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csdf32354\soportes financiera escaner\SOPORTES PPTO 2017\22_INFORMES\INFORMES WEB\WEB\"/>
    </mc:Choice>
  </mc:AlternateContent>
  <bookViews>
    <workbookView xWindow="0" yWindow="0" windowWidth="24000" windowHeight="9510" tabRatio="602"/>
  </bookViews>
  <sheets>
    <sheet name="RESUMEN" sheetId="24" r:id="rId1"/>
    <sheet name="12 MES" sheetId="54" r:id="rId2"/>
    <sheet name="DIC ACUM" sheetId="53" r:id="rId3"/>
    <sheet name="EJEC ACUM" sheetId="49" state="hidden" r:id="rId4"/>
    <sheet name="EJEC NOV" sheetId="50" state="hidden" r:id="rId5"/>
    <sheet name="EJEC" sheetId="47" state="hidden" r:id="rId6"/>
    <sheet name="EJEC MES OCT" sheetId="48" state="hidden" r:id="rId7"/>
    <sheet name="EJECUCIÓN 09 2017" sheetId="45" state="hidden" r:id="rId8"/>
    <sheet name="EJEC MENS SEPT" sheetId="46" state="hidden" r:id="rId9"/>
    <sheet name="08 2017" sheetId="43" state="hidden" r:id="rId10"/>
    <sheet name="EJEC MES" sheetId="44" state="hidden" r:id="rId11"/>
    <sheet name="07 2017" sheetId="41" state="hidden" r:id="rId12"/>
    <sheet name="MES 07" sheetId="42" state="hidden" r:id="rId13"/>
    <sheet name="06 2017 EJEC V2" sheetId="40" state="hidden" r:id="rId14"/>
    <sheet name="06 2017 MES" sheetId="39" state="hidden" r:id="rId15"/>
  </sheets>
  <definedNames>
    <definedName name="_xlnm._FilterDatabase" localSheetId="13" hidden="1">'06 2017 EJEC V2'!$N$17:$BQ$239</definedName>
    <definedName name="_xlnm._FilterDatabase" localSheetId="14" hidden="1">'06 2017 MES'!$A$17:$BO$246</definedName>
    <definedName name="_xlnm._FilterDatabase" localSheetId="11" hidden="1">'07 2017'!$B$29:$BC$302</definedName>
    <definedName name="_xlnm._FilterDatabase" localSheetId="9" hidden="1">'08 2017'!$B$28:$BD$305</definedName>
    <definedName name="_xlnm._FilterDatabase" localSheetId="1" hidden="1">'12 MES'!$A$23:$BB$355</definedName>
    <definedName name="_xlnm._FilterDatabase" localSheetId="2" hidden="1">'DIC ACUM'!$B$25:$BC$357</definedName>
    <definedName name="_xlnm._FilterDatabase" localSheetId="5" hidden="1">EJEC!$B$27:$BE$345</definedName>
    <definedName name="_xlnm._FilterDatabase" localSheetId="3" hidden="1">'EJEC ACUM'!$A$27:$BF$27</definedName>
    <definedName name="_xlnm._FilterDatabase" localSheetId="10" hidden="1">'EJEC MES'!$A$24:$BB$301</definedName>
    <definedName name="_xlnm._FilterDatabase" localSheetId="6" hidden="1">'EJEC MES OCT'!$A$28:$BB$354</definedName>
    <definedName name="_xlnm._FilterDatabase" localSheetId="4" hidden="1">'EJEC NOV'!$A$24:$BB$363</definedName>
    <definedName name="_xlnm._FilterDatabase" localSheetId="7" hidden="1">'EJECUCIÓN 09 2017'!$B$29:$BE$331</definedName>
    <definedName name="_xlnm._FilterDatabase" localSheetId="12" hidden="1">'MES 07'!$A$31:$BB$311</definedName>
    <definedName name="_xlnm._FilterDatabase" localSheetId="0" hidden="1">RESUMEN!$A$10:$CR$283</definedName>
    <definedName name="_xlnm.Print_Area" localSheetId="0">RESUMEN!$B$1:$CR$283</definedName>
    <definedName name="_xlnm.Print_Titles" localSheetId="0">RESUMEN!$A:$D,RESUMEN!$1:$10</definedName>
  </definedNames>
  <calcPr calcId="162913"/>
</workbook>
</file>

<file path=xl/calcChain.xml><?xml version="1.0" encoding="utf-8"?>
<calcChain xmlns="http://schemas.openxmlformats.org/spreadsheetml/2006/main">
  <c r="A274" i="24" l="1"/>
  <c r="A271" i="24"/>
  <c r="A264" i="24"/>
  <c r="A262" i="24"/>
  <c r="A256" i="24"/>
  <c r="A253" i="24"/>
  <c r="A250" i="24"/>
  <c r="A244" i="24"/>
  <c r="A236" i="24"/>
  <c r="A231" i="24"/>
  <c r="A222" i="24"/>
  <c r="A213" i="24"/>
  <c r="A205" i="24"/>
  <c r="A197" i="24"/>
  <c r="A186" i="24"/>
  <c r="A172" i="24"/>
  <c r="A156" i="24"/>
  <c r="A61" i="24"/>
  <c r="A52" i="24"/>
  <c r="A34" i="24"/>
  <c r="A32" i="24"/>
  <c r="A31" i="24"/>
  <c r="A28" i="24"/>
  <c r="A20" i="24"/>
  <c r="A18" i="24"/>
  <c r="A14" i="24"/>
  <c r="CK137" i="24" l="1"/>
  <c r="BX137" i="24"/>
  <c r="BK137" i="24"/>
  <c r="BK20" i="24" l="1"/>
  <c r="AQ18" i="54" l="1"/>
  <c r="AR18" i="54"/>
  <c r="AS18" i="54"/>
  <c r="AT18" i="54"/>
  <c r="AU18" i="54"/>
  <c r="AU22" i="54" s="1"/>
  <c r="AV18" i="54"/>
  <c r="AW18" i="54"/>
  <c r="AW22" i="54" s="1"/>
  <c r="AX18" i="54"/>
  <c r="AY18" i="54"/>
  <c r="AZ18" i="54"/>
  <c r="BA18" i="54"/>
  <c r="BB18" i="54"/>
  <c r="BC18" i="54"/>
  <c r="AQ19" i="54"/>
  <c r="AR19" i="54"/>
  <c r="AS19" i="54"/>
  <c r="AT19" i="54"/>
  <c r="AT15" i="54" s="1"/>
  <c r="AU19" i="54"/>
  <c r="AV19" i="54"/>
  <c r="AV16" i="54" s="1"/>
  <c r="AW19" i="54"/>
  <c r="AX19" i="54"/>
  <c r="AY19" i="54"/>
  <c r="AZ19" i="54"/>
  <c r="BA19" i="54"/>
  <c r="BB19" i="54"/>
  <c r="BC19" i="54"/>
  <c r="AQ20" i="54"/>
  <c r="AR20" i="54"/>
  <c r="AS20" i="54"/>
  <c r="AT20" i="54"/>
  <c r="AU20" i="54"/>
  <c r="AV20" i="54"/>
  <c r="AW20" i="54"/>
  <c r="AX20" i="54"/>
  <c r="AY20" i="54"/>
  <c r="AZ20" i="54"/>
  <c r="BA20" i="54"/>
  <c r="BB20" i="54"/>
  <c r="BC20" i="54"/>
  <c r="AQ21" i="54"/>
  <c r="AR21" i="54"/>
  <c r="AS21" i="54"/>
  <c r="AT21" i="54"/>
  <c r="AU21" i="54"/>
  <c r="AV21" i="54"/>
  <c r="AW21" i="54"/>
  <c r="AX21" i="54"/>
  <c r="AY21" i="54"/>
  <c r="AZ21" i="54"/>
  <c r="BA21" i="54"/>
  <c r="BB21" i="54"/>
  <c r="BC21" i="54"/>
  <c r="AP21" i="54"/>
  <c r="AP20" i="54"/>
  <c r="AP19" i="54"/>
  <c r="AP18" i="54"/>
  <c r="AC109" i="24"/>
  <c r="AC260" i="24"/>
  <c r="AE260" i="24" s="1"/>
  <c r="AC261" i="24"/>
  <c r="AB259" i="24"/>
  <c r="AD259" i="24" s="1"/>
  <c r="AD258" i="24"/>
  <c r="AE258" i="24"/>
  <c r="AE259" i="24"/>
  <c r="AD260" i="24"/>
  <c r="AD261" i="24"/>
  <c r="AE261" i="24"/>
  <c r="AF149" i="24"/>
  <c r="AC124" i="24"/>
  <c r="AC91" i="24"/>
  <c r="AB64" i="24"/>
  <c r="AB65" i="24"/>
  <c r="AC94" i="24"/>
  <c r="AB90" i="24"/>
  <c r="A260" i="24"/>
  <c r="AE162" i="24"/>
  <c r="AD162" i="24"/>
  <c r="A162" i="24"/>
  <c r="AP22" i="54" l="1"/>
  <c r="AX22" i="54"/>
  <c r="AY22" i="54"/>
  <c r="AV22" i="54"/>
  <c r="AQ22" i="54"/>
  <c r="BB22" i="54"/>
  <c r="AT22" i="54"/>
  <c r="BA22" i="54"/>
  <c r="AZ22" i="54"/>
  <c r="AR22" i="54"/>
  <c r="AS22" i="54"/>
  <c r="AI162" i="24"/>
  <c r="AL162" i="24" s="1"/>
  <c r="AI260" i="24"/>
  <c r="AL260" i="24" s="1"/>
  <c r="A188" i="53"/>
  <c r="A357" i="53"/>
  <c r="A356" i="53"/>
  <c r="A355" i="53"/>
  <c r="A354" i="53"/>
  <c r="A353" i="53"/>
  <c r="A351" i="53"/>
  <c r="A350" i="53"/>
  <c r="A346" i="53"/>
  <c r="A342" i="53"/>
  <c r="A340" i="53"/>
  <c r="A339" i="53"/>
  <c r="A338" i="53"/>
  <c r="A337" i="53"/>
  <c r="A333" i="53"/>
  <c r="A329" i="53"/>
  <c r="A328" i="53"/>
  <c r="A327" i="53"/>
  <c r="A325" i="53"/>
  <c r="A315" i="53"/>
  <c r="A314" i="53"/>
  <c r="A310" i="53"/>
  <c r="A309" i="53"/>
  <c r="A308" i="53"/>
  <c r="A307" i="53"/>
  <c r="A306" i="53"/>
  <c r="A302" i="53"/>
  <c r="A301" i="53"/>
  <c r="A300" i="53"/>
  <c r="A299" i="53"/>
  <c r="A298" i="53"/>
  <c r="A294" i="53"/>
  <c r="A293" i="53"/>
  <c r="A291" i="53"/>
  <c r="A290" i="53"/>
  <c r="A286" i="53"/>
  <c r="A285" i="53"/>
  <c r="A284" i="53"/>
  <c r="A283" i="53"/>
  <c r="A282" i="53"/>
  <c r="A281" i="53"/>
  <c r="A277" i="53"/>
  <c r="A276" i="53"/>
  <c r="A275" i="53"/>
  <c r="A274" i="53"/>
  <c r="A273" i="53"/>
  <c r="A272" i="53"/>
  <c r="A268" i="53"/>
  <c r="A267" i="53"/>
  <c r="A266" i="53"/>
  <c r="A265" i="53"/>
  <c r="A264" i="53"/>
  <c r="A263" i="53"/>
  <c r="A259" i="53"/>
  <c r="A258" i="53"/>
  <c r="A257" i="53"/>
  <c r="A256" i="53"/>
  <c r="A255" i="53"/>
  <c r="A254" i="53"/>
  <c r="A250" i="53"/>
  <c r="A249" i="53"/>
  <c r="A248" i="53"/>
  <c r="A247" i="53"/>
  <c r="A246" i="53"/>
  <c r="A245" i="53"/>
  <c r="A244" i="53"/>
  <c r="A243" i="53"/>
  <c r="A242" i="53"/>
  <c r="A240" i="53"/>
  <c r="A236" i="53"/>
  <c r="A235" i="53"/>
  <c r="A234" i="53"/>
  <c r="A233" i="53"/>
  <c r="A232" i="53"/>
  <c r="A231" i="53"/>
  <c r="A230" i="53"/>
  <c r="A229" i="53"/>
  <c r="A228" i="53"/>
  <c r="A227" i="53"/>
  <c r="A226" i="53"/>
  <c r="A222" i="53"/>
  <c r="A221" i="53"/>
  <c r="A220" i="53"/>
  <c r="A219" i="53"/>
  <c r="A218" i="53"/>
  <c r="A216" i="53"/>
  <c r="A215" i="53"/>
  <c r="A214" i="53"/>
  <c r="A213" i="53"/>
  <c r="A212" i="53"/>
  <c r="A211" i="53"/>
  <c r="A210" i="53"/>
  <c r="A209" i="53"/>
  <c r="A196" i="53"/>
  <c r="A192" i="53"/>
  <c r="A191" i="53"/>
  <c r="A183" i="53"/>
  <c r="A180" i="53"/>
  <c r="A179" i="53"/>
  <c r="A152" i="53"/>
  <c r="A53" i="53"/>
  <c r="A69" i="53"/>
  <c r="A68" i="53"/>
  <c r="A67" i="53"/>
  <c r="A66" i="53"/>
  <c r="B24" i="53"/>
  <c r="C24" i="53" s="1"/>
  <c r="D24" i="53" s="1"/>
  <c r="E24" i="53" s="1"/>
  <c r="F24" i="53" s="1"/>
  <c r="G24" i="53" s="1"/>
  <c r="H24" i="53" s="1"/>
  <c r="I24" i="53" s="1"/>
  <c r="J24" i="53" s="1"/>
  <c r="K24" i="53" s="1"/>
  <c r="L24" i="53" s="1"/>
  <c r="M24" i="53" s="1"/>
  <c r="N24" i="53" s="1"/>
  <c r="O24" i="53" s="1"/>
  <c r="P24" i="53" s="1"/>
  <c r="Q24" i="53" s="1"/>
  <c r="R24" i="53" s="1"/>
  <c r="S24" i="53" s="1"/>
  <c r="T24" i="53" s="1"/>
  <c r="U24" i="53" s="1"/>
  <c r="V24" i="53" s="1"/>
  <c r="W24" i="53" s="1"/>
  <c r="X24" i="53" s="1"/>
  <c r="Y24" i="53" s="1"/>
  <c r="Z24" i="53" s="1"/>
  <c r="AA24" i="53" s="1"/>
  <c r="AB24" i="53" s="1"/>
  <c r="AC24" i="53" s="1"/>
  <c r="AD24" i="53" s="1"/>
  <c r="AE24" i="53" s="1"/>
  <c r="AF24" i="53" s="1"/>
  <c r="AG24" i="53" s="1"/>
  <c r="AH24" i="53" s="1"/>
  <c r="AI24" i="53" s="1"/>
  <c r="AJ24" i="53" s="1"/>
  <c r="AK24" i="53" s="1"/>
  <c r="AL24" i="53" s="1"/>
  <c r="AM24" i="53" s="1"/>
  <c r="AN24" i="53" s="1"/>
  <c r="AO24" i="53" s="1"/>
  <c r="AP24" i="53" s="1"/>
  <c r="AQ24" i="53" s="1"/>
  <c r="AR24" i="53" s="1"/>
  <c r="AS24" i="53" s="1"/>
  <c r="AT24" i="53" s="1"/>
  <c r="AU24" i="53" s="1"/>
  <c r="AV24" i="53" s="1"/>
  <c r="AW24" i="53" s="1"/>
  <c r="AX24" i="53" s="1"/>
  <c r="AY24" i="53" s="1"/>
  <c r="AZ24" i="53" s="1"/>
  <c r="BA24" i="53" s="1"/>
  <c r="BB24" i="53" s="1"/>
  <c r="BC24" i="53" s="1"/>
  <c r="A316" i="53"/>
  <c r="A195" i="53"/>
  <c r="A194" i="53"/>
  <c r="A170" i="53"/>
  <c r="A169" i="53"/>
  <c r="A168" i="53"/>
  <c r="A167" i="53"/>
  <c r="A164" i="53"/>
  <c r="A162" i="53"/>
  <c r="A161" i="53"/>
  <c r="A160" i="53"/>
  <c r="A159" i="53"/>
  <c r="A158" i="53"/>
  <c r="A157" i="53"/>
  <c r="A156" i="53"/>
  <c r="A155" i="53"/>
  <c r="A151" i="53"/>
  <c r="A150" i="53"/>
  <c r="A149" i="53"/>
  <c r="A148" i="53"/>
  <c r="A145" i="53"/>
  <c r="A144" i="53"/>
  <c r="A142" i="53"/>
  <c r="A141" i="53"/>
  <c r="A140" i="53"/>
  <c r="A138" i="53"/>
  <c r="A137" i="53"/>
  <c r="A136" i="53"/>
  <c r="A135" i="53"/>
  <c r="A134" i="53"/>
  <c r="A132" i="53"/>
  <c r="A131" i="53"/>
  <c r="A130" i="53"/>
  <c r="A129" i="53"/>
  <c r="A128" i="53"/>
  <c r="A127" i="53"/>
  <c r="A126" i="53"/>
  <c r="A124" i="53"/>
  <c r="A123" i="53"/>
  <c r="A122" i="53"/>
  <c r="A121" i="53"/>
  <c r="A120" i="53"/>
  <c r="A119" i="53"/>
  <c r="A118" i="53"/>
  <c r="A117" i="53"/>
  <c r="A116" i="53"/>
  <c r="A113" i="53"/>
  <c r="A112" i="53"/>
  <c r="A111" i="53"/>
  <c r="A110" i="53"/>
  <c r="A109" i="53"/>
  <c r="A108" i="53"/>
  <c r="A107" i="53"/>
  <c r="A106" i="53"/>
  <c r="A105" i="53"/>
  <c r="A104" i="53"/>
  <c r="A103" i="53"/>
  <c r="A102" i="53"/>
  <c r="A101" i="53"/>
  <c r="A100" i="53"/>
  <c r="A99" i="53"/>
  <c r="A96" i="53"/>
  <c r="A95" i="53"/>
  <c r="A93" i="53"/>
  <c r="A92" i="53"/>
  <c r="A91" i="53"/>
  <c r="A90" i="53"/>
  <c r="A89" i="53"/>
  <c r="A88" i="53"/>
  <c r="A87" i="53"/>
  <c r="A82" i="53"/>
  <c r="A81" i="53"/>
  <c r="A79" i="53"/>
  <c r="A78" i="53"/>
  <c r="A77" i="53"/>
  <c r="A76" i="53"/>
  <c r="A65" i="53"/>
  <c r="A64" i="53"/>
  <c r="A63" i="53"/>
  <c r="A62" i="53"/>
  <c r="A60" i="53"/>
  <c r="A59" i="53"/>
  <c r="A58" i="53"/>
  <c r="A57" i="53"/>
  <c r="A56" i="53"/>
  <c r="A51" i="53"/>
  <c r="A50" i="53"/>
  <c r="A49" i="53"/>
  <c r="A47" i="53"/>
  <c r="A46" i="53"/>
  <c r="A45" i="53"/>
  <c r="A44" i="53"/>
  <c r="A43" i="53"/>
  <c r="A42" i="53"/>
  <c r="A41" i="53"/>
  <c r="A39" i="53"/>
  <c r="A37" i="53"/>
  <c r="A36" i="53"/>
  <c r="A35" i="53"/>
  <c r="BE357" i="53"/>
  <c r="BE356" i="53"/>
  <c r="BE355" i="53"/>
  <c r="BE354" i="53"/>
  <c r="BE353" i="53"/>
  <c r="BE352" i="53"/>
  <c r="BE351" i="53"/>
  <c r="BE350" i="53"/>
  <c r="BE349" i="53"/>
  <c r="BE348" i="53"/>
  <c r="BE347" i="53"/>
  <c r="BE346" i="53"/>
  <c r="BE345" i="53"/>
  <c r="BE344" i="53"/>
  <c r="BE343" i="53"/>
  <c r="BE342" i="53"/>
  <c r="BE341" i="53"/>
  <c r="BE340" i="53"/>
  <c r="BE339" i="53"/>
  <c r="BE338" i="53"/>
  <c r="BE337" i="53"/>
  <c r="BE336" i="53"/>
  <c r="BE335" i="53"/>
  <c r="BE334" i="53"/>
  <c r="BE333" i="53"/>
  <c r="BE332" i="53"/>
  <c r="BE331" i="53"/>
  <c r="BE330" i="53"/>
  <c r="BE329" i="53"/>
  <c r="BE328" i="53"/>
  <c r="BE327" i="53"/>
  <c r="BE326" i="53"/>
  <c r="BE325" i="53"/>
  <c r="BE324" i="53"/>
  <c r="BE323" i="53"/>
  <c r="BE322" i="53"/>
  <c r="BE321" i="53"/>
  <c r="BE320" i="53"/>
  <c r="BE319" i="53"/>
  <c r="BE318" i="53"/>
  <c r="BE317" i="53"/>
  <c r="BE316" i="53"/>
  <c r="BE315" i="53"/>
  <c r="BE314" i="53"/>
  <c r="BE313" i="53"/>
  <c r="BE312" i="53"/>
  <c r="BE311" i="53"/>
  <c r="BE310" i="53"/>
  <c r="BE309" i="53"/>
  <c r="BE308" i="53"/>
  <c r="BE307" i="53"/>
  <c r="BE306" i="53"/>
  <c r="BE305" i="53"/>
  <c r="BE304" i="53"/>
  <c r="BE303" i="53"/>
  <c r="BE302" i="53"/>
  <c r="BE301" i="53"/>
  <c r="BE300" i="53"/>
  <c r="BE299" i="53"/>
  <c r="BE298" i="53"/>
  <c r="BE297" i="53"/>
  <c r="BE296" i="53"/>
  <c r="BE295" i="53"/>
  <c r="BE294" i="53"/>
  <c r="BE293" i="53"/>
  <c r="BE292" i="53"/>
  <c r="BE291" i="53"/>
  <c r="BE290" i="53"/>
  <c r="BE289" i="53"/>
  <c r="BE288" i="53"/>
  <c r="BE287" i="53"/>
  <c r="BE286" i="53"/>
  <c r="BE285" i="53"/>
  <c r="BE284" i="53"/>
  <c r="BE283" i="53"/>
  <c r="BE282" i="53"/>
  <c r="BE281" i="53"/>
  <c r="BE280" i="53"/>
  <c r="BE279" i="53"/>
  <c r="BE278" i="53"/>
  <c r="BE277" i="53"/>
  <c r="BE276" i="53"/>
  <c r="BE275" i="53"/>
  <c r="BE274" i="53"/>
  <c r="BE273" i="53"/>
  <c r="BE272" i="53"/>
  <c r="BE271" i="53"/>
  <c r="BE270" i="53"/>
  <c r="BE269" i="53"/>
  <c r="BE268" i="53"/>
  <c r="BE267" i="53"/>
  <c r="BE266" i="53"/>
  <c r="BE265" i="53"/>
  <c r="BE264" i="53"/>
  <c r="BE263" i="53"/>
  <c r="BE262" i="53"/>
  <c r="BE261" i="53"/>
  <c r="BE260" i="53"/>
  <c r="BE259" i="53"/>
  <c r="BE258" i="53"/>
  <c r="BE257" i="53"/>
  <c r="BE256" i="53"/>
  <c r="BE255" i="53"/>
  <c r="BE254" i="53"/>
  <c r="BE253" i="53"/>
  <c r="BE252" i="53"/>
  <c r="BE251" i="53"/>
  <c r="BE250" i="53"/>
  <c r="BE249" i="53"/>
  <c r="BE248" i="53"/>
  <c r="BE247" i="53"/>
  <c r="BE246" i="53"/>
  <c r="BE245" i="53"/>
  <c r="BE244" i="53"/>
  <c r="BE243" i="53"/>
  <c r="BE242" i="53"/>
  <c r="BE241" i="53"/>
  <c r="BE240" i="53"/>
  <c r="BE239" i="53"/>
  <c r="BE238" i="53"/>
  <c r="BE237" i="53"/>
  <c r="BE236" i="53"/>
  <c r="BE235" i="53"/>
  <c r="BE234" i="53"/>
  <c r="BE233" i="53"/>
  <c r="BE232" i="53"/>
  <c r="BE231" i="53"/>
  <c r="BE230" i="53"/>
  <c r="BE229" i="53"/>
  <c r="BE228" i="53"/>
  <c r="BE227" i="53"/>
  <c r="BE226" i="53"/>
  <c r="BE225" i="53"/>
  <c r="BE224" i="53"/>
  <c r="BE223" i="53"/>
  <c r="BE222" i="53"/>
  <c r="BE221" i="53"/>
  <c r="BE220" i="53"/>
  <c r="BE219" i="53"/>
  <c r="BE218" i="53"/>
  <c r="BE217" i="53"/>
  <c r="BE216" i="53"/>
  <c r="BE215" i="53"/>
  <c r="BE214" i="53"/>
  <c r="BE213" i="53"/>
  <c r="BE212" i="53"/>
  <c r="BE211" i="53"/>
  <c r="BE210" i="53"/>
  <c r="BE209" i="53"/>
  <c r="BE208" i="53"/>
  <c r="BE207" i="53"/>
  <c r="BE206" i="53"/>
  <c r="BE205" i="53"/>
  <c r="BE204" i="53"/>
  <c r="BE203" i="53"/>
  <c r="BE202" i="53"/>
  <c r="BE201" i="53"/>
  <c r="BE200" i="53"/>
  <c r="BE199" i="53"/>
  <c r="BE198" i="53"/>
  <c r="BE197" i="53"/>
  <c r="BE196" i="53"/>
  <c r="BE195" i="53"/>
  <c r="BE194" i="53"/>
  <c r="BE193" i="53"/>
  <c r="BE192" i="53"/>
  <c r="BE191" i="53"/>
  <c r="BE190" i="53"/>
  <c r="BE189" i="53"/>
  <c r="BE188" i="53"/>
  <c r="BE187" i="53"/>
  <c r="BE186" i="53"/>
  <c r="BE185" i="53"/>
  <c r="BE184" i="53"/>
  <c r="BE183" i="53"/>
  <c r="BE182" i="53"/>
  <c r="BE181" i="53"/>
  <c r="BE180" i="53"/>
  <c r="BE179" i="53"/>
  <c r="BE178" i="53"/>
  <c r="BE177" i="53"/>
  <c r="BE176" i="53"/>
  <c r="BE175" i="53"/>
  <c r="BE174" i="53"/>
  <c r="BE173" i="53"/>
  <c r="BE172" i="53"/>
  <c r="BE171" i="53"/>
  <c r="BE170" i="53"/>
  <c r="BE169" i="53"/>
  <c r="BE168" i="53"/>
  <c r="BE167" i="53"/>
  <c r="BE166" i="53"/>
  <c r="BE165" i="53"/>
  <c r="BE164" i="53"/>
  <c r="BE163" i="53"/>
  <c r="BE162" i="53"/>
  <c r="BE161" i="53"/>
  <c r="BE160" i="53"/>
  <c r="BE159" i="53"/>
  <c r="BE158" i="53"/>
  <c r="BE157" i="53"/>
  <c r="BE156" i="53"/>
  <c r="BE155" i="53"/>
  <c r="BE154" i="53"/>
  <c r="BE153" i="53"/>
  <c r="BE152" i="53"/>
  <c r="BE151" i="53"/>
  <c r="BE150" i="53"/>
  <c r="BE149" i="53"/>
  <c r="BE148" i="53"/>
  <c r="BE147" i="53"/>
  <c r="BE146" i="53"/>
  <c r="BE145" i="53"/>
  <c r="BE144" i="53"/>
  <c r="BE143" i="53"/>
  <c r="BE142" i="53"/>
  <c r="BE141" i="53"/>
  <c r="BE140" i="53"/>
  <c r="BE139" i="53"/>
  <c r="BE138" i="53"/>
  <c r="BE137" i="53"/>
  <c r="BE136" i="53"/>
  <c r="BE135" i="53"/>
  <c r="BE134" i="53"/>
  <c r="BE133" i="53"/>
  <c r="BE132" i="53"/>
  <c r="BE131" i="53"/>
  <c r="BE130" i="53"/>
  <c r="BE129" i="53"/>
  <c r="BE128" i="53"/>
  <c r="BE127" i="53"/>
  <c r="BE126" i="53"/>
  <c r="BE125" i="53"/>
  <c r="BE124" i="53"/>
  <c r="BE123" i="53"/>
  <c r="BE122" i="53"/>
  <c r="BE121" i="53"/>
  <c r="BE120" i="53"/>
  <c r="BE119" i="53"/>
  <c r="BE118" i="53"/>
  <c r="BE117" i="53"/>
  <c r="BE116" i="53"/>
  <c r="BE115" i="53"/>
  <c r="BE114" i="53"/>
  <c r="BE113" i="53"/>
  <c r="BE112" i="53"/>
  <c r="BE111" i="53"/>
  <c r="BE110" i="53"/>
  <c r="BE109" i="53"/>
  <c r="BE108" i="53"/>
  <c r="BE107" i="53"/>
  <c r="BE106" i="53"/>
  <c r="BE105" i="53"/>
  <c r="BE104" i="53"/>
  <c r="BE103" i="53"/>
  <c r="BE102" i="53"/>
  <c r="BE101" i="53"/>
  <c r="BE100" i="53"/>
  <c r="BE99" i="53"/>
  <c r="BE98" i="53"/>
  <c r="BE97" i="53"/>
  <c r="BE96" i="53"/>
  <c r="BE95" i="53"/>
  <c r="BE94" i="53"/>
  <c r="BE93" i="53"/>
  <c r="BE92" i="53"/>
  <c r="BE91" i="53"/>
  <c r="BE90" i="53"/>
  <c r="BE89" i="53"/>
  <c r="BE88" i="53"/>
  <c r="BE87" i="53"/>
  <c r="BE86" i="53"/>
  <c r="BE85" i="53"/>
  <c r="BE84" i="53"/>
  <c r="BE83" i="53"/>
  <c r="BE82" i="53"/>
  <c r="BE81" i="53"/>
  <c r="BE80" i="53"/>
  <c r="BE79" i="53"/>
  <c r="BE78" i="53"/>
  <c r="BE77" i="53"/>
  <c r="BE76" i="53"/>
  <c r="BE75" i="53"/>
  <c r="BE74" i="53"/>
  <c r="BE73" i="53"/>
  <c r="BE72" i="53"/>
  <c r="BE71" i="53"/>
  <c r="BE70" i="53"/>
  <c r="BE69" i="53"/>
  <c r="BE68" i="53"/>
  <c r="BE67" i="53"/>
  <c r="BE66" i="53"/>
  <c r="BE65" i="53"/>
  <c r="BE64" i="53"/>
  <c r="BE63" i="53"/>
  <c r="BE62" i="53"/>
  <c r="BE61" i="53"/>
  <c r="BE60" i="53"/>
  <c r="BE59" i="53"/>
  <c r="BE58" i="53"/>
  <c r="BE57" i="53"/>
  <c r="BE56" i="53"/>
  <c r="BE55" i="53"/>
  <c r="BE54" i="53"/>
  <c r="BE53" i="53"/>
  <c r="BE52" i="53"/>
  <c r="BE51" i="53"/>
  <c r="BE50" i="53"/>
  <c r="BE49" i="53"/>
  <c r="BE48" i="53"/>
  <c r="BE47" i="53"/>
  <c r="BE46" i="53"/>
  <c r="BE45" i="53"/>
  <c r="BE44" i="53"/>
  <c r="BE43" i="53"/>
  <c r="BE42" i="53"/>
  <c r="BE41" i="53"/>
  <c r="BE40" i="53"/>
  <c r="BE39" i="53"/>
  <c r="BE38" i="53"/>
  <c r="BE37" i="53"/>
  <c r="BE36" i="53"/>
  <c r="BE35" i="53"/>
  <c r="BE34" i="53"/>
  <c r="BE33" i="53"/>
  <c r="BE32" i="53"/>
  <c r="BE31" i="53"/>
  <c r="BE30" i="53"/>
  <c r="BE29" i="53"/>
  <c r="BE28" i="53"/>
  <c r="BE27" i="53"/>
  <c r="BE26" i="53"/>
  <c r="BE25" i="53"/>
  <c r="BD21" i="53"/>
  <c r="BD23" i="53" s="1"/>
  <c r="BC21" i="53"/>
  <c r="BC23" i="53" s="1"/>
  <c r="BB21" i="53"/>
  <c r="BB23" i="53" s="1"/>
  <c r="BA21" i="53"/>
  <c r="BA23" i="53" s="1"/>
  <c r="AZ21" i="53"/>
  <c r="AZ23" i="53" s="1"/>
  <c r="AY21" i="53"/>
  <c r="AY23" i="53" s="1"/>
  <c r="AX21" i="53"/>
  <c r="AX23" i="53" s="1"/>
  <c r="AW21" i="53"/>
  <c r="AW23" i="53" s="1"/>
  <c r="AV21" i="53"/>
  <c r="AV23" i="53" s="1"/>
  <c r="AU21" i="53"/>
  <c r="AT21" i="53"/>
  <c r="AT23" i="53" s="1"/>
  <c r="AS21" i="53"/>
  <c r="AS23" i="53" s="1"/>
  <c r="AR21" i="53"/>
  <c r="AR23" i="53" s="1"/>
  <c r="AQ21" i="53"/>
  <c r="AY5" i="53"/>
  <c r="A280" i="24"/>
  <c r="A279" i="24"/>
  <c r="A278" i="24"/>
  <c r="A277" i="24"/>
  <c r="A276" i="24"/>
  <c r="A275" i="24"/>
  <c r="A273" i="24"/>
  <c r="A272" i="24"/>
  <c r="A270" i="24"/>
  <c r="A269" i="24"/>
  <c r="A268" i="24"/>
  <c r="A267" i="24"/>
  <c r="A266" i="24"/>
  <c r="A265" i="24"/>
  <c r="A263" i="24"/>
  <c r="A261" i="24"/>
  <c r="A259" i="24"/>
  <c r="A258" i="24"/>
  <c r="A257" i="24"/>
  <c r="A255" i="24"/>
  <c r="A254" i="24"/>
  <c r="A252" i="24"/>
  <c r="A251" i="24"/>
  <c r="A249" i="24"/>
  <c r="A248" i="24"/>
  <c r="A247" i="24"/>
  <c r="A246" i="24"/>
  <c r="A245" i="24"/>
  <c r="A243" i="24"/>
  <c r="A242" i="24"/>
  <c r="A241" i="24"/>
  <c r="A240" i="24"/>
  <c r="A239" i="24"/>
  <c r="A238" i="24"/>
  <c r="A237" i="24"/>
  <c r="A235" i="24"/>
  <c r="A234" i="24"/>
  <c r="A233" i="24"/>
  <c r="A232" i="24"/>
  <c r="A230" i="24"/>
  <c r="A229" i="24"/>
  <c r="A228" i="24"/>
  <c r="A227" i="24"/>
  <c r="A226" i="24"/>
  <c r="A225" i="24"/>
  <c r="A224" i="24"/>
  <c r="A223" i="24"/>
  <c r="A221" i="24"/>
  <c r="A220" i="24"/>
  <c r="A219" i="24"/>
  <c r="A218" i="24"/>
  <c r="A217" i="24"/>
  <c r="A216" i="24"/>
  <c r="A215" i="24"/>
  <c r="A214" i="24"/>
  <c r="A212" i="24"/>
  <c r="A211" i="24"/>
  <c r="A210" i="24"/>
  <c r="A209" i="24"/>
  <c r="A208" i="24"/>
  <c r="A207" i="24"/>
  <c r="A206" i="24"/>
  <c r="A204" i="24"/>
  <c r="A203" i="24"/>
  <c r="A202" i="24"/>
  <c r="A201" i="24"/>
  <c r="A200" i="24"/>
  <c r="A199" i="24"/>
  <c r="A198" i="24"/>
  <c r="A196" i="24"/>
  <c r="A195" i="24"/>
  <c r="A194" i="24"/>
  <c r="A193" i="24"/>
  <c r="A192" i="24"/>
  <c r="A191" i="24"/>
  <c r="A190" i="24"/>
  <c r="A189" i="24"/>
  <c r="A188" i="24"/>
  <c r="A187" i="24"/>
  <c r="A185" i="24"/>
  <c r="A184" i="24"/>
  <c r="A183" i="24"/>
  <c r="A182" i="24"/>
  <c r="A181" i="24"/>
  <c r="A180" i="24"/>
  <c r="A179" i="24"/>
  <c r="A178" i="24"/>
  <c r="A177" i="24"/>
  <c r="A176" i="24"/>
  <c r="A175" i="24"/>
  <c r="A174" i="24"/>
  <c r="A173" i="24"/>
  <c r="A171" i="24"/>
  <c r="A170" i="24"/>
  <c r="A169" i="24"/>
  <c r="A168" i="24"/>
  <c r="A167" i="24"/>
  <c r="A166" i="24"/>
  <c r="A165" i="24"/>
  <c r="A164" i="24"/>
  <c r="A163" i="24"/>
  <c r="A161" i="24"/>
  <c r="A160" i="24"/>
  <c r="A159" i="24"/>
  <c r="A158" i="24"/>
  <c r="A157" i="24"/>
  <c r="A155" i="24"/>
  <c r="A154" i="24"/>
  <c r="A153" i="24"/>
  <c r="A152" i="24"/>
  <c r="A151" i="24"/>
  <c r="A150" i="24"/>
  <c r="A149" i="24"/>
  <c r="A148" i="24"/>
  <c r="A146" i="24"/>
  <c r="A145" i="24"/>
  <c r="A144" i="24"/>
  <c r="A143" i="24"/>
  <c r="A142" i="24"/>
  <c r="A141" i="24"/>
  <c r="A140" i="24"/>
  <c r="A139" i="24"/>
  <c r="A138" i="24"/>
  <c r="A137" i="24"/>
  <c r="A136" i="24"/>
  <c r="A135" i="24"/>
  <c r="A134" i="24"/>
  <c r="A133" i="24"/>
  <c r="A132" i="24"/>
  <c r="A131" i="24"/>
  <c r="A130" i="24"/>
  <c r="A129" i="24"/>
  <c r="A128" i="24"/>
  <c r="A127" i="24"/>
  <c r="A126" i="24"/>
  <c r="A125" i="24"/>
  <c r="A124" i="24"/>
  <c r="A123" i="24"/>
  <c r="A122" i="24"/>
  <c r="A121" i="24"/>
  <c r="A120" i="24"/>
  <c r="A119" i="24"/>
  <c r="A118" i="24"/>
  <c r="A117" i="24"/>
  <c r="A116" i="24"/>
  <c r="A115" i="24"/>
  <c r="A114" i="24"/>
  <c r="A113" i="24"/>
  <c r="A112" i="24"/>
  <c r="A111" i="24"/>
  <c r="A110" i="24"/>
  <c r="A109" i="24"/>
  <c r="A108" i="24"/>
  <c r="A107" i="24"/>
  <c r="A106" i="24"/>
  <c r="A105" i="24"/>
  <c r="A104" i="24"/>
  <c r="A103" i="24"/>
  <c r="A102" i="24"/>
  <c r="A101" i="24"/>
  <c r="A100" i="24"/>
  <c r="A99" i="24"/>
  <c r="A98" i="24"/>
  <c r="A97" i="24"/>
  <c r="A96" i="24"/>
  <c r="A95" i="24"/>
  <c r="A94" i="24"/>
  <c r="A93" i="24"/>
  <c r="A92" i="24"/>
  <c r="A91" i="24"/>
  <c r="A90" i="24"/>
  <c r="A89" i="24"/>
  <c r="A88" i="24"/>
  <c r="A87" i="24"/>
  <c r="A86" i="24"/>
  <c r="A85" i="24"/>
  <c r="A84" i="24"/>
  <c r="A83" i="24"/>
  <c r="A82" i="24"/>
  <c r="A81" i="24"/>
  <c r="A80" i="24"/>
  <c r="A79" i="24"/>
  <c r="A78" i="24"/>
  <c r="A77" i="24"/>
  <c r="A76" i="24"/>
  <c r="A75" i="24"/>
  <c r="A74" i="24"/>
  <c r="A72" i="24"/>
  <c r="A71" i="24"/>
  <c r="A69" i="24"/>
  <c r="A68" i="24"/>
  <c r="A67" i="24"/>
  <c r="A66" i="24"/>
  <c r="A65" i="24"/>
  <c r="A64" i="24"/>
  <c r="A63" i="24"/>
  <c r="A60" i="24"/>
  <c r="A59" i="24"/>
  <c r="A57" i="24"/>
  <c r="A56" i="24"/>
  <c r="A55" i="24"/>
  <c r="A54" i="24"/>
  <c r="A49" i="24"/>
  <c r="A48" i="24"/>
  <c r="A47" i="24"/>
  <c r="A46" i="24"/>
  <c r="A45" i="24"/>
  <c r="A44" i="24"/>
  <c r="A43" i="24"/>
  <c r="A42" i="24"/>
  <c r="A40" i="24"/>
  <c r="A39" i="24"/>
  <c r="A38" i="24"/>
  <c r="A37" i="24"/>
  <c r="A36" i="24"/>
  <c r="A33" i="24"/>
  <c r="A30" i="24"/>
  <c r="A29" i="24"/>
  <c r="A27" i="24"/>
  <c r="A26" i="24"/>
  <c r="A25" i="24"/>
  <c r="A24" i="24"/>
  <c r="A23" i="24"/>
  <c r="A22" i="24"/>
  <c r="A21" i="24"/>
  <c r="A19" i="24"/>
  <c r="A17" i="24"/>
  <c r="A16" i="24"/>
  <c r="A15" i="24"/>
  <c r="BE21" i="53" l="1"/>
  <c r="AS32" i="24"/>
  <c r="AS18" i="24"/>
  <c r="CL260" i="24"/>
  <c r="BL260" i="24"/>
  <c r="AY260" i="24"/>
  <c r="BY260" i="24"/>
  <c r="CL162" i="24"/>
  <c r="BY162" i="24"/>
  <c r="AY162" i="24"/>
  <c r="BL162" i="24"/>
  <c r="AO18" i="24"/>
  <c r="AQ18" i="24"/>
  <c r="AW18" i="24"/>
  <c r="AP18" i="24"/>
  <c r="AX18" i="24"/>
  <c r="AR18" i="24"/>
  <c r="AT28" i="24"/>
  <c r="AP28" i="24"/>
  <c r="AP32" i="24"/>
  <c r="AT18" i="24"/>
  <c r="AQ32" i="24"/>
  <c r="AX28" i="24"/>
  <c r="AX41" i="24"/>
  <c r="AP41" i="24"/>
  <c r="AM18" i="24"/>
  <c r="AU18" i="24"/>
  <c r="AN28" i="24"/>
  <c r="AV28" i="24"/>
  <c r="AR28" i="24"/>
  <c r="AV32" i="24"/>
  <c r="AU32" i="24"/>
  <c r="AM32" i="24"/>
  <c r="AT32" i="24"/>
  <c r="AR32" i="24"/>
  <c r="AW32" i="24"/>
  <c r="AO32" i="24"/>
  <c r="AN18" i="24"/>
  <c r="AV18" i="24"/>
  <c r="AO28" i="24"/>
  <c r="AS28" i="24"/>
  <c r="AX32" i="24"/>
  <c r="AU23" i="53"/>
  <c r="AY6" i="53"/>
  <c r="AY7" i="53" s="1"/>
  <c r="AY216" i="24" l="1"/>
  <c r="AY208" i="24"/>
  <c r="AY239" i="24"/>
  <c r="AY273" i="24"/>
  <c r="AY240" i="24"/>
  <c r="AY151" i="24"/>
  <c r="AY110" i="24"/>
  <c r="AY176" i="24"/>
  <c r="AY111" i="24"/>
  <c r="AY40" i="24"/>
  <c r="AU28" i="24"/>
  <c r="CL15" i="24"/>
  <c r="AM28" i="24"/>
  <c r="CP260" i="24"/>
  <c r="CP162" i="24"/>
  <c r="AY79" i="24"/>
  <c r="AY184" i="24"/>
  <c r="AY86" i="24"/>
  <c r="AY59" i="24"/>
  <c r="AY232" i="24"/>
  <c r="AY15" i="24"/>
  <c r="AY46" i="24"/>
  <c r="BK99" i="24"/>
  <c r="AY248" i="24"/>
  <c r="AY121" i="24"/>
  <c r="BB99" i="24"/>
  <c r="BF99" i="24"/>
  <c r="BC99" i="24"/>
  <c r="BG99" i="24"/>
  <c r="AZ99" i="24"/>
  <c r="BD99" i="24"/>
  <c r="BH99" i="24"/>
  <c r="BI99" i="24"/>
  <c r="BE99" i="24"/>
  <c r="BJ99" i="24"/>
  <c r="BA99" i="24"/>
  <c r="AY158" i="24"/>
  <c r="CQ260" i="24"/>
  <c r="AK260" i="24"/>
  <c r="CN260" i="24"/>
  <c r="CM260" i="24"/>
  <c r="CR260" i="24"/>
  <c r="CO260" i="24"/>
  <c r="AY192" i="24"/>
  <c r="AO166" i="24"/>
  <c r="AK162" i="24"/>
  <c r="CQ162" i="24"/>
  <c r="CN162" i="24"/>
  <c r="CM162" i="24"/>
  <c r="CR162" i="24"/>
  <c r="CO162" i="24"/>
  <c r="AW166" i="24"/>
  <c r="AP166" i="24"/>
  <c r="AX166" i="24"/>
  <c r="AU166" i="24"/>
  <c r="AQ166" i="24"/>
  <c r="AT166" i="24"/>
  <c r="AR166" i="24"/>
  <c r="AN166" i="24"/>
  <c r="AV166" i="24"/>
  <c r="AY171" i="24"/>
  <c r="AS166" i="24"/>
  <c r="AY168" i="24"/>
  <c r="AM166" i="24"/>
  <c r="AR157" i="24"/>
  <c r="AS157" i="24"/>
  <c r="AO157" i="24"/>
  <c r="AT157" i="24"/>
  <c r="AQ157" i="24"/>
  <c r="AM157" i="24"/>
  <c r="AW157" i="24"/>
  <c r="AU157" i="24"/>
  <c r="AP157" i="24"/>
  <c r="AN157" i="24"/>
  <c r="AX157" i="24"/>
  <c r="AV157" i="24"/>
  <c r="AY87" i="24"/>
  <c r="AY24" i="24"/>
  <c r="AY167" i="24"/>
  <c r="AY227" i="24"/>
  <c r="AY203" i="24"/>
  <c r="AY195" i="24"/>
  <c r="AY106" i="24"/>
  <c r="AY267" i="24"/>
  <c r="AY210" i="24"/>
  <c r="AY178" i="24"/>
  <c r="AY74" i="24"/>
  <c r="AY233" i="24"/>
  <c r="AY138" i="24"/>
  <c r="AY39" i="24"/>
  <c r="AY48" i="24"/>
  <c r="AY83" i="24"/>
  <c r="AY75" i="24"/>
  <c r="AY54" i="24"/>
  <c r="AY209" i="24"/>
  <c r="AY169" i="24"/>
  <c r="AY202" i="24"/>
  <c r="AY115" i="24"/>
  <c r="AY252" i="24"/>
  <c r="AY220" i="24"/>
  <c r="AY164" i="24"/>
  <c r="AY80" i="24"/>
  <c r="AY141" i="24"/>
  <c r="AY45" i="24"/>
  <c r="AY124" i="24"/>
  <c r="AY175" i="24"/>
  <c r="AY69" i="24"/>
  <c r="AY26" i="24"/>
  <c r="AY56" i="24"/>
  <c r="AY16" i="24"/>
  <c r="AY217" i="24"/>
  <c r="AY96" i="24"/>
  <c r="AY88" i="24"/>
  <c r="CL88" i="24"/>
  <c r="AY71" i="24"/>
  <c r="AY38" i="24"/>
  <c r="BL38" i="24"/>
  <c r="BY38" i="24"/>
  <c r="AY129" i="24"/>
  <c r="AY90" i="24"/>
  <c r="AY66" i="24"/>
  <c r="AY37" i="24"/>
  <c r="AY25" i="24"/>
  <c r="AY270" i="24"/>
  <c r="AY245" i="24"/>
  <c r="AY221" i="24"/>
  <c r="AY165" i="24"/>
  <c r="AY30" i="24"/>
  <c r="AY127" i="24"/>
  <c r="AY100" i="24"/>
  <c r="AY22" i="24"/>
  <c r="AY85" i="24"/>
  <c r="AY278" i="24"/>
  <c r="AY229" i="24"/>
  <c r="AY148" i="24"/>
  <c r="CL140" i="24"/>
  <c r="AY132" i="24"/>
  <c r="AY116" i="24"/>
  <c r="AY108" i="24"/>
  <c r="CL92" i="24"/>
  <c r="AY84" i="24"/>
  <c r="AY55" i="24"/>
  <c r="AY247" i="24"/>
  <c r="BL247" i="24"/>
  <c r="AY277" i="24"/>
  <c r="AY269" i="24"/>
  <c r="AY261" i="24"/>
  <c r="AY212" i="24"/>
  <c r="AY188" i="24"/>
  <c r="AY180" i="24"/>
  <c r="BY164" i="24"/>
  <c r="AY139" i="24"/>
  <c r="AY131" i="24"/>
  <c r="AY91" i="24"/>
  <c r="AY42" i="24"/>
  <c r="AY241" i="24"/>
  <c r="AY225" i="24"/>
  <c r="AY185" i="24"/>
  <c r="AY152" i="24"/>
  <c r="AY136" i="24"/>
  <c r="AY128" i="24"/>
  <c r="AY60" i="24"/>
  <c r="AY280" i="24"/>
  <c r="AY102" i="24"/>
  <c r="AY68" i="24"/>
  <c r="AY98" i="24"/>
  <c r="AY23" i="24"/>
  <c r="AY276" i="24"/>
  <c r="AY268" i="24"/>
  <c r="AY259" i="24"/>
  <c r="AY251" i="24"/>
  <c r="AY243" i="24"/>
  <c r="AY235" i="24"/>
  <c r="AY219" i="24"/>
  <c r="AY211" i="24"/>
  <c r="AY163" i="24"/>
  <c r="AY146" i="24"/>
  <c r="AY122" i="24"/>
  <c r="AY114" i="24"/>
  <c r="AY82" i="24"/>
  <c r="AY64" i="24"/>
  <c r="AY94" i="24"/>
  <c r="AY95" i="24"/>
  <c r="AY65" i="24"/>
  <c r="AY258" i="24"/>
  <c r="AY242" i="24"/>
  <c r="AY234" i="24"/>
  <c r="AY226" i="24"/>
  <c r="AY218" i="24"/>
  <c r="AY194" i="24"/>
  <c r="AY170" i="24"/>
  <c r="AY161" i="24"/>
  <c r="AY145" i="24"/>
  <c r="AY105" i="24"/>
  <c r="AY97" i="24"/>
  <c r="AY81" i="24"/>
  <c r="AY72" i="24"/>
  <c r="AY63" i="24"/>
  <c r="BY239" i="24"/>
  <c r="AY207" i="24"/>
  <c r="AY183" i="24"/>
  <c r="AY118" i="24"/>
  <c r="BL94" i="24"/>
  <c r="BY94" i="24"/>
  <c r="BL78" i="24"/>
  <c r="AY36" i="24"/>
  <c r="BL36" i="24"/>
  <c r="CL216" i="24"/>
  <c r="BL208" i="24"/>
  <c r="AY200" i="24"/>
  <c r="BL200" i="24"/>
  <c r="CL184" i="24"/>
  <c r="BY168" i="24"/>
  <c r="AY159" i="24"/>
  <c r="AY103" i="24"/>
  <c r="BL37" i="24"/>
  <c r="BY15" i="24"/>
  <c r="AY199" i="24"/>
  <c r="AY134" i="24"/>
  <c r="AY125" i="24"/>
  <c r="AY255" i="24"/>
  <c r="AY140" i="24"/>
  <c r="AY119" i="24"/>
  <c r="AY57" i="24"/>
  <c r="AY228" i="24"/>
  <c r="AY204" i="24"/>
  <c r="AY196" i="24"/>
  <c r="AY193" i="24"/>
  <c r="AY78" i="24"/>
  <c r="AY147" i="24"/>
  <c r="AY123" i="24"/>
  <c r="AY43" i="24"/>
  <c r="AY93" i="24"/>
  <c r="AY263" i="24"/>
  <c r="BY141" i="24"/>
  <c r="AY101" i="24"/>
  <c r="CL266" i="24"/>
  <c r="BY217" i="24"/>
  <c r="CL258" i="24"/>
  <c r="BY226" i="24"/>
  <c r="BY218" i="24"/>
  <c r="BL194" i="24"/>
  <c r="BL170" i="24"/>
  <c r="BL129" i="24"/>
  <c r="BY72" i="24"/>
  <c r="CL48" i="24"/>
  <c r="AY254" i="24"/>
  <c r="AY230" i="24"/>
  <c r="AY149" i="24"/>
  <c r="BL77" i="24"/>
  <c r="AY67" i="24"/>
  <c r="BL67" i="24"/>
  <c r="BY56" i="24"/>
  <c r="AY266" i="24"/>
  <c r="BL233" i="24"/>
  <c r="AY47" i="24"/>
  <c r="BL108" i="24"/>
  <c r="AY92" i="24"/>
  <c r="CL227" i="24"/>
  <c r="BL219" i="24"/>
  <c r="BY171" i="24"/>
  <c r="CL171" i="24"/>
  <c r="BY122" i="24"/>
  <c r="CL82" i="24"/>
  <c r="BY49" i="24"/>
  <c r="CL40" i="24"/>
  <c r="BY263" i="24"/>
  <c r="AY246" i="24"/>
  <c r="AY76" i="24"/>
  <c r="BL225" i="24"/>
  <c r="BY128" i="24"/>
  <c r="BL60" i="24"/>
  <c r="BY60" i="24"/>
  <c r="BL191" i="24"/>
  <c r="CL191" i="24"/>
  <c r="AY279" i="24"/>
  <c r="BY133" i="24"/>
  <c r="BY67" i="24"/>
  <c r="AY160" i="24"/>
  <c r="AM20" i="24"/>
  <c r="AY133" i="24"/>
  <c r="AY109" i="24"/>
  <c r="AY77" i="24"/>
  <c r="CL77" i="24"/>
  <c r="AY249" i="24"/>
  <c r="AY177" i="24"/>
  <c r="AY29" i="24"/>
  <c r="AY130" i="24"/>
  <c r="AY49" i="24"/>
  <c r="AW28" i="24"/>
  <c r="AY190" i="24"/>
  <c r="BY83" i="24"/>
  <c r="BY42" i="24"/>
  <c r="BY254" i="24"/>
  <c r="CL254" i="24"/>
  <c r="AY182" i="24"/>
  <c r="BL149" i="24"/>
  <c r="AY44" i="24"/>
  <c r="AY21" i="24"/>
  <c r="BL279" i="24"/>
  <c r="BL263" i="24"/>
  <c r="BL246" i="24"/>
  <c r="BY190" i="24"/>
  <c r="AY112" i="24"/>
  <c r="BY101" i="24"/>
  <c r="CL144" i="24"/>
  <c r="BL100" i="24"/>
  <c r="BY279" i="24"/>
  <c r="CL149" i="24"/>
  <c r="CL141" i="24"/>
  <c r="CL125" i="24"/>
  <c r="BL109" i="24"/>
  <c r="BY77" i="24"/>
  <c r="BL266" i="24"/>
  <c r="BY233" i="24"/>
  <c r="BL160" i="24"/>
  <c r="BY71" i="24"/>
  <c r="BL47" i="24"/>
  <c r="BY47" i="24"/>
  <c r="BY181" i="24"/>
  <c r="CL181" i="24"/>
  <c r="BL165" i="24"/>
  <c r="CL165" i="24"/>
  <c r="BY140" i="24"/>
  <c r="BY92" i="24"/>
  <c r="BY84" i="24"/>
  <c r="BL76" i="24"/>
  <c r="CL55" i="24"/>
  <c r="CL247" i="24"/>
  <c r="BY277" i="24"/>
  <c r="CL269" i="24"/>
  <c r="BL220" i="24"/>
  <c r="BL212" i="24"/>
  <c r="CL180" i="24"/>
  <c r="BL147" i="24"/>
  <c r="CL131" i="24"/>
  <c r="CL123" i="24"/>
  <c r="BL91" i="24"/>
  <c r="BY196" i="24"/>
  <c r="BY188" i="24"/>
  <c r="CL230" i="24"/>
  <c r="BL182" i="24"/>
  <c r="BL93" i="24"/>
  <c r="CL67" i="24"/>
  <c r="BY23" i="24"/>
  <c r="BY266" i="24"/>
  <c r="BY249" i="24"/>
  <c r="CL233" i="24"/>
  <c r="CL177" i="24"/>
  <c r="BY144" i="24"/>
  <c r="BL96" i="24"/>
  <c r="CL80" i="24"/>
  <c r="BL16" i="24"/>
  <c r="BL278" i="24"/>
  <c r="CL270" i="24"/>
  <c r="BL245" i="24"/>
  <c r="BL229" i="24"/>
  <c r="CL229" i="24"/>
  <c r="BY148" i="24"/>
  <c r="BL132" i="24"/>
  <c r="BY132" i="24"/>
  <c r="BY116" i="24"/>
  <c r="BY108" i="24"/>
  <c r="CL84" i="24"/>
  <c r="BL66" i="24"/>
  <c r="CL43" i="24"/>
  <c r="CL45" i="24"/>
  <c r="AY17" i="24"/>
  <c r="CL228" i="24"/>
  <c r="BY212" i="24"/>
  <c r="BL254" i="24"/>
  <c r="CL246" i="24"/>
  <c r="BL230" i="24"/>
  <c r="BL190" i="24"/>
  <c r="CL190" i="24"/>
  <c r="BY182" i="24"/>
  <c r="BL133" i="24"/>
  <c r="CL133" i="24"/>
  <c r="BL101" i="24"/>
  <c r="BL56" i="24"/>
  <c r="BY44" i="24"/>
  <c r="AY201" i="24"/>
  <c r="BY112" i="24"/>
  <c r="CL278" i="24"/>
  <c r="BY221" i="24"/>
  <c r="CL116" i="24"/>
  <c r="BY76" i="24"/>
  <c r="CL175" i="24"/>
  <c r="BL228" i="24"/>
  <c r="CL220" i="24"/>
  <c r="CL196" i="24"/>
  <c r="BY147" i="24"/>
  <c r="CL147" i="24"/>
  <c r="CL139" i="24"/>
  <c r="CL83" i="24"/>
  <c r="AY19" i="24"/>
  <c r="BY230" i="24"/>
  <c r="BL141" i="24"/>
  <c r="BY109" i="24"/>
  <c r="BY93" i="24"/>
  <c r="CL56" i="24"/>
  <c r="BY33" i="24"/>
  <c r="CL217" i="24"/>
  <c r="BL201" i="24"/>
  <c r="CL201" i="24"/>
  <c r="BY177" i="24"/>
  <c r="CL160" i="24"/>
  <c r="BL144" i="24"/>
  <c r="BL112" i="24"/>
  <c r="BL88" i="24"/>
  <c r="CL71" i="24"/>
  <c r="CL16" i="24"/>
  <c r="BY278" i="24"/>
  <c r="BY270" i="24"/>
  <c r="BY229" i="24"/>
  <c r="BL221" i="24"/>
  <c r="BL189" i="24"/>
  <c r="AY181" i="24"/>
  <c r="BL124" i="24"/>
  <c r="BY124" i="24"/>
  <c r="BL92" i="24"/>
  <c r="CL76" i="24"/>
  <c r="BY66" i="24"/>
  <c r="BY55" i="24"/>
  <c r="AY31" i="24"/>
  <c r="BL31" i="24"/>
  <c r="BL22" i="24"/>
  <c r="BY22" i="24"/>
  <c r="BL175" i="24"/>
  <c r="BY45" i="24"/>
  <c r="CL277" i="24"/>
  <c r="BL261" i="24"/>
  <c r="CL252" i="24"/>
  <c r="CL188" i="24"/>
  <c r="BL164" i="24"/>
  <c r="CL279" i="24"/>
  <c r="CL263" i="24"/>
  <c r="CL182" i="24"/>
  <c r="BY125" i="24"/>
  <c r="CL109" i="24"/>
  <c r="BL44" i="24"/>
  <c r="CL23" i="24"/>
  <c r="BL217" i="24"/>
  <c r="BL177" i="24"/>
  <c r="CL112" i="24"/>
  <c r="BY96" i="24"/>
  <c r="BY88" i="24"/>
  <c r="BL80" i="24"/>
  <c r="BL270" i="24"/>
  <c r="BY245" i="24"/>
  <c r="CL245" i="24"/>
  <c r="CL221" i="24"/>
  <c r="AY189" i="24"/>
  <c r="CL189" i="24"/>
  <c r="CL132" i="24"/>
  <c r="BL55" i="24"/>
  <c r="BY247" i="24"/>
  <c r="BL277" i="24"/>
  <c r="BL269" i="24"/>
  <c r="CL261" i="24"/>
  <c r="BL252" i="24"/>
  <c r="BY241" i="24"/>
  <c r="BY225" i="24"/>
  <c r="BY209" i="24"/>
  <c r="BY193" i="24"/>
  <c r="CL101" i="24"/>
  <c r="CL93" i="24"/>
  <c r="BL85" i="24"/>
  <c r="BY85" i="24"/>
  <c r="CL44" i="24"/>
  <c r="AY33" i="24"/>
  <c r="AY32" i="24" s="1"/>
  <c r="AN32" i="24"/>
  <c r="BL33" i="24"/>
  <c r="CL249" i="24"/>
  <c r="BY201" i="24"/>
  <c r="CL96" i="24"/>
  <c r="BY80" i="24"/>
  <c r="BL71" i="24"/>
  <c r="CL47" i="24"/>
  <c r="BY189" i="24"/>
  <c r="BY165" i="24"/>
  <c r="BL148" i="24"/>
  <c r="CL148" i="24"/>
  <c r="CL108" i="24"/>
  <c r="BL84" i="24"/>
  <c r="CL66" i="24"/>
  <c r="BY43" i="24"/>
  <c r="BY175" i="24"/>
  <c r="BL45" i="24"/>
  <c r="BY269" i="24"/>
  <c r="BY261" i="24"/>
  <c r="BY220" i="24"/>
  <c r="BL204" i="24"/>
  <c r="BL196" i="24"/>
  <c r="BL188" i="24"/>
  <c r="BL139" i="24"/>
  <c r="BY123" i="24"/>
  <c r="BY115" i="24"/>
  <c r="BL83" i="24"/>
  <c r="AM41" i="24"/>
  <c r="BY30" i="24"/>
  <c r="BY21" i="24"/>
  <c r="CL185" i="24"/>
  <c r="BY136" i="24"/>
  <c r="BL128" i="24"/>
  <c r="BL280" i="24"/>
  <c r="BY102" i="24"/>
  <c r="BY68" i="24"/>
  <c r="BY246" i="24"/>
  <c r="BY149" i="24"/>
  <c r="CL85" i="24"/>
  <c r="CL33" i="24"/>
  <c r="BL23" i="24"/>
  <c r="BL249" i="24"/>
  <c r="BY160" i="24"/>
  <c r="AY144" i="24"/>
  <c r="CL38" i="24"/>
  <c r="BY16" i="24"/>
  <c r="BL181" i="24"/>
  <c r="BL140" i="24"/>
  <c r="BL116" i="24"/>
  <c r="BY100" i="24"/>
  <c r="CL100" i="24"/>
  <c r="BL43" i="24"/>
  <c r="CL31" i="24"/>
  <c r="CL22" i="24"/>
  <c r="BY252" i="24"/>
  <c r="BY228" i="24"/>
  <c r="CL212" i="24"/>
  <c r="BL180" i="24"/>
  <c r="CL164" i="24"/>
  <c r="BL123" i="24"/>
  <c r="BY91" i="24"/>
  <c r="BL54" i="24"/>
  <c r="CL54" i="24"/>
  <c r="AO41" i="24"/>
  <c r="AU41" i="24"/>
  <c r="BL19" i="24"/>
  <c r="BY26" i="24"/>
  <c r="AY191" i="24"/>
  <c r="BL68" i="24"/>
  <c r="BL243" i="24"/>
  <c r="BL64" i="24"/>
  <c r="AM35" i="24"/>
  <c r="CL267" i="24"/>
  <c r="BL178" i="24"/>
  <c r="BL81" i="24"/>
  <c r="BL39" i="24"/>
  <c r="CL118" i="24"/>
  <c r="BY78" i="24"/>
  <c r="BL151" i="24"/>
  <c r="CL59" i="24"/>
  <c r="BY46" i="24"/>
  <c r="AM14" i="24"/>
  <c r="BL227" i="24"/>
  <c r="BY219" i="24"/>
  <c r="BL146" i="24"/>
  <c r="BL138" i="24"/>
  <c r="BL122" i="24"/>
  <c r="BL106" i="24"/>
  <c r="BL98" i="24"/>
  <c r="BL29" i="24"/>
  <c r="BL267" i="24"/>
  <c r="BL242" i="24"/>
  <c r="BY242" i="24"/>
  <c r="CL210" i="24"/>
  <c r="BY145" i="24"/>
  <c r="CL121" i="24"/>
  <c r="CL105" i="24"/>
  <c r="BY63" i="24"/>
  <c r="CL39" i="24"/>
  <c r="BL27" i="24"/>
  <c r="BL207" i="24"/>
  <c r="BL183" i="24"/>
  <c r="CL94" i="24"/>
  <c r="CL240" i="24"/>
  <c r="BL216" i="24"/>
  <c r="BY192" i="24"/>
  <c r="BL176" i="24"/>
  <c r="CL127" i="24"/>
  <c r="BL103" i="24"/>
  <c r="CL95" i="24"/>
  <c r="BY87" i="24"/>
  <c r="BL79" i="24"/>
  <c r="BY37" i="24"/>
  <c r="BL25" i="24"/>
  <c r="BL158" i="24"/>
  <c r="BL57" i="24"/>
  <c r="BY24" i="24"/>
  <c r="BL75" i="24"/>
  <c r="BY75" i="24"/>
  <c r="CL75" i="24"/>
  <c r="AW41" i="24"/>
  <c r="AN41" i="24"/>
  <c r="CL30" i="24"/>
  <c r="BY19" i="24"/>
  <c r="BY185" i="24"/>
  <c r="BL169" i="24"/>
  <c r="BL26" i="24"/>
  <c r="CL280" i="24"/>
  <c r="BL255" i="24"/>
  <c r="BY191" i="24"/>
  <c r="BL167" i="24"/>
  <c r="BY167" i="24"/>
  <c r="CL259" i="24"/>
  <c r="BL251" i="24"/>
  <c r="BY243" i="24"/>
  <c r="BY235" i="24"/>
  <c r="BY227" i="24"/>
  <c r="BL203" i="24"/>
  <c r="CL163" i="24"/>
  <c r="BY138" i="24"/>
  <c r="BY114" i="24"/>
  <c r="BY98" i="24"/>
  <c r="CL74" i="24"/>
  <c r="CL64" i="24"/>
  <c r="BL49" i="24"/>
  <c r="BL40" i="24"/>
  <c r="BY40" i="24"/>
  <c r="BY29" i="24"/>
  <c r="BY258" i="24"/>
  <c r="BL234" i="24"/>
  <c r="BY194" i="24"/>
  <c r="BL121" i="24"/>
  <c r="BL72" i="24"/>
  <c r="BL248" i="24"/>
  <c r="BL240" i="24"/>
  <c r="CL232" i="24"/>
  <c r="BY208" i="24"/>
  <c r="CL192" i="24"/>
  <c r="BL184" i="24"/>
  <c r="CL159" i="24"/>
  <c r="CL87" i="24"/>
  <c r="CL46" i="24"/>
  <c r="CL25" i="24"/>
  <c r="BL15" i="24"/>
  <c r="BY134" i="24"/>
  <c r="CL110" i="24"/>
  <c r="CL86" i="24"/>
  <c r="AR41" i="24"/>
  <c r="AV41" i="24"/>
  <c r="BL30" i="24"/>
  <c r="CL21" i="24"/>
  <c r="BY257" i="24"/>
  <c r="CL193" i="24"/>
  <c r="BY169" i="24"/>
  <c r="CL169" i="24"/>
  <c r="BY152" i="24"/>
  <c r="CL136" i="24"/>
  <c r="CL26" i="24"/>
  <c r="BY280" i="24"/>
  <c r="BY255" i="24"/>
  <c r="BL268" i="24"/>
  <c r="BL259" i="24"/>
  <c r="CL251" i="24"/>
  <c r="CL243" i="24"/>
  <c r="BL211" i="24"/>
  <c r="BL195" i="24"/>
  <c r="BL171" i="24"/>
  <c r="CL146" i="24"/>
  <c r="CL130" i="24"/>
  <c r="CL122" i="24"/>
  <c r="BL114" i="24"/>
  <c r="CL114" i="24"/>
  <c r="CL98" i="24"/>
  <c r="BY82" i="24"/>
  <c r="AQ41" i="24"/>
  <c r="BY267" i="24"/>
  <c r="BL258" i="24"/>
  <c r="BY170" i="24"/>
  <c r="BY161" i="24"/>
  <c r="CL161" i="24"/>
  <c r="CL153" i="24"/>
  <c r="CL145" i="24"/>
  <c r="CL97" i="24"/>
  <c r="BY48" i="24"/>
  <c r="BY27" i="24"/>
  <c r="BY17" i="24"/>
  <c r="CL17" i="24"/>
  <c r="BY183" i="24"/>
  <c r="CL273" i="24"/>
  <c r="BY200" i="24"/>
  <c r="BL127" i="24"/>
  <c r="BL111" i="24"/>
  <c r="BL87" i="24"/>
  <c r="BY79" i="24"/>
  <c r="CL37" i="24"/>
  <c r="BL199" i="24"/>
  <c r="BY158" i="24"/>
  <c r="BL110" i="24"/>
  <c r="BY180" i="24"/>
  <c r="BL131" i="24"/>
  <c r="CL115" i="24"/>
  <c r="CL91" i="24"/>
  <c r="BL65" i="24"/>
  <c r="BL42" i="24"/>
  <c r="CL42" i="24"/>
  <c r="BL21" i="24"/>
  <c r="CL128" i="24"/>
  <c r="BL102" i="24"/>
  <c r="CL102" i="24"/>
  <c r="CL68" i="24"/>
  <c r="BL276" i="24"/>
  <c r="BY259" i="24"/>
  <c r="BL235" i="24"/>
  <c r="BY203" i="24"/>
  <c r="BY106" i="24"/>
  <c r="BY90" i="24"/>
  <c r="BL82" i="24"/>
  <c r="BY202" i="24"/>
  <c r="CL202" i="24"/>
  <c r="BY178" i="24"/>
  <c r="BL153" i="24"/>
  <c r="BY153" i="24"/>
  <c r="BL97" i="24"/>
  <c r="CL72" i="24"/>
  <c r="BL63" i="24"/>
  <c r="BY39" i="24"/>
  <c r="BL118" i="24"/>
  <c r="BY118" i="24"/>
  <c r="CL78" i="24"/>
  <c r="CL36" i="24"/>
  <c r="BY273" i="24"/>
  <c r="CL248" i="24"/>
  <c r="BY216" i="24"/>
  <c r="CL200" i="24"/>
  <c r="CL176" i="24"/>
  <c r="CL79" i="24"/>
  <c r="BL134" i="24"/>
  <c r="CL57" i="24"/>
  <c r="BY65" i="24"/>
  <c r="CL65" i="24"/>
  <c r="BY54" i="24"/>
  <c r="AS41" i="24"/>
  <c r="CL225" i="24"/>
  <c r="BL209" i="24"/>
  <c r="CL209" i="24"/>
  <c r="BL152" i="24"/>
  <c r="CL255" i="24"/>
  <c r="CL276" i="24"/>
  <c r="BY268" i="24"/>
  <c r="BY163" i="24"/>
  <c r="CL138" i="24"/>
  <c r="CL106" i="24"/>
  <c r="CL90" i="24"/>
  <c r="BY74" i="24"/>
  <c r="CL226" i="24"/>
  <c r="BL202" i="24"/>
  <c r="CL170" i="24"/>
  <c r="CL129" i="24"/>
  <c r="BL105" i="24"/>
  <c r="AY27" i="24"/>
  <c r="CL27" i="24"/>
  <c r="BL17" i="24"/>
  <c r="BL273" i="24"/>
  <c r="BY248" i="24"/>
  <c r="BY232" i="24"/>
  <c r="BL168" i="24"/>
  <c r="BL159" i="24"/>
  <c r="CL151" i="24"/>
  <c r="BL119" i="24"/>
  <c r="BY119" i="24"/>
  <c r="BY103" i="24"/>
  <c r="BL95" i="24"/>
  <c r="BY95" i="24"/>
  <c r="BL59" i="24"/>
  <c r="CL199" i="24"/>
  <c r="CL158" i="24"/>
  <c r="CL134" i="24"/>
  <c r="CL24" i="24"/>
  <c r="CL19" i="24"/>
  <c r="BL241" i="24"/>
  <c r="CL241" i="24"/>
  <c r="BL193" i="24"/>
  <c r="BL185" i="24"/>
  <c r="BL136" i="24"/>
  <c r="CL167" i="24"/>
  <c r="BY276" i="24"/>
  <c r="CL268" i="24"/>
  <c r="CL195" i="24"/>
  <c r="BL163" i="24"/>
  <c r="BL90" i="24"/>
  <c r="BL74" i="24"/>
  <c r="BY64" i="24"/>
  <c r="CL49" i="24"/>
  <c r="CL29" i="24"/>
  <c r="BY234" i="24"/>
  <c r="BL226" i="24"/>
  <c r="BL218" i="24"/>
  <c r="CL218" i="24"/>
  <c r="CL194" i="24"/>
  <c r="CL178" i="24"/>
  <c r="AY153" i="24"/>
  <c r="BY121" i="24"/>
  <c r="BY105" i="24"/>
  <c r="CL63" i="24"/>
  <c r="BL48" i="24"/>
  <c r="BL239" i="24"/>
  <c r="CL239" i="24"/>
  <c r="CL207" i="24"/>
  <c r="CL183" i="24"/>
  <c r="BY36" i="24"/>
  <c r="AQ28" i="24"/>
  <c r="BY240" i="24"/>
  <c r="BY184" i="24"/>
  <c r="BY176" i="24"/>
  <c r="CL168" i="24"/>
  <c r="BY159" i="24"/>
  <c r="BY151" i="24"/>
  <c r="CL119" i="24"/>
  <c r="CL111" i="24"/>
  <c r="BY69" i="24"/>
  <c r="CL69" i="24"/>
  <c r="BY59" i="24"/>
  <c r="BY199" i="24"/>
  <c r="BL86" i="24"/>
  <c r="BY86" i="24"/>
  <c r="BY57" i="24"/>
  <c r="BY204" i="24"/>
  <c r="CL204" i="24"/>
  <c r="BY139" i="24"/>
  <c r="BY131" i="24"/>
  <c r="BL115" i="24"/>
  <c r="AT41" i="24"/>
  <c r="CL152" i="24"/>
  <c r="CL60" i="24"/>
  <c r="BY251" i="24"/>
  <c r="CL235" i="24"/>
  <c r="CL219" i="24"/>
  <c r="BY211" i="24"/>
  <c r="CL211" i="24"/>
  <c r="CL203" i="24"/>
  <c r="BY195" i="24"/>
  <c r="BY146" i="24"/>
  <c r="BL130" i="24"/>
  <c r="BY130" i="24"/>
  <c r="CL242" i="24"/>
  <c r="CL234" i="24"/>
  <c r="BL210" i="24"/>
  <c r="BY210" i="24"/>
  <c r="BL161" i="24"/>
  <c r="BL145" i="24"/>
  <c r="BY129" i="24"/>
  <c r="BY97" i="24"/>
  <c r="BY81" i="24"/>
  <c r="CL81" i="24"/>
  <c r="BY207" i="24"/>
  <c r="BL232" i="24"/>
  <c r="CL208" i="24"/>
  <c r="BL192" i="24"/>
  <c r="BY127" i="24"/>
  <c r="BY111" i="24"/>
  <c r="CL103" i="24"/>
  <c r="BL69" i="24"/>
  <c r="BL46" i="24"/>
  <c r="BY25" i="24"/>
  <c r="BY110" i="24"/>
  <c r="BL24" i="24"/>
  <c r="AY18" i="24" l="1"/>
  <c r="AV156" i="24"/>
  <c r="AO156" i="24"/>
  <c r="AP156" i="24"/>
  <c r="AY41" i="24"/>
  <c r="BL99" i="24"/>
  <c r="AT156" i="24"/>
  <c r="AX156" i="24"/>
  <c r="AR156" i="24"/>
  <c r="AM156" i="24"/>
  <c r="AQ156" i="24"/>
  <c r="AN156" i="24"/>
  <c r="AS156" i="24"/>
  <c r="AU156" i="24"/>
  <c r="AY166" i="24"/>
  <c r="AW156" i="24"/>
  <c r="AY157" i="24"/>
  <c r="AY35" i="24"/>
  <c r="AY14" i="24"/>
  <c r="AY28" i="24"/>
  <c r="AY20" i="24"/>
  <c r="AY179" i="24"/>
  <c r="AY34" i="24" l="1"/>
  <c r="AY156" i="24"/>
  <c r="AF146" i="24" l="1"/>
  <c r="AD173" i="24" l="1"/>
  <c r="AE173" i="24"/>
  <c r="AY173" i="24"/>
  <c r="AK173" i="24" s="1"/>
  <c r="BL173" i="24"/>
  <c r="BY173" i="24"/>
  <c r="CL173" i="24"/>
  <c r="E174" i="24"/>
  <c r="F174" i="24"/>
  <c r="G174" i="24"/>
  <c r="H174" i="24"/>
  <c r="I174" i="24"/>
  <c r="J174" i="24"/>
  <c r="K174" i="24"/>
  <c r="L174" i="24"/>
  <c r="M174" i="24"/>
  <c r="N174" i="24"/>
  <c r="O174" i="24"/>
  <c r="P174" i="24"/>
  <c r="Q174" i="24"/>
  <c r="R174" i="24"/>
  <c r="S174" i="24"/>
  <c r="T174" i="24"/>
  <c r="U174" i="24"/>
  <c r="V174" i="24"/>
  <c r="W174" i="24"/>
  <c r="X174" i="24"/>
  <c r="Y174" i="24"/>
  <c r="Z174" i="24"/>
  <c r="AA174" i="24"/>
  <c r="AB174" i="24"/>
  <c r="AC174" i="24"/>
  <c r="AF174" i="24"/>
  <c r="AG174" i="24"/>
  <c r="AH174" i="24"/>
  <c r="AJ174" i="24"/>
  <c r="AM174" i="24"/>
  <c r="AN174" i="24"/>
  <c r="AO174" i="24"/>
  <c r="AP174" i="24"/>
  <c r="AQ174" i="24"/>
  <c r="AR174" i="24"/>
  <c r="AS174" i="24"/>
  <c r="AT174" i="24"/>
  <c r="AU174" i="24"/>
  <c r="AV174" i="24"/>
  <c r="AW174" i="24"/>
  <c r="AX174" i="24"/>
  <c r="AZ174" i="24"/>
  <c r="BA174" i="24"/>
  <c r="BB174" i="24"/>
  <c r="BC174" i="24"/>
  <c r="BD174" i="24"/>
  <c r="BE174" i="24"/>
  <c r="BF174" i="24"/>
  <c r="BG174" i="24"/>
  <c r="BH174" i="24"/>
  <c r="BI174" i="24"/>
  <c r="BJ174" i="24"/>
  <c r="BK174" i="24"/>
  <c r="BM174" i="24"/>
  <c r="BN174" i="24"/>
  <c r="BO174" i="24"/>
  <c r="BP174" i="24"/>
  <c r="BQ174" i="24"/>
  <c r="BR174" i="24"/>
  <c r="BS174" i="24"/>
  <c r="BT174" i="24"/>
  <c r="BU174" i="24"/>
  <c r="BV174" i="24"/>
  <c r="BW174" i="24"/>
  <c r="BX174" i="24"/>
  <c r="BZ174" i="24"/>
  <c r="CA174" i="24"/>
  <c r="CB174" i="24"/>
  <c r="CC174" i="24"/>
  <c r="CD174" i="24"/>
  <c r="CE174" i="24"/>
  <c r="CF174" i="24"/>
  <c r="CG174" i="24"/>
  <c r="CH174" i="24"/>
  <c r="CI174" i="24"/>
  <c r="CJ174" i="24"/>
  <c r="CK174" i="24"/>
  <c r="AD175" i="24"/>
  <c r="AE175" i="24"/>
  <c r="AK175" i="24"/>
  <c r="AD176" i="24"/>
  <c r="AE176" i="24"/>
  <c r="AK176" i="24"/>
  <c r="AD177" i="24"/>
  <c r="AE177" i="24"/>
  <c r="AK177" i="24"/>
  <c r="AD178" i="24"/>
  <c r="AE178" i="24"/>
  <c r="AK178" i="24"/>
  <c r="E179" i="24"/>
  <c r="F179" i="24"/>
  <c r="G179" i="24"/>
  <c r="H179" i="24"/>
  <c r="I179" i="24"/>
  <c r="J179" i="24"/>
  <c r="K179" i="24"/>
  <c r="L179" i="24"/>
  <c r="M179" i="24"/>
  <c r="N179" i="24"/>
  <c r="O179" i="24"/>
  <c r="P179" i="24"/>
  <c r="Q179" i="24"/>
  <c r="R179" i="24"/>
  <c r="S179" i="24"/>
  <c r="T179" i="24"/>
  <c r="U179" i="24"/>
  <c r="V179" i="24"/>
  <c r="W179" i="24"/>
  <c r="X179" i="24"/>
  <c r="Y179" i="24"/>
  <c r="Z179" i="24"/>
  <c r="AA179" i="24"/>
  <c r="AB179" i="24"/>
  <c r="AC179" i="24"/>
  <c r="AF179" i="24"/>
  <c r="AH179" i="24"/>
  <c r="AJ179" i="24"/>
  <c r="AM179" i="24"/>
  <c r="AN179" i="24"/>
  <c r="AO179" i="24"/>
  <c r="AP179" i="24"/>
  <c r="AQ179" i="24"/>
  <c r="AR179" i="24"/>
  <c r="AS179" i="24"/>
  <c r="AT179" i="24"/>
  <c r="AU179" i="24"/>
  <c r="AV179" i="24"/>
  <c r="AW179" i="24"/>
  <c r="AX179" i="24"/>
  <c r="AZ179" i="24"/>
  <c r="BA179" i="24"/>
  <c r="BB179" i="24"/>
  <c r="BC179" i="24"/>
  <c r="BD179" i="24"/>
  <c r="BE179" i="24"/>
  <c r="BF179" i="24"/>
  <c r="BG179" i="24"/>
  <c r="BH179" i="24"/>
  <c r="BI179" i="24"/>
  <c r="BJ179" i="24"/>
  <c r="BK179" i="24"/>
  <c r="BM179" i="24"/>
  <c r="BN179" i="24"/>
  <c r="BO179" i="24"/>
  <c r="BP179" i="24"/>
  <c r="BQ179" i="24"/>
  <c r="BR179" i="24"/>
  <c r="BS179" i="24"/>
  <c r="BT179" i="24"/>
  <c r="BU179" i="24"/>
  <c r="BV179" i="24"/>
  <c r="BW179" i="24"/>
  <c r="BX179" i="24"/>
  <c r="BZ179" i="24"/>
  <c r="CA179" i="24"/>
  <c r="CB179" i="24"/>
  <c r="CC179" i="24"/>
  <c r="CD179" i="24"/>
  <c r="CE179" i="24"/>
  <c r="CF179" i="24"/>
  <c r="CG179" i="24"/>
  <c r="CH179" i="24"/>
  <c r="CI179" i="24"/>
  <c r="CJ179" i="24"/>
  <c r="CK179" i="24"/>
  <c r="AD180" i="24"/>
  <c r="AE180" i="24"/>
  <c r="AD181" i="24"/>
  <c r="AE181" i="24"/>
  <c r="AK181" i="24"/>
  <c r="AD182" i="24"/>
  <c r="AE182" i="24"/>
  <c r="AD183" i="24"/>
  <c r="AE183" i="24"/>
  <c r="AK183" i="24"/>
  <c r="AD184" i="24"/>
  <c r="AE184" i="24"/>
  <c r="AD185" i="24"/>
  <c r="AE185" i="24"/>
  <c r="AK185" i="24"/>
  <c r="AE204" i="24"/>
  <c r="AD204" i="24"/>
  <c r="AE203" i="24"/>
  <c r="AD203" i="24"/>
  <c r="AE202" i="24"/>
  <c r="AD202" i="24"/>
  <c r="AE201" i="24"/>
  <c r="AD201" i="24"/>
  <c r="AE200" i="24"/>
  <c r="AD200" i="24"/>
  <c r="AE199" i="24"/>
  <c r="AE196" i="24"/>
  <c r="AD196" i="24"/>
  <c r="AE195" i="24"/>
  <c r="AD195" i="24"/>
  <c r="AE194" i="24"/>
  <c r="AD194" i="24"/>
  <c r="AE193" i="24"/>
  <c r="AD193" i="24"/>
  <c r="AE192" i="24"/>
  <c r="AD192" i="24"/>
  <c r="AE191" i="24"/>
  <c r="AD191" i="24"/>
  <c r="AE190" i="24"/>
  <c r="AD190" i="24"/>
  <c r="AE189" i="24"/>
  <c r="AD189" i="24"/>
  <c r="AE188" i="24"/>
  <c r="AE171" i="24"/>
  <c r="AD171" i="24"/>
  <c r="AE170" i="24"/>
  <c r="AD170" i="24"/>
  <c r="AE169" i="24"/>
  <c r="AD169" i="24"/>
  <c r="AE168" i="24"/>
  <c r="AD168" i="24"/>
  <c r="AE167" i="24"/>
  <c r="AD167" i="24"/>
  <c r="AE165" i="24"/>
  <c r="AD165" i="24"/>
  <c r="AE164" i="24"/>
  <c r="AD164" i="24"/>
  <c r="AE163" i="24"/>
  <c r="AD163" i="24"/>
  <c r="AE161" i="24"/>
  <c r="AD161" i="24"/>
  <c r="AE160" i="24"/>
  <c r="AD160" i="24"/>
  <c r="AE159" i="24"/>
  <c r="AD159" i="24"/>
  <c r="AD214" i="24"/>
  <c r="AC137" i="24"/>
  <c r="AB137" i="24"/>
  <c r="AA137" i="24"/>
  <c r="Z137" i="24"/>
  <c r="Y137" i="24"/>
  <c r="X137" i="24"/>
  <c r="V137" i="24"/>
  <c r="U137" i="24"/>
  <c r="T137" i="24"/>
  <c r="S137" i="24"/>
  <c r="R137" i="24"/>
  <c r="Q137" i="24"/>
  <c r="P137" i="24"/>
  <c r="O137" i="24"/>
  <c r="N137" i="24"/>
  <c r="M137" i="24"/>
  <c r="L137" i="24"/>
  <c r="K137" i="24"/>
  <c r="J137" i="24"/>
  <c r="I137" i="24"/>
  <c r="H137" i="24"/>
  <c r="G137" i="24"/>
  <c r="F137" i="24"/>
  <c r="E137" i="24"/>
  <c r="AG38" i="24"/>
  <c r="AG19" i="24"/>
  <c r="AE125" i="24"/>
  <c r="AD125" i="24"/>
  <c r="AD141" i="24"/>
  <c r="AE140" i="24"/>
  <c r="AD140" i="24"/>
  <c r="AE139" i="24"/>
  <c r="AD139" i="24"/>
  <c r="AE138" i="24"/>
  <c r="AD138" i="24"/>
  <c r="AE136" i="24"/>
  <c r="AD136" i="24"/>
  <c r="AE134" i="24"/>
  <c r="AD134" i="24"/>
  <c r="AE133" i="24"/>
  <c r="AD133" i="24"/>
  <c r="AE132" i="24"/>
  <c r="AD132" i="24"/>
  <c r="AE131" i="24"/>
  <c r="AD131" i="24"/>
  <c r="AE130" i="24"/>
  <c r="AD130" i="24"/>
  <c r="AE129" i="24"/>
  <c r="AD129" i="24"/>
  <c r="AE128" i="24"/>
  <c r="AD128" i="24"/>
  <c r="AE127" i="24"/>
  <c r="AD127" i="24"/>
  <c r="AE124" i="24"/>
  <c r="AD124" i="24"/>
  <c r="AD123" i="24"/>
  <c r="AE122" i="24"/>
  <c r="AD122" i="24"/>
  <c r="AE121" i="24"/>
  <c r="AD121" i="24"/>
  <c r="AE116" i="24"/>
  <c r="AD116" i="24"/>
  <c r="AE115" i="24"/>
  <c r="AD115" i="24"/>
  <c r="AE114" i="24"/>
  <c r="AD114" i="24"/>
  <c r="AE112" i="24"/>
  <c r="AD112" i="24"/>
  <c r="AE111" i="24"/>
  <c r="AD111" i="24"/>
  <c r="AE110" i="24"/>
  <c r="AD110" i="24"/>
  <c r="AE109" i="24"/>
  <c r="AD109" i="24"/>
  <c r="AE108" i="24"/>
  <c r="AD108" i="24"/>
  <c r="AE105" i="24"/>
  <c r="AD105" i="24"/>
  <c r="AE103" i="24"/>
  <c r="AD103" i="24"/>
  <c r="AE102" i="24"/>
  <c r="AD102" i="24"/>
  <c r="AE101" i="24"/>
  <c r="AE100" i="24"/>
  <c r="AD100" i="24"/>
  <c r="AE98" i="24"/>
  <c r="AD98" i="24"/>
  <c r="AE97" i="24"/>
  <c r="AD97" i="24"/>
  <c r="AE95" i="24"/>
  <c r="AD94" i="24"/>
  <c r="AE93" i="24"/>
  <c r="AD93" i="24"/>
  <c r="AE92" i="24"/>
  <c r="AE91" i="24"/>
  <c r="AD91" i="24"/>
  <c r="AD90" i="24"/>
  <c r="AE88" i="24"/>
  <c r="AD88" i="24"/>
  <c r="AE87" i="24"/>
  <c r="AD87" i="24"/>
  <c r="AE86" i="24"/>
  <c r="AD86" i="24"/>
  <c r="AE85" i="24"/>
  <c r="AD85" i="24"/>
  <c r="AE84" i="24"/>
  <c r="AD84" i="24"/>
  <c r="AE83" i="24"/>
  <c r="AD83" i="24"/>
  <c r="AE82" i="24"/>
  <c r="AD82" i="24"/>
  <c r="AE81" i="24"/>
  <c r="AD81" i="24"/>
  <c r="AE80" i="24"/>
  <c r="AE79" i="24"/>
  <c r="AD79" i="24"/>
  <c r="AE78" i="24"/>
  <c r="AD78" i="24"/>
  <c r="AE77" i="24"/>
  <c r="AD77" i="24"/>
  <c r="AE76" i="24"/>
  <c r="AD76" i="24"/>
  <c r="AE75" i="24"/>
  <c r="AE74" i="24"/>
  <c r="AD74" i="24"/>
  <c r="AE72" i="24"/>
  <c r="AD72" i="24"/>
  <c r="AE71" i="24"/>
  <c r="AD71" i="24"/>
  <c r="AD64" i="24"/>
  <c r="AE64" i="24"/>
  <c r="AD65" i="24"/>
  <c r="AE65" i="24"/>
  <c r="AD66" i="24"/>
  <c r="AE66" i="24"/>
  <c r="AD67" i="24"/>
  <c r="AE67" i="24"/>
  <c r="AD68" i="24"/>
  <c r="AD69" i="24"/>
  <c r="AE63" i="24"/>
  <c r="AE119" i="24"/>
  <c r="AD119" i="24"/>
  <c r="AD118" i="24"/>
  <c r="AG49" i="24"/>
  <c r="AG48" i="24"/>
  <c r="AG47" i="24"/>
  <c r="AG46" i="24"/>
  <c r="AG45" i="24"/>
  <c r="AG44" i="24"/>
  <c r="AG43" i="24"/>
  <c r="AG42" i="24"/>
  <c r="AG40" i="24"/>
  <c r="AG39" i="24"/>
  <c r="AG37" i="24"/>
  <c r="AG36" i="24"/>
  <c r="AG30" i="24"/>
  <c r="AG29" i="24"/>
  <c r="AG26" i="24"/>
  <c r="AG25" i="24"/>
  <c r="AG24" i="24"/>
  <c r="AG23" i="24"/>
  <c r="AG22" i="24"/>
  <c r="AG21" i="24"/>
  <c r="AG17" i="24"/>
  <c r="AG16" i="24"/>
  <c r="AG15" i="24"/>
  <c r="AG28" i="24" l="1"/>
  <c r="CR173" i="24"/>
  <c r="CP173" i="24"/>
  <c r="CP176" i="24"/>
  <c r="CO175" i="24"/>
  <c r="CN183" i="24"/>
  <c r="CP178" i="24"/>
  <c r="CO176" i="24"/>
  <c r="CP177" i="24"/>
  <c r="AI173" i="24"/>
  <c r="CN177" i="24"/>
  <c r="AI183" i="24"/>
  <c r="CQ173" i="24"/>
  <c r="CM173" i="24"/>
  <c r="CP184" i="24"/>
  <c r="AI184" i="24"/>
  <c r="CO178" i="24"/>
  <c r="CO177" i="24"/>
  <c r="BY174" i="24"/>
  <c r="CN173" i="24"/>
  <c r="CN178" i="24"/>
  <c r="CN176" i="24"/>
  <c r="AY174" i="24"/>
  <c r="CO173" i="24"/>
  <c r="AI185" i="24"/>
  <c r="CL174" i="24"/>
  <c r="CN185" i="24"/>
  <c r="CL179" i="24"/>
  <c r="CP182" i="24"/>
  <c r="AI182" i="24"/>
  <c r="CP181" i="24"/>
  <c r="AI181" i="24"/>
  <c r="CP180" i="24"/>
  <c r="CO182" i="24"/>
  <c r="CO181" i="24"/>
  <c r="CO180" i="24"/>
  <c r="AI178" i="24"/>
  <c r="AI176" i="24"/>
  <c r="CP185" i="24"/>
  <c r="CO184" i="24"/>
  <c r="AD179" i="24"/>
  <c r="CN184" i="24"/>
  <c r="CP183" i="24"/>
  <c r="CN182" i="24"/>
  <c r="AI177" i="24"/>
  <c r="AE174" i="24"/>
  <c r="BL179" i="24"/>
  <c r="AE179" i="24"/>
  <c r="AD174" i="24"/>
  <c r="AK174" i="24"/>
  <c r="CN181" i="24"/>
  <c r="BY179" i="24"/>
  <c r="BL174" i="24"/>
  <c r="AK184" i="24"/>
  <c r="AK182" i="24"/>
  <c r="AK180" i="24"/>
  <c r="CN175" i="24"/>
  <c r="AI175" i="24"/>
  <c r="CO185" i="24"/>
  <c r="CO183" i="24"/>
  <c r="CP175" i="24"/>
  <c r="CN180" i="24"/>
  <c r="AI180" i="24"/>
  <c r="AD117" i="24"/>
  <c r="AE70" i="24"/>
  <c r="AE126" i="24"/>
  <c r="AD137" i="24"/>
  <c r="AD70" i="24"/>
  <c r="AD120" i="24"/>
  <c r="AD126" i="24"/>
  <c r="AD107" i="24"/>
  <c r="AD113" i="24"/>
  <c r="AE73" i="24"/>
  <c r="AE99" i="24"/>
  <c r="AE107" i="24"/>
  <c r="AE113" i="24"/>
  <c r="AE279" i="24"/>
  <c r="BJ41" i="24"/>
  <c r="CO125" i="24"/>
  <c r="CP163" i="24"/>
  <c r="CO163" i="24"/>
  <c r="CN125" i="24"/>
  <c r="CP125" i="24"/>
  <c r="CJ113" i="24"/>
  <c r="CJ107" i="24"/>
  <c r="CJ73" i="24"/>
  <c r="CJ137" i="24"/>
  <c r="CJ117" i="24"/>
  <c r="CJ104" i="24"/>
  <c r="CJ99" i="24"/>
  <c r="CJ89" i="24"/>
  <c r="CJ70" i="24"/>
  <c r="CJ20" i="24"/>
  <c r="CJ35" i="24"/>
  <c r="CJ32" i="24"/>
  <c r="BW137" i="24"/>
  <c r="BW135" i="24"/>
  <c r="BW126" i="24"/>
  <c r="BW120" i="24"/>
  <c r="BW117" i="24"/>
  <c r="BW107" i="24"/>
  <c r="BW104" i="24"/>
  <c r="BW99" i="24"/>
  <c r="BW73" i="24"/>
  <c r="BW41" i="24"/>
  <c r="BW35" i="24"/>
  <c r="BW32" i="24"/>
  <c r="BW28" i="24"/>
  <c r="BW20" i="24"/>
  <c r="BW14" i="24"/>
  <c r="BJ18" i="24"/>
  <c r="BJ28" i="24"/>
  <c r="AL181" i="24" l="1"/>
  <c r="AL176" i="24"/>
  <c r="AL182" i="24"/>
  <c r="AL178" i="24"/>
  <c r="AL177" i="24"/>
  <c r="AL183" i="24"/>
  <c r="AL184" i="24"/>
  <c r="AL185" i="24"/>
  <c r="CP174" i="24"/>
  <c r="CP179" i="24"/>
  <c r="CO174" i="24"/>
  <c r="CN179" i="24"/>
  <c r="CN174" i="24"/>
  <c r="CO179" i="24"/>
  <c r="AI174" i="24"/>
  <c r="AL175" i="24"/>
  <c r="AK179" i="24"/>
  <c r="AI179" i="24"/>
  <c r="AL180" i="24"/>
  <c r="BW34" i="24"/>
  <c r="BW13" i="24"/>
  <c r="CR184" i="24" l="1"/>
  <c r="CQ182" i="24"/>
  <c r="CM177" i="24"/>
  <c r="CM181" i="24"/>
  <c r="CQ176" i="24"/>
  <c r="CR183" i="24"/>
  <c r="CR185" i="24"/>
  <c r="CR178" i="24"/>
  <c r="CM183" i="24"/>
  <c r="CM182" i="24"/>
  <c r="CQ177" i="24"/>
  <c r="CR177" i="24"/>
  <c r="CR176" i="24"/>
  <c r="CM176" i="24"/>
  <c r="CM178" i="24"/>
  <c r="CQ184" i="24"/>
  <c r="CQ183" i="24"/>
  <c r="CR182" i="24"/>
  <c r="CM185" i="24"/>
  <c r="CM184" i="24"/>
  <c r="CQ178" i="24"/>
  <c r="CQ185" i="24"/>
  <c r="CQ181" i="24"/>
  <c r="CR181" i="24"/>
  <c r="CR180" i="24"/>
  <c r="AL179" i="24"/>
  <c r="CM180" i="24"/>
  <c r="CQ180" i="24"/>
  <c r="AL174" i="24"/>
  <c r="CM175" i="24"/>
  <c r="CQ175" i="24"/>
  <c r="CR175" i="24"/>
  <c r="BW12" i="24"/>
  <c r="CM174" i="24" l="1"/>
  <c r="CM179" i="24"/>
  <c r="CR179" i="24"/>
  <c r="CQ179" i="24"/>
  <c r="CQ174" i="24"/>
  <c r="CR174" i="24"/>
  <c r="AW238" i="24"/>
  <c r="AK163" i="24"/>
  <c r="AW73" i="24"/>
  <c r="AW70" i="24"/>
  <c r="BC19" i="50"/>
  <c r="BB18" i="50"/>
  <c r="BA18" i="50"/>
  <c r="AZ18" i="50"/>
  <c r="AY18" i="50"/>
  <c r="AX18" i="50"/>
  <c r="AW18" i="50"/>
  <c r="AV18" i="50"/>
  <c r="AU18" i="50"/>
  <c r="AT18" i="50"/>
  <c r="AS18" i="50"/>
  <c r="AR18" i="50"/>
  <c r="AQ18" i="50"/>
  <c r="AP18" i="50"/>
  <c r="BB16" i="50"/>
  <c r="BA16" i="50"/>
  <c r="AZ16" i="50"/>
  <c r="AY16" i="50"/>
  <c r="AX16" i="50"/>
  <c r="AW16" i="50"/>
  <c r="AV16" i="50"/>
  <c r="AU16" i="50"/>
  <c r="AT16" i="50"/>
  <c r="AS16" i="50"/>
  <c r="AR16" i="50"/>
  <c r="AQ16" i="50"/>
  <c r="AP16" i="50"/>
  <c r="BB15" i="50"/>
  <c r="BA15" i="50"/>
  <c r="AZ15" i="50"/>
  <c r="AY15" i="50"/>
  <c r="AX15" i="50"/>
  <c r="AW15" i="50"/>
  <c r="AV15" i="50"/>
  <c r="AU15" i="50"/>
  <c r="AT15" i="50"/>
  <c r="AS15" i="50"/>
  <c r="AR15" i="50"/>
  <c r="AQ15" i="50"/>
  <c r="AP15" i="50"/>
  <c r="BB14" i="50"/>
  <c r="BA14" i="50"/>
  <c r="AZ14" i="50"/>
  <c r="AY14" i="50"/>
  <c r="AX14" i="50"/>
  <c r="AW14" i="50"/>
  <c r="AV14" i="50"/>
  <c r="AU14" i="50"/>
  <c r="AT14" i="50"/>
  <c r="AS14" i="50"/>
  <c r="AR14" i="50"/>
  <c r="AQ14" i="50"/>
  <c r="AP14" i="50"/>
  <c r="CN27" i="24"/>
  <c r="AA275" i="24"/>
  <c r="AA135" i="24"/>
  <c r="Z117" i="24"/>
  <c r="Z107" i="24"/>
  <c r="AK192" i="24"/>
  <c r="AK191" i="24"/>
  <c r="AK190" i="24"/>
  <c r="AI163" i="24" l="1"/>
  <c r="AI190" i="24"/>
  <c r="CN163" i="24"/>
  <c r="CO191" i="24"/>
  <c r="AU17" i="50"/>
  <c r="AU19" i="50" s="1"/>
  <c r="AQ17" i="50"/>
  <c r="AQ19" i="50" s="1"/>
  <c r="AY17" i="50"/>
  <c r="AY19" i="50" s="1"/>
  <c r="AP17" i="50"/>
  <c r="AP19" i="50" s="1"/>
  <c r="AX17" i="50"/>
  <c r="AX19" i="50" s="1"/>
  <c r="AV17" i="50"/>
  <c r="AV19" i="50" s="1"/>
  <c r="AW17" i="50"/>
  <c r="AW19" i="50" s="1"/>
  <c r="AR17" i="50"/>
  <c r="AR19" i="50" s="1"/>
  <c r="AZ17" i="50"/>
  <c r="AZ19" i="50" s="1"/>
  <c r="AS17" i="50"/>
  <c r="AS19" i="50" s="1"/>
  <c r="AT17" i="50"/>
  <c r="AT19" i="50" s="1"/>
  <c r="BB17" i="50"/>
  <c r="BB19" i="50" s="1"/>
  <c r="BA17" i="50"/>
  <c r="BA19" i="50" s="1"/>
  <c r="AI191" i="24"/>
  <c r="CP192" i="24"/>
  <c r="CN191" i="24"/>
  <c r="CP190" i="24"/>
  <c r="CO190" i="24"/>
  <c r="CN192" i="24"/>
  <c r="CO192" i="24"/>
  <c r="CP191" i="24"/>
  <c r="CN190" i="24"/>
  <c r="AI192" i="24"/>
  <c r="AL192" i="24" l="1"/>
  <c r="AL191" i="24"/>
  <c r="AL190" i="24"/>
  <c r="AL163" i="24"/>
  <c r="CM163" i="24" l="1"/>
  <c r="CM190" i="24"/>
  <c r="CQ191" i="24"/>
  <c r="CM192" i="24"/>
  <c r="CM191" i="24"/>
  <c r="CR191" i="24"/>
  <c r="CR190" i="24"/>
  <c r="CQ192" i="24"/>
  <c r="CQ190" i="24"/>
  <c r="CR192" i="24"/>
  <c r="CR163" i="24"/>
  <c r="CQ163" i="24"/>
  <c r="AK69" i="24"/>
  <c r="AK68" i="24"/>
  <c r="AA68" i="24"/>
  <c r="AE68" i="24" s="1"/>
  <c r="AA69" i="24"/>
  <c r="AE69" i="24" l="1"/>
  <c r="CP68" i="24"/>
  <c r="CP145" i="24"/>
  <c r="CP69" i="24"/>
  <c r="CN69" i="24"/>
  <c r="CO69" i="24"/>
  <c r="CO145" i="24"/>
  <c r="CN68" i="24"/>
  <c r="CO68" i="24"/>
  <c r="CN145" i="24"/>
  <c r="AI68" i="24"/>
  <c r="AK145" i="24"/>
  <c r="AA123" i="24"/>
  <c r="I96" i="24"/>
  <c r="AE96" i="24" s="1"/>
  <c r="AI145" i="24"/>
  <c r="AG143" i="24"/>
  <c r="Z95" i="24"/>
  <c r="Z75" i="24"/>
  <c r="AA210" i="24"/>
  <c r="Z207" i="24"/>
  <c r="Z279" i="24"/>
  <c r="Z275" i="24" s="1"/>
  <c r="Z188" i="24"/>
  <c r="AD188" i="24" s="1"/>
  <c r="AK195" i="24"/>
  <c r="F62" i="24"/>
  <c r="G62" i="24"/>
  <c r="H62" i="24"/>
  <c r="I62" i="24"/>
  <c r="J62" i="24"/>
  <c r="K62" i="24"/>
  <c r="L62" i="24"/>
  <c r="M62" i="24"/>
  <c r="N62" i="24"/>
  <c r="O62" i="24"/>
  <c r="P62" i="24"/>
  <c r="Q62" i="24"/>
  <c r="R62" i="24"/>
  <c r="S62" i="24"/>
  <c r="T62" i="24"/>
  <c r="U62" i="24"/>
  <c r="V62" i="24"/>
  <c r="W62" i="24"/>
  <c r="X62" i="24"/>
  <c r="Y62" i="24"/>
  <c r="Z62" i="24"/>
  <c r="AB62" i="24"/>
  <c r="AC62" i="24"/>
  <c r="AF62" i="24"/>
  <c r="AG62" i="24"/>
  <c r="AH62" i="24"/>
  <c r="AJ62" i="24"/>
  <c r="AM62" i="24"/>
  <c r="AN62" i="24"/>
  <c r="AO62" i="24"/>
  <c r="AP62" i="24"/>
  <c r="AQ62" i="24"/>
  <c r="AR62" i="24"/>
  <c r="AS62" i="24"/>
  <c r="AT62" i="24"/>
  <c r="AU62" i="24"/>
  <c r="AV62" i="24"/>
  <c r="AW62" i="24"/>
  <c r="AX62" i="24"/>
  <c r="AZ62" i="24"/>
  <c r="BA62" i="24"/>
  <c r="BB62" i="24"/>
  <c r="BC62" i="24"/>
  <c r="BD62" i="24"/>
  <c r="BE62" i="24"/>
  <c r="BF62" i="24"/>
  <c r="BG62" i="24"/>
  <c r="BH62" i="24"/>
  <c r="BI62" i="24"/>
  <c r="BJ62" i="24"/>
  <c r="BK62" i="24"/>
  <c r="BM62" i="24"/>
  <c r="BN62" i="24"/>
  <c r="BO62" i="24"/>
  <c r="BP62" i="24"/>
  <c r="BQ62" i="24"/>
  <c r="BR62" i="24"/>
  <c r="BS62" i="24"/>
  <c r="BT62" i="24"/>
  <c r="BU62" i="24"/>
  <c r="BV62" i="24"/>
  <c r="BW62" i="24"/>
  <c r="BX62" i="24"/>
  <c r="BZ62" i="24"/>
  <c r="CA62" i="24"/>
  <c r="CB62" i="24"/>
  <c r="CC62" i="24"/>
  <c r="CD62" i="24"/>
  <c r="CE62" i="24"/>
  <c r="CF62" i="24"/>
  <c r="CG62" i="24"/>
  <c r="CH62" i="24"/>
  <c r="CI62" i="24"/>
  <c r="CJ62" i="24"/>
  <c r="CK62" i="24"/>
  <c r="E62" i="24"/>
  <c r="AL145" i="24" l="1"/>
  <c r="AL68" i="24"/>
  <c r="AI69" i="24"/>
  <c r="AE62" i="24"/>
  <c r="Z89" i="24"/>
  <c r="AD95" i="24"/>
  <c r="Z73" i="24"/>
  <c r="AD75" i="24"/>
  <c r="CP164" i="24"/>
  <c r="CN164" i="24"/>
  <c r="AI195" i="24"/>
  <c r="AI164" i="24"/>
  <c r="CO164" i="24"/>
  <c r="AK164" i="24"/>
  <c r="CN195" i="24"/>
  <c r="CP195" i="24"/>
  <c r="AA62" i="24"/>
  <c r="CO195" i="24"/>
  <c r="CQ145" i="24" l="1"/>
  <c r="CM68" i="24"/>
  <c r="CR68" i="24"/>
  <c r="CQ68" i="24"/>
  <c r="CR145" i="24"/>
  <c r="CM145" i="24"/>
  <c r="AL164" i="24"/>
  <c r="AL195" i="24"/>
  <c r="AL69" i="24"/>
  <c r="CM69" i="24" l="1"/>
  <c r="CM164" i="24"/>
  <c r="CQ195" i="24"/>
  <c r="CR195" i="24"/>
  <c r="CQ69" i="24"/>
  <c r="CR69" i="24"/>
  <c r="CM195" i="24"/>
  <c r="CQ164" i="24"/>
  <c r="CR164" i="24"/>
  <c r="AD19" i="24"/>
  <c r="Z14" i="24"/>
  <c r="AA14" i="24"/>
  <c r="Z18" i="24"/>
  <c r="AA18" i="24"/>
  <c r="Z20" i="24"/>
  <c r="AA20" i="24"/>
  <c r="Z28" i="24"/>
  <c r="Z27" i="24" s="1"/>
  <c r="AA28" i="24"/>
  <c r="AA27" i="24" s="1"/>
  <c r="Z31" i="24"/>
  <c r="AA31" i="24"/>
  <c r="Z35" i="24"/>
  <c r="AA35" i="24"/>
  <c r="Z41" i="24"/>
  <c r="AA41" i="24"/>
  <c r="Z53" i="24"/>
  <c r="AA53" i="24"/>
  <c r="Z58" i="24"/>
  <c r="AA58" i="24"/>
  <c r="Z70" i="24"/>
  <c r="AA70" i="24"/>
  <c r="AA73" i="24"/>
  <c r="AA89" i="24"/>
  <c r="Z99" i="24"/>
  <c r="AA99" i="24"/>
  <c r="Z104" i="24"/>
  <c r="AA104" i="24"/>
  <c r="AA107" i="24"/>
  <c r="Z113" i="24"/>
  <c r="AA113" i="24"/>
  <c r="AA117" i="24"/>
  <c r="Z120" i="24"/>
  <c r="AA120" i="24"/>
  <c r="Z126" i="24"/>
  <c r="AA126" i="24"/>
  <c r="Z150" i="24"/>
  <c r="AA150" i="24"/>
  <c r="Z157" i="24"/>
  <c r="AA157" i="24"/>
  <c r="Z166" i="24"/>
  <c r="AA166" i="24"/>
  <c r="Z187" i="24"/>
  <c r="AA187" i="24"/>
  <c r="Z198" i="24"/>
  <c r="Z197" i="24" s="1"/>
  <c r="AA198" i="24"/>
  <c r="AA197" i="24" s="1"/>
  <c r="Z206" i="24"/>
  <c r="Z205" i="24" s="1"/>
  <c r="AA206" i="24"/>
  <c r="AA205" i="24" s="1"/>
  <c r="Z215" i="24"/>
  <c r="Z213" i="24" s="1"/>
  <c r="AA215" i="24"/>
  <c r="AA213" i="24" s="1"/>
  <c r="Z224" i="24"/>
  <c r="AA224" i="24"/>
  <c r="AA222" i="24" s="1"/>
  <c r="Z231" i="24"/>
  <c r="AA231" i="24"/>
  <c r="Z238" i="24"/>
  <c r="AA238" i="24"/>
  <c r="AA236" i="24" s="1"/>
  <c r="Z244" i="24"/>
  <c r="AA244" i="24"/>
  <c r="Z250" i="24"/>
  <c r="AA250" i="24"/>
  <c r="Z253" i="24"/>
  <c r="AA253" i="24"/>
  <c r="Z256" i="24"/>
  <c r="AA256" i="24"/>
  <c r="Z262" i="24"/>
  <c r="AA262" i="24"/>
  <c r="Z265" i="24"/>
  <c r="Z264" i="24" s="1"/>
  <c r="AA265" i="24"/>
  <c r="AA264" i="24" s="1"/>
  <c r="Z272" i="24"/>
  <c r="Z271" i="24" s="1"/>
  <c r="AA272" i="24"/>
  <c r="AA271" i="24" s="1"/>
  <c r="Z274" i="24"/>
  <c r="AA186" i="24" l="1"/>
  <c r="Z186" i="24"/>
  <c r="AA61" i="24"/>
  <c r="Z34" i="24"/>
  <c r="AA34" i="24"/>
  <c r="AA13" i="24"/>
  <c r="Z61" i="24"/>
  <c r="Z222" i="24"/>
  <c r="Z236" i="24"/>
  <c r="AA52" i="24"/>
  <c r="Z52" i="24"/>
  <c r="AA257" i="24"/>
  <c r="AA156" i="24"/>
  <c r="Z156" i="24"/>
  <c r="Z13" i="24"/>
  <c r="Z257" i="24"/>
  <c r="Z143" i="24"/>
  <c r="AA143" i="24"/>
  <c r="Z51" i="24" l="1"/>
  <c r="Z12" i="24"/>
  <c r="AA12" i="24"/>
  <c r="AA51" i="24"/>
  <c r="Z50" i="24" l="1"/>
  <c r="Z11" i="24"/>
  <c r="AA11" i="24"/>
  <c r="CJ275" i="24" l="1"/>
  <c r="CJ274" i="24" s="1"/>
  <c r="CJ272" i="24"/>
  <c r="CJ271" i="24" s="1"/>
  <c r="CJ265" i="24"/>
  <c r="CJ264" i="24" s="1"/>
  <c r="CJ262" i="24"/>
  <c r="CJ256" i="24"/>
  <c r="CJ253" i="24"/>
  <c r="CJ250" i="24"/>
  <c r="CJ244" i="24"/>
  <c r="CJ238" i="24"/>
  <c r="CJ236" i="24" s="1"/>
  <c r="CJ231" i="24"/>
  <c r="CJ224" i="24"/>
  <c r="CJ222" i="24" s="1"/>
  <c r="CJ215" i="24"/>
  <c r="CJ213" i="24" s="1"/>
  <c r="CJ206" i="24"/>
  <c r="CJ205" i="24" s="1"/>
  <c r="CJ198" i="24"/>
  <c r="CJ197" i="24" s="1"/>
  <c r="CJ187" i="24"/>
  <c r="CJ166" i="24"/>
  <c r="CJ157" i="24"/>
  <c r="CJ150" i="24"/>
  <c r="CJ135" i="24"/>
  <c r="CJ126" i="24"/>
  <c r="CJ120" i="24"/>
  <c r="CJ58" i="24"/>
  <c r="CJ53" i="24"/>
  <c r="CJ41" i="24"/>
  <c r="CJ34" i="24" s="1"/>
  <c r="CJ28" i="24"/>
  <c r="CJ18" i="24"/>
  <c r="CJ14" i="24"/>
  <c r="BZ14" i="24"/>
  <c r="CA14" i="24"/>
  <c r="CB14" i="24"/>
  <c r="CC14" i="24"/>
  <c r="CD14" i="24"/>
  <c r="CE14" i="24"/>
  <c r="CF14" i="24"/>
  <c r="CG14" i="24"/>
  <c r="CH14" i="24"/>
  <c r="CG18" i="24"/>
  <c r="CH18" i="24"/>
  <c r="BZ28" i="24"/>
  <c r="CA28" i="24"/>
  <c r="CB28" i="24"/>
  <c r="CC28" i="24"/>
  <c r="CD28" i="24"/>
  <c r="CE28" i="24"/>
  <c r="CF28" i="24"/>
  <c r="CG28" i="24"/>
  <c r="CH28" i="24"/>
  <c r="BZ32" i="24"/>
  <c r="CA32" i="24"/>
  <c r="CB32" i="24"/>
  <c r="CC32" i="24"/>
  <c r="CD32" i="24"/>
  <c r="CE32" i="24"/>
  <c r="CF32" i="24"/>
  <c r="CG32" i="24"/>
  <c r="CH32" i="24"/>
  <c r="BZ53" i="24"/>
  <c r="CA53" i="24"/>
  <c r="CB53" i="24"/>
  <c r="CC53" i="24"/>
  <c r="CD53" i="24"/>
  <c r="CE53" i="24"/>
  <c r="CF53" i="24"/>
  <c r="CG53" i="24"/>
  <c r="CH53" i="24"/>
  <c r="BZ58" i="24"/>
  <c r="CA58" i="24"/>
  <c r="CB58" i="24"/>
  <c r="CC58" i="24"/>
  <c r="CD58" i="24"/>
  <c r="CE58" i="24"/>
  <c r="CF58" i="24"/>
  <c r="CG58" i="24"/>
  <c r="CH58" i="24"/>
  <c r="BZ70" i="24"/>
  <c r="CA70" i="24"/>
  <c r="CB70" i="24"/>
  <c r="CC70" i="24"/>
  <c r="CD70" i="24"/>
  <c r="CE70" i="24"/>
  <c r="CF70" i="24"/>
  <c r="CG70" i="24"/>
  <c r="CH70" i="24"/>
  <c r="BZ73" i="24"/>
  <c r="CA73" i="24"/>
  <c r="CB73" i="24"/>
  <c r="CC73" i="24"/>
  <c r="CD73" i="24"/>
  <c r="CE73" i="24"/>
  <c r="CF73" i="24"/>
  <c r="CG73" i="24"/>
  <c r="CH73" i="24"/>
  <c r="BZ89" i="24"/>
  <c r="CA89" i="24"/>
  <c r="CB89" i="24"/>
  <c r="CC89" i="24"/>
  <c r="CD89" i="24"/>
  <c r="CE89" i="24"/>
  <c r="CF89" i="24"/>
  <c r="CG89" i="24"/>
  <c r="CH89" i="24"/>
  <c r="BZ99" i="24"/>
  <c r="CA99" i="24"/>
  <c r="CB99" i="24"/>
  <c r="CC99" i="24"/>
  <c r="CD99" i="24"/>
  <c r="CE99" i="24"/>
  <c r="CF99" i="24"/>
  <c r="CG99" i="24"/>
  <c r="CH99" i="24"/>
  <c r="BZ104" i="24"/>
  <c r="CA104" i="24"/>
  <c r="CB104" i="24"/>
  <c r="CC104" i="24"/>
  <c r="CD104" i="24"/>
  <c r="CE104" i="24"/>
  <c r="CF104" i="24"/>
  <c r="CG104" i="24"/>
  <c r="CH104" i="24"/>
  <c r="BZ107" i="24"/>
  <c r="CA107" i="24"/>
  <c r="CB107" i="24"/>
  <c r="CC107" i="24"/>
  <c r="CD107" i="24"/>
  <c r="CE107" i="24"/>
  <c r="CF107" i="24"/>
  <c r="CG107" i="24"/>
  <c r="CH107" i="24"/>
  <c r="BZ113" i="24"/>
  <c r="CA113" i="24"/>
  <c r="CB113" i="24"/>
  <c r="CC113" i="24"/>
  <c r="CD113" i="24"/>
  <c r="CE113" i="24"/>
  <c r="CF113" i="24"/>
  <c r="CG113" i="24"/>
  <c r="CH113" i="24"/>
  <c r="BZ117" i="24"/>
  <c r="CA117" i="24"/>
  <c r="CB117" i="24"/>
  <c r="CC117" i="24"/>
  <c r="CD117" i="24"/>
  <c r="CE117" i="24"/>
  <c r="CF117" i="24"/>
  <c r="CG117" i="24"/>
  <c r="CH117" i="24"/>
  <c r="BZ120" i="24"/>
  <c r="CA120" i="24"/>
  <c r="CB120" i="24"/>
  <c r="CC120" i="24"/>
  <c r="CD120" i="24"/>
  <c r="CE120" i="24"/>
  <c r="CF120" i="24"/>
  <c r="CG120" i="24"/>
  <c r="CH120" i="24"/>
  <c r="CH126" i="24"/>
  <c r="BZ135" i="24"/>
  <c r="CA135" i="24"/>
  <c r="CB135" i="24"/>
  <c r="CC135" i="24"/>
  <c r="CD135" i="24"/>
  <c r="CE135" i="24"/>
  <c r="CF135" i="24"/>
  <c r="CG135" i="24"/>
  <c r="CH135" i="24"/>
  <c r="BZ137" i="24"/>
  <c r="CA137" i="24"/>
  <c r="CB137" i="24"/>
  <c r="CC137" i="24"/>
  <c r="CD137" i="24"/>
  <c r="CE137" i="24"/>
  <c r="CF137" i="24"/>
  <c r="CG137" i="24"/>
  <c r="CH137" i="24"/>
  <c r="BZ150" i="24"/>
  <c r="CA150" i="24"/>
  <c r="CB150" i="24"/>
  <c r="CC150" i="24"/>
  <c r="CD150" i="24"/>
  <c r="CE150" i="24"/>
  <c r="CF150" i="24"/>
  <c r="CG150" i="24"/>
  <c r="CH150" i="24"/>
  <c r="BZ157" i="24"/>
  <c r="CA157" i="24"/>
  <c r="CB157" i="24"/>
  <c r="CC157" i="24"/>
  <c r="CD157" i="24"/>
  <c r="CE157" i="24"/>
  <c r="CF157" i="24"/>
  <c r="CG157" i="24"/>
  <c r="CH157" i="24"/>
  <c r="BZ166" i="24"/>
  <c r="CA166" i="24"/>
  <c r="CB166" i="24"/>
  <c r="CC166" i="24"/>
  <c r="CD166" i="24"/>
  <c r="CE166" i="24"/>
  <c r="CF166" i="24"/>
  <c r="CG166" i="24"/>
  <c r="CH166" i="24"/>
  <c r="BZ187" i="24"/>
  <c r="CA187" i="24"/>
  <c r="CB187" i="24"/>
  <c r="CC187" i="24"/>
  <c r="CD187" i="24"/>
  <c r="CE187" i="24"/>
  <c r="CF187" i="24"/>
  <c r="CG187" i="24"/>
  <c r="CH187" i="24"/>
  <c r="CF198" i="24"/>
  <c r="CF197" i="24" s="1"/>
  <c r="CG198" i="24"/>
  <c r="CG197" i="24" s="1"/>
  <c r="CH198" i="24"/>
  <c r="CH197" i="24" s="1"/>
  <c r="BZ206" i="24"/>
  <c r="BZ205" i="24" s="1"/>
  <c r="CA206" i="24"/>
  <c r="CA205" i="24" s="1"/>
  <c r="CB206" i="24"/>
  <c r="CB205" i="24" s="1"/>
  <c r="CC206" i="24"/>
  <c r="CC205" i="24" s="1"/>
  <c r="CD206" i="24"/>
  <c r="CD205" i="24" s="1"/>
  <c r="CE206" i="24"/>
  <c r="CE205" i="24" s="1"/>
  <c r="CF206" i="24"/>
  <c r="CF205" i="24" s="1"/>
  <c r="CG206" i="24"/>
  <c r="CG205" i="24" s="1"/>
  <c r="CH206" i="24"/>
  <c r="CH205" i="24" s="1"/>
  <c r="BZ215" i="24"/>
  <c r="BZ213" i="24" s="1"/>
  <c r="CA215" i="24"/>
  <c r="CA213" i="24" s="1"/>
  <c r="CB215" i="24"/>
  <c r="CB213" i="24" s="1"/>
  <c r="CC215" i="24"/>
  <c r="CC213" i="24" s="1"/>
  <c r="CD215" i="24"/>
  <c r="CD213" i="24" s="1"/>
  <c r="CE215" i="24"/>
  <c r="CE213" i="24" s="1"/>
  <c r="CF215" i="24"/>
  <c r="CF213" i="24" s="1"/>
  <c r="CG215" i="24"/>
  <c r="CG213" i="24" s="1"/>
  <c r="CH215" i="24"/>
  <c r="CH213" i="24" s="1"/>
  <c r="BZ224" i="24"/>
  <c r="BZ222" i="24" s="1"/>
  <c r="CA224" i="24"/>
  <c r="CA222" i="24" s="1"/>
  <c r="CB224" i="24"/>
  <c r="CB222" i="24" s="1"/>
  <c r="CC224" i="24"/>
  <c r="CC222" i="24" s="1"/>
  <c r="CD224" i="24"/>
  <c r="CD222" i="24" s="1"/>
  <c r="CE224" i="24"/>
  <c r="CE222" i="24" s="1"/>
  <c r="CF224" i="24"/>
  <c r="CF222" i="24" s="1"/>
  <c r="CG224" i="24"/>
  <c r="CG222" i="24" s="1"/>
  <c r="CH224" i="24"/>
  <c r="CH222" i="24" s="1"/>
  <c r="BZ231" i="24"/>
  <c r="CA231" i="24"/>
  <c r="CB231" i="24"/>
  <c r="CC231" i="24"/>
  <c r="CD231" i="24"/>
  <c r="CE231" i="24"/>
  <c r="CF231" i="24"/>
  <c r="CG231" i="24"/>
  <c r="CH231" i="24"/>
  <c r="BZ238" i="24"/>
  <c r="BZ236" i="24" s="1"/>
  <c r="CA238" i="24"/>
  <c r="CA236" i="24" s="1"/>
  <c r="CB238" i="24"/>
  <c r="CB236" i="24" s="1"/>
  <c r="CC238" i="24"/>
  <c r="CC236" i="24" s="1"/>
  <c r="CD238" i="24"/>
  <c r="CD236" i="24" s="1"/>
  <c r="CE238" i="24"/>
  <c r="CE236" i="24" s="1"/>
  <c r="CF238" i="24"/>
  <c r="CF236" i="24" s="1"/>
  <c r="CG238" i="24"/>
  <c r="CG236" i="24" s="1"/>
  <c r="CH238" i="24"/>
  <c r="CH236" i="24" s="1"/>
  <c r="BZ244" i="24"/>
  <c r="CA244" i="24"/>
  <c r="CB244" i="24"/>
  <c r="CC244" i="24"/>
  <c r="CD244" i="24"/>
  <c r="CE244" i="24"/>
  <c r="CF244" i="24"/>
  <c r="CG244" i="24"/>
  <c r="CH244" i="24"/>
  <c r="BZ250" i="24"/>
  <c r="CA250" i="24"/>
  <c r="CB250" i="24"/>
  <c r="CC250" i="24"/>
  <c r="CD250" i="24"/>
  <c r="CE250" i="24"/>
  <c r="CF250" i="24"/>
  <c r="CG250" i="24"/>
  <c r="CH250" i="24"/>
  <c r="BZ253" i="24"/>
  <c r="CA253" i="24"/>
  <c r="CB253" i="24"/>
  <c r="CC253" i="24"/>
  <c r="CD253" i="24"/>
  <c r="CE253" i="24"/>
  <c r="CF253" i="24"/>
  <c r="CG253" i="24"/>
  <c r="CH253" i="24"/>
  <c r="BZ256" i="24"/>
  <c r="CA256" i="24"/>
  <c r="CB256" i="24"/>
  <c r="CC256" i="24"/>
  <c r="CD256" i="24"/>
  <c r="CE256" i="24"/>
  <c r="CF256" i="24"/>
  <c r="CG256" i="24"/>
  <c r="CH256" i="24"/>
  <c r="BZ262" i="24"/>
  <c r="CA262" i="24"/>
  <c r="CB262" i="24"/>
  <c r="CC262" i="24"/>
  <c r="CD262" i="24"/>
  <c r="CE262" i="24"/>
  <c r="CF262" i="24"/>
  <c r="CG262" i="24"/>
  <c r="CH262" i="24"/>
  <c r="BZ265" i="24"/>
  <c r="BZ264" i="24" s="1"/>
  <c r="CA265" i="24"/>
  <c r="CA264" i="24" s="1"/>
  <c r="CB265" i="24"/>
  <c r="CB264" i="24" s="1"/>
  <c r="CC265" i="24"/>
  <c r="CC264" i="24" s="1"/>
  <c r="CD265" i="24"/>
  <c r="CD264" i="24" s="1"/>
  <c r="CE265" i="24"/>
  <c r="CE264" i="24" s="1"/>
  <c r="CF265" i="24"/>
  <c r="CF264" i="24" s="1"/>
  <c r="CG265" i="24"/>
  <c r="CG264" i="24" s="1"/>
  <c r="CH265" i="24"/>
  <c r="CH264" i="24" s="1"/>
  <c r="BZ272" i="24"/>
  <c r="BZ271" i="24" s="1"/>
  <c r="CA272" i="24"/>
  <c r="CA271" i="24" s="1"/>
  <c r="CB272" i="24"/>
  <c r="CB271" i="24" s="1"/>
  <c r="CC272" i="24"/>
  <c r="CC271" i="24" s="1"/>
  <c r="CD272" i="24"/>
  <c r="CD271" i="24" s="1"/>
  <c r="CE272" i="24"/>
  <c r="CE271" i="24" s="1"/>
  <c r="CF272" i="24"/>
  <c r="CF271" i="24" s="1"/>
  <c r="CG272" i="24"/>
  <c r="CG271" i="24" s="1"/>
  <c r="CH272" i="24"/>
  <c r="CH271" i="24" s="1"/>
  <c r="BZ275" i="24"/>
  <c r="BZ274" i="24" s="1"/>
  <c r="CA275" i="24"/>
  <c r="CA274" i="24" s="1"/>
  <c r="CB275" i="24"/>
  <c r="CB274" i="24" s="1"/>
  <c r="CC275" i="24"/>
  <c r="CC274" i="24" s="1"/>
  <c r="CD275" i="24"/>
  <c r="CD274" i="24" s="1"/>
  <c r="CE275" i="24"/>
  <c r="CE274" i="24" s="1"/>
  <c r="CF275" i="24"/>
  <c r="CF274" i="24" s="1"/>
  <c r="CG275" i="24"/>
  <c r="CG274" i="24" s="1"/>
  <c r="CH275" i="24"/>
  <c r="CH274" i="24" s="1"/>
  <c r="CK14" i="24"/>
  <c r="CK18" i="24"/>
  <c r="CK20" i="24"/>
  <c r="CK28" i="24"/>
  <c r="CK32" i="24"/>
  <c r="CK35" i="24"/>
  <c r="CK41" i="24"/>
  <c r="CK53" i="24"/>
  <c r="CK58" i="24"/>
  <c r="CK70" i="24"/>
  <c r="CK73" i="24"/>
  <c r="CK89" i="24"/>
  <c r="CK99" i="24"/>
  <c r="CK104" i="24"/>
  <c r="CK107" i="24"/>
  <c r="CK113" i="24"/>
  <c r="CK117" i="24"/>
  <c r="CK120" i="24"/>
  <c r="CK126" i="24"/>
  <c r="CK135" i="24"/>
  <c r="CK150" i="24"/>
  <c r="CK157" i="24"/>
  <c r="CK166" i="24"/>
  <c r="CK187" i="24"/>
  <c r="CK198" i="24"/>
  <c r="CK197" i="24" s="1"/>
  <c r="CK206" i="24"/>
  <c r="CK205" i="24" s="1"/>
  <c r="CK215" i="24"/>
  <c r="CK213" i="24" s="1"/>
  <c r="CK224" i="24"/>
  <c r="CK222" i="24" s="1"/>
  <c r="CK231" i="24"/>
  <c r="CK238" i="24"/>
  <c r="CK236" i="24" s="1"/>
  <c r="CK244" i="24"/>
  <c r="CK250" i="24"/>
  <c r="CK253" i="24"/>
  <c r="CK256" i="24"/>
  <c r="CK262" i="24"/>
  <c r="CK265" i="24"/>
  <c r="CK264" i="24" s="1"/>
  <c r="CK272" i="24"/>
  <c r="CK271" i="24" s="1"/>
  <c r="CK275" i="24"/>
  <c r="CK274" i="24" s="1"/>
  <c r="CK186" i="24" l="1"/>
  <c r="CF186" i="24"/>
  <c r="CB186" i="24"/>
  <c r="CC186" i="24"/>
  <c r="CE186" i="24"/>
  <c r="CA186" i="24"/>
  <c r="CJ186" i="24"/>
  <c r="CG186" i="24"/>
  <c r="CH186" i="24"/>
  <c r="CD186" i="24"/>
  <c r="BZ186" i="24"/>
  <c r="CK143" i="24"/>
  <c r="CH143" i="24"/>
  <c r="CD143" i="24"/>
  <c r="BZ143" i="24"/>
  <c r="CG143" i="24"/>
  <c r="CC143" i="24"/>
  <c r="CF143" i="24"/>
  <c r="CB143" i="24"/>
  <c r="CE143" i="24"/>
  <c r="CA143" i="24"/>
  <c r="CJ143" i="24"/>
  <c r="CJ61" i="24"/>
  <c r="CJ52" i="24"/>
  <c r="CF156" i="24"/>
  <c r="CC13" i="24"/>
  <c r="CC12" i="24" s="1"/>
  <c r="CH13" i="24"/>
  <c r="CH12" i="24" s="1"/>
  <c r="BZ13" i="24"/>
  <c r="BZ12" i="24" s="1"/>
  <c r="CG13" i="24"/>
  <c r="CG12" i="24" s="1"/>
  <c r="CB52" i="24"/>
  <c r="CD13" i="24"/>
  <c r="CD12" i="24" s="1"/>
  <c r="CK156" i="24"/>
  <c r="CK52" i="24"/>
  <c r="CC52" i="24"/>
  <c r="CG61" i="24"/>
  <c r="CB156" i="24"/>
  <c r="CK34" i="24"/>
  <c r="CF52" i="24"/>
  <c r="CG52" i="24"/>
  <c r="CE156" i="24"/>
  <c r="CC61" i="24"/>
  <c r="CA52" i="24"/>
  <c r="CJ156" i="24"/>
  <c r="CC156" i="24"/>
  <c r="CE61" i="24"/>
  <c r="BZ61" i="24"/>
  <c r="CK61" i="24"/>
  <c r="CE52" i="24"/>
  <c r="CB13" i="24"/>
  <c r="CB12" i="24" s="1"/>
  <c r="CH61" i="24"/>
  <c r="CA156" i="24"/>
  <c r="CG156" i="24"/>
  <c r="CA61" i="24"/>
  <c r="CA13" i="24"/>
  <c r="CA12" i="24" s="1"/>
  <c r="CJ13" i="24"/>
  <c r="CF61" i="24"/>
  <c r="CK13" i="24"/>
  <c r="CD156" i="24"/>
  <c r="CD52" i="24"/>
  <c r="CH156" i="24"/>
  <c r="BZ156" i="24"/>
  <c r="CD61" i="24"/>
  <c r="CH52" i="24"/>
  <c r="BZ52" i="24"/>
  <c r="CF13" i="24"/>
  <c r="CF12" i="24" s="1"/>
  <c r="CE13" i="24"/>
  <c r="CE12" i="24" s="1"/>
  <c r="CB61" i="24"/>
  <c r="CP141" i="24"/>
  <c r="CK51" i="24" l="1"/>
  <c r="CB51" i="24"/>
  <c r="CB11" i="24" s="1"/>
  <c r="CJ51" i="24"/>
  <c r="CF51" i="24"/>
  <c r="CF11" i="24" s="1"/>
  <c r="CK12" i="24"/>
  <c r="CE51" i="24"/>
  <c r="CE11" i="24" s="1"/>
  <c r="CG51" i="24"/>
  <c r="CG11" i="24" s="1"/>
  <c r="CC51" i="24"/>
  <c r="CC11" i="24" s="1"/>
  <c r="CA51" i="24"/>
  <c r="CA11" i="24" s="1"/>
  <c r="CJ12" i="24"/>
  <c r="CD51" i="24"/>
  <c r="CD11" i="24" s="1"/>
  <c r="BZ51" i="24"/>
  <c r="BZ11" i="24" s="1"/>
  <c r="CH51" i="24"/>
  <c r="CH11" i="24" s="1"/>
  <c r="BW275" i="24"/>
  <c r="BW274" i="24" s="1"/>
  <c r="BW272" i="24"/>
  <c r="BW271" i="24" s="1"/>
  <c r="BW265" i="24"/>
  <c r="BW264" i="24" s="1"/>
  <c r="BW262" i="24"/>
  <c r="BW256" i="24"/>
  <c r="BW253" i="24"/>
  <c r="BW250" i="24"/>
  <c r="BW244" i="24"/>
  <c r="BW238" i="24"/>
  <c r="BW236" i="24" s="1"/>
  <c r="BW231" i="24"/>
  <c r="BW224" i="24"/>
  <c r="BW222" i="24" s="1"/>
  <c r="BW215" i="24"/>
  <c r="BW213" i="24" s="1"/>
  <c r="BW206" i="24"/>
  <c r="BW205" i="24" s="1"/>
  <c r="BW198" i="24"/>
  <c r="BW197" i="24" s="1"/>
  <c r="BW187" i="24"/>
  <c r="BW166" i="24"/>
  <c r="BW157" i="24"/>
  <c r="BW150" i="24"/>
  <c r="BW89" i="24"/>
  <c r="BW70" i="24"/>
  <c r="BW58" i="24"/>
  <c r="BW53" i="24"/>
  <c r="AW275" i="24"/>
  <c r="AW274" i="24" s="1"/>
  <c r="AW272" i="24"/>
  <c r="AW271" i="24" s="1"/>
  <c r="AW265" i="24"/>
  <c r="AW264" i="24" s="1"/>
  <c r="AW262" i="24"/>
  <c r="AW256" i="24"/>
  <c r="AW253" i="24"/>
  <c r="AW250" i="24"/>
  <c r="AW244" i="24"/>
  <c r="AW236" i="24"/>
  <c r="AW231" i="24"/>
  <c r="AW224" i="24"/>
  <c r="AW222" i="24" s="1"/>
  <c r="AW215" i="24"/>
  <c r="AW213" i="24" s="1"/>
  <c r="AW206" i="24"/>
  <c r="AW205" i="24" s="1"/>
  <c r="AW198" i="24"/>
  <c r="AW197" i="24" s="1"/>
  <c r="AW187" i="24"/>
  <c r="AW150" i="24"/>
  <c r="AW137" i="24"/>
  <c r="AW135" i="24"/>
  <c r="AW126" i="24"/>
  <c r="AW120" i="24"/>
  <c r="AW117" i="24"/>
  <c r="AW113" i="24"/>
  <c r="AW107" i="24"/>
  <c r="AW104" i="24"/>
  <c r="AW99" i="24"/>
  <c r="AW89" i="24"/>
  <c r="AW58" i="24"/>
  <c r="AW53" i="24"/>
  <c r="AW35" i="24"/>
  <c r="AW20" i="24"/>
  <c r="AW14" i="24"/>
  <c r="BJ275" i="24"/>
  <c r="BJ274" i="24" s="1"/>
  <c r="BJ272" i="24"/>
  <c r="BJ271" i="24" s="1"/>
  <c r="BJ265" i="24"/>
  <c r="BJ264" i="24" s="1"/>
  <c r="BJ262" i="24"/>
  <c r="BJ256" i="24"/>
  <c r="BJ253" i="24"/>
  <c r="BJ250" i="24"/>
  <c r="BJ244" i="24"/>
  <c r="BJ238" i="24"/>
  <c r="BJ236" i="24" s="1"/>
  <c r="BJ231" i="24"/>
  <c r="BJ224" i="24"/>
  <c r="BJ222" i="24" s="1"/>
  <c r="BJ215" i="24"/>
  <c r="BJ213" i="24" s="1"/>
  <c r="BJ206" i="24"/>
  <c r="BJ205" i="24" s="1"/>
  <c r="BJ198" i="24"/>
  <c r="BJ197" i="24" s="1"/>
  <c r="BJ187" i="24"/>
  <c r="BJ166" i="24"/>
  <c r="BJ157" i="24"/>
  <c r="BJ150" i="24"/>
  <c r="BJ137" i="24"/>
  <c r="BJ135" i="24"/>
  <c r="BJ126" i="24"/>
  <c r="BJ120" i="24"/>
  <c r="BJ117" i="24"/>
  <c r="BJ113" i="24"/>
  <c r="BJ107" i="24"/>
  <c r="BJ104" i="24"/>
  <c r="BJ89" i="24"/>
  <c r="BJ73" i="24"/>
  <c r="BJ70" i="24"/>
  <c r="BJ58" i="24"/>
  <c r="BJ53" i="24"/>
  <c r="BJ35" i="24"/>
  <c r="BJ32" i="24"/>
  <c r="BJ20" i="24"/>
  <c r="BJ14" i="24"/>
  <c r="A34" i="49"/>
  <c r="A35" i="49"/>
  <c r="A36" i="49"/>
  <c r="A37" i="49"/>
  <c r="A38" i="49"/>
  <c r="A39" i="49"/>
  <c r="A40" i="49"/>
  <c r="A41" i="49"/>
  <c r="A42" i="49"/>
  <c r="A43" i="49"/>
  <c r="A44" i="49"/>
  <c r="A45" i="49"/>
  <c r="A46" i="49"/>
  <c r="A47" i="49"/>
  <c r="A48" i="49"/>
  <c r="A49" i="49"/>
  <c r="A50" i="49"/>
  <c r="A51" i="49"/>
  <c r="A52" i="49"/>
  <c r="A53" i="49"/>
  <c r="A54" i="49"/>
  <c r="A55" i="49"/>
  <c r="A56" i="49"/>
  <c r="A57" i="49"/>
  <c r="A58" i="49"/>
  <c r="A59" i="49"/>
  <c r="A60" i="49"/>
  <c r="A61" i="49"/>
  <c r="A62" i="49"/>
  <c r="A63" i="49"/>
  <c r="A64" i="49"/>
  <c r="A65" i="49"/>
  <c r="A66" i="49"/>
  <c r="A67" i="49"/>
  <c r="A68" i="49"/>
  <c r="A69" i="49"/>
  <c r="A70" i="49"/>
  <c r="A71" i="49"/>
  <c r="A72" i="49"/>
  <c r="A73" i="49"/>
  <c r="A74" i="49"/>
  <c r="A75" i="49"/>
  <c r="A76" i="49"/>
  <c r="A77" i="49"/>
  <c r="A78" i="49"/>
  <c r="A79" i="49"/>
  <c r="A80" i="49"/>
  <c r="A81" i="49"/>
  <c r="A82" i="49"/>
  <c r="A83" i="49"/>
  <c r="A84" i="49"/>
  <c r="A85" i="49"/>
  <c r="A86" i="49"/>
  <c r="A87" i="49"/>
  <c r="A88" i="49"/>
  <c r="A89" i="49"/>
  <c r="A90" i="49"/>
  <c r="A91" i="49"/>
  <c r="A92" i="49"/>
  <c r="A93" i="49"/>
  <c r="A94" i="49"/>
  <c r="A95" i="49"/>
  <c r="A96" i="49"/>
  <c r="A97" i="49"/>
  <c r="A98" i="49"/>
  <c r="A99" i="49"/>
  <c r="A100" i="49"/>
  <c r="A101" i="49"/>
  <c r="A102" i="49"/>
  <c r="A103" i="49"/>
  <c r="A104" i="49"/>
  <c r="A105" i="49"/>
  <c r="A106" i="49"/>
  <c r="A107" i="49"/>
  <c r="A108" i="49"/>
  <c r="A109" i="49"/>
  <c r="A110" i="49"/>
  <c r="A111" i="49"/>
  <c r="A112" i="49"/>
  <c r="A113" i="49"/>
  <c r="A114" i="49"/>
  <c r="A115" i="49"/>
  <c r="A116" i="49"/>
  <c r="A117" i="49"/>
  <c r="A118" i="49"/>
  <c r="A119" i="49"/>
  <c r="A120" i="49"/>
  <c r="A121" i="49"/>
  <c r="A122" i="49"/>
  <c r="A123" i="49"/>
  <c r="A124" i="49"/>
  <c r="A125" i="49"/>
  <c r="A126" i="49"/>
  <c r="A127" i="49"/>
  <c r="A128" i="49"/>
  <c r="A129" i="49"/>
  <c r="A130" i="49"/>
  <c r="A131" i="49"/>
  <c r="A132" i="49"/>
  <c r="A133" i="49"/>
  <c r="A134" i="49"/>
  <c r="A135" i="49"/>
  <c r="A136" i="49"/>
  <c r="A137" i="49"/>
  <c r="A138" i="49"/>
  <c r="A139" i="49"/>
  <c r="A140" i="49"/>
  <c r="A141" i="49"/>
  <c r="A142" i="49"/>
  <c r="A143" i="49"/>
  <c r="A144" i="49"/>
  <c r="A145" i="49"/>
  <c r="A146" i="49"/>
  <c r="A147" i="49"/>
  <c r="A148" i="49"/>
  <c r="A149" i="49"/>
  <c r="A150" i="49"/>
  <c r="A151" i="49"/>
  <c r="A152" i="49"/>
  <c r="A153" i="49"/>
  <c r="A154" i="49"/>
  <c r="A155" i="49"/>
  <c r="A156" i="49"/>
  <c r="A157" i="49"/>
  <c r="A158" i="49"/>
  <c r="A159" i="49"/>
  <c r="A160" i="49"/>
  <c r="A161" i="49"/>
  <c r="A162" i="49"/>
  <c r="A163" i="49"/>
  <c r="A164" i="49"/>
  <c r="A165" i="49"/>
  <c r="A166" i="49"/>
  <c r="A167" i="49"/>
  <c r="A168" i="49"/>
  <c r="A169" i="49"/>
  <c r="A170" i="49"/>
  <c r="A172" i="49"/>
  <c r="A173" i="49"/>
  <c r="A174" i="49"/>
  <c r="A175" i="49"/>
  <c r="A176" i="49"/>
  <c r="A177" i="49"/>
  <c r="A178" i="49"/>
  <c r="A179" i="49"/>
  <c r="A180" i="49"/>
  <c r="A181" i="49"/>
  <c r="A182" i="49"/>
  <c r="A183" i="49"/>
  <c r="A184" i="49"/>
  <c r="A185" i="49"/>
  <c r="A186" i="49"/>
  <c r="A187" i="49"/>
  <c r="A188" i="49"/>
  <c r="A189" i="49"/>
  <c r="A190" i="49"/>
  <c r="A191" i="49"/>
  <c r="A192" i="49"/>
  <c r="A193" i="49"/>
  <c r="A194" i="49"/>
  <c r="A195" i="49"/>
  <c r="A196" i="49"/>
  <c r="A197" i="49"/>
  <c r="A198" i="49"/>
  <c r="A199" i="49"/>
  <c r="A200" i="49"/>
  <c r="A201" i="49"/>
  <c r="A202" i="49"/>
  <c r="A203" i="49"/>
  <c r="A204" i="49"/>
  <c r="A205" i="49"/>
  <c r="A206" i="49"/>
  <c r="A207" i="49"/>
  <c r="A208" i="49"/>
  <c r="A209" i="49"/>
  <c r="A210" i="49"/>
  <c r="A211" i="49"/>
  <c r="A212" i="49"/>
  <c r="A213" i="49"/>
  <c r="A214" i="49"/>
  <c r="A215" i="49"/>
  <c r="A216" i="49"/>
  <c r="A217" i="49"/>
  <c r="A218" i="49"/>
  <c r="A219" i="49"/>
  <c r="A220" i="49"/>
  <c r="A221" i="49"/>
  <c r="A222" i="49"/>
  <c r="A223" i="49"/>
  <c r="A224" i="49"/>
  <c r="A225" i="49"/>
  <c r="A226" i="49"/>
  <c r="A227" i="49"/>
  <c r="A228" i="49"/>
  <c r="A229" i="49"/>
  <c r="A230" i="49"/>
  <c r="A231" i="49"/>
  <c r="A232" i="49"/>
  <c r="A233" i="49"/>
  <c r="A234" i="49"/>
  <c r="A235" i="49"/>
  <c r="A236" i="49"/>
  <c r="A237" i="49"/>
  <c r="A238" i="49"/>
  <c r="A239" i="49"/>
  <c r="A240" i="49"/>
  <c r="A241" i="49"/>
  <c r="A242" i="49"/>
  <c r="A243" i="49"/>
  <c r="A244" i="49"/>
  <c r="A245" i="49"/>
  <c r="A246" i="49"/>
  <c r="A247" i="49"/>
  <c r="A248" i="49"/>
  <c r="A249" i="49"/>
  <c r="A250" i="49"/>
  <c r="A251" i="49"/>
  <c r="A252" i="49"/>
  <c r="A253" i="49"/>
  <c r="A254" i="49"/>
  <c r="A255" i="49"/>
  <c r="A256" i="49"/>
  <c r="A257" i="49"/>
  <c r="A258" i="49"/>
  <c r="A259" i="49"/>
  <c r="A260" i="49"/>
  <c r="A261" i="49"/>
  <c r="A262" i="49"/>
  <c r="A263" i="49"/>
  <c r="A264" i="49"/>
  <c r="A265" i="49"/>
  <c r="A266" i="49"/>
  <c r="A267" i="49"/>
  <c r="A268" i="49"/>
  <c r="A269" i="49"/>
  <c r="A270" i="49"/>
  <c r="A271" i="49"/>
  <c r="A272" i="49"/>
  <c r="A273" i="49"/>
  <c r="A274" i="49"/>
  <c r="A275" i="49"/>
  <c r="A276" i="49"/>
  <c r="A277" i="49"/>
  <c r="A278" i="49"/>
  <c r="A279" i="49"/>
  <c r="A280" i="49"/>
  <c r="A281" i="49"/>
  <c r="A282" i="49"/>
  <c r="A283" i="49"/>
  <c r="A284" i="49"/>
  <c r="A285" i="49"/>
  <c r="A286" i="49"/>
  <c r="A287" i="49"/>
  <c r="A288" i="49"/>
  <c r="A289" i="49"/>
  <c r="A290" i="49"/>
  <c r="A291" i="49"/>
  <c r="A292" i="49"/>
  <c r="A293" i="49"/>
  <c r="A294" i="49"/>
  <c r="A295" i="49"/>
  <c r="A296" i="49"/>
  <c r="A297" i="49"/>
  <c r="A298" i="49"/>
  <c r="A299" i="49"/>
  <c r="A300" i="49"/>
  <c r="A301" i="49"/>
  <c r="A302" i="49"/>
  <c r="A303" i="49"/>
  <c r="A304" i="49"/>
  <c r="A305" i="49"/>
  <c r="A306" i="49"/>
  <c r="A307" i="49"/>
  <c r="A308" i="49"/>
  <c r="A309" i="49"/>
  <c r="A310" i="49"/>
  <c r="A311" i="49"/>
  <c r="A312" i="49"/>
  <c r="A313" i="49"/>
  <c r="A314" i="49"/>
  <c r="A315" i="49"/>
  <c r="A316" i="49"/>
  <c r="A317" i="49"/>
  <c r="A318" i="49"/>
  <c r="A319" i="49"/>
  <c r="A320" i="49"/>
  <c r="A321" i="49"/>
  <c r="A322" i="49"/>
  <c r="A323" i="49"/>
  <c r="A324" i="49"/>
  <c r="A325" i="49"/>
  <c r="A326" i="49"/>
  <c r="A327" i="49"/>
  <c r="A328" i="49"/>
  <c r="A329" i="49"/>
  <c r="A330" i="49"/>
  <c r="A331" i="49"/>
  <c r="A332" i="49"/>
  <c r="A333" i="49"/>
  <c r="A334" i="49"/>
  <c r="A335" i="49"/>
  <c r="A336" i="49"/>
  <c r="A337" i="49"/>
  <c r="A338" i="49"/>
  <c r="A339" i="49"/>
  <c r="A340" i="49"/>
  <c r="A341" i="49"/>
  <c r="A342" i="49"/>
  <c r="A343" i="49"/>
  <c r="A344" i="49"/>
  <c r="A345" i="49"/>
  <c r="A346" i="49"/>
  <c r="A347" i="49"/>
  <c r="A348" i="49"/>
  <c r="A349" i="49"/>
  <c r="A350" i="49"/>
  <c r="A351" i="49"/>
  <c r="A352" i="49"/>
  <c r="A353" i="49"/>
  <c r="A354" i="49"/>
  <c r="A355" i="49"/>
  <c r="A356" i="49"/>
  <c r="A357" i="49"/>
  <c r="A358" i="49"/>
  <c r="A33" i="49"/>
  <c r="BJ186" i="24" l="1"/>
  <c r="AW186" i="24"/>
  <c r="BW186" i="24"/>
  <c r="AW143" i="24"/>
  <c r="BJ143" i="24"/>
  <c r="BW143" i="24"/>
  <c r="BJ13" i="24"/>
  <c r="AW61" i="24"/>
  <c r="CK11" i="24"/>
  <c r="CJ11" i="24"/>
  <c r="AW13" i="24"/>
  <c r="BW52" i="24"/>
  <c r="AW52" i="24"/>
  <c r="BW156" i="24"/>
  <c r="AW34" i="24"/>
  <c r="BW61" i="24"/>
  <c r="BJ34" i="24"/>
  <c r="BJ52" i="24"/>
  <c r="BJ156" i="24"/>
  <c r="BJ61" i="24"/>
  <c r="BE357" i="49"/>
  <c r="BE356" i="49"/>
  <c r="BE355" i="49"/>
  <c r="BE354" i="49"/>
  <c r="BE353" i="49"/>
  <c r="BE352" i="49"/>
  <c r="BE351" i="49"/>
  <c r="BE350" i="49"/>
  <c r="BE349" i="49"/>
  <c r="BE348" i="49"/>
  <c r="BE347" i="49"/>
  <c r="BE346" i="49"/>
  <c r="BE345" i="49"/>
  <c r="BE344" i="49"/>
  <c r="BE343" i="49"/>
  <c r="BE342" i="49"/>
  <c r="BE341" i="49"/>
  <c r="BE340" i="49"/>
  <c r="BE339" i="49"/>
  <c r="BE338" i="49"/>
  <c r="BE337" i="49"/>
  <c r="BE336" i="49"/>
  <c r="BE335" i="49"/>
  <c r="BE334" i="49"/>
  <c r="BE333" i="49"/>
  <c r="BE332" i="49"/>
  <c r="BE331" i="49"/>
  <c r="BE330" i="49"/>
  <c r="BE329" i="49"/>
  <c r="BE328" i="49"/>
  <c r="BE327" i="49"/>
  <c r="BE326" i="49"/>
  <c r="BE325" i="49"/>
  <c r="BE324" i="49"/>
  <c r="BE323" i="49"/>
  <c r="BE322" i="49"/>
  <c r="BE321" i="49"/>
  <c r="BE320" i="49"/>
  <c r="BE319" i="49"/>
  <c r="BE318" i="49"/>
  <c r="BE317" i="49"/>
  <c r="BE316" i="49"/>
  <c r="BE315" i="49"/>
  <c r="BE314" i="49"/>
  <c r="BE313" i="49"/>
  <c r="BE312" i="49"/>
  <c r="BE311" i="49"/>
  <c r="BE310" i="49"/>
  <c r="BE309" i="49"/>
  <c r="BE308" i="49"/>
  <c r="BE307" i="49"/>
  <c r="BE306" i="49"/>
  <c r="BE305" i="49"/>
  <c r="BE304" i="49"/>
  <c r="BE303" i="49"/>
  <c r="BE302" i="49"/>
  <c r="BE301" i="49"/>
  <c r="BE300" i="49"/>
  <c r="BE299" i="49"/>
  <c r="BE298" i="49"/>
  <c r="BE297" i="49"/>
  <c r="BE296" i="49"/>
  <c r="BE295" i="49"/>
  <c r="BE294" i="49"/>
  <c r="BE293" i="49"/>
  <c r="BE292" i="49"/>
  <c r="BE291" i="49"/>
  <c r="BE290" i="49"/>
  <c r="BE289" i="49"/>
  <c r="BE288" i="49"/>
  <c r="BE287" i="49"/>
  <c r="BE286" i="49"/>
  <c r="BE285" i="49"/>
  <c r="BE284" i="49"/>
  <c r="BE283" i="49"/>
  <c r="BE282" i="49"/>
  <c r="BE281" i="49"/>
  <c r="BE280" i="49"/>
  <c r="BE279" i="49"/>
  <c r="BE278" i="49"/>
  <c r="BE277" i="49"/>
  <c r="BE276" i="49"/>
  <c r="BE275" i="49"/>
  <c r="BE274" i="49"/>
  <c r="BE273" i="49"/>
  <c r="BE272" i="49"/>
  <c r="BE271" i="49"/>
  <c r="BE270" i="49"/>
  <c r="BE269" i="49"/>
  <c r="BE268" i="49"/>
  <c r="BE267" i="49"/>
  <c r="BE266" i="49"/>
  <c r="BE265" i="49"/>
  <c r="BE264" i="49"/>
  <c r="BE263" i="49"/>
  <c r="BE262" i="49"/>
  <c r="BE261" i="49"/>
  <c r="BE260" i="49"/>
  <c r="BE259" i="49"/>
  <c r="BE258" i="49"/>
  <c r="BE257" i="49"/>
  <c r="BE256" i="49"/>
  <c r="BE255" i="49"/>
  <c r="BE254" i="49"/>
  <c r="BE253" i="49"/>
  <c r="BE252" i="49"/>
  <c r="BE251" i="49"/>
  <c r="BE250" i="49"/>
  <c r="BE249" i="49"/>
  <c r="BE248" i="49"/>
  <c r="BE247" i="49"/>
  <c r="BE246" i="49"/>
  <c r="BE245" i="49"/>
  <c r="BE244" i="49"/>
  <c r="BE243" i="49"/>
  <c r="BE242" i="49"/>
  <c r="BE241" i="49"/>
  <c r="BE240" i="49"/>
  <c r="BE239" i="49"/>
  <c r="BE238" i="49"/>
  <c r="BE237" i="49"/>
  <c r="BE236" i="49"/>
  <c r="BE235" i="49"/>
  <c r="BE234" i="49"/>
  <c r="BE233" i="49"/>
  <c r="BE232" i="49"/>
  <c r="BE231" i="49"/>
  <c r="BE230" i="49"/>
  <c r="BE229" i="49"/>
  <c r="BE228" i="49"/>
  <c r="BE227" i="49"/>
  <c r="BE226" i="49"/>
  <c r="BE225" i="49"/>
  <c r="BE224" i="49"/>
  <c r="BE223" i="49"/>
  <c r="BE222" i="49"/>
  <c r="BE221" i="49"/>
  <c r="BE220" i="49"/>
  <c r="BE219" i="49"/>
  <c r="BE218" i="49"/>
  <c r="BE217" i="49"/>
  <c r="BE216" i="49"/>
  <c r="BE215" i="49"/>
  <c r="BE214" i="49"/>
  <c r="BE213" i="49"/>
  <c r="BE212" i="49"/>
  <c r="BE211" i="49"/>
  <c r="BE210" i="49"/>
  <c r="BE209" i="49"/>
  <c r="BE208" i="49"/>
  <c r="BE207" i="49"/>
  <c r="BE206" i="49"/>
  <c r="BE205" i="49"/>
  <c r="BE204" i="49"/>
  <c r="BE203" i="49"/>
  <c r="BE202" i="49"/>
  <c r="BE201" i="49"/>
  <c r="BE200" i="49"/>
  <c r="BE199" i="49"/>
  <c r="BE198" i="49"/>
  <c r="BE197" i="49"/>
  <c r="BE196" i="49"/>
  <c r="BE195" i="49"/>
  <c r="BE194" i="49"/>
  <c r="BE193" i="49"/>
  <c r="BE192" i="49"/>
  <c r="BE191" i="49"/>
  <c r="BE190" i="49"/>
  <c r="BE189" i="49"/>
  <c r="BE188" i="49"/>
  <c r="BE187" i="49"/>
  <c r="BE186" i="49"/>
  <c r="BE185" i="49"/>
  <c r="BE184" i="49"/>
  <c r="BE183" i="49"/>
  <c r="BE182" i="49"/>
  <c r="BE181" i="49"/>
  <c r="BE180" i="49"/>
  <c r="BE179" i="49"/>
  <c r="BE178" i="49"/>
  <c r="BE177" i="49"/>
  <c r="BE176" i="49"/>
  <c r="BE175" i="49"/>
  <c r="BE174" i="49"/>
  <c r="BE173" i="49"/>
  <c r="BE172" i="49"/>
  <c r="BE171" i="49"/>
  <c r="BE170" i="49"/>
  <c r="BE169" i="49"/>
  <c r="BE168" i="49"/>
  <c r="BE167" i="49"/>
  <c r="BE166" i="49"/>
  <c r="BE165" i="49"/>
  <c r="BE164" i="49"/>
  <c r="BE163" i="49"/>
  <c r="BE162" i="49"/>
  <c r="BE161" i="49"/>
  <c r="BE160" i="49"/>
  <c r="BE159" i="49"/>
  <c r="BE158" i="49"/>
  <c r="BE157" i="49"/>
  <c r="BE156" i="49"/>
  <c r="BE155" i="49"/>
  <c r="BE154" i="49"/>
  <c r="BE153" i="49"/>
  <c r="BE152" i="49"/>
  <c r="BE151" i="49"/>
  <c r="BE150" i="49"/>
  <c r="BE149" i="49"/>
  <c r="BE148" i="49"/>
  <c r="BE147" i="49"/>
  <c r="BE146" i="49"/>
  <c r="BE145" i="49"/>
  <c r="BE144" i="49"/>
  <c r="BE143" i="49"/>
  <c r="BE142" i="49"/>
  <c r="BE141" i="49"/>
  <c r="BE140" i="49"/>
  <c r="BE139" i="49"/>
  <c r="BE138" i="49"/>
  <c r="BE137" i="49"/>
  <c r="BE136" i="49"/>
  <c r="BE135" i="49"/>
  <c r="BE134" i="49"/>
  <c r="BE133" i="49"/>
  <c r="BE132" i="49"/>
  <c r="BE131" i="49"/>
  <c r="BE130" i="49"/>
  <c r="BE129" i="49"/>
  <c r="BE128" i="49"/>
  <c r="BE127" i="49"/>
  <c r="BE126" i="49"/>
  <c r="BE125" i="49"/>
  <c r="BE124" i="49"/>
  <c r="BE123" i="49"/>
  <c r="BE122" i="49"/>
  <c r="BE121" i="49"/>
  <c r="BE120" i="49"/>
  <c r="BE119" i="49"/>
  <c r="BE118" i="49"/>
  <c r="BE117" i="49"/>
  <c r="BE116" i="49"/>
  <c r="BE115" i="49"/>
  <c r="BE114" i="49"/>
  <c r="BE113" i="49"/>
  <c r="BE112" i="49"/>
  <c r="BE111" i="49"/>
  <c r="BE110" i="49"/>
  <c r="BE109" i="49"/>
  <c r="BE108" i="49"/>
  <c r="BE107" i="49"/>
  <c r="BE106" i="49"/>
  <c r="BE105" i="49"/>
  <c r="BE104" i="49"/>
  <c r="BE103" i="49"/>
  <c r="BE102" i="49"/>
  <c r="BE101" i="49"/>
  <c r="BE100" i="49"/>
  <c r="BE99" i="49"/>
  <c r="BE98" i="49"/>
  <c r="BE97" i="49"/>
  <c r="BE96" i="49"/>
  <c r="BE95" i="49"/>
  <c r="BE94" i="49"/>
  <c r="BE93" i="49"/>
  <c r="BE92" i="49"/>
  <c r="BE91" i="49"/>
  <c r="BE90" i="49"/>
  <c r="BE89" i="49"/>
  <c r="BE88" i="49"/>
  <c r="BE87" i="49"/>
  <c r="BE86" i="49"/>
  <c r="BE85" i="49"/>
  <c r="BE84" i="49"/>
  <c r="BE83" i="49"/>
  <c r="BE82" i="49"/>
  <c r="BE81" i="49"/>
  <c r="BE80" i="49"/>
  <c r="BE79" i="49"/>
  <c r="BE78" i="49"/>
  <c r="BE77" i="49"/>
  <c r="BE76" i="49"/>
  <c r="BE75" i="49"/>
  <c r="BE74" i="49"/>
  <c r="BE73" i="49"/>
  <c r="BE72" i="49"/>
  <c r="BE71" i="49"/>
  <c r="BE70" i="49"/>
  <c r="BE69" i="49"/>
  <c r="BE68" i="49"/>
  <c r="BE67" i="49"/>
  <c r="BE66" i="49"/>
  <c r="BE65" i="49"/>
  <c r="BE64" i="49"/>
  <c r="BE63" i="49"/>
  <c r="BE62" i="49"/>
  <c r="BE61" i="49"/>
  <c r="BE60" i="49"/>
  <c r="BE59" i="49"/>
  <c r="BE58" i="49"/>
  <c r="BE57" i="49"/>
  <c r="BE56" i="49"/>
  <c r="BE55" i="49"/>
  <c r="BE54" i="49"/>
  <c r="BE53" i="49"/>
  <c r="BE52" i="49"/>
  <c r="BE51" i="49"/>
  <c r="BE50" i="49"/>
  <c r="BE49" i="49"/>
  <c r="BE48" i="49"/>
  <c r="BE47" i="49"/>
  <c r="BE46" i="49"/>
  <c r="BE45" i="49"/>
  <c r="BE44" i="49"/>
  <c r="BE43" i="49"/>
  <c r="BE42" i="49"/>
  <c r="BE41" i="49"/>
  <c r="BE40" i="49"/>
  <c r="BE39" i="49"/>
  <c r="BE38" i="49"/>
  <c r="BE37" i="49"/>
  <c r="BE36" i="49"/>
  <c r="BE35" i="49"/>
  <c r="BE34" i="49"/>
  <c r="BE33" i="49"/>
  <c r="BE32" i="49"/>
  <c r="BE31" i="49"/>
  <c r="BE30" i="49"/>
  <c r="BE29" i="49"/>
  <c r="BE28" i="49"/>
  <c r="BB23" i="49"/>
  <c r="BC21" i="49"/>
  <c r="BC23" i="49" s="1"/>
  <c r="BB21" i="49"/>
  <c r="BA21" i="49"/>
  <c r="BA23" i="49" s="1"/>
  <c r="AZ21" i="49"/>
  <c r="AZ23" i="49" s="1"/>
  <c r="AZ25" i="49" s="1"/>
  <c r="AY21" i="49"/>
  <c r="AY23" i="49" s="1"/>
  <c r="AX21" i="49"/>
  <c r="AX23" i="49" s="1"/>
  <c r="AW21" i="49"/>
  <c r="AW23" i="49" s="1"/>
  <c r="AV21" i="49"/>
  <c r="AV23" i="49" s="1"/>
  <c r="AU21" i="49"/>
  <c r="AU23" i="49" s="1"/>
  <c r="AT21" i="49"/>
  <c r="AT23" i="49" s="1"/>
  <c r="AS21" i="49"/>
  <c r="AS23" i="49" s="1"/>
  <c r="AR21" i="49"/>
  <c r="AR23" i="49" s="1"/>
  <c r="AQ21" i="49"/>
  <c r="AQ23" i="49" s="1"/>
  <c r="BE23" i="49" l="1"/>
  <c r="Z172" i="24"/>
  <c r="Z155" i="24" s="1"/>
  <c r="BE21" i="49"/>
  <c r="BJ12" i="24"/>
  <c r="BW51" i="24"/>
  <c r="BW11" i="24" s="1"/>
  <c r="AW12" i="24"/>
  <c r="AW51" i="24"/>
  <c r="BJ51" i="24"/>
  <c r="AX25" i="49"/>
  <c r="AY25" i="49"/>
  <c r="AV25" i="49"/>
  <c r="AR25" i="49"/>
  <c r="AU25" i="49"/>
  <c r="Z282" i="24" l="1"/>
  <c r="AW11" i="24"/>
  <c r="BJ11" i="24"/>
  <c r="AE232" i="24"/>
  <c r="AA172" i="24" l="1"/>
  <c r="CP250" i="24"/>
  <c r="CP231" i="24"/>
  <c r="BN224" i="24" l="1"/>
  <c r="BO224" i="24"/>
  <c r="BP224" i="24"/>
  <c r="BQ224" i="24"/>
  <c r="BR224" i="24"/>
  <c r="BS224" i="24"/>
  <c r="BT224" i="24"/>
  <c r="BU224" i="24"/>
  <c r="BV224" i="24"/>
  <c r="BX224" i="24"/>
  <c r="BV215" i="24"/>
  <c r="CH172" i="24" l="1"/>
  <c r="CH155" i="24" s="1"/>
  <c r="CD172" i="24"/>
  <c r="CD155" i="24" s="1"/>
  <c r="CJ172" i="24"/>
  <c r="CJ155" i="24" s="1"/>
  <c r="CG172" i="24"/>
  <c r="CG155" i="24" s="1"/>
  <c r="CI107" i="24"/>
  <c r="BV107" i="24"/>
  <c r="CI135" i="24"/>
  <c r="CI126" i="24"/>
  <c r="CI113" i="24"/>
  <c r="CI41" i="24"/>
  <c r="BI20" i="24"/>
  <c r="CG282" i="24" l="1"/>
  <c r="CJ282" i="24"/>
  <c r="CD282" i="24"/>
  <c r="CH282" i="24"/>
  <c r="BZ172" i="24"/>
  <c r="BZ155" i="24" s="1"/>
  <c r="CC172" i="24"/>
  <c r="CC155" i="24" s="1"/>
  <c r="CE172" i="24"/>
  <c r="CE155" i="24" s="1"/>
  <c r="CK172" i="24"/>
  <c r="CK155" i="24" s="1"/>
  <c r="AV137" i="24"/>
  <c r="CE282" i="24" l="1"/>
  <c r="CK282" i="24"/>
  <c r="CC282" i="24"/>
  <c r="BZ282" i="24"/>
  <c r="CA172" i="24"/>
  <c r="CA155" i="24" s="1"/>
  <c r="CF172" i="24"/>
  <c r="CF155" i="24" s="1"/>
  <c r="CB172" i="24"/>
  <c r="CB155" i="24" s="1"/>
  <c r="Y106" i="24"/>
  <c r="AE106" i="24" s="1"/>
  <c r="AE104" i="24" s="1"/>
  <c r="Y123" i="24"/>
  <c r="AE123" i="24" s="1"/>
  <c r="AE120" i="24" s="1"/>
  <c r="Y278" i="24"/>
  <c r="X199" i="24"/>
  <c r="AD199" i="24" s="1"/>
  <c r="AE235" i="24"/>
  <c r="AE234" i="24"/>
  <c r="Y231" i="24"/>
  <c r="AB231" i="24"/>
  <c r="AC231" i="24"/>
  <c r="AF231" i="24"/>
  <c r="AG231" i="24"/>
  <c r="AH231" i="24"/>
  <c r="AJ231" i="24"/>
  <c r="AM231" i="24"/>
  <c r="AN231" i="24"/>
  <c r="AO231" i="24"/>
  <c r="AP231" i="24"/>
  <c r="AQ231" i="24"/>
  <c r="AR231" i="24"/>
  <c r="AS231" i="24"/>
  <c r="AT231" i="24"/>
  <c r="AU231" i="24"/>
  <c r="AV231" i="24"/>
  <c r="AX231" i="24"/>
  <c r="AZ231" i="24"/>
  <c r="BA231" i="24"/>
  <c r="BB231" i="24"/>
  <c r="BC231" i="24"/>
  <c r="BD231" i="24"/>
  <c r="BE231" i="24"/>
  <c r="BF231" i="24"/>
  <c r="BG231" i="24"/>
  <c r="BH231" i="24"/>
  <c r="BI231" i="24"/>
  <c r="BK231" i="24"/>
  <c r="BM231" i="24"/>
  <c r="BN231" i="24"/>
  <c r="BO231" i="24"/>
  <c r="BP231" i="24"/>
  <c r="BQ231" i="24"/>
  <c r="BR231" i="24"/>
  <c r="BS231" i="24"/>
  <c r="BT231" i="24"/>
  <c r="BU231" i="24"/>
  <c r="BV231" i="24"/>
  <c r="BX231" i="24"/>
  <c r="CI231" i="24"/>
  <c r="X231" i="24"/>
  <c r="AK235" i="24"/>
  <c r="AD235" i="24"/>
  <c r="AK234" i="24"/>
  <c r="AD234" i="24"/>
  <c r="AY237" i="24"/>
  <c r="AK237" i="24" s="1"/>
  <c r="BL237" i="24"/>
  <c r="BY237" i="24"/>
  <c r="CL237" i="24"/>
  <c r="CB282" i="24" l="1"/>
  <c r="CF282" i="24"/>
  <c r="CA282" i="24"/>
  <c r="BW172" i="24"/>
  <c r="BW155" i="24" s="1"/>
  <c r="AW172" i="24"/>
  <c r="AW155" i="24" s="1"/>
  <c r="CO234" i="24"/>
  <c r="CN237" i="24"/>
  <c r="AI234" i="24"/>
  <c r="CP237" i="24"/>
  <c r="CO235" i="24"/>
  <c r="AI235" i="24"/>
  <c r="CN234" i="24"/>
  <c r="CN235" i="24"/>
  <c r="CO237" i="24"/>
  <c r="AW282" i="24" l="1"/>
  <c r="BW282" i="24"/>
  <c r="AL234" i="24"/>
  <c r="AL235" i="24"/>
  <c r="CR234" i="24" l="1"/>
  <c r="CR235" i="24"/>
  <c r="CQ234" i="24"/>
  <c r="CM235" i="24"/>
  <c r="CM234" i="24"/>
  <c r="CQ235" i="24"/>
  <c r="BJ172" i="24"/>
  <c r="BJ155" i="24" s="1"/>
  <c r="CI28" i="24"/>
  <c r="BJ282" i="24" l="1"/>
  <c r="AR22" i="47"/>
  <c r="AR14" i="47" s="1"/>
  <c r="AQ22" i="48" l="1"/>
  <c r="AR22" i="48"/>
  <c r="AS22" i="48"/>
  <c r="AT22" i="48"/>
  <c r="AU22" i="48"/>
  <c r="AV22" i="48"/>
  <c r="AW22" i="48"/>
  <c r="AX22" i="48"/>
  <c r="AY22" i="48"/>
  <c r="AZ22" i="48"/>
  <c r="BA22" i="48"/>
  <c r="BB22" i="48"/>
  <c r="BC22" i="48"/>
  <c r="AP22" i="48"/>
  <c r="AQ20" i="48"/>
  <c r="AR20" i="48"/>
  <c r="AS20" i="48"/>
  <c r="AT20" i="48"/>
  <c r="AU20" i="48"/>
  <c r="AV20" i="48"/>
  <c r="AW20" i="48"/>
  <c r="AX20" i="48"/>
  <c r="AY20" i="48"/>
  <c r="AZ20" i="48"/>
  <c r="BA20" i="48"/>
  <c r="BB20" i="48"/>
  <c r="AP20" i="48"/>
  <c r="AQ19" i="48"/>
  <c r="AR19" i="48"/>
  <c r="AS19" i="48"/>
  <c r="AT19" i="48"/>
  <c r="AU19" i="48"/>
  <c r="AV19" i="48"/>
  <c r="AW19" i="48"/>
  <c r="AX19" i="48"/>
  <c r="AY19" i="48"/>
  <c r="AZ19" i="48"/>
  <c r="BA19" i="48"/>
  <c r="BB19" i="48"/>
  <c r="BC19" i="48"/>
  <c r="AP19" i="48"/>
  <c r="AQ18" i="48"/>
  <c r="AR18" i="48"/>
  <c r="AS18" i="48"/>
  <c r="AT18" i="48"/>
  <c r="AT16" i="48" s="1"/>
  <c r="AU18" i="48"/>
  <c r="AV18" i="48"/>
  <c r="AW18" i="48"/>
  <c r="AX18" i="48"/>
  <c r="AY18" i="48"/>
  <c r="AZ18" i="48"/>
  <c r="BA18" i="48"/>
  <c r="BB18" i="48"/>
  <c r="BC18" i="48"/>
  <c r="AP18" i="48"/>
  <c r="BC25" i="48"/>
  <c r="AK263" i="24"/>
  <c r="AK252" i="24"/>
  <c r="AK251" i="24"/>
  <c r="AK261" i="24"/>
  <c r="AK259" i="24"/>
  <c r="AK258" i="24"/>
  <c r="BD19" i="48" l="1"/>
  <c r="BD18" i="48"/>
  <c r="AW21" i="48"/>
  <c r="AW23" i="48" s="1"/>
  <c r="AW25" i="48" s="1"/>
  <c r="AV21" i="48"/>
  <c r="AV23" i="48" s="1"/>
  <c r="AV25" i="48" s="1"/>
  <c r="BD22" i="48"/>
  <c r="AU21" i="48"/>
  <c r="AU23" i="48" s="1"/>
  <c r="AU25" i="48" s="1"/>
  <c r="AP21" i="48"/>
  <c r="AP23" i="48" s="1"/>
  <c r="BB21" i="48"/>
  <c r="BB23" i="48" s="1"/>
  <c r="BA21" i="48"/>
  <c r="BA23" i="48" s="1"/>
  <c r="BA25" i="48" s="1"/>
  <c r="AS21" i="48"/>
  <c r="AS23" i="48" s="1"/>
  <c r="BD20" i="48"/>
  <c r="AZ21" i="48"/>
  <c r="AZ23" i="48" s="1"/>
  <c r="AZ25" i="48" s="1"/>
  <c r="AR21" i="48"/>
  <c r="AR23" i="48" s="1"/>
  <c r="AY21" i="48"/>
  <c r="AY23" i="48" s="1"/>
  <c r="AY25" i="48" s="1"/>
  <c r="AQ21" i="48"/>
  <c r="AQ23" i="48" s="1"/>
  <c r="AQ25" i="48" s="1"/>
  <c r="AT21" i="48"/>
  <c r="AT23" i="48" s="1"/>
  <c r="AT25" i="48" s="1"/>
  <c r="AX21" i="48"/>
  <c r="AX23" i="48" s="1"/>
  <c r="AX25" i="48" s="1"/>
  <c r="BD23" i="48" l="1"/>
  <c r="BD25" i="48" s="1"/>
  <c r="BD21" i="48"/>
  <c r="F256" i="24" l="1"/>
  <c r="G256" i="24"/>
  <c r="H256" i="24"/>
  <c r="I256" i="24"/>
  <c r="J256" i="24"/>
  <c r="K256" i="24"/>
  <c r="L256" i="24"/>
  <c r="M256" i="24"/>
  <c r="N256" i="24"/>
  <c r="O256" i="24"/>
  <c r="P256" i="24"/>
  <c r="Q256" i="24"/>
  <c r="R256" i="24"/>
  <c r="S256" i="24"/>
  <c r="T256" i="24"/>
  <c r="U256" i="24"/>
  <c r="V256" i="24"/>
  <c r="W256" i="24"/>
  <c r="X256" i="24"/>
  <c r="Y256" i="24"/>
  <c r="AB256" i="24"/>
  <c r="AC256" i="24"/>
  <c r="AF256" i="24"/>
  <c r="AG256" i="24"/>
  <c r="AH256" i="24"/>
  <c r="AJ256" i="24"/>
  <c r="AM256" i="24"/>
  <c r="AN256" i="24"/>
  <c r="AO256" i="24"/>
  <c r="AP256" i="24"/>
  <c r="AQ256" i="24"/>
  <c r="AR256" i="24"/>
  <c r="AS256" i="24"/>
  <c r="AT256" i="24"/>
  <c r="AU256" i="24"/>
  <c r="AV256" i="24"/>
  <c r="AX256" i="24"/>
  <c r="AY256" i="24"/>
  <c r="AZ256" i="24"/>
  <c r="BA256" i="24"/>
  <c r="BB256" i="24"/>
  <c r="BC256" i="24"/>
  <c r="BD256" i="24"/>
  <c r="BE256" i="24"/>
  <c r="BF256" i="24"/>
  <c r="BG256" i="24"/>
  <c r="BH256" i="24"/>
  <c r="BI256" i="24"/>
  <c r="BK256" i="24"/>
  <c r="BM256" i="24"/>
  <c r="BN256" i="24"/>
  <c r="BO256" i="24"/>
  <c r="BP256" i="24"/>
  <c r="BQ256" i="24"/>
  <c r="BR256" i="24"/>
  <c r="BS256" i="24"/>
  <c r="BT256" i="24"/>
  <c r="BU256" i="24"/>
  <c r="BV256" i="24"/>
  <c r="BX256" i="24"/>
  <c r="BY256" i="24"/>
  <c r="CI256" i="24"/>
  <c r="E256" i="24"/>
  <c r="CP258" i="24"/>
  <c r="CN258" i="24"/>
  <c r="CN259" i="24"/>
  <c r="CP259" i="24"/>
  <c r="CN252" i="24"/>
  <c r="AI252" i="24"/>
  <c r="AI251" i="24"/>
  <c r="CI250" i="24"/>
  <c r="BX250" i="24"/>
  <c r="BV250" i="24"/>
  <c r="BU250" i="24"/>
  <c r="BT250" i="24"/>
  <c r="BS250" i="24"/>
  <c r="BR250" i="24"/>
  <c r="BQ250" i="24"/>
  <c r="BP250" i="24"/>
  <c r="BO250" i="24"/>
  <c r="BN250" i="24"/>
  <c r="BM250" i="24"/>
  <c r="BK250" i="24"/>
  <c r="BI250" i="24"/>
  <c r="BH250" i="24"/>
  <c r="BG250" i="24"/>
  <c r="BF250" i="24"/>
  <c r="BE250" i="24"/>
  <c r="BD250" i="24"/>
  <c r="BC250" i="24"/>
  <c r="BB250" i="24"/>
  <c r="BA250" i="24"/>
  <c r="AZ250" i="24"/>
  <c r="AX250" i="24"/>
  <c r="AV250" i="24"/>
  <c r="AU250" i="24"/>
  <c r="AT250" i="24"/>
  <c r="AS250" i="24"/>
  <c r="AR250" i="24"/>
  <c r="AQ250" i="24"/>
  <c r="AP250" i="24"/>
  <c r="AO250" i="24"/>
  <c r="AN250" i="24"/>
  <c r="AM250" i="24"/>
  <c r="AJ250" i="24"/>
  <c r="AH250" i="24"/>
  <c r="AG250" i="24"/>
  <c r="AF250" i="24"/>
  <c r="AE250" i="24"/>
  <c r="AD250" i="24"/>
  <c r="AC250" i="24"/>
  <c r="AB250" i="24"/>
  <c r="Y250" i="24"/>
  <c r="X250" i="24"/>
  <c r="U250" i="24"/>
  <c r="T250" i="24"/>
  <c r="S250" i="24"/>
  <c r="R250" i="24"/>
  <c r="Q250" i="24"/>
  <c r="P250" i="24"/>
  <c r="O250" i="24"/>
  <c r="N250" i="24"/>
  <c r="M250" i="24"/>
  <c r="L250" i="24"/>
  <c r="K250" i="24"/>
  <c r="J250" i="24"/>
  <c r="I250" i="24"/>
  <c r="H250" i="24"/>
  <c r="G250" i="24"/>
  <c r="F250" i="24"/>
  <c r="E250" i="24"/>
  <c r="E253" i="24"/>
  <c r="F253" i="24"/>
  <c r="G253" i="24"/>
  <c r="H253" i="24"/>
  <c r="I253" i="24"/>
  <c r="J253" i="24"/>
  <c r="K253" i="24"/>
  <c r="L253" i="24"/>
  <c r="M253" i="24"/>
  <c r="N253" i="24"/>
  <c r="O253" i="24"/>
  <c r="P253" i="24"/>
  <c r="Q253" i="24"/>
  <c r="R253" i="24"/>
  <c r="S253" i="24"/>
  <c r="T253" i="24"/>
  <c r="U253" i="24"/>
  <c r="V253" i="24"/>
  <c r="W253" i="24"/>
  <c r="X253" i="24"/>
  <c r="Y253" i="24"/>
  <c r="AB253" i="24"/>
  <c r="AC253" i="24"/>
  <c r="AF253" i="24"/>
  <c r="AG253" i="24"/>
  <c r="AH253" i="24"/>
  <c r="AJ253" i="24"/>
  <c r="AM253" i="24"/>
  <c r="AN253" i="24"/>
  <c r="AO253" i="24"/>
  <c r="AP253" i="24"/>
  <c r="AQ253" i="24"/>
  <c r="AR253" i="24"/>
  <c r="AS253" i="24"/>
  <c r="AT253" i="24"/>
  <c r="AU253" i="24"/>
  <c r="AV253" i="24"/>
  <c r="AX253" i="24"/>
  <c r="AZ253" i="24"/>
  <c r="BA253" i="24"/>
  <c r="BB253" i="24"/>
  <c r="BC253" i="24"/>
  <c r="BD253" i="24"/>
  <c r="BE253" i="24"/>
  <c r="BF253" i="24"/>
  <c r="BG253" i="24"/>
  <c r="BH253" i="24"/>
  <c r="BI253" i="24"/>
  <c r="BK253" i="24"/>
  <c r="BM253" i="24"/>
  <c r="BN253" i="24"/>
  <c r="BO253" i="24"/>
  <c r="BP253" i="24"/>
  <c r="BQ253" i="24"/>
  <c r="BR253" i="24"/>
  <c r="BS253" i="24"/>
  <c r="BT253" i="24"/>
  <c r="BU253" i="24"/>
  <c r="BV253" i="24"/>
  <c r="BX253" i="24"/>
  <c r="CI253" i="24"/>
  <c r="AD254" i="24"/>
  <c r="AE254" i="24"/>
  <c r="AK254" i="24"/>
  <c r="AD255" i="24"/>
  <c r="AE255" i="24"/>
  <c r="AY257" i="24"/>
  <c r="BL257" i="24"/>
  <c r="CL257" i="24"/>
  <c r="AK243" i="24"/>
  <c r="AE243" i="24"/>
  <c r="AD243" i="24"/>
  <c r="AK242" i="24"/>
  <c r="AE242" i="24"/>
  <c r="AD242" i="24"/>
  <c r="AK241" i="24"/>
  <c r="AE241" i="24"/>
  <c r="AD241" i="24"/>
  <c r="AK240" i="24"/>
  <c r="AE240" i="24"/>
  <c r="AD240" i="24"/>
  <c r="AK239" i="24"/>
  <c r="AE239" i="24"/>
  <c r="AD239" i="24"/>
  <c r="CI238" i="24"/>
  <c r="CI236" i="24" s="1"/>
  <c r="BX238" i="24"/>
  <c r="BX236" i="24" s="1"/>
  <c r="BV238" i="24"/>
  <c r="BV236" i="24" s="1"/>
  <c r="BU238" i="24"/>
  <c r="BU236" i="24" s="1"/>
  <c r="BT238" i="24"/>
  <c r="BT236" i="24" s="1"/>
  <c r="BS238" i="24"/>
  <c r="BS236" i="24" s="1"/>
  <c r="BR238" i="24"/>
  <c r="BR236" i="24" s="1"/>
  <c r="BQ238" i="24"/>
  <c r="BQ236" i="24" s="1"/>
  <c r="BP238" i="24"/>
  <c r="BP236" i="24" s="1"/>
  <c r="BO238" i="24"/>
  <c r="BO236" i="24" s="1"/>
  <c r="BN238" i="24"/>
  <c r="BN236" i="24" s="1"/>
  <c r="BM238" i="24"/>
  <c r="BM236" i="24" s="1"/>
  <c r="BK238" i="24"/>
  <c r="BK236" i="24" s="1"/>
  <c r="BI238" i="24"/>
  <c r="BI236" i="24" s="1"/>
  <c r="BH238" i="24"/>
  <c r="BH236" i="24" s="1"/>
  <c r="BG238" i="24"/>
  <c r="BG236" i="24" s="1"/>
  <c r="BF238" i="24"/>
  <c r="BF236" i="24" s="1"/>
  <c r="BE238" i="24"/>
  <c r="BE236" i="24" s="1"/>
  <c r="BD238" i="24"/>
  <c r="BD236" i="24" s="1"/>
  <c r="BC238" i="24"/>
  <c r="BC236" i="24" s="1"/>
  <c r="BB238" i="24"/>
  <c r="BB236" i="24" s="1"/>
  <c r="BA238" i="24"/>
  <c r="BA236" i="24" s="1"/>
  <c r="AZ238" i="24"/>
  <c r="AZ236" i="24" s="1"/>
  <c r="AX238" i="24"/>
  <c r="AX236" i="24" s="1"/>
  <c r="AV238" i="24"/>
  <c r="AV236" i="24" s="1"/>
  <c r="AU238" i="24"/>
  <c r="AU236" i="24" s="1"/>
  <c r="AT238" i="24"/>
  <c r="AT236" i="24" s="1"/>
  <c r="AS238" i="24"/>
  <c r="AS236" i="24" s="1"/>
  <c r="AR238" i="24"/>
  <c r="AR236" i="24" s="1"/>
  <c r="AQ238" i="24"/>
  <c r="AQ236" i="24" s="1"/>
  <c r="AP238" i="24"/>
  <c r="AP236" i="24" s="1"/>
  <c r="AO238" i="24"/>
  <c r="AO236" i="24" s="1"/>
  <c r="AN238" i="24"/>
  <c r="AN236" i="24" s="1"/>
  <c r="AM238" i="24"/>
  <c r="AM236" i="24" s="1"/>
  <c r="AJ238" i="24"/>
  <c r="AJ236" i="24" s="1"/>
  <c r="AH238" i="24"/>
  <c r="AH236" i="24" s="1"/>
  <c r="AG238" i="24"/>
  <c r="AG236" i="24" s="1"/>
  <c r="AF238" i="24"/>
  <c r="AF236" i="24" s="1"/>
  <c r="AC238" i="24"/>
  <c r="AB238" i="24"/>
  <c r="Y238" i="24"/>
  <c r="X238" i="24"/>
  <c r="U238" i="24"/>
  <c r="U236" i="24" s="1"/>
  <c r="T238" i="24"/>
  <c r="T236" i="24" s="1"/>
  <c r="S238" i="24"/>
  <c r="S236" i="24" s="1"/>
  <c r="R238" i="24"/>
  <c r="R236" i="24" s="1"/>
  <c r="Q238" i="24"/>
  <c r="Q236" i="24" s="1"/>
  <c r="P238" i="24"/>
  <c r="P236" i="24" s="1"/>
  <c r="O238" i="24"/>
  <c r="O236" i="24" s="1"/>
  <c r="N238" i="24"/>
  <c r="N236" i="24" s="1"/>
  <c r="M238" i="24"/>
  <c r="M236" i="24" s="1"/>
  <c r="L238" i="24"/>
  <c r="L236" i="24" s="1"/>
  <c r="K238" i="24"/>
  <c r="K236" i="24" s="1"/>
  <c r="J238" i="24"/>
  <c r="J236" i="24" s="1"/>
  <c r="I238" i="24"/>
  <c r="I236" i="24" s="1"/>
  <c r="H238" i="24"/>
  <c r="H236" i="24" s="1"/>
  <c r="G238" i="24"/>
  <c r="G236" i="24" s="1"/>
  <c r="F238" i="24"/>
  <c r="F236" i="24" s="1"/>
  <c r="E238" i="24"/>
  <c r="E236" i="24" s="1"/>
  <c r="A36" i="47"/>
  <c r="A33" i="47"/>
  <c r="A34" i="47"/>
  <c r="A35" i="47"/>
  <c r="A37" i="47"/>
  <c r="A38" i="47"/>
  <c r="A39" i="47"/>
  <c r="A40" i="47"/>
  <c r="A41" i="47"/>
  <c r="A42" i="47"/>
  <c r="A43" i="47"/>
  <c r="A44" i="47"/>
  <c r="A45" i="47"/>
  <c r="A46" i="47"/>
  <c r="A47" i="47"/>
  <c r="A48" i="47"/>
  <c r="A49" i="47"/>
  <c r="A50" i="47"/>
  <c r="A51" i="47"/>
  <c r="A52" i="47"/>
  <c r="A53" i="47"/>
  <c r="A54" i="47"/>
  <c r="A55" i="47"/>
  <c r="A56" i="47"/>
  <c r="A57" i="47"/>
  <c r="A58" i="47"/>
  <c r="A59" i="47"/>
  <c r="A60" i="47"/>
  <c r="A61" i="47"/>
  <c r="A62" i="47"/>
  <c r="A63" i="47"/>
  <c r="A64" i="47"/>
  <c r="A65" i="47"/>
  <c r="A66" i="47"/>
  <c r="A67" i="47"/>
  <c r="A68" i="47"/>
  <c r="A69" i="47"/>
  <c r="A70" i="47"/>
  <c r="A71" i="47"/>
  <c r="A72" i="47"/>
  <c r="A73" i="47"/>
  <c r="A74" i="47"/>
  <c r="A75" i="47"/>
  <c r="A76" i="47"/>
  <c r="A77" i="47"/>
  <c r="A78" i="47"/>
  <c r="A79" i="47"/>
  <c r="A80" i="47"/>
  <c r="A81" i="47"/>
  <c r="A82" i="47"/>
  <c r="A83" i="47"/>
  <c r="A84" i="47"/>
  <c r="A85" i="47"/>
  <c r="A86" i="47"/>
  <c r="A87" i="47"/>
  <c r="A88" i="47"/>
  <c r="A89" i="47"/>
  <c r="A90" i="47"/>
  <c r="A91" i="47"/>
  <c r="A92" i="47"/>
  <c r="A93" i="47"/>
  <c r="A94" i="47"/>
  <c r="A95" i="47"/>
  <c r="A96" i="47"/>
  <c r="A97" i="47"/>
  <c r="A98" i="47"/>
  <c r="A99" i="47"/>
  <c r="A100" i="47"/>
  <c r="A101" i="47"/>
  <c r="A102" i="47"/>
  <c r="A103" i="47"/>
  <c r="A104" i="47"/>
  <c r="A105" i="47"/>
  <c r="A106" i="47"/>
  <c r="A107" i="47"/>
  <c r="A108" i="47"/>
  <c r="A109" i="47"/>
  <c r="A110" i="47"/>
  <c r="A111" i="47"/>
  <c r="A112" i="47"/>
  <c r="A113" i="47"/>
  <c r="A114" i="47"/>
  <c r="A115" i="47"/>
  <c r="A116" i="47"/>
  <c r="A117" i="47"/>
  <c r="A118" i="47"/>
  <c r="A119" i="47"/>
  <c r="A120" i="47"/>
  <c r="A121" i="47"/>
  <c r="A122" i="47"/>
  <c r="A123" i="47"/>
  <c r="A124" i="47"/>
  <c r="A125" i="47"/>
  <c r="A126" i="47"/>
  <c r="A127" i="47"/>
  <c r="A128" i="47"/>
  <c r="A129" i="47"/>
  <c r="A130" i="47"/>
  <c r="A131" i="47"/>
  <c r="A132" i="47"/>
  <c r="A133" i="47"/>
  <c r="A134" i="47"/>
  <c r="A135" i="47"/>
  <c r="A136" i="47"/>
  <c r="A137" i="47"/>
  <c r="A138" i="47"/>
  <c r="A139" i="47"/>
  <c r="A140" i="47"/>
  <c r="A141" i="47"/>
  <c r="A142" i="47"/>
  <c r="A143" i="47"/>
  <c r="A144" i="47"/>
  <c r="A145" i="47"/>
  <c r="A146" i="47"/>
  <c r="A147" i="47"/>
  <c r="A148" i="47"/>
  <c r="A149" i="47"/>
  <c r="A150" i="47"/>
  <c r="A151" i="47"/>
  <c r="A152" i="47"/>
  <c r="A153" i="47"/>
  <c r="A154" i="47"/>
  <c r="A155" i="47"/>
  <c r="A156" i="47"/>
  <c r="A157" i="47"/>
  <c r="A158" i="47"/>
  <c r="A159" i="47"/>
  <c r="A160" i="47"/>
  <c r="A161" i="47"/>
  <c r="A162" i="47"/>
  <c r="A163" i="47"/>
  <c r="A164" i="47"/>
  <c r="A165" i="47"/>
  <c r="A166" i="47"/>
  <c r="A168" i="47"/>
  <c r="A169" i="47"/>
  <c r="A170" i="47"/>
  <c r="A171" i="47"/>
  <c r="A172" i="47"/>
  <c r="A173" i="47"/>
  <c r="A174" i="47"/>
  <c r="A175" i="47"/>
  <c r="A176" i="47"/>
  <c r="A177" i="47"/>
  <c r="A178" i="47"/>
  <c r="A179" i="47"/>
  <c r="A180" i="47"/>
  <c r="A181" i="47"/>
  <c r="A182" i="47"/>
  <c r="A183" i="47"/>
  <c r="A184" i="47"/>
  <c r="A185" i="47"/>
  <c r="A186" i="47"/>
  <c r="A187" i="47"/>
  <c r="A188" i="47"/>
  <c r="A189" i="47"/>
  <c r="A190" i="47"/>
  <c r="A191" i="47"/>
  <c r="A192" i="47"/>
  <c r="A193" i="47"/>
  <c r="A194" i="47"/>
  <c r="A195" i="47"/>
  <c r="A196" i="47"/>
  <c r="A197" i="47"/>
  <c r="A198" i="47"/>
  <c r="A199" i="47"/>
  <c r="A200" i="47"/>
  <c r="A201" i="47"/>
  <c r="A202" i="47"/>
  <c r="A203" i="47"/>
  <c r="A204" i="47"/>
  <c r="A205" i="47"/>
  <c r="A206" i="47"/>
  <c r="A207" i="47"/>
  <c r="A208" i="47"/>
  <c r="A209" i="47"/>
  <c r="A210" i="47"/>
  <c r="A211" i="47"/>
  <c r="A212" i="47"/>
  <c r="A213" i="47"/>
  <c r="A214" i="47"/>
  <c r="A215" i="47"/>
  <c r="A216" i="47"/>
  <c r="A217" i="47"/>
  <c r="A218" i="47"/>
  <c r="A219" i="47"/>
  <c r="A220" i="47"/>
  <c r="A221" i="47"/>
  <c r="A222" i="47"/>
  <c r="A223" i="47"/>
  <c r="A224" i="47"/>
  <c r="A225" i="47"/>
  <c r="A226" i="47"/>
  <c r="A227" i="47"/>
  <c r="A228" i="47"/>
  <c r="A229" i="47"/>
  <c r="A230" i="47"/>
  <c r="A231" i="47"/>
  <c r="A232" i="47"/>
  <c r="A233" i="47"/>
  <c r="A234" i="47"/>
  <c r="A235" i="47"/>
  <c r="A236" i="47"/>
  <c r="A237" i="47"/>
  <c r="A238" i="47"/>
  <c r="A239" i="47"/>
  <c r="A240" i="47"/>
  <c r="A241" i="47"/>
  <c r="A242" i="47"/>
  <c r="A243" i="47"/>
  <c r="A244" i="47"/>
  <c r="A245" i="47"/>
  <c r="A246" i="47"/>
  <c r="A247" i="47"/>
  <c r="A248" i="47"/>
  <c r="A249" i="47"/>
  <c r="A250" i="47"/>
  <c r="A251" i="47"/>
  <c r="A252" i="47"/>
  <c r="A253" i="47"/>
  <c r="A254" i="47"/>
  <c r="A255" i="47"/>
  <c r="A256" i="47"/>
  <c r="A257" i="47"/>
  <c r="A258" i="47"/>
  <c r="A259" i="47"/>
  <c r="A260" i="47"/>
  <c r="A261" i="47"/>
  <c r="A262" i="47"/>
  <c r="A263" i="47"/>
  <c r="A264" i="47"/>
  <c r="A265" i="47"/>
  <c r="A266" i="47"/>
  <c r="A267" i="47"/>
  <c r="A268" i="47"/>
  <c r="A269" i="47"/>
  <c r="A270" i="47"/>
  <c r="A271" i="47"/>
  <c r="A272" i="47"/>
  <c r="A273" i="47"/>
  <c r="A274" i="47"/>
  <c r="A275" i="47"/>
  <c r="A276" i="47"/>
  <c r="A277" i="47"/>
  <c r="A278" i="47"/>
  <c r="A279" i="47"/>
  <c r="A280" i="47"/>
  <c r="A281" i="47"/>
  <c r="A282" i="47"/>
  <c r="A283" i="47"/>
  <c r="A284" i="47"/>
  <c r="A285" i="47"/>
  <c r="A286" i="47"/>
  <c r="A287" i="47"/>
  <c r="A288" i="47"/>
  <c r="A289" i="47"/>
  <c r="A290" i="47"/>
  <c r="A291" i="47"/>
  <c r="A292" i="47"/>
  <c r="A293" i="47"/>
  <c r="A294" i="47"/>
  <c r="A295" i="47"/>
  <c r="A296" i="47"/>
  <c r="A297" i="47"/>
  <c r="A298" i="47"/>
  <c r="A299" i="47"/>
  <c r="A300" i="47"/>
  <c r="A301" i="47"/>
  <c r="A302" i="47"/>
  <c r="A303" i="47"/>
  <c r="A304" i="47"/>
  <c r="A305" i="47"/>
  <c r="A306" i="47"/>
  <c r="A307" i="47"/>
  <c r="A308" i="47"/>
  <c r="A309" i="47"/>
  <c r="A310" i="47"/>
  <c r="A311" i="47"/>
  <c r="A312" i="47"/>
  <c r="A313" i="47"/>
  <c r="A314" i="47"/>
  <c r="A315" i="47"/>
  <c r="A316" i="47"/>
  <c r="A317" i="47"/>
  <c r="A318" i="47"/>
  <c r="A319" i="47"/>
  <c r="A320" i="47"/>
  <c r="A321" i="47"/>
  <c r="A322" i="47"/>
  <c r="A323" i="47"/>
  <c r="A324" i="47"/>
  <c r="A325" i="47"/>
  <c r="A326" i="47"/>
  <c r="A327" i="47"/>
  <c r="A328" i="47"/>
  <c r="A329" i="47"/>
  <c r="A330" i="47"/>
  <c r="A331" i="47"/>
  <c r="A332" i="47"/>
  <c r="A333" i="47"/>
  <c r="A334" i="47"/>
  <c r="A335" i="47"/>
  <c r="A336" i="47"/>
  <c r="A337" i="47"/>
  <c r="A338" i="47"/>
  <c r="A339" i="47"/>
  <c r="A340" i="47"/>
  <c r="A341" i="47"/>
  <c r="A342" i="47"/>
  <c r="A343" i="47"/>
  <c r="A344" i="47"/>
  <c r="A345" i="47"/>
  <c r="A32" i="47"/>
  <c r="AE238" i="24" l="1"/>
  <c r="AL252" i="24"/>
  <c r="AK255" i="24"/>
  <c r="AB236" i="24"/>
  <c r="X237" i="24"/>
  <c r="AD237" i="24" s="1"/>
  <c r="X236" i="24"/>
  <c r="Y236" i="24"/>
  <c r="Y237" i="24"/>
  <c r="AE237" i="24" s="1"/>
  <c r="AC236" i="24"/>
  <c r="CO259" i="24"/>
  <c r="CP243" i="24"/>
  <c r="CO258" i="24"/>
  <c r="CP254" i="24"/>
  <c r="CO242" i="24"/>
  <c r="AI254" i="24"/>
  <c r="CO251" i="24"/>
  <c r="CP257" i="24"/>
  <c r="AE253" i="24"/>
  <c r="AK250" i="24"/>
  <c r="CO254" i="24"/>
  <c r="AI259" i="24"/>
  <c r="AI258" i="24"/>
  <c r="CO252" i="24"/>
  <c r="CO243" i="24"/>
  <c r="CN257" i="24"/>
  <c r="AI255" i="24"/>
  <c r="AY253" i="24"/>
  <c r="CL250" i="24"/>
  <c r="CN254" i="24"/>
  <c r="CL253" i="24"/>
  <c r="CP255" i="24"/>
  <c r="CN251" i="24"/>
  <c r="CN250" i="24" s="1"/>
  <c r="CN255" i="24"/>
  <c r="AI250" i="24"/>
  <c r="BL253" i="24"/>
  <c r="AL251" i="24"/>
  <c r="BY250" i="24"/>
  <c r="BL250" i="24"/>
  <c r="CO240" i="24"/>
  <c r="CO257" i="24"/>
  <c r="AK257" i="24"/>
  <c r="CL238" i="24"/>
  <c r="CL236" i="24" s="1"/>
  <c r="CO255" i="24"/>
  <c r="AD253" i="24"/>
  <c r="AY250" i="24"/>
  <c r="BY253" i="24"/>
  <c r="CO241" i="24"/>
  <c r="AD238" i="24"/>
  <c r="CP239" i="24"/>
  <c r="AI242" i="24"/>
  <c r="CP240" i="24"/>
  <c r="CO239" i="24"/>
  <c r="AI240" i="24"/>
  <c r="CN241" i="24"/>
  <c r="CN242" i="24"/>
  <c r="CP241" i="24"/>
  <c r="AI243" i="24"/>
  <c r="AI239" i="24"/>
  <c r="AK238" i="24"/>
  <c r="AK236" i="24" s="1"/>
  <c r="BY238" i="24"/>
  <c r="BY236" i="24" s="1"/>
  <c r="CN240" i="24"/>
  <c r="AI241" i="24"/>
  <c r="AY238" i="24"/>
  <c r="AY236" i="24" s="1"/>
  <c r="CN239" i="24"/>
  <c r="CP242" i="24"/>
  <c r="BL238" i="24"/>
  <c r="BL236" i="24" s="1"/>
  <c r="CN243" i="24"/>
  <c r="CQ252" i="24" l="1"/>
  <c r="CR252" i="24"/>
  <c r="CM252" i="24"/>
  <c r="AL243" i="24"/>
  <c r="AL241" i="24"/>
  <c r="AL240" i="24"/>
  <c r="AL254" i="24"/>
  <c r="CQ254" i="24" s="1"/>
  <c r="AL259" i="24"/>
  <c r="AL242" i="24"/>
  <c r="AK253" i="24"/>
  <c r="AL255" i="24"/>
  <c r="CO253" i="24"/>
  <c r="CO250" i="24"/>
  <c r="CP253" i="24"/>
  <c r="AE236" i="24"/>
  <c r="CN253" i="24"/>
  <c r="AI238" i="24"/>
  <c r="AL258" i="24"/>
  <c r="CO238" i="24"/>
  <c r="CO236" i="24" s="1"/>
  <c r="CQ251" i="24"/>
  <c r="CM251" i="24"/>
  <c r="AI253" i="24"/>
  <c r="CR251" i="24"/>
  <c r="AL250" i="24"/>
  <c r="CP238" i="24"/>
  <c r="CP236" i="24" s="1"/>
  <c r="AL239" i="24"/>
  <c r="CN238" i="24"/>
  <c r="CN236" i="24" s="1"/>
  <c r="BE345" i="47"/>
  <c r="BE344" i="47"/>
  <c r="BE343" i="47"/>
  <c r="BE342" i="47"/>
  <c r="BE341" i="47"/>
  <c r="BE340" i="47"/>
  <c r="BE339" i="47"/>
  <c r="BE338" i="47"/>
  <c r="BE337" i="47"/>
  <c r="BE336" i="47"/>
  <c r="BE335" i="47"/>
  <c r="BE334" i="47"/>
  <c r="BE333" i="47"/>
  <c r="BE332" i="47"/>
  <c r="BE331" i="47"/>
  <c r="BE330" i="47"/>
  <c r="BE329" i="47"/>
  <c r="BE328" i="47"/>
  <c r="BE327" i="47"/>
  <c r="BE326" i="47"/>
  <c r="BE325" i="47"/>
  <c r="BE324" i="47"/>
  <c r="BE323" i="47"/>
  <c r="BE322" i="47"/>
  <c r="BE321" i="47"/>
  <c r="BE320" i="47"/>
  <c r="BE319" i="47"/>
  <c r="BE318" i="47"/>
  <c r="BE317" i="47"/>
  <c r="BE316" i="47"/>
  <c r="BE315" i="47"/>
  <c r="BE314" i="47"/>
  <c r="BE313" i="47"/>
  <c r="BE312" i="47"/>
  <c r="BE311" i="47"/>
  <c r="BE310" i="47"/>
  <c r="BE309" i="47"/>
  <c r="BE308" i="47"/>
  <c r="BE307" i="47"/>
  <c r="BE306" i="47"/>
  <c r="BE305" i="47"/>
  <c r="BE304" i="47"/>
  <c r="BE303" i="47"/>
  <c r="BE302" i="47"/>
  <c r="BE301" i="47"/>
  <c r="BE300" i="47"/>
  <c r="BE299" i="47"/>
  <c r="BE298" i="47"/>
  <c r="BE297" i="47"/>
  <c r="BE296" i="47"/>
  <c r="BE295" i="47"/>
  <c r="BE294" i="47"/>
  <c r="BE293" i="47"/>
  <c r="BE292" i="47"/>
  <c r="BE291" i="47"/>
  <c r="BE290" i="47"/>
  <c r="BE289" i="47"/>
  <c r="BE288" i="47"/>
  <c r="BE287" i="47"/>
  <c r="BE286" i="47"/>
  <c r="BE285" i="47"/>
  <c r="BE284" i="47"/>
  <c r="BE283" i="47"/>
  <c r="BE282" i="47"/>
  <c r="BE281" i="47"/>
  <c r="BE280" i="47"/>
  <c r="BE279" i="47"/>
  <c r="BE278" i="47"/>
  <c r="BE277" i="47"/>
  <c r="BE276" i="47"/>
  <c r="BE275" i="47"/>
  <c r="BE274" i="47"/>
  <c r="BE273" i="47"/>
  <c r="BE272" i="47"/>
  <c r="BE271" i="47"/>
  <c r="BE270" i="47"/>
  <c r="BE269" i="47"/>
  <c r="BE268" i="47"/>
  <c r="BE267" i="47"/>
  <c r="BE266" i="47"/>
  <c r="BE265" i="47"/>
  <c r="BE264" i="47"/>
  <c r="BE263" i="47"/>
  <c r="BE262" i="47"/>
  <c r="BE261" i="47"/>
  <c r="BE260" i="47"/>
  <c r="BE259" i="47"/>
  <c r="BE258" i="47"/>
  <c r="BE257" i="47"/>
  <c r="BE256" i="47"/>
  <c r="BE255" i="47"/>
  <c r="BE254" i="47"/>
  <c r="BE253" i="47"/>
  <c r="BE252" i="47"/>
  <c r="BE251" i="47"/>
  <c r="BE250" i="47"/>
  <c r="BE249" i="47"/>
  <c r="BE248" i="47"/>
  <c r="BE247" i="47"/>
  <c r="BE246" i="47"/>
  <c r="BE245" i="47"/>
  <c r="BE244" i="47"/>
  <c r="BE243" i="47"/>
  <c r="BE242" i="47"/>
  <c r="BE241" i="47"/>
  <c r="BE240" i="47"/>
  <c r="BE239" i="47"/>
  <c r="BE238" i="47"/>
  <c r="BE237" i="47"/>
  <c r="BE236" i="47"/>
  <c r="BE235" i="47"/>
  <c r="BE234" i="47"/>
  <c r="BE233" i="47"/>
  <c r="BE232" i="47"/>
  <c r="BE231" i="47"/>
  <c r="BE230" i="47"/>
  <c r="BE229" i="47"/>
  <c r="BE228" i="47"/>
  <c r="BE227" i="47"/>
  <c r="BE226" i="47"/>
  <c r="BE225" i="47"/>
  <c r="BE224" i="47"/>
  <c r="BE223" i="47"/>
  <c r="BE222" i="47"/>
  <c r="BE221" i="47"/>
  <c r="BE220" i="47"/>
  <c r="BE219" i="47"/>
  <c r="BE218" i="47"/>
  <c r="BE217" i="47"/>
  <c r="BE216" i="47"/>
  <c r="BE215" i="47"/>
  <c r="BE214" i="47"/>
  <c r="BE213" i="47"/>
  <c r="BE212" i="47"/>
  <c r="BE211" i="47"/>
  <c r="BE210" i="47"/>
  <c r="BE209" i="47"/>
  <c r="BE208" i="47"/>
  <c r="BE207" i="47"/>
  <c r="BE206" i="47"/>
  <c r="BE205" i="47"/>
  <c r="BE204" i="47"/>
  <c r="BE203" i="47"/>
  <c r="BE202" i="47"/>
  <c r="BE201" i="47"/>
  <c r="BE200" i="47"/>
  <c r="BE199" i="47"/>
  <c r="BE198" i="47"/>
  <c r="BE197" i="47"/>
  <c r="BE196" i="47"/>
  <c r="BE195" i="47"/>
  <c r="BE194" i="47"/>
  <c r="BE193" i="47"/>
  <c r="BE192" i="47"/>
  <c r="BE191" i="47"/>
  <c r="BE190" i="47"/>
  <c r="BE189" i="47"/>
  <c r="BE188" i="47"/>
  <c r="BE187" i="47"/>
  <c r="BE186" i="47"/>
  <c r="BE185" i="47"/>
  <c r="BE184" i="47"/>
  <c r="BE183" i="47"/>
  <c r="BE182" i="47"/>
  <c r="BE181" i="47"/>
  <c r="BE180" i="47"/>
  <c r="BE179" i="47"/>
  <c r="BE178" i="47"/>
  <c r="BE177" i="47"/>
  <c r="BE176" i="47"/>
  <c r="BE175" i="47"/>
  <c r="BE174" i="47"/>
  <c r="BE173" i="47"/>
  <c r="BE172" i="47"/>
  <c r="BE171" i="47"/>
  <c r="BE170" i="47"/>
  <c r="BE169" i="47"/>
  <c r="BE168" i="47"/>
  <c r="BE167" i="47"/>
  <c r="BE166" i="47"/>
  <c r="BE165" i="47"/>
  <c r="BE164" i="47"/>
  <c r="BE163" i="47"/>
  <c r="BE162" i="47"/>
  <c r="BE161" i="47"/>
  <c r="BE160" i="47"/>
  <c r="BE159" i="47"/>
  <c r="BE158" i="47"/>
  <c r="BE157" i="47"/>
  <c r="BE156" i="47"/>
  <c r="BE155" i="47"/>
  <c r="BE154" i="47"/>
  <c r="BE153" i="47"/>
  <c r="BE152" i="47"/>
  <c r="BE151" i="47"/>
  <c r="BE150" i="47"/>
  <c r="BE149" i="47"/>
  <c r="BE148" i="47"/>
  <c r="BE147" i="47"/>
  <c r="BE146" i="47"/>
  <c r="BE145" i="47"/>
  <c r="BE144" i="47"/>
  <c r="BE143" i="47"/>
  <c r="BE142" i="47"/>
  <c r="BE141" i="47"/>
  <c r="BE140" i="47"/>
  <c r="BE139" i="47"/>
  <c r="BE138" i="47"/>
  <c r="BE137" i="47"/>
  <c r="BE136" i="47"/>
  <c r="BE135" i="47"/>
  <c r="BE134" i="47"/>
  <c r="BE133" i="47"/>
  <c r="BE132" i="47"/>
  <c r="BE131" i="47"/>
  <c r="BE130" i="47"/>
  <c r="BE129" i="47"/>
  <c r="BE128" i="47"/>
  <c r="BE127" i="47"/>
  <c r="BE126" i="47"/>
  <c r="BE125" i="47"/>
  <c r="BE124" i="47"/>
  <c r="BE123" i="47"/>
  <c r="BE122" i="47"/>
  <c r="BE121" i="47"/>
  <c r="BE120" i="47"/>
  <c r="BE119" i="47"/>
  <c r="BE118" i="47"/>
  <c r="BE117" i="47"/>
  <c r="BE116" i="47"/>
  <c r="BE115" i="47"/>
  <c r="BE114" i="47"/>
  <c r="BE113" i="47"/>
  <c r="BE112" i="47"/>
  <c r="BE111" i="47"/>
  <c r="BE110" i="47"/>
  <c r="BE109" i="47"/>
  <c r="BE108" i="47"/>
  <c r="BE107" i="47"/>
  <c r="BE106" i="47"/>
  <c r="BE105" i="47"/>
  <c r="BE104" i="47"/>
  <c r="BE103" i="47"/>
  <c r="BE102" i="47"/>
  <c r="BE101" i="47"/>
  <c r="BE100" i="47"/>
  <c r="BE99" i="47"/>
  <c r="BE98" i="47"/>
  <c r="BE97" i="47"/>
  <c r="BE96" i="47"/>
  <c r="BE95" i="47"/>
  <c r="BE94" i="47"/>
  <c r="BE93" i="47"/>
  <c r="BE92" i="47"/>
  <c r="BE91" i="47"/>
  <c r="BE90" i="47"/>
  <c r="BE89" i="47"/>
  <c r="BE88" i="47"/>
  <c r="BE87" i="47"/>
  <c r="BE86" i="47"/>
  <c r="BE85" i="47"/>
  <c r="BE84" i="47"/>
  <c r="BE83" i="47"/>
  <c r="BE82" i="47"/>
  <c r="BE81" i="47"/>
  <c r="BE80" i="47"/>
  <c r="BE79" i="47"/>
  <c r="BE78" i="47"/>
  <c r="BE77" i="47"/>
  <c r="BE76" i="47"/>
  <c r="BE75" i="47"/>
  <c r="BE74" i="47"/>
  <c r="BE73" i="47"/>
  <c r="BE72" i="47"/>
  <c r="BE71" i="47"/>
  <c r="BE70" i="47"/>
  <c r="BE69" i="47"/>
  <c r="BE68" i="47"/>
  <c r="BE67" i="47"/>
  <c r="BE66" i="47"/>
  <c r="BE65" i="47"/>
  <c r="BE64" i="47"/>
  <c r="BE63" i="47"/>
  <c r="BE62" i="47"/>
  <c r="BE61" i="47"/>
  <c r="BE60" i="47"/>
  <c r="BE59" i="47"/>
  <c r="BE58" i="47"/>
  <c r="BE57" i="47"/>
  <c r="BE56" i="47"/>
  <c r="BE55" i="47"/>
  <c r="BE54" i="47"/>
  <c r="BE53" i="47"/>
  <c r="BE52" i="47"/>
  <c r="BE51" i="47"/>
  <c r="BE50" i="47"/>
  <c r="BE49" i="47"/>
  <c r="BE48" i="47"/>
  <c r="BE47" i="47"/>
  <c r="BE46" i="47"/>
  <c r="BE45" i="47"/>
  <c r="BE44" i="47"/>
  <c r="BE43" i="47"/>
  <c r="BE42" i="47"/>
  <c r="BE41" i="47"/>
  <c r="BE40" i="47"/>
  <c r="BE39" i="47"/>
  <c r="BE38" i="47"/>
  <c r="BE37" i="47"/>
  <c r="BE36" i="47"/>
  <c r="BE35" i="47"/>
  <c r="BE34" i="47"/>
  <c r="BE33" i="47"/>
  <c r="BE32" i="47"/>
  <c r="BE31" i="47"/>
  <c r="BE30" i="47"/>
  <c r="BE29" i="47"/>
  <c r="BE28" i="47"/>
  <c r="BD25" i="47"/>
  <c r="BC22" i="47"/>
  <c r="BB22" i="47"/>
  <c r="BA22" i="47"/>
  <c r="AZ22" i="47"/>
  <c r="AY22" i="47"/>
  <c r="AX22" i="47"/>
  <c r="AW22" i="47"/>
  <c r="AV22" i="47"/>
  <c r="AU22" i="47"/>
  <c r="AT22" i="47"/>
  <c r="AS22" i="47"/>
  <c r="AS25" i="47" s="1"/>
  <c r="AQ22" i="47"/>
  <c r="AQ25" i="47" s="1"/>
  <c r="BC20" i="47"/>
  <c r="BB20" i="47"/>
  <c r="BA20" i="47"/>
  <c r="AZ20" i="47"/>
  <c r="AY20" i="47"/>
  <c r="AX20" i="47"/>
  <c r="AW20" i="47"/>
  <c r="AV20" i="47"/>
  <c r="AU20" i="47"/>
  <c r="AT20" i="47"/>
  <c r="AS20" i="47"/>
  <c r="AR20" i="47"/>
  <c r="AQ20" i="47"/>
  <c r="BC19" i="47"/>
  <c r="BB19" i="47"/>
  <c r="BA19" i="47"/>
  <c r="AZ19" i="47"/>
  <c r="AY19" i="47"/>
  <c r="AX19" i="47"/>
  <c r="AW19" i="47"/>
  <c r="AV19" i="47"/>
  <c r="AU19" i="47"/>
  <c r="BE19" i="47" s="1"/>
  <c r="AT19" i="47"/>
  <c r="AS19" i="47"/>
  <c r="AR19" i="47"/>
  <c r="AQ19" i="47"/>
  <c r="BC18" i="47"/>
  <c r="BB18" i="47"/>
  <c r="BA18" i="47"/>
  <c r="AZ18" i="47"/>
  <c r="AY18" i="47"/>
  <c r="AX18" i="47"/>
  <c r="AW18" i="47"/>
  <c r="AV18" i="47"/>
  <c r="AU18" i="47"/>
  <c r="AT18" i="47"/>
  <c r="AS18" i="47"/>
  <c r="AR18" i="47"/>
  <c r="AQ18" i="47"/>
  <c r="CM242" i="24" l="1"/>
  <c r="CQ241" i="24"/>
  <c r="CR239" i="24"/>
  <c r="CQ259" i="24"/>
  <c r="CM243" i="24"/>
  <c r="CM240" i="24"/>
  <c r="BE22" i="47"/>
  <c r="CQ243" i="24"/>
  <c r="CR242" i="24"/>
  <c r="CR241" i="24"/>
  <c r="CM250" i="24"/>
  <c r="CR254" i="24"/>
  <c r="CR240" i="24"/>
  <c r="CQ242" i="24"/>
  <c r="CM241" i="24"/>
  <c r="CM254" i="24"/>
  <c r="CQ240" i="24"/>
  <c r="CM259" i="24"/>
  <c r="CR243" i="24"/>
  <c r="CR259" i="24"/>
  <c r="CR255" i="24"/>
  <c r="CM255" i="24"/>
  <c r="AL253" i="24"/>
  <c r="CQ255" i="24"/>
  <c r="AZ21" i="47"/>
  <c r="AZ23" i="47" s="1"/>
  <c r="AZ25" i="47" s="1"/>
  <c r="AQ21" i="47"/>
  <c r="AQ23" i="47" s="1"/>
  <c r="AY21" i="47"/>
  <c r="AY23" i="47" s="1"/>
  <c r="AY25" i="47" s="1"/>
  <c r="AD236" i="24"/>
  <c r="AI237" i="24"/>
  <c r="AL237" i="24" s="1"/>
  <c r="AR21" i="47"/>
  <c r="AR23" i="47" s="1"/>
  <c r="AR25" i="47" s="1"/>
  <c r="AW21" i="47"/>
  <c r="AW23" i="47" s="1"/>
  <c r="AS21" i="47"/>
  <c r="AS23" i="47" s="1"/>
  <c r="AT21" i="47"/>
  <c r="AT23" i="47" s="1"/>
  <c r="BB21" i="47"/>
  <c r="BB23" i="47" s="1"/>
  <c r="BB25" i="47" s="1"/>
  <c r="BA21" i="47"/>
  <c r="BA23" i="47" s="1"/>
  <c r="BA25" i="47" s="1"/>
  <c r="AV21" i="47"/>
  <c r="AV23" i="47" s="1"/>
  <c r="AV25" i="47" s="1"/>
  <c r="BE18" i="47"/>
  <c r="AX21" i="47"/>
  <c r="AX23" i="47" s="1"/>
  <c r="AX25" i="47" s="1"/>
  <c r="AU21" i="47"/>
  <c r="AU23" i="47" s="1"/>
  <c r="BC21" i="47"/>
  <c r="BC23" i="47" s="1"/>
  <c r="BE20" i="47"/>
  <c r="CQ258" i="24"/>
  <c r="CR258" i="24"/>
  <c r="CM258" i="24"/>
  <c r="CQ250" i="24"/>
  <c r="CR250" i="24"/>
  <c r="AL238" i="24"/>
  <c r="AL236" i="24" s="1"/>
  <c r="CM239" i="24"/>
  <c r="CQ239" i="24"/>
  <c r="AW25" i="47"/>
  <c r="CQ253" i="24" l="1"/>
  <c r="CM238" i="24"/>
  <c r="CM236" i="24" s="1"/>
  <c r="CR253" i="24"/>
  <c r="CM253" i="24"/>
  <c r="CR237" i="24"/>
  <c r="CQ237" i="24"/>
  <c r="AI236" i="24"/>
  <c r="BE21" i="47"/>
  <c r="CR236" i="24"/>
  <c r="CQ236" i="24"/>
  <c r="CQ238" i="24"/>
  <c r="CR238" i="24"/>
  <c r="AU25" i="47"/>
  <c r="BE23" i="47"/>
  <c r="BE25" i="47" s="1"/>
  <c r="AQ25" i="45" l="1"/>
  <c r="AE263" i="24"/>
  <c r="AD263" i="24"/>
  <c r="AE233" i="24"/>
  <c r="AD233" i="24"/>
  <c r="AD232" i="24"/>
  <c r="AI249" i="24"/>
  <c r="AI248" i="24"/>
  <c r="AI247" i="24"/>
  <c r="AI246" i="24"/>
  <c r="AI245" i="24"/>
  <c r="AG41" i="24"/>
  <c r="AF41" i="24"/>
  <c r="AG20" i="24"/>
  <c r="AF20" i="24"/>
  <c r="AG18" i="24"/>
  <c r="AF18" i="24"/>
  <c r="AE15" i="24"/>
  <c r="AD231" i="24" l="1"/>
  <c r="AE231" i="24"/>
  <c r="AI263" i="24"/>
  <c r="AI233" i="24"/>
  <c r="AI232" i="24"/>
  <c r="AE256" i="24"/>
  <c r="AD256" i="24"/>
  <c r="V32" i="24"/>
  <c r="W32" i="24"/>
  <c r="AG35" i="24"/>
  <c r="AG34" i="24" s="1"/>
  <c r="AF35" i="24"/>
  <c r="AF34" i="24" s="1"/>
  <c r="AG32" i="24"/>
  <c r="AF32" i="24"/>
  <c r="AF28" i="24"/>
  <c r="AI231" i="24" l="1"/>
  <c r="AI261" i="24"/>
  <c r="AI256" i="24" l="1"/>
  <c r="AW22" i="45"/>
  <c r="AX22" i="45"/>
  <c r="AY22" i="45"/>
  <c r="AZ22" i="45"/>
  <c r="BA22" i="45"/>
  <c r="BB22" i="45"/>
  <c r="BC22" i="45"/>
  <c r="AX19" i="45"/>
  <c r="AY19" i="45"/>
  <c r="AZ19" i="45"/>
  <c r="BA19" i="45"/>
  <c r="BB19" i="45"/>
  <c r="BC19" i="45"/>
  <c r="AX20" i="45"/>
  <c r="AY20" i="45"/>
  <c r="AZ20" i="45"/>
  <c r="BA20" i="45"/>
  <c r="BB20" i="45"/>
  <c r="BC20" i="45"/>
  <c r="AY223" i="24" l="1"/>
  <c r="BL223" i="24"/>
  <c r="BY223" i="24"/>
  <c r="CL223" i="24"/>
  <c r="W224" i="24"/>
  <c r="V224" i="24"/>
  <c r="AW19" i="45"/>
  <c r="CO223" i="24" l="1"/>
  <c r="CN223" i="24"/>
  <c r="CP223" i="24"/>
  <c r="AK223" i="24"/>
  <c r="AE270" i="24" l="1"/>
  <c r="AE276" i="24"/>
  <c r="AE278" i="24"/>
  <c r="AD276" i="24"/>
  <c r="AK256" i="24"/>
  <c r="AL263" i="24"/>
  <c r="AL261" i="24"/>
  <c r="AL249" i="24"/>
  <c r="AL248" i="24"/>
  <c r="AL247" i="24"/>
  <c r="AL246" i="24"/>
  <c r="AL245" i="24"/>
  <c r="AL233" i="24"/>
  <c r="AL232" i="24"/>
  <c r="AD230" i="24"/>
  <c r="AT22" i="45"/>
  <c r="W141" i="24"/>
  <c r="AV14" i="46"/>
  <c r="BH137" i="24"/>
  <c r="BH120" i="24"/>
  <c r="BH117" i="24"/>
  <c r="AK249" i="24"/>
  <c r="AK248" i="24"/>
  <c r="AK247" i="24"/>
  <c r="AK246" i="24"/>
  <c r="AK245" i="24"/>
  <c r="AK233" i="24"/>
  <c r="AK232" i="24"/>
  <c r="AZ244" i="24"/>
  <c r="BA244" i="24"/>
  <c r="BB244" i="24"/>
  <c r="BC244" i="24"/>
  <c r="BD244" i="24"/>
  <c r="BE244" i="24"/>
  <c r="BF244" i="24"/>
  <c r="BG244" i="24"/>
  <c r="BH244" i="24"/>
  <c r="BI244" i="24"/>
  <c r="BK244" i="24"/>
  <c r="BM244" i="24"/>
  <c r="BN244" i="24"/>
  <c r="BO244" i="24"/>
  <c r="BP244" i="24"/>
  <c r="BQ244" i="24"/>
  <c r="BR244" i="24"/>
  <c r="BS244" i="24"/>
  <c r="BT244" i="24"/>
  <c r="BU244" i="24"/>
  <c r="BV244" i="24"/>
  <c r="BX244" i="24"/>
  <c r="CI244" i="24"/>
  <c r="F244" i="24"/>
  <c r="G244" i="24"/>
  <c r="H244" i="24"/>
  <c r="I244" i="24"/>
  <c r="J244" i="24"/>
  <c r="K244" i="24"/>
  <c r="L244" i="24"/>
  <c r="M244" i="24"/>
  <c r="N244" i="24"/>
  <c r="O244" i="24"/>
  <c r="P244" i="24"/>
  <c r="Q244" i="24"/>
  <c r="R244" i="24"/>
  <c r="S244" i="24"/>
  <c r="T244" i="24"/>
  <c r="U244" i="24"/>
  <c r="X244" i="24"/>
  <c r="Y244" i="24"/>
  <c r="AB244" i="24"/>
  <c r="AC244" i="24"/>
  <c r="AD244" i="24"/>
  <c r="AE244" i="24"/>
  <c r="AF244" i="24"/>
  <c r="AG244" i="24"/>
  <c r="AH244" i="24"/>
  <c r="AJ244" i="24"/>
  <c r="AM244" i="24"/>
  <c r="AN244" i="24"/>
  <c r="AO244" i="24"/>
  <c r="AP244" i="24"/>
  <c r="AQ244" i="24"/>
  <c r="AR244" i="24"/>
  <c r="AS244" i="24"/>
  <c r="AT244" i="24"/>
  <c r="AU244" i="24"/>
  <c r="AV244" i="24"/>
  <c r="AX244" i="24"/>
  <c r="E244" i="24"/>
  <c r="AL256" i="24" l="1"/>
  <c r="CQ263" i="24"/>
  <c r="W137" i="24"/>
  <c r="AE141" i="24"/>
  <c r="AE137" i="24" s="1"/>
  <c r="CO141" i="24"/>
  <c r="CP248" i="24"/>
  <c r="CP247" i="24"/>
  <c r="CP245" i="24"/>
  <c r="CP249" i="24"/>
  <c r="CP246" i="24"/>
  <c r="AL231" i="24"/>
  <c r="BL231" i="24"/>
  <c r="AY231" i="24"/>
  <c r="BY231" i="24"/>
  <c r="CL231" i="24"/>
  <c r="BL256" i="24"/>
  <c r="CP261" i="24"/>
  <c r="CP256" i="24" s="1"/>
  <c r="CL256" i="24"/>
  <c r="CQ261" i="24"/>
  <c r="CR233" i="24"/>
  <c r="CR263" i="24"/>
  <c r="CR249" i="24"/>
  <c r="AI276" i="24"/>
  <c r="CR245" i="24"/>
  <c r="CR232" i="24"/>
  <c r="CR246" i="24"/>
  <c r="CR248" i="24"/>
  <c r="CN261" i="24"/>
  <c r="CN256" i="24" s="1"/>
  <c r="CR261" i="24"/>
  <c r="CQ247" i="24"/>
  <c r="CQ232" i="24"/>
  <c r="CQ248" i="24"/>
  <c r="CQ233" i="24"/>
  <c r="CQ249" i="24"/>
  <c r="CQ245" i="24"/>
  <c r="CQ246" i="24"/>
  <c r="CR247" i="24"/>
  <c r="AL244" i="24"/>
  <c r="CM261" i="24"/>
  <c r="CM256" i="24" s="1"/>
  <c r="CM263" i="24"/>
  <c r="CM248" i="24"/>
  <c r="CM246" i="24"/>
  <c r="CM245" i="24"/>
  <c r="CM233" i="24"/>
  <c r="AI244" i="24"/>
  <c r="CO233" i="24"/>
  <c r="CO249" i="24"/>
  <c r="CO246" i="24"/>
  <c r="CO245" i="24"/>
  <c r="CO232" i="24"/>
  <c r="CO248" i="24"/>
  <c r="CO247" i="24"/>
  <c r="CN245" i="24"/>
  <c r="CN249" i="24"/>
  <c r="CN247" i="24"/>
  <c r="CN246" i="24"/>
  <c r="CP263" i="24"/>
  <c r="CP262" i="24" s="1"/>
  <c r="CN233" i="24"/>
  <c r="CN263" i="24"/>
  <c r="CM249" i="24"/>
  <c r="CO261" i="24"/>
  <c r="CO256" i="24" s="1"/>
  <c r="CM247" i="24"/>
  <c r="CN232" i="24"/>
  <c r="CM232" i="24"/>
  <c r="CO263" i="24"/>
  <c r="CN248" i="24"/>
  <c r="CL244" i="24"/>
  <c r="BY244" i="24"/>
  <c r="BL244" i="24"/>
  <c r="AY244" i="24"/>
  <c r="AU275" i="24"/>
  <c r="AU137" i="24"/>
  <c r="AU135" i="24"/>
  <c r="AU126" i="24"/>
  <c r="AU120" i="24"/>
  <c r="AU117" i="24"/>
  <c r="AU113" i="24"/>
  <c r="AU107" i="24"/>
  <c r="AU104" i="24"/>
  <c r="AU99" i="24"/>
  <c r="AU89" i="24"/>
  <c r="BC21" i="46"/>
  <c r="BB21" i="46"/>
  <c r="BA21" i="46"/>
  <c r="AZ21" i="46"/>
  <c r="AY21" i="46"/>
  <c r="AX21" i="46"/>
  <c r="AW21" i="46"/>
  <c r="AV21" i="46"/>
  <c r="AU21" i="46"/>
  <c r="AT21" i="46"/>
  <c r="AS21" i="46"/>
  <c r="AR21" i="46"/>
  <c r="AQ21" i="46"/>
  <c r="AP21" i="46"/>
  <c r="BB19" i="46"/>
  <c r="BA19" i="46"/>
  <c r="AZ19" i="46"/>
  <c r="AY19" i="46"/>
  <c r="AX19" i="46"/>
  <c r="AW19" i="46"/>
  <c r="AV19" i="46"/>
  <c r="AU19" i="46"/>
  <c r="AT19" i="46"/>
  <c r="AS19" i="46"/>
  <c r="AR19" i="46"/>
  <c r="AQ19" i="46"/>
  <c r="AP19" i="46"/>
  <c r="BC18" i="46"/>
  <c r="BB18" i="46"/>
  <c r="BA18" i="46"/>
  <c r="AZ18" i="46"/>
  <c r="AY18" i="46"/>
  <c r="AX18" i="46"/>
  <c r="AW18" i="46"/>
  <c r="AV18" i="46"/>
  <c r="AU18" i="46"/>
  <c r="AT18" i="46"/>
  <c r="AS18" i="46"/>
  <c r="AR18" i="46"/>
  <c r="AQ18" i="46"/>
  <c r="AP18" i="46"/>
  <c r="BB17" i="46"/>
  <c r="BA17" i="46"/>
  <c r="AZ17" i="46"/>
  <c r="AY17" i="46"/>
  <c r="AX17" i="46"/>
  <c r="AW17" i="46"/>
  <c r="AV17" i="46"/>
  <c r="AU17" i="46"/>
  <c r="AT17" i="46"/>
  <c r="AS17" i="46"/>
  <c r="AR17" i="46"/>
  <c r="AQ17" i="46"/>
  <c r="AP17" i="46"/>
  <c r="BB20" i="46" l="1"/>
  <c r="BB22" i="46" s="1"/>
  <c r="AT20" i="46"/>
  <c r="AT22" i="46" s="1"/>
  <c r="AV20" i="46"/>
  <c r="AV22" i="46" s="1"/>
  <c r="AV11" i="46" s="1"/>
  <c r="AX20" i="46"/>
  <c r="AX22" i="46" s="1"/>
  <c r="AP20" i="46"/>
  <c r="AP22" i="46" s="1"/>
  <c r="AZ20" i="46"/>
  <c r="AZ22" i="46" s="1"/>
  <c r="AR20" i="46"/>
  <c r="AR22" i="46" s="1"/>
  <c r="AS20" i="46"/>
  <c r="AS22" i="46" s="1"/>
  <c r="AW20" i="46"/>
  <c r="AW22" i="46" s="1"/>
  <c r="BA20" i="46"/>
  <c r="BA22" i="46" s="1"/>
  <c r="AQ20" i="46"/>
  <c r="AQ22" i="46" s="1"/>
  <c r="AU20" i="46"/>
  <c r="AU22" i="46" s="1"/>
  <c r="AY20" i="46"/>
  <c r="AY22" i="46" s="1"/>
  <c r="CP244" i="24"/>
  <c r="CN231" i="24"/>
  <c r="CM231" i="24"/>
  <c r="CO231" i="24"/>
  <c r="AK231" i="24"/>
  <c r="CQ256" i="24"/>
  <c r="CR256" i="24"/>
  <c r="CQ244" i="24"/>
  <c r="AK244" i="24"/>
  <c r="CR244" i="24"/>
  <c r="CO244" i="24"/>
  <c r="CN244" i="24"/>
  <c r="CM244" i="24"/>
  <c r="W231" i="24"/>
  <c r="V231" i="24"/>
  <c r="U231" i="24"/>
  <c r="T231" i="24"/>
  <c r="S231" i="24"/>
  <c r="R231" i="24"/>
  <c r="Q231" i="24"/>
  <c r="P231" i="24"/>
  <c r="O231" i="24"/>
  <c r="N231" i="24"/>
  <c r="M231" i="24"/>
  <c r="L231" i="24"/>
  <c r="K231" i="24"/>
  <c r="J231" i="24"/>
  <c r="I231" i="24"/>
  <c r="H231" i="24"/>
  <c r="G231" i="24"/>
  <c r="F231" i="24"/>
  <c r="E231" i="24"/>
  <c r="F262" i="24"/>
  <c r="G262" i="24"/>
  <c r="H262" i="24"/>
  <c r="I262" i="24"/>
  <c r="J262" i="24"/>
  <c r="K262" i="24"/>
  <c r="L262" i="24"/>
  <c r="M262" i="24"/>
  <c r="N262" i="24"/>
  <c r="O262" i="24"/>
  <c r="P262" i="24"/>
  <c r="Q262" i="24"/>
  <c r="R262" i="24"/>
  <c r="S262" i="24"/>
  <c r="T262" i="24"/>
  <c r="U262" i="24"/>
  <c r="V262" i="24"/>
  <c r="W262" i="24"/>
  <c r="X262" i="24"/>
  <c r="Y262" i="24"/>
  <c r="AB262" i="24"/>
  <c r="AC262" i="24"/>
  <c r="AD262" i="24"/>
  <c r="AE262" i="24"/>
  <c r="AF262" i="24"/>
  <c r="AG262" i="24"/>
  <c r="AH262" i="24"/>
  <c r="AI262" i="24"/>
  <c r="AJ262" i="24"/>
  <c r="AK262" i="24"/>
  <c r="AL262" i="24"/>
  <c r="AM262" i="24"/>
  <c r="AN262" i="24"/>
  <c r="AO262" i="24"/>
  <c r="AP262" i="24"/>
  <c r="AQ262" i="24"/>
  <c r="AR262" i="24"/>
  <c r="AS262" i="24"/>
  <c r="AT262" i="24"/>
  <c r="AU262" i="24"/>
  <c r="AV262" i="24"/>
  <c r="AX262" i="24"/>
  <c r="AY262" i="24"/>
  <c r="AZ262" i="24"/>
  <c r="BA262" i="24"/>
  <c r="BB262" i="24"/>
  <c r="BC262" i="24"/>
  <c r="BD262" i="24"/>
  <c r="BE262" i="24"/>
  <c r="BF262" i="24"/>
  <c r="BG262" i="24"/>
  <c r="BH262" i="24"/>
  <c r="BI262" i="24"/>
  <c r="BK262" i="24"/>
  <c r="BL262" i="24"/>
  <c r="BM262" i="24"/>
  <c r="BN262" i="24"/>
  <c r="BO262" i="24"/>
  <c r="BP262" i="24"/>
  <c r="BQ262" i="24"/>
  <c r="BR262" i="24"/>
  <c r="BS262" i="24"/>
  <c r="BT262" i="24"/>
  <c r="BU262" i="24"/>
  <c r="BV262" i="24"/>
  <c r="BX262" i="24"/>
  <c r="BY262" i="24"/>
  <c r="CI262" i="24"/>
  <c r="CL262" i="24"/>
  <c r="CM262" i="24"/>
  <c r="CN262" i="24"/>
  <c r="CO262" i="24"/>
  <c r="E262" i="24"/>
  <c r="E265" i="24"/>
  <c r="E264" i="24" s="1"/>
  <c r="AK269" i="24"/>
  <c r="AE269" i="24"/>
  <c r="AD269" i="24"/>
  <c r="A35" i="45"/>
  <c r="A36" i="45"/>
  <c r="A37" i="45"/>
  <c r="A38" i="45"/>
  <c r="A39" i="45"/>
  <c r="A40" i="45"/>
  <c r="A41" i="45"/>
  <c r="A42" i="45"/>
  <c r="A43" i="45"/>
  <c r="A44" i="45"/>
  <c r="A45" i="45"/>
  <c r="A46" i="45"/>
  <c r="A47" i="45"/>
  <c r="A48" i="45"/>
  <c r="A49" i="45"/>
  <c r="A50" i="45"/>
  <c r="A51" i="45"/>
  <c r="A52" i="45"/>
  <c r="A53" i="45"/>
  <c r="A54" i="45"/>
  <c r="A55" i="45"/>
  <c r="A56" i="45"/>
  <c r="A57" i="45"/>
  <c r="A58" i="45"/>
  <c r="A59" i="45"/>
  <c r="A60" i="45"/>
  <c r="A61" i="45"/>
  <c r="A62" i="45"/>
  <c r="A63" i="45"/>
  <c r="A64" i="45"/>
  <c r="A65" i="45"/>
  <c r="A66" i="45"/>
  <c r="A67" i="45"/>
  <c r="A68" i="45"/>
  <c r="A69" i="45"/>
  <c r="A70" i="45"/>
  <c r="A71" i="45"/>
  <c r="A72" i="45"/>
  <c r="A73" i="45"/>
  <c r="A74" i="45"/>
  <c r="A75" i="45"/>
  <c r="A76" i="45"/>
  <c r="A77" i="45"/>
  <c r="A78" i="45"/>
  <c r="A79" i="45"/>
  <c r="A80" i="45"/>
  <c r="A81" i="45"/>
  <c r="A82" i="45"/>
  <c r="A83" i="45"/>
  <c r="A84" i="45"/>
  <c r="A85" i="45"/>
  <c r="A86" i="45"/>
  <c r="A87" i="45"/>
  <c r="A88" i="45"/>
  <c r="A89" i="45"/>
  <c r="A90" i="45"/>
  <c r="A91" i="45"/>
  <c r="A92" i="45"/>
  <c r="A93" i="45"/>
  <c r="A94" i="45"/>
  <c r="A95" i="45"/>
  <c r="A96" i="45"/>
  <c r="A97" i="45"/>
  <c r="A98" i="45"/>
  <c r="A99" i="45"/>
  <c r="A100" i="45"/>
  <c r="A101" i="45"/>
  <c r="A102" i="45"/>
  <c r="A103" i="45"/>
  <c r="A104" i="45"/>
  <c r="A105" i="45"/>
  <c r="A106" i="45"/>
  <c r="A107" i="45"/>
  <c r="A108" i="45"/>
  <c r="A109" i="45"/>
  <c r="A110" i="45"/>
  <c r="A111" i="45"/>
  <c r="A112" i="45"/>
  <c r="A113" i="45"/>
  <c r="A114" i="45"/>
  <c r="A115" i="45"/>
  <c r="A116" i="45"/>
  <c r="A117" i="45"/>
  <c r="A118" i="45"/>
  <c r="A119" i="45"/>
  <c r="A120" i="45"/>
  <c r="A121" i="45"/>
  <c r="A122" i="45"/>
  <c r="A123" i="45"/>
  <c r="A124" i="45"/>
  <c r="A125" i="45"/>
  <c r="A126" i="45"/>
  <c r="A127" i="45"/>
  <c r="A128" i="45"/>
  <c r="A129" i="45"/>
  <c r="A130" i="45"/>
  <c r="A131" i="45"/>
  <c r="A132" i="45"/>
  <c r="A133" i="45"/>
  <c r="A134" i="45"/>
  <c r="A135" i="45"/>
  <c r="A136" i="45"/>
  <c r="A137" i="45"/>
  <c r="A138" i="45"/>
  <c r="A139" i="45"/>
  <c r="A140" i="45"/>
  <c r="A141" i="45"/>
  <c r="A142" i="45"/>
  <c r="A143" i="45"/>
  <c r="A144" i="45"/>
  <c r="A145" i="45"/>
  <c r="A146" i="45"/>
  <c r="A147" i="45"/>
  <c r="A148" i="45"/>
  <c r="A149" i="45"/>
  <c r="A150" i="45"/>
  <c r="A151" i="45"/>
  <c r="A152" i="45"/>
  <c r="A153" i="45"/>
  <c r="A154" i="45"/>
  <c r="A155" i="45"/>
  <c r="A156" i="45"/>
  <c r="A157" i="45"/>
  <c r="A158" i="45"/>
  <c r="A159" i="45"/>
  <c r="A160" i="45"/>
  <c r="A161" i="45"/>
  <c r="A162" i="45"/>
  <c r="A163" i="45"/>
  <c r="A164" i="45"/>
  <c r="A165" i="45"/>
  <c r="A166" i="45"/>
  <c r="A167" i="45"/>
  <c r="A168" i="45"/>
  <c r="A170" i="45"/>
  <c r="A171" i="45"/>
  <c r="A172" i="45"/>
  <c r="A173" i="45"/>
  <c r="A174" i="45"/>
  <c r="A175" i="45"/>
  <c r="A176" i="45"/>
  <c r="A177" i="45"/>
  <c r="A178" i="45"/>
  <c r="A179" i="45"/>
  <c r="A180" i="45"/>
  <c r="A181" i="45"/>
  <c r="A182" i="45"/>
  <c r="A183" i="45"/>
  <c r="A184" i="45"/>
  <c r="A185" i="45"/>
  <c r="A186" i="45"/>
  <c r="A187" i="45"/>
  <c r="A188" i="45"/>
  <c r="A189" i="45"/>
  <c r="A190" i="45"/>
  <c r="A191" i="45"/>
  <c r="A192" i="45"/>
  <c r="A193" i="45"/>
  <c r="A194" i="45"/>
  <c r="A195" i="45"/>
  <c r="A196" i="45"/>
  <c r="A197" i="45"/>
  <c r="A198" i="45"/>
  <c r="A199" i="45"/>
  <c r="A200" i="45"/>
  <c r="A201" i="45"/>
  <c r="A202" i="45"/>
  <c r="A203" i="45"/>
  <c r="A204" i="45"/>
  <c r="A205" i="45"/>
  <c r="A206" i="45"/>
  <c r="A207" i="45"/>
  <c r="A208" i="45"/>
  <c r="A209" i="45"/>
  <c r="A210" i="45"/>
  <c r="A211" i="45"/>
  <c r="A212" i="45"/>
  <c r="A213" i="45"/>
  <c r="A214" i="45"/>
  <c r="A215" i="45"/>
  <c r="A216" i="45"/>
  <c r="A217" i="45"/>
  <c r="A218" i="45"/>
  <c r="A219" i="45"/>
  <c r="A220" i="45"/>
  <c r="A221" i="45"/>
  <c r="A222" i="45"/>
  <c r="A223" i="45"/>
  <c r="A224" i="45"/>
  <c r="A225" i="45"/>
  <c r="A226" i="45"/>
  <c r="A227" i="45"/>
  <c r="A228" i="45"/>
  <c r="A229" i="45"/>
  <c r="A230" i="45"/>
  <c r="A231" i="45"/>
  <c r="A232" i="45"/>
  <c r="A233" i="45"/>
  <c r="A234" i="45"/>
  <c r="A235" i="45"/>
  <c r="A236" i="45"/>
  <c r="A237" i="45"/>
  <c r="A238" i="45"/>
  <c r="A239" i="45"/>
  <c r="A240" i="45"/>
  <c r="A241" i="45"/>
  <c r="A242" i="45"/>
  <c r="A243" i="45"/>
  <c r="A244" i="45"/>
  <c r="A245" i="45"/>
  <c r="A246" i="45"/>
  <c r="A247" i="45"/>
  <c r="A248" i="45"/>
  <c r="A249" i="45"/>
  <c r="A250" i="45"/>
  <c r="A251" i="45"/>
  <c r="A252" i="45"/>
  <c r="A253" i="45"/>
  <c r="A254" i="45"/>
  <c r="A255" i="45"/>
  <c r="A256" i="45"/>
  <c r="A257" i="45"/>
  <c r="A258" i="45"/>
  <c r="A259" i="45"/>
  <c r="A260" i="45"/>
  <c r="A261" i="45"/>
  <c r="A262" i="45"/>
  <c r="A263" i="45"/>
  <c r="A264" i="45"/>
  <c r="A265" i="45"/>
  <c r="A266" i="45"/>
  <c r="A267" i="45"/>
  <c r="A268" i="45"/>
  <c r="A269" i="45"/>
  <c r="A270" i="45"/>
  <c r="A271" i="45"/>
  <c r="A272" i="45"/>
  <c r="A273" i="45"/>
  <c r="A274" i="45"/>
  <c r="A275" i="45"/>
  <c r="A276" i="45"/>
  <c r="A277" i="45"/>
  <c r="A278" i="45"/>
  <c r="A279" i="45"/>
  <c r="A280" i="45"/>
  <c r="A281" i="45"/>
  <c r="A282" i="45"/>
  <c r="A283" i="45"/>
  <c r="A284" i="45"/>
  <c r="A285" i="45"/>
  <c r="A286" i="45"/>
  <c r="A287" i="45"/>
  <c r="A288" i="45"/>
  <c r="A289" i="45"/>
  <c r="A290" i="45"/>
  <c r="A291" i="45"/>
  <c r="A292" i="45"/>
  <c r="A293" i="45"/>
  <c r="A294" i="45"/>
  <c r="A295" i="45"/>
  <c r="A296" i="45"/>
  <c r="A297" i="45"/>
  <c r="A298" i="45"/>
  <c r="A299" i="45"/>
  <c r="A300" i="45"/>
  <c r="A301" i="45"/>
  <c r="A302" i="45"/>
  <c r="A303" i="45"/>
  <c r="A304" i="45"/>
  <c r="A305" i="45"/>
  <c r="A306" i="45"/>
  <c r="A307" i="45"/>
  <c r="A308" i="45"/>
  <c r="A309" i="45"/>
  <c r="A310" i="45"/>
  <c r="A311" i="45"/>
  <c r="A312" i="45"/>
  <c r="A313" i="45"/>
  <c r="A314" i="45"/>
  <c r="A315" i="45"/>
  <c r="A316" i="45"/>
  <c r="A317" i="45"/>
  <c r="A318" i="45"/>
  <c r="A319" i="45"/>
  <c r="A320" i="45"/>
  <c r="A321" i="45"/>
  <c r="A322" i="45"/>
  <c r="A323" i="45"/>
  <c r="A324" i="45"/>
  <c r="A325" i="45"/>
  <c r="A326" i="45"/>
  <c r="A327" i="45"/>
  <c r="A328" i="45"/>
  <c r="A329" i="45"/>
  <c r="A330" i="45"/>
  <c r="A331" i="45"/>
  <c r="A34" i="45"/>
  <c r="CQ262" i="24" l="1"/>
  <c r="CR262" i="24"/>
  <c r="CR231" i="24"/>
  <c r="CQ231" i="24"/>
  <c r="AI269" i="24"/>
  <c r="CP269" i="24"/>
  <c r="CO269" i="24"/>
  <c r="CN269" i="24"/>
  <c r="BF329" i="45"/>
  <c r="BE329" i="45"/>
  <c r="BF328" i="45"/>
  <c r="BE328" i="45"/>
  <c r="BF327" i="45"/>
  <c r="BE327" i="45"/>
  <c r="BF326" i="45"/>
  <c r="BE326" i="45"/>
  <c r="BF325" i="45"/>
  <c r="BE325" i="45"/>
  <c r="BF324" i="45"/>
  <c r="BE324" i="45"/>
  <c r="BF323" i="45"/>
  <c r="BE323" i="45"/>
  <c r="BF322" i="45"/>
  <c r="BE322" i="45"/>
  <c r="BF321" i="45"/>
  <c r="BE321" i="45"/>
  <c r="BF320" i="45"/>
  <c r="BE320" i="45"/>
  <c r="BF319" i="45"/>
  <c r="BE319" i="45"/>
  <c r="BF318" i="45"/>
  <c r="BE318" i="45"/>
  <c r="BF317" i="45"/>
  <c r="BE317" i="45"/>
  <c r="BF316" i="45"/>
  <c r="BE316" i="45"/>
  <c r="BF315" i="45"/>
  <c r="BE315" i="45"/>
  <c r="BF314" i="45"/>
  <c r="BE314" i="45"/>
  <c r="BF313" i="45"/>
  <c r="BE313" i="45"/>
  <c r="BF312" i="45"/>
  <c r="BE312" i="45"/>
  <c r="BF311" i="45"/>
  <c r="BE311" i="45"/>
  <c r="BF310" i="45"/>
  <c r="BE310" i="45"/>
  <c r="BF309" i="45"/>
  <c r="BE309" i="45"/>
  <c r="BF308" i="45"/>
  <c r="BE308" i="45"/>
  <c r="BF307" i="45"/>
  <c r="BE307" i="45"/>
  <c r="BF306" i="45"/>
  <c r="BE306" i="45"/>
  <c r="BF305" i="45"/>
  <c r="BE305" i="45"/>
  <c r="BF304" i="45"/>
  <c r="BE304" i="45"/>
  <c r="BF303" i="45"/>
  <c r="BE303" i="45"/>
  <c r="BF302" i="45"/>
  <c r="BE302" i="45"/>
  <c r="BF301" i="45"/>
  <c r="BE301" i="45"/>
  <c r="BF300" i="45"/>
  <c r="BE300" i="45"/>
  <c r="BF299" i="45"/>
  <c r="BE299" i="45"/>
  <c r="BF298" i="45"/>
  <c r="BE298" i="45"/>
  <c r="BF297" i="45"/>
  <c r="BE297" i="45"/>
  <c r="BF296" i="45"/>
  <c r="BE296" i="45"/>
  <c r="BF295" i="45"/>
  <c r="BE295" i="45"/>
  <c r="BF294" i="45"/>
  <c r="BE294" i="45"/>
  <c r="BF293" i="45"/>
  <c r="BE293" i="45"/>
  <c r="BF292" i="45"/>
  <c r="BE292" i="45"/>
  <c r="BF291" i="45"/>
  <c r="BE291" i="45"/>
  <c r="BF290" i="45"/>
  <c r="BE290" i="45"/>
  <c r="BF289" i="45"/>
  <c r="BE289" i="45"/>
  <c r="BF288" i="45"/>
  <c r="BE288" i="45"/>
  <c r="BF287" i="45"/>
  <c r="BE287" i="45"/>
  <c r="BF286" i="45"/>
  <c r="BE286" i="45"/>
  <c r="BF285" i="45"/>
  <c r="BE285" i="45"/>
  <c r="BF284" i="45"/>
  <c r="BE284" i="45"/>
  <c r="BF283" i="45"/>
  <c r="BE283" i="45"/>
  <c r="BF282" i="45"/>
  <c r="BE282" i="45"/>
  <c r="BF281" i="45"/>
  <c r="BE281" i="45"/>
  <c r="BF280" i="45"/>
  <c r="BE280" i="45"/>
  <c r="BF279" i="45"/>
  <c r="BE279" i="45"/>
  <c r="BF278" i="45"/>
  <c r="BE278" i="45"/>
  <c r="BF277" i="45"/>
  <c r="BE277" i="45"/>
  <c r="BF276" i="45"/>
  <c r="BE276" i="45"/>
  <c r="BF275" i="45"/>
  <c r="BE275" i="45"/>
  <c r="BF274" i="45"/>
  <c r="BE274" i="45"/>
  <c r="BF273" i="45"/>
  <c r="BE273" i="45"/>
  <c r="BF272" i="45"/>
  <c r="BE272" i="45"/>
  <c r="BF271" i="45"/>
  <c r="BE271" i="45"/>
  <c r="BF270" i="45"/>
  <c r="BE270" i="45"/>
  <c r="BF269" i="45"/>
  <c r="BE269" i="45"/>
  <c r="BF268" i="45"/>
  <c r="BE268" i="45"/>
  <c r="BF267" i="45"/>
  <c r="BE267" i="45"/>
  <c r="BF266" i="45"/>
  <c r="BE266" i="45"/>
  <c r="BF265" i="45"/>
  <c r="BE265" i="45"/>
  <c r="BF264" i="45"/>
  <c r="BE264" i="45"/>
  <c r="BF263" i="45"/>
  <c r="BE263" i="45"/>
  <c r="BF262" i="45"/>
  <c r="BE262" i="45"/>
  <c r="BF261" i="45"/>
  <c r="BE261" i="45"/>
  <c r="BF260" i="45"/>
  <c r="BE260" i="45"/>
  <c r="BF259" i="45"/>
  <c r="BE259" i="45"/>
  <c r="BF258" i="45"/>
  <c r="BE258" i="45"/>
  <c r="BF257" i="45"/>
  <c r="BE257" i="45"/>
  <c r="BF256" i="45"/>
  <c r="BE256" i="45"/>
  <c r="BF255" i="45"/>
  <c r="BE255" i="45"/>
  <c r="BF254" i="45"/>
  <c r="BE254" i="45"/>
  <c r="BF253" i="45"/>
  <c r="BE253" i="45"/>
  <c r="BF252" i="45"/>
  <c r="BE252" i="45"/>
  <c r="BF251" i="45"/>
  <c r="BE251" i="45"/>
  <c r="BF250" i="45"/>
  <c r="BE250" i="45"/>
  <c r="BF249" i="45"/>
  <c r="BE249" i="45"/>
  <c r="BF248" i="45"/>
  <c r="BE248" i="45"/>
  <c r="BF247" i="45"/>
  <c r="BE247" i="45"/>
  <c r="BF246" i="45"/>
  <c r="BE246" i="45"/>
  <c r="BF245" i="45"/>
  <c r="BE245" i="45"/>
  <c r="BF244" i="45"/>
  <c r="BE244" i="45"/>
  <c r="BF243" i="45"/>
  <c r="BE243" i="45"/>
  <c r="BF242" i="45"/>
  <c r="BE242" i="45"/>
  <c r="BF241" i="45"/>
  <c r="BE241" i="45"/>
  <c r="BF240" i="45"/>
  <c r="BE240" i="45"/>
  <c r="BF239" i="45"/>
  <c r="BE239" i="45"/>
  <c r="BF238" i="45"/>
  <c r="BE238" i="45"/>
  <c r="BF237" i="45"/>
  <c r="BE237" i="45"/>
  <c r="BF236" i="45"/>
  <c r="BE236" i="45"/>
  <c r="BF235" i="45"/>
  <c r="BE235" i="45"/>
  <c r="BF234" i="45"/>
  <c r="BE234" i="45"/>
  <c r="BF233" i="45"/>
  <c r="BE233" i="45"/>
  <c r="BF232" i="45"/>
  <c r="BE232" i="45"/>
  <c r="BF231" i="45"/>
  <c r="BE231" i="45"/>
  <c r="BF230" i="45"/>
  <c r="BE230" i="45"/>
  <c r="BF229" i="45"/>
  <c r="BE229" i="45"/>
  <c r="BF228" i="45"/>
  <c r="BE228" i="45"/>
  <c r="BF227" i="45"/>
  <c r="BE227" i="45"/>
  <c r="BF226" i="45"/>
  <c r="BE226" i="45"/>
  <c r="BF225" i="45"/>
  <c r="BE225" i="45"/>
  <c r="BF224" i="45"/>
  <c r="BE224" i="45"/>
  <c r="BF223" i="45"/>
  <c r="BE223" i="45"/>
  <c r="BF222" i="45"/>
  <c r="BE222" i="45"/>
  <c r="BF221" i="45"/>
  <c r="BE221" i="45"/>
  <c r="BF220" i="45"/>
  <c r="BE220" i="45"/>
  <c r="BF219" i="45"/>
  <c r="BE219" i="45"/>
  <c r="BF218" i="45"/>
  <c r="BE218" i="45"/>
  <c r="BF217" i="45"/>
  <c r="BE217" i="45"/>
  <c r="BF216" i="45"/>
  <c r="BE216" i="45"/>
  <c r="BF215" i="45"/>
  <c r="BE215" i="45"/>
  <c r="BF214" i="45"/>
  <c r="BE214" i="45"/>
  <c r="BF213" i="45"/>
  <c r="BE213" i="45"/>
  <c r="BF212" i="45"/>
  <c r="BE212" i="45"/>
  <c r="BF211" i="45"/>
  <c r="BE211" i="45"/>
  <c r="BF210" i="45"/>
  <c r="BE210" i="45"/>
  <c r="BF209" i="45"/>
  <c r="BE209" i="45"/>
  <c r="BF208" i="45"/>
  <c r="BE208" i="45"/>
  <c r="BF207" i="45"/>
  <c r="BE207" i="45"/>
  <c r="BF206" i="45"/>
  <c r="BE206" i="45"/>
  <c r="BF205" i="45"/>
  <c r="BE205" i="45"/>
  <c r="BF204" i="45"/>
  <c r="BE204" i="45"/>
  <c r="BF203" i="45"/>
  <c r="BE203" i="45"/>
  <c r="BF202" i="45"/>
  <c r="BE202" i="45"/>
  <c r="BF201" i="45"/>
  <c r="BE201" i="45"/>
  <c r="BF200" i="45"/>
  <c r="BE200" i="45"/>
  <c r="BF199" i="45"/>
  <c r="BE199" i="45"/>
  <c r="BF198" i="45"/>
  <c r="BE198" i="45"/>
  <c r="BF197" i="45"/>
  <c r="BE197" i="45"/>
  <c r="BF196" i="45"/>
  <c r="BE196" i="45"/>
  <c r="BF195" i="45"/>
  <c r="BE195" i="45"/>
  <c r="BF194" i="45"/>
  <c r="BE194" i="45"/>
  <c r="BF193" i="45"/>
  <c r="BE193" i="45"/>
  <c r="BF192" i="45"/>
  <c r="BE192" i="45"/>
  <c r="BF191" i="45"/>
  <c r="BE191" i="45"/>
  <c r="BF190" i="45"/>
  <c r="BE190" i="45"/>
  <c r="BF189" i="45"/>
  <c r="BE189" i="45"/>
  <c r="BF188" i="45"/>
  <c r="BE188" i="45"/>
  <c r="BF187" i="45"/>
  <c r="BE187" i="45"/>
  <c r="BF186" i="45"/>
  <c r="BE186" i="45"/>
  <c r="BF185" i="45"/>
  <c r="BE185" i="45"/>
  <c r="BF184" i="45"/>
  <c r="BE184" i="45"/>
  <c r="BF183" i="45"/>
  <c r="BE183" i="45"/>
  <c r="BF182" i="45"/>
  <c r="BE182" i="45"/>
  <c r="BF181" i="45"/>
  <c r="BE181" i="45"/>
  <c r="BF180" i="45"/>
  <c r="BE180" i="45"/>
  <c r="BF179" i="45"/>
  <c r="BE179" i="45"/>
  <c r="BF178" i="45"/>
  <c r="BE178" i="45"/>
  <c r="BF177" i="45"/>
  <c r="BE177" i="45"/>
  <c r="BF176" i="45"/>
  <c r="BE176" i="45"/>
  <c r="BF175" i="45"/>
  <c r="BE175" i="45"/>
  <c r="BF174" i="45"/>
  <c r="BE174" i="45"/>
  <c r="BF173" i="45"/>
  <c r="BE173" i="45"/>
  <c r="BF172" i="45"/>
  <c r="BE172" i="45"/>
  <c r="BF171" i="45"/>
  <c r="BE171" i="45"/>
  <c r="BF170" i="45"/>
  <c r="BE170" i="45"/>
  <c r="BF169" i="45"/>
  <c r="BE169" i="45"/>
  <c r="BF168" i="45"/>
  <c r="BE168" i="45"/>
  <c r="BF167" i="45"/>
  <c r="BE167" i="45"/>
  <c r="BF166" i="45"/>
  <c r="BE166" i="45"/>
  <c r="BF165" i="45"/>
  <c r="BE165" i="45"/>
  <c r="BF164" i="45"/>
  <c r="BE164" i="45"/>
  <c r="BF163" i="45"/>
  <c r="BE163" i="45"/>
  <c r="BF162" i="45"/>
  <c r="BE162" i="45"/>
  <c r="BF161" i="45"/>
  <c r="BE161" i="45"/>
  <c r="BF160" i="45"/>
  <c r="BE160" i="45"/>
  <c r="BF159" i="45"/>
  <c r="BE159" i="45"/>
  <c r="BF158" i="45"/>
  <c r="BE158" i="45"/>
  <c r="BF157" i="45"/>
  <c r="BE157" i="45"/>
  <c r="BF156" i="45"/>
  <c r="BE156" i="45"/>
  <c r="BF155" i="45"/>
  <c r="BE155" i="45"/>
  <c r="BF154" i="45"/>
  <c r="BE154" i="45"/>
  <c r="BF153" i="45"/>
  <c r="BE153" i="45"/>
  <c r="BF152" i="45"/>
  <c r="BE152" i="45"/>
  <c r="BF151" i="45"/>
  <c r="BE151" i="45"/>
  <c r="BF150" i="45"/>
  <c r="BE150" i="45"/>
  <c r="BF149" i="45"/>
  <c r="BE149" i="45"/>
  <c r="BF148" i="45"/>
  <c r="BE148" i="45"/>
  <c r="BF147" i="45"/>
  <c r="BE147" i="45"/>
  <c r="BF146" i="45"/>
  <c r="BE146" i="45"/>
  <c r="BF145" i="45"/>
  <c r="BE145" i="45"/>
  <c r="BF144" i="45"/>
  <c r="BE144" i="45"/>
  <c r="BF143" i="45"/>
  <c r="BE143" i="45"/>
  <c r="BF142" i="45"/>
  <c r="BE142" i="45"/>
  <c r="BF141" i="45"/>
  <c r="BE141" i="45"/>
  <c r="BF140" i="45"/>
  <c r="BE140" i="45"/>
  <c r="BF139" i="45"/>
  <c r="BE139" i="45"/>
  <c r="BF138" i="45"/>
  <c r="BE138" i="45"/>
  <c r="BF137" i="45"/>
  <c r="BE137" i="45"/>
  <c r="BF136" i="45"/>
  <c r="BE136" i="45"/>
  <c r="BF135" i="45"/>
  <c r="BE135" i="45"/>
  <c r="BF134" i="45"/>
  <c r="BE134" i="45"/>
  <c r="BF133" i="45"/>
  <c r="BE133" i="45"/>
  <c r="BF132" i="45"/>
  <c r="BE132" i="45"/>
  <c r="BF131" i="45"/>
  <c r="BE131" i="45"/>
  <c r="BF130" i="45"/>
  <c r="BE130" i="45"/>
  <c r="BF129" i="45"/>
  <c r="BE129" i="45"/>
  <c r="BF128" i="45"/>
  <c r="BE128" i="45"/>
  <c r="BF127" i="45"/>
  <c r="BE127" i="45"/>
  <c r="BF126" i="45"/>
  <c r="BE126" i="45"/>
  <c r="BF125" i="45"/>
  <c r="BE125" i="45"/>
  <c r="BF124" i="45"/>
  <c r="BE124" i="45"/>
  <c r="BF123" i="45"/>
  <c r="BE123" i="45"/>
  <c r="BF122" i="45"/>
  <c r="BE122" i="45"/>
  <c r="BF121" i="45"/>
  <c r="BE121" i="45"/>
  <c r="BF120" i="45"/>
  <c r="BE120" i="45"/>
  <c r="BF119" i="45"/>
  <c r="BE119" i="45"/>
  <c r="BF118" i="45"/>
  <c r="BE118" i="45"/>
  <c r="BF117" i="45"/>
  <c r="BE117" i="45"/>
  <c r="BF116" i="45"/>
  <c r="BE116" i="45"/>
  <c r="BF115" i="45"/>
  <c r="BE115" i="45"/>
  <c r="BF114" i="45"/>
  <c r="BE114" i="45"/>
  <c r="BF113" i="45"/>
  <c r="BE113" i="45"/>
  <c r="BF112" i="45"/>
  <c r="BE112" i="45"/>
  <c r="BF111" i="45"/>
  <c r="BE111" i="45"/>
  <c r="BF110" i="45"/>
  <c r="BE110" i="45"/>
  <c r="BF109" i="45"/>
  <c r="BE109" i="45"/>
  <c r="BF108" i="45"/>
  <c r="BE108" i="45"/>
  <c r="BF107" i="45"/>
  <c r="BE107" i="45"/>
  <c r="BF106" i="45"/>
  <c r="BE106" i="45"/>
  <c r="BF105" i="45"/>
  <c r="BE105" i="45"/>
  <c r="BF104" i="45"/>
  <c r="BE104" i="45"/>
  <c r="BF103" i="45"/>
  <c r="BE103" i="45"/>
  <c r="BF102" i="45"/>
  <c r="BE102" i="45"/>
  <c r="BF101" i="45"/>
  <c r="BE101" i="45"/>
  <c r="BF100" i="45"/>
  <c r="BE100" i="45"/>
  <c r="BF99" i="45"/>
  <c r="BE99" i="45"/>
  <c r="BF98" i="45"/>
  <c r="BE98" i="45"/>
  <c r="BF97" i="45"/>
  <c r="BE97" i="45"/>
  <c r="BF96" i="45"/>
  <c r="BE96" i="45"/>
  <c r="BF95" i="45"/>
  <c r="BE95" i="45"/>
  <c r="BF94" i="45"/>
  <c r="BE94" i="45"/>
  <c r="BF93" i="45"/>
  <c r="BE93" i="45"/>
  <c r="BF92" i="45"/>
  <c r="BE92" i="45"/>
  <c r="BF91" i="45"/>
  <c r="BE91" i="45"/>
  <c r="BF90" i="45"/>
  <c r="BE90" i="45"/>
  <c r="BF89" i="45"/>
  <c r="BE89" i="45"/>
  <c r="BF88" i="45"/>
  <c r="BE88" i="45"/>
  <c r="BF87" i="45"/>
  <c r="BE87" i="45"/>
  <c r="BF86" i="45"/>
  <c r="BE86" i="45"/>
  <c r="BF85" i="45"/>
  <c r="BE85" i="45"/>
  <c r="BF84" i="45"/>
  <c r="BE84" i="45"/>
  <c r="BF83" i="45"/>
  <c r="BE83" i="45"/>
  <c r="BF82" i="45"/>
  <c r="BE82" i="45"/>
  <c r="BF81" i="45"/>
  <c r="BE81" i="45"/>
  <c r="BF80" i="45"/>
  <c r="BE80" i="45"/>
  <c r="BF79" i="45"/>
  <c r="BE79" i="45"/>
  <c r="BF78" i="45"/>
  <c r="BE78" i="45"/>
  <c r="BF77" i="45"/>
  <c r="BE77" i="45"/>
  <c r="BF76" i="45"/>
  <c r="BE76" i="45"/>
  <c r="BF75" i="45"/>
  <c r="BE75" i="45"/>
  <c r="BF74" i="45"/>
  <c r="BE74" i="45"/>
  <c r="BF73" i="45"/>
  <c r="BE73" i="45"/>
  <c r="BF72" i="45"/>
  <c r="BE72" i="45"/>
  <c r="BF71" i="45"/>
  <c r="BE71" i="45"/>
  <c r="BF70" i="45"/>
  <c r="BE70" i="45"/>
  <c r="BF69" i="45"/>
  <c r="BE69" i="45"/>
  <c r="BF68" i="45"/>
  <c r="BE68" i="45"/>
  <c r="BF67" i="45"/>
  <c r="BE67" i="45"/>
  <c r="BF66" i="45"/>
  <c r="BE66" i="45"/>
  <c r="BF65" i="45"/>
  <c r="BE65" i="45"/>
  <c r="BF64" i="45"/>
  <c r="BE64" i="45"/>
  <c r="BF63" i="45"/>
  <c r="BE63" i="45"/>
  <c r="BF62" i="45"/>
  <c r="BE62" i="45"/>
  <c r="BF61" i="45"/>
  <c r="BE61" i="45"/>
  <c r="BF60" i="45"/>
  <c r="BE60" i="45"/>
  <c r="BF59" i="45"/>
  <c r="BE59" i="45"/>
  <c r="BF58" i="45"/>
  <c r="BE58" i="45"/>
  <c r="BF57" i="45"/>
  <c r="BE57" i="45"/>
  <c r="BF56" i="45"/>
  <c r="BE56" i="45"/>
  <c r="BF55" i="45"/>
  <c r="BE55" i="45"/>
  <c r="BF54" i="45"/>
  <c r="BE54" i="45"/>
  <c r="BF53" i="45"/>
  <c r="BE53" i="45"/>
  <c r="BF52" i="45"/>
  <c r="BE52" i="45"/>
  <c r="BF51" i="45"/>
  <c r="BE51" i="45"/>
  <c r="BF50" i="45"/>
  <c r="BE50" i="45"/>
  <c r="BF49" i="45"/>
  <c r="BE49" i="45"/>
  <c r="BF48" i="45"/>
  <c r="BE48" i="45"/>
  <c r="BF47" i="45"/>
  <c r="BE47" i="45"/>
  <c r="BF46" i="45"/>
  <c r="BE46" i="45"/>
  <c r="BF45" i="45"/>
  <c r="BE45" i="45"/>
  <c r="BF44" i="45"/>
  <c r="BE44" i="45"/>
  <c r="BF43" i="45"/>
  <c r="BE43" i="45"/>
  <c r="BF42" i="45"/>
  <c r="BE42" i="45"/>
  <c r="BF41" i="45"/>
  <c r="BE41" i="45"/>
  <c r="BF40" i="45"/>
  <c r="BE40" i="45"/>
  <c r="BF39" i="45"/>
  <c r="BE39" i="45"/>
  <c r="BF38" i="45"/>
  <c r="BE38" i="45"/>
  <c r="BF37" i="45"/>
  <c r="BE37" i="45"/>
  <c r="BF36" i="45"/>
  <c r="BE36" i="45"/>
  <c r="BF35" i="45"/>
  <c r="BE35" i="45"/>
  <c r="BF34" i="45"/>
  <c r="BE34" i="45"/>
  <c r="BF33" i="45"/>
  <c r="BE33" i="45"/>
  <c r="BF32" i="45"/>
  <c r="BE32" i="45"/>
  <c r="BF31" i="45"/>
  <c r="BE31" i="45"/>
  <c r="BF30" i="45"/>
  <c r="BE30" i="45"/>
  <c r="BF29" i="45"/>
  <c r="BE29" i="45"/>
  <c r="AV22" i="45"/>
  <c r="AU22" i="45"/>
  <c r="AS22" i="45"/>
  <c r="AR22" i="45"/>
  <c r="AQ22" i="45"/>
  <c r="AW20" i="45"/>
  <c r="AV20" i="45"/>
  <c r="AU20" i="45"/>
  <c r="AT20" i="45"/>
  <c r="AS20" i="45"/>
  <c r="AR20" i="45"/>
  <c r="AQ20" i="45"/>
  <c r="AX14" i="45"/>
  <c r="AV19" i="45"/>
  <c r="AU19" i="45"/>
  <c r="AT19" i="45"/>
  <c r="AS19" i="45"/>
  <c r="AR19" i="45"/>
  <c r="AQ19" i="45"/>
  <c r="BF19" i="45" s="1"/>
  <c r="BF18" i="45"/>
  <c r="BE18" i="45"/>
  <c r="AL269" i="24" l="1"/>
  <c r="AY21" i="45"/>
  <c r="AY23" i="45" s="1"/>
  <c r="AY26" i="45" s="1"/>
  <c r="BF20" i="45"/>
  <c r="AZ21" i="45"/>
  <c r="AZ23" i="45" s="1"/>
  <c r="BE20" i="45"/>
  <c r="AS21" i="45"/>
  <c r="AS23" i="45" s="1"/>
  <c r="AR21" i="45"/>
  <c r="AR23" i="45" s="1"/>
  <c r="AR26" i="45" s="1"/>
  <c r="BA21" i="45"/>
  <c r="BA23" i="45" s="1"/>
  <c r="BF22" i="45"/>
  <c r="AT21" i="45"/>
  <c r="AT23" i="45" s="1"/>
  <c r="AU21" i="45"/>
  <c r="AU23" i="45" s="1"/>
  <c r="BB21" i="45"/>
  <c r="BB23" i="45" s="1"/>
  <c r="AQ21" i="45"/>
  <c r="AQ23" i="45" s="1"/>
  <c r="AQ26" i="45" s="1"/>
  <c r="BC21" i="45"/>
  <c r="BC23" i="45" s="1"/>
  <c r="AV21" i="45"/>
  <c r="AV23" i="45" s="1"/>
  <c r="AW21" i="45"/>
  <c r="BE22" i="45"/>
  <c r="AX21" i="45"/>
  <c r="AX23" i="45" s="1"/>
  <c r="BE19" i="45"/>
  <c r="CQ269" i="24" l="1"/>
  <c r="CM269" i="24"/>
  <c r="CR269" i="24"/>
  <c r="BE21" i="45"/>
  <c r="BF21" i="45"/>
  <c r="AW23" i="45"/>
  <c r="AW26" i="45" s="1"/>
  <c r="AU26" i="45"/>
  <c r="BE23" i="45"/>
  <c r="BF23" i="45" l="1"/>
  <c r="AK270" i="24"/>
  <c r="AK220" i="24"/>
  <c r="U157" i="24"/>
  <c r="T157" i="24"/>
  <c r="S157" i="24"/>
  <c r="R157" i="24"/>
  <c r="Q157" i="24"/>
  <c r="P157" i="24"/>
  <c r="O157" i="24"/>
  <c r="N157" i="24"/>
  <c r="M157" i="24"/>
  <c r="L157" i="24"/>
  <c r="K157" i="24"/>
  <c r="J157" i="24"/>
  <c r="I157" i="24"/>
  <c r="H157" i="24"/>
  <c r="G157" i="24"/>
  <c r="F157" i="24"/>
  <c r="CP270" i="24" l="1"/>
  <c r="CO270" i="24"/>
  <c r="CO220" i="24"/>
  <c r="CN220" i="24"/>
  <c r="CP220" i="24"/>
  <c r="CN270" i="24"/>
  <c r="AO306" i="43" l="1"/>
  <c r="AQ312" i="43"/>
  <c r="AP312" i="43"/>
  <c r="AO311" i="43"/>
  <c r="AO310" i="43"/>
  <c r="AO309" i="43"/>
  <c r="AO308" i="43"/>
  <c r="AO27" i="43"/>
  <c r="AP27" i="43" s="1"/>
  <c r="AF143" i="24" l="1"/>
  <c r="AE144" i="24"/>
  <c r="AD144" i="24"/>
  <c r="CO144" i="24" l="1"/>
  <c r="AI144" i="24"/>
  <c r="AK146" i="24"/>
  <c r="CN147" i="24"/>
  <c r="CO146" i="24"/>
  <c r="CO147" i="24"/>
  <c r="CP146" i="24"/>
  <c r="CN146" i="24"/>
  <c r="AL144" i="24" l="1"/>
  <c r="CI215" i="24"/>
  <c r="BX215" i="24"/>
  <c r="BU215" i="24"/>
  <c r="BT215" i="24"/>
  <c r="BS215" i="24"/>
  <c r="BR215" i="24"/>
  <c r="BQ215" i="24"/>
  <c r="BP215" i="24"/>
  <c r="BO215" i="24"/>
  <c r="BN215" i="24"/>
  <c r="BM215" i="24"/>
  <c r="BK215" i="24"/>
  <c r="BI215" i="24"/>
  <c r="BH215" i="24"/>
  <c r="BG215" i="24"/>
  <c r="BF215" i="24"/>
  <c r="BE215" i="24"/>
  <c r="BD215" i="24"/>
  <c r="BC215" i="24"/>
  <c r="BB215" i="24"/>
  <c r="BA215" i="24"/>
  <c r="AZ215" i="24"/>
  <c r="AX215" i="24"/>
  <c r="AV215" i="24"/>
  <c r="AU215" i="24"/>
  <c r="AT215" i="24"/>
  <c r="AS215" i="24"/>
  <c r="AR215" i="24"/>
  <c r="AQ215" i="24"/>
  <c r="AP215" i="24"/>
  <c r="AO215" i="24"/>
  <c r="AN215" i="24"/>
  <c r="AM215" i="24"/>
  <c r="AJ215" i="24"/>
  <c r="AH215" i="24"/>
  <c r="AG215" i="24"/>
  <c r="AF215" i="24"/>
  <c r="AC215" i="24"/>
  <c r="AB215" i="24"/>
  <c r="Y215" i="24"/>
  <c r="X215" i="24"/>
  <c r="W215" i="24"/>
  <c r="V215" i="24"/>
  <c r="U215" i="24"/>
  <c r="U213" i="24" s="1"/>
  <c r="T215" i="24"/>
  <c r="T213" i="24" s="1"/>
  <c r="S215" i="24"/>
  <c r="R215" i="24"/>
  <c r="Q215" i="24"/>
  <c r="P215" i="24"/>
  <c r="O215" i="24"/>
  <c r="N215" i="24"/>
  <c r="M215" i="24"/>
  <c r="L215" i="24"/>
  <c r="K215" i="24"/>
  <c r="J215" i="24"/>
  <c r="I215" i="24"/>
  <c r="H215" i="24"/>
  <c r="G215" i="24"/>
  <c r="F215" i="24"/>
  <c r="E215" i="24"/>
  <c r="CR144" i="24" l="1"/>
  <c r="AE221" i="24"/>
  <c r="AD221" i="24"/>
  <c r="AE220" i="24"/>
  <c r="AD220" i="24"/>
  <c r="AE219" i="24"/>
  <c r="AD219" i="24"/>
  <c r="AE218" i="24"/>
  <c r="AD218" i="24"/>
  <c r="AE217" i="24"/>
  <c r="AD217" i="24"/>
  <c r="AE216" i="24"/>
  <c r="AD216" i="24"/>
  <c r="AE214" i="24"/>
  <c r="AI214" i="24" s="1"/>
  <c r="AE212" i="24"/>
  <c r="AD212" i="24"/>
  <c r="AJ224" i="24"/>
  <c r="AJ222" i="24" s="1"/>
  <c r="CI265" i="24"/>
  <c r="CI264" i="24" s="1"/>
  <c r="BX265" i="24"/>
  <c r="BX264" i="24" s="1"/>
  <c r="BV265" i="24"/>
  <c r="BV264" i="24" s="1"/>
  <c r="BU265" i="24"/>
  <c r="BU264" i="24" s="1"/>
  <c r="BT265" i="24"/>
  <c r="BT264" i="24" s="1"/>
  <c r="BS265" i="24"/>
  <c r="BS264" i="24" s="1"/>
  <c r="BR265" i="24"/>
  <c r="BR264" i="24" s="1"/>
  <c r="BQ265" i="24"/>
  <c r="BQ264" i="24" s="1"/>
  <c r="BP265" i="24"/>
  <c r="BP264" i="24" s="1"/>
  <c r="BO265" i="24"/>
  <c r="BO264" i="24" s="1"/>
  <c r="BN265" i="24"/>
  <c r="BN264" i="24" s="1"/>
  <c r="BM265" i="24"/>
  <c r="BM264" i="24" s="1"/>
  <c r="BK265" i="24"/>
  <c r="BK264" i="24" s="1"/>
  <c r="BI265" i="24"/>
  <c r="BI264" i="24" s="1"/>
  <c r="BH265" i="24"/>
  <c r="BH264" i="24" s="1"/>
  <c r="BG265" i="24"/>
  <c r="BG264" i="24" s="1"/>
  <c r="BF265" i="24"/>
  <c r="BF264" i="24" s="1"/>
  <c r="BE265" i="24"/>
  <c r="BE264" i="24" s="1"/>
  <c r="BD265" i="24"/>
  <c r="BD264" i="24" s="1"/>
  <c r="BC265" i="24"/>
  <c r="BC264" i="24" s="1"/>
  <c r="BB265" i="24"/>
  <c r="BB264" i="24" s="1"/>
  <c r="BA265" i="24"/>
  <c r="BA264" i="24" s="1"/>
  <c r="AZ265" i="24"/>
  <c r="AZ264" i="24" s="1"/>
  <c r="AX265" i="24"/>
  <c r="AX264" i="24" s="1"/>
  <c r="AV265" i="24"/>
  <c r="AV264" i="24" s="1"/>
  <c r="AU265" i="24"/>
  <c r="AU264" i="24" s="1"/>
  <c r="AT265" i="24"/>
  <c r="AT264" i="24" s="1"/>
  <c r="AS265" i="24"/>
  <c r="AS264" i="24" s="1"/>
  <c r="AR265" i="24"/>
  <c r="AR264" i="24" s="1"/>
  <c r="AQ265" i="24"/>
  <c r="AQ264" i="24" s="1"/>
  <c r="AP265" i="24"/>
  <c r="AP264" i="24" s="1"/>
  <c r="AO265" i="24"/>
  <c r="AO264" i="24" s="1"/>
  <c r="AN265" i="24"/>
  <c r="AN264" i="24" s="1"/>
  <c r="AM265" i="24"/>
  <c r="AM264" i="24" s="1"/>
  <c r="AJ265" i="24"/>
  <c r="AJ264" i="24" s="1"/>
  <c r="AH265" i="24"/>
  <c r="AH264" i="24" s="1"/>
  <c r="AG265" i="24"/>
  <c r="AG264" i="24" s="1"/>
  <c r="AF265" i="24"/>
  <c r="AF264" i="24" s="1"/>
  <c r="AC265" i="24"/>
  <c r="AC264" i="24" s="1"/>
  <c r="AB265" i="24"/>
  <c r="AB264" i="24" s="1"/>
  <c r="Y265" i="24"/>
  <c r="Y264" i="24" s="1"/>
  <c r="Y257" i="24" s="1"/>
  <c r="X265" i="24"/>
  <c r="X264" i="24" s="1"/>
  <c r="X257" i="24" s="1"/>
  <c r="W265" i="24"/>
  <c r="W264" i="24" s="1"/>
  <c r="V265" i="24"/>
  <c r="V264" i="24" s="1"/>
  <c r="U265" i="24"/>
  <c r="U264" i="24" s="1"/>
  <c r="S265" i="24"/>
  <c r="S264" i="24" s="1"/>
  <c r="R265" i="24"/>
  <c r="R264" i="24" s="1"/>
  <c r="Q265" i="24"/>
  <c r="Q264" i="24" s="1"/>
  <c r="P265" i="24"/>
  <c r="P264" i="24" s="1"/>
  <c r="O265" i="24"/>
  <c r="O264" i="24" s="1"/>
  <c r="N265" i="24"/>
  <c r="N264" i="24" s="1"/>
  <c r="M265" i="24"/>
  <c r="M264" i="24" s="1"/>
  <c r="L265" i="24"/>
  <c r="L264" i="24" s="1"/>
  <c r="K265" i="24"/>
  <c r="K264" i="24" s="1"/>
  <c r="J265" i="24"/>
  <c r="J264" i="24" s="1"/>
  <c r="I265" i="24"/>
  <c r="I264" i="24" s="1"/>
  <c r="H265" i="24"/>
  <c r="H264" i="24" s="1"/>
  <c r="G265" i="24"/>
  <c r="G264" i="24" s="1"/>
  <c r="F265" i="24"/>
  <c r="F264" i="24" s="1"/>
  <c r="T265" i="24"/>
  <c r="T264" i="24" s="1"/>
  <c r="U187" i="24"/>
  <c r="T187" i="24"/>
  <c r="S187" i="24"/>
  <c r="R187" i="24"/>
  <c r="AG275" i="24"/>
  <c r="AG274" i="24" s="1"/>
  <c r="AF275" i="24"/>
  <c r="AF274" i="24" s="1"/>
  <c r="AC275" i="24"/>
  <c r="AC274" i="24" s="1"/>
  <c r="AB275" i="24"/>
  <c r="AB274" i="24" s="1"/>
  <c r="Y275" i="24"/>
  <c r="Y274" i="24" s="1"/>
  <c r="X275" i="24"/>
  <c r="X274" i="24" s="1"/>
  <c r="W275" i="24"/>
  <c r="W274" i="24" s="1"/>
  <c r="V275" i="24"/>
  <c r="V274" i="24" s="1"/>
  <c r="U275" i="24"/>
  <c r="U274" i="24" s="1"/>
  <c r="T275" i="24"/>
  <c r="T274" i="24" s="1"/>
  <c r="S275" i="24"/>
  <c r="S274" i="24" s="1"/>
  <c r="R275" i="24"/>
  <c r="R274" i="24" s="1"/>
  <c r="Q275" i="24"/>
  <c r="Q274" i="24" s="1"/>
  <c r="P275" i="24"/>
  <c r="P274" i="24" s="1"/>
  <c r="O275" i="24"/>
  <c r="O274" i="24" s="1"/>
  <c r="N275" i="24"/>
  <c r="N274" i="24" s="1"/>
  <c r="M275" i="24"/>
  <c r="M274" i="24" s="1"/>
  <c r="L275" i="24"/>
  <c r="L274" i="24" s="1"/>
  <c r="K275" i="24"/>
  <c r="K274" i="24" s="1"/>
  <c r="J275" i="24"/>
  <c r="J274" i="24" s="1"/>
  <c r="I275" i="24"/>
  <c r="I274" i="24" s="1"/>
  <c r="H275" i="24"/>
  <c r="H274" i="24" s="1"/>
  <c r="G275" i="24"/>
  <c r="G274" i="24" s="1"/>
  <c r="F275" i="24"/>
  <c r="F274" i="24" s="1"/>
  <c r="E272" i="24"/>
  <c r="E271" i="24" s="1"/>
  <c r="S224" i="24"/>
  <c r="S222" i="24" s="1"/>
  <c r="R224" i="24"/>
  <c r="R222" i="24" s="1"/>
  <c r="R186" i="24" l="1"/>
  <c r="T186" i="24"/>
  <c r="U186" i="24"/>
  <c r="S186" i="24"/>
  <c r="AI219" i="24"/>
  <c r="AE257" i="24"/>
  <c r="AI257" i="24" s="1"/>
  <c r="AL257" i="24" s="1"/>
  <c r="AI217" i="24"/>
  <c r="AI221" i="24"/>
  <c r="AI216" i="24"/>
  <c r="AI220" i="24"/>
  <c r="AI218" i="24"/>
  <c r="AI212" i="24"/>
  <c r="AD215" i="24"/>
  <c r="AE215" i="24"/>
  <c r="AG272" i="24"/>
  <c r="AG271" i="24" s="1"/>
  <c r="AF272" i="24"/>
  <c r="AF271" i="24" s="1"/>
  <c r="AG224" i="24"/>
  <c r="AG222" i="24" s="1"/>
  <c r="AF224" i="24"/>
  <c r="AF222" i="24" s="1"/>
  <c r="AG213" i="24"/>
  <c r="AF213" i="24"/>
  <c r="AG206" i="24"/>
  <c r="AG205" i="24" s="1"/>
  <c r="AF206" i="24"/>
  <c r="AF205" i="24" s="1"/>
  <c r="AG198" i="24"/>
  <c r="AG197" i="24" s="1"/>
  <c r="AF198" i="24"/>
  <c r="AF197" i="24" s="1"/>
  <c r="AG187" i="24"/>
  <c r="AF187" i="24"/>
  <c r="AF186" i="24" s="1"/>
  <c r="AG166" i="24"/>
  <c r="AF166" i="24"/>
  <c r="AG157" i="24"/>
  <c r="AF157" i="24"/>
  <c r="U14" i="24"/>
  <c r="T14" i="24"/>
  <c r="S14" i="24"/>
  <c r="R14" i="24"/>
  <c r="Q14" i="24"/>
  <c r="P14" i="24"/>
  <c r="O14" i="24"/>
  <c r="N14" i="24"/>
  <c r="M14" i="24"/>
  <c r="L14" i="24"/>
  <c r="K14" i="24"/>
  <c r="J14" i="24"/>
  <c r="I14" i="24"/>
  <c r="H14" i="24"/>
  <c r="G14" i="24"/>
  <c r="F14" i="24"/>
  <c r="S118" i="24"/>
  <c r="AE118" i="24" s="1"/>
  <c r="AE117" i="24" s="1"/>
  <c r="S90" i="24"/>
  <c r="AE90" i="24" s="1"/>
  <c r="AG137" i="24"/>
  <c r="AF137" i="24"/>
  <c r="AG126" i="24"/>
  <c r="AF126" i="24"/>
  <c r="AG120" i="24"/>
  <c r="AF120" i="24"/>
  <c r="AG117" i="24"/>
  <c r="AF117" i="24"/>
  <c r="AG113" i="24"/>
  <c r="AF113" i="24"/>
  <c r="AG107" i="24"/>
  <c r="AF107" i="24"/>
  <c r="AG104" i="24"/>
  <c r="AF104" i="24"/>
  <c r="AG99" i="24"/>
  <c r="AF99" i="24"/>
  <c r="AG89" i="24"/>
  <c r="AF89" i="24"/>
  <c r="AG73" i="24"/>
  <c r="AF73" i="24"/>
  <c r="AG70" i="24"/>
  <c r="AF70" i="24"/>
  <c r="AG58" i="24"/>
  <c r="AF58" i="24"/>
  <c r="AG53" i="24"/>
  <c r="AF53" i="24"/>
  <c r="AG14" i="24"/>
  <c r="AG13" i="24" s="1"/>
  <c r="AF14" i="24"/>
  <c r="AF13" i="24" s="1"/>
  <c r="AF12" i="24" s="1"/>
  <c r="AL220" i="24" l="1"/>
  <c r="AG186" i="24"/>
  <c r="CQ257" i="24"/>
  <c r="CR257" i="24"/>
  <c r="AG156" i="24"/>
  <c r="AF156" i="24"/>
  <c r="AG52" i="24"/>
  <c r="AF52" i="24"/>
  <c r="AF61" i="24"/>
  <c r="AG61" i="24"/>
  <c r="AG12" i="24"/>
  <c r="R92" i="24"/>
  <c r="E275" i="24"/>
  <c r="E274" i="24" s="1"/>
  <c r="AH275" i="24"/>
  <c r="AJ275" i="24"/>
  <c r="AM275" i="24"/>
  <c r="AN275" i="24"/>
  <c r="AO275" i="24"/>
  <c r="AP275" i="24"/>
  <c r="AQ275" i="24"/>
  <c r="AR275" i="24"/>
  <c r="AS275" i="24"/>
  <c r="AT275" i="24"/>
  <c r="AV275" i="24"/>
  <c r="AX275" i="24"/>
  <c r="AZ275" i="24"/>
  <c r="BA275" i="24"/>
  <c r="BB275" i="24"/>
  <c r="BC275" i="24"/>
  <c r="BD275" i="24"/>
  <c r="BE275" i="24"/>
  <c r="BF275" i="24"/>
  <c r="BG275" i="24"/>
  <c r="BH275" i="24"/>
  <c r="BI275" i="24"/>
  <c r="BK275" i="24"/>
  <c r="BM275" i="24"/>
  <c r="BN275" i="24"/>
  <c r="BO275" i="24"/>
  <c r="BP275" i="24"/>
  <c r="BQ275" i="24"/>
  <c r="BR275" i="24"/>
  <c r="BS275" i="24"/>
  <c r="BT275" i="24"/>
  <c r="BU275" i="24"/>
  <c r="BV275" i="24"/>
  <c r="BX275" i="24"/>
  <c r="CI275" i="24"/>
  <c r="S89" i="24"/>
  <c r="CQ220" i="24" l="1"/>
  <c r="CR220" i="24"/>
  <c r="CM220" i="24"/>
  <c r="R89" i="24"/>
  <c r="AD92" i="24"/>
  <c r="AG51" i="24"/>
  <c r="AF51" i="24"/>
  <c r="BT120" i="24"/>
  <c r="BT137" i="24"/>
  <c r="BT126" i="24"/>
  <c r="BT113" i="24"/>
  <c r="BT107" i="24"/>
  <c r="BT104" i="24"/>
  <c r="BT99" i="24"/>
  <c r="BT73" i="24"/>
  <c r="BT89" i="24"/>
  <c r="BG35" i="24"/>
  <c r="BG14" i="24"/>
  <c r="BG137" i="24"/>
  <c r="AT137" i="24"/>
  <c r="AT120" i="24"/>
  <c r="AT117" i="24"/>
  <c r="AT107" i="24"/>
  <c r="AT104" i="24"/>
  <c r="AT99" i="24"/>
  <c r="AT89" i="24"/>
  <c r="AG11" i="24" l="1"/>
  <c r="AF11" i="24"/>
  <c r="AQ21" i="44"/>
  <c r="AR21" i="44"/>
  <c r="AS21" i="44"/>
  <c r="AT21" i="44"/>
  <c r="AU21" i="44"/>
  <c r="AV21" i="44"/>
  <c r="AW21" i="44"/>
  <c r="AX21" i="44"/>
  <c r="AY21" i="44"/>
  <c r="AZ21" i="44"/>
  <c r="BA21" i="44"/>
  <c r="BB21" i="44"/>
  <c r="BC21" i="44"/>
  <c r="AP21" i="44"/>
  <c r="AQ19" i="44"/>
  <c r="AR19" i="44"/>
  <c r="AS19" i="44"/>
  <c r="AT19" i="44"/>
  <c r="AU19" i="44"/>
  <c r="AV19" i="44"/>
  <c r="AW19" i="44"/>
  <c r="AX19" i="44"/>
  <c r="AY19" i="44"/>
  <c r="AZ19" i="44"/>
  <c r="BA19" i="44"/>
  <c r="BB19" i="44"/>
  <c r="AP19" i="44"/>
  <c r="AQ18" i="44"/>
  <c r="AR18" i="44"/>
  <c r="AS18" i="44"/>
  <c r="AT18" i="44"/>
  <c r="AU18" i="44"/>
  <c r="AV18" i="44"/>
  <c r="AV14" i="44" s="1"/>
  <c r="AW18" i="44"/>
  <c r="AX18" i="44"/>
  <c r="AY18" i="44"/>
  <c r="AZ18" i="44"/>
  <c r="BA18" i="44"/>
  <c r="BB18" i="44"/>
  <c r="AP18" i="44"/>
  <c r="AQ17" i="44"/>
  <c r="AR17" i="44"/>
  <c r="AS17" i="44"/>
  <c r="AT17" i="44"/>
  <c r="AT14" i="44" s="1"/>
  <c r="AU17" i="44"/>
  <c r="AV17" i="44"/>
  <c r="AW17" i="44"/>
  <c r="AX17" i="44"/>
  <c r="AY17" i="44"/>
  <c r="AZ17" i="44"/>
  <c r="BA17" i="44"/>
  <c r="BB17" i="44"/>
  <c r="BC17" i="44"/>
  <c r="AP17" i="44"/>
  <c r="AZ20" i="44" l="1"/>
  <c r="AZ22" i="44" s="1"/>
  <c r="AR20" i="44"/>
  <c r="AR22" i="44" s="1"/>
  <c r="AW20" i="44"/>
  <c r="AW22" i="44" s="1"/>
  <c r="BB20" i="44"/>
  <c r="BB22" i="44" s="1"/>
  <c r="AT20" i="44"/>
  <c r="AT22" i="44" s="1"/>
  <c r="AY20" i="44"/>
  <c r="AY22" i="44" s="1"/>
  <c r="AQ20" i="44"/>
  <c r="AQ22" i="44" s="1"/>
  <c r="AP20" i="44"/>
  <c r="AP22" i="44" s="1"/>
  <c r="AV20" i="44"/>
  <c r="AV22" i="44" s="1"/>
  <c r="BA20" i="44"/>
  <c r="BA22" i="44" s="1"/>
  <c r="AS20" i="44"/>
  <c r="AS22" i="44" s="1"/>
  <c r="AX20" i="44"/>
  <c r="AX22" i="44" s="1"/>
  <c r="AU20" i="44"/>
  <c r="AU22" i="44" s="1"/>
  <c r="AD270" i="24"/>
  <c r="AI270" i="24" s="1"/>
  <c r="AL270" i="24" l="1"/>
  <c r="CP119" i="24" l="1"/>
  <c r="CR270" i="24"/>
  <c r="CQ270" i="24"/>
  <c r="CM270" i="24"/>
  <c r="A34" i="43" l="1"/>
  <c r="A35" i="43"/>
  <c r="A36" i="43"/>
  <c r="A37" i="43"/>
  <c r="A38" i="43"/>
  <c r="A39" i="43"/>
  <c r="A40" i="43"/>
  <c r="A41" i="43"/>
  <c r="A42" i="43"/>
  <c r="A43" i="43"/>
  <c r="A44" i="43"/>
  <c r="A45" i="43"/>
  <c r="A46" i="43"/>
  <c r="A47" i="43"/>
  <c r="A48" i="43"/>
  <c r="A49" i="43"/>
  <c r="A50" i="43"/>
  <c r="A51" i="43"/>
  <c r="A52" i="43"/>
  <c r="A53" i="43"/>
  <c r="A54" i="43"/>
  <c r="A55" i="43"/>
  <c r="A56" i="43"/>
  <c r="A57" i="43"/>
  <c r="A58" i="43"/>
  <c r="A59" i="43"/>
  <c r="A60" i="43"/>
  <c r="A61" i="43"/>
  <c r="A62" i="43"/>
  <c r="A63" i="43"/>
  <c r="A64" i="43"/>
  <c r="A65" i="43"/>
  <c r="A66" i="43"/>
  <c r="A67" i="43"/>
  <c r="A68" i="43"/>
  <c r="A69" i="43"/>
  <c r="A70" i="43"/>
  <c r="A71" i="43"/>
  <c r="A72" i="43"/>
  <c r="A73" i="43"/>
  <c r="A74" i="43"/>
  <c r="A75" i="43"/>
  <c r="A76" i="43"/>
  <c r="A77" i="43"/>
  <c r="A78" i="43"/>
  <c r="A79" i="43"/>
  <c r="A80" i="43"/>
  <c r="A81" i="43"/>
  <c r="A82" i="43"/>
  <c r="A83" i="43"/>
  <c r="A84" i="43"/>
  <c r="A85" i="43"/>
  <c r="A86" i="43"/>
  <c r="A87" i="43"/>
  <c r="A88" i="43"/>
  <c r="A89" i="43"/>
  <c r="A90" i="43"/>
  <c r="A91" i="43"/>
  <c r="A92" i="43"/>
  <c r="A93" i="43"/>
  <c r="A94" i="43"/>
  <c r="A95" i="43"/>
  <c r="A96" i="43"/>
  <c r="A97" i="43"/>
  <c r="A98" i="43"/>
  <c r="A99" i="43"/>
  <c r="A100" i="43"/>
  <c r="A101" i="43"/>
  <c r="A102" i="43"/>
  <c r="A103" i="43"/>
  <c r="A104" i="43"/>
  <c r="A105" i="43"/>
  <c r="A106" i="43"/>
  <c r="A107" i="43"/>
  <c r="A108" i="43"/>
  <c r="A109" i="43"/>
  <c r="A110" i="43"/>
  <c r="A111" i="43"/>
  <c r="A112" i="43"/>
  <c r="A113" i="43"/>
  <c r="A114" i="43"/>
  <c r="A115" i="43"/>
  <c r="A116" i="43"/>
  <c r="A117" i="43"/>
  <c r="A118" i="43"/>
  <c r="A119" i="43"/>
  <c r="A120" i="43"/>
  <c r="A121" i="43"/>
  <c r="A122" i="43"/>
  <c r="A123" i="43"/>
  <c r="A124" i="43"/>
  <c r="A125" i="43"/>
  <c r="A126" i="43"/>
  <c r="A127" i="43"/>
  <c r="A128" i="43"/>
  <c r="A129" i="43"/>
  <c r="A130" i="43"/>
  <c r="A131" i="43"/>
  <c r="A132" i="43"/>
  <c r="A133" i="43"/>
  <c r="A134" i="43"/>
  <c r="A135" i="43"/>
  <c r="A136" i="43"/>
  <c r="A137" i="43"/>
  <c r="A138" i="43"/>
  <c r="A139" i="43"/>
  <c r="A140" i="43"/>
  <c r="A141" i="43"/>
  <c r="A142" i="43"/>
  <c r="A143" i="43"/>
  <c r="A144" i="43"/>
  <c r="A145" i="43"/>
  <c r="A146" i="43"/>
  <c r="A147" i="43"/>
  <c r="A148" i="43"/>
  <c r="A149" i="43"/>
  <c r="A150" i="43"/>
  <c r="A151" i="43"/>
  <c r="A152" i="43"/>
  <c r="A153" i="43"/>
  <c r="A154" i="43"/>
  <c r="A155" i="43"/>
  <c r="A156" i="43"/>
  <c r="A157" i="43"/>
  <c r="A158" i="43"/>
  <c r="A159" i="43"/>
  <c r="A160" i="43"/>
  <c r="A161" i="43"/>
  <c r="A162" i="43"/>
  <c r="A163" i="43"/>
  <c r="A164" i="43"/>
  <c r="A165" i="43"/>
  <c r="A166" i="43"/>
  <c r="A167" i="43"/>
  <c r="A169" i="43"/>
  <c r="A170" i="43"/>
  <c r="A171" i="43"/>
  <c r="A172" i="43"/>
  <c r="A173" i="43"/>
  <c r="A174" i="43"/>
  <c r="A175" i="43"/>
  <c r="A176" i="43"/>
  <c r="A177" i="43"/>
  <c r="A178" i="43"/>
  <c r="A179" i="43"/>
  <c r="A180" i="43"/>
  <c r="A181" i="43"/>
  <c r="A182" i="43"/>
  <c r="A183" i="43"/>
  <c r="A184" i="43"/>
  <c r="A185" i="43"/>
  <c r="A186" i="43"/>
  <c r="A187" i="43"/>
  <c r="A188" i="43"/>
  <c r="A189" i="43"/>
  <c r="A190" i="43"/>
  <c r="A191" i="43"/>
  <c r="A192" i="43"/>
  <c r="A193" i="43"/>
  <c r="A194" i="43"/>
  <c r="A195" i="43"/>
  <c r="A196" i="43"/>
  <c r="A197" i="43"/>
  <c r="A198" i="43"/>
  <c r="A199" i="43"/>
  <c r="A200" i="43"/>
  <c r="A201" i="43"/>
  <c r="A202" i="43"/>
  <c r="A203" i="43"/>
  <c r="A204" i="43"/>
  <c r="A205" i="43"/>
  <c r="A206" i="43"/>
  <c r="A207" i="43"/>
  <c r="A208" i="43"/>
  <c r="A209" i="43"/>
  <c r="A210" i="43"/>
  <c r="A211" i="43"/>
  <c r="A212" i="43"/>
  <c r="A213" i="43"/>
  <c r="A214" i="43"/>
  <c r="A215" i="43"/>
  <c r="A216" i="43"/>
  <c r="A217" i="43"/>
  <c r="A218" i="43"/>
  <c r="A219" i="43"/>
  <c r="A220" i="43"/>
  <c r="A221" i="43"/>
  <c r="A222" i="43"/>
  <c r="A223" i="43"/>
  <c r="A224" i="43"/>
  <c r="A225" i="43"/>
  <c r="A226" i="43"/>
  <c r="A227" i="43"/>
  <c r="A228" i="43"/>
  <c r="A229" i="43"/>
  <c r="A230" i="43"/>
  <c r="A231" i="43"/>
  <c r="A232" i="43"/>
  <c r="A233" i="43"/>
  <c r="A234" i="43"/>
  <c r="A235" i="43"/>
  <c r="A236" i="43"/>
  <c r="A237" i="43"/>
  <c r="A238" i="43"/>
  <c r="A239" i="43"/>
  <c r="A240" i="43"/>
  <c r="A241" i="43"/>
  <c r="A242" i="43"/>
  <c r="A243" i="43"/>
  <c r="A244" i="43"/>
  <c r="A245" i="43"/>
  <c r="A246" i="43"/>
  <c r="A247" i="43"/>
  <c r="A248" i="43"/>
  <c r="A249" i="43"/>
  <c r="A250" i="43"/>
  <c r="A251" i="43"/>
  <c r="A252" i="43"/>
  <c r="A253" i="43"/>
  <c r="A254" i="43"/>
  <c r="A255" i="43"/>
  <c r="A256" i="43"/>
  <c r="A257" i="43"/>
  <c r="A258" i="43"/>
  <c r="A259" i="43"/>
  <c r="A260" i="43"/>
  <c r="A261" i="43"/>
  <c r="A262" i="43"/>
  <c r="A263" i="43"/>
  <c r="A264" i="43"/>
  <c r="A265" i="43"/>
  <c r="A266" i="43"/>
  <c r="A267" i="43"/>
  <c r="A268" i="43"/>
  <c r="A269" i="43"/>
  <c r="A270" i="43"/>
  <c r="A271" i="43"/>
  <c r="A272" i="43"/>
  <c r="A273" i="43"/>
  <c r="A274" i="43"/>
  <c r="A275" i="43"/>
  <c r="A276" i="43"/>
  <c r="A277" i="43"/>
  <c r="A278" i="43"/>
  <c r="A279" i="43"/>
  <c r="A280" i="43"/>
  <c r="A281" i="43"/>
  <c r="A282" i="43"/>
  <c r="A283" i="43"/>
  <c r="A284" i="43"/>
  <c r="A285" i="43"/>
  <c r="A286" i="43"/>
  <c r="A287" i="43"/>
  <c r="A288" i="43"/>
  <c r="A289" i="43"/>
  <c r="A290" i="43"/>
  <c r="A291" i="43"/>
  <c r="A292" i="43"/>
  <c r="A293" i="43"/>
  <c r="A294" i="43"/>
  <c r="A295" i="43"/>
  <c r="A296" i="43"/>
  <c r="A297" i="43"/>
  <c r="A298" i="43"/>
  <c r="A299" i="43"/>
  <c r="A300" i="43"/>
  <c r="A301" i="43"/>
  <c r="A302" i="43"/>
  <c r="A303" i="43"/>
  <c r="A304" i="43"/>
  <c r="A305" i="43"/>
  <c r="A33" i="43"/>
  <c r="BD305" i="43"/>
  <c r="BC305" i="43"/>
  <c r="BD304" i="43"/>
  <c r="BC304" i="43"/>
  <c r="BD303" i="43"/>
  <c r="BC303" i="43"/>
  <c r="BD302" i="43"/>
  <c r="BC302" i="43"/>
  <c r="BD301" i="43"/>
  <c r="BC301" i="43"/>
  <c r="BD300" i="43"/>
  <c r="BC300" i="43"/>
  <c r="BD299" i="43"/>
  <c r="BC299" i="43"/>
  <c r="BD298" i="43"/>
  <c r="BC298" i="43"/>
  <c r="BD297" i="43"/>
  <c r="BC297" i="43"/>
  <c r="BD296" i="43"/>
  <c r="BC296" i="43"/>
  <c r="BD295" i="43"/>
  <c r="BC295" i="43"/>
  <c r="BD294" i="43"/>
  <c r="BC294" i="43"/>
  <c r="BD293" i="43"/>
  <c r="BC293" i="43"/>
  <c r="BD292" i="43"/>
  <c r="BC292" i="43"/>
  <c r="BD291" i="43"/>
  <c r="BC291" i="43"/>
  <c r="BD290" i="43"/>
  <c r="BC290" i="43"/>
  <c r="BD289" i="43"/>
  <c r="BC289" i="43"/>
  <c r="BD288" i="43"/>
  <c r="BC288" i="43"/>
  <c r="BD287" i="43"/>
  <c r="BC287" i="43"/>
  <c r="BD286" i="43"/>
  <c r="BC286" i="43"/>
  <c r="BD285" i="43"/>
  <c r="BC285" i="43"/>
  <c r="BD284" i="43"/>
  <c r="BC284" i="43"/>
  <c r="BD283" i="43"/>
  <c r="BC283" i="43"/>
  <c r="BD282" i="43"/>
  <c r="BC282" i="43"/>
  <c r="BD281" i="43"/>
  <c r="BC281" i="43"/>
  <c r="BD280" i="43"/>
  <c r="BC280" i="43"/>
  <c r="BD279" i="43"/>
  <c r="BC279" i="43"/>
  <c r="BD278" i="43"/>
  <c r="BC278" i="43"/>
  <c r="BD277" i="43"/>
  <c r="BC277" i="43"/>
  <c r="BD276" i="43"/>
  <c r="BC276" i="43"/>
  <c r="BD275" i="43"/>
  <c r="BC275" i="43"/>
  <c r="BD274" i="43"/>
  <c r="BC274" i="43"/>
  <c r="BD273" i="43"/>
  <c r="BC273" i="43"/>
  <c r="BD272" i="43"/>
  <c r="BC272" i="43"/>
  <c r="BD271" i="43"/>
  <c r="BC271" i="43"/>
  <c r="BD270" i="43"/>
  <c r="BC270" i="43"/>
  <c r="BD269" i="43"/>
  <c r="BC269" i="43"/>
  <c r="BD268" i="43"/>
  <c r="BC268" i="43"/>
  <c r="BD267" i="43"/>
  <c r="BC267" i="43"/>
  <c r="BD266" i="43"/>
  <c r="BC266" i="43"/>
  <c r="BD265" i="43"/>
  <c r="BC265" i="43"/>
  <c r="BD264" i="43"/>
  <c r="BC264" i="43"/>
  <c r="BD263" i="43"/>
  <c r="BC263" i="43"/>
  <c r="BD262" i="43"/>
  <c r="BC262" i="43"/>
  <c r="BD261" i="43"/>
  <c r="BC261" i="43"/>
  <c r="BD260" i="43"/>
  <c r="BC260" i="43"/>
  <c r="BD259" i="43"/>
  <c r="BC259" i="43"/>
  <c r="BD258" i="43"/>
  <c r="BC258" i="43"/>
  <c r="BD257" i="43"/>
  <c r="BC257" i="43"/>
  <c r="BD256" i="43"/>
  <c r="BC256" i="43"/>
  <c r="BD255" i="43"/>
  <c r="BC255" i="43"/>
  <c r="BD254" i="43"/>
  <c r="BC254" i="43"/>
  <c r="BD253" i="43"/>
  <c r="BC253" i="43"/>
  <c r="BD252" i="43"/>
  <c r="BC252" i="43"/>
  <c r="BD251" i="43"/>
  <c r="BC251" i="43"/>
  <c r="BD250" i="43"/>
  <c r="BC250" i="43"/>
  <c r="BD249" i="43"/>
  <c r="BC249" i="43"/>
  <c r="BD248" i="43"/>
  <c r="BC248" i="43"/>
  <c r="BD247" i="43"/>
  <c r="BC247" i="43"/>
  <c r="BD246" i="43"/>
  <c r="BC246" i="43"/>
  <c r="BD245" i="43"/>
  <c r="BC245" i="43"/>
  <c r="BD244" i="43"/>
  <c r="BC244" i="43"/>
  <c r="BD243" i="43"/>
  <c r="BC243" i="43"/>
  <c r="BD242" i="43"/>
  <c r="BC242" i="43"/>
  <c r="BD241" i="43"/>
  <c r="BC241" i="43"/>
  <c r="BD240" i="43"/>
  <c r="BC240" i="43"/>
  <c r="BD239" i="43"/>
  <c r="BC239" i="43"/>
  <c r="BD238" i="43"/>
  <c r="BC238" i="43"/>
  <c r="BD237" i="43"/>
  <c r="BC237" i="43"/>
  <c r="BD236" i="43"/>
  <c r="BC236" i="43"/>
  <c r="BD235" i="43"/>
  <c r="BC235" i="43"/>
  <c r="BD234" i="43"/>
  <c r="BC234" i="43"/>
  <c r="BD233" i="43"/>
  <c r="BC233" i="43"/>
  <c r="BD232" i="43"/>
  <c r="BC232" i="43"/>
  <c r="BD231" i="43"/>
  <c r="BC231" i="43"/>
  <c r="BD230" i="43"/>
  <c r="BC230" i="43"/>
  <c r="BD229" i="43"/>
  <c r="BC229" i="43"/>
  <c r="BD228" i="43"/>
  <c r="BC228" i="43"/>
  <c r="BD227" i="43"/>
  <c r="BC227" i="43"/>
  <c r="BD226" i="43"/>
  <c r="BC226" i="43"/>
  <c r="BD225" i="43"/>
  <c r="BC225" i="43"/>
  <c r="BD224" i="43"/>
  <c r="BC224" i="43"/>
  <c r="BD223" i="43"/>
  <c r="BC223" i="43"/>
  <c r="BD222" i="43"/>
  <c r="BC222" i="43"/>
  <c r="BD221" i="43"/>
  <c r="BC221" i="43"/>
  <c r="BD220" i="43"/>
  <c r="BC220" i="43"/>
  <c r="BD219" i="43"/>
  <c r="BC219" i="43"/>
  <c r="BD218" i="43"/>
  <c r="BC218" i="43"/>
  <c r="BD217" i="43"/>
  <c r="BC217" i="43"/>
  <c r="BD216" i="43"/>
  <c r="BC216" i="43"/>
  <c r="BD215" i="43"/>
  <c r="BC215" i="43"/>
  <c r="BD214" i="43"/>
  <c r="BC214" i="43"/>
  <c r="BD213" i="43"/>
  <c r="BC213" i="43"/>
  <c r="BD212" i="43"/>
  <c r="BC212" i="43"/>
  <c r="BD211" i="43"/>
  <c r="BC211" i="43"/>
  <c r="BD210" i="43"/>
  <c r="BC210" i="43"/>
  <c r="BD209" i="43"/>
  <c r="BC209" i="43"/>
  <c r="BD208" i="43"/>
  <c r="BC208" i="43"/>
  <c r="BD207" i="43"/>
  <c r="BC207" i="43"/>
  <c r="BD206" i="43"/>
  <c r="BC206" i="43"/>
  <c r="BD205" i="43"/>
  <c r="BC205" i="43"/>
  <c r="BD204" i="43"/>
  <c r="BC204" i="43"/>
  <c r="BD203" i="43"/>
  <c r="BC203" i="43"/>
  <c r="BD202" i="43"/>
  <c r="BC202" i="43"/>
  <c r="BD201" i="43"/>
  <c r="BC201" i="43"/>
  <c r="BD200" i="43"/>
  <c r="BC200" i="43"/>
  <c r="BD199" i="43"/>
  <c r="BC199" i="43"/>
  <c r="BD198" i="43"/>
  <c r="BC198" i="43"/>
  <c r="BD197" i="43"/>
  <c r="BC197" i="43"/>
  <c r="BD196" i="43"/>
  <c r="BC196" i="43"/>
  <c r="BD195" i="43"/>
  <c r="BC195" i="43"/>
  <c r="BD194" i="43"/>
  <c r="BC194" i="43"/>
  <c r="BD193" i="43"/>
  <c r="BC193" i="43"/>
  <c r="BD192" i="43"/>
  <c r="BC192" i="43"/>
  <c r="BD191" i="43"/>
  <c r="BC191" i="43"/>
  <c r="BD190" i="43"/>
  <c r="BC190" i="43"/>
  <c r="BD189" i="43"/>
  <c r="BC189" i="43"/>
  <c r="BD188" i="43"/>
  <c r="BC188" i="43"/>
  <c r="BD187" i="43"/>
  <c r="BC187" i="43"/>
  <c r="BD186" i="43"/>
  <c r="BC186" i="43"/>
  <c r="BD185" i="43"/>
  <c r="BC185" i="43"/>
  <c r="BD184" i="43"/>
  <c r="BC184" i="43"/>
  <c r="BD183" i="43"/>
  <c r="BC183" i="43"/>
  <c r="BD182" i="43"/>
  <c r="BC182" i="43"/>
  <c r="BD181" i="43"/>
  <c r="BC181" i="43"/>
  <c r="BD180" i="43"/>
  <c r="BC180" i="43"/>
  <c r="BD179" i="43"/>
  <c r="BC179" i="43"/>
  <c r="BD178" i="43"/>
  <c r="BC178" i="43"/>
  <c r="BD177" i="43"/>
  <c r="BC177" i="43"/>
  <c r="BD176" i="43"/>
  <c r="BC176" i="43"/>
  <c r="BD175" i="43"/>
  <c r="BC175" i="43"/>
  <c r="BD174" i="43"/>
  <c r="BC174" i="43"/>
  <c r="BD173" i="43"/>
  <c r="BC173" i="43"/>
  <c r="BD172" i="43"/>
  <c r="BC172" i="43"/>
  <c r="BD171" i="43"/>
  <c r="BC171" i="43"/>
  <c r="BD170" i="43"/>
  <c r="BC170" i="43"/>
  <c r="BD169" i="43"/>
  <c r="BC169" i="43"/>
  <c r="BD168" i="43"/>
  <c r="BC168" i="43"/>
  <c r="BD167" i="43"/>
  <c r="BC167" i="43"/>
  <c r="BD166" i="43"/>
  <c r="BC166" i="43"/>
  <c r="BD165" i="43"/>
  <c r="BC165" i="43"/>
  <c r="BD164" i="43"/>
  <c r="BC164" i="43"/>
  <c r="BD163" i="43"/>
  <c r="BC163" i="43"/>
  <c r="BD162" i="43"/>
  <c r="BC162" i="43"/>
  <c r="BD161" i="43"/>
  <c r="BC161" i="43"/>
  <c r="BD160" i="43"/>
  <c r="BC160" i="43"/>
  <c r="BD159" i="43"/>
  <c r="BC159" i="43"/>
  <c r="BD158" i="43"/>
  <c r="BC158" i="43"/>
  <c r="BD157" i="43"/>
  <c r="BC157" i="43"/>
  <c r="BD156" i="43"/>
  <c r="BC156" i="43"/>
  <c r="BD155" i="43"/>
  <c r="BC155" i="43"/>
  <c r="BD154" i="43"/>
  <c r="BC154" i="43"/>
  <c r="BD153" i="43"/>
  <c r="BC153" i="43"/>
  <c r="BD152" i="43"/>
  <c r="BC152" i="43"/>
  <c r="BD151" i="43"/>
  <c r="BC151" i="43"/>
  <c r="BD150" i="43"/>
  <c r="BC150" i="43"/>
  <c r="BD149" i="43"/>
  <c r="BC149" i="43"/>
  <c r="BD148" i="43"/>
  <c r="BC148" i="43"/>
  <c r="BD147" i="43"/>
  <c r="BC147" i="43"/>
  <c r="BD146" i="43"/>
  <c r="BC146" i="43"/>
  <c r="BD145" i="43"/>
  <c r="BC145" i="43"/>
  <c r="BD144" i="43"/>
  <c r="BC144" i="43"/>
  <c r="BD143" i="43"/>
  <c r="BC143" i="43"/>
  <c r="BD142" i="43"/>
  <c r="BC142" i="43"/>
  <c r="BD141" i="43"/>
  <c r="BC141" i="43"/>
  <c r="BD140" i="43"/>
  <c r="BC140" i="43"/>
  <c r="BD139" i="43"/>
  <c r="BC139" i="43"/>
  <c r="BD138" i="43"/>
  <c r="BC138" i="43"/>
  <c r="BD137" i="43"/>
  <c r="BC137" i="43"/>
  <c r="BD136" i="43"/>
  <c r="BC136" i="43"/>
  <c r="BD135" i="43"/>
  <c r="BC135" i="43"/>
  <c r="BD134" i="43"/>
  <c r="BC134" i="43"/>
  <c r="BD133" i="43"/>
  <c r="BC133" i="43"/>
  <c r="BD132" i="43"/>
  <c r="BC132" i="43"/>
  <c r="BD131" i="43"/>
  <c r="BC131" i="43"/>
  <c r="BD130" i="43"/>
  <c r="BC130" i="43"/>
  <c r="BD129" i="43"/>
  <c r="BC129" i="43"/>
  <c r="BD128" i="43"/>
  <c r="BC128" i="43"/>
  <c r="BD127" i="43"/>
  <c r="BC127" i="43"/>
  <c r="BD126" i="43"/>
  <c r="BC126" i="43"/>
  <c r="BD125" i="43"/>
  <c r="BC125" i="43"/>
  <c r="BD124" i="43"/>
  <c r="BC124" i="43"/>
  <c r="BD123" i="43"/>
  <c r="BC123" i="43"/>
  <c r="BD122" i="43"/>
  <c r="BC122" i="43"/>
  <c r="BD121" i="43"/>
  <c r="BC121" i="43"/>
  <c r="BD120" i="43"/>
  <c r="BC120" i="43"/>
  <c r="BD119" i="43"/>
  <c r="BC119" i="43"/>
  <c r="BD118" i="43"/>
  <c r="BC118" i="43"/>
  <c r="BD117" i="43"/>
  <c r="BC117" i="43"/>
  <c r="BD116" i="43"/>
  <c r="BC116" i="43"/>
  <c r="BD115" i="43"/>
  <c r="BC115" i="43"/>
  <c r="BD114" i="43"/>
  <c r="BC114" i="43"/>
  <c r="BD113" i="43"/>
  <c r="BC113" i="43"/>
  <c r="BD112" i="43"/>
  <c r="BC112" i="43"/>
  <c r="BD111" i="43"/>
  <c r="BC111" i="43"/>
  <c r="BD110" i="43"/>
  <c r="BC110" i="43"/>
  <c r="BD109" i="43"/>
  <c r="BC109" i="43"/>
  <c r="BD108" i="43"/>
  <c r="BC108" i="43"/>
  <c r="BD107" i="43"/>
  <c r="BC107" i="43"/>
  <c r="BD106" i="43"/>
  <c r="BC106" i="43"/>
  <c r="BD105" i="43"/>
  <c r="BC105" i="43"/>
  <c r="BD104" i="43"/>
  <c r="BC104" i="43"/>
  <c r="BD103" i="43"/>
  <c r="BC103" i="43"/>
  <c r="BD102" i="43"/>
  <c r="BC102" i="43"/>
  <c r="BD101" i="43"/>
  <c r="BC101" i="43"/>
  <c r="BD100" i="43"/>
  <c r="BC100" i="43"/>
  <c r="BD99" i="43"/>
  <c r="BC99" i="43"/>
  <c r="BD98" i="43"/>
  <c r="BC98" i="43"/>
  <c r="BD97" i="43"/>
  <c r="BC97" i="43"/>
  <c r="BD96" i="43"/>
  <c r="BC96" i="43"/>
  <c r="BD95" i="43"/>
  <c r="BC95" i="43"/>
  <c r="BD94" i="43"/>
  <c r="BC94" i="43"/>
  <c r="BD93" i="43"/>
  <c r="BC93" i="43"/>
  <c r="BD92" i="43"/>
  <c r="BC92" i="43"/>
  <c r="BD91" i="43"/>
  <c r="BC91" i="43"/>
  <c r="BD90" i="43"/>
  <c r="BC90" i="43"/>
  <c r="BD89" i="43"/>
  <c r="BC89" i="43"/>
  <c r="BD88" i="43"/>
  <c r="BC88" i="43"/>
  <c r="BD87" i="43"/>
  <c r="BC87" i="43"/>
  <c r="BD86" i="43"/>
  <c r="BC86" i="43"/>
  <c r="BD85" i="43"/>
  <c r="BC85" i="43"/>
  <c r="BD84" i="43"/>
  <c r="BC84" i="43"/>
  <c r="BD83" i="43"/>
  <c r="BC83" i="43"/>
  <c r="BD82" i="43"/>
  <c r="BC82" i="43"/>
  <c r="BD81" i="43"/>
  <c r="BC81" i="43"/>
  <c r="BD80" i="43"/>
  <c r="BC80" i="43"/>
  <c r="BD79" i="43"/>
  <c r="BC79" i="43"/>
  <c r="BD78" i="43"/>
  <c r="BC78" i="43"/>
  <c r="BD77" i="43"/>
  <c r="BC77" i="43"/>
  <c r="BD76" i="43"/>
  <c r="BC76" i="43"/>
  <c r="BD75" i="43"/>
  <c r="BC75" i="43"/>
  <c r="BD74" i="43"/>
  <c r="BC74" i="43"/>
  <c r="BD73" i="43"/>
  <c r="BC73" i="43"/>
  <c r="BD72" i="43"/>
  <c r="BC72" i="43"/>
  <c r="BD71" i="43"/>
  <c r="BC71" i="43"/>
  <c r="BD70" i="43"/>
  <c r="BC70" i="43"/>
  <c r="BD69" i="43"/>
  <c r="BC69" i="43"/>
  <c r="BD68" i="43"/>
  <c r="BC68" i="43"/>
  <c r="BD67" i="43"/>
  <c r="BC67" i="43"/>
  <c r="BD66" i="43"/>
  <c r="BC66" i="43"/>
  <c r="BD65" i="43"/>
  <c r="BC65" i="43"/>
  <c r="BD64" i="43"/>
  <c r="BC64" i="43"/>
  <c r="BD63" i="43"/>
  <c r="BC63" i="43"/>
  <c r="BD62" i="43"/>
  <c r="BC62" i="43"/>
  <c r="BD61" i="43"/>
  <c r="BC61" i="43"/>
  <c r="BD60" i="43"/>
  <c r="BC60" i="43"/>
  <c r="BD59" i="43"/>
  <c r="BC59" i="43"/>
  <c r="BD58" i="43"/>
  <c r="BC58" i="43"/>
  <c r="BD57" i="43"/>
  <c r="BC57" i="43"/>
  <c r="BD56" i="43"/>
  <c r="BC56" i="43"/>
  <c r="BD55" i="43"/>
  <c r="BC55" i="43"/>
  <c r="BD54" i="43"/>
  <c r="BC54" i="43"/>
  <c r="BD53" i="43"/>
  <c r="BC53" i="43"/>
  <c r="BD52" i="43"/>
  <c r="BC52" i="43"/>
  <c r="BD51" i="43"/>
  <c r="BC51" i="43"/>
  <c r="BD50" i="43"/>
  <c r="BC50" i="43"/>
  <c r="BD49" i="43"/>
  <c r="BC49" i="43"/>
  <c r="BD48" i="43"/>
  <c r="BC48" i="43"/>
  <c r="BD47" i="43"/>
  <c r="BC47" i="43"/>
  <c r="BD46" i="43"/>
  <c r="BC46" i="43"/>
  <c r="BD45" i="43"/>
  <c r="BC45" i="43"/>
  <c r="BD44" i="43"/>
  <c r="BC44" i="43"/>
  <c r="BD43" i="43"/>
  <c r="BC43" i="43"/>
  <c r="BD42" i="43"/>
  <c r="BC42" i="43"/>
  <c r="BD41" i="43"/>
  <c r="BC41" i="43"/>
  <c r="BD40" i="43"/>
  <c r="BC40" i="43"/>
  <c r="BD39" i="43"/>
  <c r="BC39" i="43"/>
  <c r="BD38" i="43"/>
  <c r="BC38" i="43"/>
  <c r="BD37" i="43"/>
  <c r="BC37" i="43"/>
  <c r="BD36" i="43"/>
  <c r="BC36" i="43"/>
  <c r="BD35" i="43"/>
  <c r="BC35" i="43"/>
  <c r="BD34" i="43"/>
  <c r="BC34" i="43"/>
  <c r="BD33" i="43"/>
  <c r="BC33" i="43"/>
  <c r="BD32" i="43"/>
  <c r="BC32" i="43"/>
  <c r="BD31" i="43"/>
  <c r="BC31" i="43"/>
  <c r="BD30" i="43"/>
  <c r="BC30" i="43"/>
  <c r="BD29" i="43"/>
  <c r="BC29" i="43"/>
  <c r="BB23" i="43"/>
  <c r="BA22" i="43"/>
  <c r="AZ22" i="43"/>
  <c r="AY22" i="43"/>
  <c r="AX22" i="43"/>
  <c r="AW22" i="43"/>
  <c r="AV22" i="43"/>
  <c r="AU22" i="43"/>
  <c r="AT22" i="43"/>
  <c r="AS22" i="43"/>
  <c r="AR22" i="43"/>
  <c r="AQ22" i="43"/>
  <c r="AP22" i="43"/>
  <c r="AO22" i="43"/>
  <c r="AO307" i="43" s="1"/>
  <c r="BA20" i="43"/>
  <c r="AZ20" i="43"/>
  <c r="AY20" i="43"/>
  <c r="AX20" i="43"/>
  <c r="AW20" i="43"/>
  <c r="AV20" i="43"/>
  <c r="AU20" i="43"/>
  <c r="AT20" i="43"/>
  <c r="AS20" i="43"/>
  <c r="AR20" i="43"/>
  <c r="AQ20" i="43"/>
  <c r="AP20" i="43"/>
  <c r="AO20" i="43"/>
  <c r="BA19" i="43"/>
  <c r="AZ19" i="43"/>
  <c r="AY19" i="43"/>
  <c r="AX19" i="43"/>
  <c r="AW19" i="43"/>
  <c r="AV19" i="43"/>
  <c r="AU19" i="43"/>
  <c r="AT19" i="43"/>
  <c r="AT15" i="43" s="1"/>
  <c r="AS19" i="43"/>
  <c r="AR19" i="43"/>
  <c r="AQ19" i="43"/>
  <c r="AP19" i="43"/>
  <c r="AO19" i="43"/>
  <c r="AF172" i="24" l="1"/>
  <c r="AF155" i="24" s="1"/>
  <c r="BA21" i="43"/>
  <c r="BA23" i="43" s="1"/>
  <c r="AS21" i="43"/>
  <c r="AS23" i="43" s="1"/>
  <c r="AS25" i="43" s="1"/>
  <c r="AU21" i="43"/>
  <c r="AU23" i="43" s="1"/>
  <c r="AU25" i="43" s="1"/>
  <c r="AV21" i="43"/>
  <c r="AV23" i="43" s="1"/>
  <c r="AT21" i="43"/>
  <c r="AT23" i="43" s="1"/>
  <c r="AP21" i="43"/>
  <c r="AP23" i="43" s="1"/>
  <c r="AP25" i="43" s="1"/>
  <c r="AX21" i="43"/>
  <c r="AX23" i="43" s="1"/>
  <c r="AQ21" i="43"/>
  <c r="AQ23" i="43" s="1"/>
  <c r="AY21" i="43"/>
  <c r="AY23" i="43" s="1"/>
  <c r="AW21" i="43"/>
  <c r="AW23" i="43" s="1"/>
  <c r="AW25" i="43" s="1"/>
  <c r="AR21" i="43"/>
  <c r="AR23" i="43" s="1"/>
  <c r="AZ21" i="43"/>
  <c r="AZ23" i="43" s="1"/>
  <c r="AO21" i="43"/>
  <c r="AO23" i="43" s="1"/>
  <c r="AF282" i="24" l="1"/>
  <c r="AS135" i="24"/>
  <c r="AS126" i="24"/>
  <c r="AS117" i="24"/>
  <c r="AS137" i="24"/>
  <c r="AS107" i="24"/>
  <c r="AP19" i="42"/>
  <c r="AQ19" i="42"/>
  <c r="AR19" i="42"/>
  <c r="AS19" i="42"/>
  <c r="AT19" i="42"/>
  <c r="AU19" i="42"/>
  <c r="AV19" i="42"/>
  <c r="AW19" i="42"/>
  <c r="AX19" i="42"/>
  <c r="AY19" i="42"/>
  <c r="AZ19" i="42"/>
  <c r="BA19" i="42"/>
  <c r="BB19" i="42"/>
  <c r="AP20" i="42"/>
  <c r="AQ20" i="42"/>
  <c r="AR20" i="42"/>
  <c r="AS20" i="42"/>
  <c r="AT20" i="42"/>
  <c r="AU20" i="42"/>
  <c r="AV20" i="42"/>
  <c r="AW20" i="42"/>
  <c r="AX20" i="42"/>
  <c r="AY20" i="42"/>
  <c r="AZ20" i="42"/>
  <c r="BA20" i="42"/>
  <c r="BB20" i="42"/>
  <c r="AP21" i="42"/>
  <c r="AQ21" i="42"/>
  <c r="AR21" i="42"/>
  <c r="AS21" i="42"/>
  <c r="AT21" i="42"/>
  <c r="AU21" i="42"/>
  <c r="AV21" i="42"/>
  <c r="AW21" i="42"/>
  <c r="AX21" i="42"/>
  <c r="AY21" i="42"/>
  <c r="AZ21" i="42"/>
  <c r="BA21" i="42"/>
  <c r="BB21" i="42"/>
  <c r="AP23" i="42"/>
  <c r="AQ23" i="42"/>
  <c r="AR23" i="42"/>
  <c r="AS23" i="42"/>
  <c r="AT23" i="42"/>
  <c r="AU23" i="42"/>
  <c r="AV23" i="42"/>
  <c r="AW23" i="42"/>
  <c r="AX23" i="42"/>
  <c r="AY23" i="42"/>
  <c r="AZ23" i="42"/>
  <c r="BA23" i="42"/>
  <c r="BB23" i="42"/>
  <c r="AZ22" i="42" l="1"/>
  <c r="AZ25" i="42" s="1"/>
  <c r="AR22" i="42"/>
  <c r="AR25" i="42" s="1"/>
  <c r="AY22" i="42"/>
  <c r="AY25" i="42" s="1"/>
  <c r="BA22" i="42"/>
  <c r="BA25" i="42" s="1"/>
  <c r="AP22" i="42"/>
  <c r="AP25" i="42" s="1"/>
  <c r="AQ22" i="42"/>
  <c r="AQ25" i="42" s="1"/>
  <c r="AS22" i="42"/>
  <c r="AS25" i="42" s="1"/>
  <c r="AX22" i="42"/>
  <c r="AX25" i="42" s="1"/>
  <c r="AX17" i="42"/>
  <c r="AW22" i="42"/>
  <c r="AW25" i="42" s="1"/>
  <c r="AV22" i="42"/>
  <c r="AV25" i="42" s="1"/>
  <c r="AU22" i="42"/>
  <c r="AU25" i="42" s="1"/>
  <c r="BB22" i="42"/>
  <c r="BB25" i="42" s="1"/>
  <c r="AT22" i="42"/>
  <c r="AT25" i="42" s="1"/>
  <c r="AG172" i="24" l="1"/>
  <c r="AE280" i="24"/>
  <c r="AE277" i="24"/>
  <c r="AD280" i="24"/>
  <c r="AI279" i="24"/>
  <c r="AD278" i="24"/>
  <c r="AI278" i="24" s="1"/>
  <c r="AD277" i="24"/>
  <c r="AL214" i="24"/>
  <c r="AG155" i="24" l="1"/>
  <c r="AI277" i="24"/>
  <c r="AI280" i="24"/>
  <c r="AL278" i="24"/>
  <c r="AL279" i="24"/>
  <c r="AE275" i="24"/>
  <c r="AE274" i="24" s="1"/>
  <c r="AD275" i="24"/>
  <c r="AD274" i="24" s="1"/>
  <c r="AG282" i="24" l="1"/>
  <c r="AL277" i="24"/>
  <c r="AL280" i="24"/>
  <c r="AL276" i="24"/>
  <c r="AI275" i="24"/>
  <c r="AL275" i="24" l="1"/>
  <c r="A301" i="41" l="1"/>
  <c r="A39" i="41"/>
  <c r="A40" i="41"/>
  <c r="A41" i="41"/>
  <c r="A42" i="41"/>
  <c r="A43" i="41"/>
  <c r="A44" i="41"/>
  <c r="A45" i="41"/>
  <c r="A46" i="41"/>
  <c r="A47" i="41"/>
  <c r="A48" i="41"/>
  <c r="A49" i="41"/>
  <c r="A50" i="41"/>
  <c r="A51" i="41"/>
  <c r="A52" i="41"/>
  <c r="A53" i="41"/>
  <c r="A54" i="41"/>
  <c r="A55" i="41"/>
  <c r="A56" i="41"/>
  <c r="A57" i="41"/>
  <c r="A58" i="41"/>
  <c r="A59" i="41"/>
  <c r="A60" i="41"/>
  <c r="A61" i="41"/>
  <c r="A62" i="41"/>
  <c r="A63" i="41"/>
  <c r="A64" i="41"/>
  <c r="A65" i="41"/>
  <c r="A66" i="41"/>
  <c r="A67" i="41"/>
  <c r="A68" i="41"/>
  <c r="A69" i="41"/>
  <c r="A70" i="41"/>
  <c r="A71" i="41"/>
  <c r="A72" i="41"/>
  <c r="A73" i="41"/>
  <c r="A74" i="41"/>
  <c r="A75" i="41"/>
  <c r="A76" i="41"/>
  <c r="A77" i="41"/>
  <c r="A78" i="41"/>
  <c r="A79" i="41"/>
  <c r="A80" i="41"/>
  <c r="A81" i="41"/>
  <c r="A82" i="41"/>
  <c r="A83" i="41"/>
  <c r="A84" i="41"/>
  <c r="A85" i="41"/>
  <c r="A86" i="41"/>
  <c r="A87" i="41"/>
  <c r="A88" i="41"/>
  <c r="A89" i="41"/>
  <c r="A90" i="41"/>
  <c r="A91" i="41"/>
  <c r="A92" i="41"/>
  <c r="A93" i="41"/>
  <c r="A94" i="41"/>
  <c r="A95" i="41"/>
  <c r="A96" i="41"/>
  <c r="A97" i="41"/>
  <c r="A98" i="41"/>
  <c r="A99" i="41"/>
  <c r="A100" i="41"/>
  <c r="A101" i="41"/>
  <c r="A102" i="41"/>
  <c r="A103" i="41"/>
  <c r="A104" i="41"/>
  <c r="A105" i="41"/>
  <c r="A106" i="41"/>
  <c r="A107" i="41"/>
  <c r="A108" i="41"/>
  <c r="A109" i="41"/>
  <c r="A110" i="41"/>
  <c r="A111" i="41"/>
  <c r="A112" i="41"/>
  <c r="A113" i="41"/>
  <c r="A114" i="41"/>
  <c r="A115" i="41"/>
  <c r="A116" i="41"/>
  <c r="A117" i="41"/>
  <c r="A118" i="41"/>
  <c r="A119" i="41"/>
  <c r="A120" i="41"/>
  <c r="A121" i="41"/>
  <c r="A122" i="41"/>
  <c r="A123" i="41"/>
  <c r="A124" i="41"/>
  <c r="A125" i="41"/>
  <c r="A126" i="41"/>
  <c r="A127" i="41"/>
  <c r="A128" i="41"/>
  <c r="A129" i="41"/>
  <c r="A130" i="41"/>
  <c r="A131" i="41"/>
  <c r="A132" i="41"/>
  <c r="A133" i="41"/>
  <c r="A134" i="41"/>
  <c r="A135" i="41"/>
  <c r="A136" i="41"/>
  <c r="A137" i="41"/>
  <c r="A138" i="41"/>
  <c r="A139" i="41"/>
  <c r="A140" i="41"/>
  <c r="A141" i="41"/>
  <c r="A142" i="41"/>
  <c r="A143" i="41"/>
  <c r="A144" i="41"/>
  <c r="A145" i="41"/>
  <c r="A146" i="41"/>
  <c r="A147" i="41"/>
  <c r="A148" i="41"/>
  <c r="A149" i="41"/>
  <c r="A150" i="41"/>
  <c r="A151" i="41"/>
  <c r="A152" i="41"/>
  <c r="A153" i="41"/>
  <c r="A154" i="41"/>
  <c r="A155" i="41"/>
  <c r="A156" i="41"/>
  <c r="A157" i="41"/>
  <c r="A158" i="41"/>
  <c r="A159" i="41"/>
  <c r="A160" i="41"/>
  <c r="A161" i="41"/>
  <c r="A162" i="41"/>
  <c r="A163" i="41"/>
  <c r="A164" i="41"/>
  <c r="A165" i="41"/>
  <c r="A166" i="41"/>
  <c r="A167" i="41"/>
  <c r="A168" i="41"/>
  <c r="A170" i="41"/>
  <c r="A171" i="41"/>
  <c r="A172" i="41"/>
  <c r="A173" i="41"/>
  <c r="A174" i="41"/>
  <c r="A175" i="41"/>
  <c r="A176" i="41"/>
  <c r="A177" i="41"/>
  <c r="A178" i="41"/>
  <c r="A179" i="41"/>
  <c r="A180" i="41"/>
  <c r="A181" i="41"/>
  <c r="A182" i="41"/>
  <c r="A183" i="41"/>
  <c r="A184" i="41"/>
  <c r="A185" i="41"/>
  <c r="A186" i="41"/>
  <c r="A187" i="41"/>
  <c r="A188" i="41"/>
  <c r="A189" i="41"/>
  <c r="A190" i="41"/>
  <c r="A191" i="41"/>
  <c r="A192" i="41"/>
  <c r="A193" i="41"/>
  <c r="A194" i="41"/>
  <c r="A195" i="41"/>
  <c r="A196" i="41"/>
  <c r="A197" i="41"/>
  <c r="A198" i="41"/>
  <c r="A199" i="41"/>
  <c r="A200" i="41"/>
  <c r="A201" i="41"/>
  <c r="A202" i="41"/>
  <c r="A203" i="41"/>
  <c r="A204" i="41"/>
  <c r="A205" i="41"/>
  <c r="A206" i="41"/>
  <c r="A207" i="41"/>
  <c r="A208" i="41"/>
  <c r="A209" i="41"/>
  <c r="A210" i="41"/>
  <c r="A211" i="41"/>
  <c r="A212" i="41"/>
  <c r="A213" i="41"/>
  <c r="A214" i="41"/>
  <c r="A215" i="41"/>
  <c r="A216" i="41"/>
  <c r="A217" i="41"/>
  <c r="A218" i="41"/>
  <c r="A219" i="41"/>
  <c r="A220" i="41"/>
  <c r="A221" i="41"/>
  <c r="A222" i="41"/>
  <c r="A223" i="41"/>
  <c r="A224" i="41"/>
  <c r="A225" i="41"/>
  <c r="A226" i="41"/>
  <c r="A227" i="41"/>
  <c r="A228" i="41"/>
  <c r="A229" i="41"/>
  <c r="A230" i="41"/>
  <c r="A231" i="41"/>
  <c r="A232" i="41"/>
  <c r="A233" i="41"/>
  <c r="A234" i="41"/>
  <c r="A235" i="41"/>
  <c r="A236" i="41"/>
  <c r="A237" i="41"/>
  <c r="A238" i="41"/>
  <c r="A239" i="41"/>
  <c r="A240" i="41"/>
  <c r="A241" i="41"/>
  <c r="A242" i="41"/>
  <c r="A243" i="41"/>
  <c r="A244" i="41"/>
  <c r="A245" i="41"/>
  <c r="A246" i="41"/>
  <c r="A247" i="41"/>
  <c r="A248" i="41"/>
  <c r="A249" i="41"/>
  <c r="A250" i="41"/>
  <c r="A251" i="41"/>
  <c r="A252" i="41"/>
  <c r="A253" i="41"/>
  <c r="A254" i="41"/>
  <c r="A255" i="41"/>
  <c r="A256" i="41"/>
  <c r="A257" i="41"/>
  <c r="A258" i="41"/>
  <c r="A259" i="41"/>
  <c r="A260" i="41"/>
  <c r="A261" i="41"/>
  <c r="A262" i="41"/>
  <c r="A263" i="41"/>
  <c r="A264" i="41"/>
  <c r="A265" i="41"/>
  <c r="A266" i="41"/>
  <c r="A267" i="41"/>
  <c r="A268" i="41"/>
  <c r="A269" i="41"/>
  <c r="A270" i="41"/>
  <c r="A271" i="41"/>
  <c r="A272" i="41"/>
  <c r="A273" i="41"/>
  <c r="A274" i="41"/>
  <c r="A275" i="41"/>
  <c r="A276" i="41"/>
  <c r="A277" i="41"/>
  <c r="A278" i="41"/>
  <c r="A279" i="41"/>
  <c r="A280" i="41"/>
  <c r="A281" i="41"/>
  <c r="A282" i="41"/>
  <c r="A283" i="41"/>
  <c r="A284" i="41"/>
  <c r="A285" i="41"/>
  <c r="A286" i="41"/>
  <c r="A287" i="41"/>
  <c r="A288" i="41"/>
  <c r="A289" i="41"/>
  <c r="A290" i="41"/>
  <c r="A291" i="41"/>
  <c r="A292" i="41"/>
  <c r="A293" i="41"/>
  <c r="A294" i="41"/>
  <c r="A295" i="41"/>
  <c r="A296" i="41"/>
  <c r="A297" i="41"/>
  <c r="A298" i="41"/>
  <c r="A299" i="41"/>
  <c r="A300" i="41"/>
  <c r="A38" i="41"/>
  <c r="A302" i="41"/>
  <c r="BC22" i="41"/>
  <c r="BC23" i="41" s="1"/>
  <c r="BB22" i="41"/>
  <c r="BB23" i="41" s="1"/>
  <c r="BA22" i="41"/>
  <c r="BA23" i="41" s="1"/>
  <c r="AZ22" i="41"/>
  <c r="AZ23" i="41" s="1"/>
  <c r="AY22" i="41"/>
  <c r="AY23" i="41" s="1"/>
  <c r="AX22" i="41"/>
  <c r="AX23" i="41" s="1"/>
  <c r="AW22" i="41"/>
  <c r="AW23" i="41" s="1"/>
  <c r="AV22" i="41"/>
  <c r="AV23" i="41" s="1"/>
  <c r="AU22" i="41"/>
  <c r="AU23" i="41" s="1"/>
  <c r="AT22" i="41"/>
  <c r="AT23" i="41" s="1"/>
  <c r="AS22" i="41"/>
  <c r="AR22" i="41"/>
  <c r="AR23" i="41" s="1"/>
  <c r="AQ22" i="41"/>
  <c r="BC20" i="41"/>
  <c r="BB20" i="41"/>
  <c r="BA20" i="41"/>
  <c r="AZ20" i="41"/>
  <c r="AY20" i="41"/>
  <c r="AX20" i="41"/>
  <c r="AW20" i="41"/>
  <c r="AV20" i="41"/>
  <c r="AU20" i="41"/>
  <c r="AT20" i="41"/>
  <c r="AS20" i="41"/>
  <c r="AR20" i="41"/>
  <c r="AQ20" i="41"/>
  <c r="BD19" i="41"/>
  <c r="BC19" i="41"/>
  <c r="BB19" i="41"/>
  <c r="BA19" i="41"/>
  <c r="AZ19" i="41"/>
  <c r="AY19" i="41"/>
  <c r="AX19" i="41"/>
  <c r="AW19" i="41"/>
  <c r="AV19" i="41"/>
  <c r="AU19" i="41"/>
  <c r="AT19" i="41"/>
  <c r="AS19" i="41"/>
  <c r="AR19" i="41"/>
  <c r="AQ19" i="41"/>
  <c r="BC18" i="41"/>
  <c r="BB18" i="41"/>
  <c r="BA18" i="41"/>
  <c r="AZ18" i="41"/>
  <c r="AY18" i="41"/>
  <c r="AX18" i="41"/>
  <c r="AW18" i="41"/>
  <c r="AV18" i="41"/>
  <c r="AU18" i="41"/>
  <c r="AT18" i="41"/>
  <c r="AS18" i="41"/>
  <c r="AR18" i="41"/>
  <c r="AQ18" i="41"/>
  <c r="AQ23" i="41" l="1"/>
  <c r="AQ14" i="41"/>
  <c r="AS23" i="41"/>
  <c r="AS11" i="41"/>
  <c r="AX21" i="41"/>
  <c r="AX24" i="41" s="1"/>
  <c r="AX26" i="41" s="1"/>
  <c r="AQ21" i="41"/>
  <c r="AQ24" i="41" s="1"/>
  <c r="AY21" i="41"/>
  <c r="AY24" i="41" s="1"/>
  <c r="AR21" i="41"/>
  <c r="AR24" i="41" s="1"/>
  <c r="AR26" i="41" s="1"/>
  <c r="AZ21" i="41"/>
  <c r="AZ24" i="41" s="1"/>
  <c r="AS21" i="41"/>
  <c r="BA21" i="41"/>
  <c r="BA24" i="41" s="1"/>
  <c r="AT21" i="41"/>
  <c r="AT24" i="41" s="1"/>
  <c r="BB21" i="41"/>
  <c r="BB24" i="41" s="1"/>
  <c r="AU21" i="41"/>
  <c r="AU24" i="41" s="1"/>
  <c r="AU26" i="41" s="1"/>
  <c r="BC21" i="41"/>
  <c r="BC24" i="41" s="1"/>
  <c r="AV21" i="41"/>
  <c r="AV24" i="41" s="1"/>
  <c r="AV26" i="41" s="1"/>
  <c r="AW21" i="41"/>
  <c r="AW24" i="41" s="1"/>
  <c r="S135" i="24"/>
  <c r="R135" i="24"/>
  <c r="Q31" i="24"/>
  <c r="P31" i="24"/>
  <c r="O31" i="24"/>
  <c r="N31" i="24"/>
  <c r="M31" i="24"/>
  <c r="L31" i="24"/>
  <c r="K31" i="24"/>
  <c r="J31" i="24"/>
  <c r="I31" i="24"/>
  <c r="H31" i="24"/>
  <c r="G31" i="24"/>
  <c r="AC31" i="24"/>
  <c r="AB31" i="24"/>
  <c r="Y31" i="24"/>
  <c r="X31" i="24"/>
  <c r="U31" i="24"/>
  <c r="T31" i="24"/>
  <c r="F31" i="24"/>
  <c r="BX126" i="24"/>
  <c r="BV126" i="24"/>
  <c r="BU126" i="24"/>
  <c r="BS126" i="24"/>
  <c r="BR126" i="24"/>
  <c r="BQ126" i="24"/>
  <c r="BP126" i="24"/>
  <c r="BO126" i="24"/>
  <c r="BN126" i="24"/>
  <c r="BM126" i="24"/>
  <c r="BK126" i="24"/>
  <c r="BI126" i="24"/>
  <c r="BH126" i="24"/>
  <c r="BG126" i="24"/>
  <c r="BF126" i="24"/>
  <c r="BE126" i="24"/>
  <c r="BD126" i="24"/>
  <c r="BC126" i="24"/>
  <c r="BB126" i="24"/>
  <c r="BA126" i="24"/>
  <c r="AZ126" i="24"/>
  <c r="AX126" i="24"/>
  <c r="AV126" i="24"/>
  <c r="AT126" i="24"/>
  <c r="AR126" i="24"/>
  <c r="AQ126" i="24"/>
  <c r="AP126" i="24"/>
  <c r="AO126" i="24"/>
  <c r="AN126" i="24"/>
  <c r="AM126" i="24"/>
  <c r="AJ126" i="24"/>
  <c r="AH126" i="24"/>
  <c r="AC126" i="24"/>
  <c r="AB126" i="24"/>
  <c r="Y126" i="24"/>
  <c r="X126" i="24"/>
  <c r="W126" i="24"/>
  <c r="V126" i="24"/>
  <c r="U126" i="24"/>
  <c r="T126" i="24"/>
  <c r="S126" i="24"/>
  <c r="R126" i="24"/>
  <c r="Q126" i="24"/>
  <c r="P126" i="24"/>
  <c r="O126" i="24"/>
  <c r="N126" i="24"/>
  <c r="M126" i="24"/>
  <c r="L126" i="24"/>
  <c r="K126" i="24"/>
  <c r="J126" i="24"/>
  <c r="I126" i="24"/>
  <c r="H126" i="24"/>
  <c r="G126" i="24"/>
  <c r="F126" i="24"/>
  <c r="E126" i="24"/>
  <c r="CI120" i="24"/>
  <c r="BX120" i="24"/>
  <c r="BV120" i="24"/>
  <c r="BU120" i="24"/>
  <c r="BS120" i="24"/>
  <c r="BR120" i="24"/>
  <c r="BQ120" i="24"/>
  <c r="BP120" i="24"/>
  <c r="BO120" i="24"/>
  <c r="BN120" i="24"/>
  <c r="BM120" i="24"/>
  <c r="BK120" i="24"/>
  <c r="BI120" i="24"/>
  <c r="BG120" i="24"/>
  <c r="BF120" i="24"/>
  <c r="BE120" i="24"/>
  <c r="BD120" i="24"/>
  <c r="BC120" i="24"/>
  <c r="BB120" i="24"/>
  <c r="BA120" i="24"/>
  <c r="AZ120" i="24"/>
  <c r="AX120" i="24"/>
  <c r="AV120" i="24"/>
  <c r="AS120" i="24"/>
  <c r="AR120" i="24"/>
  <c r="AQ120" i="24"/>
  <c r="AP120" i="24"/>
  <c r="AO120" i="24"/>
  <c r="AN120" i="24"/>
  <c r="AM120" i="24"/>
  <c r="AJ120" i="24"/>
  <c r="AH120" i="24"/>
  <c r="AC120" i="24"/>
  <c r="AB120" i="24"/>
  <c r="Y120" i="24"/>
  <c r="X120" i="24"/>
  <c r="W120" i="24"/>
  <c r="V120" i="24"/>
  <c r="U120" i="24"/>
  <c r="T120" i="24"/>
  <c r="S120" i="24"/>
  <c r="R120" i="24"/>
  <c r="Q120" i="24"/>
  <c r="P120" i="24"/>
  <c r="O120" i="24"/>
  <c r="N120" i="24"/>
  <c r="M120" i="24"/>
  <c r="L120" i="24"/>
  <c r="K120" i="24"/>
  <c r="J120" i="24"/>
  <c r="I120" i="24"/>
  <c r="H120" i="24"/>
  <c r="G120" i="24"/>
  <c r="F120" i="24"/>
  <c r="E120" i="24"/>
  <c r="CI89" i="24"/>
  <c r="BX89" i="24"/>
  <c r="BV89" i="24"/>
  <c r="BU89" i="24"/>
  <c r="BS89" i="24"/>
  <c r="BR89" i="24"/>
  <c r="BQ89" i="24"/>
  <c r="BP89" i="24"/>
  <c r="BO89" i="24"/>
  <c r="BN89" i="24"/>
  <c r="BM89" i="24"/>
  <c r="BK89" i="24"/>
  <c r="BI89" i="24"/>
  <c r="BH89" i="24"/>
  <c r="BG89" i="24"/>
  <c r="BF89" i="24"/>
  <c r="BE89" i="24"/>
  <c r="BD89" i="24"/>
  <c r="BC89" i="24"/>
  <c r="BB89" i="24"/>
  <c r="BA89" i="24"/>
  <c r="AZ89" i="24"/>
  <c r="AX89" i="24"/>
  <c r="AV89" i="24"/>
  <c r="AS89" i="24"/>
  <c r="AR89" i="24"/>
  <c r="AQ89" i="24"/>
  <c r="AP89" i="24"/>
  <c r="AO89" i="24"/>
  <c r="AN89" i="24"/>
  <c r="AM89" i="24"/>
  <c r="AJ89" i="24"/>
  <c r="AH89" i="24"/>
  <c r="AC89" i="24"/>
  <c r="AB89" i="24"/>
  <c r="Y89" i="24"/>
  <c r="X89" i="24"/>
  <c r="W89" i="24"/>
  <c r="V89" i="24"/>
  <c r="U89" i="24"/>
  <c r="T89" i="24"/>
  <c r="Q89" i="24"/>
  <c r="P89" i="24"/>
  <c r="O89" i="24"/>
  <c r="N89" i="24"/>
  <c r="M89" i="24"/>
  <c r="L89" i="24"/>
  <c r="K89" i="24"/>
  <c r="J89" i="24"/>
  <c r="H89" i="24"/>
  <c r="G89" i="24"/>
  <c r="E89" i="24"/>
  <c r="CI73" i="24"/>
  <c r="BX73" i="24"/>
  <c r="BV73" i="24"/>
  <c r="BU73" i="24"/>
  <c r="BS73" i="24"/>
  <c r="BR73" i="24"/>
  <c r="BQ73" i="24"/>
  <c r="BP73" i="24"/>
  <c r="BO73" i="24"/>
  <c r="BN73" i="24"/>
  <c r="BM73" i="24"/>
  <c r="BK73" i="24"/>
  <c r="BI73" i="24"/>
  <c r="BH73" i="24"/>
  <c r="BG73" i="24"/>
  <c r="BF73" i="24"/>
  <c r="BE73" i="24"/>
  <c r="BD73" i="24"/>
  <c r="BC73" i="24"/>
  <c r="BB73" i="24"/>
  <c r="BA73" i="24"/>
  <c r="AZ73" i="24"/>
  <c r="AX73" i="24"/>
  <c r="AV73" i="24"/>
  <c r="AU73" i="24"/>
  <c r="AT73" i="24"/>
  <c r="AS73" i="24"/>
  <c r="AR73" i="24"/>
  <c r="AQ73" i="24"/>
  <c r="AP73" i="24"/>
  <c r="AO73" i="24"/>
  <c r="AN73" i="24"/>
  <c r="AM73" i="24"/>
  <c r="AJ73" i="24"/>
  <c r="AH73" i="24"/>
  <c r="AC73" i="24"/>
  <c r="AB73" i="24"/>
  <c r="Y73" i="24"/>
  <c r="X73" i="24"/>
  <c r="W73" i="24"/>
  <c r="V73" i="24"/>
  <c r="U73" i="24"/>
  <c r="T73" i="24"/>
  <c r="S73" i="24"/>
  <c r="R73" i="24"/>
  <c r="Q73" i="24"/>
  <c r="P73" i="24"/>
  <c r="O73" i="24"/>
  <c r="N73" i="24"/>
  <c r="M73" i="24"/>
  <c r="K73" i="24"/>
  <c r="J73" i="24"/>
  <c r="I73" i="24"/>
  <c r="H73" i="24"/>
  <c r="G73" i="24"/>
  <c r="F73" i="24"/>
  <c r="E73" i="24"/>
  <c r="CL124" i="24"/>
  <c r="AD63" i="24"/>
  <c r="AK280" i="24"/>
  <c r="AK279" i="24"/>
  <c r="AK278" i="24"/>
  <c r="AK277" i="24"/>
  <c r="AK276" i="24"/>
  <c r="CI274" i="24"/>
  <c r="BX274" i="24"/>
  <c r="BV274" i="24"/>
  <c r="BU274" i="24"/>
  <c r="BT274" i="24"/>
  <c r="BS274" i="24"/>
  <c r="BR274" i="24"/>
  <c r="BQ274" i="24"/>
  <c r="BP274" i="24"/>
  <c r="BO274" i="24"/>
  <c r="BN274" i="24"/>
  <c r="BM274" i="24"/>
  <c r="BK274" i="24"/>
  <c r="BI274" i="24"/>
  <c r="BH274" i="24"/>
  <c r="BG274" i="24"/>
  <c r="BF274" i="24"/>
  <c r="BE274" i="24"/>
  <c r="BD274" i="24"/>
  <c r="BC274" i="24"/>
  <c r="BB274" i="24"/>
  <c r="AZ274" i="24"/>
  <c r="AX274" i="24"/>
  <c r="AV274" i="24"/>
  <c r="AU274" i="24"/>
  <c r="AT274" i="24"/>
  <c r="AS274" i="24"/>
  <c r="AR274" i="24"/>
  <c r="AQ274" i="24"/>
  <c r="AP274" i="24"/>
  <c r="AO274" i="24"/>
  <c r="AN274" i="24"/>
  <c r="AM274" i="24"/>
  <c r="AJ274" i="24"/>
  <c r="AH274" i="24"/>
  <c r="AK273" i="24"/>
  <c r="AS24" i="41" l="1"/>
  <c r="AD62" i="24"/>
  <c r="CP139" i="24"/>
  <c r="AI102" i="24"/>
  <c r="AI66" i="24"/>
  <c r="AI77" i="24"/>
  <c r="AI86" i="24"/>
  <c r="AI122" i="24"/>
  <c r="AI132" i="24"/>
  <c r="AI64" i="24"/>
  <c r="AI75" i="24"/>
  <c r="AI83" i="24"/>
  <c r="AI95" i="24"/>
  <c r="AI130" i="24"/>
  <c r="CO64" i="24"/>
  <c r="CN63" i="24"/>
  <c r="CP64" i="24"/>
  <c r="CO77" i="24"/>
  <c r="CO86" i="24"/>
  <c r="CO122" i="24"/>
  <c r="CO132" i="24"/>
  <c r="CO63" i="24"/>
  <c r="CN75" i="24"/>
  <c r="CP77" i="24"/>
  <c r="AI81" i="24"/>
  <c r="CN83" i="24"/>
  <c r="CP86" i="24"/>
  <c r="AI91" i="24"/>
  <c r="CN95" i="24"/>
  <c r="CP122" i="24"/>
  <c r="AI128" i="24"/>
  <c r="CN130" i="24"/>
  <c r="CP132" i="24"/>
  <c r="AI139" i="24"/>
  <c r="CO66" i="24"/>
  <c r="CN66" i="24"/>
  <c r="CO91" i="24"/>
  <c r="CO128" i="24"/>
  <c r="CO139" i="24"/>
  <c r="CP63" i="24"/>
  <c r="CO75" i="24"/>
  <c r="CO83" i="24"/>
  <c r="CO95" i="24"/>
  <c r="CO130" i="24"/>
  <c r="CN31" i="24"/>
  <c r="CP75" i="24"/>
  <c r="AI79" i="24"/>
  <c r="CN81" i="24"/>
  <c r="CP83" i="24"/>
  <c r="AI88" i="24"/>
  <c r="CN91" i="24"/>
  <c r="CP95" i="24"/>
  <c r="AI124" i="24"/>
  <c r="CN128" i="24"/>
  <c r="CP130" i="24"/>
  <c r="AI134" i="24"/>
  <c r="CN139" i="24"/>
  <c r="CO31" i="24"/>
  <c r="CN102" i="24"/>
  <c r="CP31" i="24"/>
  <c r="CP66" i="24"/>
  <c r="CN79" i="24"/>
  <c r="CP81" i="24"/>
  <c r="CN88" i="24"/>
  <c r="CP91" i="24"/>
  <c r="CN124" i="24"/>
  <c r="CP128" i="24"/>
  <c r="CN134" i="24"/>
  <c r="CO102" i="24"/>
  <c r="AI63" i="24"/>
  <c r="CN64" i="24"/>
  <c r="CO79" i="24"/>
  <c r="CO88" i="24"/>
  <c r="CO124" i="24"/>
  <c r="CO134" i="24"/>
  <c r="CP102" i="24"/>
  <c r="CO81" i="24"/>
  <c r="CN77" i="24"/>
  <c r="CP79" i="24"/>
  <c r="CN86" i="24"/>
  <c r="CP88" i="24"/>
  <c r="CN122" i="24"/>
  <c r="CP124" i="24"/>
  <c r="CN132" i="24"/>
  <c r="CP134" i="24"/>
  <c r="AY275" i="24"/>
  <c r="CQ275" i="24" s="1"/>
  <c r="CQ277" i="24"/>
  <c r="CR277" i="24"/>
  <c r="CR279" i="24"/>
  <c r="CQ276" i="24"/>
  <c r="CQ278" i="24"/>
  <c r="CQ280" i="24"/>
  <c r="CR276" i="24"/>
  <c r="CR278" i="24"/>
  <c r="CR280" i="24"/>
  <c r="CQ279" i="24"/>
  <c r="CL275" i="24"/>
  <c r="CL274" i="24" s="1"/>
  <c r="BY275" i="24"/>
  <c r="BY274" i="24" s="1"/>
  <c r="BL275" i="24"/>
  <c r="CR275" i="24" s="1"/>
  <c r="AE31" i="24"/>
  <c r="CP273" i="24"/>
  <c r="CO276" i="24"/>
  <c r="CO278" i="24"/>
  <c r="CO280" i="24"/>
  <c r="CO273" i="24"/>
  <c r="CP276" i="24"/>
  <c r="CP278" i="24"/>
  <c r="CP280" i="24"/>
  <c r="CP277" i="24"/>
  <c r="CP279" i="24"/>
  <c r="CN273" i="24"/>
  <c r="AK83" i="24"/>
  <c r="AK95" i="24"/>
  <c r="CN276" i="24"/>
  <c r="CM276" i="24"/>
  <c r="CN278" i="24"/>
  <c r="CM278" i="24"/>
  <c r="AK66" i="24"/>
  <c r="AK81" i="24"/>
  <c r="AK64" i="24"/>
  <c r="AK79" i="24"/>
  <c r="AK88" i="24"/>
  <c r="AK75" i="24"/>
  <c r="CN280" i="24"/>
  <c r="CM280" i="24"/>
  <c r="AK128" i="24"/>
  <c r="CN277" i="24"/>
  <c r="CM277" i="24"/>
  <c r="CN279" i="24"/>
  <c r="CM279" i="24"/>
  <c r="AK63" i="24"/>
  <c r="AK77" i="24"/>
  <c r="AK86" i="24"/>
  <c r="AK132" i="24"/>
  <c r="CO277" i="24"/>
  <c r="CO279" i="24"/>
  <c r="AD31" i="24"/>
  <c r="AK102" i="24"/>
  <c r="AK139" i="24"/>
  <c r="AK134" i="24"/>
  <c r="AK130" i="24"/>
  <c r="AK124" i="24"/>
  <c r="AK122" i="24"/>
  <c r="AK91" i="24"/>
  <c r="BA274" i="24"/>
  <c r="AK268" i="24"/>
  <c r="AE268" i="24"/>
  <c r="AD268" i="24"/>
  <c r="AK267" i="24"/>
  <c r="AE267" i="24"/>
  <c r="AD267" i="24"/>
  <c r="AK266" i="24"/>
  <c r="AE266" i="24"/>
  <c r="AD266" i="24"/>
  <c r="AE273" i="24"/>
  <c r="AE272" i="24" s="1"/>
  <c r="AE271" i="24" s="1"/>
  <c r="AD273" i="24"/>
  <c r="CI272" i="24"/>
  <c r="CI271" i="24" s="1"/>
  <c r="BX272" i="24"/>
  <c r="BX271" i="24" s="1"/>
  <c r="BV272" i="24"/>
  <c r="BV271" i="24" s="1"/>
  <c r="BU272" i="24"/>
  <c r="BU271" i="24" s="1"/>
  <c r="BT272" i="24"/>
  <c r="BT271" i="24" s="1"/>
  <c r="BS272" i="24"/>
  <c r="BS271" i="24" s="1"/>
  <c r="BR272" i="24"/>
  <c r="BR271" i="24" s="1"/>
  <c r="BQ272" i="24"/>
  <c r="BQ271" i="24" s="1"/>
  <c r="BP272" i="24"/>
  <c r="BP271" i="24" s="1"/>
  <c r="BO272" i="24"/>
  <c r="BO271" i="24" s="1"/>
  <c r="BN272" i="24"/>
  <c r="BN271" i="24" s="1"/>
  <c r="BM272" i="24"/>
  <c r="BM271" i="24" s="1"/>
  <c r="BK272" i="24"/>
  <c r="BK271" i="24" s="1"/>
  <c r="BI272" i="24"/>
  <c r="BI271" i="24" s="1"/>
  <c r="BH272" i="24"/>
  <c r="BH271" i="24" s="1"/>
  <c r="BG272" i="24"/>
  <c r="BG271" i="24" s="1"/>
  <c r="BF272" i="24"/>
  <c r="BF271" i="24" s="1"/>
  <c r="BE272" i="24"/>
  <c r="BE271" i="24" s="1"/>
  <c r="BD272" i="24"/>
  <c r="BD271" i="24" s="1"/>
  <c r="BC272" i="24"/>
  <c r="BC271" i="24" s="1"/>
  <c r="BB272" i="24"/>
  <c r="BB271" i="24" s="1"/>
  <c r="BA272" i="24"/>
  <c r="BA271" i="24" s="1"/>
  <c r="AZ272" i="24"/>
  <c r="AZ271" i="24" s="1"/>
  <c r="AX272" i="24"/>
  <c r="AX271" i="24" s="1"/>
  <c r="AV272" i="24"/>
  <c r="AV271" i="24" s="1"/>
  <c r="AU272" i="24"/>
  <c r="AU271" i="24" s="1"/>
  <c r="AT272" i="24"/>
  <c r="AT271" i="24" s="1"/>
  <c r="AS272" i="24"/>
  <c r="AS271" i="24" s="1"/>
  <c r="AR272" i="24"/>
  <c r="AR271" i="24" s="1"/>
  <c r="AQ272" i="24"/>
  <c r="AQ271" i="24" s="1"/>
  <c r="AP272" i="24"/>
  <c r="AP271" i="24" s="1"/>
  <c r="AO272" i="24"/>
  <c r="AO271" i="24" s="1"/>
  <c r="AN272" i="24"/>
  <c r="AN271" i="24" s="1"/>
  <c r="AM272" i="24"/>
  <c r="AM271" i="24" s="1"/>
  <c r="AJ272" i="24"/>
  <c r="AJ271" i="24" s="1"/>
  <c r="AH272" i="24"/>
  <c r="AH271" i="24" s="1"/>
  <c r="AC272" i="24"/>
  <c r="AC271" i="24" s="1"/>
  <c r="AB272" i="24"/>
  <c r="AB271" i="24" s="1"/>
  <c r="Y272" i="24"/>
  <c r="Y271" i="24" s="1"/>
  <c r="X272" i="24"/>
  <c r="X271" i="24" s="1"/>
  <c r="W272" i="24"/>
  <c r="W271" i="24" s="1"/>
  <c r="V272" i="24"/>
  <c r="V271" i="24" s="1"/>
  <c r="U272" i="24"/>
  <c r="U271" i="24" s="1"/>
  <c r="T272" i="24"/>
  <c r="T271" i="24" s="1"/>
  <c r="S272" i="24"/>
  <c r="S271" i="24" s="1"/>
  <c r="R272" i="24"/>
  <c r="R271" i="24" s="1"/>
  <c r="Q272" i="24"/>
  <c r="Q271" i="24" s="1"/>
  <c r="P272" i="24"/>
  <c r="P271" i="24" s="1"/>
  <c r="O272" i="24"/>
  <c r="O271" i="24" s="1"/>
  <c r="N272" i="24"/>
  <c r="N271" i="24" s="1"/>
  <c r="M272" i="24"/>
  <c r="M271" i="24" s="1"/>
  <c r="L272" i="24"/>
  <c r="L271" i="24" s="1"/>
  <c r="K272" i="24"/>
  <c r="K271" i="24" s="1"/>
  <c r="J272" i="24"/>
  <c r="J271" i="24" s="1"/>
  <c r="I272" i="24"/>
  <c r="I271" i="24" s="1"/>
  <c r="H272" i="24"/>
  <c r="H271" i="24" s="1"/>
  <c r="G272" i="24"/>
  <c r="G271" i="24" s="1"/>
  <c r="F272" i="24"/>
  <c r="F271" i="24" s="1"/>
  <c r="AL66" i="24" l="1"/>
  <c r="AL91" i="24"/>
  <c r="AL83" i="24"/>
  <c r="AL102" i="24"/>
  <c r="AL88" i="24"/>
  <c r="AL75" i="24"/>
  <c r="AL64" i="24"/>
  <c r="AL95" i="24"/>
  <c r="AL63" i="24"/>
  <c r="AL134" i="24"/>
  <c r="AL81" i="24"/>
  <c r="AL132" i="24"/>
  <c r="AL79" i="24"/>
  <c r="AL122" i="24"/>
  <c r="AL128" i="24"/>
  <c r="AL86" i="24"/>
  <c r="AL124" i="24"/>
  <c r="AL130" i="24"/>
  <c r="AL77" i="24"/>
  <c r="AL139" i="24"/>
  <c r="CP275" i="24"/>
  <c r="CP274" i="24" s="1"/>
  <c r="AI268" i="24"/>
  <c r="AI273" i="24"/>
  <c r="AI266" i="24"/>
  <c r="AI267" i="24"/>
  <c r="CP268" i="24"/>
  <c r="CP267" i="24"/>
  <c r="CO267" i="24"/>
  <c r="CO266" i="24"/>
  <c r="CP266" i="24"/>
  <c r="CO268" i="24"/>
  <c r="AD265" i="24"/>
  <c r="AD264" i="24" s="1"/>
  <c r="CL265" i="24"/>
  <c r="CL264" i="24" s="1"/>
  <c r="AE265" i="24"/>
  <c r="AE264" i="24" s="1"/>
  <c r="AY265" i="24"/>
  <c r="BL265" i="24"/>
  <c r="BY265" i="24"/>
  <c r="BY264" i="24" s="1"/>
  <c r="BL274" i="24"/>
  <c r="AY274" i="24"/>
  <c r="CO275" i="24"/>
  <c r="CO274" i="24" s="1"/>
  <c r="CN275" i="24"/>
  <c r="CN274" i="24" s="1"/>
  <c r="AK275" i="24"/>
  <c r="AK274" i="24" s="1"/>
  <c r="CM275" i="24"/>
  <c r="CN266" i="24"/>
  <c r="CN268" i="24"/>
  <c r="CN267" i="24"/>
  <c r="AI274" i="24"/>
  <c r="CL272" i="24"/>
  <c r="CL271" i="24" s="1"/>
  <c r="AY272" i="24"/>
  <c r="BY272" i="24"/>
  <c r="BY271" i="24" s="1"/>
  <c r="BL272" i="24"/>
  <c r="AD272" i="24"/>
  <c r="AD271" i="24" s="1"/>
  <c r="BR70" i="24"/>
  <c r="BR58" i="24"/>
  <c r="CM86" i="24" l="1"/>
  <c r="CM132" i="24"/>
  <c r="CM95" i="24"/>
  <c r="CM102" i="24"/>
  <c r="CM128" i="24"/>
  <c r="CM77" i="24"/>
  <c r="CM83" i="24"/>
  <c r="CR130" i="24"/>
  <c r="CM122" i="24"/>
  <c r="CQ134" i="24"/>
  <c r="CR75" i="24"/>
  <c r="CR91" i="24"/>
  <c r="CM64" i="24"/>
  <c r="CM139" i="24"/>
  <c r="CM81" i="24"/>
  <c r="CM124" i="24"/>
  <c r="CM79" i="24"/>
  <c r="CQ63" i="24"/>
  <c r="CR88" i="24"/>
  <c r="CM66" i="24"/>
  <c r="CM75" i="24"/>
  <c r="CM134" i="24"/>
  <c r="CR122" i="24"/>
  <c r="CR63" i="24"/>
  <c r="CQ122" i="24"/>
  <c r="CR134" i="24"/>
  <c r="CM130" i="24"/>
  <c r="CQ130" i="24"/>
  <c r="CQ91" i="24"/>
  <c r="CM91" i="24"/>
  <c r="CR132" i="24"/>
  <c r="CQ132" i="24"/>
  <c r="CR102" i="24"/>
  <c r="CQ102" i="24"/>
  <c r="CQ95" i="24"/>
  <c r="CQ75" i="24"/>
  <c r="CR86" i="24"/>
  <c r="CR95" i="24"/>
  <c r="CQ86" i="24"/>
  <c r="CR81" i="24"/>
  <c r="CM88" i="24"/>
  <c r="CQ81" i="24"/>
  <c r="CQ128" i="24"/>
  <c r="CR83" i="24"/>
  <c r="CR64" i="24"/>
  <c r="CQ83" i="24"/>
  <c r="CQ64" i="24"/>
  <c r="CR128" i="24"/>
  <c r="CR77" i="24"/>
  <c r="CQ77" i="24"/>
  <c r="CR66" i="24"/>
  <c r="CR79" i="24"/>
  <c r="CQ124" i="24"/>
  <c r="CM63" i="24"/>
  <c r="CR124" i="24"/>
  <c r="CQ79" i="24"/>
  <c r="AL267" i="24"/>
  <c r="AL273" i="24"/>
  <c r="CQ88" i="24"/>
  <c r="AL268" i="24"/>
  <c r="CQ66" i="24"/>
  <c r="AY271" i="24"/>
  <c r="BL264" i="24"/>
  <c r="AY264" i="24"/>
  <c r="BL271" i="24"/>
  <c r="CQ139" i="24"/>
  <c r="CR139" i="24"/>
  <c r="AK265" i="24"/>
  <c r="AK264" i="24" s="1"/>
  <c r="AI265" i="24"/>
  <c r="AI264" i="24" s="1"/>
  <c r="CP265" i="24"/>
  <c r="CP264" i="24" s="1"/>
  <c r="CO265" i="24"/>
  <c r="CO264" i="24" s="1"/>
  <c r="CN265" i="24"/>
  <c r="CN264" i="24" s="1"/>
  <c r="AL266" i="24"/>
  <c r="CM274" i="24"/>
  <c r="CP272" i="24"/>
  <c r="CP271" i="24" s="1"/>
  <c r="CN272" i="24"/>
  <c r="CN271" i="24" s="1"/>
  <c r="CO272" i="24"/>
  <c r="CO271" i="24" s="1"/>
  <c r="AK272" i="24"/>
  <c r="AK271" i="24" s="1"/>
  <c r="AI272" i="24"/>
  <c r="AI271" i="24" s="1"/>
  <c r="CI157" i="24"/>
  <c r="BX157" i="24"/>
  <c r="BV157" i="24"/>
  <c r="BU157" i="24"/>
  <c r="BT157" i="24"/>
  <c r="BS157" i="24"/>
  <c r="BQ157" i="24"/>
  <c r="BP157" i="24"/>
  <c r="BO157" i="24"/>
  <c r="BN157" i="24"/>
  <c r="BM157" i="24"/>
  <c r="BK157" i="24"/>
  <c r="BI157" i="24"/>
  <c r="BH157" i="24"/>
  <c r="BG157" i="24"/>
  <c r="BF157" i="24"/>
  <c r="BD157" i="24"/>
  <c r="BC157" i="24"/>
  <c r="BB157" i="24"/>
  <c r="BA157" i="24"/>
  <c r="AZ157" i="24"/>
  <c r="AJ157" i="24"/>
  <c r="AH157" i="24"/>
  <c r="AC157" i="24"/>
  <c r="AB157" i="24"/>
  <c r="Y157" i="24"/>
  <c r="X157" i="24"/>
  <c r="W157" i="24"/>
  <c r="V157" i="24"/>
  <c r="E157" i="24"/>
  <c r="BP15" i="40"/>
  <c r="BO15" i="40"/>
  <c r="BN15" i="40"/>
  <c r="BM15" i="40"/>
  <c r="BL15" i="40"/>
  <c r="BK15" i="40"/>
  <c r="BJ15" i="40"/>
  <c r="BI15" i="40"/>
  <c r="BH15" i="40"/>
  <c r="BG15" i="40"/>
  <c r="BF15" i="40"/>
  <c r="BE15" i="40"/>
  <c r="BD15" i="40"/>
  <c r="BP14" i="40"/>
  <c r="BO14" i="40"/>
  <c r="BN14" i="40"/>
  <c r="BN11" i="40" s="1"/>
  <c r="BM14" i="40"/>
  <c r="BL14" i="40"/>
  <c r="BK14" i="40"/>
  <c r="BJ14" i="40"/>
  <c r="BJ11" i="40" s="1"/>
  <c r="BI14" i="40"/>
  <c r="BH14" i="40"/>
  <c r="BG14" i="40"/>
  <c r="BF14" i="40"/>
  <c r="BE14" i="40"/>
  <c r="BD14" i="40"/>
  <c r="BC14" i="40"/>
  <c r="BC15" i="40"/>
  <c r="BD14" i="39"/>
  <c r="BE14" i="39"/>
  <c r="BF14" i="39"/>
  <c r="BG14" i="39"/>
  <c r="BH14" i="39"/>
  <c r="BI14" i="39"/>
  <c r="BJ14" i="39"/>
  <c r="BK14" i="39"/>
  <c r="BL14" i="39"/>
  <c r="BM14" i="39"/>
  <c r="BN14" i="39"/>
  <c r="BO14" i="39"/>
  <c r="BC14" i="39"/>
  <c r="CQ273" i="24" l="1"/>
  <c r="CR268" i="24"/>
  <c r="CR267" i="24"/>
  <c r="BD11" i="40"/>
  <c r="BF11" i="40"/>
  <c r="BG11" i="40"/>
  <c r="BO11" i="40"/>
  <c r="BH11" i="40"/>
  <c r="BP11" i="40"/>
  <c r="CM273" i="24"/>
  <c r="CM272" i="24" s="1"/>
  <c r="CM271" i="24" s="1"/>
  <c r="CR273" i="24"/>
  <c r="AL272" i="24"/>
  <c r="CR272" i="24" s="1"/>
  <c r="CQ267" i="24"/>
  <c r="CM267" i="24"/>
  <c r="CQ268" i="24"/>
  <c r="CM268" i="24"/>
  <c r="CQ266" i="24"/>
  <c r="CR266" i="24"/>
  <c r="CM266" i="24"/>
  <c r="AL265" i="24"/>
  <c r="BE11" i="40"/>
  <c r="BM11" i="40"/>
  <c r="BK11" i="40"/>
  <c r="BC11" i="40"/>
  <c r="BL11" i="40"/>
  <c r="AL274" i="24"/>
  <c r="BI11" i="40"/>
  <c r="AK203" i="24"/>
  <c r="AK171" i="24"/>
  <c r="AE158" i="24"/>
  <c r="AD158" i="24"/>
  <c r="CI166" i="24"/>
  <c r="BX166" i="24"/>
  <c r="BV166" i="24"/>
  <c r="BU166" i="24"/>
  <c r="BT166" i="24"/>
  <c r="BS166" i="24"/>
  <c r="BQ166" i="24"/>
  <c r="BP166" i="24"/>
  <c r="BO166" i="24"/>
  <c r="BN166" i="24"/>
  <c r="BM166" i="24"/>
  <c r="BK166" i="24"/>
  <c r="BI166" i="24"/>
  <c r="BH166" i="24"/>
  <c r="BG166" i="24"/>
  <c r="BF166" i="24"/>
  <c r="BD166" i="24"/>
  <c r="BC166" i="24"/>
  <c r="BB166" i="24"/>
  <c r="BA166" i="24"/>
  <c r="AZ166" i="24"/>
  <c r="AJ166" i="24"/>
  <c r="AH166" i="24"/>
  <c r="AC166" i="24"/>
  <c r="AB166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B16" i="39"/>
  <c r="C16" i="39" s="1"/>
  <c r="D16" i="39" s="1"/>
  <c r="E16" i="39" s="1"/>
  <c r="F16" i="39" s="1"/>
  <c r="G16" i="39" s="1"/>
  <c r="H16" i="39" s="1"/>
  <c r="I16" i="39" s="1"/>
  <c r="J16" i="39" s="1"/>
  <c r="K16" i="39" s="1"/>
  <c r="L16" i="39" s="1"/>
  <c r="M16" i="39" s="1"/>
  <c r="N16" i="39" s="1"/>
  <c r="O16" i="39" s="1"/>
  <c r="P16" i="39" s="1"/>
  <c r="Q16" i="39" s="1"/>
  <c r="R16" i="39" s="1"/>
  <c r="S16" i="39" s="1"/>
  <c r="T16" i="39" s="1"/>
  <c r="U16" i="39" s="1"/>
  <c r="V16" i="39" s="1"/>
  <c r="W16" i="39" s="1"/>
  <c r="X16" i="39" s="1"/>
  <c r="Y16" i="39" s="1"/>
  <c r="Z16" i="39" s="1"/>
  <c r="AA16" i="39" s="1"/>
  <c r="AB16" i="39" s="1"/>
  <c r="AC16" i="39" s="1"/>
  <c r="AD16" i="39" s="1"/>
  <c r="AE16" i="39" s="1"/>
  <c r="AF16" i="39" s="1"/>
  <c r="AG16" i="39" s="1"/>
  <c r="AH16" i="39" s="1"/>
  <c r="AI16" i="39" s="1"/>
  <c r="AJ16" i="39" s="1"/>
  <c r="AK16" i="39" s="1"/>
  <c r="AL16" i="39" s="1"/>
  <c r="AM16" i="39" s="1"/>
  <c r="AN16" i="39" s="1"/>
  <c r="AO16" i="39" s="1"/>
  <c r="AP16" i="39" s="1"/>
  <c r="AQ16" i="39" s="1"/>
  <c r="AR16" i="39" s="1"/>
  <c r="AS16" i="39" s="1"/>
  <c r="AT16" i="39" s="1"/>
  <c r="AU16" i="39" s="1"/>
  <c r="AV16" i="39" s="1"/>
  <c r="AW16" i="39" s="1"/>
  <c r="AX16" i="39" s="1"/>
  <c r="AY16" i="39" s="1"/>
  <c r="AZ16" i="39" s="1"/>
  <c r="BA16" i="39" s="1"/>
  <c r="BB16" i="39" s="1"/>
  <c r="BC16" i="39" s="1"/>
  <c r="BD16" i="39" s="1"/>
  <c r="BE16" i="39" s="1"/>
  <c r="BF16" i="39" s="1"/>
  <c r="BG16" i="39" s="1"/>
  <c r="BH16" i="39" s="1"/>
  <c r="BI16" i="39" s="1"/>
  <c r="BJ16" i="39" s="1"/>
  <c r="BK16" i="39" s="1"/>
  <c r="BL16" i="39" s="1"/>
  <c r="BM16" i="39" s="1"/>
  <c r="BN16" i="39" s="1"/>
  <c r="BO16" i="39" s="1"/>
  <c r="B16" i="40"/>
  <c r="C16" i="40" s="1"/>
  <c r="D16" i="40" s="1"/>
  <c r="E16" i="40" s="1"/>
  <c r="F16" i="40" s="1"/>
  <c r="G16" i="40" s="1"/>
  <c r="H16" i="40" s="1"/>
  <c r="I16" i="40" s="1"/>
  <c r="J16" i="40" s="1"/>
  <c r="K16" i="40" s="1"/>
  <c r="L16" i="40" s="1"/>
  <c r="M16" i="40" s="1"/>
  <c r="N16" i="40" s="1"/>
  <c r="O16" i="40" s="1"/>
  <c r="P16" i="40" s="1"/>
  <c r="Q16" i="40" s="1"/>
  <c r="R16" i="40" s="1"/>
  <c r="S16" i="40" s="1"/>
  <c r="T16" i="40" s="1"/>
  <c r="U16" i="40" s="1"/>
  <c r="V16" i="40" s="1"/>
  <c r="W16" i="40" s="1"/>
  <c r="X16" i="40" s="1"/>
  <c r="Y16" i="40" s="1"/>
  <c r="Z16" i="40" s="1"/>
  <c r="AA16" i="40" s="1"/>
  <c r="AB16" i="40" s="1"/>
  <c r="AC16" i="40" s="1"/>
  <c r="AD16" i="40" s="1"/>
  <c r="AE16" i="40" s="1"/>
  <c r="AF16" i="40" s="1"/>
  <c r="AG16" i="40" s="1"/>
  <c r="AH16" i="40" s="1"/>
  <c r="AI16" i="40" s="1"/>
  <c r="AJ16" i="40" s="1"/>
  <c r="AK16" i="40" s="1"/>
  <c r="AL16" i="40" s="1"/>
  <c r="AM16" i="40" s="1"/>
  <c r="AN16" i="40" s="1"/>
  <c r="AO16" i="40" s="1"/>
  <c r="AP16" i="40" s="1"/>
  <c r="AQ16" i="40" s="1"/>
  <c r="AR16" i="40" s="1"/>
  <c r="AS16" i="40" s="1"/>
  <c r="AT16" i="40" s="1"/>
  <c r="AU16" i="40" s="1"/>
  <c r="AV16" i="40" s="1"/>
  <c r="AW16" i="40" s="1"/>
  <c r="AX16" i="40" s="1"/>
  <c r="AY16" i="40" s="1"/>
  <c r="AZ16" i="40" s="1"/>
  <c r="BA16" i="40" s="1"/>
  <c r="BB16" i="40" s="1"/>
  <c r="BC16" i="40" s="1"/>
  <c r="BD16" i="40" s="1"/>
  <c r="BE16" i="40" s="1"/>
  <c r="BF16" i="40" s="1"/>
  <c r="BG16" i="40" s="1"/>
  <c r="BH16" i="40" s="1"/>
  <c r="BI16" i="40" s="1"/>
  <c r="BJ16" i="40" s="1"/>
  <c r="BK16" i="40" s="1"/>
  <c r="BL16" i="40" s="1"/>
  <c r="BM16" i="40" s="1"/>
  <c r="BN16" i="40" s="1"/>
  <c r="BO16" i="40" s="1"/>
  <c r="Q198" i="24"/>
  <c r="P198" i="24"/>
  <c r="Q135" i="24"/>
  <c r="AE135" i="24" s="1"/>
  <c r="P135" i="24"/>
  <c r="AD135" i="24" s="1"/>
  <c r="AE147" i="24"/>
  <c r="AD147" i="24"/>
  <c r="E239" i="40"/>
  <c r="D239" i="40"/>
  <c r="C239" i="40"/>
  <c r="B239" i="40"/>
  <c r="E238" i="40"/>
  <c r="D238" i="40"/>
  <c r="C238" i="40"/>
  <c r="B238" i="40"/>
  <c r="E237" i="40"/>
  <c r="D237" i="40"/>
  <c r="C237" i="40"/>
  <c r="B237" i="40"/>
  <c r="E236" i="40"/>
  <c r="D236" i="40"/>
  <c r="C236" i="40"/>
  <c r="B236" i="40"/>
  <c r="C235" i="40"/>
  <c r="B235" i="40"/>
  <c r="C234" i="40"/>
  <c r="B234" i="40"/>
  <c r="H233" i="40"/>
  <c r="G233" i="40"/>
  <c r="F233" i="40"/>
  <c r="E233" i="40"/>
  <c r="D233" i="40"/>
  <c r="C233" i="40"/>
  <c r="B233" i="40"/>
  <c r="H232" i="40"/>
  <c r="G232" i="40"/>
  <c r="F232" i="40"/>
  <c r="E232" i="40"/>
  <c r="D232" i="40"/>
  <c r="C232" i="40"/>
  <c r="B232" i="40"/>
  <c r="H231" i="40"/>
  <c r="G231" i="40"/>
  <c r="F231" i="40"/>
  <c r="E231" i="40"/>
  <c r="D231" i="40"/>
  <c r="C231" i="40"/>
  <c r="B231" i="40"/>
  <c r="H230" i="40"/>
  <c r="G230" i="40"/>
  <c r="F230" i="40"/>
  <c r="E230" i="40"/>
  <c r="D230" i="40"/>
  <c r="C230" i="40"/>
  <c r="B230" i="40"/>
  <c r="H229" i="40"/>
  <c r="G229" i="40"/>
  <c r="F229" i="40"/>
  <c r="E229" i="40"/>
  <c r="D229" i="40"/>
  <c r="C229" i="40"/>
  <c r="B229" i="40"/>
  <c r="H228" i="40"/>
  <c r="G228" i="40"/>
  <c r="F228" i="40"/>
  <c r="E228" i="40"/>
  <c r="D228" i="40"/>
  <c r="C228" i="40"/>
  <c r="B228" i="40"/>
  <c r="H227" i="40"/>
  <c r="G227" i="40"/>
  <c r="F227" i="40"/>
  <c r="E227" i="40"/>
  <c r="D227" i="40"/>
  <c r="C227" i="40"/>
  <c r="B227" i="40"/>
  <c r="H226" i="40"/>
  <c r="G226" i="40"/>
  <c r="F226" i="40"/>
  <c r="E226" i="40"/>
  <c r="D226" i="40"/>
  <c r="C226" i="40"/>
  <c r="B226" i="40"/>
  <c r="H225" i="40"/>
  <c r="G225" i="40"/>
  <c r="F225" i="40"/>
  <c r="E225" i="40"/>
  <c r="D225" i="40"/>
  <c r="C225" i="40"/>
  <c r="B225" i="40"/>
  <c r="H224" i="40"/>
  <c r="G224" i="40"/>
  <c r="F224" i="40"/>
  <c r="E224" i="40"/>
  <c r="D224" i="40"/>
  <c r="C224" i="40"/>
  <c r="B224" i="40"/>
  <c r="H223" i="40"/>
  <c r="G223" i="40"/>
  <c r="F223" i="40"/>
  <c r="E223" i="40"/>
  <c r="D223" i="40"/>
  <c r="C223" i="40"/>
  <c r="B223" i="40"/>
  <c r="H222" i="40"/>
  <c r="G222" i="40"/>
  <c r="F222" i="40"/>
  <c r="E222" i="40"/>
  <c r="D222" i="40"/>
  <c r="C222" i="40"/>
  <c r="B222" i="40"/>
  <c r="H221" i="40"/>
  <c r="G221" i="40"/>
  <c r="F221" i="40"/>
  <c r="E221" i="40"/>
  <c r="D221" i="40"/>
  <c r="C221" i="40"/>
  <c r="B221" i="40"/>
  <c r="H220" i="40"/>
  <c r="G220" i="40"/>
  <c r="F220" i="40"/>
  <c r="E220" i="40"/>
  <c r="D220" i="40"/>
  <c r="C220" i="40"/>
  <c r="B220" i="40"/>
  <c r="H219" i="40"/>
  <c r="G219" i="40"/>
  <c r="F219" i="40"/>
  <c r="E219" i="40"/>
  <c r="D219" i="40"/>
  <c r="C219" i="40"/>
  <c r="B219" i="40"/>
  <c r="H218" i="40"/>
  <c r="G218" i="40"/>
  <c r="F218" i="40"/>
  <c r="E218" i="40"/>
  <c r="D218" i="40"/>
  <c r="C218" i="40"/>
  <c r="B218" i="40"/>
  <c r="H217" i="40"/>
  <c r="G217" i="40"/>
  <c r="F217" i="40"/>
  <c r="E217" i="40"/>
  <c r="D217" i="40"/>
  <c r="C217" i="40"/>
  <c r="B217" i="40"/>
  <c r="H216" i="40"/>
  <c r="G216" i="40"/>
  <c r="F216" i="40"/>
  <c r="E216" i="40"/>
  <c r="D216" i="40"/>
  <c r="C216" i="40"/>
  <c r="B216" i="40"/>
  <c r="H215" i="40"/>
  <c r="G215" i="40"/>
  <c r="F215" i="40"/>
  <c r="E215" i="40"/>
  <c r="D215" i="40"/>
  <c r="C215" i="40"/>
  <c r="B215" i="40"/>
  <c r="H214" i="40"/>
  <c r="G214" i="40"/>
  <c r="F214" i="40"/>
  <c r="E214" i="40"/>
  <c r="D214" i="40"/>
  <c r="C214" i="40"/>
  <c r="B214" i="40"/>
  <c r="H213" i="40"/>
  <c r="G213" i="40"/>
  <c r="F213" i="40"/>
  <c r="E213" i="40"/>
  <c r="D213" i="40"/>
  <c r="C213" i="40"/>
  <c r="B213" i="40"/>
  <c r="H212" i="40"/>
  <c r="G212" i="40"/>
  <c r="F212" i="40"/>
  <c r="E212" i="40"/>
  <c r="D212" i="40"/>
  <c r="C212" i="40"/>
  <c r="B212" i="40"/>
  <c r="H211" i="40"/>
  <c r="G211" i="40"/>
  <c r="F211" i="40"/>
  <c r="E211" i="40"/>
  <c r="D211" i="40"/>
  <c r="C211" i="40"/>
  <c r="B211" i="40"/>
  <c r="H210" i="40"/>
  <c r="G210" i="40"/>
  <c r="F210" i="40"/>
  <c r="E210" i="40"/>
  <c r="D210" i="40"/>
  <c r="C210" i="40"/>
  <c r="B210" i="40"/>
  <c r="H209" i="40"/>
  <c r="G209" i="40"/>
  <c r="F209" i="40"/>
  <c r="E209" i="40"/>
  <c r="D209" i="40"/>
  <c r="C209" i="40"/>
  <c r="B209" i="40"/>
  <c r="H208" i="40"/>
  <c r="G208" i="40"/>
  <c r="F208" i="40"/>
  <c r="E208" i="40"/>
  <c r="D208" i="40"/>
  <c r="C208" i="40"/>
  <c r="B208" i="40"/>
  <c r="H207" i="40"/>
  <c r="G207" i="40"/>
  <c r="F207" i="40"/>
  <c r="E207" i="40"/>
  <c r="D207" i="40"/>
  <c r="C207" i="40"/>
  <c r="B207" i="40"/>
  <c r="H206" i="40"/>
  <c r="G206" i="40"/>
  <c r="F206" i="40"/>
  <c r="E206" i="40"/>
  <c r="D206" i="40"/>
  <c r="C206" i="40"/>
  <c r="B206" i="40"/>
  <c r="H205" i="40"/>
  <c r="G205" i="40"/>
  <c r="F205" i="40"/>
  <c r="E205" i="40"/>
  <c r="D205" i="40"/>
  <c r="C205" i="40"/>
  <c r="B205" i="40"/>
  <c r="H204" i="40"/>
  <c r="G204" i="40"/>
  <c r="F204" i="40"/>
  <c r="E204" i="40"/>
  <c r="D204" i="40"/>
  <c r="C204" i="40"/>
  <c r="B204" i="40"/>
  <c r="H203" i="40"/>
  <c r="G203" i="40"/>
  <c r="F203" i="40"/>
  <c r="E203" i="40"/>
  <c r="D203" i="40"/>
  <c r="C203" i="40"/>
  <c r="B203" i="40"/>
  <c r="H202" i="40"/>
  <c r="G202" i="40"/>
  <c r="F202" i="40"/>
  <c r="E202" i="40"/>
  <c r="D202" i="40"/>
  <c r="C202" i="40"/>
  <c r="B202" i="40"/>
  <c r="H201" i="40"/>
  <c r="G201" i="40"/>
  <c r="F201" i="40"/>
  <c r="E201" i="40"/>
  <c r="D201" i="40"/>
  <c r="C201" i="40"/>
  <c r="B201" i="40"/>
  <c r="H200" i="40"/>
  <c r="G200" i="40"/>
  <c r="F200" i="40"/>
  <c r="E200" i="40"/>
  <c r="D200" i="40"/>
  <c r="C200" i="40"/>
  <c r="B200" i="40"/>
  <c r="H199" i="40"/>
  <c r="G199" i="40"/>
  <c r="F199" i="40"/>
  <c r="E199" i="40"/>
  <c r="D199" i="40"/>
  <c r="C199" i="40"/>
  <c r="B199" i="40"/>
  <c r="H198" i="40"/>
  <c r="G198" i="40"/>
  <c r="F198" i="40"/>
  <c r="E198" i="40"/>
  <c r="D198" i="40"/>
  <c r="C198" i="40"/>
  <c r="B198" i="40"/>
  <c r="H197" i="40"/>
  <c r="G197" i="40"/>
  <c r="F197" i="40"/>
  <c r="E197" i="40"/>
  <c r="D197" i="40"/>
  <c r="C197" i="40"/>
  <c r="B197" i="40"/>
  <c r="H196" i="40"/>
  <c r="G196" i="40"/>
  <c r="F196" i="40"/>
  <c r="E196" i="40"/>
  <c r="D196" i="40"/>
  <c r="C196" i="40"/>
  <c r="B196" i="40"/>
  <c r="H195" i="40"/>
  <c r="G195" i="40"/>
  <c r="F195" i="40"/>
  <c r="E195" i="40"/>
  <c r="D195" i="40"/>
  <c r="C195" i="40"/>
  <c r="B195" i="40"/>
  <c r="H194" i="40"/>
  <c r="G194" i="40"/>
  <c r="F194" i="40"/>
  <c r="E194" i="40"/>
  <c r="D194" i="40"/>
  <c r="C194" i="40"/>
  <c r="B194" i="40"/>
  <c r="H193" i="40"/>
  <c r="G193" i="40"/>
  <c r="F193" i="40"/>
  <c r="E193" i="40"/>
  <c r="D193" i="40"/>
  <c r="C193" i="40"/>
  <c r="B193" i="40"/>
  <c r="H192" i="40"/>
  <c r="G192" i="40"/>
  <c r="F192" i="40"/>
  <c r="E192" i="40"/>
  <c r="D192" i="40"/>
  <c r="C192" i="40"/>
  <c r="B192" i="40"/>
  <c r="H191" i="40"/>
  <c r="G191" i="40"/>
  <c r="F191" i="40"/>
  <c r="E191" i="40"/>
  <c r="D191" i="40"/>
  <c r="C191" i="40"/>
  <c r="B191" i="40"/>
  <c r="H190" i="40"/>
  <c r="G190" i="40"/>
  <c r="F190" i="40"/>
  <c r="E190" i="40"/>
  <c r="D190" i="40"/>
  <c r="C190" i="40"/>
  <c r="B190" i="40"/>
  <c r="H189" i="40"/>
  <c r="G189" i="40"/>
  <c r="F189" i="40"/>
  <c r="E189" i="40"/>
  <c r="D189" i="40"/>
  <c r="C189" i="40"/>
  <c r="B189" i="40"/>
  <c r="H188" i="40"/>
  <c r="G188" i="40"/>
  <c r="F188" i="40"/>
  <c r="E188" i="40"/>
  <c r="D188" i="40"/>
  <c r="C188" i="40"/>
  <c r="B188" i="40"/>
  <c r="H187" i="40"/>
  <c r="G187" i="40"/>
  <c r="F187" i="40"/>
  <c r="E187" i="40"/>
  <c r="D187" i="40"/>
  <c r="C187" i="40"/>
  <c r="B187" i="40"/>
  <c r="H186" i="40"/>
  <c r="G186" i="40"/>
  <c r="F186" i="40"/>
  <c r="E186" i="40"/>
  <c r="D186" i="40"/>
  <c r="C186" i="40"/>
  <c r="B186" i="40"/>
  <c r="H185" i="40"/>
  <c r="G185" i="40"/>
  <c r="F185" i="40"/>
  <c r="E185" i="40"/>
  <c r="D185" i="40"/>
  <c r="C185" i="40"/>
  <c r="B185" i="40"/>
  <c r="H184" i="40"/>
  <c r="G184" i="40"/>
  <c r="F184" i="40"/>
  <c r="E184" i="40"/>
  <c r="D184" i="40"/>
  <c r="C184" i="40"/>
  <c r="B184" i="40"/>
  <c r="H183" i="40"/>
  <c r="G183" i="40"/>
  <c r="F183" i="40"/>
  <c r="E183" i="40"/>
  <c r="D183" i="40"/>
  <c r="C183" i="40"/>
  <c r="B183" i="40"/>
  <c r="H182" i="40"/>
  <c r="G182" i="40"/>
  <c r="F182" i="40"/>
  <c r="E182" i="40"/>
  <c r="D182" i="40"/>
  <c r="C182" i="40"/>
  <c r="B182" i="40"/>
  <c r="H181" i="40"/>
  <c r="G181" i="40"/>
  <c r="F181" i="40"/>
  <c r="E181" i="40"/>
  <c r="D181" i="40"/>
  <c r="C181" i="40"/>
  <c r="B181" i="40"/>
  <c r="H180" i="40"/>
  <c r="G180" i="40"/>
  <c r="F180" i="40"/>
  <c r="E180" i="40"/>
  <c r="D180" i="40"/>
  <c r="C180" i="40"/>
  <c r="B180" i="40"/>
  <c r="H179" i="40"/>
  <c r="G179" i="40"/>
  <c r="F179" i="40"/>
  <c r="E179" i="40"/>
  <c r="D179" i="40"/>
  <c r="C179" i="40"/>
  <c r="B179" i="40"/>
  <c r="H178" i="40"/>
  <c r="G178" i="40"/>
  <c r="F178" i="40"/>
  <c r="E178" i="40"/>
  <c r="D178" i="40"/>
  <c r="C178" i="40"/>
  <c r="B178" i="40"/>
  <c r="H177" i="40"/>
  <c r="G177" i="40"/>
  <c r="F177" i="40"/>
  <c r="E177" i="40"/>
  <c r="D177" i="40"/>
  <c r="C177" i="40"/>
  <c r="B177" i="40"/>
  <c r="H176" i="40"/>
  <c r="G176" i="40"/>
  <c r="F176" i="40"/>
  <c r="E176" i="40"/>
  <c r="D176" i="40"/>
  <c r="C176" i="40"/>
  <c r="B176" i="40"/>
  <c r="H175" i="40"/>
  <c r="G175" i="40"/>
  <c r="F175" i="40"/>
  <c r="E175" i="40"/>
  <c r="D175" i="40"/>
  <c r="C175" i="40"/>
  <c r="B175" i="40"/>
  <c r="H174" i="40"/>
  <c r="G174" i="40"/>
  <c r="F174" i="40"/>
  <c r="E174" i="40"/>
  <c r="D174" i="40"/>
  <c r="C174" i="40"/>
  <c r="B174" i="40"/>
  <c r="H173" i="40"/>
  <c r="G173" i="40"/>
  <c r="F173" i="40"/>
  <c r="E173" i="40"/>
  <c r="D173" i="40"/>
  <c r="C173" i="40"/>
  <c r="B173" i="40"/>
  <c r="H172" i="40"/>
  <c r="G172" i="40"/>
  <c r="F172" i="40"/>
  <c r="E172" i="40"/>
  <c r="D172" i="40"/>
  <c r="C172" i="40"/>
  <c r="B172" i="40"/>
  <c r="H171" i="40"/>
  <c r="G171" i="40"/>
  <c r="F171" i="40"/>
  <c r="E171" i="40"/>
  <c r="D171" i="40"/>
  <c r="C171" i="40"/>
  <c r="B171" i="40"/>
  <c r="H170" i="40"/>
  <c r="G170" i="40"/>
  <c r="F170" i="40"/>
  <c r="E170" i="40"/>
  <c r="D170" i="40"/>
  <c r="C170" i="40"/>
  <c r="B170" i="40"/>
  <c r="H169" i="40"/>
  <c r="G169" i="40"/>
  <c r="F169" i="40"/>
  <c r="E169" i="40"/>
  <c r="D169" i="40"/>
  <c r="C169" i="40"/>
  <c r="B169" i="40"/>
  <c r="H168" i="40"/>
  <c r="G168" i="40"/>
  <c r="F168" i="40"/>
  <c r="E168" i="40"/>
  <c r="D168" i="40"/>
  <c r="C168" i="40"/>
  <c r="B168" i="40"/>
  <c r="H167" i="40"/>
  <c r="G167" i="40"/>
  <c r="F167" i="40"/>
  <c r="E167" i="40"/>
  <c r="D167" i="40"/>
  <c r="C167" i="40"/>
  <c r="B167" i="40"/>
  <c r="H166" i="40"/>
  <c r="G166" i="40"/>
  <c r="F166" i="40"/>
  <c r="E166" i="40"/>
  <c r="D166" i="40"/>
  <c r="C166" i="40"/>
  <c r="B166" i="40"/>
  <c r="H165" i="40"/>
  <c r="G165" i="40"/>
  <c r="F165" i="40"/>
  <c r="E165" i="40"/>
  <c r="D165" i="40"/>
  <c r="C165" i="40"/>
  <c r="B165" i="40"/>
  <c r="H164" i="40"/>
  <c r="G164" i="40"/>
  <c r="F164" i="40"/>
  <c r="E164" i="40"/>
  <c r="D164" i="40"/>
  <c r="C164" i="40"/>
  <c r="B164" i="40"/>
  <c r="H163" i="40"/>
  <c r="G163" i="40"/>
  <c r="F163" i="40"/>
  <c r="E163" i="40"/>
  <c r="D163" i="40"/>
  <c r="C163" i="40"/>
  <c r="B163" i="40"/>
  <c r="H162" i="40"/>
  <c r="G162" i="40"/>
  <c r="F162" i="40"/>
  <c r="E162" i="40"/>
  <c r="D162" i="40"/>
  <c r="C162" i="40"/>
  <c r="B162" i="40"/>
  <c r="H161" i="40"/>
  <c r="G161" i="40"/>
  <c r="F161" i="40"/>
  <c r="E161" i="40"/>
  <c r="D161" i="40"/>
  <c r="C161" i="40"/>
  <c r="B161" i="40"/>
  <c r="H160" i="40"/>
  <c r="G160" i="40"/>
  <c r="F160" i="40"/>
  <c r="E160" i="40"/>
  <c r="D160" i="40"/>
  <c r="C160" i="40"/>
  <c r="B160" i="40"/>
  <c r="H159" i="40"/>
  <c r="G159" i="40"/>
  <c r="F159" i="40"/>
  <c r="E159" i="40"/>
  <c r="D159" i="40"/>
  <c r="C159" i="40"/>
  <c r="B159" i="40"/>
  <c r="H158" i="40"/>
  <c r="G158" i="40"/>
  <c r="F158" i="40"/>
  <c r="E158" i="40"/>
  <c r="D158" i="40"/>
  <c r="C158" i="40"/>
  <c r="B158" i="40"/>
  <c r="H157" i="40"/>
  <c r="G157" i="40"/>
  <c r="F157" i="40"/>
  <c r="E157" i="40"/>
  <c r="D157" i="40"/>
  <c r="C157" i="40"/>
  <c r="B157" i="40"/>
  <c r="D156" i="40"/>
  <c r="C156" i="40"/>
  <c r="B156" i="40"/>
  <c r="D155" i="40"/>
  <c r="C155" i="40"/>
  <c r="B155" i="40"/>
  <c r="C154" i="40"/>
  <c r="B154" i="40"/>
  <c r="C153" i="40"/>
  <c r="B153" i="40"/>
  <c r="B152" i="40"/>
  <c r="B151" i="40"/>
  <c r="B150" i="40"/>
  <c r="F149" i="40"/>
  <c r="E149" i="40"/>
  <c r="D149" i="40"/>
  <c r="C149" i="40"/>
  <c r="B149" i="40"/>
  <c r="G148" i="40"/>
  <c r="F148" i="40"/>
  <c r="E148" i="40"/>
  <c r="D148" i="40"/>
  <c r="C148" i="40"/>
  <c r="B148" i="40"/>
  <c r="G147" i="40"/>
  <c r="F147" i="40"/>
  <c r="E147" i="40"/>
  <c r="D147" i="40"/>
  <c r="C147" i="40"/>
  <c r="B147" i="40"/>
  <c r="F146" i="40"/>
  <c r="E146" i="40"/>
  <c r="D146" i="40"/>
  <c r="C146" i="40"/>
  <c r="B146" i="40"/>
  <c r="F145" i="40"/>
  <c r="E145" i="40"/>
  <c r="D145" i="40"/>
  <c r="C145" i="40"/>
  <c r="B145" i="40"/>
  <c r="F144" i="40"/>
  <c r="E144" i="40"/>
  <c r="D144" i="40"/>
  <c r="C144" i="40"/>
  <c r="B144" i="40"/>
  <c r="E143" i="40"/>
  <c r="D143" i="40"/>
  <c r="C143" i="40"/>
  <c r="B143" i="40"/>
  <c r="E142" i="40"/>
  <c r="D142" i="40"/>
  <c r="C142" i="40"/>
  <c r="B142" i="40"/>
  <c r="G141" i="40"/>
  <c r="F141" i="40"/>
  <c r="E141" i="40"/>
  <c r="D141" i="40"/>
  <c r="C141" i="40"/>
  <c r="B141" i="40"/>
  <c r="G136" i="40"/>
  <c r="F136" i="40"/>
  <c r="E136" i="40"/>
  <c r="D136" i="40"/>
  <c r="C136" i="40"/>
  <c r="B136" i="40"/>
  <c r="G133" i="40"/>
  <c r="F133" i="40"/>
  <c r="E133" i="40"/>
  <c r="D133" i="40"/>
  <c r="C133" i="40"/>
  <c r="B133" i="40"/>
  <c r="G127" i="40"/>
  <c r="F127" i="40"/>
  <c r="E127" i="40"/>
  <c r="D127" i="40"/>
  <c r="C127" i="40"/>
  <c r="B127" i="40"/>
  <c r="G126" i="40"/>
  <c r="F126" i="40"/>
  <c r="E126" i="40"/>
  <c r="D126" i="40"/>
  <c r="C126" i="40"/>
  <c r="B126" i="40"/>
  <c r="G125" i="40"/>
  <c r="F125" i="40"/>
  <c r="E125" i="40"/>
  <c r="D125" i="40"/>
  <c r="C125" i="40"/>
  <c r="B125" i="40"/>
  <c r="G124" i="40"/>
  <c r="F124" i="40"/>
  <c r="E124" i="40"/>
  <c r="D124" i="40"/>
  <c r="C124" i="40"/>
  <c r="B124" i="40"/>
  <c r="G123" i="40"/>
  <c r="F123" i="40"/>
  <c r="E123" i="40"/>
  <c r="D123" i="40"/>
  <c r="C123" i="40"/>
  <c r="B123" i="40"/>
  <c r="G122" i="40"/>
  <c r="F122" i="40"/>
  <c r="E122" i="40"/>
  <c r="D122" i="40"/>
  <c r="C122" i="40"/>
  <c r="B122" i="40"/>
  <c r="G121" i="40"/>
  <c r="F121" i="40"/>
  <c r="E121" i="40"/>
  <c r="D121" i="40"/>
  <c r="C121" i="40"/>
  <c r="B121" i="40"/>
  <c r="G120" i="40"/>
  <c r="F120" i="40"/>
  <c r="E120" i="40"/>
  <c r="D120" i="40"/>
  <c r="C120" i="40"/>
  <c r="B120" i="40"/>
  <c r="G119" i="40"/>
  <c r="F119" i="40"/>
  <c r="E119" i="40"/>
  <c r="D119" i="40"/>
  <c r="C119" i="40"/>
  <c r="B119" i="40"/>
  <c r="G118" i="40"/>
  <c r="F118" i="40"/>
  <c r="E118" i="40"/>
  <c r="D118" i="40"/>
  <c r="C118" i="40"/>
  <c r="B118" i="40"/>
  <c r="G117" i="40"/>
  <c r="F117" i="40"/>
  <c r="E117" i="40"/>
  <c r="D117" i="40"/>
  <c r="C117" i="40"/>
  <c r="B117" i="40"/>
  <c r="G116" i="40"/>
  <c r="F116" i="40"/>
  <c r="E116" i="40"/>
  <c r="D116" i="40"/>
  <c r="C116" i="40"/>
  <c r="B116" i="40"/>
  <c r="G115" i="40"/>
  <c r="F115" i="40"/>
  <c r="E115" i="40"/>
  <c r="D115" i="40"/>
  <c r="C115" i="40"/>
  <c r="B115" i="40"/>
  <c r="G114" i="40"/>
  <c r="F114" i="40"/>
  <c r="E114" i="40"/>
  <c r="D114" i="40"/>
  <c r="C114" i="40"/>
  <c r="B114" i="40"/>
  <c r="G113" i="40"/>
  <c r="F113" i="40"/>
  <c r="E113" i="40"/>
  <c r="D113" i="40"/>
  <c r="C113" i="40"/>
  <c r="B113" i="40"/>
  <c r="G112" i="40"/>
  <c r="F112" i="40"/>
  <c r="E112" i="40"/>
  <c r="D112" i="40"/>
  <c r="C112" i="40"/>
  <c r="B112" i="40"/>
  <c r="G111" i="40"/>
  <c r="F111" i="40"/>
  <c r="E111" i="40"/>
  <c r="D111" i="40"/>
  <c r="C111" i="40"/>
  <c r="B111" i="40"/>
  <c r="G110" i="40"/>
  <c r="F110" i="40"/>
  <c r="E110" i="40"/>
  <c r="D110" i="40"/>
  <c r="C110" i="40"/>
  <c r="B110" i="40"/>
  <c r="G109" i="40"/>
  <c r="F109" i="40"/>
  <c r="E109" i="40"/>
  <c r="D109" i="40"/>
  <c r="C109" i="40"/>
  <c r="B109" i="40"/>
  <c r="G108" i="40"/>
  <c r="F108" i="40"/>
  <c r="E108" i="40"/>
  <c r="D108" i="40"/>
  <c r="C108" i="40"/>
  <c r="B108" i="40"/>
  <c r="G107" i="40"/>
  <c r="F107" i="40"/>
  <c r="E107" i="40"/>
  <c r="D107" i="40"/>
  <c r="C107" i="40"/>
  <c r="B107" i="40"/>
  <c r="G106" i="40"/>
  <c r="F106" i="40"/>
  <c r="E106" i="40"/>
  <c r="D106" i="40"/>
  <c r="C106" i="40"/>
  <c r="B106" i="40"/>
  <c r="G105" i="40"/>
  <c r="F105" i="40"/>
  <c r="E105" i="40"/>
  <c r="D105" i="40"/>
  <c r="C105" i="40"/>
  <c r="B105" i="40"/>
  <c r="G104" i="40"/>
  <c r="F104" i="40"/>
  <c r="E104" i="40"/>
  <c r="D104" i="40"/>
  <c r="C104" i="40"/>
  <c r="B104" i="40"/>
  <c r="G103" i="40"/>
  <c r="F103" i="40"/>
  <c r="E103" i="40"/>
  <c r="D103" i="40"/>
  <c r="C103" i="40"/>
  <c r="B103" i="40"/>
  <c r="G102" i="40"/>
  <c r="F102" i="40"/>
  <c r="E102" i="40"/>
  <c r="D102" i="40"/>
  <c r="C102" i="40"/>
  <c r="B102" i="40"/>
  <c r="G101" i="40"/>
  <c r="F101" i="40"/>
  <c r="E101" i="40"/>
  <c r="D101" i="40"/>
  <c r="C101" i="40"/>
  <c r="B101" i="40"/>
  <c r="G100" i="40"/>
  <c r="F100" i="40"/>
  <c r="E100" i="40"/>
  <c r="D100" i="40"/>
  <c r="C100" i="40"/>
  <c r="B100" i="40"/>
  <c r="G99" i="40"/>
  <c r="F99" i="40"/>
  <c r="E99" i="40"/>
  <c r="D99" i="40"/>
  <c r="C99" i="40"/>
  <c r="B99" i="40"/>
  <c r="G98" i="40"/>
  <c r="F98" i="40"/>
  <c r="E98" i="40"/>
  <c r="D98" i="40"/>
  <c r="C98" i="40"/>
  <c r="B98" i="40"/>
  <c r="G97" i="40"/>
  <c r="F97" i="40"/>
  <c r="E97" i="40"/>
  <c r="D97" i="40"/>
  <c r="C97" i="40"/>
  <c r="B97" i="40"/>
  <c r="G96" i="40"/>
  <c r="F96" i="40"/>
  <c r="E96" i="40"/>
  <c r="D96" i="40"/>
  <c r="C96" i="40"/>
  <c r="B96" i="40"/>
  <c r="G95" i="40"/>
  <c r="F95" i="40"/>
  <c r="E95" i="40"/>
  <c r="D95" i="40"/>
  <c r="C95" i="40"/>
  <c r="B95" i="40"/>
  <c r="G94" i="40"/>
  <c r="F94" i="40"/>
  <c r="E94" i="40"/>
  <c r="D94" i="40"/>
  <c r="C94" i="40"/>
  <c r="B94" i="40"/>
  <c r="G93" i="40"/>
  <c r="F93" i="40"/>
  <c r="E93" i="40"/>
  <c r="D93" i="40"/>
  <c r="C93" i="40"/>
  <c r="B93" i="40"/>
  <c r="G92" i="40"/>
  <c r="F92" i="40"/>
  <c r="E92" i="40"/>
  <c r="D92" i="40"/>
  <c r="C92" i="40"/>
  <c r="B92" i="40"/>
  <c r="G91" i="40"/>
  <c r="F91" i="40"/>
  <c r="E91" i="40"/>
  <c r="D91" i="40"/>
  <c r="C91" i="40"/>
  <c r="B91" i="40"/>
  <c r="G90" i="40"/>
  <c r="F90" i="40"/>
  <c r="E90" i="40"/>
  <c r="D90" i="40"/>
  <c r="C90" i="40"/>
  <c r="B90" i="40"/>
  <c r="G89" i="40"/>
  <c r="F89" i="40"/>
  <c r="E89" i="40"/>
  <c r="D89" i="40"/>
  <c r="C89" i="40"/>
  <c r="B89" i="40"/>
  <c r="G88" i="40"/>
  <c r="F88" i="40"/>
  <c r="E88" i="40"/>
  <c r="D88" i="40"/>
  <c r="C88" i="40"/>
  <c r="B88" i="40"/>
  <c r="G87" i="40"/>
  <c r="F87" i="40"/>
  <c r="E87" i="40"/>
  <c r="D87" i="40"/>
  <c r="C87" i="40"/>
  <c r="B87" i="40"/>
  <c r="G86" i="40"/>
  <c r="F86" i="40"/>
  <c r="E86" i="40"/>
  <c r="D86" i="40"/>
  <c r="C86" i="40"/>
  <c r="B86" i="40"/>
  <c r="G85" i="40"/>
  <c r="F85" i="40"/>
  <c r="E85" i="40"/>
  <c r="D85" i="40"/>
  <c r="C85" i="40"/>
  <c r="B85" i="40"/>
  <c r="G84" i="40"/>
  <c r="F84" i="40"/>
  <c r="E84" i="40"/>
  <c r="D84" i="40"/>
  <c r="C84" i="40"/>
  <c r="B84" i="40"/>
  <c r="G83" i="40"/>
  <c r="F83" i="40"/>
  <c r="E83" i="40"/>
  <c r="D83" i="40"/>
  <c r="C83" i="40"/>
  <c r="B83" i="40"/>
  <c r="G82" i="40"/>
  <c r="F82" i="40"/>
  <c r="E82" i="40"/>
  <c r="D82" i="40"/>
  <c r="C82" i="40"/>
  <c r="B82" i="40"/>
  <c r="G81" i="40"/>
  <c r="F81" i="40"/>
  <c r="E81" i="40"/>
  <c r="D81" i="40"/>
  <c r="C81" i="40"/>
  <c r="B81" i="40"/>
  <c r="G80" i="40"/>
  <c r="F80" i="40"/>
  <c r="E80" i="40"/>
  <c r="D80" i="40"/>
  <c r="C80" i="40"/>
  <c r="B80" i="40"/>
  <c r="G79" i="40"/>
  <c r="F79" i="40"/>
  <c r="E79" i="40"/>
  <c r="D79" i="40"/>
  <c r="C79" i="40"/>
  <c r="B79" i="40"/>
  <c r="G78" i="40"/>
  <c r="F78" i="40"/>
  <c r="E78" i="40"/>
  <c r="D78" i="40"/>
  <c r="C78" i="40"/>
  <c r="B78" i="40"/>
  <c r="G77" i="40"/>
  <c r="F77" i="40"/>
  <c r="E77" i="40"/>
  <c r="D77" i="40"/>
  <c r="C77" i="40"/>
  <c r="B77" i="40"/>
  <c r="G76" i="40"/>
  <c r="F76" i="40"/>
  <c r="E76" i="40"/>
  <c r="D76" i="40"/>
  <c r="C76" i="40"/>
  <c r="B76" i="40"/>
  <c r="G75" i="40"/>
  <c r="F75" i="40"/>
  <c r="E75" i="40"/>
  <c r="D75" i="40"/>
  <c r="C75" i="40"/>
  <c r="B75" i="40"/>
  <c r="G74" i="40"/>
  <c r="F74" i="40"/>
  <c r="E74" i="40"/>
  <c r="D74" i="40"/>
  <c r="C74" i="40"/>
  <c r="B74" i="40"/>
  <c r="G73" i="40"/>
  <c r="F73" i="40"/>
  <c r="E73" i="40"/>
  <c r="D73" i="40"/>
  <c r="C73" i="40"/>
  <c r="B73" i="40"/>
  <c r="G72" i="40"/>
  <c r="F72" i="40"/>
  <c r="E72" i="40"/>
  <c r="D72" i="40"/>
  <c r="C72" i="40"/>
  <c r="B72" i="40"/>
  <c r="G71" i="40"/>
  <c r="F71" i="40"/>
  <c r="E71" i="40"/>
  <c r="D71" i="40"/>
  <c r="C71" i="40"/>
  <c r="B71" i="40"/>
  <c r="G70" i="40"/>
  <c r="F70" i="40"/>
  <c r="E70" i="40"/>
  <c r="D70" i="40"/>
  <c r="C70" i="40"/>
  <c r="B70" i="40"/>
  <c r="G69" i="40"/>
  <c r="F69" i="40"/>
  <c r="E69" i="40"/>
  <c r="D69" i="40"/>
  <c r="C69" i="40"/>
  <c r="B69" i="40"/>
  <c r="G68" i="40"/>
  <c r="F68" i="40"/>
  <c r="E68" i="40"/>
  <c r="D68" i="40"/>
  <c r="C68" i="40"/>
  <c r="B68" i="40"/>
  <c r="G67" i="40"/>
  <c r="F67" i="40"/>
  <c r="E67" i="40"/>
  <c r="D67" i="40"/>
  <c r="C67" i="40"/>
  <c r="B67" i="40"/>
  <c r="G66" i="40"/>
  <c r="F66" i="40"/>
  <c r="E66" i="40"/>
  <c r="D66" i="40"/>
  <c r="C66" i="40"/>
  <c r="B66" i="40"/>
  <c r="G65" i="40"/>
  <c r="F65" i="40"/>
  <c r="E65" i="40"/>
  <c r="D65" i="40"/>
  <c r="C65" i="40"/>
  <c r="B65" i="40"/>
  <c r="G64" i="40"/>
  <c r="F64" i="40"/>
  <c r="E64" i="40"/>
  <c r="D64" i="40"/>
  <c r="C64" i="40"/>
  <c r="B64" i="40"/>
  <c r="G63" i="40"/>
  <c r="F63" i="40"/>
  <c r="E63" i="40"/>
  <c r="D63" i="40"/>
  <c r="C63" i="40"/>
  <c r="B63" i="40"/>
  <c r="G62" i="40"/>
  <c r="F62" i="40"/>
  <c r="E62" i="40"/>
  <c r="D62" i="40"/>
  <c r="C62" i="40"/>
  <c r="B62" i="40"/>
  <c r="G61" i="40"/>
  <c r="F61" i="40"/>
  <c r="E61" i="40"/>
  <c r="D61" i="40"/>
  <c r="C61" i="40"/>
  <c r="B61" i="40"/>
  <c r="G60" i="40"/>
  <c r="F60" i="40"/>
  <c r="E60" i="40"/>
  <c r="D60" i="40"/>
  <c r="C60" i="40"/>
  <c r="B60" i="40"/>
  <c r="G59" i="40"/>
  <c r="F59" i="40"/>
  <c r="E59" i="40"/>
  <c r="D59" i="40"/>
  <c r="C59" i="40"/>
  <c r="B59" i="40"/>
  <c r="G58" i="40"/>
  <c r="F58" i="40"/>
  <c r="E58" i="40"/>
  <c r="D58" i="40"/>
  <c r="C58" i="40"/>
  <c r="B58" i="40"/>
  <c r="G57" i="40"/>
  <c r="F57" i="40"/>
  <c r="E57" i="40"/>
  <c r="D57" i="40"/>
  <c r="C57" i="40"/>
  <c r="B57" i="40"/>
  <c r="G56" i="40"/>
  <c r="F56" i="40"/>
  <c r="E56" i="40"/>
  <c r="D56" i="40"/>
  <c r="C56" i="40"/>
  <c r="B56" i="40"/>
  <c r="G55" i="40"/>
  <c r="F55" i="40"/>
  <c r="E55" i="40"/>
  <c r="D55" i="40"/>
  <c r="C55" i="40"/>
  <c r="B55" i="40"/>
  <c r="G54" i="40"/>
  <c r="F54" i="40"/>
  <c r="E54" i="40"/>
  <c r="D54" i="40"/>
  <c r="C54" i="40"/>
  <c r="B54" i="40"/>
  <c r="G53" i="40"/>
  <c r="F53" i="40"/>
  <c r="E53" i="40"/>
  <c r="D53" i="40"/>
  <c r="C53" i="40"/>
  <c r="B53" i="40"/>
  <c r="G52" i="40"/>
  <c r="F52" i="40"/>
  <c r="E52" i="40"/>
  <c r="D52" i="40"/>
  <c r="C52" i="40"/>
  <c r="B52" i="40"/>
  <c r="G51" i="40"/>
  <c r="F51" i="40"/>
  <c r="E51" i="40"/>
  <c r="D51" i="40"/>
  <c r="C51" i="40"/>
  <c r="B51" i="40"/>
  <c r="G50" i="40"/>
  <c r="F50" i="40"/>
  <c r="E50" i="40"/>
  <c r="D50" i="40"/>
  <c r="C50" i="40"/>
  <c r="B50" i="40"/>
  <c r="G49" i="40"/>
  <c r="F49" i="40"/>
  <c r="E49" i="40"/>
  <c r="D49" i="40"/>
  <c r="C49" i="40"/>
  <c r="B49" i="40"/>
  <c r="G48" i="40"/>
  <c r="F48" i="40"/>
  <c r="E48" i="40"/>
  <c r="D48" i="40"/>
  <c r="C48" i="40"/>
  <c r="B48" i="40"/>
  <c r="G47" i="40"/>
  <c r="F47" i="40"/>
  <c r="E47" i="40"/>
  <c r="D47" i="40"/>
  <c r="C47" i="40"/>
  <c r="B47" i="40"/>
  <c r="G46" i="40"/>
  <c r="F46" i="40"/>
  <c r="E46" i="40"/>
  <c r="D46" i="40"/>
  <c r="C46" i="40"/>
  <c r="B46" i="40"/>
  <c r="G45" i="40"/>
  <c r="F45" i="40"/>
  <c r="E45" i="40"/>
  <c r="D45" i="40"/>
  <c r="C45" i="40"/>
  <c r="B45" i="40"/>
  <c r="G44" i="40"/>
  <c r="F44" i="40"/>
  <c r="E44" i="40"/>
  <c r="D44" i="40"/>
  <c r="C44" i="40"/>
  <c r="B44" i="40"/>
  <c r="G43" i="40"/>
  <c r="F43" i="40"/>
  <c r="E43" i="40"/>
  <c r="D43" i="40"/>
  <c r="C43" i="40"/>
  <c r="B43" i="40"/>
  <c r="G42" i="40"/>
  <c r="F42" i="40"/>
  <c r="E42" i="40"/>
  <c r="D42" i="40"/>
  <c r="C42" i="40"/>
  <c r="B42" i="40"/>
  <c r="G41" i="40"/>
  <c r="F41" i="40"/>
  <c r="E41" i="40"/>
  <c r="D41" i="40"/>
  <c r="C41" i="40"/>
  <c r="B41" i="40"/>
  <c r="G40" i="40"/>
  <c r="F40" i="40"/>
  <c r="E40" i="40"/>
  <c r="D40" i="40"/>
  <c r="C40" i="40"/>
  <c r="B40" i="40"/>
  <c r="G39" i="40"/>
  <c r="F39" i="40"/>
  <c r="E39" i="40"/>
  <c r="D39" i="40"/>
  <c r="C39" i="40"/>
  <c r="B39" i="40"/>
  <c r="G38" i="40"/>
  <c r="F38" i="40"/>
  <c r="E38" i="40"/>
  <c r="D38" i="40"/>
  <c r="C38" i="40"/>
  <c r="B38" i="40"/>
  <c r="G37" i="40"/>
  <c r="F37" i="40"/>
  <c r="E37" i="40"/>
  <c r="D37" i="40"/>
  <c r="C37" i="40"/>
  <c r="B37" i="40"/>
  <c r="G36" i="40"/>
  <c r="F36" i="40"/>
  <c r="E36" i="40"/>
  <c r="D36" i="40"/>
  <c r="C36" i="40"/>
  <c r="B36" i="40"/>
  <c r="G35" i="40"/>
  <c r="F35" i="40"/>
  <c r="E35" i="40"/>
  <c r="D35" i="40"/>
  <c r="C35" i="40"/>
  <c r="B35" i="40"/>
  <c r="G34" i="40"/>
  <c r="F34" i="40"/>
  <c r="E34" i="40"/>
  <c r="D34" i="40"/>
  <c r="C34" i="40"/>
  <c r="B34" i="40"/>
  <c r="G33" i="40"/>
  <c r="F33" i="40"/>
  <c r="E33" i="40"/>
  <c r="D33" i="40"/>
  <c r="C33" i="40"/>
  <c r="B33" i="40"/>
  <c r="G32" i="40"/>
  <c r="F32" i="40"/>
  <c r="E32" i="40"/>
  <c r="D32" i="40"/>
  <c r="C32" i="40"/>
  <c r="B32" i="40"/>
  <c r="G31" i="40"/>
  <c r="F31" i="40"/>
  <c r="E31" i="40"/>
  <c r="D31" i="40"/>
  <c r="C31" i="40"/>
  <c r="B31" i="40"/>
  <c r="G30" i="40"/>
  <c r="F30" i="40"/>
  <c r="E30" i="40"/>
  <c r="D30" i="40"/>
  <c r="C30" i="40"/>
  <c r="B30" i="40"/>
  <c r="G29" i="40"/>
  <c r="F29" i="40"/>
  <c r="E29" i="40"/>
  <c r="D29" i="40"/>
  <c r="C29" i="40"/>
  <c r="B29" i="40"/>
  <c r="G28" i="40"/>
  <c r="F28" i="40"/>
  <c r="E28" i="40"/>
  <c r="D28" i="40"/>
  <c r="C28" i="40"/>
  <c r="B28" i="40"/>
  <c r="G27" i="40"/>
  <c r="F27" i="40"/>
  <c r="E27" i="40"/>
  <c r="D27" i="40"/>
  <c r="C27" i="40"/>
  <c r="B27" i="40"/>
  <c r="G26" i="40"/>
  <c r="F26" i="40"/>
  <c r="E26" i="40"/>
  <c r="D26" i="40"/>
  <c r="C26" i="40"/>
  <c r="B26" i="40"/>
  <c r="G25" i="40"/>
  <c r="F25" i="40"/>
  <c r="E25" i="40"/>
  <c r="D25" i="40"/>
  <c r="C25" i="40"/>
  <c r="B25" i="40"/>
  <c r="AL271" i="24" l="1"/>
  <c r="CQ272" i="24"/>
  <c r="CM265" i="24"/>
  <c r="CM264" i="24" s="1"/>
  <c r="AI168" i="24"/>
  <c r="AI171" i="24"/>
  <c r="AI167" i="24"/>
  <c r="CR265" i="24"/>
  <c r="CQ265" i="24"/>
  <c r="CR274" i="24"/>
  <c r="CQ274" i="24"/>
  <c r="AI203" i="24"/>
  <c r="AI170" i="24"/>
  <c r="AI158" i="24"/>
  <c r="AI169" i="24"/>
  <c r="AI147" i="24"/>
  <c r="CP147" i="24"/>
  <c r="AL264" i="24"/>
  <c r="T156" i="24"/>
  <c r="CP170" i="24"/>
  <c r="CP171" i="24"/>
  <c r="CP167" i="24"/>
  <c r="CP169" i="24"/>
  <c r="CP203" i="24"/>
  <c r="AK169" i="24"/>
  <c r="AK170" i="24"/>
  <c r="CP168" i="24"/>
  <c r="AK158" i="24"/>
  <c r="BE157" i="24"/>
  <c r="CP158" i="24"/>
  <c r="BR157" i="24"/>
  <c r="A186" i="40"/>
  <c r="A169" i="40"/>
  <c r="A185" i="40"/>
  <c r="A193" i="40"/>
  <c r="A233" i="40"/>
  <c r="A184" i="40"/>
  <c r="A216" i="40"/>
  <c r="A74" i="40"/>
  <c r="A232" i="40"/>
  <c r="A167" i="40"/>
  <c r="A183" i="40"/>
  <c r="A191" i="40"/>
  <c r="A207" i="40"/>
  <c r="A215" i="40"/>
  <c r="A231" i="40"/>
  <c r="A182" i="40"/>
  <c r="A206" i="40"/>
  <c r="A214" i="40"/>
  <c r="A222" i="40"/>
  <c r="A230" i="40"/>
  <c r="A173" i="40"/>
  <c r="A197" i="40"/>
  <c r="A205" i="40"/>
  <c r="A221" i="40"/>
  <c r="A229" i="40"/>
  <c r="A133" i="40"/>
  <c r="A164" i="40"/>
  <c r="A172" i="40"/>
  <c r="A180" i="40"/>
  <c r="A196" i="40"/>
  <c r="A204" i="40"/>
  <c r="A220" i="40"/>
  <c r="A228" i="40"/>
  <c r="A163" i="40"/>
  <c r="A165" i="40"/>
  <c r="A166" i="40"/>
  <c r="A171" i="40"/>
  <c r="A177" i="40"/>
  <c r="A179" i="40"/>
  <c r="A187" i="40"/>
  <c r="A195" i="40"/>
  <c r="A198" i="40"/>
  <c r="A203" i="40"/>
  <c r="A211" i="40"/>
  <c r="A212" i="40"/>
  <c r="A213" i="40"/>
  <c r="A223" i="40"/>
  <c r="A224" i="40"/>
  <c r="A238" i="40"/>
  <c r="A162" i="40"/>
  <c r="A170" i="40"/>
  <c r="A178" i="40"/>
  <c r="A194" i="40"/>
  <c r="A202" i="40"/>
  <c r="A239" i="40"/>
  <c r="BE166" i="24"/>
  <c r="BR166" i="24"/>
  <c r="E156" i="24"/>
  <c r="AD166" i="24"/>
  <c r="CL166" i="24"/>
  <c r="BY166" i="24"/>
  <c r="AE166" i="24"/>
  <c r="AK168" i="24"/>
  <c r="A62" i="40"/>
  <c r="A125" i="40"/>
  <c r="A57" i="40"/>
  <c r="AK147" i="24"/>
  <c r="A25" i="40"/>
  <c r="A33" i="40"/>
  <c r="A41" i="40"/>
  <c r="A45" i="40"/>
  <c r="A114" i="40"/>
  <c r="A126" i="40"/>
  <c r="A65" i="40"/>
  <c r="A101" i="40"/>
  <c r="A109" i="40"/>
  <c r="A121" i="40"/>
  <c r="A27" i="40"/>
  <c r="A88" i="40"/>
  <c r="A96" i="40"/>
  <c r="A108" i="40"/>
  <c r="A81" i="40"/>
  <c r="A86" i="40"/>
  <c r="A26" i="40"/>
  <c r="A68" i="40"/>
  <c r="A71" i="40"/>
  <c r="A75" i="40"/>
  <c r="A79" i="40"/>
  <c r="A87" i="40"/>
  <c r="A95" i="40"/>
  <c r="A127" i="40"/>
  <c r="A145" i="40"/>
  <c r="A34" i="40"/>
  <c r="A46" i="40"/>
  <c r="A83" i="40"/>
  <c r="A91" i="40"/>
  <c r="A104" i="40"/>
  <c r="A118" i="40"/>
  <c r="A141" i="40"/>
  <c r="A72" i="40"/>
  <c r="A56" i="40"/>
  <c r="A69" i="40"/>
  <c r="A82" i="40"/>
  <c r="A92" i="40"/>
  <c r="A144" i="40"/>
  <c r="A36" i="40"/>
  <c r="A44" i="40"/>
  <c r="A48" i="40"/>
  <c r="A53" i="40"/>
  <c r="A64" i="40"/>
  <c r="A94" i="40"/>
  <c r="A107" i="40"/>
  <c r="A120" i="40"/>
  <c r="A32" i="40"/>
  <c r="A31" i="40"/>
  <c r="A35" i="40"/>
  <c r="A47" i="40"/>
  <c r="A77" i="40"/>
  <c r="A90" i="40"/>
  <c r="A99" i="40"/>
  <c r="A103" i="40"/>
  <c r="A112" i="40"/>
  <c r="A116" i="40"/>
  <c r="A136" i="40"/>
  <c r="A149" i="40"/>
  <c r="A105" i="40"/>
  <c r="A52" i="40"/>
  <c r="A39" i="40"/>
  <c r="A51" i="40"/>
  <c r="A55" i="40"/>
  <c r="A67" i="40"/>
  <c r="A78" i="40"/>
  <c r="A80" i="40"/>
  <c r="A89" i="40"/>
  <c r="A98" i="40"/>
  <c r="A102" i="40"/>
  <c r="A111" i="40"/>
  <c r="A115" i="40"/>
  <c r="A148" i="40"/>
  <c r="A119" i="40"/>
  <c r="A29" i="40"/>
  <c r="A38" i="40"/>
  <c r="A50" i="40"/>
  <c r="A54" i="40"/>
  <c r="A63" i="40"/>
  <c r="A84" i="40"/>
  <c r="A123" i="40"/>
  <c r="A147" i="40"/>
  <c r="CR271" i="24" l="1"/>
  <c r="CQ271" i="24"/>
  <c r="AL147" i="24"/>
  <c r="AL169" i="24"/>
  <c r="AL158" i="24"/>
  <c r="AL170" i="24"/>
  <c r="AL167" i="24"/>
  <c r="AL203" i="24"/>
  <c r="AL171" i="24"/>
  <c r="AL168" i="24"/>
  <c r="CO171" i="24"/>
  <c r="CQ264" i="24"/>
  <c r="CR264" i="24"/>
  <c r="CO169" i="24"/>
  <c r="CO168" i="24"/>
  <c r="CO170" i="24"/>
  <c r="CO167" i="24"/>
  <c r="CO203" i="24"/>
  <c r="CN171" i="24"/>
  <c r="CO158" i="24"/>
  <c r="CN168" i="24"/>
  <c r="CN170" i="24"/>
  <c r="CN203" i="24"/>
  <c r="CN158" i="24"/>
  <c r="CN169" i="24"/>
  <c r="AK167" i="24"/>
  <c r="AK166" i="24" s="1"/>
  <c r="CN167" i="24"/>
  <c r="BL166" i="24"/>
  <c r="CP166" i="24"/>
  <c r="AI166" i="24"/>
  <c r="H241" i="39"/>
  <c r="H240" i="39"/>
  <c r="H232" i="39"/>
  <c r="H231" i="39"/>
  <c r="H230" i="39"/>
  <c r="H229" i="39"/>
  <c r="H228" i="39"/>
  <c r="H227" i="39"/>
  <c r="H226" i="39"/>
  <c r="H225" i="39"/>
  <c r="H224" i="39"/>
  <c r="H223" i="39"/>
  <c r="H222" i="39"/>
  <c r="H221" i="39"/>
  <c r="H220" i="39"/>
  <c r="H219" i="39"/>
  <c r="H218" i="39"/>
  <c r="H217" i="39"/>
  <c r="H216" i="39"/>
  <c r="H215" i="39"/>
  <c r="H214" i="39"/>
  <c r="H213" i="39"/>
  <c r="H212" i="39"/>
  <c r="H211" i="39"/>
  <c r="H210" i="39"/>
  <c r="H209" i="39"/>
  <c r="H208" i="39"/>
  <c r="H207" i="39"/>
  <c r="H206" i="39"/>
  <c r="H205" i="39"/>
  <c r="H204" i="39"/>
  <c r="H203" i="39"/>
  <c r="H202" i="39"/>
  <c r="H201" i="39"/>
  <c r="H200" i="39"/>
  <c r="H199" i="39"/>
  <c r="H198" i="39"/>
  <c r="H197" i="39"/>
  <c r="H196" i="39"/>
  <c r="H195" i="39"/>
  <c r="H194" i="39"/>
  <c r="H193" i="39"/>
  <c r="H192" i="39"/>
  <c r="H191" i="39"/>
  <c r="H190" i="39"/>
  <c r="H189" i="39"/>
  <c r="H188" i="39"/>
  <c r="H187" i="39"/>
  <c r="H186" i="39"/>
  <c r="H185" i="39"/>
  <c r="H184" i="39"/>
  <c r="H183" i="39"/>
  <c r="H182" i="39"/>
  <c r="H181" i="39"/>
  <c r="H180" i="39"/>
  <c r="H179" i="39"/>
  <c r="H178" i="39"/>
  <c r="H177" i="39"/>
  <c r="H176" i="39"/>
  <c r="H175" i="39"/>
  <c r="H174" i="39"/>
  <c r="H173" i="39"/>
  <c r="H172" i="39"/>
  <c r="H171" i="39"/>
  <c r="H170" i="39"/>
  <c r="H169" i="39"/>
  <c r="H168" i="39"/>
  <c r="H167" i="39"/>
  <c r="H166" i="39"/>
  <c r="H165" i="39"/>
  <c r="H164" i="39"/>
  <c r="H163" i="39"/>
  <c r="H162" i="39"/>
  <c r="H161" i="39"/>
  <c r="H160" i="39"/>
  <c r="H159" i="39"/>
  <c r="H158" i="39"/>
  <c r="H157" i="39"/>
  <c r="H233" i="39"/>
  <c r="F25" i="39"/>
  <c r="G25" i="39"/>
  <c r="F26" i="39"/>
  <c r="G26" i="39"/>
  <c r="F27" i="39"/>
  <c r="G27" i="39"/>
  <c r="F28" i="39"/>
  <c r="G28" i="39"/>
  <c r="F29" i="39"/>
  <c r="G29" i="39"/>
  <c r="F30" i="39"/>
  <c r="G30" i="39"/>
  <c r="F31" i="39"/>
  <c r="G31" i="39"/>
  <c r="F32" i="39"/>
  <c r="G32" i="39"/>
  <c r="F33" i="39"/>
  <c r="G33" i="39"/>
  <c r="F34" i="39"/>
  <c r="G34" i="39"/>
  <c r="F35" i="39"/>
  <c r="G35" i="39"/>
  <c r="F36" i="39"/>
  <c r="G36" i="39"/>
  <c r="F37" i="39"/>
  <c r="G37" i="39"/>
  <c r="F38" i="39"/>
  <c r="G38" i="39"/>
  <c r="F39" i="39"/>
  <c r="G39" i="39"/>
  <c r="F40" i="39"/>
  <c r="G40" i="39"/>
  <c r="F41" i="39"/>
  <c r="G41" i="39"/>
  <c r="F42" i="39"/>
  <c r="G42" i="39"/>
  <c r="F43" i="39"/>
  <c r="G43" i="39"/>
  <c r="F44" i="39"/>
  <c r="G44" i="39"/>
  <c r="F45" i="39"/>
  <c r="G45" i="39"/>
  <c r="F46" i="39"/>
  <c r="G46" i="39"/>
  <c r="F47" i="39"/>
  <c r="G47" i="39"/>
  <c r="F48" i="39"/>
  <c r="G48" i="39"/>
  <c r="F49" i="39"/>
  <c r="G49" i="39"/>
  <c r="F50" i="39"/>
  <c r="G50" i="39"/>
  <c r="F51" i="39"/>
  <c r="G51" i="39"/>
  <c r="F52" i="39"/>
  <c r="G52" i="39"/>
  <c r="F53" i="39"/>
  <c r="G53" i="39"/>
  <c r="F54" i="39"/>
  <c r="G54" i="39"/>
  <c r="F55" i="39"/>
  <c r="G55" i="39"/>
  <c r="F56" i="39"/>
  <c r="G56" i="39"/>
  <c r="F57" i="39"/>
  <c r="G57" i="39"/>
  <c r="F58" i="39"/>
  <c r="G58" i="39"/>
  <c r="F59" i="39"/>
  <c r="G59" i="39"/>
  <c r="F60" i="39"/>
  <c r="G60" i="39"/>
  <c r="F61" i="39"/>
  <c r="G61" i="39"/>
  <c r="F62" i="39"/>
  <c r="G62" i="39"/>
  <c r="F63" i="39"/>
  <c r="G63" i="39"/>
  <c r="F64" i="39"/>
  <c r="G64" i="39"/>
  <c r="F65" i="39"/>
  <c r="G65" i="39"/>
  <c r="F66" i="39"/>
  <c r="G66" i="39"/>
  <c r="F67" i="39"/>
  <c r="G67" i="39"/>
  <c r="F68" i="39"/>
  <c r="G68" i="39"/>
  <c r="F69" i="39"/>
  <c r="G69" i="39"/>
  <c r="F70" i="39"/>
  <c r="G70" i="39"/>
  <c r="F71" i="39"/>
  <c r="G71" i="39"/>
  <c r="F72" i="39"/>
  <c r="G72" i="39"/>
  <c r="F73" i="39"/>
  <c r="G73" i="39"/>
  <c r="F74" i="39"/>
  <c r="G74" i="39"/>
  <c r="F75" i="39"/>
  <c r="G75" i="39"/>
  <c r="F76" i="39"/>
  <c r="G76" i="39"/>
  <c r="F77" i="39"/>
  <c r="G77" i="39"/>
  <c r="F78" i="39"/>
  <c r="G78" i="39"/>
  <c r="F79" i="39"/>
  <c r="G79" i="39"/>
  <c r="F80" i="39"/>
  <c r="G80" i="39"/>
  <c r="F81" i="39"/>
  <c r="G81" i="39"/>
  <c r="F82" i="39"/>
  <c r="G82" i="39"/>
  <c r="F83" i="39"/>
  <c r="G83" i="39"/>
  <c r="F84" i="39"/>
  <c r="G84" i="39"/>
  <c r="F85" i="39"/>
  <c r="G85" i="39"/>
  <c r="F86" i="39"/>
  <c r="G86" i="39"/>
  <c r="F87" i="39"/>
  <c r="G87" i="39"/>
  <c r="F88" i="39"/>
  <c r="G88" i="39"/>
  <c r="F89" i="39"/>
  <c r="G89" i="39"/>
  <c r="F90" i="39"/>
  <c r="G90" i="39"/>
  <c r="F91" i="39"/>
  <c r="G91" i="39"/>
  <c r="F92" i="39"/>
  <c r="G92" i="39"/>
  <c r="F93" i="39"/>
  <c r="G93" i="39"/>
  <c r="F94" i="39"/>
  <c r="G94" i="39"/>
  <c r="F95" i="39"/>
  <c r="G95" i="39"/>
  <c r="F96" i="39"/>
  <c r="G96" i="39"/>
  <c r="F97" i="39"/>
  <c r="G97" i="39"/>
  <c r="F98" i="39"/>
  <c r="G98" i="39"/>
  <c r="F99" i="39"/>
  <c r="G99" i="39"/>
  <c r="F100" i="39"/>
  <c r="G100" i="39"/>
  <c r="F101" i="39"/>
  <c r="G101" i="39"/>
  <c r="F102" i="39"/>
  <c r="G102" i="39"/>
  <c r="F103" i="39"/>
  <c r="G103" i="39"/>
  <c r="F104" i="39"/>
  <c r="G104" i="39"/>
  <c r="F105" i="39"/>
  <c r="G105" i="39"/>
  <c r="F106" i="39"/>
  <c r="G106" i="39"/>
  <c r="F107" i="39"/>
  <c r="G107" i="39"/>
  <c r="F108" i="39"/>
  <c r="G108" i="39"/>
  <c r="F109" i="39"/>
  <c r="G109" i="39"/>
  <c r="F110" i="39"/>
  <c r="G110" i="39"/>
  <c r="F111" i="39"/>
  <c r="G111" i="39"/>
  <c r="F112" i="39"/>
  <c r="G112" i="39"/>
  <c r="F113" i="39"/>
  <c r="G113" i="39"/>
  <c r="F114" i="39"/>
  <c r="G114" i="39"/>
  <c r="F115" i="39"/>
  <c r="G115" i="39"/>
  <c r="F116" i="39"/>
  <c r="G116" i="39"/>
  <c r="F117" i="39"/>
  <c r="G117" i="39"/>
  <c r="F118" i="39"/>
  <c r="G118" i="39"/>
  <c r="F119" i="39"/>
  <c r="G119" i="39"/>
  <c r="F120" i="39"/>
  <c r="G120" i="39"/>
  <c r="F121" i="39"/>
  <c r="G121" i="39"/>
  <c r="F122" i="39"/>
  <c r="G122" i="39"/>
  <c r="F123" i="39"/>
  <c r="G123" i="39"/>
  <c r="F124" i="39"/>
  <c r="G124" i="39"/>
  <c r="F125" i="39"/>
  <c r="G125" i="39"/>
  <c r="F126" i="39"/>
  <c r="G126" i="39"/>
  <c r="F127" i="39"/>
  <c r="G127" i="39"/>
  <c r="F133" i="39"/>
  <c r="G133" i="39"/>
  <c r="F136" i="39"/>
  <c r="G136" i="39"/>
  <c r="F141" i="39"/>
  <c r="G141" i="39"/>
  <c r="F144" i="39"/>
  <c r="F145" i="39"/>
  <c r="F146" i="39"/>
  <c r="F147" i="39"/>
  <c r="G147" i="39"/>
  <c r="F148" i="39"/>
  <c r="G148" i="39"/>
  <c r="F149" i="39"/>
  <c r="F157" i="39"/>
  <c r="G157" i="39"/>
  <c r="F158" i="39"/>
  <c r="G158" i="39"/>
  <c r="F159" i="39"/>
  <c r="G159" i="39"/>
  <c r="F160" i="39"/>
  <c r="G160" i="39"/>
  <c r="F161" i="39"/>
  <c r="G161" i="39"/>
  <c r="F162" i="39"/>
  <c r="G162" i="39"/>
  <c r="F163" i="39"/>
  <c r="G163" i="39"/>
  <c r="F164" i="39"/>
  <c r="G164" i="39"/>
  <c r="F165" i="39"/>
  <c r="G165" i="39"/>
  <c r="F166" i="39"/>
  <c r="G166" i="39"/>
  <c r="F167" i="39"/>
  <c r="G167" i="39"/>
  <c r="F168" i="39"/>
  <c r="G168" i="39"/>
  <c r="F169" i="39"/>
  <c r="G169" i="39"/>
  <c r="F170" i="39"/>
  <c r="G170" i="39"/>
  <c r="F171" i="39"/>
  <c r="G171" i="39"/>
  <c r="F172" i="39"/>
  <c r="G172" i="39"/>
  <c r="F173" i="39"/>
  <c r="G173" i="39"/>
  <c r="F174" i="39"/>
  <c r="G174" i="39"/>
  <c r="F175" i="39"/>
  <c r="G175" i="39"/>
  <c r="F176" i="39"/>
  <c r="G176" i="39"/>
  <c r="F177" i="39"/>
  <c r="G177" i="39"/>
  <c r="F178" i="39"/>
  <c r="G178" i="39"/>
  <c r="F179" i="39"/>
  <c r="G179" i="39"/>
  <c r="F180" i="39"/>
  <c r="G180" i="39"/>
  <c r="F181" i="39"/>
  <c r="G181" i="39"/>
  <c r="F182" i="39"/>
  <c r="G182" i="39"/>
  <c r="F183" i="39"/>
  <c r="G183" i="39"/>
  <c r="F184" i="39"/>
  <c r="G184" i="39"/>
  <c r="F185" i="39"/>
  <c r="G185" i="39"/>
  <c r="F186" i="39"/>
  <c r="G186" i="39"/>
  <c r="F187" i="39"/>
  <c r="G187" i="39"/>
  <c r="F188" i="39"/>
  <c r="G188" i="39"/>
  <c r="F189" i="39"/>
  <c r="G189" i="39"/>
  <c r="F190" i="39"/>
  <c r="G190" i="39"/>
  <c r="F191" i="39"/>
  <c r="G191" i="39"/>
  <c r="F192" i="39"/>
  <c r="G192" i="39"/>
  <c r="F193" i="39"/>
  <c r="G193" i="39"/>
  <c r="F194" i="39"/>
  <c r="G194" i="39"/>
  <c r="F195" i="39"/>
  <c r="G195" i="39"/>
  <c r="F196" i="39"/>
  <c r="G196" i="39"/>
  <c r="F197" i="39"/>
  <c r="G197" i="39"/>
  <c r="F198" i="39"/>
  <c r="G198" i="39"/>
  <c r="F199" i="39"/>
  <c r="G199" i="39"/>
  <c r="F200" i="39"/>
  <c r="G200" i="39"/>
  <c r="F201" i="39"/>
  <c r="G201" i="39"/>
  <c r="F202" i="39"/>
  <c r="G202" i="39"/>
  <c r="F203" i="39"/>
  <c r="G203" i="39"/>
  <c r="F204" i="39"/>
  <c r="G204" i="39"/>
  <c r="F205" i="39"/>
  <c r="G205" i="39"/>
  <c r="F206" i="39"/>
  <c r="G206" i="39"/>
  <c r="F207" i="39"/>
  <c r="G207" i="39"/>
  <c r="F208" i="39"/>
  <c r="G208" i="39"/>
  <c r="F209" i="39"/>
  <c r="G209" i="39"/>
  <c r="F210" i="39"/>
  <c r="G210" i="39"/>
  <c r="F211" i="39"/>
  <c r="G211" i="39"/>
  <c r="F212" i="39"/>
  <c r="G212" i="39"/>
  <c r="F213" i="39"/>
  <c r="G213" i="39"/>
  <c r="F214" i="39"/>
  <c r="G214" i="39"/>
  <c r="F215" i="39"/>
  <c r="G215" i="39"/>
  <c r="F216" i="39"/>
  <c r="G216" i="39"/>
  <c r="F217" i="39"/>
  <c r="G217" i="39"/>
  <c r="F218" i="39"/>
  <c r="G218" i="39"/>
  <c r="F219" i="39"/>
  <c r="G219" i="39"/>
  <c r="F220" i="39"/>
  <c r="G220" i="39"/>
  <c r="F221" i="39"/>
  <c r="G221" i="39"/>
  <c r="F222" i="39"/>
  <c r="G222" i="39"/>
  <c r="F223" i="39"/>
  <c r="G223" i="39"/>
  <c r="F224" i="39"/>
  <c r="G224" i="39"/>
  <c r="F225" i="39"/>
  <c r="G225" i="39"/>
  <c r="F226" i="39"/>
  <c r="G226" i="39"/>
  <c r="F227" i="39"/>
  <c r="G227" i="39"/>
  <c r="F228" i="39"/>
  <c r="G228" i="39"/>
  <c r="F229" i="39"/>
  <c r="G229" i="39"/>
  <c r="F230" i="39"/>
  <c r="G230" i="39"/>
  <c r="F231" i="39"/>
  <c r="G231" i="39"/>
  <c r="F232" i="39"/>
  <c r="G232" i="39"/>
  <c r="F233" i="39"/>
  <c r="G233" i="39"/>
  <c r="B42" i="39"/>
  <c r="C42" i="39"/>
  <c r="D42" i="39"/>
  <c r="E42" i="39"/>
  <c r="B43" i="39"/>
  <c r="C43" i="39"/>
  <c r="D43" i="39"/>
  <c r="E43" i="39"/>
  <c r="B44" i="39"/>
  <c r="C44" i="39"/>
  <c r="D44" i="39"/>
  <c r="E44" i="39"/>
  <c r="B45" i="39"/>
  <c r="C45" i="39"/>
  <c r="D45" i="39"/>
  <c r="E45" i="39"/>
  <c r="B46" i="39"/>
  <c r="C46" i="39"/>
  <c r="D46" i="39"/>
  <c r="E46" i="39"/>
  <c r="B47" i="39"/>
  <c r="C47" i="39"/>
  <c r="D47" i="39"/>
  <c r="E47" i="39"/>
  <c r="B48" i="39"/>
  <c r="C48" i="39"/>
  <c r="D48" i="39"/>
  <c r="E48" i="39"/>
  <c r="B49" i="39"/>
  <c r="C49" i="39"/>
  <c r="D49" i="39"/>
  <c r="E49" i="39"/>
  <c r="B50" i="39"/>
  <c r="C50" i="39"/>
  <c r="D50" i="39"/>
  <c r="E50" i="39"/>
  <c r="B51" i="39"/>
  <c r="C51" i="39"/>
  <c r="D51" i="39"/>
  <c r="E51" i="39"/>
  <c r="B52" i="39"/>
  <c r="C52" i="39"/>
  <c r="D52" i="39"/>
  <c r="E52" i="39"/>
  <c r="B53" i="39"/>
  <c r="C53" i="39"/>
  <c r="D53" i="39"/>
  <c r="E53" i="39"/>
  <c r="B54" i="39"/>
  <c r="C54" i="39"/>
  <c r="D54" i="39"/>
  <c r="E54" i="39"/>
  <c r="B55" i="39"/>
  <c r="C55" i="39"/>
  <c r="D55" i="39"/>
  <c r="E55" i="39"/>
  <c r="B56" i="39"/>
  <c r="C56" i="39"/>
  <c r="D56" i="39"/>
  <c r="E56" i="39"/>
  <c r="B57" i="39"/>
  <c r="C57" i="39"/>
  <c r="D57" i="39"/>
  <c r="E57" i="39"/>
  <c r="B58" i="39"/>
  <c r="C58" i="39"/>
  <c r="D58" i="39"/>
  <c r="E58" i="39"/>
  <c r="B59" i="39"/>
  <c r="C59" i="39"/>
  <c r="D59" i="39"/>
  <c r="E59" i="39"/>
  <c r="B60" i="39"/>
  <c r="C60" i="39"/>
  <c r="D60" i="39"/>
  <c r="E60" i="39"/>
  <c r="B61" i="39"/>
  <c r="C61" i="39"/>
  <c r="D61" i="39"/>
  <c r="E61" i="39"/>
  <c r="B62" i="39"/>
  <c r="C62" i="39"/>
  <c r="D62" i="39"/>
  <c r="E62" i="39"/>
  <c r="B63" i="39"/>
  <c r="C63" i="39"/>
  <c r="D63" i="39"/>
  <c r="E63" i="39"/>
  <c r="B64" i="39"/>
  <c r="C64" i="39"/>
  <c r="D64" i="39"/>
  <c r="E64" i="39"/>
  <c r="B65" i="39"/>
  <c r="C65" i="39"/>
  <c r="D65" i="39"/>
  <c r="E65" i="39"/>
  <c r="B66" i="39"/>
  <c r="C66" i="39"/>
  <c r="D66" i="39"/>
  <c r="E66" i="39"/>
  <c r="B67" i="39"/>
  <c r="C67" i="39"/>
  <c r="D67" i="39"/>
  <c r="E67" i="39"/>
  <c r="B68" i="39"/>
  <c r="C68" i="39"/>
  <c r="D68" i="39"/>
  <c r="E68" i="39"/>
  <c r="B69" i="39"/>
  <c r="C69" i="39"/>
  <c r="D69" i="39"/>
  <c r="E69" i="39"/>
  <c r="B70" i="39"/>
  <c r="C70" i="39"/>
  <c r="D70" i="39"/>
  <c r="E70" i="39"/>
  <c r="B71" i="39"/>
  <c r="C71" i="39"/>
  <c r="D71" i="39"/>
  <c r="E71" i="39"/>
  <c r="B72" i="39"/>
  <c r="C72" i="39"/>
  <c r="D72" i="39"/>
  <c r="E72" i="39"/>
  <c r="B73" i="39"/>
  <c r="C73" i="39"/>
  <c r="D73" i="39"/>
  <c r="E73" i="39"/>
  <c r="B74" i="39"/>
  <c r="C74" i="39"/>
  <c r="D74" i="39"/>
  <c r="E74" i="39"/>
  <c r="B75" i="39"/>
  <c r="C75" i="39"/>
  <c r="D75" i="39"/>
  <c r="E75" i="39"/>
  <c r="B76" i="39"/>
  <c r="C76" i="39"/>
  <c r="D76" i="39"/>
  <c r="E76" i="39"/>
  <c r="B77" i="39"/>
  <c r="C77" i="39"/>
  <c r="D77" i="39"/>
  <c r="E77" i="39"/>
  <c r="B78" i="39"/>
  <c r="C78" i="39"/>
  <c r="D78" i="39"/>
  <c r="E78" i="39"/>
  <c r="B79" i="39"/>
  <c r="C79" i="39"/>
  <c r="D79" i="39"/>
  <c r="E79" i="39"/>
  <c r="B80" i="39"/>
  <c r="C80" i="39"/>
  <c r="D80" i="39"/>
  <c r="E80" i="39"/>
  <c r="B81" i="39"/>
  <c r="C81" i="39"/>
  <c r="D81" i="39"/>
  <c r="E81" i="39"/>
  <c r="B82" i="39"/>
  <c r="C82" i="39"/>
  <c r="D82" i="39"/>
  <c r="E82" i="39"/>
  <c r="B83" i="39"/>
  <c r="C83" i="39"/>
  <c r="D83" i="39"/>
  <c r="E83" i="39"/>
  <c r="B84" i="39"/>
  <c r="C84" i="39"/>
  <c r="D84" i="39"/>
  <c r="E84" i="39"/>
  <c r="B85" i="39"/>
  <c r="C85" i="39"/>
  <c r="D85" i="39"/>
  <c r="E85" i="39"/>
  <c r="B86" i="39"/>
  <c r="C86" i="39"/>
  <c r="D86" i="39"/>
  <c r="E86" i="39"/>
  <c r="B87" i="39"/>
  <c r="C87" i="39"/>
  <c r="D87" i="39"/>
  <c r="E87" i="39"/>
  <c r="B88" i="39"/>
  <c r="C88" i="39"/>
  <c r="D88" i="39"/>
  <c r="E88" i="39"/>
  <c r="B89" i="39"/>
  <c r="C89" i="39"/>
  <c r="D89" i="39"/>
  <c r="E89" i="39"/>
  <c r="B90" i="39"/>
  <c r="C90" i="39"/>
  <c r="D90" i="39"/>
  <c r="E90" i="39"/>
  <c r="B91" i="39"/>
  <c r="C91" i="39"/>
  <c r="D91" i="39"/>
  <c r="E91" i="39"/>
  <c r="B92" i="39"/>
  <c r="C92" i="39"/>
  <c r="D92" i="39"/>
  <c r="E92" i="39"/>
  <c r="B93" i="39"/>
  <c r="C93" i="39"/>
  <c r="D93" i="39"/>
  <c r="E93" i="39"/>
  <c r="B94" i="39"/>
  <c r="C94" i="39"/>
  <c r="D94" i="39"/>
  <c r="E94" i="39"/>
  <c r="B95" i="39"/>
  <c r="C95" i="39"/>
  <c r="D95" i="39"/>
  <c r="E95" i="39"/>
  <c r="B96" i="39"/>
  <c r="C96" i="39"/>
  <c r="D96" i="39"/>
  <c r="E96" i="39"/>
  <c r="B97" i="39"/>
  <c r="C97" i="39"/>
  <c r="D97" i="39"/>
  <c r="E97" i="39"/>
  <c r="B98" i="39"/>
  <c r="C98" i="39"/>
  <c r="D98" i="39"/>
  <c r="E98" i="39"/>
  <c r="B99" i="39"/>
  <c r="C99" i="39"/>
  <c r="D99" i="39"/>
  <c r="E99" i="39"/>
  <c r="B100" i="39"/>
  <c r="C100" i="39"/>
  <c r="D100" i="39"/>
  <c r="E100" i="39"/>
  <c r="B101" i="39"/>
  <c r="C101" i="39"/>
  <c r="D101" i="39"/>
  <c r="E101" i="39"/>
  <c r="B102" i="39"/>
  <c r="C102" i="39"/>
  <c r="D102" i="39"/>
  <c r="E102" i="39"/>
  <c r="B103" i="39"/>
  <c r="C103" i="39"/>
  <c r="D103" i="39"/>
  <c r="E103" i="39"/>
  <c r="B104" i="39"/>
  <c r="C104" i="39"/>
  <c r="D104" i="39"/>
  <c r="E104" i="39"/>
  <c r="B105" i="39"/>
  <c r="C105" i="39"/>
  <c r="D105" i="39"/>
  <c r="E105" i="39"/>
  <c r="B106" i="39"/>
  <c r="C106" i="39"/>
  <c r="D106" i="39"/>
  <c r="E106" i="39"/>
  <c r="B107" i="39"/>
  <c r="C107" i="39"/>
  <c r="D107" i="39"/>
  <c r="E107" i="39"/>
  <c r="B108" i="39"/>
  <c r="C108" i="39"/>
  <c r="D108" i="39"/>
  <c r="E108" i="39"/>
  <c r="B109" i="39"/>
  <c r="C109" i="39"/>
  <c r="D109" i="39"/>
  <c r="E109" i="39"/>
  <c r="B110" i="39"/>
  <c r="C110" i="39"/>
  <c r="D110" i="39"/>
  <c r="E110" i="39"/>
  <c r="B111" i="39"/>
  <c r="C111" i="39"/>
  <c r="D111" i="39"/>
  <c r="E111" i="39"/>
  <c r="B112" i="39"/>
  <c r="C112" i="39"/>
  <c r="D112" i="39"/>
  <c r="E112" i="39"/>
  <c r="B113" i="39"/>
  <c r="C113" i="39"/>
  <c r="D113" i="39"/>
  <c r="E113" i="39"/>
  <c r="B114" i="39"/>
  <c r="C114" i="39"/>
  <c r="D114" i="39"/>
  <c r="E114" i="39"/>
  <c r="B115" i="39"/>
  <c r="C115" i="39"/>
  <c r="D115" i="39"/>
  <c r="E115" i="39"/>
  <c r="B116" i="39"/>
  <c r="C116" i="39"/>
  <c r="D116" i="39"/>
  <c r="E116" i="39"/>
  <c r="B117" i="39"/>
  <c r="C117" i="39"/>
  <c r="D117" i="39"/>
  <c r="E117" i="39"/>
  <c r="B118" i="39"/>
  <c r="C118" i="39"/>
  <c r="D118" i="39"/>
  <c r="E118" i="39"/>
  <c r="B119" i="39"/>
  <c r="C119" i="39"/>
  <c r="D119" i="39"/>
  <c r="E119" i="39"/>
  <c r="B120" i="39"/>
  <c r="C120" i="39"/>
  <c r="D120" i="39"/>
  <c r="E120" i="39"/>
  <c r="B121" i="39"/>
  <c r="C121" i="39"/>
  <c r="D121" i="39"/>
  <c r="E121" i="39"/>
  <c r="B122" i="39"/>
  <c r="C122" i="39"/>
  <c r="D122" i="39"/>
  <c r="E122" i="39"/>
  <c r="B123" i="39"/>
  <c r="C123" i="39"/>
  <c r="D123" i="39"/>
  <c r="E123" i="39"/>
  <c r="B124" i="39"/>
  <c r="C124" i="39"/>
  <c r="D124" i="39"/>
  <c r="E124" i="39"/>
  <c r="B125" i="39"/>
  <c r="C125" i="39"/>
  <c r="D125" i="39"/>
  <c r="E125" i="39"/>
  <c r="B126" i="39"/>
  <c r="C126" i="39"/>
  <c r="D126" i="39"/>
  <c r="E126" i="39"/>
  <c r="B127" i="39"/>
  <c r="C127" i="39"/>
  <c r="D127" i="39"/>
  <c r="E127" i="39"/>
  <c r="B133" i="39"/>
  <c r="C133" i="39"/>
  <c r="D133" i="39"/>
  <c r="E133" i="39"/>
  <c r="B136" i="39"/>
  <c r="C136" i="39"/>
  <c r="D136" i="39"/>
  <c r="E136" i="39"/>
  <c r="B141" i="39"/>
  <c r="C141" i="39"/>
  <c r="D141" i="39"/>
  <c r="E141" i="39"/>
  <c r="B142" i="39"/>
  <c r="C142" i="39"/>
  <c r="D142" i="39"/>
  <c r="E142" i="39"/>
  <c r="B143" i="39"/>
  <c r="C143" i="39"/>
  <c r="D143" i="39"/>
  <c r="E143" i="39"/>
  <c r="B144" i="39"/>
  <c r="C144" i="39"/>
  <c r="D144" i="39"/>
  <c r="E144" i="39"/>
  <c r="B145" i="39"/>
  <c r="C145" i="39"/>
  <c r="D145" i="39"/>
  <c r="E145" i="39"/>
  <c r="B146" i="39"/>
  <c r="C146" i="39"/>
  <c r="D146" i="39"/>
  <c r="E146" i="39"/>
  <c r="B147" i="39"/>
  <c r="C147" i="39"/>
  <c r="D147" i="39"/>
  <c r="E147" i="39"/>
  <c r="B148" i="39"/>
  <c r="C148" i="39"/>
  <c r="D148" i="39"/>
  <c r="E148" i="39"/>
  <c r="B149" i="39"/>
  <c r="C149" i="39"/>
  <c r="D149" i="39"/>
  <c r="E149" i="39"/>
  <c r="B150" i="39"/>
  <c r="B151" i="39"/>
  <c r="B152" i="39"/>
  <c r="B153" i="39"/>
  <c r="C153" i="39"/>
  <c r="B154" i="39"/>
  <c r="C154" i="39"/>
  <c r="B155" i="39"/>
  <c r="C155" i="39"/>
  <c r="D155" i="39"/>
  <c r="B156" i="39"/>
  <c r="C156" i="39"/>
  <c r="D156" i="39"/>
  <c r="B157" i="39"/>
  <c r="C157" i="39"/>
  <c r="D157" i="39"/>
  <c r="E157" i="39"/>
  <c r="B158" i="39"/>
  <c r="C158" i="39"/>
  <c r="D158" i="39"/>
  <c r="E158" i="39"/>
  <c r="B159" i="39"/>
  <c r="C159" i="39"/>
  <c r="D159" i="39"/>
  <c r="E159" i="39"/>
  <c r="B160" i="39"/>
  <c r="C160" i="39"/>
  <c r="D160" i="39"/>
  <c r="E160" i="39"/>
  <c r="B161" i="39"/>
  <c r="C161" i="39"/>
  <c r="D161" i="39"/>
  <c r="E161" i="39"/>
  <c r="B162" i="39"/>
  <c r="C162" i="39"/>
  <c r="D162" i="39"/>
  <c r="E162" i="39"/>
  <c r="B163" i="39"/>
  <c r="C163" i="39"/>
  <c r="D163" i="39"/>
  <c r="E163" i="39"/>
  <c r="B164" i="39"/>
  <c r="C164" i="39"/>
  <c r="D164" i="39"/>
  <c r="E164" i="39"/>
  <c r="B165" i="39"/>
  <c r="C165" i="39"/>
  <c r="D165" i="39"/>
  <c r="E165" i="39"/>
  <c r="B166" i="39"/>
  <c r="C166" i="39"/>
  <c r="D166" i="39"/>
  <c r="E166" i="39"/>
  <c r="B167" i="39"/>
  <c r="C167" i="39"/>
  <c r="D167" i="39"/>
  <c r="E167" i="39"/>
  <c r="B168" i="39"/>
  <c r="C168" i="39"/>
  <c r="D168" i="39"/>
  <c r="E168" i="39"/>
  <c r="B169" i="39"/>
  <c r="C169" i="39"/>
  <c r="D169" i="39"/>
  <c r="E169" i="39"/>
  <c r="B170" i="39"/>
  <c r="C170" i="39"/>
  <c r="D170" i="39"/>
  <c r="E170" i="39"/>
  <c r="B171" i="39"/>
  <c r="C171" i="39"/>
  <c r="D171" i="39"/>
  <c r="E171" i="39"/>
  <c r="B172" i="39"/>
  <c r="C172" i="39"/>
  <c r="D172" i="39"/>
  <c r="E172" i="39"/>
  <c r="B173" i="39"/>
  <c r="C173" i="39"/>
  <c r="D173" i="39"/>
  <c r="E173" i="39"/>
  <c r="B174" i="39"/>
  <c r="C174" i="39"/>
  <c r="D174" i="39"/>
  <c r="E174" i="39"/>
  <c r="B175" i="39"/>
  <c r="C175" i="39"/>
  <c r="D175" i="39"/>
  <c r="E175" i="39"/>
  <c r="B176" i="39"/>
  <c r="C176" i="39"/>
  <c r="D176" i="39"/>
  <c r="E176" i="39"/>
  <c r="B177" i="39"/>
  <c r="C177" i="39"/>
  <c r="D177" i="39"/>
  <c r="E177" i="39"/>
  <c r="B178" i="39"/>
  <c r="C178" i="39"/>
  <c r="D178" i="39"/>
  <c r="E178" i="39"/>
  <c r="B179" i="39"/>
  <c r="C179" i="39"/>
  <c r="D179" i="39"/>
  <c r="E179" i="39"/>
  <c r="B180" i="39"/>
  <c r="C180" i="39"/>
  <c r="D180" i="39"/>
  <c r="E180" i="39"/>
  <c r="B181" i="39"/>
  <c r="C181" i="39"/>
  <c r="D181" i="39"/>
  <c r="E181" i="39"/>
  <c r="B182" i="39"/>
  <c r="C182" i="39"/>
  <c r="D182" i="39"/>
  <c r="E182" i="39"/>
  <c r="B183" i="39"/>
  <c r="C183" i="39"/>
  <c r="D183" i="39"/>
  <c r="E183" i="39"/>
  <c r="B184" i="39"/>
  <c r="C184" i="39"/>
  <c r="D184" i="39"/>
  <c r="E184" i="39"/>
  <c r="B185" i="39"/>
  <c r="C185" i="39"/>
  <c r="D185" i="39"/>
  <c r="E185" i="39"/>
  <c r="B186" i="39"/>
  <c r="C186" i="39"/>
  <c r="D186" i="39"/>
  <c r="E186" i="39"/>
  <c r="B187" i="39"/>
  <c r="C187" i="39"/>
  <c r="D187" i="39"/>
  <c r="E187" i="39"/>
  <c r="B188" i="39"/>
  <c r="C188" i="39"/>
  <c r="D188" i="39"/>
  <c r="E188" i="39"/>
  <c r="B189" i="39"/>
  <c r="C189" i="39"/>
  <c r="D189" i="39"/>
  <c r="E189" i="39"/>
  <c r="B190" i="39"/>
  <c r="C190" i="39"/>
  <c r="D190" i="39"/>
  <c r="E190" i="39"/>
  <c r="B191" i="39"/>
  <c r="C191" i="39"/>
  <c r="D191" i="39"/>
  <c r="E191" i="39"/>
  <c r="B192" i="39"/>
  <c r="C192" i="39"/>
  <c r="D192" i="39"/>
  <c r="E192" i="39"/>
  <c r="B193" i="39"/>
  <c r="C193" i="39"/>
  <c r="D193" i="39"/>
  <c r="E193" i="39"/>
  <c r="B194" i="39"/>
  <c r="C194" i="39"/>
  <c r="D194" i="39"/>
  <c r="E194" i="39"/>
  <c r="B195" i="39"/>
  <c r="C195" i="39"/>
  <c r="D195" i="39"/>
  <c r="E195" i="39"/>
  <c r="B196" i="39"/>
  <c r="C196" i="39"/>
  <c r="D196" i="39"/>
  <c r="E196" i="39"/>
  <c r="B197" i="39"/>
  <c r="C197" i="39"/>
  <c r="D197" i="39"/>
  <c r="E197" i="39"/>
  <c r="B198" i="39"/>
  <c r="C198" i="39"/>
  <c r="D198" i="39"/>
  <c r="E198" i="39"/>
  <c r="B199" i="39"/>
  <c r="C199" i="39"/>
  <c r="D199" i="39"/>
  <c r="E199" i="39"/>
  <c r="B200" i="39"/>
  <c r="C200" i="39"/>
  <c r="D200" i="39"/>
  <c r="E200" i="39"/>
  <c r="B201" i="39"/>
  <c r="C201" i="39"/>
  <c r="D201" i="39"/>
  <c r="E201" i="39"/>
  <c r="B202" i="39"/>
  <c r="C202" i="39"/>
  <c r="D202" i="39"/>
  <c r="E202" i="39"/>
  <c r="B203" i="39"/>
  <c r="C203" i="39"/>
  <c r="D203" i="39"/>
  <c r="E203" i="39"/>
  <c r="B204" i="39"/>
  <c r="C204" i="39"/>
  <c r="D204" i="39"/>
  <c r="E204" i="39"/>
  <c r="B205" i="39"/>
  <c r="C205" i="39"/>
  <c r="D205" i="39"/>
  <c r="E205" i="39"/>
  <c r="B206" i="39"/>
  <c r="C206" i="39"/>
  <c r="D206" i="39"/>
  <c r="E206" i="39"/>
  <c r="B207" i="39"/>
  <c r="C207" i="39"/>
  <c r="D207" i="39"/>
  <c r="E207" i="39"/>
  <c r="B208" i="39"/>
  <c r="C208" i="39"/>
  <c r="D208" i="39"/>
  <c r="E208" i="39"/>
  <c r="B209" i="39"/>
  <c r="C209" i="39"/>
  <c r="D209" i="39"/>
  <c r="E209" i="39"/>
  <c r="B210" i="39"/>
  <c r="C210" i="39"/>
  <c r="D210" i="39"/>
  <c r="E210" i="39"/>
  <c r="B211" i="39"/>
  <c r="C211" i="39"/>
  <c r="D211" i="39"/>
  <c r="E211" i="39"/>
  <c r="B212" i="39"/>
  <c r="C212" i="39"/>
  <c r="D212" i="39"/>
  <c r="E212" i="39"/>
  <c r="B213" i="39"/>
  <c r="C213" i="39"/>
  <c r="D213" i="39"/>
  <c r="E213" i="39"/>
  <c r="B214" i="39"/>
  <c r="C214" i="39"/>
  <c r="D214" i="39"/>
  <c r="E214" i="39"/>
  <c r="B215" i="39"/>
  <c r="C215" i="39"/>
  <c r="D215" i="39"/>
  <c r="E215" i="39"/>
  <c r="B216" i="39"/>
  <c r="C216" i="39"/>
  <c r="D216" i="39"/>
  <c r="E216" i="39"/>
  <c r="B217" i="39"/>
  <c r="C217" i="39"/>
  <c r="D217" i="39"/>
  <c r="E217" i="39"/>
  <c r="B218" i="39"/>
  <c r="C218" i="39"/>
  <c r="D218" i="39"/>
  <c r="E218" i="39"/>
  <c r="B219" i="39"/>
  <c r="C219" i="39"/>
  <c r="D219" i="39"/>
  <c r="E219" i="39"/>
  <c r="B220" i="39"/>
  <c r="C220" i="39"/>
  <c r="D220" i="39"/>
  <c r="E220" i="39"/>
  <c r="B221" i="39"/>
  <c r="C221" i="39"/>
  <c r="D221" i="39"/>
  <c r="E221" i="39"/>
  <c r="B222" i="39"/>
  <c r="C222" i="39"/>
  <c r="D222" i="39"/>
  <c r="E222" i="39"/>
  <c r="B223" i="39"/>
  <c r="C223" i="39"/>
  <c r="D223" i="39"/>
  <c r="E223" i="39"/>
  <c r="B224" i="39"/>
  <c r="C224" i="39"/>
  <c r="D224" i="39"/>
  <c r="E224" i="39"/>
  <c r="B225" i="39"/>
  <c r="C225" i="39"/>
  <c r="D225" i="39"/>
  <c r="E225" i="39"/>
  <c r="B226" i="39"/>
  <c r="C226" i="39"/>
  <c r="D226" i="39"/>
  <c r="E226" i="39"/>
  <c r="B227" i="39"/>
  <c r="C227" i="39"/>
  <c r="D227" i="39"/>
  <c r="E227" i="39"/>
  <c r="B228" i="39"/>
  <c r="C228" i="39"/>
  <c r="D228" i="39"/>
  <c r="E228" i="39"/>
  <c r="B229" i="39"/>
  <c r="C229" i="39"/>
  <c r="D229" i="39"/>
  <c r="E229" i="39"/>
  <c r="B230" i="39"/>
  <c r="C230" i="39"/>
  <c r="D230" i="39"/>
  <c r="E230" i="39"/>
  <c r="B231" i="39"/>
  <c r="C231" i="39"/>
  <c r="D231" i="39"/>
  <c r="E231" i="39"/>
  <c r="B232" i="39"/>
  <c r="C232" i="39"/>
  <c r="D232" i="39"/>
  <c r="E232" i="39"/>
  <c r="B233" i="39"/>
  <c r="C233" i="39"/>
  <c r="D233" i="39"/>
  <c r="E233" i="39"/>
  <c r="B234" i="39"/>
  <c r="C234" i="39"/>
  <c r="B235" i="39"/>
  <c r="C235" i="39"/>
  <c r="B236" i="39"/>
  <c r="C236" i="39"/>
  <c r="D236" i="39"/>
  <c r="E236" i="39"/>
  <c r="B237" i="39"/>
  <c r="C237" i="39"/>
  <c r="D237" i="39"/>
  <c r="E237" i="39"/>
  <c r="B238" i="39"/>
  <c r="C238" i="39"/>
  <c r="D238" i="39"/>
  <c r="E238" i="39"/>
  <c r="B239" i="39"/>
  <c r="C239" i="39"/>
  <c r="D239" i="39"/>
  <c r="E239" i="39"/>
  <c r="B240" i="39"/>
  <c r="C240" i="39"/>
  <c r="D240" i="39"/>
  <c r="E240" i="39"/>
  <c r="B25" i="39"/>
  <c r="C25" i="39"/>
  <c r="D25" i="39"/>
  <c r="E25" i="39"/>
  <c r="B26" i="39"/>
  <c r="C26" i="39"/>
  <c r="D26" i="39"/>
  <c r="E26" i="39"/>
  <c r="B27" i="39"/>
  <c r="C27" i="39"/>
  <c r="D27" i="39"/>
  <c r="E27" i="39"/>
  <c r="B28" i="39"/>
  <c r="C28" i="39"/>
  <c r="D28" i="39"/>
  <c r="E28" i="39"/>
  <c r="B29" i="39"/>
  <c r="C29" i="39"/>
  <c r="D29" i="39"/>
  <c r="E29" i="39"/>
  <c r="B30" i="39"/>
  <c r="C30" i="39"/>
  <c r="D30" i="39"/>
  <c r="E30" i="39"/>
  <c r="B31" i="39"/>
  <c r="C31" i="39"/>
  <c r="D31" i="39"/>
  <c r="E31" i="39"/>
  <c r="B32" i="39"/>
  <c r="C32" i="39"/>
  <c r="D32" i="39"/>
  <c r="E32" i="39"/>
  <c r="B33" i="39"/>
  <c r="C33" i="39"/>
  <c r="D33" i="39"/>
  <c r="E33" i="39"/>
  <c r="B34" i="39"/>
  <c r="C34" i="39"/>
  <c r="D34" i="39"/>
  <c r="E34" i="39"/>
  <c r="B35" i="39"/>
  <c r="C35" i="39"/>
  <c r="D35" i="39"/>
  <c r="E35" i="39"/>
  <c r="B36" i="39"/>
  <c r="C36" i="39"/>
  <c r="D36" i="39"/>
  <c r="E36" i="39"/>
  <c r="B37" i="39"/>
  <c r="C37" i="39"/>
  <c r="D37" i="39"/>
  <c r="E37" i="39"/>
  <c r="B38" i="39"/>
  <c r="C38" i="39"/>
  <c r="D38" i="39"/>
  <c r="E38" i="39"/>
  <c r="B39" i="39"/>
  <c r="C39" i="39"/>
  <c r="D39" i="39"/>
  <c r="E39" i="39"/>
  <c r="B40" i="39"/>
  <c r="C40" i="39"/>
  <c r="D40" i="39"/>
  <c r="E40" i="39"/>
  <c r="B41" i="39"/>
  <c r="C41" i="39"/>
  <c r="D41" i="39"/>
  <c r="E41" i="39"/>
  <c r="A148" i="39" l="1"/>
  <c r="A144" i="39"/>
  <c r="A136" i="39"/>
  <c r="A127" i="39"/>
  <c r="A125" i="39"/>
  <c r="A123" i="39"/>
  <c r="A121" i="39"/>
  <c r="A119" i="39"/>
  <c r="A115" i="39"/>
  <c r="A111" i="39"/>
  <c r="A109" i="39"/>
  <c r="A107" i="39"/>
  <c r="A105" i="39"/>
  <c r="A103" i="39"/>
  <c r="A101" i="39"/>
  <c r="A99" i="39"/>
  <c r="A95" i="39"/>
  <c r="A91" i="39"/>
  <c r="A89" i="39"/>
  <c r="A87" i="39"/>
  <c r="A83" i="39"/>
  <c r="A81" i="39"/>
  <c r="A79" i="39"/>
  <c r="A77" i="39"/>
  <c r="A75" i="39"/>
  <c r="A71" i="39"/>
  <c r="A69" i="39"/>
  <c r="A67" i="39"/>
  <c r="A65" i="39"/>
  <c r="A63" i="39"/>
  <c r="A57" i="39"/>
  <c r="A55" i="39"/>
  <c r="A53" i="39"/>
  <c r="A51" i="39"/>
  <c r="A47" i="39"/>
  <c r="A45" i="39"/>
  <c r="CQ147" i="24"/>
  <c r="CM171" i="24"/>
  <c r="CQ158" i="24"/>
  <c r="CM203" i="24"/>
  <c r="CM169" i="24"/>
  <c r="CQ167" i="24"/>
  <c r="CR168" i="24"/>
  <c r="CQ170" i="24"/>
  <c r="A145" i="39"/>
  <c r="A133" i="39"/>
  <c r="A116" i="39"/>
  <c r="A108" i="39"/>
  <c r="A94" i="39"/>
  <c r="A88" i="39"/>
  <c r="A82" i="39"/>
  <c r="A74" i="39"/>
  <c r="A62" i="39"/>
  <c r="A52" i="39"/>
  <c r="A46" i="39"/>
  <c r="A147" i="39"/>
  <c r="A126" i="39"/>
  <c r="A120" i="39"/>
  <c r="A114" i="39"/>
  <c r="A102" i="39"/>
  <c r="A96" i="39"/>
  <c r="A90" i="39"/>
  <c r="A84" i="39"/>
  <c r="A80" i="39"/>
  <c r="A68" i="39"/>
  <c r="A54" i="39"/>
  <c r="A48" i="39"/>
  <c r="A149" i="39"/>
  <c r="A141" i="39"/>
  <c r="A118" i="39"/>
  <c r="A112" i="39"/>
  <c r="A104" i="39"/>
  <c r="A98" i="39"/>
  <c r="A92" i="39"/>
  <c r="A86" i="39"/>
  <c r="A78" i="39"/>
  <c r="A72" i="39"/>
  <c r="A64" i="39"/>
  <c r="A56" i="39"/>
  <c r="A50" i="39"/>
  <c r="A44" i="39"/>
  <c r="CQ203" i="24"/>
  <c r="CR169" i="24"/>
  <c r="CR203" i="24"/>
  <c r="CQ169" i="24"/>
  <c r="CR158" i="24"/>
  <c r="CM147" i="24"/>
  <c r="CM158" i="24"/>
  <c r="CR147" i="24"/>
  <c r="CR167" i="24"/>
  <c r="CM168" i="24"/>
  <c r="CQ168" i="24"/>
  <c r="CR170" i="24"/>
  <c r="CR171" i="24"/>
  <c r="CM170" i="24"/>
  <c r="AL166" i="24"/>
  <c r="CQ171" i="24"/>
  <c r="CM167" i="24"/>
  <c r="A41" i="39"/>
  <c r="A39" i="39"/>
  <c r="A38" i="39"/>
  <c r="A36" i="39"/>
  <c r="A35" i="39"/>
  <c r="A34" i="39"/>
  <c r="A33" i="39"/>
  <c r="A32" i="39"/>
  <c r="A31" i="39"/>
  <c r="A29" i="39"/>
  <c r="A27" i="39"/>
  <c r="A26" i="39"/>
  <c r="A25" i="39"/>
  <c r="A239" i="39"/>
  <c r="A238" i="39"/>
  <c r="A233" i="39"/>
  <c r="A232" i="39"/>
  <c r="A231" i="39"/>
  <c r="A230" i="39"/>
  <c r="A229" i="39"/>
  <c r="A228" i="39"/>
  <c r="A224" i="39"/>
  <c r="A223" i="39"/>
  <c r="A222" i="39"/>
  <c r="A221" i="39"/>
  <c r="A220" i="39"/>
  <c r="A216" i="39"/>
  <c r="A215" i="39"/>
  <c r="A214" i="39"/>
  <c r="A213" i="39"/>
  <c r="A212" i="39"/>
  <c r="A211" i="39"/>
  <c r="A207" i="39"/>
  <c r="A206" i="39"/>
  <c r="A205" i="39"/>
  <c r="A204" i="39"/>
  <c r="A203" i="39"/>
  <c r="A202" i="39"/>
  <c r="A198" i="39"/>
  <c r="A197" i="39"/>
  <c r="A196" i="39"/>
  <c r="A195" i="39"/>
  <c r="A194" i="39"/>
  <c r="A193" i="39"/>
  <c r="A191" i="39"/>
  <c r="A187" i="39"/>
  <c r="A186" i="39"/>
  <c r="A185" i="39"/>
  <c r="A184" i="39"/>
  <c r="A183" i="39"/>
  <c r="A182" i="39"/>
  <c r="A180" i="39"/>
  <c r="A179" i="39"/>
  <c r="A178" i="39"/>
  <c r="A177" i="39"/>
  <c r="A173" i="39"/>
  <c r="A172" i="39"/>
  <c r="A171" i="39"/>
  <c r="A170" i="39"/>
  <c r="A169" i="39"/>
  <c r="A167" i="39"/>
  <c r="A166" i="39"/>
  <c r="A165" i="39"/>
  <c r="A164" i="39"/>
  <c r="A163" i="39"/>
  <c r="A162" i="39"/>
  <c r="CO166" i="24"/>
  <c r="CN166" i="24"/>
  <c r="BD137" i="24"/>
  <c r="CQ166" i="24" l="1"/>
  <c r="CR166" i="24"/>
  <c r="CM166" i="24"/>
  <c r="AM135" i="24"/>
  <c r="CN141" i="24" l="1"/>
  <c r="AY135" i="24"/>
  <c r="BP113" i="24"/>
  <c r="AV20" i="24" l="1"/>
  <c r="AU20" i="24"/>
  <c r="BP137" i="24" l="1"/>
  <c r="BC32" i="24" l="1"/>
  <c r="AP137" i="24" l="1"/>
  <c r="AE230" i="24" l="1"/>
  <c r="AI230" i="24" s="1"/>
  <c r="AE229" i="24"/>
  <c r="AE228" i="24"/>
  <c r="AE227" i="24"/>
  <c r="AE226" i="24"/>
  <c r="AE225" i="24"/>
  <c r="AE211" i="24"/>
  <c r="AE210" i="24"/>
  <c r="AE209" i="24"/>
  <c r="AE208" i="24"/>
  <c r="AE207" i="24"/>
  <c r="AD229" i="24"/>
  <c r="AD228" i="24"/>
  <c r="AD227" i="24"/>
  <c r="AD226" i="24"/>
  <c r="AD225" i="24"/>
  <c r="AL221" i="24"/>
  <c r="AL219" i="24"/>
  <c r="AL218" i="24"/>
  <c r="AL217" i="24"/>
  <c r="AD211" i="24"/>
  <c r="AD210" i="24"/>
  <c r="AD209" i="24"/>
  <c r="AD208" i="24"/>
  <c r="AD207" i="24"/>
  <c r="L80" i="24"/>
  <c r="AD80" i="24" s="1"/>
  <c r="AD73" i="24" s="1"/>
  <c r="AK141" i="24"/>
  <c r="AI141" i="24" l="1"/>
  <c r="AI199" i="24"/>
  <c r="AI210" i="24"/>
  <c r="AI200" i="24"/>
  <c r="AI211" i="24"/>
  <c r="AI165" i="24"/>
  <c r="AI196" i="24"/>
  <c r="AI209" i="24"/>
  <c r="AI208" i="24"/>
  <c r="AI189" i="24"/>
  <c r="AI188" i="24"/>
  <c r="AI201" i="24"/>
  <c r="AI194" i="24"/>
  <c r="AI207" i="24"/>
  <c r="AI193" i="24"/>
  <c r="AI204" i="24"/>
  <c r="AI228" i="24"/>
  <c r="AI229" i="24"/>
  <c r="AI225" i="24"/>
  <c r="AI226" i="24"/>
  <c r="AI227" i="24"/>
  <c r="AI202" i="24"/>
  <c r="AI161" i="24"/>
  <c r="AI159" i="24"/>
  <c r="AI160" i="24"/>
  <c r="L73" i="24"/>
  <c r="AL212" i="24"/>
  <c r="AE157" i="24"/>
  <c r="AE156" i="24" s="1"/>
  <c r="AD157" i="24"/>
  <c r="AD156" i="24" s="1"/>
  <c r="AK140" i="24"/>
  <c r="AL193" i="24" l="1"/>
  <c r="AL196" i="24"/>
  <c r="AL159" i="24"/>
  <c r="AL165" i="24"/>
  <c r="AL227" i="24"/>
  <c r="AL194" i="24"/>
  <c r="AL211" i="24"/>
  <c r="AL161" i="24"/>
  <c r="AL226" i="24"/>
  <c r="AL201" i="24"/>
  <c r="AL200" i="24"/>
  <c r="AL188" i="24"/>
  <c r="AL202" i="24"/>
  <c r="AL229" i="24"/>
  <c r="AL189" i="24"/>
  <c r="AL199" i="24"/>
  <c r="AL204" i="24"/>
  <c r="AL225" i="24"/>
  <c r="AL160" i="24"/>
  <c r="AL228" i="24"/>
  <c r="AL141" i="24"/>
  <c r="AL230" i="24"/>
  <c r="AL216" i="24"/>
  <c r="AI215" i="24"/>
  <c r="AI224" i="24"/>
  <c r="AL207" i="24"/>
  <c r="AL210" i="24"/>
  <c r="AL208" i="24"/>
  <c r="AL209" i="24"/>
  <c r="BO117" i="24"/>
  <c r="CM141" i="24" l="1"/>
  <c r="CQ141" i="24"/>
  <c r="CR141" i="24"/>
  <c r="AL224" i="24"/>
  <c r="AL222" i="24" s="1"/>
  <c r="AL215" i="24"/>
  <c r="BO53" i="24"/>
  <c r="BO150" i="24" l="1"/>
  <c r="BO143" i="24" l="1"/>
  <c r="BB14" i="24"/>
  <c r="BB13" i="24" l="1"/>
  <c r="J101" i="24" l="1"/>
  <c r="AO135" i="24" l="1"/>
  <c r="AP135" i="24"/>
  <c r="AQ135" i="24"/>
  <c r="AR135" i="24"/>
  <c r="AT135" i="24"/>
  <c r="AV135" i="24"/>
  <c r="AX135" i="24"/>
  <c r="BA135" i="24"/>
  <c r="BB135" i="24"/>
  <c r="BC135" i="24"/>
  <c r="BD135" i="24"/>
  <c r="BE135" i="24"/>
  <c r="BF135" i="24"/>
  <c r="BG135" i="24"/>
  <c r="BH135" i="24"/>
  <c r="BI135" i="24"/>
  <c r="BK135" i="24"/>
  <c r="BO135" i="24"/>
  <c r="BP135" i="24"/>
  <c r="BQ135" i="24"/>
  <c r="BR135" i="24"/>
  <c r="BS135" i="24"/>
  <c r="BT135" i="24"/>
  <c r="BU135" i="24"/>
  <c r="BV135" i="24"/>
  <c r="BX135" i="24"/>
  <c r="AJ117" i="24"/>
  <c r="AO117" i="24"/>
  <c r="AP117" i="24"/>
  <c r="AQ117" i="24"/>
  <c r="AR117" i="24"/>
  <c r="AV117" i="24"/>
  <c r="AX117" i="24"/>
  <c r="AZ117" i="24"/>
  <c r="BA117" i="24"/>
  <c r="BB117" i="24"/>
  <c r="BC117" i="24"/>
  <c r="BD117" i="24"/>
  <c r="BE117" i="24"/>
  <c r="BF117" i="24"/>
  <c r="BG117" i="24"/>
  <c r="BI117" i="24"/>
  <c r="BK117" i="24"/>
  <c r="BP117" i="24"/>
  <c r="BQ117" i="24"/>
  <c r="BR117" i="24"/>
  <c r="BS117" i="24"/>
  <c r="BT117" i="24"/>
  <c r="BU117" i="24"/>
  <c r="BV117" i="24"/>
  <c r="BX117" i="24"/>
  <c r="CI117" i="24"/>
  <c r="AH117" i="24"/>
  <c r="F117" i="24"/>
  <c r="G117" i="24"/>
  <c r="H117" i="24"/>
  <c r="I117" i="24"/>
  <c r="J117" i="24"/>
  <c r="K117" i="24"/>
  <c r="L117" i="24"/>
  <c r="M117" i="24"/>
  <c r="N117" i="24"/>
  <c r="O117" i="24"/>
  <c r="P117" i="24"/>
  <c r="Q117" i="24"/>
  <c r="R117" i="24"/>
  <c r="S117" i="24"/>
  <c r="T117" i="24"/>
  <c r="U117" i="24"/>
  <c r="V117" i="24"/>
  <c r="W117" i="24"/>
  <c r="X117" i="24"/>
  <c r="Y117" i="24"/>
  <c r="AB117" i="24"/>
  <c r="AC117" i="24"/>
  <c r="E117" i="24"/>
  <c r="H106" i="24" l="1"/>
  <c r="AD106" i="24" s="1"/>
  <c r="AD104" i="24" s="1"/>
  <c r="I94" i="24"/>
  <c r="BL125" i="24"/>
  <c r="I89" i="24" l="1"/>
  <c r="AE94" i="24"/>
  <c r="AE89" i="24" s="1"/>
  <c r="AI119" i="24"/>
  <c r="AI125" i="24"/>
  <c r="CN119" i="24"/>
  <c r="CO119" i="24"/>
  <c r="AK119" i="24"/>
  <c r="AN117" i="24"/>
  <c r="BN117" i="24"/>
  <c r="BN135" i="24"/>
  <c r="AN135" i="24"/>
  <c r="AK125" i="24"/>
  <c r="AL125" i="24" l="1"/>
  <c r="CQ125" i="24" s="1"/>
  <c r="AL119" i="24"/>
  <c r="CM119" i="24" l="1"/>
  <c r="CQ119" i="24"/>
  <c r="CR119" i="24"/>
  <c r="CR125" i="24"/>
  <c r="CM125" i="24"/>
  <c r="CL214" i="24" l="1"/>
  <c r="BY214" i="24"/>
  <c r="CL107" i="24" l="1"/>
  <c r="CL120" i="24"/>
  <c r="CL73" i="24"/>
  <c r="CL99" i="24"/>
  <c r="CP94" i="24"/>
  <c r="CL62" i="24"/>
  <c r="CL215" i="24"/>
  <c r="CL126" i="24"/>
  <c r="CP214" i="24"/>
  <c r="CP221" i="24"/>
  <c r="CL157" i="24"/>
  <c r="CL53" i="24"/>
  <c r="BL214" i="24"/>
  <c r="CR214" i="24" s="1"/>
  <c r="AY214" i="24"/>
  <c r="CQ214" i="24" s="1"/>
  <c r="CL135" i="24" l="1"/>
  <c r="CN214" i="24"/>
  <c r="CO214" i="24"/>
  <c r="CL117" i="24"/>
  <c r="CL137" i="24"/>
  <c r="AK214" i="24"/>
  <c r="F101" i="24" l="1"/>
  <c r="AD101" i="24" s="1"/>
  <c r="AD99" i="24" s="1"/>
  <c r="F96" i="24"/>
  <c r="F89" i="24" l="1"/>
  <c r="AD96" i="24"/>
  <c r="AD89" i="24" s="1"/>
  <c r="CL213" i="24"/>
  <c r="CI213" i="24"/>
  <c r="BX213" i="24"/>
  <c r="BV213" i="24"/>
  <c r="BU213" i="24"/>
  <c r="BT213" i="24"/>
  <c r="BS213" i="24"/>
  <c r="BR213" i="24"/>
  <c r="BQ213" i="24"/>
  <c r="BP213" i="24"/>
  <c r="BO213" i="24"/>
  <c r="BN213" i="24"/>
  <c r="BK213" i="24"/>
  <c r="BI213" i="24"/>
  <c r="BH213" i="24"/>
  <c r="BG213" i="24"/>
  <c r="BF213" i="24"/>
  <c r="BE213" i="24"/>
  <c r="BD213" i="24"/>
  <c r="BC213" i="24"/>
  <c r="BB213" i="24"/>
  <c r="BA213" i="24"/>
  <c r="AX213" i="24"/>
  <c r="AV213" i="24"/>
  <c r="AU213" i="24"/>
  <c r="AT213" i="24"/>
  <c r="AS213" i="24"/>
  <c r="AR213" i="24"/>
  <c r="AQ213" i="24"/>
  <c r="AP213" i="24"/>
  <c r="AO213" i="24"/>
  <c r="AN213" i="24"/>
  <c r="AJ213" i="24"/>
  <c r="AH213" i="24"/>
  <c r="AE213" i="24"/>
  <c r="AD213" i="24"/>
  <c r="AC213" i="24"/>
  <c r="AB213" i="24"/>
  <c r="Y213" i="24"/>
  <c r="X213" i="24"/>
  <c r="W213" i="24"/>
  <c r="V213" i="24"/>
  <c r="S213" i="24"/>
  <c r="R213" i="24"/>
  <c r="Q213" i="24"/>
  <c r="P213" i="24"/>
  <c r="O213" i="24"/>
  <c r="N213" i="24"/>
  <c r="M213" i="24"/>
  <c r="L213" i="24"/>
  <c r="K213" i="24"/>
  <c r="J213" i="24"/>
  <c r="I213" i="24"/>
  <c r="H213" i="24"/>
  <c r="G213" i="24"/>
  <c r="F213" i="24"/>
  <c r="CL224" i="24"/>
  <c r="CI224" i="24"/>
  <c r="CI222" i="24" s="1"/>
  <c r="BX222" i="24"/>
  <c r="BV222" i="24"/>
  <c r="BU222" i="24"/>
  <c r="BT222" i="24"/>
  <c r="BS222" i="24"/>
  <c r="BR222" i="24"/>
  <c r="BQ222" i="24"/>
  <c r="BP222" i="24"/>
  <c r="BO222" i="24"/>
  <c r="BN222" i="24"/>
  <c r="BK224" i="24"/>
  <c r="BK222" i="24" s="1"/>
  <c r="BI224" i="24"/>
  <c r="BI222" i="24" s="1"/>
  <c r="BH224" i="24"/>
  <c r="BH222" i="24" s="1"/>
  <c r="BG224" i="24"/>
  <c r="BG222" i="24" s="1"/>
  <c r="BF224" i="24"/>
  <c r="BF222" i="24" s="1"/>
  <c r="BE224" i="24"/>
  <c r="BE222" i="24" s="1"/>
  <c r="BD224" i="24"/>
  <c r="BD222" i="24" s="1"/>
  <c r="BC224" i="24"/>
  <c r="BC222" i="24" s="1"/>
  <c r="BB224" i="24"/>
  <c r="BB222" i="24" s="1"/>
  <c r="BA224" i="24"/>
  <c r="BA222" i="24" s="1"/>
  <c r="AX224" i="24"/>
  <c r="AX222" i="24" s="1"/>
  <c r="AV224" i="24"/>
  <c r="AV222" i="24" s="1"/>
  <c r="AU224" i="24"/>
  <c r="AU222" i="24" s="1"/>
  <c r="AT224" i="24"/>
  <c r="AT222" i="24" s="1"/>
  <c r="AS224" i="24"/>
  <c r="AS222" i="24" s="1"/>
  <c r="AR224" i="24"/>
  <c r="AR222" i="24" s="1"/>
  <c r="AQ224" i="24"/>
  <c r="AQ222" i="24" s="1"/>
  <c r="AP224" i="24"/>
  <c r="AP222" i="24" s="1"/>
  <c r="AO224" i="24"/>
  <c r="AO222" i="24" s="1"/>
  <c r="AN224" i="24"/>
  <c r="AN222" i="24" s="1"/>
  <c r="AH224" i="24"/>
  <c r="AH222" i="24" s="1"/>
  <c r="AE224" i="24"/>
  <c r="AD224" i="24"/>
  <c r="AC224" i="24"/>
  <c r="AB224" i="24"/>
  <c r="AD223" i="24" s="1"/>
  <c r="Y224" i="24"/>
  <c r="X224" i="24"/>
  <c r="U224" i="24"/>
  <c r="U222" i="24" s="1"/>
  <c r="T224" i="24"/>
  <c r="T222" i="24" s="1"/>
  <c r="Q224" i="24"/>
  <c r="Q222" i="24" s="1"/>
  <c r="P224" i="24"/>
  <c r="P222" i="24" s="1"/>
  <c r="O224" i="24"/>
  <c r="O222" i="24" s="1"/>
  <c r="N224" i="24"/>
  <c r="N222" i="24" s="1"/>
  <c r="M224" i="24"/>
  <c r="M222" i="24" s="1"/>
  <c r="L224" i="24"/>
  <c r="L222" i="24" s="1"/>
  <c r="K224" i="24"/>
  <c r="K222" i="24" s="1"/>
  <c r="J224" i="24"/>
  <c r="J222" i="24" s="1"/>
  <c r="I224" i="24"/>
  <c r="I222" i="24" s="1"/>
  <c r="H224" i="24"/>
  <c r="H222" i="24" s="1"/>
  <c r="G224" i="24"/>
  <c r="G222" i="24" s="1"/>
  <c r="F224" i="24"/>
  <c r="F222" i="24" s="1"/>
  <c r="F206" i="24"/>
  <c r="F205" i="24" s="1"/>
  <c r="G206" i="24"/>
  <c r="G205" i="24" s="1"/>
  <c r="H206" i="24"/>
  <c r="H205" i="24" s="1"/>
  <c r="I206" i="24"/>
  <c r="I205" i="24" s="1"/>
  <c r="J206" i="24"/>
  <c r="J205" i="24" s="1"/>
  <c r="K206" i="24"/>
  <c r="K205" i="24" s="1"/>
  <c r="L206" i="24"/>
  <c r="L205" i="24" s="1"/>
  <c r="M206" i="24"/>
  <c r="M205" i="24" s="1"/>
  <c r="N206" i="24"/>
  <c r="N205" i="24" s="1"/>
  <c r="O206" i="24"/>
  <c r="O205" i="24" s="1"/>
  <c r="P206" i="24"/>
  <c r="P205" i="24" s="1"/>
  <c r="Q206" i="24"/>
  <c r="Q205" i="24" s="1"/>
  <c r="R206" i="24"/>
  <c r="R205" i="24" s="1"/>
  <c r="S206" i="24"/>
  <c r="S205" i="24" s="1"/>
  <c r="T206" i="24"/>
  <c r="T205" i="24" s="1"/>
  <c r="U206" i="24"/>
  <c r="U205" i="24" s="1"/>
  <c r="V206" i="24"/>
  <c r="V205" i="24" s="1"/>
  <c r="W206" i="24"/>
  <c r="W205" i="24" s="1"/>
  <c r="X206" i="24"/>
  <c r="X205" i="24" s="1"/>
  <c r="Y206" i="24"/>
  <c r="Y205" i="24" s="1"/>
  <c r="AB206" i="24"/>
  <c r="AB205" i="24" s="1"/>
  <c r="AC206" i="24"/>
  <c r="AC205" i="24" s="1"/>
  <c r="AD206" i="24"/>
  <c r="AD205" i="24" s="1"/>
  <c r="AE206" i="24"/>
  <c r="AE205" i="24" s="1"/>
  <c r="AH206" i="24"/>
  <c r="AH205" i="24" s="1"/>
  <c r="AJ206" i="24"/>
  <c r="AJ205" i="24" s="1"/>
  <c r="AN206" i="24"/>
  <c r="AN205" i="24" s="1"/>
  <c r="AO206" i="24"/>
  <c r="AO205" i="24" s="1"/>
  <c r="AP206" i="24"/>
  <c r="AP205" i="24" s="1"/>
  <c r="AQ206" i="24"/>
  <c r="AQ205" i="24" s="1"/>
  <c r="AR206" i="24"/>
  <c r="AR205" i="24" s="1"/>
  <c r="AS206" i="24"/>
  <c r="AS205" i="24" s="1"/>
  <c r="AT206" i="24"/>
  <c r="AT205" i="24" s="1"/>
  <c r="AU206" i="24"/>
  <c r="AU205" i="24" s="1"/>
  <c r="AV206" i="24"/>
  <c r="AV205" i="24" s="1"/>
  <c r="AX206" i="24"/>
  <c r="AX205" i="24" s="1"/>
  <c r="BA206" i="24"/>
  <c r="BB206" i="24"/>
  <c r="BB205" i="24" s="1"/>
  <c r="BC206" i="24"/>
  <c r="BC205" i="24" s="1"/>
  <c r="BD206" i="24"/>
  <c r="BD205" i="24" s="1"/>
  <c r="BE206" i="24"/>
  <c r="BE205" i="24" s="1"/>
  <c r="BF206" i="24"/>
  <c r="BF205" i="24" s="1"/>
  <c r="BG206" i="24"/>
  <c r="BG205" i="24" s="1"/>
  <c r="BH206" i="24"/>
  <c r="BH205" i="24" s="1"/>
  <c r="BI206" i="24"/>
  <c r="BI205" i="24" s="1"/>
  <c r="BK206" i="24"/>
  <c r="BK205" i="24" s="1"/>
  <c r="BN206" i="24"/>
  <c r="BN205" i="24" s="1"/>
  <c r="BO206" i="24"/>
  <c r="BO205" i="24" s="1"/>
  <c r="BP206" i="24"/>
  <c r="BP205" i="24" s="1"/>
  <c r="BQ206" i="24"/>
  <c r="BQ205" i="24" s="1"/>
  <c r="BR206" i="24"/>
  <c r="BR205" i="24" s="1"/>
  <c r="BS206" i="24"/>
  <c r="BS205" i="24" s="1"/>
  <c r="BT206" i="24"/>
  <c r="BT205" i="24" s="1"/>
  <c r="BU206" i="24"/>
  <c r="BU205" i="24" s="1"/>
  <c r="BV206" i="24"/>
  <c r="BV205" i="24" s="1"/>
  <c r="BX206" i="24"/>
  <c r="BX205" i="24" s="1"/>
  <c r="CI206" i="24"/>
  <c r="CI205" i="24" s="1"/>
  <c r="CL206" i="24"/>
  <c r="F198" i="24"/>
  <c r="F197" i="24" s="1"/>
  <c r="G198" i="24"/>
  <c r="G197" i="24" s="1"/>
  <c r="H198" i="24"/>
  <c r="H197" i="24" s="1"/>
  <c r="I198" i="24"/>
  <c r="I197" i="24" s="1"/>
  <c r="J198" i="24"/>
  <c r="J197" i="24" s="1"/>
  <c r="K198" i="24"/>
  <c r="K197" i="24" s="1"/>
  <c r="L198" i="24"/>
  <c r="L197" i="24" s="1"/>
  <c r="M198" i="24"/>
  <c r="M197" i="24" s="1"/>
  <c r="N198" i="24"/>
  <c r="N197" i="24" s="1"/>
  <c r="O198" i="24"/>
  <c r="O197" i="24" s="1"/>
  <c r="P197" i="24"/>
  <c r="Q197" i="24"/>
  <c r="R198" i="24"/>
  <c r="R197" i="24" s="1"/>
  <c r="S198" i="24"/>
  <c r="S197" i="24" s="1"/>
  <c r="T198" i="24"/>
  <c r="T197" i="24" s="1"/>
  <c r="U198" i="24"/>
  <c r="U197" i="24" s="1"/>
  <c r="V198" i="24"/>
  <c r="V197" i="24" s="1"/>
  <c r="W198" i="24"/>
  <c r="W197" i="24" s="1"/>
  <c r="X198" i="24"/>
  <c r="X197" i="24" s="1"/>
  <c r="Y198" i="24"/>
  <c r="Y197" i="24" s="1"/>
  <c r="AB198" i="24"/>
  <c r="AB197" i="24" s="1"/>
  <c r="AC198" i="24"/>
  <c r="AC197" i="24" s="1"/>
  <c r="AD198" i="24"/>
  <c r="AD197" i="24" s="1"/>
  <c r="AE198" i="24"/>
  <c r="AE197" i="24" s="1"/>
  <c r="AH198" i="24"/>
  <c r="AH197" i="24" s="1"/>
  <c r="AJ198" i="24"/>
  <c r="AJ197" i="24" s="1"/>
  <c r="AN198" i="24"/>
  <c r="AN197" i="24" s="1"/>
  <c r="AO198" i="24"/>
  <c r="AO197" i="24" s="1"/>
  <c r="AP198" i="24"/>
  <c r="AP197" i="24" s="1"/>
  <c r="AQ198" i="24"/>
  <c r="AQ197" i="24" s="1"/>
  <c r="AR198" i="24"/>
  <c r="AR197" i="24" s="1"/>
  <c r="AS198" i="24"/>
  <c r="AS197" i="24" s="1"/>
  <c r="AT198" i="24"/>
  <c r="AT197" i="24" s="1"/>
  <c r="AU198" i="24"/>
  <c r="AU197" i="24" s="1"/>
  <c r="AV198" i="24"/>
  <c r="AV197" i="24" s="1"/>
  <c r="AX198" i="24"/>
  <c r="AX197" i="24" s="1"/>
  <c r="BA198" i="24"/>
  <c r="BB198" i="24"/>
  <c r="BB197" i="24" s="1"/>
  <c r="BC198" i="24"/>
  <c r="BC197" i="24" s="1"/>
  <c r="BD198" i="24"/>
  <c r="BD197" i="24" s="1"/>
  <c r="BE198" i="24"/>
  <c r="BE197" i="24" s="1"/>
  <c r="BF198" i="24"/>
  <c r="BF197" i="24" s="1"/>
  <c r="BG198" i="24"/>
  <c r="BG197" i="24" s="1"/>
  <c r="BH198" i="24"/>
  <c r="BH197" i="24" s="1"/>
  <c r="BI198" i="24"/>
  <c r="BI197" i="24" s="1"/>
  <c r="BK198" i="24"/>
  <c r="BK197" i="24" s="1"/>
  <c r="BN198" i="24"/>
  <c r="BN197" i="24" s="1"/>
  <c r="BO198" i="24"/>
  <c r="BO197" i="24" s="1"/>
  <c r="BP198" i="24"/>
  <c r="BP197" i="24" s="1"/>
  <c r="BQ198" i="24"/>
  <c r="BQ197" i="24" s="1"/>
  <c r="BR198" i="24"/>
  <c r="BR197" i="24" s="1"/>
  <c r="BS198" i="24"/>
  <c r="BS197" i="24" s="1"/>
  <c r="BT198" i="24"/>
  <c r="BT197" i="24" s="1"/>
  <c r="BU198" i="24"/>
  <c r="BU197" i="24" s="1"/>
  <c r="BV198" i="24"/>
  <c r="BV197" i="24" s="1"/>
  <c r="BX198" i="24"/>
  <c r="BX197" i="24" s="1"/>
  <c r="CI198" i="24"/>
  <c r="CI197" i="24" s="1"/>
  <c r="CL198" i="24"/>
  <c r="F187" i="24"/>
  <c r="G187" i="24"/>
  <c r="H187" i="24"/>
  <c r="I187" i="24"/>
  <c r="J187" i="24"/>
  <c r="K187" i="24"/>
  <c r="L187" i="24"/>
  <c r="M187" i="24"/>
  <c r="N187" i="24"/>
  <c r="O187" i="24"/>
  <c r="P187" i="24"/>
  <c r="Q187" i="24"/>
  <c r="V187" i="24"/>
  <c r="W187" i="24"/>
  <c r="X187" i="24"/>
  <c r="Y187" i="24"/>
  <c r="AB187" i="24"/>
  <c r="AC187" i="24"/>
  <c r="AD187" i="24"/>
  <c r="AE187" i="24"/>
  <c r="AH187" i="24"/>
  <c r="AJ187" i="24"/>
  <c r="AN187" i="24"/>
  <c r="AO187" i="24"/>
  <c r="AP187" i="24"/>
  <c r="AQ187" i="24"/>
  <c r="AR187" i="24"/>
  <c r="AS187" i="24"/>
  <c r="AT187" i="24"/>
  <c r="AU187" i="24"/>
  <c r="AV187" i="24"/>
  <c r="AX187" i="24"/>
  <c r="BA187" i="24"/>
  <c r="BB187" i="24"/>
  <c r="BC187" i="24"/>
  <c r="BD187" i="24"/>
  <c r="BE187" i="24"/>
  <c r="BF187" i="24"/>
  <c r="BG187" i="24"/>
  <c r="BH187" i="24"/>
  <c r="BI187" i="24"/>
  <c r="BK187" i="24"/>
  <c r="BN187" i="24"/>
  <c r="BO187" i="24"/>
  <c r="BP187" i="24"/>
  <c r="BQ187" i="24"/>
  <c r="BR187" i="24"/>
  <c r="BS187" i="24"/>
  <c r="BT187" i="24"/>
  <c r="BU187" i="24"/>
  <c r="BV187" i="24"/>
  <c r="BX187" i="24"/>
  <c r="CI187" i="24"/>
  <c r="CL187" i="24"/>
  <c r="F156" i="24"/>
  <c r="G156" i="24"/>
  <c r="H156" i="24"/>
  <c r="I156" i="24"/>
  <c r="J156" i="24"/>
  <c r="K156" i="24"/>
  <c r="L156" i="24"/>
  <c r="M156" i="24"/>
  <c r="N156" i="24"/>
  <c r="O156" i="24"/>
  <c r="P156" i="24"/>
  <c r="Q156" i="24"/>
  <c r="R156" i="24"/>
  <c r="S156" i="24"/>
  <c r="U156" i="24"/>
  <c r="V156" i="24"/>
  <c r="W156" i="24"/>
  <c r="X156" i="24"/>
  <c r="Y156" i="24"/>
  <c r="AB156" i="24"/>
  <c r="AC156" i="24"/>
  <c r="AH156" i="24"/>
  <c r="AJ156" i="24"/>
  <c r="BA156" i="24"/>
  <c r="BB156" i="24"/>
  <c r="BC156" i="24"/>
  <c r="BD156" i="24"/>
  <c r="BE156" i="24"/>
  <c r="BF156" i="24"/>
  <c r="BG156" i="24"/>
  <c r="BH156" i="24"/>
  <c r="BI156" i="24"/>
  <c r="BK156" i="24"/>
  <c r="BN156" i="24"/>
  <c r="BO156" i="24"/>
  <c r="BP156" i="24"/>
  <c r="BQ156" i="24"/>
  <c r="BR156" i="24"/>
  <c r="BS156" i="24"/>
  <c r="BT156" i="24"/>
  <c r="BU156" i="24"/>
  <c r="BV156" i="24"/>
  <c r="BX156" i="24"/>
  <c r="CI156" i="24"/>
  <c r="CL156" i="24"/>
  <c r="S172" i="24"/>
  <c r="AC150" i="24"/>
  <c r="AB150" i="24"/>
  <c r="Y150" i="24"/>
  <c r="X150" i="24"/>
  <c r="W150" i="24"/>
  <c r="V150" i="24"/>
  <c r="U150" i="24"/>
  <c r="T150" i="24"/>
  <c r="S150" i="24"/>
  <c r="R150" i="24"/>
  <c r="Q150" i="24"/>
  <c r="P150" i="24"/>
  <c r="O150" i="24"/>
  <c r="N150" i="24"/>
  <c r="M150" i="24"/>
  <c r="L150" i="24"/>
  <c r="K150" i="24"/>
  <c r="J150" i="24"/>
  <c r="I150" i="24"/>
  <c r="H150" i="24"/>
  <c r="G150" i="24"/>
  <c r="AC113" i="24"/>
  <c r="AB113" i="24"/>
  <c r="Y113" i="24"/>
  <c r="X113" i="24"/>
  <c r="W113" i="24"/>
  <c r="V113" i="24"/>
  <c r="U113" i="24"/>
  <c r="T113" i="24"/>
  <c r="S113" i="24"/>
  <c r="R113" i="24"/>
  <c r="Q113" i="24"/>
  <c r="P113" i="24"/>
  <c r="O113" i="24"/>
  <c r="N113" i="24"/>
  <c r="M113" i="24"/>
  <c r="L113" i="24"/>
  <c r="K113" i="24"/>
  <c r="J113" i="24"/>
  <c r="I113" i="24"/>
  <c r="H113" i="24"/>
  <c r="G113" i="24"/>
  <c r="AC107" i="24"/>
  <c r="AB107" i="24"/>
  <c r="Y107" i="24"/>
  <c r="X107" i="24"/>
  <c r="W107" i="24"/>
  <c r="V107" i="24"/>
  <c r="U107" i="24"/>
  <c r="T107" i="24"/>
  <c r="S107" i="24"/>
  <c r="R107" i="24"/>
  <c r="Q107" i="24"/>
  <c r="P107" i="24"/>
  <c r="O107" i="24"/>
  <c r="N107" i="24"/>
  <c r="M107" i="24"/>
  <c r="L107" i="24"/>
  <c r="K107" i="24"/>
  <c r="J107" i="24"/>
  <c r="I107" i="24"/>
  <c r="H107" i="24"/>
  <c r="G107" i="24"/>
  <c r="AC104" i="24"/>
  <c r="AB104" i="24"/>
  <c r="Y104" i="24"/>
  <c r="X104" i="24"/>
  <c r="W104" i="24"/>
  <c r="V104" i="24"/>
  <c r="U104" i="24"/>
  <c r="T104" i="24"/>
  <c r="S104" i="24"/>
  <c r="R104" i="24"/>
  <c r="Q104" i="24"/>
  <c r="P104" i="24"/>
  <c r="O104" i="24"/>
  <c r="N104" i="24"/>
  <c r="M104" i="24"/>
  <c r="L104" i="24"/>
  <c r="K104" i="24"/>
  <c r="J104" i="24"/>
  <c r="I104" i="24"/>
  <c r="H104" i="24"/>
  <c r="G104" i="24"/>
  <c r="AC99" i="24"/>
  <c r="AB99" i="24"/>
  <c r="Y99" i="24"/>
  <c r="X99" i="24"/>
  <c r="W99" i="24"/>
  <c r="V99" i="24"/>
  <c r="U99" i="24"/>
  <c r="T99" i="24"/>
  <c r="S99" i="24"/>
  <c r="R99" i="24"/>
  <c r="Q99" i="24"/>
  <c r="P99" i="24"/>
  <c r="O99" i="24"/>
  <c r="N99" i="24"/>
  <c r="M99" i="24"/>
  <c r="L99" i="24"/>
  <c r="K99" i="24"/>
  <c r="J99" i="24"/>
  <c r="I99" i="24"/>
  <c r="H99" i="24"/>
  <c r="G99" i="24"/>
  <c r="AC70" i="24"/>
  <c r="AB70" i="24"/>
  <c r="Y70" i="24"/>
  <c r="X70" i="24"/>
  <c r="W70" i="24"/>
  <c r="V70" i="24"/>
  <c r="U70" i="24"/>
  <c r="T70" i="24"/>
  <c r="S70" i="24"/>
  <c r="R70" i="24"/>
  <c r="Q70" i="24"/>
  <c r="P70" i="24"/>
  <c r="O70" i="24"/>
  <c r="N70" i="24"/>
  <c r="M70" i="24"/>
  <c r="L70" i="24"/>
  <c r="K70" i="24"/>
  <c r="J70" i="24"/>
  <c r="I70" i="24"/>
  <c r="H70" i="24"/>
  <c r="G70" i="24"/>
  <c r="AC58" i="24"/>
  <c r="AB58" i="24"/>
  <c r="Y58" i="24"/>
  <c r="X58" i="24"/>
  <c r="W58" i="24"/>
  <c r="V58" i="24"/>
  <c r="U58" i="24"/>
  <c r="T58" i="24"/>
  <c r="S58" i="24"/>
  <c r="R58" i="24"/>
  <c r="Q58" i="24"/>
  <c r="P58" i="24"/>
  <c r="O58" i="24"/>
  <c r="N58" i="24"/>
  <c r="M58" i="24"/>
  <c r="L58" i="24"/>
  <c r="K58" i="24"/>
  <c r="J58" i="24"/>
  <c r="I58" i="24"/>
  <c r="H58" i="24"/>
  <c r="G58" i="24"/>
  <c r="AC53" i="24"/>
  <c r="AB53" i="24"/>
  <c r="Y53" i="24"/>
  <c r="X53" i="24"/>
  <c r="W53" i="24"/>
  <c r="V53" i="24"/>
  <c r="U53" i="24"/>
  <c r="T53" i="24"/>
  <c r="R53" i="24"/>
  <c r="Q53" i="24"/>
  <c r="P53" i="24"/>
  <c r="O53" i="24"/>
  <c r="N53" i="24"/>
  <c r="M53" i="24"/>
  <c r="L53" i="24"/>
  <c r="K53" i="24"/>
  <c r="J53" i="24"/>
  <c r="I53" i="24"/>
  <c r="H53" i="24"/>
  <c r="G53" i="24"/>
  <c r="AC41" i="24"/>
  <c r="AB41" i="24"/>
  <c r="Y41" i="24"/>
  <c r="X41" i="24"/>
  <c r="W41" i="24"/>
  <c r="V41" i="24"/>
  <c r="U41" i="24"/>
  <c r="T41" i="24"/>
  <c r="S41" i="24"/>
  <c r="R41" i="24"/>
  <c r="Q41" i="24"/>
  <c r="P41" i="24"/>
  <c r="O41" i="24"/>
  <c r="N41" i="24"/>
  <c r="M41" i="24"/>
  <c r="L41" i="24"/>
  <c r="K41" i="24"/>
  <c r="J41" i="24"/>
  <c r="I41" i="24"/>
  <c r="H41" i="24"/>
  <c r="G41" i="24"/>
  <c r="AC35" i="24"/>
  <c r="AB35" i="24"/>
  <c r="Y35" i="24"/>
  <c r="X35" i="24"/>
  <c r="W35" i="24"/>
  <c r="V35" i="24"/>
  <c r="U35" i="24"/>
  <c r="T35" i="24"/>
  <c r="S35" i="24"/>
  <c r="R35" i="24"/>
  <c r="Q35" i="24"/>
  <c r="P35" i="24"/>
  <c r="O35" i="24"/>
  <c r="N35" i="24"/>
  <c r="M35" i="24"/>
  <c r="L35" i="24"/>
  <c r="K35" i="24"/>
  <c r="J35" i="24"/>
  <c r="I35" i="24"/>
  <c r="H35" i="24"/>
  <c r="G35" i="24"/>
  <c r="AC28" i="24"/>
  <c r="AC27" i="24" s="1"/>
  <c r="AB28" i="24"/>
  <c r="AB27" i="24" s="1"/>
  <c r="Y28" i="24"/>
  <c r="Y27" i="24" s="1"/>
  <c r="X28" i="24"/>
  <c r="X27" i="24" s="1"/>
  <c r="W28" i="24"/>
  <c r="V28" i="24"/>
  <c r="V27" i="24" s="1"/>
  <c r="U28" i="24"/>
  <c r="U27" i="24" s="1"/>
  <c r="T28" i="24"/>
  <c r="T27" i="24" s="1"/>
  <c r="S28" i="24"/>
  <c r="S27" i="24" s="1"/>
  <c r="R28" i="24"/>
  <c r="R27" i="24" s="1"/>
  <c r="Q28" i="24"/>
  <c r="Q27" i="24" s="1"/>
  <c r="P28" i="24"/>
  <c r="P27" i="24" s="1"/>
  <c r="O28" i="24"/>
  <c r="O27" i="24" s="1"/>
  <c r="N28" i="24"/>
  <c r="N27" i="24" s="1"/>
  <c r="M28" i="24"/>
  <c r="M27" i="24" s="1"/>
  <c r="L28" i="24"/>
  <c r="L27" i="24" s="1"/>
  <c r="K28" i="24"/>
  <c r="K27" i="24" s="1"/>
  <c r="J28" i="24"/>
  <c r="J27" i="24" s="1"/>
  <c r="I28" i="24"/>
  <c r="I27" i="24" s="1"/>
  <c r="H28" i="24"/>
  <c r="H27" i="24" s="1"/>
  <c r="G28" i="24"/>
  <c r="G27" i="24" s="1"/>
  <c r="AC20" i="24"/>
  <c r="AB20" i="24"/>
  <c r="Y20" i="24"/>
  <c r="X20" i="24"/>
  <c r="W20" i="24"/>
  <c r="V20" i="24"/>
  <c r="U20" i="24"/>
  <c r="T20" i="24"/>
  <c r="S20" i="24"/>
  <c r="R20" i="24"/>
  <c r="Q20" i="24"/>
  <c r="P20" i="24"/>
  <c r="O20" i="24"/>
  <c r="N20" i="24"/>
  <c r="M20" i="24"/>
  <c r="L20" i="24"/>
  <c r="K20" i="24"/>
  <c r="J20" i="24"/>
  <c r="I20" i="24"/>
  <c r="H20" i="24"/>
  <c r="G20" i="24"/>
  <c r="AC18" i="24"/>
  <c r="AB18" i="24"/>
  <c r="Y18" i="24"/>
  <c r="X18" i="24"/>
  <c r="W18" i="24"/>
  <c r="V18" i="24"/>
  <c r="U18" i="24"/>
  <c r="T18" i="24"/>
  <c r="S18" i="24"/>
  <c r="R18" i="24"/>
  <c r="Q18" i="24"/>
  <c r="P18" i="24"/>
  <c r="O18" i="24"/>
  <c r="N18" i="24"/>
  <c r="M18" i="24"/>
  <c r="L18" i="24"/>
  <c r="K18" i="24"/>
  <c r="J18" i="24"/>
  <c r="I18" i="24"/>
  <c r="H18" i="24"/>
  <c r="G18" i="24"/>
  <c r="AC14" i="24"/>
  <c r="AB14" i="24"/>
  <c r="Y14" i="24"/>
  <c r="X14" i="24"/>
  <c r="W14" i="24"/>
  <c r="V14" i="24"/>
  <c r="S155" i="24" l="1"/>
  <c r="BN186" i="24"/>
  <c r="AV186" i="24"/>
  <c r="AD186" i="24"/>
  <c r="P186" i="24"/>
  <c r="H186" i="24"/>
  <c r="BU186" i="24"/>
  <c r="BQ186" i="24"/>
  <c r="BK186" i="24"/>
  <c r="BF186" i="24"/>
  <c r="BB186" i="24"/>
  <c r="AU186" i="24"/>
  <c r="AQ186" i="24"/>
  <c r="AJ186" i="24"/>
  <c r="AC186" i="24"/>
  <c r="W186" i="24"/>
  <c r="O186" i="24"/>
  <c r="K186" i="24"/>
  <c r="G186" i="24"/>
  <c r="BV186" i="24"/>
  <c r="BG186" i="24"/>
  <c r="AR186" i="24"/>
  <c r="L186" i="24"/>
  <c r="CI186" i="24"/>
  <c r="BT186" i="24"/>
  <c r="BP186" i="24"/>
  <c r="BI186" i="24"/>
  <c r="BE186" i="24"/>
  <c r="AT186" i="24"/>
  <c r="AP186" i="24"/>
  <c r="AH186" i="24"/>
  <c r="AB186" i="24"/>
  <c r="V186" i="24"/>
  <c r="N186" i="24"/>
  <c r="J186" i="24"/>
  <c r="F186" i="24"/>
  <c r="BR186" i="24"/>
  <c r="BC186" i="24"/>
  <c r="AN186" i="24"/>
  <c r="X186" i="24"/>
  <c r="BX186" i="24"/>
  <c r="BS186" i="24"/>
  <c r="BO186" i="24"/>
  <c r="BH186" i="24"/>
  <c r="BD186" i="24"/>
  <c r="AX186" i="24"/>
  <c r="AS186" i="24"/>
  <c r="AO186" i="24"/>
  <c r="AE186" i="24"/>
  <c r="Y186" i="24"/>
  <c r="Q186" i="24"/>
  <c r="M186" i="24"/>
  <c r="I186" i="24"/>
  <c r="R143" i="24"/>
  <c r="G143" i="24"/>
  <c r="K143" i="24"/>
  <c r="O143" i="24"/>
  <c r="S143" i="24"/>
  <c r="W143" i="24"/>
  <c r="AC143" i="24"/>
  <c r="N143" i="24"/>
  <c r="V143" i="24"/>
  <c r="H143" i="24"/>
  <c r="L143" i="24"/>
  <c r="P143" i="24"/>
  <c r="T143" i="24"/>
  <c r="X143" i="24"/>
  <c r="J143" i="24"/>
  <c r="AB143" i="24"/>
  <c r="I143" i="24"/>
  <c r="M143" i="24"/>
  <c r="Q143" i="24"/>
  <c r="U143" i="24"/>
  <c r="Y143" i="24"/>
  <c r="AD222" i="24"/>
  <c r="AI138" i="24"/>
  <c r="AI136" i="24"/>
  <c r="AE223" i="24"/>
  <c r="AI223" i="24" s="1"/>
  <c r="AL223" i="24" s="1"/>
  <c r="V13" i="24"/>
  <c r="W13" i="24"/>
  <c r="X13" i="24"/>
  <c r="CL222" i="24"/>
  <c r="Y222" i="24"/>
  <c r="AB222" i="24"/>
  <c r="AB13" i="24"/>
  <c r="U13" i="24"/>
  <c r="AC222" i="24"/>
  <c r="AC13" i="24"/>
  <c r="V222" i="24"/>
  <c r="W222" i="24"/>
  <c r="X222" i="24"/>
  <c r="Y13" i="24"/>
  <c r="I13" i="24"/>
  <c r="I61" i="24"/>
  <c r="Q13" i="24"/>
  <c r="Q61" i="24"/>
  <c r="H13" i="24"/>
  <c r="P13" i="24"/>
  <c r="H61" i="24"/>
  <c r="P61" i="24"/>
  <c r="N61" i="24"/>
  <c r="G61" i="24"/>
  <c r="O61" i="24"/>
  <c r="K61" i="24"/>
  <c r="M61" i="24"/>
  <c r="U61" i="24"/>
  <c r="S61" i="24"/>
  <c r="J61" i="24"/>
  <c r="R61" i="24"/>
  <c r="L61" i="24"/>
  <c r="T61" i="24"/>
  <c r="T13" i="24"/>
  <c r="L13" i="24"/>
  <c r="G13" i="24"/>
  <c r="O13" i="24"/>
  <c r="J13" i="24"/>
  <c r="R13" i="24"/>
  <c r="K13" i="24"/>
  <c r="S13" i="24"/>
  <c r="N13" i="24"/>
  <c r="M13" i="24"/>
  <c r="R172" i="24"/>
  <c r="R155" i="24" s="1"/>
  <c r="K52" i="24"/>
  <c r="P52" i="24"/>
  <c r="I52" i="24"/>
  <c r="Q52" i="24"/>
  <c r="Y52" i="24"/>
  <c r="R52" i="24"/>
  <c r="J52" i="24"/>
  <c r="X52" i="24"/>
  <c r="H52" i="24"/>
  <c r="T52" i="24"/>
  <c r="L52" i="24"/>
  <c r="U52" i="24"/>
  <c r="V52" i="24"/>
  <c r="N52" i="24"/>
  <c r="W52" i="24"/>
  <c r="AB52" i="24"/>
  <c r="G52" i="24"/>
  <c r="O52" i="24"/>
  <c r="AC52" i="24"/>
  <c r="M52" i="24"/>
  <c r="CL197" i="24"/>
  <c r="CL186" i="24"/>
  <c r="CL205" i="24"/>
  <c r="X61" i="24"/>
  <c r="BA205" i="24"/>
  <c r="Y61" i="24"/>
  <c r="AB61" i="24"/>
  <c r="BA186" i="24"/>
  <c r="AC61" i="24"/>
  <c r="V61" i="24"/>
  <c r="BA197" i="24"/>
  <c r="W61" i="24"/>
  <c r="T172" i="24"/>
  <c r="U172" i="24"/>
  <c r="I34" i="24"/>
  <c r="Q34" i="24"/>
  <c r="Y34" i="24"/>
  <c r="M34" i="24"/>
  <c r="U34" i="24"/>
  <c r="AC34" i="24"/>
  <c r="J34" i="24"/>
  <c r="R34" i="24"/>
  <c r="K34" i="24"/>
  <c r="S34" i="24"/>
  <c r="N34" i="24"/>
  <c r="V34" i="24"/>
  <c r="H34" i="24"/>
  <c r="P34" i="24"/>
  <c r="X34" i="24"/>
  <c r="G34" i="24"/>
  <c r="L34" i="24"/>
  <c r="T34" i="24"/>
  <c r="AB34" i="24"/>
  <c r="O34" i="24"/>
  <c r="W34" i="24"/>
  <c r="U155" i="24" l="1"/>
  <c r="T155" i="24"/>
  <c r="AL136" i="24"/>
  <c r="AL138" i="24"/>
  <c r="CR223" i="24"/>
  <c r="CQ223" i="24"/>
  <c r="R6" i="24"/>
  <c r="S5" i="24"/>
  <c r="V12" i="24"/>
  <c r="X12" i="24"/>
  <c r="W12" i="24"/>
  <c r="AC12" i="24"/>
  <c r="AB12" i="24"/>
  <c r="U12" i="24"/>
  <c r="AE222" i="24"/>
  <c r="Y12" i="24"/>
  <c r="I12" i="24"/>
  <c r="Q12" i="24"/>
  <c r="G51" i="24"/>
  <c r="P12" i="24"/>
  <c r="P51" i="24"/>
  <c r="H12" i="24"/>
  <c r="T51" i="24"/>
  <c r="M51" i="24"/>
  <c r="H51" i="24"/>
  <c r="N51" i="24"/>
  <c r="Q51" i="24"/>
  <c r="L51" i="24"/>
  <c r="R51" i="24"/>
  <c r="K51" i="24"/>
  <c r="O51" i="24"/>
  <c r="U51" i="24"/>
  <c r="J51" i="24"/>
  <c r="I51" i="24"/>
  <c r="M12" i="24"/>
  <c r="G12" i="24"/>
  <c r="J12" i="24"/>
  <c r="O12" i="24"/>
  <c r="L12" i="24"/>
  <c r="T12" i="24"/>
  <c r="N12" i="24"/>
  <c r="S12" i="24"/>
  <c r="K12" i="24"/>
  <c r="R12" i="24"/>
  <c r="V51" i="24"/>
  <c r="W51" i="24"/>
  <c r="Y51" i="24"/>
  <c r="AB51" i="24"/>
  <c r="AC51" i="24"/>
  <c r="X51" i="24"/>
  <c r="CQ138" i="24" l="1"/>
  <c r="CM136" i="24"/>
  <c r="CM135" i="24" s="1"/>
  <c r="CM138" i="24"/>
  <c r="AL135" i="24"/>
  <c r="AC50" i="24"/>
  <c r="CQ136" i="24"/>
  <c r="L50" i="24"/>
  <c r="J50" i="24"/>
  <c r="H50" i="24"/>
  <c r="T50" i="24"/>
  <c r="V50" i="24"/>
  <c r="X50" i="24"/>
  <c r="N50" i="24"/>
  <c r="P50" i="24"/>
  <c r="W11" i="24"/>
  <c r="V11" i="24"/>
  <c r="X11" i="24"/>
  <c r="AC11" i="24"/>
  <c r="I11" i="24"/>
  <c r="AB11" i="24"/>
  <c r="U11" i="24"/>
  <c r="U282" i="24" s="1"/>
  <c r="N11" i="24"/>
  <c r="Y11" i="24"/>
  <c r="Q11" i="24"/>
  <c r="G11" i="24"/>
  <c r="P11" i="24"/>
  <c r="H11" i="24"/>
  <c r="L11" i="24"/>
  <c r="K11" i="24"/>
  <c r="R11" i="24"/>
  <c r="R282" i="24" s="1"/>
  <c r="J11" i="24"/>
  <c r="O11" i="24"/>
  <c r="T11" i="24"/>
  <c r="T282" i="24" s="1"/>
  <c r="M11" i="24"/>
  <c r="AK207" i="24"/>
  <c r="AK225" i="24"/>
  <c r="AM117" i="24"/>
  <c r="BV150" i="24"/>
  <c r="BV137" i="24"/>
  <c r="BD113" i="24"/>
  <c r="BE113" i="24"/>
  <c r="BF113" i="24"/>
  <c r="BV143" i="24" l="1"/>
  <c r="CQ204" i="24"/>
  <c r="AK204" i="24"/>
  <c r="CQ196" i="24"/>
  <c r="AK196" i="24"/>
  <c r="CQ218" i="24"/>
  <c r="AK218" i="24"/>
  <c r="CQ194" i="24"/>
  <c r="AK194" i="24"/>
  <c r="CQ230" i="24"/>
  <c r="AK230" i="24"/>
  <c r="CQ217" i="24"/>
  <c r="AK217" i="24"/>
  <c r="CQ228" i="24"/>
  <c r="AK228" i="24"/>
  <c r="CQ202" i="24"/>
  <c r="AK202" i="24"/>
  <c r="CQ188" i="24"/>
  <c r="AK188" i="24"/>
  <c r="CQ200" i="24"/>
  <c r="AK200" i="24"/>
  <c r="CQ193" i="24"/>
  <c r="AK193" i="24"/>
  <c r="CQ229" i="24"/>
  <c r="AK229" i="24"/>
  <c r="CQ211" i="24"/>
  <c r="AK211" i="24"/>
  <c r="CQ208" i="24"/>
  <c r="AK208" i="24"/>
  <c r="CQ226" i="24"/>
  <c r="AK226" i="24"/>
  <c r="CQ210" i="24"/>
  <c r="AK210" i="24"/>
  <c r="CQ212" i="24"/>
  <c r="AK212" i="24"/>
  <c r="CQ189" i="24"/>
  <c r="AK189" i="24"/>
  <c r="CQ219" i="24"/>
  <c r="AK219" i="24"/>
  <c r="CQ199" i="24"/>
  <c r="AK199" i="24"/>
  <c r="CQ227" i="24"/>
  <c r="AK227" i="24"/>
  <c r="CQ209" i="24"/>
  <c r="AK209" i="24"/>
  <c r="CQ201" i="24"/>
  <c r="AK201" i="24"/>
  <c r="CQ221" i="24"/>
  <c r="AK221" i="24"/>
  <c r="CQ207" i="24"/>
  <c r="AY206" i="24"/>
  <c r="CQ225" i="24"/>
  <c r="AI222" i="24"/>
  <c r="CM228" i="24"/>
  <c r="CM201" i="24"/>
  <c r="CM217" i="24"/>
  <c r="CM230" i="24"/>
  <c r="CM199" i="24"/>
  <c r="CM218" i="24"/>
  <c r="CM225" i="24"/>
  <c r="CM202" i="24"/>
  <c r="CM193" i="24"/>
  <c r="CM226" i="24"/>
  <c r="CM221" i="24"/>
  <c r="CM210" i="24"/>
  <c r="CM219" i="24"/>
  <c r="CM200" i="24"/>
  <c r="CM229" i="24"/>
  <c r="CM208" i="24"/>
  <c r="CM212" i="24"/>
  <c r="CM194" i="24"/>
  <c r="CM188" i="24"/>
  <c r="CM207" i="24"/>
  <c r="CM211" i="24"/>
  <c r="CM227" i="24"/>
  <c r="CM189" i="24"/>
  <c r="CM204" i="24"/>
  <c r="CM196" i="24"/>
  <c r="CM209" i="24"/>
  <c r="AK136" i="24"/>
  <c r="CQ135" i="24"/>
  <c r="CP148" i="24"/>
  <c r="CP140" i="24"/>
  <c r="CP138" i="24"/>
  <c r="AZ135" i="24"/>
  <c r="AY198" i="24"/>
  <c r="AY224" i="24"/>
  <c r="CQ224" i="24" s="1"/>
  <c r="AM187" i="24"/>
  <c r="AM213" i="24"/>
  <c r="CQ161" i="24"/>
  <c r="CQ160" i="24"/>
  <c r="CQ165" i="24"/>
  <c r="AM224" i="24"/>
  <c r="AM222" i="24" s="1"/>
  <c r="AM206" i="24"/>
  <c r="AM205" i="24" s="1"/>
  <c r="AM198" i="24"/>
  <c r="AM197" i="24" s="1"/>
  <c r="AM186" i="24" l="1"/>
  <c r="CQ216" i="24"/>
  <c r="AK216" i="24"/>
  <c r="CQ159" i="24"/>
  <c r="BY137" i="24"/>
  <c r="CP59" i="24"/>
  <c r="CP105" i="24"/>
  <c r="CP108" i="24"/>
  <c r="CP21" i="24"/>
  <c r="CP133" i="24"/>
  <c r="CP33" i="24"/>
  <c r="CP96" i="24"/>
  <c r="CP92" i="24"/>
  <c r="CP37" i="24"/>
  <c r="CP16" i="24"/>
  <c r="CO16" i="24"/>
  <c r="CP56" i="24"/>
  <c r="CP30" i="24"/>
  <c r="CP74" i="24"/>
  <c r="CP42" i="24"/>
  <c r="CP23" i="24"/>
  <c r="CP24" i="24"/>
  <c r="CP25" i="24"/>
  <c r="CP29" i="24"/>
  <c r="CP40" i="24"/>
  <c r="CP43" i="24"/>
  <c r="CP101" i="24"/>
  <c r="CP22" i="24"/>
  <c r="CP131" i="24"/>
  <c r="CP39" i="24"/>
  <c r="CP110" i="24"/>
  <c r="CP87" i="24"/>
  <c r="CP57" i="24"/>
  <c r="BY62" i="24"/>
  <c r="CP65" i="24"/>
  <c r="CP71" i="24"/>
  <c r="CP111" i="24"/>
  <c r="CP116" i="24"/>
  <c r="CP19" i="24"/>
  <c r="CP93" i="24"/>
  <c r="CP114" i="24"/>
  <c r="CP115" i="24"/>
  <c r="CP46" i="24"/>
  <c r="CP47" i="24"/>
  <c r="CP48" i="24"/>
  <c r="CP54" i="24"/>
  <c r="CP49" i="24"/>
  <c r="CP55" i="24"/>
  <c r="CP112" i="24"/>
  <c r="CP36" i="24"/>
  <c r="CP106" i="24"/>
  <c r="CP84" i="24"/>
  <c r="CP38" i="24"/>
  <c r="CP97" i="24"/>
  <c r="CP100" i="24"/>
  <c r="CP76" i="24"/>
  <c r="CP17" i="24"/>
  <c r="CO17" i="24"/>
  <c r="CP60" i="24"/>
  <c r="CP109" i="24"/>
  <c r="CP44" i="24"/>
  <c r="CP121" i="24"/>
  <c r="CP127" i="24"/>
  <c r="CP103" i="24"/>
  <c r="CP26" i="24"/>
  <c r="CP123" i="24"/>
  <c r="CP98" i="24"/>
  <c r="CO15" i="24"/>
  <c r="CP78" i="24"/>
  <c r="CP80" i="24"/>
  <c r="CP82" i="24"/>
  <c r="CP85" i="24"/>
  <c r="CP67" i="24"/>
  <c r="CP72" i="24"/>
  <c r="CP129" i="24"/>
  <c r="CP45" i="24"/>
  <c r="AY215" i="24"/>
  <c r="CQ215" i="24" s="1"/>
  <c r="AY222" i="24"/>
  <c r="BY215" i="24"/>
  <c r="BY213" i="24" s="1"/>
  <c r="AK224" i="24"/>
  <c r="AK222" i="24" s="1"/>
  <c r="CP161" i="24"/>
  <c r="CP196" i="24"/>
  <c r="CP159" i="24"/>
  <c r="CP225" i="24"/>
  <c r="CP208" i="24"/>
  <c r="CP149" i="24"/>
  <c r="CM216" i="24"/>
  <c r="CM215" i="24" s="1"/>
  <c r="CP194" i="24"/>
  <c r="CP201" i="24"/>
  <c r="CP207" i="24"/>
  <c r="CP217" i="24"/>
  <c r="CP165" i="24"/>
  <c r="CP188" i="24"/>
  <c r="CP210" i="24"/>
  <c r="CP212" i="24"/>
  <c r="CP209" i="24"/>
  <c r="CP226" i="24"/>
  <c r="CP193" i="24"/>
  <c r="CP219" i="24"/>
  <c r="CP151" i="24"/>
  <c r="CP189" i="24"/>
  <c r="CP200" i="24"/>
  <c r="CP228" i="24"/>
  <c r="CP202" i="24"/>
  <c r="CP230" i="24"/>
  <c r="CM161" i="24"/>
  <c r="CP160" i="24"/>
  <c r="CP218" i="24"/>
  <c r="CM165" i="24"/>
  <c r="CP204" i="24"/>
  <c r="CM159" i="24"/>
  <c r="CM160" i="24"/>
  <c r="CP211" i="24"/>
  <c r="CP152" i="24"/>
  <c r="CP216" i="24"/>
  <c r="CP227" i="24"/>
  <c r="CP229" i="24"/>
  <c r="CP199" i="24"/>
  <c r="BY120" i="24"/>
  <c r="BY126" i="24"/>
  <c r="BY73" i="24"/>
  <c r="BY157" i="24"/>
  <c r="BY156" i="24" s="1"/>
  <c r="AI157" i="24"/>
  <c r="AI156" i="24" s="1"/>
  <c r="AK159" i="24"/>
  <c r="AK165" i="24"/>
  <c r="AK160" i="24"/>
  <c r="AK161" i="24"/>
  <c r="BY32" i="24"/>
  <c r="BM117" i="24"/>
  <c r="BM135" i="24"/>
  <c r="CO109" i="24"/>
  <c r="CO112" i="24"/>
  <c r="CO110" i="24"/>
  <c r="CO108" i="24"/>
  <c r="CO111" i="24"/>
  <c r="AY205" i="24"/>
  <c r="AY187" i="24"/>
  <c r="AY197" i="24"/>
  <c r="BY198" i="24"/>
  <c r="BM198" i="24"/>
  <c r="BM197" i="24" s="1"/>
  <c r="BY187" i="24"/>
  <c r="BM187" i="24"/>
  <c r="AZ224" i="24"/>
  <c r="AZ222" i="24" s="1"/>
  <c r="AZ198" i="24"/>
  <c r="BM156" i="24"/>
  <c r="AZ187" i="24"/>
  <c r="AZ206" i="24"/>
  <c r="BM213" i="24"/>
  <c r="AZ156" i="24"/>
  <c r="BY206" i="24"/>
  <c r="BY205" i="24" s="1"/>
  <c r="BM206" i="24"/>
  <c r="BM205" i="24" s="1"/>
  <c r="BY224" i="24"/>
  <c r="BM224" i="24"/>
  <c r="BM222" i="24" s="1"/>
  <c r="AK198" i="24"/>
  <c r="AK197" i="24" s="1"/>
  <c r="AK206" i="24"/>
  <c r="AK205" i="24" s="1"/>
  <c r="AK187" i="24"/>
  <c r="AI213" i="24"/>
  <c r="AI206" i="24"/>
  <c r="AI205" i="24" s="1"/>
  <c r="AI198" i="24"/>
  <c r="AI197" i="24" s="1"/>
  <c r="AI187" i="24"/>
  <c r="E135" i="24"/>
  <c r="E32" i="24"/>
  <c r="E206" i="24"/>
  <c r="E205" i="24" s="1"/>
  <c r="E224" i="24"/>
  <c r="E222" i="24" s="1"/>
  <c r="E213" i="24"/>
  <c r="E198" i="24"/>
  <c r="E197" i="24" s="1"/>
  <c r="E187" i="24"/>
  <c r="E150" i="24"/>
  <c r="E28" i="24"/>
  <c r="CQ222" i="24" l="1"/>
  <c r="BY197" i="24"/>
  <c r="BY186" i="24"/>
  <c r="AI186" i="24"/>
  <c r="E186" i="24"/>
  <c r="AK186" i="24"/>
  <c r="BM186" i="24"/>
  <c r="E143" i="24"/>
  <c r="AK157" i="24"/>
  <c r="AK156" i="24" s="1"/>
  <c r="CP73" i="24"/>
  <c r="CP62" i="24"/>
  <c r="CO107" i="24"/>
  <c r="CP113" i="24"/>
  <c r="CO80" i="24"/>
  <c r="CO22" i="24"/>
  <c r="CO65" i="24"/>
  <c r="CO33" i="24"/>
  <c r="CP118" i="24"/>
  <c r="CP117" i="24" s="1"/>
  <c r="CO21" i="24"/>
  <c r="CO133" i="24"/>
  <c r="CO67" i="24"/>
  <c r="CO138" i="24"/>
  <c r="CN138" i="24"/>
  <c r="CO103" i="24"/>
  <c r="CO92" i="24"/>
  <c r="CO85" i="24"/>
  <c r="CO98" i="24"/>
  <c r="CO40" i="24"/>
  <c r="CO43" i="24"/>
  <c r="CO60" i="24"/>
  <c r="CO100" i="24"/>
  <c r="CO87" i="24"/>
  <c r="CO114" i="24"/>
  <c r="CO136" i="24"/>
  <c r="CO135" i="24" s="1"/>
  <c r="CN136" i="24"/>
  <c r="CN135" i="24" s="1"/>
  <c r="CO42" i="24"/>
  <c r="CO30" i="24"/>
  <c r="CO36" i="24"/>
  <c r="CP136" i="24"/>
  <c r="CP135" i="24" s="1"/>
  <c r="CO47" i="24"/>
  <c r="CO123" i="24"/>
  <c r="CO24" i="24"/>
  <c r="CO118" i="24"/>
  <c r="CO117" i="24" s="1"/>
  <c r="CO127" i="24"/>
  <c r="CO39" i="24"/>
  <c r="CO96" i="24"/>
  <c r="CO131" i="24"/>
  <c r="CO26" i="24"/>
  <c r="CO84" i="24"/>
  <c r="CO106" i="24"/>
  <c r="CO57" i="24"/>
  <c r="CO44" i="24"/>
  <c r="CO49" i="24"/>
  <c r="CO78" i="24"/>
  <c r="CO74" i="24"/>
  <c r="CO93" i="24"/>
  <c r="CO129" i="24"/>
  <c r="CO71" i="24"/>
  <c r="CO29" i="24"/>
  <c r="CO19" i="24"/>
  <c r="CO56" i="24"/>
  <c r="CO82" i="24"/>
  <c r="CO76" i="24"/>
  <c r="CO116" i="24"/>
  <c r="CO115" i="24"/>
  <c r="CO48" i="24"/>
  <c r="CO121" i="24"/>
  <c r="CN121" i="24"/>
  <c r="CO105" i="24"/>
  <c r="CO38" i="24"/>
  <c r="CO59" i="24"/>
  <c r="CO94" i="24"/>
  <c r="CO101" i="24"/>
  <c r="CN101" i="24"/>
  <c r="CO45" i="24"/>
  <c r="CO46" i="24"/>
  <c r="CO72" i="24"/>
  <c r="CO54" i="24"/>
  <c r="CO97" i="24"/>
  <c r="CO55" i="24"/>
  <c r="CO140" i="24"/>
  <c r="CN140" i="24"/>
  <c r="CO23" i="24"/>
  <c r="CO37" i="24"/>
  <c r="BL62" i="24"/>
  <c r="CR201" i="24"/>
  <c r="CR202" i="24"/>
  <c r="CR209" i="24"/>
  <c r="CR211" i="24"/>
  <c r="CR207" i="24"/>
  <c r="CR204" i="24"/>
  <c r="CR208" i="24"/>
  <c r="CR212" i="24"/>
  <c r="CR194" i="24"/>
  <c r="CR193" i="24"/>
  <c r="CR188" i="24"/>
  <c r="CR138" i="24"/>
  <c r="CR196" i="24"/>
  <c r="CR200" i="24"/>
  <c r="CR189" i="24"/>
  <c r="CR199" i="24"/>
  <c r="CR136" i="24"/>
  <c r="CR210" i="24"/>
  <c r="CR159" i="24"/>
  <c r="CR229" i="24"/>
  <c r="CR228" i="24"/>
  <c r="CR218" i="24"/>
  <c r="CR227" i="24"/>
  <c r="CR217" i="24"/>
  <c r="CR221" i="24"/>
  <c r="CR225" i="24"/>
  <c r="CR230" i="24"/>
  <c r="CR226" i="24"/>
  <c r="CN161" i="24"/>
  <c r="CR161" i="24"/>
  <c r="CR216" i="24"/>
  <c r="CN160" i="24"/>
  <c r="CR160" i="24"/>
  <c r="CN165" i="24"/>
  <c r="CR165" i="24"/>
  <c r="CR219" i="24"/>
  <c r="BY222" i="24"/>
  <c r="CP215" i="24"/>
  <c r="CP213" i="24" s="1"/>
  <c r="AK215" i="24"/>
  <c r="AK213" i="24" s="1"/>
  <c r="CN216" i="24"/>
  <c r="BL215" i="24"/>
  <c r="CR215" i="24" s="1"/>
  <c r="CP137" i="24"/>
  <c r="CP126" i="24"/>
  <c r="CP120" i="24"/>
  <c r="BL35" i="24"/>
  <c r="CO228" i="24"/>
  <c r="CN228" i="24"/>
  <c r="CO207" i="24"/>
  <c r="CN207" i="24"/>
  <c r="CO202" i="24"/>
  <c r="CN202" i="24"/>
  <c r="CO225" i="24"/>
  <c r="CN225" i="24"/>
  <c r="CO226" i="24"/>
  <c r="CN226" i="24"/>
  <c r="CO211" i="24"/>
  <c r="CN211" i="24"/>
  <c r="CO159" i="24"/>
  <c r="CO188" i="24"/>
  <c r="CN188" i="24"/>
  <c r="CO160" i="24"/>
  <c r="CO165" i="24"/>
  <c r="CO204" i="24"/>
  <c r="CN204" i="24"/>
  <c r="CO208" i="24"/>
  <c r="CN208" i="24"/>
  <c r="CO219" i="24"/>
  <c r="CN219" i="24"/>
  <c r="CO199" i="24"/>
  <c r="CN199" i="24"/>
  <c r="CO148" i="24"/>
  <c r="CO151" i="24"/>
  <c r="CO217" i="24"/>
  <c r="CN217" i="24"/>
  <c r="CO230" i="24"/>
  <c r="CN230" i="24"/>
  <c r="CO209" i="24"/>
  <c r="CN209" i="24"/>
  <c r="CO212" i="24"/>
  <c r="CN212" i="24"/>
  <c r="CO210" i="24"/>
  <c r="CN210" i="24"/>
  <c r="CO194" i="24"/>
  <c r="CN194" i="24"/>
  <c r="CO193" i="24"/>
  <c r="CN193" i="24"/>
  <c r="CO152" i="24"/>
  <c r="CO216" i="24"/>
  <c r="CO218" i="24"/>
  <c r="CN218" i="24"/>
  <c r="CO227" i="24"/>
  <c r="CN227" i="24"/>
  <c r="CO201" i="24"/>
  <c r="CN201" i="24"/>
  <c r="CO221" i="24"/>
  <c r="CN221" i="24"/>
  <c r="CO161" i="24"/>
  <c r="CO196" i="24"/>
  <c r="CN196" i="24"/>
  <c r="CO200" i="24"/>
  <c r="CN200" i="24"/>
  <c r="CO229" i="24"/>
  <c r="CN229" i="24"/>
  <c r="CO189" i="24"/>
  <c r="CN189" i="24"/>
  <c r="CO149" i="24"/>
  <c r="CN159" i="24"/>
  <c r="BL120" i="24"/>
  <c r="BL126" i="24"/>
  <c r="BL73" i="24"/>
  <c r="BL89" i="24"/>
  <c r="CP157" i="24"/>
  <c r="CP156" i="24" s="1"/>
  <c r="BL157" i="24"/>
  <c r="AL157" i="24"/>
  <c r="AL156" i="24" s="1"/>
  <c r="CP28" i="24"/>
  <c r="CP27" i="24" s="1"/>
  <c r="CP206" i="24"/>
  <c r="CP205" i="24" s="1"/>
  <c r="CP224" i="24"/>
  <c r="CP222" i="24" s="1"/>
  <c r="CP198" i="24"/>
  <c r="CP197" i="24" s="1"/>
  <c r="CP187" i="24"/>
  <c r="BL135" i="24"/>
  <c r="CR135" i="24" s="1"/>
  <c r="BY117" i="24"/>
  <c r="AL187" i="24"/>
  <c r="AL213" i="24"/>
  <c r="AL198" i="24"/>
  <c r="BL137" i="24"/>
  <c r="AL206" i="24"/>
  <c r="BY135" i="24"/>
  <c r="BL117" i="24"/>
  <c r="AZ205" i="24"/>
  <c r="AZ186" i="24"/>
  <c r="AZ197" i="24"/>
  <c r="AZ213" i="24"/>
  <c r="BL206" i="24"/>
  <c r="BL224" i="24"/>
  <c r="AY213" i="24"/>
  <c r="AY186" i="24"/>
  <c r="BL187" i="24"/>
  <c r="BL198" i="24"/>
  <c r="AI135" i="24"/>
  <c r="AZ155" i="24" l="1"/>
  <c r="CP186" i="24"/>
  <c r="AL186" i="24"/>
  <c r="CO126" i="24"/>
  <c r="CO62" i="24"/>
  <c r="CO99" i="24"/>
  <c r="CO215" i="24"/>
  <c r="CO213" i="24" s="1"/>
  <c r="CO113" i="24"/>
  <c r="CO104" i="24"/>
  <c r="CO198" i="24"/>
  <c r="CO197" i="24" s="1"/>
  <c r="CO224" i="24"/>
  <c r="CO222" i="24" s="1"/>
  <c r="CO157" i="24"/>
  <c r="CO156" i="24" s="1"/>
  <c r="CO73" i="24"/>
  <c r="CR198" i="24"/>
  <c r="CR206" i="24"/>
  <c r="CQ213" i="24"/>
  <c r="CR187" i="24"/>
  <c r="BL156" i="24"/>
  <c r="CR157" i="24"/>
  <c r="AL205" i="24"/>
  <c r="CQ206" i="24"/>
  <c r="CQ157" i="24"/>
  <c r="CQ156" i="24"/>
  <c r="BL222" i="24"/>
  <c r="CR224" i="24"/>
  <c r="AL197" i="24"/>
  <c r="CQ198" i="24"/>
  <c r="CQ187" i="24"/>
  <c r="CN215" i="24"/>
  <c r="CN213" i="24" s="1"/>
  <c r="CO137" i="24"/>
  <c r="CO120" i="24"/>
  <c r="CM157" i="24"/>
  <c r="CM156" i="24" s="1"/>
  <c r="CN157" i="24"/>
  <c r="CN156" i="24" s="1"/>
  <c r="CN206" i="24"/>
  <c r="CN205" i="24" s="1"/>
  <c r="CM213" i="24"/>
  <c r="CM187" i="24"/>
  <c r="CM206" i="24"/>
  <c r="CM205" i="24" s="1"/>
  <c r="CM198" i="24"/>
  <c r="CM197" i="24" s="1"/>
  <c r="CM224" i="24"/>
  <c r="CM222" i="24" s="1"/>
  <c r="CN224" i="24"/>
  <c r="CN222" i="24" s="1"/>
  <c r="CN198" i="24"/>
  <c r="CN197" i="24" s="1"/>
  <c r="CO206" i="24"/>
  <c r="CO205" i="24" s="1"/>
  <c r="CN187" i="24"/>
  <c r="CO187" i="24"/>
  <c r="BL186" i="24"/>
  <c r="BL213" i="24"/>
  <c r="BL205" i="24"/>
  <c r="BL197" i="24"/>
  <c r="CQ205" i="24" l="1"/>
  <c r="CR213" i="24"/>
  <c r="CQ186" i="24"/>
  <c r="CR222" i="24"/>
  <c r="AU172" i="24"/>
  <c r="AU155" i="24" s="1"/>
  <c r="AT172" i="24"/>
  <c r="AT155" i="24" s="1"/>
  <c r="BO172" i="24"/>
  <c r="K172" i="24"/>
  <c r="W172" i="24"/>
  <c r="CN186" i="24"/>
  <c r="H172" i="24"/>
  <c r="P172" i="24"/>
  <c r="BS172" i="24"/>
  <c r="N172" i="24"/>
  <c r="AS172" i="24"/>
  <c r="AS155" i="24" s="1"/>
  <c r="CM186" i="24"/>
  <c r="BH172" i="24"/>
  <c r="CO186" i="24"/>
  <c r="BV172" i="24"/>
  <c r="CR156" i="24"/>
  <c r="CQ197" i="24"/>
  <c r="CR197" i="24"/>
  <c r="CR205" i="24"/>
  <c r="CR186" i="24"/>
  <c r="K155" i="24" l="1"/>
  <c r="BO155" i="24"/>
  <c r="N155" i="24"/>
  <c r="P155" i="24"/>
  <c r="H155" i="24"/>
  <c r="BV155" i="24"/>
  <c r="BS155" i="24"/>
  <c r="BH155" i="24"/>
  <c r="W155" i="24"/>
  <c r="AO172" i="24"/>
  <c r="AO155" i="24" s="1"/>
  <c r="BE172" i="24"/>
  <c r="AE172" i="24"/>
  <c r="AE155" i="24" s="1"/>
  <c r="AQ172" i="24"/>
  <c r="AQ155" i="24" s="1"/>
  <c r="AX172" i="24"/>
  <c r="AX155" i="24" s="1"/>
  <c r="V172" i="24"/>
  <c r="BX172" i="24"/>
  <c r="BC172" i="24"/>
  <c r="AC172" i="24"/>
  <c r="BP172" i="24"/>
  <c r="Q172" i="24"/>
  <c r="I172" i="24"/>
  <c r="BA172" i="24"/>
  <c r="AH172" i="24"/>
  <c r="AN172" i="24"/>
  <c r="AN155" i="24" s="1"/>
  <c r="BD172" i="24"/>
  <c r="AP172" i="24"/>
  <c r="AP155" i="24" s="1"/>
  <c r="BF172" i="24"/>
  <c r="J172" i="24"/>
  <c r="AV172" i="24"/>
  <c r="AV155" i="24" s="1"/>
  <c r="BR172" i="24"/>
  <c r="BQ172" i="24"/>
  <c r="CI172" i="24"/>
  <c r="AJ172" i="24"/>
  <c r="Y172" i="24"/>
  <c r="BI172" i="24"/>
  <c r="AD172" i="24"/>
  <c r="BO282" i="24" l="1"/>
  <c r="BV282" i="24"/>
  <c r="K282" i="24"/>
  <c r="H282" i="24"/>
  <c r="P282" i="24"/>
  <c r="W282" i="24"/>
  <c r="BS282" i="24"/>
  <c r="N282" i="24"/>
  <c r="Q155" i="24"/>
  <c r="AD155" i="24"/>
  <c r="BP155" i="24"/>
  <c r="BE155" i="24"/>
  <c r="AJ155" i="24"/>
  <c r="BD155" i="24"/>
  <c r="BC155" i="24"/>
  <c r="J155" i="24"/>
  <c r="Y155" i="24"/>
  <c r="AC155" i="24"/>
  <c r="CI155" i="24"/>
  <c r="BX155" i="24"/>
  <c r="BQ155" i="24"/>
  <c r="AH155" i="24"/>
  <c r="V155" i="24"/>
  <c r="BF155" i="24"/>
  <c r="BR155" i="24"/>
  <c r="BA155" i="24"/>
  <c r="BI155" i="24"/>
  <c r="I155" i="24"/>
  <c r="L172" i="24"/>
  <c r="AB172" i="24"/>
  <c r="G172" i="24"/>
  <c r="BG172" i="24"/>
  <c r="M172" i="24"/>
  <c r="BU172" i="24"/>
  <c r="BK172" i="24"/>
  <c r="BN172" i="24"/>
  <c r="O172" i="24"/>
  <c r="F172" i="24"/>
  <c r="J282" i="24" l="1"/>
  <c r="V282" i="24"/>
  <c r="BQ282" i="24"/>
  <c r="I282" i="24"/>
  <c r="BP282" i="24"/>
  <c r="AC282" i="24"/>
  <c r="BR282" i="24"/>
  <c r="Y282" i="24"/>
  <c r="Q282" i="24"/>
  <c r="BN155" i="24"/>
  <c r="L155" i="24"/>
  <c r="BU155" i="24"/>
  <c r="O155" i="24"/>
  <c r="BG155" i="24"/>
  <c r="AB155" i="24"/>
  <c r="BK155" i="24"/>
  <c r="M155" i="24"/>
  <c r="F155" i="24"/>
  <c r="G155" i="24"/>
  <c r="BB172" i="24"/>
  <c r="CL172" i="24"/>
  <c r="AR172" i="24"/>
  <c r="AR155" i="24" s="1"/>
  <c r="BT172" i="24"/>
  <c r="CP15" i="24"/>
  <c r="AB282" i="24" l="1"/>
  <c r="BN282" i="24"/>
  <c r="O282" i="24"/>
  <c r="BU282" i="24"/>
  <c r="L282" i="24"/>
  <c r="M282" i="24"/>
  <c r="G282" i="24"/>
  <c r="CL155" i="24"/>
  <c r="BT155" i="24"/>
  <c r="BB155" i="24"/>
  <c r="CN76" i="24"/>
  <c r="CN94" i="24"/>
  <c r="CN78" i="24"/>
  <c r="CN92" i="24"/>
  <c r="AK94" i="24"/>
  <c r="AK92" i="24"/>
  <c r="AK78" i="24"/>
  <c r="AK76" i="24"/>
  <c r="BT282" i="24" l="1"/>
  <c r="AM172" i="24"/>
  <c r="AM155" i="24" s="1"/>
  <c r="E172" i="24"/>
  <c r="AK172" i="24"/>
  <c r="E155" i="24" l="1"/>
  <c r="AK155" i="24"/>
  <c r="AI172" i="24"/>
  <c r="CP172" i="24"/>
  <c r="CP155" i="24" s="1"/>
  <c r="BM172" i="24"/>
  <c r="AY172" i="24"/>
  <c r="CN39" i="24"/>
  <c r="CN33" i="24"/>
  <c r="CN38" i="24"/>
  <c r="AK33" i="24"/>
  <c r="AY155" i="24" l="1"/>
  <c r="BM155" i="24"/>
  <c r="AI155" i="24"/>
  <c r="BY172" i="24"/>
  <c r="CN172" i="24"/>
  <c r="CN155" i="24" s="1"/>
  <c r="BM282" i="24" l="1"/>
  <c r="BY155" i="24"/>
  <c r="CM172" i="24"/>
  <c r="CM155" i="24" s="1"/>
  <c r="CO172" i="24"/>
  <c r="CO155" i="24" s="1"/>
  <c r="BL172" i="24"/>
  <c r="CP153" i="24"/>
  <c r="CO153" i="24"/>
  <c r="AE153" i="24"/>
  <c r="AD153" i="24"/>
  <c r="AE152" i="24"/>
  <c r="AD152" i="24"/>
  <c r="AE151" i="24"/>
  <c r="AD151" i="24"/>
  <c r="CI150" i="24"/>
  <c r="BX150" i="24"/>
  <c r="BU150" i="24"/>
  <c r="BT150" i="24"/>
  <c r="BS150" i="24"/>
  <c r="BR150" i="24"/>
  <c r="BQ150" i="24"/>
  <c r="BP150" i="24"/>
  <c r="BN150" i="24"/>
  <c r="BM150" i="24"/>
  <c r="BK150" i="24"/>
  <c r="BI150" i="24"/>
  <c r="BH150" i="24"/>
  <c r="BG150" i="24"/>
  <c r="BF150" i="24"/>
  <c r="BE150" i="24"/>
  <c r="BD150" i="24"/>
  <c r="BC150" i="24"/>
  <c r="BB150" i="24"/>
  <c r="BA150" i="24"/>
  <c r="AZ150" i="24"/>
  <c r="AX150" i="24"/>
  <c r="AV150" i="24"/>
  <c r="AU150" i="24"/>
  <c r="AT150" i="24"/>
  <c r="AS150" i="24"/>
  <c r="AR150" i="24"/>
  <c r="AQ150" i="24"/>
  <c r="AP150" i="24"/>
  <c r="AO150" i="24"/>
  <c r="AN150" i="24"/>
  <c r="AM150" i="24"/>
  <c r="AJ150" i="24"/>
  <c r="AH150" i="24"/>
  <c r="F150" i="24"/>
  <c r="AD149" i="24"/>
  <c r="AE149" i="24"/>
  <c r="AE148" i="24"/>
  <c r="AD148" i="24"/>
  <c r="AE146" i="24"/>
  <c r="AD146" i="24"/>
  <c r="AI140" i="24"/>
  <c r="CI137" i="24"/>
  <c r="BU137" i="24"/>
  <c r="BS137" i="24"/>
  <c r="BR137" i="24"/>
  <c r="BQ137" i="24"/>
  <c r="BO137" i="24"/>
  <c r="BN137" i="24"/>
  <c r="BM137" i="24"/>
  <c r="BI137" i="24"/>
  <c r="BF137" i="24"/>
  <c r="BE137" i="24"/>
  <c r="AX137" i="24"/>
  <c r="AR137" i="24"/>
  <c r="AQ137" i="24"/>
  <c r="AO137" i="24"/>
  <c r="AN137" i="24"/>
  <c r="AM137" i="24"/>
  <c r="AJ137" i="24"/>
  <c r="AH137" i="24"/>
  <c r="AI123" i="24"/>
  <c r="BX113" i="24"/>
  <c r="BU113" i="24"/>
  <c r="BS113" i="24"/>
  <c r="BR113" i="24"/>
  <c r="BQ113" i="24"/>
  <c r="BO113" i="24"/>
  <c r="BN113" i="24"/>
  <c r="BM113" i="24"/>
  <c r="BK113" i="24"/>
  <c r="BI113" i="24"/>
  <c r="BH113" i="24"/>
  <c r="BG113" i="24"/>
  <c r="BC113" i="24"/>
  <c r="BB113" i="24"/>
  <c r="BA113" i="24"/>
  <c r="AZ113" i="24"/>
  <c r="AX113" i="24"/>
  <c r="AV113" i="24"/>
  <c r="AT113" i="24"/>
  <c r="AS113" i="24"/>
  <c r="AR113" i="24"/>
  <c r="AQ113" i="24"/>
  <c r="AP113" i="24"/>
  <c r="AO113" i="24"/>
  <c r="AN113" i="24"/>
  <c r="AM113" i="24"/>
  <c r="AJ113" i="24"/>
  <c r="AH113" i="24"/>
  <c r="F113" i="24"/>
  <c r="E113" i="24"/>
  <c r="BX107" i="24"/>
  <c r="BU107" i="24"/>
  <c r="BS107" i="24"/>
  <c r="BR107" i="24"/>
  <c r="BQ107" i="24"/>
  <c r="BP107" i="24"/>
  <c r="BO107" i="24"/>
  <c r="BN107" i="24"/>
  <c r="BM107" i="24"/>
  <c r="BK107" i="24"/>
  <c r="BI107" i="24"/>
  <c r="BH107" i="24"/>
  <c r="BG107" i="24"/>
  <c r="BF107" i="24"/>
  <c r="BE107" i="24"/>
  <c r="BD107" i="24"/>
  <c r="BC107" i="24"/>
  <c r="BB107" i="24"/>
  <c r="BA107" i="24"/>
  <c r="AZ107" i="24"/>
  <c r="AX107" i="24"/>
  <c r="AV107" i="24"/>
  <c r="AR107" i="24"/>
  <c r="AQ107" i="24"/>
  <c r="AP107" i="24"/>
  <c r="AO107" i="24"/>
  <c r="AN107" i="24"/>
  <c r="AM107" i="24"/>
  <c r="AJ107" i="24"/>
  <c r="AH107" i="24"/>
  <c r="F107" i="24"/>
  <c r="E107" i="24"/>
  <c r="CI104" i="24"/>
  <c r="BX104" i="24"/>
  <c r="BV104" i="24"/>
  <c r="BU104" i="24"/>
  <c r="BS104" i="24"/>
  <c r="BR104" i="24"/>
  <c r="BQ104" i="24"/>
  <c r="BP104" i="24"/>
  <c r="BO104" i="24"/>
  <c r="BN104" i="24"/>
  <c r="BM104" i="24"/>
  <c r="BK104" i="24"/>
  <c r="BI104" i="24"/>
  <c r="BH104" i="24"/>
  <c r="BG104" i="24"/>
  <c r="BF104" i="24"/>
  <c r="BE104" i="24"/>
  <c r="BD104" i="24"/>
  <c r="BC104" i="24"/>
  <c r="BB104" i="24"/>
  <c r="BA104" i="24"/>
  <c r="AZ104" i="24"/>
  <c r="AX104" i="24"/>
  <c r="AV104" i="24"/>
  <c r="AS104" i="24"/>
  <c r="AR104" i="24"/>
  <c r="AQ104" i="24"/>
  <c r="AP104" i="24"/>
  <c r="AO104" i="24"/>
  <c r="AN104" i="24"/>
  <c r="AM104" i="24"/>
  <c r="AJ104" i="24"/>
  <c r="AH104" i="24"/>
  <c r="F104" i="24"/>
  <c r="E104" i="24"/>
  <c r="CI99" i="24"/>
  <c r="BX99" i="24"/>
  <c r="BV99" i="24"/>
  <c r="BU99" i="24"/>
  <c r="BS99" i="24"/>
  <c r="BR99" i="24"/>
  <c r="BQ99" i="24"/>
  <c r="BP99" i="24"/>
  <c r="BO99" i="24"/>
  <c r="BN99" i="24"/>
  <c r="BM99" i="24"/>
  <c r="AX99" i="24"/>
  <c r="AV99" i="24"/>
  <c r="AS99" i="24"/>
  <c r="AR99" i="24"/>
  <c r="AQ99" i="24"/>
  <c r="AP99" i="24"/>
  <c r="AO99" i="24"/>
  <c r="AN99" i="24"/>
  <c r="AM99" i="24"/>
  <c r="AJ99" i="24"/>
  <c r="AH99" i="24"/>
  <c r="F99" i="24"/>
  <c r="E99" i="24"/>
  <c r="AI98" i="24"/>
  <c r="CI70" i="24"/>
  <c r="BX70" i="24"/>
  <c r="BV70" i="24"/>
  <c r="BU70" i="24"/>
  <c r="BT70" i="24"/>
  <c r="BS70" i="24"/>
  <c r="BQ70" i="24"/>
  <c r="BP70" i="24"/>
  <c r="BO70" i="24"/>
  <c r="BN70" i="24"/>
  <c r="BM70" i="24"/>
  <c r="BK70" i="24"/>
  <c r="BI70" i="24"/>
  <c r="BH70" i="24"/>
  <c r="BG70" i="24"/>
  <c r="BF70" i="24"/>
  <c r="BE70" i="24"/>
  <c r="BD70" i="24"/>
  <c r="BC70" i="24"/>
  <c r="BB70" i="24"/>
  <c r="BA70" i="24"/>
  <c r="AZ70" i="24"/>
  <c r="AX70" i="24"/>
  <c r="AV70" i="24"/>
  <c r="AU70" i="24"/>
  <c r="AT70" i="24"/>
  <c r="AS70" i="24"/>
  <c r="AR70" i="24"/>
  <c r="AQ70" i="24"/>
  <c r="AP70" i="24"/>
  <c r="AO70" i="24"/>
  <c r="AN70" i="24"/>
  <c r="AM70" i="24"/>
  <c r="AJ70" i="24"/>
  <c r="AH70" i="24"/>
  <c r="F70" i="24"/>
  <c r="E70" i="24"/>
  <c r="AE60" i="24"/>
  <c r="AD60" i="24"/>
  <c r="AE59" i="24"/>
  <c r="AD59" i="24"/>
  <c r="CI58" i="24"/>
  <c r="BX58" i="24"/>
  <c r="BV58" i="24"/>
  <c r="BU58" i="24"/>
  <c r="BT58" i="24"/>
  <c r="BS58" i="24"/>
  <c r="BQ58" i="24"/>
  <c r="BP58" i="24"/>
  <c r="BO58" i="24"/>
  <c r="BO52" i="24" s="1"/>
  <c r="BN58" i="24"/>
  <c r="BM58" i="24"/>
  <c r="BK58" i="24"/>
  <c r="BI58" i="24"/>
  <c r="BH58" i="24"/>
  <c r="BG58" i="24"/>
  <c r="BF58" i="24"/>
  <c r="BE58" i="24"/>
  <c r="BD58" i="24"/>
  <c r="BC58" i="24"/>
  <c r="BB58" i="24"/>
  <c r="BA58" i="24"/>
  <c r="AZ58" i="24"/>
  <c r="AX58" i="24"/>
  <c r="AV58" i="24"/>
  <c r="AU58" i="24"/>
  <c r="AT58" i="24"/>
  <c r="AS58" i="24"/>
  <c r="AR58" i="24"/>
  <c r="AQ58" i="24"/>
  <c r="AP58" i="24"/>
  <c r="AO58" i="24"/>
  <c r="AN58" i="24"/>
  <c r="AM58" i="24"/>
  <c r="AJ58" i="24"/>
  <c r="AH58" i="24"/>
  <c r="F58" i="24"/>
  <c r="E58" i="24"/>
  <c r="AE57" i="24"/>
  <c r="AD57" i="24"/>
  <c r="AE56" i="24"/>
  <c r="AD56" i="24"/>
  <c r="AD55" i="24"/>
  <c r="AE54" i="24"/>
  <c r="AD54" i="24"/>
  <c r="CI53" i="24"/>
  <c r="BX53" i="24"/>
  <c r="BV53" i="24"/>
  <c r="BU53" i="24"/>
  <c r="BT53" i="24"/>
  <c r="BS53" i="24"/>
  <c r="BR53" i="24"/>
  <c r="BR52" i="24" s="1"/>
  <c r="BQ53" i="24"/>
  <c r="BP53" i="24"/>
  <c r="BN53" i="24"/>
  <c r="BM53" i="24"/>
  <c r="BK53" i="24"/>
  <c r="BI53" i="24"/>
  <c r="BH53" i="24"/>
  <c r="BG53" i="24"/>
  <c r="BF53" i="24"/>
  <c r="BE53" i="24"/>
  <c r="BD53" i="24"/>
  <c r="BC53" i="24"/>
  <c r="BB53" i="24"/>
  <c r="BA53" i="24"/>
  <c r="AZ53" i="24"/>
  <c r="AX53" i="24"/>
  <c r="AV53" i="24"/>
  <c r="AU53" i="24"/>
  <c r="AT53" i="24"/>
  <c r="AS53" i="24"/>
  <c r="AR53" i="24"/>
  <c r="AQ53" i="24"/>
  <c r="AP53" i="24"/>
  <c r="AO53" i="24"/>
  <c r="AN53" i="24"/>
  <c r="AM53" i="24"/>
  <c r="AJ53" i="24"/>
  <c r="AH53" i="24"/>
  <c r="F53" i="24"/>
  <c r="E53" i="24"/>
  <c r="AE49" i="24"/>
  <c r="AD49" i="24"/>
  <c r="AE48" i="24"/>
  <c r="AD48" i="24"/>
  <c r="AE47" i="24"/>
  <c r="AD47" i="24"/>
  <c r="AE46" i="24"/>
  <c r="AD46" i="24"/>
  <c r="AE45" i="24"/>
  <c r="AD45" i="24"/>
  <c r="AE44" i="24"/>
  <c r="AD44" i="24"/>
  <c r="AE43" i="24"/>
  <c r="AD43" i="24"/>
  <c r="AE42" i="24"/>
  <c r="AD42" i="24"/>
  <c r="BX41" i="24"/>
  <c r="BK41" i="24"/>
  <c r="BI41" i="24"/>
  <c r="BH41" i="24"/>
  <c r="BG41" i="24"/>
  <c r="BF41" i="24"/>
  <c r="BE41" i="24"/>
  <c r="BD41" i="24"/>
  <c r="BC41" i="24"/>
  <c r="BB41" i="24"/>
  <c r="BA41" i="24"/>
  <c r="AZ41" i="24"/>
  <c r="AJ41" i="24"/>
  <c r="AH41" i="24"/>
  <c r="F41" i="24"/>
  <c r="E41" i="24"/>
  <c r="AE40" i="24"/>
  <c r="AD40" i="24"/>
  <c r="AE39" i="24"/>
  <c r="AD39" i="24"/>
  <c r="AE38" i="24"/>
  <c r="AD38" i="24"/>
  <c r="AE37" i="24"/>
  <c r="AD37" i="24"/>
  <c r="AE36" i="24"/>
  <c r="AD36" i="24"/>
  <c r="BX35" i="24"/>
  <c r="BK35" i="24"/>
  <c r="BI35" i="24"/>
  <c r="BH35" i="24"/>
  <c r="AX35" i="24"/>
  <c r="AV35" i="24"/>
  <c r="AU35" i="24"/>
  <c r="AT35" i="24"/>
  <c r="AS35" i="24"/>
  <c r="AR35" i="24"/>
  <c r="AQ35" i="24"/>
  <c r="AP35" i="24"/>
  <c r="AO35" i="24"/>
  <c r="AN35" i="24"/>
  <c r="AJ35" i="24"/>
  <c r="AH35" i="24"/>
  <c r="F35" i="24"/>
  <c r="E35" i="24"/>
  <c r="AE33" i="24"/>
  <c r="AE32" i="24" s="1"/>
  <c r="AD33" i="24"/>
  <c r="CI32" i="24"/>
  <c r="BX32" i="24"/>
  <c r="BK32" i="24"/>
  <c r="BI32" i="24"/>
  <c r="BH32" i="24"/>
  <c r="BG32" i="24"/>
  <c r="BF32" i="24"/>
  <c r="BE32" i="24"/>
  <c r="BD32" i="24"/>
  <c r="AJ32" i="24"/>
  <c r="AH32" i="24"/>
  <c r="AH31" i="24" s="1"/>
  <c r="AE30" i="24"/>
  <c r="AD30" i="24"/>
  <c r="AE29" i="24"/>
  <c r="AD29" i="24"/>
  <c r="BX28" i="24"/>
  <c r="BK28" i="24"/>
  <c r="AJ28" i="24"/>
  <c r="AJ27" i="24" s="1"/>
  <c r="AL27" i="24" s="1"/>
  <c r="AH28" i="24"/>
  <c r="AH27" i="24" s="1"/>
  <c r="F28" i="24"/>
  <c r="F27" i="24" s="1"/>
  <c r="AE26" i="24"/>
  <c r="AD26" i="24"/>
  <c r="AE25" i="24"/>
  <c r="AD25" i="24"/>
  <c r="AE24" i="24"/>
  <c r="AD24" i="24"/>
  <c r="AE23" i="24"/>
  <c r="AD23" i="24"/>
  <c r="AE22" i="24"/>
  <c r="AD22" i="24"/>
  <c r="AE21" i="24"/>
  <c r="AD21" i="24"/>
  <c r="BX20" i="24"/>
  <c r="AX20" i="24"/>
  <c r="AT20" i="24"/>
  <c r="AS20" i="24"/>
  <c r="AR20" i="24"/>
  <c r="AQ20" i="24"/>
  <c r="AP20" i="24"/>
  <c r="AO20" i="24"/>
  <c r="AN20" i="24"/>
  <c r="AJ20" i="24"/>
  <c r="AH20" i="24"/>
  <c r="F20" i="24"/>
  <c r="CL18" i="24"/>
  <c r="AE19" i="24"/>
  <c r="AI19" i="24" s="1"/>
  <c r="CI18" i="24"/>
  <c r="BX18" i="24"/>
  <c r="BK18" i="24"/>
  <c r="BI18" i="24"/>
  <c r="AJ18" i="24"/>
  <c r="AH18" i="24"/>
  <c r="F18" i="24"/>
  <c r="E18" i="24"/>
  <c r="AE17" i="24"/>
  <c r="AD17" i="24"/>
  <c r="AE16" i="24"/>
  <c r="AD16" i="24"/>
  <c r="E14" i="24"/>
  <c r="AD15" i="24"/>
  <c r="AI15" i="24" s="1"/>
  <c r="CI14" i="24"/>
  <c r="BX14" i="24"/>
  <c r="BK14" i="24"/>
  <c r="BI14" i="24"/>
  <c r="BH14" i="24"/>
  <c r="BF14" i="24"/>
  <c r="BE14" i="24"/>
  <c r="BD14" i="24"/>
  <c r="BC14" i="24"/>
  <c r="BA14" i="24"/>
  <c r="BA13" i="24" s="1"/>
  <c r="AZ14" i="24"/>
  <c r="AZ13" i="24" s="1"/>
  <c r="AX14" i="24"/>
  <c r="AV14" i="24"/>
  <c r="AU14" i="24"/>
  <c r="AT14" i="24"/>
  <c r="AS14" i="24"/>
  <c r="AR14" i="24"/>
  <c r="AQ14" i="24"/>
  <c r="AP14" i="24"/>
  <c r="AO14" i="24"/>
  <c r="AN14" i="24"/>
  <c r="AJ14" i="24"/>
  <c r="AH14" i="24"/>
  <c r="B7" i="24"/>
  <c r="C7" i="24" s="1"/>
  <c r="D7" i="24" s="1"/>
  <c r="E7" i="24" s="1"/>
  <c r="F7" i="24" s="1"/>
  <c r="G7" i="24" s="1"/>
  <c r="H7" i="24" s="1"/>
  <c r="I7" i="24" s="1"/>
  <c r="J7" i="24" s="1"/>
  <c r="K7" i="24" s="1"/>
  <c r="L7" i="24" s="1"/>
  <c r="M7" i="24" s="1"/>
  <c r="N7" i="24" s="1"/>
  <c r="O7" i="24" s="1"/>
  <c r="P7" i="24" s="1"/>
  <c r="Q7" i="24" s="1"/>
  <c r="R7" i="24" s="1"/>
  <c r="S7" i="24" s="1"/>
  <c r="T7" i="24" s="1"/>
  <c r="U7" i="24" s="1"/>
  <c r="V7" i="24" s="1"/>
  <c r="W7" i="24" s="1"/>
  <c r="X7" i="24" s="1"/>
  <c r="Y7" i="24" s="1"/>
  <c r="Z7" i="24" s="1"/>
  <c r="AA7" i="24" s="1"/>
  <c r="BL155" i="24" l="1"/>
  <c r="AI152" i="24"/>
  <c r="AI151" i="24"/>
  <c r="AI153" i="24"/>
  <c r="AL98" i="24"/>
  <c r="AL140" i="24"/>
  <c r="AL123" i="24"/>
  <c r="AI17" i="24"/>
  <c r="AI22" i="24"/>
  <c r="AI24" i="24"/>
  <c r="AI26" i="24"/>
  <c r="AI29" i="24"/>
  <c r="AI37" i="24"/>
  <c r="AI39" i="24"/>
  <c r="AI43" i="24"/>
  <c r="AI45" i="24"/>
  <c r="AI47" i="24"/>
  <c r="AI49" i="24"/>
  <c r="AL172" i="24"/>
  <c r="AR143" i="24"/>
  <c r="BK143" i="24"/>
  <c r="AL31" i="24"/>
  <c r="AH143" i="24"/>
  <c r="AO143" i="24"/>
  <c r="AS143" i="24"/>
  <c r="AX143" i="24"/>
  <c r="BC143" i="24"/>
  <c r="BG143" i="24"/>
  <c r="BM143" i="24"/>
  <c r="BR143" i="24"/>
  <c r="BX143" i="24"/>
  <c r="AV143" i="24"/>
  <c r="BF143" i="24"/>
  <c r="AI33" i="24"/>
  <c r="AJ143" i="24"/>
  <c r="AP143" i="24"/>
  <c r="AT143" i="24"/>
  <c r="AZ143" i="24"/>
  <c r="BD143" i="24"/>
  <c r="BH143" i="24"/>
  <c r="BN143" i="24"/>
  <c r="BS143" i="24"/>
  <c r="CI143" i="24"/>
  <c r="AN143" i="24"/>
  <c r="BB143" i="24"/>
  <c r="BQ143" i="24"/>
  <c r="BU143" i="24"/>
  <c r="AI16" i="24"/>
  <c r="AI21" i="24"/>
  <c r="AI23" i="24"/>
  <c r="AI25" i="24"/>
  <c r="AI30" i="24"/>
  <c r="AI36" i="24"/>
  <c r="AI38" i="24"/>
  <c r="AI40" i="24"/>
  <c r="AI42" i="24"/>
  <c r="AI44" i="24"/>
  <c r="AI46" i="24"/>
  <c r="AI48" i="24"/>
  <c r="AM143" i="24"/>
  <c r="AQ143" i="24"/>
  <c r="AU143" i="24"/>
  <c r="BA143" i="24"/>
  <c r="BE143" i="24"/>
  <c r="BI143" i="24"/>
  <c r="BP143" i="24"/>
  <c r="BT143" i="24"/>
  <c r="F143" i="24"/>
  <c r="AI59" i="24"/>
  <c r="AI84" i="24"/>
  <c r="AI97" i="24"/>
  <c r="AI101" i="24"/>
  <c r="AI67" i="24"/>
  <c r="AI82" i="24"/>
  <c r="AI100" i="24"/>
  <c r="AI127" i="24"/>
  <c r="AI93" i="24"/>
  <c r="AI108" i="24"/>
  <c r="AI112" i="24"/>
  <c r="AI56" i="24"/>
  <c r="AI72" i="24"/>
  <c r="AI105" i="24"/>
  <c r="AI110" i="24"/>
  <c r="AI116" i="24"/>
  <c r="AI114" i="24"/>
  <c r="AI60" i="24"/>
  <c r="AI85" i="24"/>
  <c r="AI54" i="24"/>
  <c r="AI65" i="24"/>
  <c r="AI78" i="24"/>
  <c r="AI103" i="24"/>
  <c r="AI131" i="24"/>
  <c r="AI87" i="24"/>
  <c r="AI121" i="24"/>
  <c r="CN45" i="24"/>
  <c r="CN46" i="24"/>
  <c r="CN67" i="24"/>
  <c r="CN90" i="24"/>
  <c r="CN25" i="24"/>
  <c r="CN47" i="24"/>
  <c r="CN71" i="24"/>
  <c r="CN96" i="24"/>
  <c r="CN111" i="24"/>
  <c r="CN131" i="24"/>
  <c r="AI57" i="24"/>
  <c r="AI74" i="24"/>
  <c r="AI92" i="24"/>
  <c r="AI106" i="24"/>
  <c r="AI111" i="24"/>
  <c r="AI118" i="24"/>
  <c r="AI129" i="24"/>
  <c r="CN26" i="24"/>
  <c r="CN49" i="24"/>
  <c r="CN72" i="24"/>
  <c r="CN98" i="24"/>
  <c r="CN112" i="24"/>
  <c r="CN133" i="24"/>
  <c r="CN87" i="24"/>
  <c r="CN129" i="24"/>
  <c r="CN54" i="24"/>
  <c r="CN74" i="24"/>
  <c r="CN100" i="24"/>
  <c r="CN15" i="24"/>
  <c r="CN37" i="24"/>
  <c r="CN55" i="24"/>
  <c r="CN80" i="24"/>
  <c r="CN103" i="24"/>
  <c r="CN116" i="24"/>
  <c r="CN22" i="24"/>
  <c r="CN108" i="24"/>
  <c r="AI90" i="24"/>
  <c r="CN23" i="24"/>
  <c r="CN110" i="24"/>
  <c r="CN114" i="24"/>
  <c r="AE18" i="24"/>
  <c r="AL19" i="24"/>
  <c r="CN17" i="24"/>
  <c r="CN40" i="24"/>
  <c r="CN56" i="24"/>
  <c r="CN82" i="24"/>
  <c r="CN105" i="24"/>
  <c r="AY117" i="24"/>
  <c r="CN118" i="24"/>
  <c r="CN117" i="24" s="1"/>
  <c r="CN60" i="24"/>
  <c r="CN127" i="24"/>
  <c r="AI96" i="24"/>
  <c r="CO25" i="24"/>
  <c r="CP90" i="24"/>
  <c r="CP89" i="24" s="1"/>
  <c r="CO90" i="24"/>
  <c r="CO89" i="24" s="1"/>
  <c r="CN36" i="24"/>
  <c r="AL15" i="24"/>
  <c r="AI71" i="24"/>
  <c r="AI109" i="24"/>
  <c r="AI115" i="24"/>
  <c r="AI133" i="24"/>
  <c r="CN21" i="24"/>
  <c r="CN44" i="24"/>
  <c r="CN57" i="24"/>
  <c r="CN85" i="24"/>
  <c r="CN106" i="24"/>
  <c r="AY120" i="24"/>
  <c r="CN123" i="24"/>
  <c r="CN120" i="24" s="1"/>
  <c r="AB7" i="24"/>
  <c r="AC7" i="24" s="1"/>
  <c r="AD7" i="24" s="1"/>
  <c r="AE7" i="24" s="1"/>
  <c r="AH7" i="24" s="1"/>
  <c r="AI7" i="24" s="1"/>
  <c r="AJ7" i="24" s="1"/>
  <c r="AK7" i="24" s="1"/>
  <c r="AL7" i="24" s="1"/>
  <c r="AM7" i="24" s="1"/>
  <c r="AN7" i="24" s="1"/>
  <c r="AO7" i="24" s="1"/>
  <c r="AP7" i="24" s="1"/>
  <c r="AQ7" i="24" s="1"/>
  <c r="AR7" i="24" s="1"/>
  <c r="AS7" i="24" s="1"/>
  <c r="AT7" i="24" s="1"/>
  <c r="AU7" i="24" s="1"/>
  <c r="AV7" i="24" s="1"/>
  <c r="AW7" i="24" s="1"/>
  <c r="CI52" i="24"/>
  <c r="AX7" i="24"/>
  <c r="AY7" i="24" s="1"/>
  <c r="AZ7" i="24" s="1"/>
  <c r="BA7" i="24" s="1"/>
  <c r="BB7" i="24" s="1"/>
  <c r="BC7" i="24" s="1"/>
  <c r="BD7" i="24" s="1"/>
  <c r="BE7" i="24" s="1"/>
  <c r="BF7" i="24" s="1"/>
  <c r="BG7" i="24" s="1"/>
  <c r="BH7" i="24" s="1"/>
  <c r="BI7" i="24" s="1"/>
  <c r="AV61" i="24"/>
  <c r="AY70" i="24"/>
  <c r="AY126" i="24"/>
  <c r="AY99" i="24"/>
  <c r="AY104" i="24"/>
  <c r="AD41" i="24"/>
  <c r="AI149" i="24"/>
  <c r="AI148" i="24"/>
  <c r="AI146" i="24"/>
  <c r="BQ52" i="24"/>
  <c r="F13" i="24"/>
  <c r="F61" i="24"/>
  <c r="AP52" i="24"/>
  <c r="AZ52" i="24"/>
  <c r="BH52" i="24"/>
  <c r="F52" i="24"/>
  <c r="AR52" i="24"/>
  <c r="BB52" i="24"/>
  <c r="BT52" i="24"/>
  <c r="AO52" i="24"/>
  <c r="AX52" i="24"/>
  <c r="BG52" i="24"/>
  <c r="AH52" i="24"/>
  <c r="AS52" i="24"/>
  <c r="BC52" i="24"/>
  <c r="BK52" i="24"/>
  <c r="BU52" i="24"/>
  <c r="AJ52" i="24"/>
  <c r="AT52" i="24"/>
  <c r="BD52" i="24"/>
  <c r="BM52" i="24"/>
  <c r="BV52" i="24"/>
  <c r="E52" i="24"/>
  <c r="AQ52" i="24"/>
  <c r="BA52" i="24"/>
  <c r="BI52" i="24"/>
  <c r="BS52" i="24"/>
  <c r="AM52" i="24"/>
  <c r="AU52" i="24"/>
  <c r="BE52" i="24"/>
  <c r="BN52" i="24"/>
  <c r="AE14" i="24"/>
  <c r="AN52" i="24"/>
  <c r="AV52" i="24"/>
  <c r="BF52" i="24"/>
  <c r="BP52" i="24"/>
  <c r="BX52" i="24"/>
  <c r="BG34" i="24"/>
  <c r="BS61" i="24"/>
  <c r="AQ13" i="24"/>
  <c r="CN148" i="24"/>
  <c r="CN149" i="24"/>
  <c r="AO13" i="24"/>
  <c r="CN151" i="24"/>
  <c r="CN153" i="24"/>
  <c r="CN152" i="24"/>
  <c r="BC13" i="24"/>
  <c r="BK13" i="24"/>
  <c r="AH13" i="24"/>
  <c r="AS13" i="24"/>
  <c r="BD13" i="24"/>
  <c r="AM13" i="24"/>
  <c r="AU13" i="24"/>
  <c r="BF13" i="24"/>
  <c r="AN13" i="24"/>
  <c r="AV13" i="24"/>
  <c r="BG13" i="24"/>
  <c r="BX13" i="24"/>
  <c r="AR13" i="24"/>
  <c r="AJ13" i="24"/>
  <c r="AT13" i="24"/>
  <c r="BE13" i="24"/>
  <c r="AX13" i="24"/>
  <c r="BH13" i="24"/>
  <c r="AP13" i="24"/>
  <c r="BI13" i="24"/>
  <c r="CI13" i="24"/>
  <c r="BY89" i="24"/>
  <c r="AK55" i="24"/>
  <c r="AY137" i="24"/>
  <c r="BL20" i="24"/>
  <c r="AP34" i="24"/>
  <c r="BO61" i="24"/>
  <c r="AK15" i="24"/>
  <c r="BD61" i="24"/>
  <c r="BM61" i="24"/>
  <c r="BU61" i="24"/>
  <c r="AM61" i="24"/>
  <c r="AU61" i="24"/>
  <c r="BE61" i="24"/>
  <c r="BV61" i="24"/>
  <c r="BF61" i="24"/>
  <c r="E61" i="24"/>
  <c r="AQ61" i="24"/>
  <c r="BI61" i="24"/>
  <c r="BR61" i="24"/>
  <c r="AT61" i="24"/>
  <c r="AO61" i="24"/>
  <c r="AX61" i="24"/>
  <c r="BG61" i="24"/>
  <c r="BP61" i="24"/>
  <c r="BX61" i="24"/>
  <c r="AJ61" i="24"/>
  <c r="AP61" i="24"/>
  <c r="AZ61" i="24"/>
  <c r="BH61" i="24"/>
  <c r="BQ61" i="24"/>
  <c r="CI61" i="24"/>
  <c r="AR61" i="24"/>
  <c r="BB61" i="24"/>
  <c r="AH61" i="24"/>
  <c r="AS61" i="24"/>
  <c r="BC61" i="24"/>
  <c r="BK61" i="24"/>
  <c r="BT61" i="24"/>
  <c r="AN61" i="24"/>
  <c r="BA61" i="24"/>
  <c r="BN61" i="24"/>
  <c r="AK80" i="24"/>
  <c r="AK152" i="24"/>
  <c r="CN137" i="24"/>
  <c r="AK85" i="24"/>
  <c r="AK60" i="24"/>
  <c r="AK87" i="24"/>
  <c r="AK149" i="24"/>
  <c r="AK46" i="24"/>
  <c r="AK47" i="24"/>
  <c r="AK71" i="24"/>
  <c r="BY14" i="24"/>
  <c r="AK151" i="24"/>
  <c r="AK96" i="24"/>
  <c r="AK98" i="24"/>
  <c r="AK90" i="24"/>
  <c r="AK82" i="24"/>
  <c r="AK67" i="24"/>
  <c r="AK57" i="24"/>
  <c r="AK49" i="24"/>
  <c r="AK44" i="24"/>
  <c r="AK45" i="24"/>
  <c r="AK74" i="24"/>
  <c r="AK72" i="24"/>
  <c r="AK54" i="24"/>
  <c r="AK56" i="24"/>
  <c r="AD18" i="24"/>
  <c r="AI94" i="24"/>
  <c r="CP32" i="24"/>
  <c r="AK127" i="24"/>
  <c r="AD14" i="24"/>
  <c r="AI76" i="24"/>
  <c r="AK121" i="24"/>
  <c r="AY73" i="24"/>
  <c r="AK32" i="24"/>
  <c r="AS34" i="24"/>
  <c r="F34" i="24"/>
  <c r="BA12" i="24"/>
  <c r="BB12" i="24"/>
  <c r="AJ34" i="24"/>
  <c r="AT34" i="24"/>
  <c r="AY113" i="24"/>
  <c r="CL28" i="24"/>
  <c r="BY113" i="24"/>
  <c r="BL14" i="24"/>
  <c r="AV34" i="24"/>
  <c r="AX34" i="24"/>
  <c r="AN34" i="24"/>
  <c r="AK148" i="24"/>
  <c r="AK17" i="24"/>
  <c r="AK101" i="24"/>
  <c r="AY53" i="24"/>
  <c r="AK38" i="24"/>
  <c r="AK26" i="24"/>
  <c r="AK133" i="24"/>
  <c r="AK23" i="24"/>
  <c r="AK112" i="24"/>
  <c r="BY104" i="24"/>
  <c r="AO34" i="24"/>
  <c r="BK34" i="24"/>
  <c r="E34" i="24"/>
  <c r="AU34" i="24"/>
  <c r="AK118" i="24"/>
  <c r="AK117" i="24" s="1"/>
  <c r="BL104" i="24"/>
  <c r="CP18" i="24"/>
  <c r="AK123" i="24"/>
  <c r="BY20" i="24"/>
  <c r="CL35" i="24"/>
  <c r="AE41" i="24"/>
  <c r="AD20" i="24"/>
  <c r="CL32" i="24"/>
  <c r="AH34" i="24"/>
  <c r="AK153" i="24"/>
  <c r="AE28" i="24"/>
  <c r="BX34" i="24"/>
  <c r="AK25" i="24"/>
  <c r="AK114" i="24"/>
  <c r="BY18" i="24"/>
  <c r="CL58" i="24"/>
  <c r="CL52" i="24" s="1"/>
  <c r="AD32" i="24"/>
  <c r="AK39" i="24"/>
  <c r="CL89" i="24"/>
  <c r="AK129" i="24"/>
  <c r="BI34" i="24"/>
  <c r="AD53" i="24"/>
  <c r="CL104" i="24"/>
  <c r="AK108" i="24"/>
  <c r="AR34" i="24"/>
  <c r="AZ12" i="24"/>
  <c r="BH34" i="24"/>
  <c r="AE58" i="24"/>
  <c r="CL70" i="24"/>
  <c r="BL113" i="24"/>
  <c r="BL70" i="24"/>
  <c r="AQ34" i="24"/>
  <c r="AK110" i="24"/>
  <c r="BY58" i="24"/>
  <c r="AK22" i="24"/>
  <c r="BY70" i="24"/>
  <c r="AK106" i="24"/>
  <c r="AK103" i="24"/>
  <c r="CL41" i="24"/>
  <c r="CO18" i="24"/>
  <c r="BL18" i="24"/>
  <c r="BY35" i="24"/>
  <c r="BY41" i="24"/>
  <c r="BL28" i="24"/>
  <c r="BY28" i="24"/>
  <c r="AK36" i="24"/>
  <c r="AD35" i="24"/>
  <c r="BL41" i="24"/>
  <c r="CL20" i="24"/>
  <c r="AE20" i="24"/>
  <c r="AE35" i="24"/>
  <c r="AK40" i="24"/>
  <c r="AK21" i="24"/>
  <c r="AD58" i="24"/>
  <c r="CO32" i="24"/>
  <c r="BL32" i="24"/>
  <c r="CL14" i="24"/>
  <c r="E20" i="24"/>
  <c r="E13" i="24" s="1"/>
  <c r="AD28" i="24"/>
  <c r="AD27" i="24" s="1"/>
  <c r="BY53" i="24"/>
  <c r="BL53" i="24"/>
  <c r="AK37" i="24"/>
  <c r="AI80" i="24"/>
  <c r="BY107" i="24"/>
  <c r="BL58" i="24"/>
  <c r="BY99" i="24"/>
  <c r="CL150" i="24"/>
  <c r="AK138" i="24"/>
  <c r="AK137" i="24" s="1"/>
  <c r="AE150" i="24"/>
  <c r="BY150" i="24"/>
  <c r="AK100" i="24"/>
  <c r="AD150" i="24"/>
  <c r="CL113" i="24"/>
  <c r="AK105" i="24"/>
  <c r="BL107" i="24"/>
  <c r="AK111" i="24"/>
  <c r="AK116" i="24"/>
  <c r="AK131" i="24"/>
  <c r="AY150" i="24"/>
  <c r="BL150" i="24"/>
  <c r="CM98" i="24" l="1"/>
  <c r="CR98" i="24"/>
  <c r="AL155" i="24"/>
  <c r="CR123" i="24"/>
  <c r="BK12" i="24"/>
  <c r="CM140" i="24"/>
  <c r="CM137" i="24" s="1"/>
  <c r="AL18" i="24"/>
  <c r="CM15" i="24"/>
  <c r="AL29" i="24"/>
  <c r="AL37" i="24"/>
  <c r="BL61" i="24"/>
  <c r="CM123" i="24"/>
  <c r="AL45" i="24"/>
  <c r="CM45" i="24" s="1"/>
  <c r="AL22" i="24"/>
  <c r="AL80" i="24"/>
  <c r="AL152" i="24"/>
  <c r="AL115" i="24"/>
  <c r="AL57" i="24"/>
  <c r="AL65" i="24"/>
  <c r="AL72" i="24"/>
  <c r="AL67" i="24"/>
  <c r="AL44" i="24"/>
  <c r="AL21" i="24"/>
  <c r="AL17" i="24"/>
  <c r="AL133" i="24"/>
  <c r="AL153" i="24"/>
  <c r="AL109" i="24"/>
  <c r="AL54" i="24"/>
  <c r="AL56" i="24"/>
  <c r="AL101" i="24"/>
  <c r="AL42" i="24"/>
  <c r="AL16" i="24"/>
  <c r="AL43" i="24"/>
  <c r="AL105" i="24"/>
  <c r="AL94" i="24"/>
  <c r="AL71" i="24"/>
  <c r="AL129" i="24"/>
  <c r="AL85" i="24"/>
  <c r="AL112" i="24"/>
  <c r="AL97" i="24"/>
  <c r="AL40" i="24"/>
  <c r="AL39" i="24"/>
  <c r="AL151" i="24"/>
  <c r="AL74" i="24"/>
  <c r="AL46" i="24"/>
  <c r="AL47" i="24"/>
  <c r="AL96" i="24"/>
  <c r="AL90" i="24"/>
  <c r="AL118" i="24"/>
  <c r="AL121" i="24"/>
  <c r="AL60" i="24"/>
  <c r="AL108" i="24"/>
  <c r="AL84" i="24"/>
  <c r="AL38" i="24"/>
  <c r="AL82" i="24"/>
  <c r="AL111" i="24"/>
  <c r="AL87" i="24"/>
  <c r="AL114" i="24"/>
  <c r="AL93" i="24"/>
  <c r="AL59" i="24"/>
  <c r="AL36" i="24"/>
  <c r="AL78" i="24"/>
  <c r="AL23" i="24"/>
  <c r="AL148" i="24"/>
  <c r="AL106" i="24"/>
  <c r="AL131" i="24"/>
  <c r="AL116" i="24"/>
  <c r="AL127" i="24"/>
  <c r="AL30" i="24"/>
  <c r="AL33" i="24"/>
  <c r="AL26" i="24"/>
  <c r="AL76" i="24"/>
  <c r="AL149" i="24"/>
  <c r="AL92" i="24"/>
  <c r="AL103" i="24"/>
  <c r="AL110" i="24"/>
  <c r="AL100" i="24"/>
  <c r="AL48" i="24"/>
  <c r="AL25" i="24"/>
  <c r="AL49" i="24"/>
  <c r="AL24" i="24"/>
  <c r="CQ172" i="24"/>
  <c r="CR155" i="24"/>
  <c r="CR172" i="24"/>
  <c r="CM31" i="24"/>
  <c r="BY143" i="24"/>
  <c r="BL143" i="24"/>
  <c r="AI18" i="24"/>
  <c r="CN30" i="24"/>
  <c r="CN84" i="24"/>
  <c r="CN73" i="24" s="1"/>
  <c r="CN93" i="24"/>
  <c r="AY107" i="24"/>
  <c r="CN109" i="24"/>
  <c r="CN107" i="24" s="1"/>
  <c r="CN115" i="24"/>
  <c r="CN113" i="24" s="1"/>
  <c r="CN59" i="24"/>
  <c r="CN58" i="24" s="1"/>
  <c r="CN16" i="24"/>
  <c r="CN14" i="24" s="1"/>
  <c r="CN24" i="24"/>
  <c r="CN20" i="24" s="1"/>
  <c r="CM19" i="24"/>
  <c r="CN19" i="24"/>
  <c r="CN18" i="24" s="1"/>
  <c r="CN29" i="24"/>
  <c r="CN48" i="24"/>
  <c r="CN43" i="24"/>
  <c r="CN42" i="24"/>
  <c r="CN97" i="24"/>
  <c r="AY62" i="24"/>
  <c r="CN65" i="24"/>
  <c r="CN62" i="24" s="1"/>
  <c r="AI62" i="24"/>
  <c r="BK7" i="24"/>
  <c r="BL7" i="24" s="1"/>
  <c r="BM7" i="24" s="1"/>
  <c r="BN7" i="24" s="1"/>
  <c r="BO7" i="24" s="1"/>
  <c r="BP7" i="24" s="1"/>
  <c r="BQ7" i="24" s="1"/>
  <c r="BR7" i="24" s="1"/>
  <c r="BS7" i="24" s="1"/>
  <c r="BT7" i="24" s="1"/>
  <c r="BU7" i="24" s="1"/>
  <c r="BV7" i="24" s="1"/>
  <c r="BJ7" i="24"/>
  <c r="BI12" i="24"/>
  <c r="AY89" i="24"/>
  <c r="CQ98" i="24"/>
  <c r="CQ123" i="24"/>
  <c r="CQ31" i="24"/>
  <c r="CR31" i="24"/>
  <c r="CQ140" i="24"/>
  <c r="CR140" i="24"/>
  <c r="CQ19" i="24"/>
  <c r="AL146" i="24"/>
  <c r="AD143" i="24"/>
  <c r="AE143" i="24"/>
  <c r="F12" i="24"/>
  <c r="F51" i="24"/>
  <c r="F50" i="24" s="1"/>
  <c r="CN99" i="24"/>
  <c r="AE13" i="24"/>
  <c r="AD13" i="24"/>
  <c r="AE34" i="24"/>
  <c r="AE61" i="24"/>
  <c r="CN126" i="24"/>
  <c r="BL52" i="24"/>
  <c r="BY52" i="24"/>
  <c r="CL13" i="24"/>
  <c r="AD52" i="24"/>
  <c r="BT51" i="24"/>
  <c r="CN104" i="24"/>
  <c r="AT51" i="24"/>
  <c r="BY13" i="24"/>
  <c r="AJ12" i="24"/>
  <c r="AL137" i="24"/>
  <c r="CR137" i="24" s="1"/>
  <c r="AQ12" i="24"/>
  <c r="BH12" i="24"/>
  <c r="AO12" i="24"/>
  <c r="BC12" i="24"/>
  <c r="AX12" i="24"/>
  <c r="CP150" i="24"/>
  <c r="CO150" i="24"/>
  <c r="CO143" i="24" s="1"/>
  <c r="AT12" i="24"/>
  <c r="BD12" i="24"/>
  <c r="AI120" i="24"/>
  <c r="AI126" i="24"/>
  <c r="E12" i="24"/>
  <c r="AU12" i="24"/>
  <c r="BL13" i="24"/>
  <c r="AP12" i="24"/>
  <c r="AS12" i="24"/>
  <c r="AR12" i="24"/>
  <c r="BG12" i="24"/>
  <c r="BF12" i="24"/>
  <c r="AH12" i="24"/>
  <c r="BX12" i="24"/>
  <c r="AK126" i="24"/>
  <c r="AV12" i="24"/>
  <c r="CI12" i="24"/>
  <c r="BE12" i="24"/>
  <c r="AN12" i="24"/>
  <c r="AK120" i="24"/>
  <c r="AK19" i="24"/>
  <c r="AK18" i="24" s="1"/>
  <c r="AI137" i="24"/>
  <c r="BO51" i="24"/>
  <c r="BM51" i="24"/>
  <c r="AI117" i="24"/>
  <c r="BY61" i="24"/>
  <c r="AK59" i="24"/>
  <c r="AK58" i="24" s="1"/>
  <c r="AK84" i="24"/>
  <c r="AK73" i="24" s="1"/>
  <c r="AK93" i="24"/>
  <c r="AK97" i="24"/>
  <c r="AK42" i="24"/>
  <c r="AK65" i="24"/>
  <c r="AK62" i="24" s="1"/>
  <c r="AK48" i="24"/>
  <c r="AK43" i="24"/>
  <c r="E51" i="24"/>
  <c r="AK70" i="24"/>
  <c r="AZ51" i="24"/>
  <c r="BI51" i="24"/>
  <c r="BF51" i="24"/>
  <c r="AX51" i="24"/>
  <c r="BX51" i="24"/>
  <c r="AK150" i="24"/>
  <c r="BH51" i="24"/>
  <c r="AK29" i="24"/>
  <c r="BU51" i="24"/>
  <c r="BN51" i="24"/>
  <c r="BB51" i="24"/>
  <c r="AK109" i="24"/>
  <c r="AK107" i="24" s="1"/>
  <c r="BD51" i="24"/>
  <c r="BR51" i="24"/>
  <c r="BS51" i="24"/>
  <c r="BA51" i="24"/>
  <c r="AJ51" i="24"/>
  <c r="BQ51" i="24"/>
  <c r="BG51" i="24"/>
  <c r="AH51" i="24"/>
  <c r="BE51" i="24"/>
  <c r="BK51" i="24"/>
  <c r="BC51" i="24"/>
  <c r="CI51" i="24"/>
  <c r="BP51" i="24"/>
  <c r="AK115" i="24"/>
  <c r="AK113" i="24" s="1"/>
  <c r="BV51" i="24"/>
  <c r="CO41" i="24"/>
  <c r="CN32" i="24"/>
  <c r="CO58" i="24"/>
  <c r="BL34" i="24"/>
  <c r="AI32" i="24"/>
  <c r="AK30" i="24"/>
  <c r="AK16" i="24"/>
  <c r="AK14" i="24" s="1"/>
  <c r="AY58" i="24"/>
  <c r="CP99" i="24"/>
  <c r="AK24" i="24"/>
  <c r="AK20" i="24" s="1"/>
  <c r="CN70" i="24"/>
  <c r="CP14" i="24"/>
  <c r="CO14" i="24"/>
  <c r="CO20" i="24"/>
  <c r="AK35" i="24"/>
  <c r="CN150" i="24"/>
  <c r="AK53" i="24"/>
  <c r="CN53" i="24"/>
  <c r="CO28" i="24"/>
  <c r="CO27" i="24" s="1"/>
  <c r="CP104" i="24"/>
  <c r="CP70" i="24"/>
  <c r="AI70" i="24"/>
  <c r="AK99" i="24"/>
  <c r="CL34" i="24"/>
  <c r="CP58" i="24"/>
  <c r="AI113" i="24"/>
  <c r="AK104" i="24"/>
  <c r="CN35" i="24"/>
  <c r="CO35" i="24"/>
  <c r="AI14" i="24"/>
  <c r="CP41" i="24"/>
  <c r="CP20" i="24"/>
  <c r="AI107" i="24"/>
  <c r="AI99" i="24"/>
  <c r="AI41" i="24"/>
  <c r="AI28" i="24"/>
  <c r="BY34" i="24"/>
  <c r="AI104" i="24"/>
  <c r="AI35" i="24"/>
  <c r="CP53" i="24"/>
  <c r="AD34" i="24"/>
  <c r="CP35" i="24"/>
  <c r="AI58" i="24"/>
  <c r="AI20" i="24"/>
  <c r="CO70" i="24"/>
  <c r="AI150" i="24"/>
  <c r="CO53" i="24"/>
  <c r="CQ153" i="24" l="1"/>
  <c r="CR149" i="24"/>
  <c r="CR148" i="24"/>
  <c r="CM92" i="24"/>
  <c r="CM38" i="24"/>
  <c r="CQ47" i="24"/>
  <c r="CM85" i="24"/>
  <c r="CQ45" i="24"/>
  <c r="CM131" i="24"/>
  <c r="CM44" i="24"/>
  <c r="CM24" i="24"/>
  <c r="CR100" i="24"/>
  <c r="CR30" i="24"/>
  <c r="CM106" i="24"/>
  <c r="CR36" i="24"/>
  <c r="CM87" i="24"/>
  <c r="CQ84" i="24"/>
  <c r="CR118" i="24"/>
  <c r="CM46" i="24"/>
  <c r="CM40" i="24"/>
  <c r="CM129" i="24"/>
  <c r="CQ43" i="24"/>
  <c r="CM56" i="24"/>
  <c r="CQ133" i="24"/>
  <c r="CM67" i="24"/>
  <c r="CQ115" i="24"/>
  <c r="CM33" i="24"/>
  <c r="CR121" i="24"/>
  <c r="CM39" i="24"/>
  <c r="CM105" i="24"/>
  <c r="CR22" i="24"/>
  <c r="CM78" i="24"/>
  <c r="CR57" i="24"/>
  <c r="CM49" i="24"/>
  <c r="CM110" i="24"/>
  <c r="CM76" i="24"/>
  <c r="CM127" i="24"/>
  <c r="CR59" i="24"/>
  <c r="CR111" i="24"/>
  <c r="CM108" i="24"/>
  <c r="CR90" i="24"/>
  <c r="CQ74" i="24"/>
  <c r="CR97" i="24"/>
  <c r="CR71" i="24"/>
  <c r="CM16" i="24"/>
  <c r="CQ54" i="24"/>
  <c r="CR17" i="24"/>
  <c r="CM72" i="24"/>
  <c r="CR152" i="24"/>
  <c r="CR37" i="24"/>
  <c r="CR29" i="24"/>
  <c r="CR48" i="24"/>
  <c r="CR114" i="24"/>
  <c r="CM101" i="24"/>
  <c r="CQ25" i="24"/>
  <c r="CM103" i="24"/>
  <c r="CR26" i="24"/>
  <c r="CR116" i="24"/>
  <c r="CM23" i="24"/>
  <c r="CQ93" i="24"/>
  <c r="CR82" i="24"/>
  <c r="CM60" i="24"/>
  <c r="CQ96" i="24"/>
  <c r="CQ151" i="24"/>
  <c r="CM112" i="24"/>
  <c r="CM94" i="24"/>
  <c r="CM42" i="24"/>
  <c r="CR109" i="24"/>
  <c r="CM21" i="24"/>
  <c r="CM65" i="24"/>
  <c r="CM62" i="24" s="1"/>
  <c r="CM80" i="24"/>
  <c r="CM29" i="24"/>
  <c r="CQ29" i="24"/>
  <c r="CQ22" i="24"/>
  <c r="CR33" i="24"/>
  <c r="CM22" i="24"/>
  <c r="CQ65" i="24"/>
  <c r="CM114" i="24"/>
  <c r="CM96" i="24"/>
  <c r="CQ57" i="24"/>
  <c r="CQ39" i="24"/>
  <c r="CR105" i="24"/>
  <c r="CQ38" i="24"/>
  <c r="CQ105" i="24"/>
  <c r="CQ114" i="24"/>
  <c r="CR45" i="24"/>
  <c r="CQ37" i="24"/>
  <c r="CM37" i="24"/>
  <c r="CM151" i="24"/>
  <c r="CQ109" i="24"/>
  <c r="CM93" i="24"/>
  <c r="CR93" i="24"/>
  <c r="CQ82" i="24"/>
  <c r="CR112" i="24"/>
  <c r="CM109" i="24"/>
  <c r="CQ60" i="24"/>
  <c r="CQ42" i="24"/>
  <c r="CR151" i="24"/>
  <c r="CR60" i="24"/>
  <c r="CR42" i="24"/>
  <c r="CQ112" i="24"/>
  <c r="CQ103" i="24"/>
  <c r="CR25" i="24"/>
  <c r="CM121" i="24"/>
  <c r="CM120" i="24" s="1"/>
  <c r="CQ101" i="24"/>
  <c r="CR85" i="24"/>
  <c r="CR92" i="24"/>
  <c r="CM26" i="24"/>
  <c r="CM116" i="24"/>
  <c r="CR103" i="24"/>
  <c r="CQ23" i="24"/>
  <c r="CQ152" i="24"/>
  <c r="CQ17" i="24"/>
  <c r="CR72" i="24"/>
  <c r="CM90" i="24"/>
  <c r="CM97" i="24"/>
  <c r="CQ71" i="24"/>
  <c r="CM17" i="24"/>
  <c r="AL107" i="24"/>
  <c r="CR107" i="24" s="1"/>
  <c r="CR40" i="24"/>
  <c r="CR127" i="24"/>
  <c r="CR54" i="24"/>
  <c r="CQ40" i="24"/>
  <c r="CR110" i="24"/>
  <c r="CQ90" i="24"/>
  <c r="CR49" i="24"/>
  <c r="CQ59" i="24"/>
  <c r="CQ97" i="24"/>
  <c r="CM74" i="24"/>
  <c r="CM111" i="24"/>
  <c r="CM36" i="24"/>
  <c r="CR108" i="24"/>
  <c r="CM54" i="24"/>
  <c r="CM152" i="24"/>
  <c r="AL126" i="24"/>
  <c r="CR126" i="24" s="1"/>
  <c r="CR16" i="24"/>
  <c r="CM84" i="24"/>
  <c r="CM30" i="24"/>
  <c r="CQ110" i="24"/>
  <c r="AL62" i="24"/>
  <c r="CR62" i="24" s="1"/>
  <c r="AL70" i="24"/>
  <c r="CR70" i="24" s="1"/>
  <c r="CR106" i="24"/>
  <c r="CM71" i="24"/>
  <c r="CM59" i="24"/>
  <c r="CR46" i="24"/>
  <c r="CM148" i="24"/>
  <c r="CR74" i="24"/>
  <c r="CQ49" i="24"/>
  <c r="CQ67" i="24"/>
  <c r="CQ127" i="24"/>
  <c r="CQ111" i="24"/>
  <c r="CQ148" i="24"/>
  <c r="CQ108" i="24"/>
  <c r="CQ16" i="24"/>
  <c r="CQ72" i="24"/>
  <c r="CR43" i="24"/>
  <c r="CM115" i="24"/>
  <c r="CM43" i="24"/>
  <c r="CM153" i="24"/>
  <c r="AL99" i="24"/>
  <c r="CR99" i="24" s="1"/>
  <c r="CR23" i="24"/>
  <c r="CQ36" i="24"/>
  <c r="CR133" i="24"/>
  <c r="CQ106" i="24"/>
  <c r="CQ118" i="24"/>
  <c r="CR96" i="24"/>
  <c r="CR67" i="24"/>
  <c r="CQ129" i="24"/>
  <c r="CQ26" i="24"/>
  <c r="CQ30" i="24"/>
  <c r="CR129" i="24"/>
  <c r="CM118" i="24"/>
  <c r="CM117" i="24" s="1"/>
  <c r="CM133" i="24"/>
  <c r="CR56" i="24"/>
  <c r="CM100" i="24"/>
  <c r="CQ116" i="24"/>
  <c r="CM82" i="24"/>
  <c r="CQ100" i="24"/>
  <c r="CR87" i="24"/>
  <c r="CR101" i="24"/>
  <c r="CQ46" i="24"/>
  <c r="CQ87" i="24"/>
  <c r="CQ121" i="24"/>
  <c r="CR84" i="24"/>
  <c r="CQ149" i="24"/>
  <c r="CQ24" i="24"/>
  <c r="AL35" i="24"/>
  <c r="CR24" i="24"/>
  <c r="CR65" i="24"/>
  <c r="CQ56" i="24"/>
  <c r="CM25" i="24"/>
  <c r="CR115" i="24"/>
  <c r="AL104" i="24"/>
  <c r="CQ104" i="24" s="1"/>
  <c r="CQ92" i="24"/>
  <c r="CQ85" i="24"/>
  <c r="CR153" i="24"/>
  <c r="CR21" i="24"/>
  <c r="CQ21" i="24"/>
  <c r="CR131" i="24"/>
  <c r="CR38" i="24"/>
  <c r="CQ33" i="24"/>
  <c r="CR47" i="24"/>
  <c r="CR39" i="24"/>
  <c r="CQ78" i="24"/>
  <c r="CM47" i="24"/>
  <c r="CR44" i="24"/>
  <c r="AL113" i="24"/>
  <c r="CR113" i="24" s="1"/>
  <c r="CR78" i="24"/>
  <c r="CQ44" i="24"/>
  <c r="CM48" i="24"/>
  <c r="CQ48" i="24"/>
  <c r="CM57" i="24"/>
  <c r="CQ131" i="24"/>
  <c r="CQ155" i="24"/>
  <c r="AI143" i="24"/>
  <c r="CN89" i="24"/>
  <c r="BX7" i="24"/>
  <c r="BY7" i="24" s="1"/>
  <c r="BW7" i="24"/>
  <c r="CQ137" i="24"/>
  <c r="CM18" i="24"/>
  <c r="CM146" i="24"/>
  <c r="CR146" i="24"/>
  <c r="CQ146" i="24"/>
  <c r="CR80" i="24"/>
  <c r="CQ80" i="24"/>
  <c r="CR76" i="24"/>
  <c r="CQ76" i="24"/>
  <c r="AL89" i="24"/>
  <c r="CR89" i="24" s="1"/>
  <c r="CR94" i="24"/>
  <c r="CQ94" i="24"/>
  <c r="CQ15" i="24"/>
  <c r="CR15" i="24"/>
  <c r="AY52" i="24"/>
  <c r="CR19" i="24"/>
  <c r="CO61" i="24"/>
  <c r="AL73" i="24"/>
  <c r="CR73" i="24" s="1"/>
  <c r="F11" i="24"/>
  <c r="F282" i="24" s="1"/>
  <c r="AE12" i="24"/>
  <c r="CO52" i="24"/>
  <c r="AK52" i="24"/>
  <c r="CN52" i="24"/>
  <c r="CP52" i="24"/>
  <c r="BY12" i="24"/>
  <c r="AD61" i="24"/>
  <c r="AD51" i="24" s="1"/>
  <c r="AI13" i="24"/>
  <c r="AI89" i="24"/>
  <c r="AI73" i="24"/>
  <c r="CM149" i="24"/>
  <c r="CP13" i="24"/>
  <c r="AY13" i="24"/>
  <c r="AK89" i="24"/>
  <c r="AD12" i="24"/>
  <c r="AL120" i="24"/>
  <c r="CL12" i="24"/>
  <c r="BL12" i="24"/>
  <c r="CO13" i="24"/>
  <c r="AL150" i="24"/>
  <c r="CM32" i="24"/>
  <c r="AL28" i="24"/>
  <c r="AL32" i="24"/>
  <c r="AL117" i="24"/>
  <c r="AK41" i="24"/>
  <c r="AK34" i="24" s="1"/>
  <c r="BD11" i="24"/>
  <c r="BD282" i="24" s="1"/>
  <c r="CI11" i="24"/>
  <c r="CI282" i="24" s="1"/>
  <c r="BA11" i="24"/>
  <c r="BA282" i="24" s="1"/>
  <c r="BC11" i="24"/>
  <c r="BC282" i="24" s="1"/>
  <c r="BG11" i="24"/>
  <c r="BG282" i="24" s="1"/>
  <c r="BF11" i="24"/>
  <c r="BF282" i="24" s="1"/>
  <c r="AJ11" i="24"/>
  <c r="AJ282" i="24" s="1"/>
  <c r="BB11" i="24"/>
  <c r="BB282" i="24" s="1"/>
  <c r="BH11" i="24"/>
  <c r="BH282" i="24" s="1"/>
  <c r="BI11" i="24"/>
  <c r="BI282" i="24" s="1"/>
  <c r="BE11" i="24"/>
  <c r="BE282" i="24" s="1"/>
  <c r="AZ11" i="24"/>
  <c r="AZ282" i="24" s="1"/>
  <c r="BX11" i="24"/>
  <c r="BX282" i="24" s="1"/>
  <c r="BK11" i="24"/>
  <c r="BK282" i="24" s="1"/>
  <c r="AH11" i="24"/>
  <c r="AH282" i="24" s="1"/>
  <c r="AX11" i="24"/>
  <c r="AX282" i="24" s="1"/>
  <c r="AK28" i="24"/>
  <c r="BL51" i="24"/>
  <c r="BY51" i="24"/>
  <c r="E11" i="24"/>
  <c r="E282" i="24" s="1"/>
  <c r="CN41" i="24"/>
  <c r="CN34" i="24" s="1"/>
  <c r="CN28" i="24"/>
  <c r="CP34" i="24"/>
  <c r="CO34" i="24"/>
  <c r="AI34" i="24"/>
  <c r="AL14" i="24"/>
  <c r="AL20" i="24"/>
  <c r="AL58" i="24"/>
  <c r="CR58" i="24" s="1"/>
  <c r="AL41" i="24"/>
  <c r="CR41" i="24" s="1"/>
  <c r="CM104" i="24" l="1"/>
  <c r="CM126" i="24"/>
  <c r="CM99" i="24"/>
  <c r="CM150" i="24"/>
  <c r="CM107" i="24"/>
  <c r="CQ113" i="24"/>
  <c r="CQ107" i="24"/>
  <c r="CM89" i="24"/>
  <c r="CQ99" i="24"/>
  <c r="CM113" i="24"/>
  <c r="CQ62" i="24"/>
  <c r="CQ126" i="24"/>
  <c r="CQ70" i="24"/>
  <c r="CR104" i="24"/>
  <c r="AL143" i="24"/>
  <c r="AL13" i="24"/>
  <c r="CR13" i="24" s="1"/>
  <c r="CQ20" i="24"/>
  <c r="CQ32" i="24"/>
  <c r="CQ14" i="24"/>
  <c r="AK13" i="24"/>
  <c r="AK12" i="24" s="1"/>
  <c r="CN13" i="24"/>
  <c r="CN12" i="24" s="1"/>
  <c r="AD11" i="24"/>
  <c r="AD282" i="24" s="1"/>
  <c r="BZ7" i="24"/>
  <c r="CA7" i="24" s="1"/>
  <c r="CB7" i="24" s="1"/>
  <c r="CC7" i="24" s="1"/>
  <c r="CD7" i="24" s="1"/>
  <c r="CE7" i="24" s="1"/>
  <c r="CF7" i="24" s="1"/>
  <c r="CG7" i="24" s="1"/>
  <c r="CH7" i="24" s="1"/>
  <c r="CI7" i="24" s="1"/>
  <c r="CL7" i="24"/>
  <c r="CM7" i="24" s="1"/>
  <c r="CN7" i="24" s="1"/>
  <c r="CO7" i="24" s="1"/>
  <c r="CP7" i="24" s="1"/>
  <c r="CQ89" i="24"/>
  <c r="CQ58" i="24"/>
  <c r="CR117" i="24"/>
  <c r="CQ117" i="24"/>
  <c r="CR150" i="24"/>
  <c r="CQ150" i="24"/>
  <c r="AY12" i="24"/>
  <c r="CR35" i="24"/>
  <c r="CQ35" i="24"/>
  <c r="CR32" i="24"/>
  <c r="CR18" i="24"/>
  <c r="CR28" i="24"/>
  <c r="CQ73" i="24"/>
  <c r="CQ28" i="24"/>
  <c r="CQ18" i="24"/>
  <c r="CR20" i="24"/>
  <c r="CR14" i="24"/>
  <c r="CR120" i="24"/>
  <c r="CQ120" i="24"/>
  <c r="CQ41" i="24"/>
  <c r="CM73" i="24"/>
  <c r="CN61" i="24"/>
  <c r="AL61" i="24"/>
  <c r="AI61" i="24"/>
  <c r="AI12" i="24"/>
  <c r="AL34" i="24"/>
  <c r="CP12" i="24"/>
  <c r="CO12" i="24"/>
  <c r="CM70" i="24"/>
  <c r="CM28" i="24"/>
  <c r="CM27" i="24" s="1"/>
  <c r="CM35" i="24"/>
  <c r="CM14" i="24"/>
  <c r="CM58" i="24"/>
  <c r="CM41" i="24"/>
  <c r="CM20" i="24"/>
  <c r="CO51" i="24"/>
  <c r="AL12" i="24" l="1"/>
  <c r="CQ27" i="24"/>
  <c r="CQ34" i="24"/>
  <c r="CR61" i="24"/>
  <c r="CR27" i="24"/>
  <c r="CJ7" i="24"/>
  <c r="CK7" i="24"/>
  <c r="CQ13" i="24"/>
  <c r="CR34" i="24"/>
  <c r="CM61" i="24"/>
  <c r="CM13" i="24"/>
  <c r="CM34" i="24"/>
  <c r="CR12" i="24" l="1"/>
  <c r="CQ12" i="24"/>
  <c r="CM12" i="24"/>
  <c r="CL61" i="24" l="1"/>
  <c r="CP107" i="24"/>
  <c r="CP61" i="24" s="1"/>
  <c r="CP51" i="24" l="1"/>
  <c r="CL51" i="24"/>
  <c r="AN51" i="24" l="1"/>
  <c r="AQ51" i="24"/>
  <c r="AU51" i="24"/>
  <c r="AV51" i="24"/>
  <c r="AP51" i="24"/>
  <c r="AY61" i="24"/>
  <c r="AY51" i="24" l="1"/>
  <c r="CQ61" i="24"/>
  <c r="AV11" i="24"/>
  <c r="AV282" i="24" s="1"/>
  <c r="AQ11" i="24"/>
  <c r="AQ282" i="24" s="1"/>
  <c r="AP11" i="24"/>
  <c r="AP282" i="24" s="1"/>
  <c r="AT11" i="24"/>
  <c r="AT282" i="24" s="1"/>
  <c r="AU11" i="24"/>
  <c r="AU282" i="24" s="1"/>
  <c r="AN11" i="24"/>
  <c r="AN282" i="24" s="1"/>
  <c r="AK135" i="24"/>
  <c r="AK61" i="24" s="1"/>
  <c r="AM51" i="24"/>
  <c r="AR51" i="24"/>
  <c r="AO51" i="24"/>
  <c r="AS51" i="24"/>
  <c r="CN51" i="24" l="1"/>
  <c r="AK51" i="24"/>
  <c r="AS11" i="24"/>
  <c r="AS282" i="24" s="1"/>
  <c r="AO11" i="24"/>
  <c r="AO282" i="24" s="1"/>
  <c r="AR11" i="24"/>
  <c r="AR282" i="24" s="1"/>
  <c r="S53" i="24" l="1"/>
  <c r="S52" i="24" s="1"/>
  <c r="AE55" i="24"/>
  <c r="AI55" i="24" s="1"/>
  <c r="AL55" i="24" l="1"/>
  <c r="S51" i="24"/>
  <c r="S11" i="24" s="1"/>
  <c r="S282" i="24" s="1"/>
  <c r="AE53" i="24"/>
  <c r="AE52" i="24" s="1"/>
  <c r="CM55" i="24" l="1"/>
  <c r="R50" i="24"/>
  <c r="CR55" i="24"/>
  <c r="CQ55" i="24"/>
  <c r="AE51" i="24"/>
  <c r="AL53" i="24"/>
  <c r="AI53" i="24"/>
  <c r="AI52" i="24" s="1"/>
  <c r="AE11" i="24" l="1"/>
  <c r="AE282" i="24" s="1"/>
  <c r="AE50" i="24"/>
  <c r="AL52" i="24"/>
  <c r="CR53" i="24"/>
  <c r="CQ53" i="24"/>
  <c r="CM53" i="24"/>
  <c r="CM52" i="24" s="1"/>
  <c r="AI51" i="24"/>
  <c r="AL51" i="24" l="1"/>
  <c r="CR51" i="24" s="1"/>
  <c r="CR52" i="24"/>
  <c r="CQ52" i="24"/>
  <c r="CM51" i="24"/>
  <c r="AI11" i="24"/>
  <c r="AI282" i="24" s="1"/>
  <c r="CQ51" i="24" l="1"/>
  <c r="AL11" i="24"/>
  <c r="AL282" i="24" s="1"/>
  <c r="AY143" i="24" l="1"/>
  <c r="CQ143" i="24" s="1"/>
  <c r="CQ144" i="24"/>
  <c r="CN144" i="24"/>
  <c r="CN143" i="24" s="1"/>
  <c r="CM144" i="24"/>
  <c r="CM143" i="24" s="1"/>
  <c r="AK144" i="24"/>
  <c r="AK143" i="24" l="1"/>
  <c r="AK11" i="24" s="1"/>
  <c r="AK282" i="24" s="1"/>
  <c r="CM11" i="24"/>
  <c r="CM282" i="24" s="1"/>
  <c r="AY11" i="24"/>
  <c r="CN11" i="24"/>
  <c r="CN282" i="24" s="1"/>
  <c r="CQ11" i="24" l="1"/>
  <c r="AY282" i="24"/>
  <c r="CR143" i="24"/>
  <c r="BL11" i="24"/>
  <c r="CQ282" i="24" l="1"/>
  <c r="CR11" i="24"/>
  <c r="BL282" i="24"/>
  <c r="BY11" i="24"/>
  <c r="BY282" i="24" s="1"/>
  <c r="CO11" i="24"/>
  <c r="CO282" i="24" s="1"/>
  <c r="CR282" i="24" l="1"/>
  <c r="CL143" i="24"/>
  <c r="CL11" i="24" s="1"/>
  <c r="CL282" i="24" s="1"/>
  <c r="CP144" i="24"/>
  <c r="CP143" i="24" s="1"/>
  <c r="CP11" i="24" l="1"/>
  <c r="CP282" i="24" s="1"/>
  <c r="X172" i="24" l="1"/>
  <c r="X155" i="24" l="1"/>
  <c r="X282" i="24" l="1"/>
  <c r="AA274" i="24"/>
  <c r="AA155" i="24" l="1"/>
  <c r="AA282" i="24" l="1"/>
  <c r="AM34" i="24"/>
  <c r="AM12" i="24" s="1"/>
  <c r="AA6" i="24" l="1"/>
  <c r="AM11" i="24"/>
  <c r="AM282" i="24" s="1"/>
</calcChain>
</file>

<file path=xl/comments1.xml><?xml version="1.0" encoding="utf-8"?>
<comments xmlns="http://schemas.openxmlformats.org/spreadsheetml/2006/main">
  <authors>
    <author>Yineth Montenegro</author>
  </authors>
  <commentList>
    <comment ref="AF212" authorId="0" shapeId="0">
      <text>
        <r>
          <rPr>
            <b/>
            <sz val="9"/>
            <color indexed="81"/>
            <rFont val="Tahoma"/>
            <family val="2"/>
          </rPr>
          <t>R-915</t>
        </r>
      </text>
    </comment>
    <comment ref="AF230" authorId="0" shapeId="0">
      <text>
        <r>
          <rPr>
            <b/>
            <sz val="9"/>
            <color indexed="81"/>
            <rFont val="Tahoma"/>
            <family val="2"/>
          </rPr>
          <t>DECRETO 1238</t>
        </r>
      </text>
    </comment>
  </commentList>
</comments>
</file>

<file path=xl/sharedStrings.xml><?xml version="1.0" encoding="utf-8"?>
<sst xmlns="http://schemas.openxmlformats.org/spreadsheetml/2006/main" count="47573" uniqueCount="844">
  <si>
    <t>OBLIGACIONES</t>
  </si>
  <si>
    <t xml:space="preserve"> </t>
  </si>
  <si>
    <t>CODIGO</t>
  </si>
  <si>
    <t>DESCRIPCION</t>
  </si>
  <si>
    <t>COMPROMISOS</t>
  </si>
  <si>
    <t>TOTAL ACUMULADO</t>
  </si>
  <si>
    <t>CREDITO</t>
  </si>
  <si>
    <t>CONTRACREDITO</t>
  </si>
  <si>
    <t>SECCION 2502 DEFENSORIA DEL PUEBLO</t>
  </si>
  <si>
    <t>REC</t>
  </si>
  <si>
    <t>P/TAL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</si>
  <si>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</si>
  <si>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</si>
  <si>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</si>
  <si>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</si>
  <si>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</si>
  <si>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</si>
  <si>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</si>
  <si>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</si>
  <si>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</si>
  <si>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</si>
  <si>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</si>
  <si>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</si>
  <si>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GASTOS DE PERSONAL</t>
  </si>
  <si>
    <t>FUNCIONAMIENTO</t>
  </si>
  <si>
    <t>GASTOS GENERALES</t>
  </si>
  <si>
    <t>TRANSFERENCIAS CORRIENTES</t>
  </si>
  <si>
    <t>INVERSION</t>
  </si>
  <si>
    <t>TOTAL MODIFICACIONES</t>
  </si>
  <si>
    <t>PAGOS</t>
  </si>
  <si>
    <t>A-3</t>
  </si>
  <si>
    <t>TOTAL</t>
  </si>
  <si>
    <t>MODIFICACIONES</t>
  </si>
  <si>
    <t>CERTIFICADOS DE DISPONIBILIDAD</t>
  </si>
  <si>
    <t>BLOQUEO</t>
  </si>
  <si>
    <t>A</t>
  </si>
  <si>
    <t>SUELDOS</t>
  </si>
  <si>
    <t>SUELDOS DE VACACIONES</t>
  </si>
  <si>
    <t>INCAPACIDADES Y LICENCIA DE MATERNIDAD</t>
  </si>
  <si>
    <t>PRIMA TECNICA NO SALARIAL</t>
  </si>
  <si>
    <t>GASTOS DE REPRESENTACION</t>
  </si>
  <si>
    <t>BONIFICACION POR SERVICIOS PRESTADOS</t>
  </si>
  <si>
    <t>PRIMA DE SERVICIO</t>
  </si>
  <si>
    <t>PRIMA DE VACACIONES</t>
  </si>
  <si>
    <t>16</t>
  </si>
  <si>
    <t>PRIMA DE NAVIDAD</t>
  </si>
  <si>
    <t>PRIMA ESPECIAL DE SERVICIOS</t>
  </si>
  <si>
    <t>HORAS EXTRAS</t>
  </si>
  <si>
    <t>INDEMNIZACION POR VACACIONES</t>
  </si>
  <si>
    <t>HONORARIOS</t>
  </si>
  <si>
    <t>CAJAS DE COMPENSACION PRIVADAS</t>
  </si>
  <si>
    <t>FONDOS ADMINISTRADORES DE CESANTIAS PRIVADOS</t>
  </si>
  <si>
    <t>FONDOS ADMINISTRADORES DE PENSIONES PRIVADOS</t>
  </si>
  <si>
    <t>EMPRESAS PRIVADAS PROMOTORAS DE SALUD</t>
  </si>
  <si>
    <t>ADMINISTRADORAS PRIVADAS DE APORTES PARA ACCIDENTES DE TRABAJO Y ENFERMEDADES PROFESIONALES</t>
  </si>
  <si>
    <t>CAJAS DE COMPENSACION PUBLICAS</t>
  </si>
  <si>
    <t>FONDO NACIONAL DEL AHORRO</t>
  </si>
  <si>
    <t>FONDOS ADMINISTRADORES DE PENSIONES PUBLICOS</t>
  </si>
  <si>
    <t>EMPRESAS PUBLICAS PROMOTORAS DE SALUD</t>
  </si>
  <si>
    <t>APORTES AL ICBF</t>
  </si>
  <si>
    <t>APORTES AL SENA</t>
  </si>
  <si>
    <t>APORTES A LA ESAP</t>
  </si>
  <si>
    <t>APORTES A ESCUELAS INDUSTRIALES E INSTITUTOS TECNICOS</t>
  </si>
  <si>
    <t>IMPUESTO DE VEHICULO</t>
  </si>
  <si>
    <t>IMPUESTO PREDIAL</t>
  </si>
  <si>
    <t>VALORIZACION EDIFICACIONES</t>
  </si>
  <si>
    <t>OTROS IMPUESTOS</t>
  </si>
  <si>
    <t>MULTAS</t>
  </si>
  <si>
    <t>SANCIONES</t>
  </si>
  <si>
    <t>EQUIPO DE SISTEMAS</t>
  </si>
  <si>
    <t>SOFTWARE</t>
  </si>
  <si>
    <t>EQUIPOS Y MAQUINAS PARA OFICINA</t>
  </si>
  <si>
    <t>MOBILIARIO Y ENSERES</t>
  </si>
  <si>
    <t>COMBUSTIBLE Y LUBRICANTES</t>
  </si>
  <si>
    <t>LLANTAS Y ACCESORIOS</t>
  </si>
  <si>
    <t>MATERIALES DE CONSTRUCCION</t>
  </si>
  <si>
    <t>PAPELERIA, UTILES DE ESCRITORIO Y OFICINA</t>
  </si>
  <si>
    <t>PRODUCTOS DE ASEO Y LIMPIEZA</t>
  </si>
  <si>
    <t>PRODUCTOS DE CAFETERIA Y RESTAURANTE</t>
  </si>
  <si>
    <t>REPUESTOS</t>
  </si>
  <si>
    <t>OTROS MATERIALES Y SUMINISTROS</t>
  </si>
  <si>
    <t>MANTENIMIENTO DE BIENES INMUEBLES</t>
  </si>
  <si>
    <t>MANTENIMIENTO DE BIENES MUEBLES, EQUIPOS Y ENSERES</t>
  </si>
  <si>
    <t>MANTENIMIENTO EQUIPO COMUNICACIONES Y COMPUTACION</t>
  </si>
  <si>
    <t>MANTENIMIENTO EQUIPO DE NAVEGACION Y TRANSPORTE</t>
  </si>
  <si>
    <t>SERVICIO DE ASEO</t>
  </si>
  <si>
    <t>10</t>
  </si>
  <si>
    <t>SERVICIO DE SEGURIDAD Y VIGILANCIA</t>
  </si>
  <si>
    <t>MANTENIMIENTO DE OTROS BIENES</t>
  </si>
  <si>
    <t>CORREO</t>
  </si>
  <si>
    <t>EMBALAJE Y ACARREO</t>
  </si>
  <si>
    <t>SERVICIOS DE TRANSMISION DE INFORMACION</t>
  </si>
  <si>
    <t>SUSCRIPCIONES</t>
  </si>
  <si>
    <t>OTROS GASTOS POR IMPRESOS Y PUBLICACIONES</t>
  </si>
  <si>
    <t>ACUEDUCTO ALCANTARILLADO Y ASEO</t>
  </si>
  <si>
    <t>ENERGIA</t>
  </si>
  <si>
    <t>GAS NATURAL</t>
  </si>
  <si>
    <t>TELEFONIA MOVIL CELULAR</t>
  </si>
  <si>
    <t>TELEFONO,FAX Y OTROS</t>
  </si>
  <si>
    <t>SEGURO ACCIDENTES PERSONALES</t>
  </si>
  <si>
    <t>SEGURO RESPONSABILIDAD CIVIL</t>
  </si>
  <si>
    <t>11</t>
  </si>
  <si>
    <t>SEGUROS GENERALES</t>
  </si>
  <si>
    <t>ARRENDAMIENTOS BIENES INMUEBLES</t>
  </si>
  <si>
    <t>VIATICOS Y GASTOS DE VIAJE AL EXTERIOR</t>
  </si>
  <si>
    <t>VIATICOS Y GASTOS DE VIAJE AL INTERIOR</t>
  </si>
  <si>
    <t>ELEMENTOS PARA BIENESTAR SOCIAL</t>
  </si>
  <si>
    <t>SERVICIOS DE BIENESTAR SOCIAL</t>
  </si>
  <si>
    <t>SERVICIOS DE CAPACITACION</t>
  </si>
  <si>
    <t>SERVICIOS PARA ESTIMULOS</t>
  </si>
  <si>
    <t>OTROS GASTOS POR ADQUISICION DE SERVICIOS</t>
  </si>
  <si>
    <t>SERVICIOS MÉDICOS Y HOSPITALARIOS</t>
  </si>
  <si>
    <t>GASTOS DE ALIMENTACIÓN</t>
  </si>
  <si>
    <t>CUOTA DE AUDITAJE CONTRANAL</t>
  </si>
  <si>
    <t>SEGURO DE VIDA (LEY 16/88)</t>
  </si>
  <si>
    <t>COMISION DE BUSQUEDA DE PERSONAS DESAPARECIDAS LEY 589 DE 2000</t>
  </si>
  <si>
    <t>DEFENSORIA PUBLICA (LEY 24 DE 1992)</t>
  </si>
  <si>
    <t>ACCIONES DE GRUPO</t>
  </si>
  <si>
    <t>GASTOS JUDICIALES, PERITAZGOS Y OTROS</t>
  </si>
  <si>
    <t>FONDO ESPECIAL. COMISION NACIONAL DE BÚSQUEDA (ART. 18 LEY 971 DE 2005)</t>
  </si>
  <si>
    <t>C</t>
  </si>
  <si>
    <t>EJECUCIÓN
APR Vs COMP</t>
  </si>
  <si>
    <t>EJECUCIÓN
APR Vs CDP</t>
  </si>
  <si>
    <t>CDP MODIFICACIÓN</t>
  </si>
  <si>
    <t>CDP MODIFICACIÓN
+ CDP GASTOS</t>
  </si>
  <si>
    <t>A-1-0-1-1-1</t>
  </si>
  <si>
    <t>A-1-0-1-1-2</t>
  </si>
  <si>
    <t>A-1-0-1-1-4</t>
  </si>
  <si>
    <t>A-1-0-1-4-2</t>
  </si>
  <si>
    <t>A-1-0-1-5-1</t>
  </si>
  <si>
    <t>A-1-0-1-5-14</t>
  </si>
  <si>
    <t>A-1-0-1-5-15</t>
  </si>
  <si>
    <t>A-1-0-1-5-16</t>
  </si>
  <si>
    <t>A-1-0-1-5-2</t>
  </si>
  <si>
    <t>A-1-0-1-5-22</t>
  </si>
  <si>
    <t>A-1-0-1-9-1</t>
  </si>
  <si>
    <t>A-1-0-1-9-3</t>
  </si>
  <si>
    <t>A-1-0-2-12</t>
  </si>
  <si>
    <t>A-1-0-5-1-1</t>
  </si>
  <si>
    <t>A-1-0-5-1-2</t>
  </si>
  <si>
    <t>A-1-0-5-1-3</t>
  </si>
  <si>
    <t>A-1-0-5-1-4</t>
  </si>
  <si>
    <t>A-1-0-5-1-5</t>
  </si>
  <si>
    <t>A-1-0-5-2-1</t>
  </si>
  <si>
    <t>A-1-0-5-2-2</t>
  </si>
  <si>
    <t>A-1-0-5-2-3</t>
  </si>
  <si>
    <t>A-1-0-5-2-6</t>
  </si>
  <si>
    <t>A-1-0-5-6</t>
  </si>
  <si>
    <t>A-1-0-5-7</t>
  </si>
  <si>
    <t>A-1-0-5-8</t>
  </si>
  <si>
    <t>A-1-0-5-9</t>
  </si>
  <si>
    <t>A-2-0-3-50-16</t>
  </si>
  <si>
    <t>A-2-0-3-50-2</t>
  </si>
  <si>
    <t>A-2-0-3-50-3</t>
  </si>
  <si>
    <t>A-2-0-3-50-90</t>
  </si>
  <si>
    <t>A-2-0-3-51-1</t>
  </si>
  <si>
    <t>A-2-0-3-51-2</t>
  </si>
  <si>
    <t>A-2-0-4-1-6</t>
  </si>
  <si>
    <t>A-2-0-4-1-8</t>
  </si>
  <si>
    <t>A-2-0-4-10-2</t>
  </si>
  <si>
    <t>A-2-0-4-11-1</t>
  </si>
  <si>
    <t>A-2-0-4-11-2</t>
  </si>
  <si>
    <t>A-2-0-4-2-1</t>
  </si>
  <si>
    <t>A-2-0-4-2-2</t>
  </si>
  <si>
    <t>A-2-0-4-21-1</t>
  </si>
  <si>
    <t>A-2-0-4-21-4</t>
  </si>
  <si>
    <t>A-2-0-4-21-5</t>
  </si>
  <si>
    <t>A-2-0-4-21-8</t>
  </si>
  <si>
    <t>A-2-0-4-4-1</t>
  </si>
  <si>
    <t>A-2-0-4-4-15</t>
  </si>
  <si>
    <t>A-2-0-4-4-17</t>
  </si>
  <si>
    <t>A-2-0-4-4-18</t>
  </si>
  <si>
    <t>A-2-0-4-4-20</t>
  </si>
  <si>
    <t>A-2-0-4-4-23</t>
  </si>
  <si>
    <t>A-2-0-4-4-6</t>
  </si>
  <si>
    <t>A-2-0-4-4-9</t>
  </si>
  <si>
    <t>A-2-0-4-40-15</t>
  </si>
  <si>
    <t>A-2-0-4-41-13</t>
  </si>
  <si>
    <t>A-2-0-4-41-2</t>
  </si>
  <si>
    <t>A-2-0-4-41-5</t>
  </si>
  <si>
    <t>A-2-0-4-5-1</t>
  </si>
  <si>
    <t>A-2-0-4-5-10</t>
  </si>
  <si>
    <t>A-2-0-4-5-12</t>
  </si>
  <si>
    <t>A-2-0-4-5-2</t>
  </si>
  <si>
    <t>A-2-0-4-5-5</t>
  </si>
  <si>
    <t>A-2-0-4-5-6</t>
  </si>
  <si>
    <t>A-2-0-4-5-8</t>
  </si>
  <si>
    <t>A-2-0-4-6-2</t>
  </si>
  <si>
    <t>A-2-0-4-6-3</t>
  </si>
  <si>
    <t>A-2-0-4-6-5</t>
  </si>
  <si>
    <t>A-2-0-4-7-5</t>
  </si>
  <si>
    <t>A-2-0-4-7-6</t>
  </si>
  <si>
    <t>A-2-0-4-8-1</t>
  </si>
  <si>
    <t>A-2-0-4-8-2</t>
  </si>
  <si>
    <t>A-2-0-4-8-3</t>
  </si>
  <si>
    <t>A-2-0-4-8-5</t>
  </si>
  <si>
    <t>A-2-0-4-8-6</t>
  </si>
  <si>
    <t>A-2-0-4-9-1</t>
  </si>
  <si>
    <t>A-2-0-4-9-11</t>
  </si>
  <si>
    <t>A-2-0-4-9-8</t>
  </si>
  <si>
    <t>A-3-5-3-44</t>
  </si>
  <si>
    <t>A-3-6-3-11</t>
  </si>
  <si>
    <t>A-3-6-3-11-1</t>
  </si>
  <si>
    <t>A-3-6-3-11-2</t>
  </si>
  <si>
    <t>A-3-6-3-4</t>
  </si>
  <si>
    <t>A-3-6-3-66</t>
  </si>
  <si>
    <t>A-3-6-3-7</t>
  </si>
  <si>
    <t>OTROS GASTOS  ADQUISICION BIENES</t>
  </si>
  <si>
    <t>FONDO PARA LA DEFENSA DE LOS DERECHOS E INTERESES COLECTIVOS -LEY 472 DE 1998.</t>
  </si>
  <si>
    <t>APROVISIONAMIENTO DE CONDICIONES FÍSICAS APROPIADAS PARA EL FUNCIONAMIENTO DEL NIVEL CENTRAL DE LA DEFENSORÍA DEL PUEBLO</t>
  </si>
  <si>
    <t>CERTIFICADOS
ACUMULADOS</t>
  </si>
  <si>
    <t>COMPROMISOS
ACUMULADOS</t>
  </si>
  <si>
    <t>OBLIGACIONES
ACUMULADOS</t>
  </si>
  <si>
    <t>PAGOS
ACUMULADOS</t>
  </si>
  <si>
    <t>SALDO POR
CERTIFICAR</t>
  </si>
  <si>
    <t>SALDO POR
COMPROMETER</t>
  </si>
  <si>
    <t>SALDO POR
OBLIGAR</t>
  </si>
  <si>
    <t>SALDO POR
PAGAR</t>
  </si>
  <si>
    <t>A-1-0-1-1</t>
  </si>
  <si>
    <t>SUELDOS DE PERSONAL DE NOMINA</t>
  </si>
  <si>
    <t>PRIMA TECNICA</t>
  </si>
  <si>
    <t>A-1-0-1-4</t>
  </si>
  <si>
    <t>OTROS</t>
  </si>
  <si>
    <t>HORAS EXTRAS, DIAS FESTIVOS E INDEMNIZACION POR VACACIONES</t>
  </si>
  <si>
    <t>A-1-0-1-9</t>
  </si>
  <si>
    <t>A-1-0-2</t>
  </si>
  <si>
    <t>SERVICIOS PERSONALES INDIRECTOS</t>
  </si>
  <si>
    <t>A-1-0-5</t>
  </si>
  <si>
    <t>CONTRIBUCIONES INHERENTES A LA NOMINA SECTOR PRIVADO Y PUBLICO</t>
  </si>
  <si>
    <t>A-1-0-5-1</t>
  </si>
  <si>
    <t>ADMINISTRADAS POR EL SECTOR PRIVADO</t>
  </si>
  <si>
    <t>A-1-0-5-2</t>
  </si>
  <si>
    <t>ADMINISTRADAS POR EL SECTOR PÚBLICO</t>
  </si>
  <si>
    <t>A-2-0-3</t>
  </si>
  <si>
    <t>IMPUESTOS Y MULTAS</t>
  </si>
  <si>
    <t>A-2-0-3-50</t>
  </si>
  <si>
    <t>A-2-0-3-51</t>
  </si>
  <si>
    <t>MULTAS Y SANCIONES</t>
  </si>
  <si>
    <t>A-2-0-4</t>
  </si>
  <si>
    <t>ADQUISICION DE BIENES Y SERVICIOS</t>
  </si>
  <si>
    <t>A-2-0-4-1</t>
  </si>
  <si>
    <t>IMPUESTOS Y CONTRIBUCIONES</t>
  </si>
  <si>
    <t>COMPRA DE EQUIPO</t>
  </si>
  <si>
    <t>A-2-0-4-2</t>
  </si>
  <si>
    <t>ENSERES Y EQUIPOS DE OFICINA</t>
  </si>
  <si>
    <t>A-2-0-4-4</t>
  </si>
  <si>
    <t>MATERIALES Y SUMINISTROS</t>
  </si>
  <si>
    <t>APROPIACION 
INICIAL</t>
  </si>
  <si>
    <t>A-2-0-4-5</t>
  </si>
  <si>
    <t>MANTENIMIENTO</t>
  </si>
  <si>
    <t>A-2-0-4-6</t>
  </si>
  <si>
    <t>COMUNICACIONES Y TRANSPORTE</t>
  </si>
  <si>
    <t>A-2-0-4-7</t>
  </si>
  <si>
    <t>IMPRESOS Y PUBLICACIONES</t>
  </si>
  <si>
    <t>A-2-0-4-8</t>
  </si>
  <si>
    <t>SERVICIOS PÚBLICOS</t>
  </si>
  <si>
    <t>A-2-0-4-9</t>
  </si>
  <si>
    <t>SEGUROS</t>
  </si>
  <si>
    <t>A-2-0-4-10</t>
  </si>
  <si>
    <t>ARRENDAMIENTOS</t>
  </si>
  <si>
    <t>VIATICOS Y GASTOS DE VIAJE</t>
  </si>
  <si>
    <t>A-2-0-4-21</t>
  </si>
  <si>
    <t>CAPACITACIÓN, BIENESTAR SOCIAL Y ESTIMULOS</t>
  </si>
  <si>
    <t>A-2-0-4-41</t>
  </si>
  <si>
    <t>OTROS GASTOS  ADQUISICION DE SERVICIOS</t>
  </si>
  <si>
    <t>A-2</t>
  </si>
  <si>
    <t>INVERSIÓN</t>
  </si>
  <si>
    <t>SERVICIOS PERSONALES ASOCIADOS A LA NOMINA</t>
  </si>
  <si>
    <t>A-2-0-4-11</t>
  </si>
  <si>
    <t/>
  </si>
  <si>
    <t>FORTALECIMIENTO DE LA CAPACIDAD TÉCNICA DE DEFENSA DE LOS OPERADORES , , NACIONAL</t>
  </si>
  <si>
    <t>Usuario Solicitante:</t>
  </si>
  <si>
    <t>Unidad ó Subunidad Ejecutora  Solicitante:</t>
  </si>
  <si>
    <t>25-02-00 DEFENSORIA DEL PUEBLO</t>
  </si>
  <si>
    <t>Fecha y Hora Sistema:</t>
  </si>
  <si>
    <t>AÑO FISCAL:</t>
  </si>
  <si>
    <t>VIGENCIA PRESUPUESTAL:</t>
  </si>
  <si>
    <t>ACTUAL</t>
  </si>
  <si>
    <t>FECHA MOVIMIENTOS:</t>
  </si>
  <si>
    <t>UNIDAD O SUBUNIDAD EJECUTORA: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</si>
  <si>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</si>
  <si>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</si>
  <si>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</si>
  <si>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</si>
  <si>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</si>
  <si>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</si>
  <si>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</si>
  <si>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</si>
  <si>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</si>
  <si>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</si>
  <si>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</si>
  <si>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</si>
  <si>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</si>
  <si>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</si>
  <si>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</si>
  <si>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</si>
  <si>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</si>
  <si>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</si>
  <si>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</si>
  <si>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</si>
  <si>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</si>
  <si>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</si>
  <si>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</si>
  <si>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</si>
  <si>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</si>
  <si>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</si>
  <si>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Nación</t>
  </si>
  <si>
    <t>CSF</t>
  </si>
  <si>
    <t>RECURSOS CORRIENTES</t>
  </si>
  <si>
    <t>SSF</t>
  </si>
  <si>
    <t>OTROS RECURSOS DEL TESORO</t>
  </si>
  <si>
    <t>FONDOS ESPECIALES</t>
  </si>
  <si>
    <t>1</t>
  </si>
  <si>
    <t>0</t>
  </si>
  <si>
    <t>SERVICIOS PERSONALES ASOCIADOS A NOMINA</t>
  </si>
  <si>
    <t>2</t>
  </si>
  <si>
    <t>4</t>
  </si>
  <si>
    <t>5</t>
  </si>
  <si>
    <t>14</t>
  </si>
  <si>
    <t>15</t>
  </si>
  <si>
    <t>22</t>
  </si>
  <si>
    <t>9</t>
  </si>
  <si>
    <t>3</t>
  </si>
  <si>
    <t>12</t>
  </si>
  <si>
    <t>ADMINISTRADAS POR EL SECTOR PUBLICO</t>
  </si>
  <si>
    <t>6</t>
  </si>
  <si>
    <t>7</t>
  </si>
  <si>
    <t>8</t>
  </si>
  <si>
    <t>50</t>
  </si>
  <si>
    <t>90</t>
  </si>
  <si>
    <t>51</t>
  </si>
  <si>
    <t>17</t>
  </si>
  <si>
    <t>18</t>
  </si>
  <si>
    <t>20</t>
  </si>
  <si>
    <t>21</t>
  </si>
  <si>
    <t>23</t>
  </si>
  <si>
    <t>13</t>
  </si>
  <si>
    <t>COMUNICACIONES Y TRANSPORTES</t>
  </si>
  <si>
    <t>SERVICIOS PUBLICOS</t>
  </si>
  <si>
    <t>CAPACITACION, BIENESTAR SOCIAL Y ESTIMULOS</t>
  </si>
  <si>
    <t>40</t>
  </si>
  <si>
    <t>OTROS GASTOS POR ADQUISICION DE BIENES</t>
  </si>
  <si>
    <t>41</t>
  </si>
  <si>
    <t>TRANSFERENCIAS AL SECTOR PUBLICO</t>
  </si>
  <si>
    <t>ORDEN NACIONAL</t>
  </si>
  <si>
    <t>TRANSFERENCIAS DE PREVISION Y SEGURIDAD SOCIAL</t>
  </si>
  <si>
    <t>OTRAS TRANSFERENCIAS DE PREVISION Y SEGURIDAD SOCIAL</t>
  </si>
  <si>
    <t>44</t>
  </si>
  <si>
    <t>OTRAS TRANSFERENCIAS</t>
  </si>
  <si>
    <t>DESTINATARIOS DE LAS OTRAS TRANSFERENCIAS CORRIENTES</t>
  </si>
  <si>
    <t>66</t>
  </si>
  <si>
    <t>DIVULGACIÓN Y PROMOCIÓN DE LOS DERECHOS HUMANOS EN LAS DEFENSORÍAS A NIVEL NACIONAL</t>
  </si>
  <si>
    <t>IMPLEMENTACIÓN DE LA ESTRATEGIA DE ATENCIÓN DEFENSORIAL DESCENTRALIZADA A LA POBLACIÓN RURAL EN COLOMBIA</t>
  </si>
  <si>
    <t>CONSOLIDACIÓN DEL SISTEMA DE ALERTAS TEMPRANAS PARA LA PREVENCIÓN DE VIOLACIONES DE DDHH Y DIH A NIVEL NACIONAL</t>
  </si>
  <si>
    <t>RECURSOS DEL CREDITO EXTERNO PREVIA AUTORIZACION</t>
  </si>
  <si>
    <t>2502</t>
  </si>
  <si>
    <t>PROMOCIÓN, PROTECCIÓN Y DEFENSA DE LOS DERECHOS HUMANOS Y EL DERECHO INTERNACIONAL HUMANITARIO</t>
  </si>
  <si>
    <t>1000</t>
  </si>
  <si>
    <t>INTERSUBSECTORIAL GOBIERNO</t>
  </si>
  <si>
    <t>POBLACIÓN VICTIMA NO DESPLAZADA</t>
  </si>
  <si>
    <t>SERVICIOS DE LOGISTICA</t>
  </si>
  <si>
    <t>TIQUETES AEREOS</t>
  </si>
  <si>
    <t>SERVICIOS DE EDICIÓN IMPRESIÓN Y REPRODUCCIÓN</t>
  </si>
  <si>
    <t>OTROS SERVICIOS</t>
  </si>
  <si>
    <t>POBLACIÓN VICTIMA DESPLAZADA</t>
  </si>
  <si>
    <t>CONTRATOS DE PRESTACIÓN DE SERVICIOS TÉCNICOS O PROFESIONALES</t>
  </si>
  <si>
    <t>IMPLEMENTACIÓN IMPLEMENTACIÓN DEL PROGRAMA ESPECIALIZADO PARA EL ACOMPAÑAMIENTO Y ASESORÍA, SEGUIMIENTO  DE LOS DECRETOS LEY  4633, 463 , , NACIONAL</t>
  </si>
  <si>
    <t>FORTALECIMIENTO DE LAS COMUNIDADES EN RIESGO Y SITUACIÓN DE DESPLAZAMIENTO FORZADO, PARA LA EXIGIBILIDAD DE SUS DERECHOS , , NACIONAL</t>
  </si>
  <si>
    <t>COMPRA DE EQUIPOS DE TIC</t>
  </si>
  <si>
    <t>ASESORIA ORIENTACIÓN Y ACOMPAÑAMIENTO  A LAS VÍCTIMAS INDIVIDUALES Y COLECTIVAS NO ÉTNICAS DEL CONFLICTO ARMADO INTERNO (APV) ,  NACIONAL</t>
  </si>
  <si>
    <t>2599</t>
  </si>
  <si>
    <t>FORTALECIMIENTO DE LA GESTIÓN Y DIRECCIÓN DEL SECTOR ORGANISMOS DE CONTROL</t>
  </si>
  <si>
    <t>C-2502-1000-1</t>
  </si>
  <si>
    <t>C-2502-1000-1-0-2-2</t>
  </si>
  <si>
    <t>SERVICIOS DE LOGÍSTICA</t>
  </si>
  <si>
    <t>C-2502-1000-1-0-2-3</t>
  </si>
  <si>
    <t>TIQUETES AÉREOS</t>
  </si>
  <si>
    <t>C-2502-1000-1-0-2-4</t>
  </si>
  <si>
    <t xml:space="preserve">VIÁTICOS Y GASTOS DE VIAJE AL INTERIOR </t>
  </si>
  <si>
    <t>C-2502-1000-1-0-2-6</t>
  </si>
  <si>
    <t>C-2502-1000-1-0-2-11</t>
  </si>
  <si>
    <t xml:space="preserve">OTROS SERVICIOS </t>
  </si>
  <si>
    <t>C-2502-1000-2</t>
  </si>
  <si>
    <t>C-2502-1000-2-0-1</t>
  </si>
  <si>
    <t>C-2502-1000-2-0-1-1</t>
  </si>
  <si>
    <t>C-2502-1000-2-0-1-2</t>
  </si>
  <si>
    <t>C-2502-1000-2-0-1-3</t>
  </si>
  <si>
    <t>C-2502-1000-2-0-1-4</t>
  </si>
  <si>
    <t>C-2502-1000-2-0-2</t>
  </si>
  <si>
    <t>C-2502-1000-2-0-2-1</t>
  </si>
  <si>
    <t>C-2502-1000-2-0-2-2</t>
  </si>
  <si>
    <t>C-2502-1000-2-0-2-3</t>
  </si>
  <si>
    <t>C-2502-1000-2-0-2-4</t>
  </si>
  <si>
    <t>C-2502-1000-2-0-2-6</t>
  </si>
  <si>
    <t>C-2502-1000-2-0-2-11</t>
  </si>
  <si>
    <t>C-2502-1000-3</t>
  </si>
  <si>
    <t>C-2502-1000-3-0-2</t>
  </si>
  <si>
    <t>C-2502-1000-3-0-2-1</t>
  </si>
  <si>
    <t>C-2502-1000-3-0-2-2</t>
  </si>
  <si>
    <t>C-2502-1000-3-0-2-3</t>
  </si>
  <si>
    <t>C-2502-1000-3-0-2-4</t>
  </si>
  <si>
    <t>C-2502-1000-3-0-2-6</t>
  </si>
  <si>
    <t>C-2502-1000-3-0-2-11</t>
  </si>
  <si>
    <t>C-2502-1000-4</t>
  </si>
  <si>
    <t>C-2502-1000-4-0-2-1</t>
  </si>
  <si>
    <t>C-2502-1000-4-0-2-2</t>
  </si>
  <si>
    <t>C-2502-1000-4-0-2-3</t>
  </si>
  <si>
    <t>C-2502-1000-4-0-2-4</t>
  </si>
  <si>
    <t>C-2502-1000-4-0-2-11</t>
  </si>
  <si>
    <t>C-2502-1000-5</t>
  </si>
  <si>
    <t>C-2502-1000-6-0-1-1</t>
  </si>
  <si>
    <t>C-2502-1000-6-0-1-2</t>
  </si>
  <si>
    <t>C-2502-1000-6-0-1-3</t>
  </si>
  <si>
    <t>C-2502-1000-6-0-1-4</t>
  </si>
  <si>
    <t>C-2502-1000-6-0-1-7</t>
  </si>
  <si>
    <t>C-2502-1000-7</t>
  </si>
  <si>
    <t>C-2502-1000-7-0-2-1</t>
  </si>
  <si>
    <t>C-2502-1000-7-0-2-2</t>
  </si>
  <si>
    <t>C-2502-1000-7-0-2-3</t>
  </si>
  <si>
    <t>C-2502-1000-7-0-2-4</t>
  </si>
  <si>
    <t>C-2502-1000-7-0-2-6</t>
  </si>
  <si>
    <t>C-2502-1000-7-0-2-11</t>
  </si>
  <si>
    <t>C-2599-1000-1</t>
  </si>
  <si>
    <t>C-2502-1000-6</t>
  </si>
  <si>
    <t>C-2502-1000-5-0-2-11</t>
  </si>
  <si>
    <t>C-2502-1000-5-0-2-2</t>
  </si>
  <si>
    <t>C-2502-1000-5-0-2-3</t>
  </si>
  <si>
    <t>C-2502-1000-5-0-2-4</t>
  </si>
  <si>
    <t>C-2502-1000-5-0-2-6</t>
  </si>
  <si>
    <t>A1</t>
  </si>
  <si>
    <t>1A</t>
  </si>
  <si>
    <t>POBLACIÓN VÍCITMA NO DESPLAZADA</t>
  </si>
  <si>
    <t>C-2502-1000-4-0-2</t>
  </si>
  <si>
    <t>C-2502-1000-5-0-2-1</t>
  </si>
  <si>
    <t>C-2502-1000-6-0-1</t>
  </si>
  <si>
    <t>POBLACIÓN VÍCTIMA NO DESPLAZADA</t>
  </si>
  <si>
    <t>POBLACIÓN VÍCTIMA DESPLAZADA</t>
  </si>
  <si>
    <t>C-2502-1000-7-0-2</t>
  </si>
  <si>
    <t>A-2-0-4-40</t>
  </si>
  <si>
    <t>NO DESAGREGADO</t>
  </si>
  <si>
    <t>Fuente: Consolidación de Informes del Sistema de Información Financiera SIIF</t>
  </si>
  <si>
    <t>ARRENDAMIENTOS BIENES MUEBLES</t>
  </si>
  <si>
    <t>GASTOS JUDICIALES</t>
  </si>
  <si>
    <t>A-2-0-4-14</t>
  </si>
  <si>
    <t xml:space="preserve">GASTOS JUDICIALES     </t>
  </si>
  <si>
    <t>A-2-0-4-10-1</t>
  </si>
  <si>
    <t>INFORME DE EJECUCIÓN PRESUPUESTAL VIGENCIA 2017</t>
  </si>
  <si>
    <t xml:space="preserve">OTROS GASTOS POR ADQUISICIÓN DE SERVICIOS </t>
  </si>
  <si>
    <t>Reporte de ejecución presupuestal</t>
  </si>
  <si>
    <t>2017</t>
  </si>
  <si>
    <t>MHymontene Yinneth  Alexandra  Montenegro  Toro</t>
  </si>
  <si>
    <t>2017-06-30-5:55 p. m.</t>
  </si>
  <si>
    <t>01/06/2017 A 30/06/2017</t>
  </si>
  <si>
    <t>SENTENCIAS Y CONCILIACIONES</t>
  </si>
  <si>
    <t>SENTENCIAS</t>
  </si>
  <si>
    <t>DONACIONES</t>
  </si>
  <si>
    <t>POBLACIÓN GENERAL</t>
  </si>
  <si>
    <t>RUBROS</t>
  </si>
  <si>
    <t>2017-07-04-7:18 a. m.</t>
  </si>
  <si>
    <t>01/01/2017 A 31/12/2017</t>
  </si>
  <si>
    <t>364.870.716.667,00</t>
  </si>
  <si>
    <t>363.661.501.952,56</t>
  </si>
  <si>
    <t>1.209.214.714,44</t>
  </si>
  <si>
    <t>0,00</t>
  </si>
  <si>
    <t>275.720.269.979,30</t>
  </si>
  <si>
    <t>87.941.231.973,26</t>
  </si>
  <si>
    <t>155.114.499.423,23</t>
  </si>
  <si>
    <t>120.605.770.556,07</t>
  </si>
  <si>
    <t>155.049.584.617,23</t>
  </si>
  <si>
    <t>64.914.806,00</t>
  </si>
  <si>
    <t>151.718.921.571,23</t>
  </si>
  <si>
    <t>3.330.663.046,00</t>
  </si>
  <si>
    <t>185.477.910,00</t>
  </si>
  <si>
    <t>519.000.000,00</t>
  </si>
  <si>
    <t>66.513.900.000,00</t>
  </si>
  <si>
    <t>20.060.985.926,00</t>
  </si>
  <si>
    <t>46.452.914.074,00</t>
  </si>
  <si>
    <t>13.814.101.827,00</t>
  </si>
  <si>
    <t>6.246.884.099,00</t>
  </si>
  <si>
    <t>9.154.415.327,00</t>
  </si>
  <si>
    <t>4.659.686.500,00</t>
  </si>
  <si>
    <t>9.113.877.258,00</t>
  </si>
  <si>
    <t>40.538.069,00</t>
  </si>
  <si>
    <t>151.005.016.667,00</t>
  </si>
  <si>
    <t>150.934.019.096,00</t>
  </si>
  <si>
    <t>70.997.571,00</t>
  </si>
  <si>
    <t>78.399.158.000,00</t>
  </si>
  <si>
    <t>72.534.861.096,00</t>
  </si>
  <si>
    <t>76.698.888.313,00</t>
  </si>
  <si>
    <t>1.700.269.687,00</t>
  </si>
  <si>
    <t>76.685.952.553,00</t>
  </si>
  <si>
    <t>12.935.760,00</t>
  </si>
  <si>
    <t>73.371.887.462,00</t>
  </si>
  <si>
    <t>3.314.065.091,00</t>
  </si>
  <si>
    <t>180.877.244,00</t>
  </si>
  <si>
    <t>113.327.000.000,00</t>
  </si>
  <si>
    <t>57.348.996.543,00</t>
  </si>
  <si>
    <t>55.978.003.457,00</t>
  </si>
  <si>
    <t>57.348.921.282,00</t>
  </si>
  <si>
    <t>75.261,00</t>
  </si>
  <si>
    <t>131.254.726,00</t>
  </si>
  <si>
    <t>87.215.000.000,00</t>
  </si>
  <si>
    <t>49.750.956.560,00</t>
  </si>
  <si>
    <t>37.464.043.440,00</t>
  </si>
  <si>
    <t>49.750.893.104,00</t>
  </si>
  <si>
    <t>63.456,00</t>
  </si>
  <si>
    <t>129.252.377,00</t>
  </si>
  <si>
    <t>46.415.918.706,00</t>
  </si>
  <si>
    <t>116.708,00</t>
  </si>
  <si>
    <t>2.911.564.978,00</t>
  </si>
  <si>
    <t>2.549.184,00</t>
  </si>
  <si>
    <t>423.409.420,00</t>
  </si>
  <si>
    <t>126.586.485,00</t>
  </si>
  <si>
    <t>859.191.163,00</t>
  </si>
  <si>
    <t>6.445.460.066,00</t>
  </si>
  <si>
    <t>2.002.349,00</t>
  </si>
  <si>
    <t>1.718.066.101,00</t>
  </si>
  <si>
    <t>1.459.966.961,00</t>
  </si>
  <si>
    <t>51.046.233,00</t>
  </si>
  <si>
    <t>2.094.115.124,00</t>
  </si>
  <si>
    <t>26.670.558,00</t>
  </si>
  <si>
    <t>1.095.595.089,00</t>
  </si>
  <si>
    <t>293.376.949,00</t>
  </si>
  <si>
    <t>136.116.666,00</t>
  </si>
  <si>
    <t>157.260.283,00</t>
  </si>
  <si>
    <t>637.251.174,00</t>
  </si>
  <si>
    <t>15.385.715.006,00</t>
  </si>
  <si>
    <t>49.622.518,00</t>
  </si>
  <si>
    <t>7.723.320.003,00</t>
  </si>
  <si>
    <t>1.649.732.500,00</t>
  </si>
  <si>
    <t>48.373.131,00</t>
  </si>
  <si>
    <t>1.664.017.745,00</t>
  </si>
  <si>
    <t>373.306.300,00</t>
  </si>
  <si>
    <t>833.255,00</t>
  </si>
  <si>
    <t>28.968.329,00</t>
  </si>
  <si>
    <t>2.098.298.676,00</t>
  </si>
  <si>
    <t>439.100.900,00</t>
  </si>
  <si>
    <t>362.224,00</t>
  </si>
  <si>
    <t>3.477.647.078,00</t>
  </si>
  <si>
    <t>741.917.400,00</t>
  </si>
  <si>
    <t>47.177.652,00</t>
  </si>
  <si>
    <t>454.388.175,00</t>
  </si>
  <si>
    <t>95.407.900,00</t>
  </si>
  <si>
    <t>5.515.614.303,00</t>
  </si>
  <si>
    <t>1.184.217.591,00</t>
  </si>
  <si>
    <t>1.249.387,00</t>
  </si>
  <si>
    <t>51.885.500,00</t>
  </si>
  <si>
    <t>10.593.800,00</t>
  </si>
  <si>
    <t>2.513.485.954,00</t>
  </si>
  <si>
    <t>544.829.691,00</t>
  </si>
  <si>
    <t>2.918.082.349,00</t>
  </si>
  <si>
    <t>621.352.900,00</t>
  </si>
  <si>
    <t>32.160.500,00</t>
  </si>
  <si>
    <t>7.441.200,00</t>
  </si>
  <si>
    <t>1.287.610.800,00</t>
  </si>
  <si>
    <t>287.912.200,00</t>
  </si>
  <si>
    <t>214.867.400,00</t>
  </si>
  <si>
    <t>48.079.200,00</t>
  </si>
  <si>
    <t>429.435.100,00</t>
  </si>
  <si>
    <t>96.044.400,00</t>
  </si>
  <si>
    <t>3.954.557.119,23</t>
  </si>
  <si>
    <t>16.597.955,00</t>
  </si>
  <si>
    <t>2.039.586,00</t>
  </si>
  <si>
    <t>313.661.563,00</t>
  </si>
  <si>
    <t>6.217.875,00</t>
  </si>
  <si>
    <t>307.443.688,00</t>
  </si>
  <si>
    <t>2.000.000,00</t>
  </si>
  <si>
    <t>1.000.000,00</t>
  </si>
  <si>
    <t>3.640.895.556,23</t>
  </si>
  <si>
    <t>6.675.031,00</t>
  </si>
  <si>
    <t>75.000.000,00</t>
  </si>
  <si>
    <t>400.000,00</t>
  </si>
  <si>
    <t>6.275.031,00</t>
  </si>
  <si>
    <t>67.273.186,00</t>
  </si>
  <si>
    <t>5.459.755,00</t>
  </si>
  <si>
    <t>44.194.671,00</t>
  </si>
  <si>
    <t>4.630.108,00</t>
  </si>
  <si>
    <t>3.239.160,00</t>
  </si>
  <si>
    <t>4.786.155,00</t>
  </si>
  <si>
    <t>4.023.492,00</t>
  </si>
  <si>
    <t>3.077.680,00</t>
  </si>
  <si>
    <t>3.321.920,00</t>
  </si>
  <si>
    <t>1.065.718.702,23</t>
  </si>
  <si>
    <t>168.764.870,00</t>
  </si>
  <si>
    <t>2.494.350,00</t>
  </si>
  <si>
    <t>27.361.977,00</t>
  </si>
  <si>
    <t>214.969.968,23</t>
  </si>
  <si>
    <t>651.170.577,00</t>
  </si>
  <si>
    <t>956.960,00</t>
  </si>
  <si>
    <t>443.304.917,00</t>
  </si>
  <si>
    <t>328.946.749,00</t>
  </si>
  <si>
    <t>114.358.168,00</t>
  </si>
  <si>
    <t>1.334.500,00</t>
  </si>
  <si>
    <t>837.000,00</t>
  </si>
  <si>
    <t>497.500,00</t>
  </si>
  <si>
    <t>626.602.289,00</t>
  </si>
  <si>
    <t>11.138.200,00</t>
  </si>
  <si>
    <t>802.157,00</t>
  </si>
  <si>
    <t>53.038.966,00</t>
  </si>
  <si>
    <t>7.515.287,00</t>
  </si>
  <si>
    <t>399.822.062,00</t>
  </si>
  <si>
    <t>3.383.180,00</t>
  </si>
  <si>
    <t>674.557,00</t>
  </si>
  <si>
    <t>50.739,00</t>
  </si>
  <si>
    <t>71.320.871,00</t>
  </si>
  <si>
    <t>127.600,00</t>
  </si>
  <si>
    <t>102.369.651,00</t>
  </si>
  <si>
    <t>239.733,00</t>
  </si>
  <si>
    <t>574.786.498,00</t>
  </si>
  <si>
    <t>50.113.740,00</t>
  </si>
  <si>
    <t>13.228.888,00</t>
  </si>
  <si>
    <t>511.443.870,00</t>
  </si>
  <si>
    <t>562.151.656,00</t>
  </si>
  <si>
    <t>219.889.285,00</t>
  </si>
  <si>
    <t>1.237.429,00</t>
  </si>
  <si>
    <t>72.009.720,00</t>
  </si>
  <si>
    <t>147.879.565,00</t>
  </si>
  <si>
    <t>831.230,00</t>
  </si>
  <si>
    <t>66.320.000,00</t>
  </si>
  <si>
    <t>250.000,00</t>
  </si>
  <si>
    <t>66.070.000,00</t>
  </si>
  <si>
    <t>392.800,00</t>
  </si>
  <si>
    <t>3.615.462,00</t>
  </si>
  <si>
    <t>74.392.476.990,00</t>
  </si>
  <si>
    <t>2.561.080,00</t>
  </si>
  <si>
    <t>69.300.000,00</t>
  </si>
  <si>
    <t>74.323.176.990,00</t>
  </si>
  <si>
    <t>5.260.606.914,00</t>
  </si>
  <si>
    <t>3.853.270.344,00</t>
  </si>
  <si>
    <t>2.267.749.068,00</t>
  </si>
  <si>
    <t>4.971.000,00</t>
  </si>
  <si>
    <t>1.718.802,00</t>
  </si>
  <si>
    <t>28.268.435,00</t>
  </si>
  <si>
    <t>25.000.000,00</t>
  </si>
  <si>
    <t>3.268.435,00</t>
  </si>
  <si>
    <t>201.639.277,00</t>
  </si>
  <si>
    <t>183.673,00</t>
  </si>
  <si>
    <t>54.688.556,00</t>
  </si>
  <si>
    <t>35.000.000,00</t>
  </si>
  <si>
    <t>504.590,00</t>
  </si>
  <si>
    <t>19.183.966,00</t>
  </si>
  <si>
    <t>146.950.721,00</t>
  </si>
  <si>
    <t>11.440.000,00</t>
  </si>
  <si>
    <t>126.680.000,00</t>
  </si>
  <si>
    <t>2.201.129,00</t>
  </si>
  <si>
    <t>2.770.132,00</t>
  </si>
  <si>
    <t>3.859.460,00</t>
  </si>
  <si>
    <t>276.279.646,00</t>
  </si>
  <si>
    <t>79.186.121,00</t>
  </si>
  <si>
    <t>84.000.000,00</t>
  </si>
  <si>
    <t>10.641.756,00</t>
  </si>
  <si>
    <t>102.451.769,00</t>
  </si>
  <si>
    <t>41.315.676,00</t>
  </si>
  <si>
    <t>22.386.370,00</t>
  </si>
  <si>
    <t>2.144.809,00</t>
  </si>
  <si>
    <t>16.784.497,00</t>
  </si>
  <si>
    <t>146.817.759,00</t>
  </si>
  <si>
    <t>66.013.333,00</t>
  </si>
  <si>
    <t>24.000.000,00</t>
  </si>
  <si>
    <t>8.962.482,00</t>
  </si>
  <si>
    <t>47.841.944,00</t>
  </si>
  <si>
    <t>976.658.607,00</t>
  </si>
  <si>
    <t>1.535.129,00</t>
  </si>
  <si>
    <t>193.623.233,00</t>
  </si>
  <si>
    <t>74.000.000,00</t>
  </si>
  <si>
    <t>35.331.031,00</t>
  </si>
  <si>
    <t>673.704.343,00</t>
  </si>
  <si>
    <t>596.769.668,00</t>
  </si>
  <si>
    <t>381.941.653,00</t>
  </si>
  <si>
    <t>14.010.313,00</t>
  </si>
  <si>
    <t>125.817.702,00</t>
  </si>
  <si>
    <t>C-2502-1000-4-0-2-6</t>
  </si>
  <si>
    <t>A-3-6-1-1-2</t>
  </si>
  <si>
    <t>A-2-0-4-41-5-10</t>
  </si>
  <si>
    <t>C-2502-1000-1-0-2-1</t>
  </si>
  <si>
    <t>C-2502-1000-1-0-3-1</t>
  </si>
  <si>
    <t>C-2502-1000-1-0-3-2</t>
  </si>
  <si>
    <t>C-2502-1000-1-0-3-3</t>
  </si>
  <si>
    <t>C-2502-1000-1-0-3-4</t>
  </si>
  <si>
    <t>C-2502-1000-1-0-3-11</t>
  </si>
  <si>
    <t>A-1-0-1-5</t>
  </si>
  <si>
    <t>ADQUISICION, COMPRA, MEJORAMIENTO, CONSTRUCCION Y ADECUACION DE SEDES EN LAS REGIONALES Y SECCIONALES PARA LA DEFENSORIA DEL PUEBLO CAPITALES DE DEPARTAMENTOS Y SECCIONALES A NIVEL NACIONAL</t>
  </si>
  <si>
    <t>IMPLEMENTACION SISTEMA DE GESTION DOCUMENTAL DE LA DEFENSORIA DEL PUEBLO CAPITALES DE DEPARTAMENTO Y SECCIONALES A NIVEL NACIONAL</t>
  </si>
  <si>
    <t>IMPLEMENTACIÓN DEL MODELO ORGANIZACIONAL PARA LA CUALIFICACIÓN INTEGRAL DEL TALENTO HUMANO A NIVEL NACIONAL</t>
  </si>
  <si>
    <t>C-2502-1000-5-0-2</t>
  </si>
  <si>
    <t>IMPLEMENTACIÓN DEL SISTEMA INTEGRADO DE GESTIÓN EN LA DEFENSORÍA DEL PUEBLO , , NACIONAL</t>
  </si>
  <si>
    <t>COMPRA DE LICENCIAS</t>
  </si>
  <si>
    <t>10-13</t>
  </si>
  <si>
    <t>A-2-0-4-1-3</t>
  </si>
  <si>
    <t>HERRAMIENTAS</t>
  </si>
  <si>
    <t>A-2-0-4-6-8</t>
  </si>
  <si>
    <t>OTROS COMUNICACIONES Y TRANSPORTE</t>
  </si>
  <si>
    <t>A-1-0-1-10</t>
  </si>
  <si>
    <t>OTROS GASTOS PERSONALES- PREVIO CONCEPTO DGPPN</t>
  </si>
  <si>
    <t>A-1-0-1</t>
  </si>
  <si>
    <t>2017-08-01-6:49 a. m.</t>
  </si>
  <si>
    <t>01/01/2017 A 31/07/2017</t>
  </si>
  <si>
    <t>DEPENDENCIA DE AFECTACION DE GASTOS:</t>
  </si>
  <si>
    <t>000 Defensoria del Pueblo</t>
  </si>
  <si>
    <t>OTROS GASTOS PERSONALES - PREVIO CONCEPTO DGPPN</t>
  </si>
  <si>
    <t>IMPLEMENTACIÓN DEL SISTEMA INTEGRADO DE GESTIÓN EN LA DEFENSORÍA DEL PUEBLO, NACIONAL</t>
  </si>
  <si>
    <t>C-2599-1000-2</t>
  </si>
  <si>
    <t>C-2599-1000-4</t>
  </si>
  <si>
    <t>C-2599-1000-4-0-2</t>
  </si>
  <si>
    <t>C-2599-1000-4-0-2-1</t>
  </si>
  <si>
    <t>C-2599-1000-4-0-2-3</t>
  </si>
  <si>
    <t>C-2599-1000-4-0-2-4</t>
  </si>
  <si>
    <t>C-2599-1000-5</t>
  </si>
  <si>
    <t>C-2599-1000-5-0-2</t>
  </si>
  <si>
    <t>C-2599-1000-5-0-2-1</t>
  </si>
  <si>
    <t>C-2599-1000-6</t>
  </si>
  <si>
    <t>C-2599-1000-6-0-2</t>
  </si>
  <si>
    <t>C-2599-1000-6-0-2-1</t>
  </si>
  <si>
    <t>C-2599-1000-6-0-2-3</t>
  </si>
  <si>
    <t>C-2599-1000-6-0-2-4</t>
  </si>
  <si>
    <t>C-2599-1000-6-0-2-8</t>
  </si>
  <si>
    <t>C-2599-1000-6-0-2-11</t>
  </si>
  <si>
    <t>001 Gestión general</t>
  </si>
  <si>
    <t>TOTAL PTO</t>
  </si>
  <si>
    <t>TOT.FUNCIONAM</t>
  </si>
  <si>
    <t>TRANSFERENCIA</t>
  </si>
  <si>
    <t>GENERALES</t>
  </si>
  <si>
    <t>PERSONAL</t>
  </si>
  <si>
    <t>01/07/2017 A 31/07/2017</t>
  </si>
  <si>
    <t>2017-08-01-6:51 a. m.</t>
  </si>
  <si>
    <t>C-2502-1000-1-0-3</t>
  </si>
  <si>
    <t>MHslopezp Sonia  Lopez Parra</t>
  </si>
  <si>
    <t>2017-09-01-8:18 a. m.</t>
  </si>
  <si>
    <t>EJEC
( COMP / APR)</t>
  </si>
  <si>
    <t>EJEC
( COMP / PAG)</t>
  </si>
  <si>
    <t>11-10-16</t>
  </si>
  <si>
    <t>10-13-15</t>
  </si>
  <si>
    <t>OTROS BIENES (CONSUMIBLES)</t>
  </si>
  <si>
    <t>2017-09-01-8:16 a. m.</t>
  </si>
  <si>
    <t>01/08/2017 A 31/08/2017</t>
  </si>
  <si>
    <t>C-2599-1000-4-0-2-7</t>
  </si>
  <si>
    <t>COMPRA EQUIPOS TIC</t>
  </si>
  <si>
    <t>GP</t>
  </si>
  <si>
    <t>GG</t>
  </si>
  <si>
    <t>TRA</t>
  </si>
  <si>
    <t>T.FUNCIONA</t>
  </si>
  <si>
    <t>INV</t>
  </si>
  <si>
    <t>C-2502-1000-6-0-1-12</t>
  </si>
  <si>
    <t>OTROS BIENES CONSUMIBLES</t>
  </si>
  <si>
    <t>CONTRACREDITOS</t>
  </si>
  <si>
    <t>CREDITOS</t>
  </si>
  <si>
    <t>APROPIACION
 VIGENTE</t>
  </si>
  <si>
    <t>APROPIACION
VIGENTE
DESC. CDP MOD</t>
  </si>
  <si>
    <t>C-2502-1000-12</t>
  </si>
  <si>
    <t>IMPLEMENTACIÓN DE LA ESTRATEGIA PARA LA DIVULGACIÓN, PREVENCIÓN Y DEFENSA DE LOS DERECHOS COLECTIVOS Y DEL AMBIENTE</t>
  </si>
  <si>
    <t>A-3-2-1-1</t>
  </si>
  <si>
    <t>2017-10-02-7:56 a. m.</t>
  </si>
  <si>
    <t>01/01/2017 A 30/09/2017</t>
  </si>
  <si>
    <t>EJEC
COMP</t>
  </si>
  <si>
    <t>EJEC
OBL</t>
  </si>
  <si>
    <t>FORTALECIMIENTO SERVICIO DE INVESTIGACION DEFENSORIAL DE LA DIRECCION NACIONAL DE DEFENSORIA PUBLICA NACIONAL</t>
  </si>
  <si>
    <t>POBLACION GENERAL</t>
  </si>
  <si>
    <t>OTROS EQUIPOS</t>
  </si>
  <si>
    <t>IMPLEMENTACIÓN DE UNA ESTRATEGIA PARA LA DIVULGACIÓN, PREVENCIÓN Y DEFENSA DE LOS DERECHOS COLECTIVOS Y DEL AMBIENTE BOGOTÁ</t>
  </si>
  <si>
    <t>COMPRA DE INMUEBLES</t>
  </si>
  <si>
    <t>AMPLIACION MODERNIZACION DE LOS SISTEMAS DE INFORMACION PLATAFORMA COMPUTACIONAL TELECOMUNICACIONES Y SEGURIDAD INFORMATICA NACIONAL</t>
  </si>
  <si>
    <t>OTRO SERVICIOS</t>
  </si>
  <si>
    <t>C-2599-1000-2-0-3-11</t>
  </si>
  <si>
    <t>C-2599-1000-2-0-3-13</t>
  </si>
  <si>
    <t xml:space="preserve">COMPRA DE INMUEBLES </t>
  </si>
  <si>
    <t>C-2599-1000-4-0-3-7</t>
  </si>
  <si>
    <t>C-2502-1000-8</t>
  </si>
  <si>
    <t xml:space="preserve">OTROS EQUIPOS </t>
  </si>
  <si>
    <t>C-2502-1000-8-0-3-10</t>
  </si>
  <si>
    <t>C-2502-1000-8-0-3-11</t>
  </si>
  <si>
    <t>C-2599-1000-3</t>
  </si>
  <si>
    <t>C-2599-1000-3-0-3-11</t>
  </si>
  <si>
    <t>2017-10-02-8:20 a. m.</t>
  </si>
  <si>
    <t>01/09/2017 A 30/09/2017</t>
  </si>
  <si>
    <t>TRANSFERENCIAS</t>
  </si>
  <si>
    <t xml:space="preserve">T. FUNCIONAMIENTO </t>
  </si>
  <si>
    <t>T. PPTO FUNC + INVERSIÓN</t>
  </si>
  <si>
    <t>C-2502-1000-12-0-2-1</t>
  </si>
  <si>
    <t>C-2502-1000-12-0-2-2</t>
  </si>
  <si>
    <t>C-2502-1000-12-0-2-3</t>
  </si>
  <si>
    <t>C-2502-1000-12-0-2-4</t>
  </si>
  <si>
    <t>C-2502-1000-12-0-2-6</t>
  </si>
  <si>
    <t>MOD EXTERNA ( AD)</t>
  </si>
  <si>
    <t>2017-11-01-7:13 a. m.</t>
  </si>
  <si>
    <t>01/01/2017 A 31/10/2017</t>
  </si>
  <si>
    <t>EJEC</t>
  </si>
  <si>
    <t>FORTALECIMIENTO PARA LA PROMOCIÓN Y SEGUIMIENTO AL CUMPLIMIENTO DE LOS DERECHOS DE LAS MUJERES A NIVEL NACIONAL</t>
  </si>
  <si>
    <t>IMPLEMENTACIÓN MEJORAR EL ACCESO Y OPORTUNIDAD DE LA ATENCIÓN, BOGOTÁ</t>
  </si>
  <si>
    <t>2017-11-01-7:15 a. m.</t>
  </si>
  <si>
    <t>01/10/2017 A 31/10/2017</t>
  </si>
  <si>
    <t>C-2502-1000-9</t>
  </si>
  <si>
    <t>C-2502-1000-9-0-2</t>
  </si>
  <si>
    <t>C-2502-1000-9-0-2-1</t>
  </si>
  <si>
    <t>C-2502-1000-9-0-2-2</t>
  </si>
  <si>
    <t>C-2502-1000-9-0-2-3</t>
  </si>
  <si>
    <t>C-2502-1000-9-0-2-4</t>
  </si>
  <si>
    <t>C-2502-1000-9-0-2-6</t>
  </si>
  <si>
    <t>C-2502-1000-14</t>
  </si>
  <si>
    <t>C-2502-1000-14-0-2-1</t>
  </si>
  <si>
    <t>C-2502-1000-14-0-2-2</t>
  </si>
  <si>
    <t>C-2599-1000-2-0-2-13</t>
  </si>
  <si>
    <t>C-2502-1000-8-0-2-10</t>
  </si>
  <si>
    <t>C-2502-1000-8-0-2-11</t>
  </si>
  <si>
    <t>SALDO POR CER</t>
  </si>
  <si>
    <t xml:space="preserve"> 10  - 13</t>
  </si>
  <si>
    <t>2017-12-01-8:21 a. m.</t>
  </si>
  <si>
    <t>CSF - SSF</t>
  </si>
  <si>
    <t>10-16-11</t>
  </si>
  <si>
    <t>10-15-13</t>
  </si>
  <si>
    <t>OTROS GASTOS PERSONALES - DISTRIBUCION PREVIO CONCEPTO DGPPN</t>
  </si>
  <si>
    <t>VEHICULOS</t>
  </si>
  <si>
    <t xml:space="preserve">MARZO </t>
  </si>
  <si>
    <t xml:space="preserve">OCTUBRE </t>
  </si>
  <si>
    <t>A-1-0-1-8</t>
  </si>
  <si>
    <t>A-2-0-4-1-16</t>
  </si>
  <si>
    <t xml:space="preserve">VEHÍCULOS </t>
  </si>
  <si>
    <t>C-2502-1000-3-0-2-12</t>
  </si>
  <si>
    <t>C-2502-1000-3-0-2-7</t>
  </si>
  <si>
    <t>C-2502-1000-3-0-2-8</t>
  </si>
  <si>
    <t>COMPRA DE EQUIPOS TIC</t>
  </si>
  <si>
    <t>C-2502-1000-1-0-2</t>
  </si>
  <si>
    <t>C-2502-1000-1-0-2-7</t>
  </si>
  <si>
    <t>2017-12-01-8:25 a. m.</t>
  </si>
  <si>
    <t>01/11/2017 A 30/11/2017</t>
  </si>
  <si>
    <t>PESONAL</t>
  </si>
  <si>
    <t xml:space="preserve">TRANSFERENCIA </t>
  </si>
  <si>
    <t xml:space="preserve">SUBTOTAL </t>
  </si>
  <si>
    <t xml:space="preserve">INVERSION </t>
  </si>
  <si>
    <t>TOTALES</t>
  </si>
  <si>
    <t>10 -15</t>
  </si>
  <si>
    <t>A DICIEMBRE DE 2017</t>
  </si>
  <si>
    <t>RESERVA PRESUPUESTAL 2017</t>
  </si>
  <si>
    <t>CUENTAS POR PAGAR
2017</t>
  </si>
  <si>
    <t>REZAGO 2017</t>
  </si>
  <si>
    <t>2018-01-23-7:56 a. m.</t>
  </si>
  <si>
    <t>RESERVA PRESUPUESTAL</t>
  </si>
  <si>
    <t>COMPROMISO POR OBLIGAR DEP.GSTOS</t>
  </si>
  <si>
    <t>TOTAL PRESUPUESTO</t>
  </si>
  <si>
    <t>A-3-6-1-1-210</t>
  </si>
  <si>
    <t>C-2599-1000-113</t>
  </si>
  <si>
    <t>C-2502-1000-1-0-2-8</t>
  </si>
  <si>
    <t>C-2599-1000-2-0-3-15</t>
  </si>
  <si>
    <t>2018-01-23-8:26 a. m.</t>
  </si>
  <si>
    <t>01/12/2017 A 31/12/2017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</si>
</sst>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-&quot;$&quot;* #,##0_-;\-&quot;$&quot;* #,##0_-;_-&quot;$&quot;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(&quot;$&quot;* #,##0.00_);_(&quot;$&quot;* \(#,##0.00\);_(&quot;$&quot;* &quot;-&quot;??_);_(@_)"/>
    <numFmt numFmtId="167" formatCode="_(* #,##0_);_(* \(#,##0\);_(* &quot;-&quot;??_);_(@_)"/>
    <numFmt numFmtId="168" formatCode="_(&quot;$&quot;* #,##0_);_(&quot;$&quot;* \(#,##0\);_(&quot;$&quot;* &quot;-&quot;??_);_(@_)"/>
    <numFmt numFmtId="169" formatCode="0.0%"/>
    <numFmt numFmtId="171" formatCode="_-&quot;$&quot;* #,##0_-;\-&quot;$&quot;* #,##0_-;_-&quot;$&quot;* &quot;-&quot;??_-;_-@_-"/>
  </numFmts>
  <fonts count="17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4"/>
      <name val="Cambria"/>
      <family val="1"/>
      <scheme val="major"/>
    </font>
    <font>
      <sz val="14"/>
      <name val="Cambria"/>
      <family val="1"/>
      <scheme val="major"/>
    </font>
    <font>
      <b/>
      <sz val="14"/>
      <color rgb="FFFF0000"/>
      <name val="Cambria"/>
      <family val="1"/>
      <scheme val="major"/>
    </font>
    <font>
      <sz val="14"/>
      <color rgb="FFFF0000"/>
      <name val="Cambria"/>
      <family val="1"/>
      <scheme val="major"/>
    </font>
    <font>
      <b/>
      <sz val="14"/>
      <color theme="3"/>
      <name val="Cambria"/>
      <family val="1"/>
      <scheme val="major"/>
    </font>
    <font>
      <sz val="14"/>
      <color theme="3"/>
      <name val="Cambria"/>
      <family val="1"/>
      <scheme val="major"/>
    </font>
    <font>
      <b/>
      <sz val="16"/>
      <color theme="3"/>
      <name val="Cambria"/>
      <family val="1"/>
      <scheme val="major"/>
    </font>
    <font>
      <b/>
      <sz val="9"/>
      <color indexed="81"/>
      <name val="Tahoma"/>
      <family val="2"/>
    </font>
    <font>
      <sz val="11"/>
      <color rgb="FF000000"/>
      <name val="Calibri"/>
      <family val="2"/>
      <scheme val="minor"/>
    </font>
    <font>
      <b/>
      <sz val="10"/>
      <color theme="3"/>
      <name val="Cambria"/>
      <family val="1"/>
      <scheme val="major"/>
    </font>
    <font>
      <b/>
      <sz val="9"/>
      <color theme="3"/>
      <name val="Cambria"/>
      <family val="1"/>
      <scheme val="major"/>
    </font>
    <font>
      <sz val="16"/>
      <name val="Cambria"/>
      <family val="1"/>
      <scheme val="major"/>
    </font>
    <font>
      <sz val="11"/>
      <name val="Calibri"/>
      <family val="2"/>
    </font>
    <font>
      <sz val="9"/>
      <color rgb="FF2D77C2"/>
      <name val="Arial"/>
      <family val="2"/>
    </font>
    <font>
      <sz val="9"/>
      <color rgb="FF000000"/>
      <name val="Arial"/>
      <family val="2"/>
    </font>
    <font>
      <sz val="10"/>
      <color rgb="FF2D77C2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sz val="12"/>
      <name val="Cambria"/>
      <family val="1"/>
      <scheme val="major"/>
    </font>
    <font>
      <sz val="12"/>
      <name val="Arial"/>
      <family val="2"/>
    </font>
    <font>
      <b/>
      <sz val="14"/>
      <color rgb="FF0070C0"/>
      <name val="Cambria"/>
      <family val="1"/>
      <scheme val="major"/>
    </font>
    <font>
      <sz val="14"/>
      <color rgb="FF0070C0"/>
      <name val="Cambria"/>
      <family val="1"/>
      <scheme val="major"/>
    </font>
    <font>
      <b/>
      <sz val="14"/>
      <color rgb="FFFF33CC"/>
      <name val="Cambria"/>
      <family val="1"/>
      <scheme val="major"/>
    </font>
    <font>
      <b/>
      <sz val="14"/>
      <color theme="4" tint="-0.249977111117893"/>
      <name val="Cambria"/>
      <family val="1"/>
      <scheme val="major"/>
    </font>
    <font>
      <sz val="14"/>
      <color theme="4" tint="-0.249977111117893"/>
      <name val="Cambria"/>
      <family val="1"/>
      <scheme val="major"/>
    </font>
    <font>
      <b/>
      <sz val="6"/>
      <color theme="1"/>
      <name val="Arial Narrow"/>
      <family val="2"/>
    </font>
    <font>
      <sz val="11"/>
      <name val="Cambria"/>
      <family val="1"/>
      <scheme val="major"/>
    </font>
    <font>
      <b/>
      <sz val="11"/>
      <color theme="3"/>
      <name val="Cambria"/>
      <family val="1"/>
      <scheme val="major"/>
    </font>
    <font>
      <sz val="11"/>
      <color rgb="FFFF0000"/>
      <name val="Calibri"/>
      <family val="2"/>
    </font>
    <font>
      <sz val="11"/>
      <name val="Calibri"/>
      <family val="2"/>
    </font>
    <font>
      <b/>
      <sz val="10"/>
      <color rgb="FF2D77C2"/>
      <name val="Arial"/>
      <family val="2"/>
    </font>
    <font>
      <sz val="9"/>
      <color rgb="FF2D77C2"/>
      <name val="Arial"/>
      <family val="2"/>
    </font>
    <font>
      <sz val="9"/>
      <color rgb="FF000000"/>
      <name val="Arial"/>
      <family val="2"/>
    </font>
    <font>
      <sz val="10"/>
      <color rgb="FF2D77C2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sz val="6"/>
      <color rgb="FF000000"/>
      <name val="Arial Narrow"/>
      <family val="2"/>
    </font>
    <font>
      <sz val="5"/>
      <color rgb="FF000000"/>
      <name val="Arial Narrow"/>
      <family val="2"/>
    </font>
    <font>
      <sz val="4.5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4.5"/>
      <color rgb="FF000000"/>
      <name val="Arial Narrow"/>
      <family val="2"/>
    </font>
    <font>
      <sz val="11"/>
      <color rgb="FFFF33CC"/>
      <name val="Calibri"/>
      <family val="2"/>
    </font>
    <font>
      <b/>
      <sz val="6"/>
      <color rgb="FFFF33CC"/>
      <name val="Arial Narrow"/>
      <family val="2"/>
    </font>
    <font>
      <b/>
      <sz val="5"/>
      <color rgb="FFFF33CC"/>
      <name val="Arial Narrow"/>
      <family val="2"/>
    </font>
    <font>
      <b/>
      <sz val="4.5"/>
      <color rgb="FFFF33CC"/>
      <name val="Arial Narrow"/>
      <family val="2"/>
    </font>
    <font>
      <sz val="11"/>
      <color theme="1"/>
      <name val="Calibri"/>
      <family val="2"/>
    </font>
    <font>
      <b/>
      <sz val="5"/>
      <color theme="1"/>
      <name val="Arial Narrow"/>
      <family val="2"/>
    </font>
    <font>
      <b/>
      <sz val="4.5"/>
      <color theme="1"/>
      <name val="Arial Narrow"/>
      <family val="2"/>
    </font>
    <font>
      <sz val="6"/>
      <name val="Arial Narrow"/>
      <family val="2"/>
    </font>
    <font>
      <sz val="5"/>
      <name val="Arial Narrow"/>
      <family val="2"/>
    </font>
    <font>
      <sz val="4.5"/>
      <name val="Arial Narrow"/>
      <family val="2"/>
    </font>
    <font>
      <b/>
      <sz val="10"/>
      <color rgb="FF2D77C2"/>
      <name val="Arial"/>
      <family val="2"/>
    </font>
    <font>
      <sz val="6"/>
      <color rgb="FFFF0000"/>
      <name val="Arial Narrow"/>
      <family val="2"/>
    </font>
    <font>
      <sz val="5"/>
      <color rgb="FFFF0000"/>
      <name val="Arial Narrow"/>
      <family val="2"/>
    </font>
    <font>
      <sz val="4.5"/>
      <color rgb="FFFF0000"/>
      <name val="Arial Narrow"/>
      <family val="2"/>
    </font>
    <font>
      <sz val="14"/>
      <color rgb="FFFF33CC"/>
      <name val="Cambria"/>
      <family val="1"/>
      <scheme val="major"/>
    </font>
    <font>
      <sz val="9"/>
      <name val="Calibri"/>
      <family val="2"/>
    </font>
    <font>
      <b/>
      <sz val="10"/>
      <color rgb="FFFF0000"/>
      <name val="Arial Narrow"/>
      <family val="2"/>
    </font>
    <font>
      <b/>
      <sz val="10"/>
      <color rgb="FFFF0000"/>
      <name val="Calibri"/>
      <family val="2"/>
    </font>
    <font>
      <b/>
      <sz val="10"/>
      <color rgb="FF000000"/>
      <name val="Arial Narrow"/>
      <family val="2"/>
    </font>
    <font>
      <sz val="10"/>
      <name val="Calibri"/>
      <family val="2"/>
    </font>
    <font>
      <sz val="9"/>
      <color rgb="FF000000"/>
      <name val="Arial Narrow"/>
      <family val="2"/>
    </font>
    <font>
      <b/>
      <sz val="9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4.5"/>
      <color rgb="FF000000"/>
      <name val="Arial Narrow"/>
      <family val="2"/>
    </font>
    <font>
      <b/>
      <sz val="5"/>
      <color rgb="FF000000"/>
      <name val="Arial Narrow"/>
      <family val="2"/>
    </font>
    <font>
      <sz val="6"/>
      <color rgb="FF000000"/>
      <name val="Arial Narrow"/>
      <family val="2"/>
    </font>
    <font>
      <sz val="4.5"/>
      <color rgb="FF000000"/>
      <name val="Arial Narrow"/>
      <family val="2"/>
    </font>
    <font>
      <sz val="5"/>
      <color rgb="FF000000"/>
      <name val="Arial Narrow"/>
      <family val="2"/>
    </font>
    <font>
      <b/>
      <sz val="11"/>
      <color rgb="FFFF0000"/>
      <name val="Calibri"/>
      <family val="2"/>
    </font>
    <font>
      <b/>
      <sz val="6"/>
      <color rgb="FFFF0000"/>
      <name val="Arial Narrow"/>
      <family val="2"/>
    </font>
    <font>
      <b/>
      <sz val="4.5"/>
      <color rgb="FFFF0000"/>
      <name val="Arial Narrow"/>
      <family val="2"/>
    </font>
    <font>
      <b/>
      <sz val="5"/>
      <color rgb="FFFF0000"/>
      <name val="Arial Narrow"/>
      <family val="2"/>
    </font>
    <font>
      <b/>
      <sz val="11"/>
      <name val="Calibri"/>
      <family val="2"/>
    </font>
    <font>
      <b/>
      <sz val="10"/>
      <color rgb="FF000000"/>
      <name val="Arial"/>
      <family val="2"/>
    </font>
    <font>
      <sz val="10"/>
      <color rgb="FFFF0000"/>
      <name val="Arial"/>
      <family val="2"/>
    </font>
    <font>
      <b/>
      <sz val="7.5"/>
      <color rgb="FFFF0000"/>
      <name val="Arial Narrow"/>
      <family val="2"/>
    </font>
    <font>
      <b/>
      <sz val="7"/>
      <color rgb="FFFF0000"/>
      <name val="Arial Narrow"/>
      <family val="2"/>
    </font>
    <font>
      <sz val="9"/>
      <color rgb="FFFF0000"/>
      <name val="Calibri"/>
      <family val="2"/>
    </font>
    <font>
      <sz val="9"/>
      <color rgb="FFFF0000"/>
      <name val="Arial Narrow"/>
      <family val="2"/>
    </font>
    <font>
      <sz val="12"/>
      <name val="Calibri"/>
      <family val="2"/>
    </font>
    <font>
      <sz val="12"/>
      <color rgb="FF000000"/>
      <name val="Arial"/>
      <family val="2"/>
    </font>
    <font>
      <b/>
      <sz val="12"/>
      <color rgb="FF000000"/>
      <name val="Arial Narrow"/>
      <family val="2"/>
    </font>
    <font>
      <b/>
      <sz val="12"/>
      <color rgb="FFFF0000"/>
      <name val="Arial Narrow"/>
      <family val="2"/>
    </font>
    <font>
      <b/>
      <sz val="12"/>
      <color rgb="FFFF0000"/>
      <name val="Calibri"/>
      <family val="2"/>
    </font>
    <font>
      <sz val="12"/>
      <color rgb="FF000000"/>
      <name val="Arial Narrow"/>
      <family val="2"/>
    </font>
    <font>
      <sz val="8"/>
      <color rgb="FF000000"/>
      <name val="Arial Narrow"/>
      <family val="2"/>
    </font>
    <font>
      <sz val="8"/>
      <name val="Calibri"/>
      <family val="2"/>
    </font>
    <font>
      <b/>
      <sz val="8"/>
      <color rgb="FF000000"/>
      <name val="Arial Narrow"/>
      <family val="2"/>
    </font>
    <font>
      <sz val="8"/>
      <color rgb="FF000000"/>
      <name val="Arial"/>
      <family val="2"/>
    </font>
    <font>
      <b/>
      <sz val="9"/>
      <color rgb="FFFF0000"/>
      <name val="Arial Narrow"/>
      <family val="2"/>
    </font>
    <font>
      <b/>
      <sz val="9"/>
      <color rgb="FFFF0000"/>
      <name val="Calibri"/>
      <family val="2"/>
    </font>
    <font>
      <b/>
      <sz val="9"/>
      <color rgb="FFFF0000"/>
      <name val="Arial"/>
      <family val="2"/>
    </font>
    <font>
      <b/>
      <sz val="9"/>
      <name val="Calibri"/>
      <family val="2"/>
    </font>
    <font>
      <b/>
      <sz val="9"/>
      <color rgb="FF000000"/>
      <name val="Arial"/>
      <family val="2"/>
    </font>
    <font>
      <b/>
      <sz val="14"/>
      <color rgb="FF7030A0"/>
      <name val="Calibri"/>
      <family val="2"/>
    </font>
    <font>
      <b/>
      <sz val="14"/>
      <color rgb="FF7030A0"/>
      <name val="Arial Narrow"/>
      <family val="2"/>
    </font>
    <font>
      <b/>
      <sz val="14"/>
      <color rgb="FF92D050"/>
      <name val="Arial Narrow"/>
      <family val="2"/>
    </font>
    <font>
      <sz val="10"/>
      <color rgb="FF000000"/>
      <name val="Arial Narrow"/>
      <family val="2"/>
    </font>
    <font>
      <b/>
      <sz val="9"/>
      <name val="Arial Narrow"/>
      <family val="2"/>
    </font>
    <font>
      <b/>
      <sz val="9"/>
      <color rgb="FFFF33CC"/>
      <name val="Cambria"/>
      <family val="1"/>
      <scheme val="major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b/>
      <sz val="8"/>
      <name val="Arial Narrow"/>
      <family val="2"/>
    </font>
    <font>
      <b/>
      <sz val="8"/>
      <color rgb="FF00B050"/>
      <name val="Arial Narrow"/>
      <family val="2"/>
    </font>
    <font>
      <b/>
      <sz val="6"/>
      <color rgb="FF00B050"/>
      <name val="Arial Narrow"/>
      <family val="2"/>
    </font>
    <font>
      <sz val="11"/>
      <color rgb="FF00B050"/>
      <name val="Calibri"/>
      <family val="2"/>
    </font>
    <font>
      <b/>
      <sz val="5"/>
      <color rgb="FF00B050"/>
      <name val="Arial Narrow"/>
      <family val="2"/>
    </font>
    <font>
      <b/>
      <sz val="4.5"/>
      <color rgb="FF00B050"/>
      <name val="Arial Narrow"/>
      <family val="2"/>
    </font>
    <font>
      <sz val="8"/>
      <color rgb="FF00B050"/>
      <name val="Calibri"/>
      <family val="2"/>
    </font>
    <font>
      <sz val="8"/>
      <color rgb="FF00B050"/>
      <name val="Arial"/>
      <family val="2"/>
    </font>
    <font>
      <sz val="8"/>
      <color rgb="FFFF33CC"/>
      <name val="Arial Narrow"/>
      <family val="2"/>
    </font>
    <font>
      <b/>
      <sz val="8"/>
      <color rgb="FFFF33CC"/>
      <name val="Arial Narrow"/>
      <family val="2"/>
    </font>
    <font>
      <sz val="8"/>
      <name val="Arial Narrow"/>
      <family val="2"/>
    </font>
    <font>
      <sz val="10"/>
      <color rgb="FFFF33CC"/>
      <name val="Arial Narrow"/>
      <family val="2"/>
    </font>
    <font>
      <b/>
      <sz val="10"/>
      <color rgb="FFFF33CC"/>
      <name val="Arial Narrow"/>
      <family val="2"/>
    </font>
    <font>
      <b/>
      <sz val="9"/>
      <color rgb="FFFF33CC"/>
      <name val="Calibri"/>
      <family val="2"/>
    </font>
    <font>
      <b/>
      <sz val="10"/>
      <color rgb="FF7AF8A1"/>
      <name val="Arial Narrow"/>
      <family val="2"/>
    </font>
    <font>
      <b/>
      <sz val="14"/>
      <color theme="1"/>
      <name val="Cambria"/>
      <family val="1"/>
      <scheme val="major"/>
    </font>
    <font>
      <sz val="11"/>
      <color rgb="FF000000"/>
      <name val="Arial"/>
      <family val="2"/>
    </font>
    <font>
      <b/>
      <sz val="11"/>
      <color rgb="FF000000"/>
      <name val="Arial Narrow"/>
      <family val="2"/>
    </font>
    <font>
      <sz val="10"/>
      <color rgb="FFFF0000"/>
      <name val="Arial Narrow"/>
      <family val="2"/>
    </font>
    <font>
      <sz val="10"/>
      <color rgb="FFFF0000"/>
      <name val="Calibri"/>
      <family val="2"/>
    </font>
    <font>
      <sz val="11"/>
      <color rgb="FFFF0000"/>
      <name val="Arial Narrow"/>
      <family val="2"/>
    </font>
    <font>
      <sz val="11"/>
      <color rgb="FF000000"/>
      <name val="Arial Narrow"/>
      <family val="2"/>
    </font>
    <font>
      <b/>
      <sz val="10"/>
      <name val="Arial Narrow"/>
      <family val="2"/>
    </font>
    <font>
      <b/>
      <sz val="6"/>
      <name val="Arial Narrow"/>
      <family val="2"/>
    </font>
    <font>
      <b/>
      <sz val="4.5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sz val="4"/>
      <color rgb="FF000000"/>
      <name val="Arial Narrow"/>
      <family val="2"/>
    </font>
    <font>
      <sz val="4"/>
      <name val="Calibri"/>
      <family val="2"/>
    </font>
    <font>
      <b/>
      <sz val="4"/>
      <color rgb="FFFF0000"/>
      <name val="Arial Narrow"/>
      <family val="2"/>
    </font>
    <font>
      <b/>
      <sz val="4"/>
      <color rgb="FFFF0000"/>
      <name val="Calibri"/>
      <family val="2"/>
    </font>
    <font>
      <b/>
      <sz val="4"/>
      <color rgb="FF000000"/>
      <name val="Arial Narrow"/>
      <family val="2"/>
    </font>
    <font>
      <sz val="4"/>
      <color rgb="FF000000"/>
      <name val="Arial"/>
      <family val="2"/>
    </font>
    <font>
      <sz val="9"/>
      <color rgb="FFFF0000"/>
      <name val="Arial"/>
      <family val="2"/>
    </font>
    <font>
      <b/>
      <sz val="11"/>
      <color rgb="FF00B0F0"/>
      <name val="Calibri"/>
      <family val="2"/>
    </font>
    <font>
      <b/>
      <sz val="9"/>
      <color rgb="FF00B0F0"/>
      <name val="Arial"/>
      <family val="2"/>
    </font>
    <font>
      <sz val="6"/>
      <color rgb="FF00B0F0"/>
      <name val="Arial Narrow"/>
      <family val="2"/>
    </font>
    <font>
      <sz val="11"/>
      <color rgb="FF00B0F0"/>
      <name val="Calibri"/>
      <family val="2"/>
    </font>
    <font>
      <sz val="5"/>
      <color rgb="FF00B0F0"/>
      <name val="Arial Narrow"/>
      <family val="2"/>
    </font>
    <font>
      <sz val="4.5"/>
      <color rgb="FF00B0F0"/>
      <name val="Arial Narrow"/>
      <family val="2"/>
    </font>
    <font>
      <b/>
      <sz val="6"/>
      <color rgb="FF00B0F0"/>
      <name val="Arial Narrow"/>
      <family val="2"/>
    </font>
    <font>
      <b/>
      <sz val="5"/>
      <color rgb="FF00B0F0"/>
      <name val="Arial Narrow"/>
      <family val="2"/>
    </font>
    <font>
      <b/>
      <sz val="4.5"/>
      <color rgb="FF00B0F0"/>
      <name val="Arial Narrow"/>
      <family val="2"/>
    </font>
    <font>
      <b/>
      <sz val="10"/>
      <color rgb="FF00B0F0"/>
      <name val="Calibri"/>
      <family val="2"/>
    </font>
    <font>
      <sz val="10"/>
      <color rgb="FF00B0F0"/>
      <name val="Arial Narrow"/>
      <family val="2"/>
    </font>
    <font>
      <sz val="10"/>
      <color rgb="FF00B0F0"/>
      <name val="Calibri"/>
      <family val="2"/>
    </font>
    <font>
      <sz val="4"/>
      <color rgb="FF00B0F0"/>
      <name val="Arial Narrow"/>
      <family val="2"/>
    </font>
    <font>
      <sz val="4"/>
      <color rgb="FF00B0F0"/>
      <name val="Calibri"/>
      <family val="2"/>
    </font>
    <font>
      <b/>
      <sz val="10"/>
      <color rgb="FF00B0F0"/>
      <name val="Arial Narrow"/>
      <family val="2"/>
    </font>
    <font>
      <b/>
      <sz val="4"/>
      <color rgb="FF00B0F0"/>
      <name val="Arial Narrow"/>
      <family val="2"/>
    </font>
    <font>
      <b/>
      <sz val="10"/>
      <name val="Calibri"/>
      <family val="2"/>
    </font>
    <font>
      <b/>
      <sz val="4"/>
      <name val="Arial Narrow"/>
      <family val="2"/>
    </font>
    <font>
      <sz val="10"/>
      <name val="Arial Narrow"/>
      <family val="2"/>
    </font>
    <font>
      <sz val="4"/>
      <name val="Arial Narrow"/>
      <family val="2"/>
    </font>
    <font>
      <b/>
      <sz val="5"/>
      <name val="Arial Narrow"/>
      <family val="2"/>
    </font>
    <font>
      <b/>
      <sz val="12"/>
      <name val="Cambria"/>
      <family val="1"/>
      <scheme val="major"/>
    </font>
    <font>
      <b/>
      <sz val="6"/>
      <color rgb="FF7030A0"/>
      <name val="Arial Narrow"/>
      <family val="2"/>
    </font>
    <font>
      <b/>
      <sz val="11"/>
      <color rgb="FF7030A0"/>
      <name val="Calibri"/>
      <family val="2"/>
    </font>
    <font>
      <b/>
      <sz val="5"/>
      <color rgb="FF7030A0"/>
      <name val="Arial Narrow"/>
      <family val="2"/>
    </font>
    <font>
      <b/>
      <sz val="4.5"/>
      <color rgb="FF7030A0"/>
      <name val="Arial Narrow"/>
      <family val="2"/>
    </font>
    <font>
      <b/>
      <sz val="11"/>
      <color rgb="FFFF33CC"/>
      <name val="Calibri"/>
      <family val="2"/>
    </font>
    <font>
      <b/>
      <sz val="14"/>
      <color rgb="FF00FFFF"/>
      <name val="Cambria"/>
      <family val="1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CDCDC"/>
        <bgColor rgb="FFDCDCD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2"/>
        <bgColor rgb="FFDCDCDC"/>
      </patternFill>
    </fill>
    <fill>
      <patternFill patternType="solid">
        <fgColor theme="4" tint="0.79998168889431442"/>
        <bgColor rgb="FFDCDCDC"/>
      </patternFill>
    </fill>
    <fill>
      <patternFill patternType="solid">
        <fgColor rgb="FFFED0F9"/>
        <bgColor indexed="64"/>
      </patternFill>
    </fill>
    <fill>
      <patternFill patternType="solid">
        <fgColor theme="9" tint="0.79998168889431442"/>
        <bgColor rgb="FFDCDCDC"/>
      </patternFill>
    </fill>
    <fill>
      <patternFill patternType="solid">
        <fgColor rgb="FFFFFF99"/>
        <bgColor rgb="FFDCDCDC"/>
      </patternFill>
    </fill>
    <fill>
      <patternFill patternType="solid">
        <fgColor theme="0"/>
        <bgColor rgb="FFDCDCDC"/>
      </patternFill>
    </fill>
    <fill>
      <patternFill patternType="solid">
        <fgColor rgb="FFCCFFFF"/>
        <bgColor rgb="FFDCDCDC"/>
      </patternFill>
    </fill>
    <fill>
      <patternFill patternType="solid">
        <fgColor theme="7" tint="0.79998168889431442"/>
        <bgColor rgb="FFDCDCDC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DCDCDC"/>
      </patternFill>
    </fill>
    <fill>
      <patternFill patternType="solid">
        <fgColor rgb="FFFF99FF"/>
        <bgColor indexed="64"/>
      </patternFill>
    </fill>
    <fill>
      <patternFill patternType="solid">
        <fgColor rgb="FFFED0F9"/>
        <bgColor rgb="FFDCDCDC"/>
      </patternFill>
    </fill>
    <fill>
      <patternFill patternType="solid">
        <fgColor theme="6" tint="0.79998168889431442"/>
        <bgColor rgb="FFDCDCDC"/>
      </patternFill>
    </fill>
    <fill>
      <patternFill patternType="solid">
        <fgColor theme="5" tint="0.79998168889431442"/>
        <bgColor rgb="FFDCDCDC"/>
      </patternFill>
    </fill>
    <fill>
      <patternFill patternType="solid">
        <fgColor theme="8" tint="0.79998168889431442"/>
        <bgColor rgb="FFDCDCDC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7AF8A1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theme="4" tint="0.79998168889431442"/>
      </top>
      <bottom style="thin">
        <color theme="4" tint="0.79998168889431442"/>
      </bottom>
      <diagonal/>
    </border>
  </borders>
  <cellStyleXfs count="27">
    <xf numFmtId="0" fontId="0" fillId="0" borderId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5" fillId="0" borderId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3" fillId="0" borderId="0"/>
    <xf numFmtId="0" fontId="2" fillId="0" borderId="0"/>
    <xf numFmtId="42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" fillId="0" borderId="0"/>
  </cellStyleXfs>
  <cellXfs count="1996">
    <xf numFmtId="0" fontId="0" fillId="0" borderId="0" xfId="0"/>
    <xf numFmtId="0" fontId="7" fillId="2" borderId="0" xfId="0" applyFont="1" applyFill="1" applyBorder="1"/>
    <xf numFmtId="0" fontId="8" fillId="0" borderId="0" xfId="0" applyNumberFormat="1" applyFont="1" applyFill="1" applyAlignment="1">
      <alignment horizontal="center" vertical="center"/>
    </xf>
    <xf numFmtId="0" fontId="8" fillId="0" borderId="0" xfId="0" applyFont="1" applyFill="1"/>
    <xf numFmtId="167" fontId="8" fillId="0" borderId="0" xfId="1" applyNumberFormat="1" applyFont="1" applyFill="1"/>
    <xf numFmtId="166" fontId="8" fillId="0" borderId="0" xfId="3" applyFont="1" applyFill="1"/>
    <xf numFmtId="0" fontId="8" fillId="2" borderId="0" xfId="0" applyNumberFormat="1" applyFont="1" applyFill="1" applyBorder="1" applyAlignment="1">
      <alignment horizontal="center" vertical="center"/>
    </xf>
    <xf numFmtId="0" fontId="8" fillId="2" borderId="0" xfId="0" applyFont="1" applyFill="1" applyBorder="1"/>
    <xf numFmtId="167" fontId="8" fillId="2" borderId="0" xfId="0" applyNumberFormat="1" applyFont="1" applyFill="1" applyBorder="1"/>
    <xf numFmtId="165" fontId="8" fillId="0" borderId="0" xfId="1" applyFont="1" applyFill="1"/>
    <xf numFmtId="166" fontId="8" fillId="2" borderId="0" xfId="3" applyFont="1" applyFill="1" applyBorder="1"/>
    <xf numFmtId="166" fontId="8" fillId="2" borderId="0" xfId="0" applyNumberFormat="1" applyFont="1" applyFill="1" applyBorder="1"/>
    <xf numFmtId="165" fontId="8" fillId="2" borderId="0" xfId="1" applyFont="1" applyFill="1" applyBorder="1"/>
    <xf numFmtId="0" fontId="8" fillId="3" borderId="0" xfId="0" applyFont="1" applyFill="1" applyAlignment="1">
      <alignment horizontal="center" vertical="center"/>
    </xf>
    <xf numFmtId="167" fontId="8" fillId="3" borderId="0" xfId="1" applyNumberFormat="1" applyFont="1" applyFill="1" applyAlignment="1">
      <alignment horizontal="center" vertical="center"/>
    </xf>
    <xf numFmtId="9" fontId="8" fillId="3" borderId="0" xfId="4" applyFont="1" applyFill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165" fontId="7" fillId="2" borderId="13" xfId="1" applyFont="1" applyFill="1" applyBorder="1" applyAlignment="1">
      <alignment horizontal="center" vertical="center"/>
    </xf>
    <xf numFmtId="0" fontId="7" fillId="0" borderId="0" xfId="0" applyFont="1" applyFill="1"/>
    <xf numFmtId="9" fontId="8" fillId="2" borderId="0" xfId="4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9" fontId="7" fillId="2" borderId="13" xfId="4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0" fontId="8" fillId="0" borderId="8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top"/>
    </xf>
    <xf numFmtId="167" fontId="7" fillId="2" borderId="19" xfId="1" applyNumberFormat="1" applyFont="1" applyFill="1" applyBorder="1" applyAlignment="1">
      <alignment horizontal="left" vertical="top"/>
    </xf>
    <xf numFmtId="167" fontId="7" fillId="2" borderId="37" xfId="1" applyNumberFormat="1" applyFont="1" applyFill="1" applyBorder="1" applyAlignment="1">
      <alignment horizontal="left" vertical="top"/>
    </xf>
    <xf numFmtId="0" fontId="7" fillId="0" borderId="0" xfId="0" applyFont="1" applyFill="1" applyAlignment="1">
      <alignment horizontal="left" vertical="top"/>
    </xf>
    <xf numFmtId="167" fontId="8" fillId="2" borderId="17" xfId="1" applyNumberFormat="1" applyFont="1" applyFill="1" applyBorder="1" applyAlignment="1">
      <alignment horizontal="left" vertical="top"/>
    </xf>
    <xf numFmtId="167" fontId="8" fillId="2" borderId="27" xfId="1" applyNumberFormat="1" applyFont="1" applyFill="1" applyBorder="1" applyAlignment="1">
      <alignment horizontal="left" vertical="top"/>
    </xf>
    <xf numFmtId="167" fontId="8" fillId="2" borderId="18" xfId="1" applyNumberFormat="1" applyFont="1" applyFill="1" applyBorder="1" applyAlignment="1">
      <alignment horizontal="left" vertical="top"/>
    </xf>
    <xf numFmtId="167" fontId="8" fillId="2" borderId="19" xfId="1" applyNumberFormat="1" applyFont="1" applyFill="1" applyBorder="1" applyAlignment="1">
      <alignment horizontal="left" vertical="top"/>
    </xf>
    <xf numFmtId="167" fontId="8" fillId="2" borderId="29" xfId="1" applyNumberFormat="1" applyFont="1" applyFill="1" applyBorder="1" applyAlignment="1">
      <alignment horizontal="left" vertical="top"/>
    </xf>
    <xf numFmtId="167" fontId="8" fillId="2" borderId="37" xfId="1" applyNumberFormat="1" applyFont="1" applyFill="1" applyBorder="1" applyAlignment="1">
      <alignment horizontal="left" vertical="top"/>
    </xf>
    <xf numFmtId="167" fontId="8" fillId="2" borderId="30" xfId="1" applyNumberFormat="1" applyFont="1" applyFill="1" applyBorder="1" applyAlignment="1">
      <alignment horizontal="left" vertical="top"/>
    </xf>
    <xf numFmtId="167" fontId="8" fillId="0" borderId="17" xfId="1" applyNumberFormat="1" applyFont="1" applyFill="1" applyBorder="1" applyAlignment="1">
      <alignment horizontal="left" vertical="top"/>
    </xf>
    <xf numFmtId="167" fontId="8" fillId="2" borderId="8" xfId="1" applyNumberFormat="1" applyFont="1" applyFill="1" applyBorder="1" applyAlignment="1">
      <alignment horizontal="left" vertical="top"/>
    </xf>
    <xf numFmtId="167" fontId="7" fillId="2" borderId="8" xfId="1" applyNumberFormat="1" applyFont="1" applyFill="1" applyBorder="1" applyAlignment="1">
      <alignment horizontal="left" vertical="top"/>
    </xf>
    <xf numFmtId="167" fontId="8" fillId="0" borderId="8" xfId="1" applyNumberFormat="1" applyFont="1" applyFill="1" applyBorder="1" applyAlignment="1">
      <alignment horizontal="left" vertical="top"/>
    </xf>
    <xf numFmtId="165" fontId="8" fillId="2" borderId="8" xfId="1" applyFont="1" applyFill="1" applyBorder="1" applyAlignment="1">
      <alignment horizontal="left" vertical="top"/>
    </xf>
    <xf numFmtId="167" fontId="8" fillId="2" borderId="41" xfId="1" applyNumberFormat="1" applyFont="1" applyFill="1" applyBorder="1" applyAlignment="1">
      <alignment horizontal="left" vertical="top"/>
    </xf>
    <xf numFmtId="14" fontId="8" fillId="2" borderId="29" xfId="0" applyNumberFormat="1" applyFont="1" applyFill="1" applyBorder="1" applyAlignment="1">
      <alignment horizontal="left" vertical="top"/>
    </xf>
    <xf numFmtId="167" fontId="7" fillId="2" borderId="41" xfId="1" applyNumberFormat="1" applyFont="1" applyFill="1" applyBorder="1" applyAlignment="1">
      <alignment horizontal="left" vertical="top"/>
    </xf>
    <xf numFmtId="167" fontId="8" fillId="0" borderId="41" xfId="1" applyNumberFormat="1" applyFont="1" applyFill="1" applyBorder="1" applyAlignment="1">
      <alignment horizontal="left" vertical="top"/>
    </xf>
    <xf numFmtId="0" fontId="7" fillId="3" borderId="13" xfId="0" applyFont="1" applyFill="1" applyBorder="1" applyAlignment="1">
      <alignment horizontal="center" vertical="center"/>
    </xf>
    <xf numFmtId="167" fontId="11" fillId="2" borderId="8" xfId="1" applyNumberFormat="1" applyFont="1" applyFill="1" applyBorder="1" applyAlignment="1">
      <alignment horizontal="left" vertical="top"/>
    </xf>
    <xf numFmtId="167" fontId="11" fillId="0" borderId="8" xfId="1" applyNumberFormat="1" applyFont="1" applyFill="1" applyBorder="1" applyAlignment="1">
      <alignment horizontal="left" vertical="top"/>
    </xf>
    <xf numFmtId="14" fontId="8" fillId="2" borderId="31" xfId="0" applyNumberFormat="1" applyFont="1" applyFill="1" applyBorder="1" applyAlignment="1">
      <alignment horizontal="left" vertical="top"/>
    </xf>
    <xf numFmtId="167" fontId="8" fillId="2" borderId="42" xfId="1" applyNumberFormat="1" applyFont="1" applyFill="1" applyBorder="1" applyAlignment="1">
      <alignment horizontal="left" vertical="top"/>
    </xf>
    <xf numFmtId="167" fontId="8" fillId="2" borderId="38" xfId="1" applyNumberFormat="1" applyFont="1" applyFill="1" applyBorder="1" applyAlignment="1">
      <alignment horizontal="left" vertical="top"/>
    </xf>
    <xf numFmtId="167" fontId="8" fillId="2" borderId="44" xfId="1" applyNumberFormat="1" applyFont="1" applyFill="1" applyBorder="1" applyAlignment="1">
      <alignment horizontal="left" vertical="top"/>
    </xf>
    <xf numFmtId="167" fontId="8" fillId="2" borderId="28" xfId="1" applyNumberFormat="1" applyFont="1" applyFill="1" applyBorder="1" applyAlignment="1">
      <alignment horizontal="left" vertical="top"/>
    </xf>
    <xf numFmtId="167" fontId="8" fillId="2" borderId="21" xfId="1" applyNumberFormat="1" applyFont="1" applyFill="1" applyBorder="1" applyAlignment="1">
      <alignment horizontal="left" vertical="top"/>
    </xf>
    <xf numFmtId="167" fontId="8" fillId="2" borderId="22" xfId="1" applyNumberFormat="1" applyFont="1" applyFill="1" applyBorder="1" applyAlignment="1">
      <alignment horizontal="left" vertical="top"/>
    </xf>
    <xf numFmtId="167" fontId="8" fillId="2" borderId="25" xfId="1" applyNumberFormat="1" applyFont="1" applyFill="1" applyBorder="1" applyAlignment="1">
      <alignment horizontal="left" vertical="top"/>
    </xf>
    <xf numFmtId="167" fontId="8" fillId="2" borderId="24" xfId="1" applyNumberFormat="1" applyFont="1" applyFill="1" applyBorder="1" applyAlignment="1">
      <alignment horizontal="left" vertical="top"/>
    </xf>
    <xf numFmtId="167" fontId="8" fillId="2" borderId="43" xfId="1" applyNumberFormat="1" applyFont="1" applyFill="1" applyBorder="1" applyAlignment="1">
      <alignment horizontal="left" vertical="top"/>
    </xf>
    <xf numFmtId="167" fontId="8" fillId="2" borderId="10" xfId="1" applyNumberFormat="1" applyFont="1" applyFill="1" applyBorder="1" applyAlignment="1">
      <alignment horizontal="left" vertical="top"/>
    </xf>
    <xf numFmtId="167" fontId="8" fillId="2" borderId="36" xfId="1" applyNumberFormat="1" applyFont="1" applyFill="1" applyBorder="1" applyAlignment="1">
      <alignment horizontal="left" vertical="top"/>
    </xf>
    <xf numFmtId="14" fontId="8" fillId="2" borderId="0" xfId="0" applyNumberFormat="1" applyFont="1" applyFill="1" applyBorder="1" applyAlignment="1">
      <alignment horizontal="left" vertical="top"/>
    </xf>
    <xf numFmtId="0" fontId="8" fillId="2" borderId="0" xfId="0" applyFont="1" applyFill="1" applyBorder="1" applyAlignment="1">
      <alignment horizontal="left" vertical="top"/>
    </xf>
    <xf numFmtId="167" fontId="8" fillId="2" borderId="0" xfId="1" applyNumberFormat="1" applyFont="1" applyFill="1" applyBorder="1" applyAlignment="1">
      <alignment horizontal="left" vertical="top"/>
    </xf>
    <xf numFmtId="0" fontId="11" fillId="0" borderId="0" xfId="0" applyFont="1" applyFill="1" applyAlignment="1">
      <alignment horizontal="center" vertical="top"/>
    </xf>
    <xf numFmtId="0" fontId="8" fillId="2" borderId="30" xfId="0" applyFont="1" applyFill="1" applyBorder="1" applyAlignment="1">
      <alignment horizontal="left" vertical="top" wrapText="1"/>
    </xf>
    <xf numFmtId="0" fontId="11" fillId="0" borderId="0" xfId="0" applyFont="1" applyFill="1" applyAlignment="1">
      <alignment horizontal="center" vertical="center"/>
    </xf>
    <xf numFmtId="9" fontId="7" fillId="2" borderId="19" xfId="4" applyFont="1" applyFill="1" applyBorder="1" applyAlignment="1">
      <alignment horizontal="center" vertical="top"/>
    </xf>
    <xf numFmtId="0" fontId="11" fillId="0" borderId="0" xfId="0" applyFont="1" applyFill="1" applyAlignment="1">
      <alignment horizontal="left" vertical="top"/>
    </xf>
    <xf numFmtId="167" fontId="11" fillId="2" borderId="24" xfId="1" applyNumberFormat="1" applyFont="1" applyFill="1" applyBorder="1" applyAlignment="1">
      <alignment horizontal="left" vertical="top"/>
    </xf>
    <xf numFmtId="14" fontId="11" fillId="2" borderId="29" xfId="0" applyNumberFormat="1" applyFont="1" applyFill="1" applyBorder="1" applyAlignment="1">
      <alignment horizontal="left" vertical="top"/>
    </xf>
    <xf numFmtId="167" fontId="11" fillId="2" borderId="17" xfId="1" applyNumberFormat="1" applyFont="1" applyFill="1" applyBorder="1" applyAlignment="1">
      <alignment horizontal="left" vertical="top"/>
    </xf>
    <xf numFmtId="167" fontId="11" fillId="2" borderId="41" xfId="1" applyNumberFormat="1" applyFont="1" applyFill="1" applyBorder="1" applyAlignment="1">
      <alignment horizontal="left" vertical="top"/>
    </xf>
    <xf numFmtId="167" fontId="11" fillId="0" borderId="17" xfId="1" applyNumberFormat="1" applyFont="1" applyFill="1" applyBorder="1" applyAlignment="1">
      <alignment horizontal="left" vertical="top"/>
    </xf>
    <xf numFmtId="9" fontId="8" fillId="2" borderId="19" xfId="4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left" vertical="top"/>
    </xf>
    <xf numFmtId="9" fontId="8" fillId="2" borderId="17" xfId="4" applyFont="1" applyFill="1" applyBorder="1" applyAlignment="1">
      <alignment horizontal="center" vertical="top"/>
    </xf>
    <xf numFmtId="0" fontId="11" fillId="2" borderId="29" xfId="0" applyFont="1" applyFill="1" applyBorder="1" applyAlignment="1">
      <alignment horizontal="left" vertical="top"/>
    </xf>
    <xf numFmtId="167" fontId="11" fillId="2" borderId="17" xfId="0" applyNumberFormat="1" applyFont="1" applyFill="1" applyBorder="1" applyAlignment="1">
      <alignment horizontal="center" vertical="top"/>
    </xf>
    <xf numFmtId="167" fontId="11" fillId="2" borderId="19" xfId="0" applyNumberFormat="1" applyFont="1" applyFill="1" applyBorder="1" applyAlignment="1">
      <alignment horizontal="center" vertical="top"/>
    </xf>
    <xf numFmtId="167" fontId="11" fillId="2" borderId="41" xfId="0" applyNumberFormat="1" applyFont="1" applyFill="1" applyBorder="1" applyAlignment="1">
      <alignment horizontal="center" vertical="top"/>
    </xf>
    <xf numFmtId="167" fontId="11" fillId="2" borderId="8" xfId="0" applyNumberFormat="1" applyFont="1" applyFill="1" applyBorder="1" applyAlignment="1">
      <alignment horizontal="center" vertical="top"/>
    </xf>
    <xf numFmtId="167" fontId="11" fillId="2" borderId="30" xfId="0" applyNumberFormat="1" applyFont="1" applyFill="1" applyBorder="1" applyAlignment="1">
      <alignment horizontal="center" vertical="top"/>
    </xf>
    <xf numFmtId="0" fontId="10" fillId="0" borderId="0" xfId="0" applyFont="1" applyFill="1" applyAlignment="1">
      <alignment horizontal="left" vertical="top"/>
    </xf>
    <xf numFmtId="167" fontId="11" fillId="0" borderId="8" xfId="0" applyNumberFormat="1" applyFont="1" applyFill="1" applyBorder="1" applyAlignment="1">
      <alignment horizontal="center" vertical="top"/>
    </xf>
    <xf numFmtId="167" fontId="11" fillId="0" borderId="41" xfId="1" applyNumberFormat="1" applyFont="1" applyFill="1" applyBorder="1" applyAlignment="1">
      <alignment horizontal="left" vertical="top"/>
    </xf>
    <xf numFmtId="0" fontId="8" fillId="0" borderId="0" xfId="0" applyFont="1" applyFill="1" applyAlignment="1">
      <alignment vertical="top"/>
    </xf>
    <xf numFmtId="0" fontId="8" fillId="2" borderId="0" xfId="0" applyFont="1" applyFill="1" applyBorder="1" applyAlignment="1">
      <alignment vertical="top"/>
    </xf>
    <xf numFmtId="0" fontId="7" fillId="2" borderId="0" xfId="0" applyFont="1" applyFill="1" applyBorder="1" applyAlignment="1">
      <alignment vertical="top"/>
    </xf>
    <xf numFmtId="0" fontId="8" fillId="3" borderId="0" xfId="0" applyFont="1" applyFill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0" fontId="7" fillId="2" borderId="4" xfId="0" applyFont="1" applyFill="1" applyBorder="1" applyAlignment="1">
      <alignment horizontal="center" vertical="top"/>
    </xf>
    <xf numFmtId="0" fontId="7" fillId="2" borderId="6" xfId="0" applyFont="1" applyFill="1" applyBorder="1" applyAlignment="1">
      <alignment horizontal="center" vertical="top"/>
    </xf>
    <xf numFmtId="0" fontId="11" fillId="4" borderId="47" xfId="0" applyFont="1" applyFill="1" applyBorder="1" applyAlignment="1">
      <alignment horizontal="left" vertical="top"/>
    </xf>
    <xf numFmtId="0" fontId="11" fillId="4" borderId="39" xfId="0" applyFont="1" applyFill="1" applyBorder="1" applyAlignment="1">
      <alignment horizontal="left" vertical="top"/>
    </xf>
    <xf numFmtId="167" fontId="11" fillId="2" borderId="37" xfId="1" applyNumberFormat="1" applyFont="1" applyFill="1" applyBorder="1" applyAlignment="1">
      <alignment horizontal="left" vertical="top"/>
    </xf>
    <xf numFmtId="167" fontId="11" fillId="2" borderId="37" xfId="0" applyNumberFormat="1" applyFont="1" applyFill="1" applyBorder="1" applyAlignment="1">
      <alignment horizontal="center" vertical="top"/>
    </xf>
    <xf numFmtId="14" fontId="8" fillId="2" borderId="49" xfId="0" applyNumberFormat="1" applyFont="1" applyFill="1" applyBorder="1" applyAlignment="1">
      <alignment horizontal="left" vertical="top"/>
    </xf>
    <xf numFmtId="0" fontId="8" fillId="2" borderId="51" xfId="0" applyFont="1" applyFill="1" applyBorder="1" applyAlignment="1">
      <alignment horizontal="left" vertical="top" wrapText="1"/>
    </xf>
    <xf numFmtId="167" fontId="8" fillId="2" borderId="52" xfId="1" applyNumberFormat="1" applyFont="1" applyFill="1" applyBorder="1" applyAlignment="1">
      <alignment horizontal="left" vertical="top"/>
    </xf>
    <xf numFmtId="167" fontId="8" fillId="2" borderId="54" xfId="1" applyNumberFormat="1" applyFont="1" applyFill="1" applyBorder="1" applyAlignment="1">
      <alignment horizontal="left" vertical="top"/>
    </xf>
    <xf numFmtId="167" fontId="8" fillId="2" borderId="55" xfId="1" applyNumberFormat="1" applyFont="1" applyFill="1" applyBorder="1" applyAlignment="1">
      <alignment horizontal="left" vertical="top"/>
    </xf>
    <xf numFmtId="167" fontId="8" fillId="2" borderId="56" xfId="1" applyNumberFormat="1" applyFont="1" applyFill="1" applyBorder="1" applyAlignment="1">
      <alignment horizontal="left" vertical="top"/>
    </xf>
    <xf numFmtId="167" fontId="8" fillId="2" borderId="48" xfId="1" applyNumberFormat="1" applyFont="1" applyFill="1" applyBorder="1" applyAlignment="1">
      <alignment horizontal="left" vertical="top"/>
    </xf>
    <xf numFmtId="167" fontId="8" fillId="2" borderId="50" xfId="1" applyNumberFormat="1" applyFont="1" applyFill="1" applyBorder="1" applyAlignment="1">
      <alignment horizontal="left" vertical="top"/>
    </xf>
    <xf numFmtId="167" fontId="8" fillId="0" borderId="50" xfId="1" applyNumberFormat="1" applyFont="1" applyFill="1" applyBorder="1" applyAlignment="1">
      <alignment horizontal="left" vertical="top"/>
    </xf>
    <xf numFmtId="167" fontId="8" fillId="3" borderId="8" xfId="1" applyNumberFormat="1" applyFont="1" applyFill="1" applyBorder="1" applyAlignment="1">
      <alignment horizontal="left" vertical="top"/>
    </xf>
    <xf numFmtId="0" fontId="11" fillId="7" borderId="30" xfId="0" applyFont="1" applyFill="1" applyBorder="1" applyAlignment="1">
      <alignment horizontal="left" vertical="top" wrapText="1"/>
    </xf>
    <xf numFmtId="0" fontId="8" fillId="0" borderId="30" xfId="0" applyFont="1" applyFill="1" applyBorder="1" applyAlignment="1">
      <alignment horizontal="left" vertical="top" wrapText="1"/>
    </xf>
    <xf numFmtId="14" fontId="8" fillId="0" borderId="29" xfId="0" applyNumberFormat="1" applyFont="1" applyFill="1" applyBorder="1" applyAlignment="1">
      <alignment horizontal="left" vertical="top"/>
    </xf>
    <xf numFmtId="167" fontId="8" fillId="0" borderId="27" xfId="1" applyNumberFormat="1" applyFont="1" applyFill="1" applyBorder="1" applyAlignment="1">
      <alignment horizontal="left" vertical="top"/>
    </xf>
    <xf numFmtId="167" fontId="8" fillId="0" borderId="29" xfId="1" applyNumberFormat="1" applyFont="1" applyFill="1" applyBorder="1" applyAlignment="1">
      <alignment horizontal="left" vertical="top"/>
    </xf>
    <xf numFmtId="167" fontId="8" fillId="0" borderId="37" xfId="1" applyNumberFormat="1" applyFont="1" applyFill="1" applyBorder="1" applyAlignment="1">
      <alignment horizontal="left" vertical="top"/>
    </xf>
    <xf numFmtId="165" fontId="8" fillId="0" borderId="8" xfId="1" applyFont="1" applyFill="1" applyBorder="1" applyAlignment="1">
      <alignment horizontal="left" vertical="top"/>
    </xf>
    <xf numFmtId="0" fontId="11" fillId="0" borderId="30" xfId="0" applyFont="1" applyFill="1" applyBorder="1" applyAlignment="1">
      <alignment horizontal="left" vertical="top" wrapText="1"/>
    </xf>
    <xf numFmtId="0" fontId="11" fillId="0" borderId="32" xfId="0" applyFont="1" applyFill="1" applyBorder="1" applyAlignment="1">
      <alignment horizontal="left" vertical="top" wrapText="1"/>
    </xf>
    <xf numFmtId="0" fontId="7" fillId="0" borderId="13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165" fontId="7" fillId="0" borderId="13" xfId="1" applyFont="1" applyFill="1" applyBorder="1" applyAlignment="1">
      <alignment horizontal="center" vertical="center"/>
    </xf>
    <xf numFmtId="167" fontId="8" fillId="0" borderId="19" xfId="1" applyNumberFormat="1" applyFont="1" applyFill="1" applyBorder="1" applyAlignment="1">
      <alignment horizontal="left" vertical="top"/>
    </xf>
    <xf numFmtId="167" fontId="8" fillId="0" borderId="18" xfId="1" applyNumberFormat="1" applyFont="1" applyFill="1" applyBorder="1" applyAlignment="1">
      <alignment horizontal="left" vertical="top"/>
    </xf>
    <xf numFmtId="167" fontId="11" fillId="0" borderId="19" xfId="0" applyNumberFormat="1" applyFont="1" applyFill="1" applyBorder="1" applyAlignment="1">
      <alignment horizontal="center" vertical="top"/>
    </xf>
    <xf numFmtId="167" fontId="7" fillId="2" borderId="0" xfId="0" applyNumberFormat="1" applyFont="1" applyFill="1" applyBorder="1"/>
    <xf numFmtId="167" fontId="7" fillId="2" borderId="29" xfId="1" applyNumberFormat="1" applyFont="1" applyFill="1" applyBorder="1" applyAlignment="1">
      <alignment horizontal="left" vertical="top"/>
    </xf>
    <xf numFmtId="167" fontId="8" fillId="2" borderId="57" xfId="1" applyNumberFormat="1" applyFont="1" applyFill="1" applyBorder="1" applyAlignment="1">
      <alignment horizontal="left" vertical="top"/>
    </xf>
    <xf numFmtId="9" fontId="8" fillId="0" borderId="0" xfId="4" applyFont="1" applyFill="1" applyAlignment="1">
      <alignment horizontal="center" vertical="center"/>
    </xf>
    <xf numFmtId="0" fontId="11" fillId="8" borderId="34" xfId="0" applyFont="1" applyFill="1" applyBorder="1" applyAlignment="1">
      <alignment horizontal="left" vertical="top" wrapText="1"/>
    </xf>
    <xf numFmtId="0" fontId="11" fillId="8" borderId="30" xfId="0" applyFont="1" applyFill="1" applyBorder="1" applyAlignment="1">
      <alignment horizontal="left" vertical="top" wrapText="1"/>
    </xf>
    <xf numFmtId="0" fontId="11" fillId="7" borderId="29" xfId="0" applyFont="1" applyFill="1" applyBorder="1" applyAlignment="1">
      <alignment horizontal="left" vertical="top"/>
    </xf>
    <xf numFmtId="167" fontId="11" fillId="7" borderId="19" xfId="0" applyNumberFormat="1" applyFont="1" applyFill="1" applyBorder="1" applyAlignment="1">
      <alignment horizontal="center" vertical="top"/>
    </xf>
    <xf numFmtId="167" fontId="11" fillId="7" borderId="27" xfId="0" applyNumberFormat="1" applyFont="1" applyFill="1" applyBorder="1" applyAlignment="1">
      <alignment horizontal="center" vertical="top"/>
    </xf>
    <xf numFmtId="167" fontId="11" fillId="7" borderId="17" xfId="0" applyNumberFormat="1" applyFont="1" applyFill="1" applyBorder="1" applyAlignment="1">
      <alignment horizontal="center" vertical="top"/>
    </xf>
    <xf numFmtId="167" fontId="11" fillId="7" borderId="18" xfId="0" applyNumberFormat="1" applyFont="1" applyFill="1" applyBorder="1" applyAlignment="1">
      <alignment horizontal="center" vertical="top"/>
    </xf>
    <xf numFmtId="9" fontId="11" fillId="7" borderId="19" xfId="4" applyFont="1" applyFill="1" applyBorder="1" applyAlignment="1">
      <alignment horizontal="center" vertical="top"/>
    </xf>
    <xf numFmtId="167" fontId="11" fillId="7" borderId="8" xfId="0" applyNumberFormat="1" applyFont="1" applyFill="1" applyBorder="1" applyAlignment="1">
      <alignment horizontal="center" vertical="top"/>
    </xf>
    <xf numFmtId="167" fontId="18" fillId="2" borderId="0" xfId="0" applyNumberFormat="1" applyFont="1" applyFill="1" applyBorder="1"/>
    <xf numFmtId="167" fontId="8" fillId="2" borderId="23" xfId="1" applyNumberFormat="1" applyFont="1" applyFill="1" applyBorder="1" applyAlignment="1">
      <alignment horizontal="left" vertical="top"/>
    </xf>
    <xf numFmtId="169" fontId="8" fillId="0" borderId="0" xfId="4" applyNumberFormat="1" applyFont="1" applyFill="1" applyAlignment="1">
      <alignment horizontal="center" vertical="top"/>
    </xf>
    <xf numFmtId="0" fontId="9" fillId="2" borderId="0" xfId="0" applyFont="1" applyFill="1" applyAlignment="1">
      <alignment vertical="top"/>
    </xf>
    <xf numFmtId="167" fontId="10" fillId="2" borderId="0" xfId="0" applyNumberFormat="1" applyFont="1" applyFill="1" applyBorder="1"/>
    <xf numFmtId="164" fontId="8" fillId="2" borderId="0" xfId="0" applyNumberFormat="1" applyFont="1" applyFill="1" applyBorder="1"/>
    <xf numFmtId="0" fontId="26" fillId="2" borderId="0" xfId="0" applyFont="1" applyFill="1" applyBorder="1"/>
    <xf numFmtId="164" fontId="27" fillId="0" borderId="0" xfId="0" applyNumberFormat="1" applyFont="1"/>
    <xf numFmtId="168" fontId="7" fillId="2" borderId="13" xfId="3" applyNumberFormat="1" applyFont="1" applyFill="1" applyBorder="1" applyAlignment="1">
      <alignment horizontal="center" vertical="center"/>
    </xf>
    <xf numFmtId="0" fontId="11" fillId="0" borderId="29" xfId="0" applyFont="1" applyFill="1" applyBorder="1" applyAlignment="1">
      <alignment horizontal="left" vertical="top"/>
    </xf>
    <xf numFmtId="167" fontId="11" fillId="0" borderId="17" xfId="0" applyNumberFormat="1" applyFont="1" applyFill="1" applyBorder="1" applyAlignment="1">
      <alignment horizontal="center" vertical="top"/>
    </xf>
    <xf numFmtId="167" fontId="8" fillId="2" borderId="4" xfId="1" applyNumberFormat="1" applyFont="1" applyFill="1" applyBorder="1" applyAlignment="1">
      <alignment horizontal="left" vertical="top"/>
    </xf>
    <xf numFmtId="0" fontId="8" fillId="2" borderId="29" xfId="0" applyFont="1" applyFill="1" applyBorder="1" applyAlignment="1">
      <alignment horizontal="left" vertical="top"/>
    </xf>
    <xf numFmtId="0" fontId="8" fillId="2" borderId="30" xfId="0" applyFont="1" applyFill="1" applyBorder="1" applyAlignment="1">
      <alignment horizontal="left" vertical="top"/>
    </xf>
    <xf numFmtId="167" fontId="7" fillId="4" borderId="52" xfId="1" applyNumberFormat="1" applyFont="1" applyFill="1" applyBorder="1" applyAlignment="1">
      <alignment horizontal="left" vertical="top"/>
    </xf>
    <xf numFmtId="167" fontId="28" fillId="4" borderId="19" xfId="1" applyNumberFormat="1" applyFont="1" applyFill="1" applyBorder="1" applyAlignment="1">
      <alignment horizontal="left" vertical="top"/>
    </xf>
    <xf numFmtId="167" fontId="8" fillId="2" borderId="17" xfId="0" applyNumberFormat="1" applyFont="1" applyFill="1" applyBorder="1" applyAlignment="1">
      <alignment horizontal="center" vertical="top"/>
    </xf>
    <xf numFmtId="167" fontId="7" fillId="4" borderId="48" xfId="1" applyNumberFormat="1" applyFont="1" applyFill="1" applyBorder="1" applyAlignment="1">
      <alignment horizontal="left" vertical="top"/>
    </xf>
    <xf numFmtId="167" fontId="7" fillId="4" borderId="8" xfId="1" applyNumberFormat="1" applyFont="1" applyFill="1" applyBorder="1" applyAlignment="1">
      <alignment horizontal="left" vertical="top"/>
    </xf>
    <xf numFmtId="167" fontId="10" fillId="13" borderId="17" xfId="1" applyNumberFormat="1" applyFont="1" applyFill="1" applyBorder="1" applyAlignment="1">
      <alignment horizontal="left" vertical="top"/>
    </xf>
    <xf numFmtId="0" fontId="11" fillId="2" borderId="37" xfId="0" applyFont="1" applyFill="1" applyBorder="1" applyAlignment="1">
      <alignment horizontal="left" vertical="top" wrapText="1"/>
    </xf>
    <xf numFmtId="167" fontId="11" fillId="7" borderId="41" xfId="0" applyNumberFormat="1" applyFont="1" applyFill="1" applyBorder="1" applyAlignment="1">
      <alignment horizontal="center" vertical="top"/>
    </xf>
    <xf numFmtId="165" fontId="8" fillId="2" borderId="27" xfId="1" applyFont="1" applyFill="1" applyBorder="1" applyAlignment="1">
      <alignment horizontal="left" vertical="top"/>
    </xf>
    <xf numFmtId="165" fontId="8" fillId="0" borderId="27" xfId="1" applyFont="1" applyFill="1" applyBorder="1" applyAlignment="1">
      <alignment horizontal="left" vertical="top"/>
    </xf>
    <xf numFmtId="167" fontId="11" fillId="7" borderId="37" xfId="0" applyNumberFormat="1" applyFont="1" applyFill="1" applyBorder="1" applyAlignment="1">
      <alignment horizontal="center" vertical="top"/>
    </xf>
    <xf numFmtId="167" fontId="28" fillId="4" borderId="18" xfId="1" applyNumberFormat="1" applyFont="1" applyFill="1" applyBorder="1" applyAlignment="1">
      <alignment horizontal="left" vertical="top"/>
    </xf>
    <xf numFmtId="167" fontId="28" fillId="4" borderId="17" xfId="1" applyNumberFormat="1" applyFont="1" applyFill="1" applyBorder="1" applyAlignment="1">
      <alignment horizontal="left" vertical="top"/>
    </xf>
    <xf numFmtId="167" fontId="7" fillId="4" borderId="54" xfId="1" applyNumberFormat="1" applyFont="1" applyFill="1" applyBorder="1" applyAlignment="1">
      <alignment horizontal="left" vertical="top"/>
    </xf>
    <xf numFmtId="167" fontId="11" fillId="2" borderId="29" xfId="1" applyNumberFormat="1" applyFont="1" applyFill="1" applyBorder="1" applyAlignment="1">
      <alignment horizontal="left" vertical="top"/>
    </xf>
    <xf numFmtId="167" fontId="11" fillId="2" borderId="21" xfId="1" applyNumberFormat="1" applyFont="1" applyFill="1" applyBorder="1" applyAlignment="1">
      <alignment horizontal="left" vertical="top"/>
    </xf>
    <xf numFmtId="167" fontId="11" fillId="0" borderId="37" xfId="1" applyNumberFormat="1" applyFont="1" applyFill="1" applyBorder="1" applyAlignment="1">
      <alignment horizontal="left" vertical="top"/>
    </xf>
    <xf numFmtId="167" fontId="11" fillId="7" borderId="8" xfId="1" applyNumberFormat="1" applyFont="1" applyFill="1" applyBorder="1" applyAlignment="1">
      <alignment horizontal="left" vertical="top"/>
    </xf>
    <xf numFmtId="167" fontId="10" fillId="13" borderId="19" xfId="1" applyNumberFormat="1" applyFont="1" applyFill="1" applyBorder="1" applyAlignment="1">
      <alignment horizontal="left" vertical="top"/>
    </xf>
    <xf numFmtId="167" fontId="10" fillId="13" borderId="18" xfId="1" applyNumberFormat="1" applyFont="1" applyFill="1" applyBorder="1" applyAlignment="1">
      <alignment horizontal="left" vertical="top"/>
    </xf>
    <xf numFmtId="167" fontId="8" fillId="13" borderId="17" xfId="1" applyNumberFormat="1" applyFont="1" applyFill="1" applyBorder="1" applyAlignment="1">
      <alignment horizontal="left" vertical="top"/>
    </xf>
    <xf numFmtId="167" fontId="10" fillId="13" borderId="41" xfId="1" applyNumberFormat="1" applyFont="1" applyFill="1" applyBorder="1" applyAlignment="1">
      <alignment horizontal="left" vertical="top"/>
    </xf>
    <xf numFmtId="167" fontId="10" fillId="13" borderId="37" xfId="1" applyNumberFormat="1" applyFont="1" applyFill="1" applyBorder="1" applyAlignment="1">
      <alignment horizontal="left" vertical="top"/>
    </xf>
    <xf numFmtId="167" fontId="10" fillId="13" borderId="43" xfId="1" applyNumberFormat="1" applyFont="1" applyFill="1" applyBorder="1" applyAlignment="1">
      <alignment horizontal="left" vertical="top"/>
    </xf>
    <xf numFmtId="167" fontId="10" fillId="13" borderId="10" xfId="1" applyNumberFormat="1" applyFont="1" applyFill="1" applyBorder="1" applyAlignment="1">
      <alignment horizontal="left" vertical="top"/>
    </xf>
    <xf numFmtId="167" fontId="10" fillId="13" borderId="36" xfId="1" applyNumberFormat="1" applyFont="1" applyFill="1" applyBorder="1" applyAlignment="1">
      <alignment horizontal="left" vertical="top"/>
    </xf>
    <xf numFmtId="167" fontId="10" fillId="13" borderId="30" xfId="1" applyNumberFormat="1" applyFont="1" applyFill="1" applyBorder="1" applyAlignment="1">
      <alignment horizontal="left" vertical="top"/>
    </xf>
    <xf numFmtId="167" fontId="10" fillId="13" borderId="8" xfId="1" applyNumberFormat="1" applyFont="1" applyFill="1" applyBorder="1" applyAlignment="1">
      <alignment horizontal="left" vertical="top"/>
    </xf>
    <xf numFmtId="167" fontId="10" fillId="13" borderId="20" xfId="1" applyNumberFormat="1" applyFont="1" applyFill="1" applyBorder="1" applyAlignment="1">
      <alignment horizontal="left" vertical="top"/>
    </xf>
    <xf numFmtId="167" fontId="10" fillId="13" borderId="24" xfId="1" applyNumberFormat="1" applyFont="1" applyFill="1" applyBorder="1" applyAlignment="1">
      <alignment horizontal="left" vertical="top"/>
    </xf>
    <xf numFmtId="167" fontId="10" fillId="13" borderId="25" xfId="1" applyNumberFormat="1" applyFont="1" applyFill="1" applyBorder="1" applyAlignment="1">
      <alignment horizontal="left" vertical="top"/>
    </xf>
    <xf numFmtId="167" fontId="8" fillId="13" borderId="41" xfId="1" applyNumberFormat="1" applyFont="1" applyFill="1" applyBorder="1" applyAlignment="1">
      <alignment horizontal="left" vertical="top"/>
    </xf>
    <xf numFmtId="167" fontId="9" fillId="2" borderId="41" xfId="1" applyNumberFormat="1" applyFont="1" applyFill="1" applyBorder="1" applyAlignment="1">
      <alignment horizontal="left" vertical="top"/>
    </xf>
    <xf numFmtId="167" fontId="11" fillId="2" borderId="28" xfId="1" applyNumberFormat="1" applyFont="1" applyFill="1" applyBorder="1" applyAlignment="1">
      <alignment horizontal="left" vertical="top"/>
    </xf>
    <xf numFmtId="0" fontId="31" fillId="7" borderId="30" xfId="0" applyFont="1" applyFill="1" applyBorder="1" applyAlignment="1">
      <alignment horizontal="left" vertical="top" wrapText="1"/>
    </xf>
    <xf numFmtId="167" fontId="31" fillId="7" borderId="17" xfId="1" applyNumberFormat="1" applyFont="1" applyFill="1" applyBorder="1" applyAlignment="1">
      <alignment horizontal="left" vertical="top"/>
    </xf>
    <xf numFmtId="167" fontId="31" fillId="7" borderId="41" xfId="1" applyNumberFormat="1" applyFont="1" applyFill="1" applyBorder="1" applyAlignment="1">
      <alignment horizontal="left" vertical="top"/>
    </xf>
    <xf numFmtId="167" fontId="31" fillId="7" borderId="8" xfId="1" applyNumberFormat="1" applyFont="1" applyFill="1" applyBorder="1" applyAlignment="1">
      <alignment horizontal="left" vertical="top"/>
    </xf>
    <xf numFmtId="167" fontId="31" fillId="7" borderId="37" xfId="1" applyNumberFormat="1" applyFont="1" applyFill="1" applyBorder="1" applyAlignment="1">
      <alignment horizontal="left" vertical="top"/>
    </xf>
    <xf numFmtId="167" fontId="32" fillId="7" borderId="17" xfId="1" applyNumberFormat="1" applyFont="1" applyFill="1" applyBorder="1" applyAlignment="1">
      <alignment horizontal="left" vertical="top"/>
    </xf>
    <xf numFmtId="167" fontId="31" fillId="7" borderId="19" xfId="1" applyNumberFormat="1" applyFont="1" applyFill="1" applyBorder="1" applyAlignment="1">
      <alignment horizontal="left" vertical="top"/>
    </xf>
    <xf numFmtId="167" fontId="32" fillId="7" borderId="29" xfId="1" applyNumberFormat="1" applyFont="1" applyFill="1" applyBorder="1" applyAlignment="1">
      <alignment horizontal="left" vertical="top"/>
    </xf>
    <xf numFmtId="167" fontId="31" fillId="7" borderId="18" xfId="1" applyNumberFormat="1" applyFont="1" applyFill="1" applyBorder="1" applyAlignment="1">
      <alignment horizontal="left" vertical="top"/>
    </xf>
    <xf numFmtId="0" fontId="31" fillId="0" borderId="0" xfId="0" applyFont="1" applyFill="1" applyAlignment="1">
      <alignment horizontal="left" vertical="top"/>
    </xf>
    <xf numFmtId="0" fontId="28" fillId="0" borderId="0" xfId="0" applyFont="1" applyFill="1" applyAlignment="1">
      <alignment horizontal="left" vertical="top"/>
    </xf>
    <xf numFmtId="167" fontId="32" fillId="7" borderId="27" xfId="1" applyNumberFormat="1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0" borderId="63" xfId="0" applyFont="1" applyFill="1" applyBorder="1" applyAlignment="1">
      <alignment horizontal="left" vertical="top"/>
    </xf>
    <xf numFmtId="167" fontId="8" fillId="0" borderId="0" xfId="0" applyNumberFormat="1" applyFont="1" applyFill="1" applyBorder="1" applyAlignment="1">
      <alignment horizontal="left" vertical="top"/>
    </xf>
    <xf numFmtId="14" fontId="31" fillId="7" borderId="29" xfId="0" applyNumberFormat="1" applyFont="1" applyFill="1" applyBorder="1" applyAlignment="1">
      <alignment horizontal="left" vertical="top"/>
    </xf>
    <xf numFmtId="167" fontId="8" fillId="0" borderId="42" xfId="1" applyNumberFormat="1" applyFont="1" applyFill="1" applyBorder="1" applyAlignment="1">
      <alignment horizontal="left" vertical="top"/>
    </xf>
    <xf numFmtId="167" fontId="11" fillId="7" borderId="18" xfId="1" applyNumberFormat="1" applyFont="1" applyFill="1" applyBorder="1" applyAlignment="1">
      <alignment horizontal="left" vertical="top"/>
    </xf>
    <xf numFmtId="0" fontId="34" fillId="0" borderId="30" xfId="0" applyFont="1" applyFill="1" applyBorder="1" applyAlignment="1">
      <alignment horizontal="left" vertical="top" wrapText="1"/>
    </xf>
    <xf numFmtId="167" fontId="11" fillId="0" borderId="42" xfId="1" applyNumberFormat="1" applyFont="1" applyFill="1" applyBorder="1" applyAlignment="1">
      <alignment horizontal="left" vertical="top"/>
    </xf>
    <xf numFmtId="167" fontId="11" fillId="0" borderId="38" xfId="1" applyNumberFormat="1" applyFont="1" applyFill="1" applyBorder="1" applyAlignment="1">
      <alignment horizontal="left" vertical="top"/>
    </xf>
    <xf numFmtId="167" fontId="11" fillId="2" borderId="31" xfId="1" applyNumberFormat="1" applyFont="1" applyFill="1" applyBorder="1" applyAlignment="1">
      <alignment horizontal="left" vertical="top"/>
    </xf>
    <xf numFmtId="9" fontId="7" fillId="2" borderId="1" xfId="4" applyFont="1" applyFill="1" applyBorder="1" applyAlignment="1">
      <alignment horizontal="center" vertical="center" wrapText="1"/>
    </xf>
    <xf numFmtId="1" fontId="7" fillId="2" borderId="3" xfId="4" applyNumberFormat="1" applyFont="1" applyFill="1" applyBorder="1" applyAlignment="1">
      <alignment horizontal="center" vertical="center"/>
    </xf>
    <xf numFmtId="9" fontId="7" fillId="2" borderId="9" xfId="4" applyFont="1" applyFill="1" applyBorder="1" applyAlignment="1">
      <alignment horizontal="center" vertical="center" wrapText="1"/>
    </xf>
    <xf numFmtId="1" fontId="7" fillId="2" borderId="63" xfId="4" applyNumberFormat="1" applyFont="1" applyFill="1" applyBorder="1" applyAlignment="1">
      <alignment horizontal="center" vertical="center"/>
    </xf>
    <xf numFmtId="9" fontId="7" fillId="2" borderId="12" xfId="4" applyFont="1" applyFill="1" applyBorder="1" applyAlignment="1">
      <alignment horizontal="center" vertical="center"/>
    </xf>
    <xf numFmtId="0" fontId="11" fillId="4" borderId="40" xfId="0" applyFont="1" applyFill="1" applyBorder="1" applyAlignment="1">
      <alignment horizontal="left" vertical="top"/>
    </xf>
    <xf numFmtId="167" fontId="11" fillId="4" borderId="1" xfId="0" applyNumberFormat="1" applyFont="1" applyFill="1" applyBorder="1" applyAlignment="1">
      <alignment horizontal="center" vertical="top"/>
    </xf>
    <xf numFmtId="167" fontId="11" fillId="4" borderId="9" xfId="0" applyNumberFormat="1" applyFont="1" applyFill="1" applyBorder="1" applyAlignment="1">
      <alignment horizontal="center" vertical="top"/>
    </xf>
    <xf numFmtId="167" fontId="11" fillId="4" borderId="2" xfId="0" applyNumberFormat="1" applyFont="1" applyFill="1" applyBorder="1" applyAlignment="1">
      <alignment horizontal="center" vertical="top"/>
    </xf>
    <xf numFmtId="9" fontId="11" fillId="4" borderId="9" xfId="4" applyFont="1" applyFill="1" applyBorder="1" applyAlignment="1">
      <alignment horizontal="center" vertical="top"/>
    </xf>
    <xf numFmtId="9" fontId="11" fillId="4" borderId="1" xfId="4" applyFont="1" applyFill="1" applyBorder="1" applyAlignment="1">
      <alignment horizontal="center" vertical="top"/>
    </xf>
    <xf numFmtId="0" fontId="11" fillId="4" borderId="35" xfId="0" applyFont="1" applyFill="1" applyBorder="1" applyAlignment="1">
      <alignment horizontal="left" vertical="top"/>
    </xf>
    <xf numFmtId="167" fontId="11" fillId="4" borderId="13" xfId="0" applyNumberFormat="1" applyFont="1" applyFill="1" applyBorder="1" applyAlignment="1">
      <alignment horizontal="center" vertical="top"/>
    </xf>
    <xf numFmtId="167" fontId="11" fillId="4" borderId="12" xfId="0" applyNumberFormat="1" applyFont="1" applyFill="1" applyBorder="1" applyAlignment="1">
      <alignment horizontal="center" vertical="top"/>
    </xf>
    <xf numFmtId="167" fontId="11" fillId="4" borderId="7" xfId="0" applyNumberFormat="1" applyFont="1" applyFill="1" applyBorder="1" applyAlignment="1">
      <alignment horizontal="center" vertical="top"/>
    </xf>
    <xf numFmtId="9" fontId="11" fillId="4" borderId="12" xfId="4" applyFont="1" applyFill="1" applyBorder="1" applyAlignment="1">
      <alignment horizontal="center" vertical="top"/>
    </xf>
    <xf numFmtId="9" fontId="11" fillId="4" borderId="13" xfId="4" applyFont="1" applyFill="1" applyBorder="1" applyAlignment="1">
      <alignment horizontal="center" vertical="top"/>
    </xf>
    <xf numFmtId="0" fontId="11" fillId="11" borderId="33" xfId="0" applyFont="1" applyFill="1" applyBorder="1" applyAlignment="1">
      <alignment horizontal="left" vertical="top"/>
    </xf>
    <xf numFmtId="0" fontId="11" fillId="11" borderId="34" xfId="0" applyFont="1" applyFill="1" applyBorder="1" applyAlignment="1">
      <alignment horizontal="left" vertical="top" wrapText="1"/>
    </xf>
    <xf numFmtId="167" fontId="11" fillId="11" borderId="24" xfId="0" applyNumberFormat="1" applyFont="1" applyFill="1" applyBorder="1" applyAlignment="1">
      <alignment horizontal="center" vertical="top"/>
    </xf>
    <xf numFmtId="9" fontId="11" fillId="11" borderId="26" xfId="4" applyFont="1" applyFill="1" applyBorder="1" applyAlignment="1">
      <alignment horizontal="center" vertical="top"/>
    </xf>
    <xf numFmtId="9" fontId="11" fillId="11" borderId="24" xfId="4" applyFont="1" applyFill="1" applyBorder="1" applyAlignment="1">
      <alignment horizontal="center" vertical="top"/>
    </xf>
    <xf numFmtId="167" fontId="11" fillId="7" borderId="29" xfId="0" applyNumberFormat="1" applyFont="1" applyFill="1" applyBorder="1" applyAlignment="1">
      <alignment horizontal="center" vertical="top"/>
    </xf>
    <xf numFmtId="9" fontId="11" fillId="7" borderId="27" xfId="4" applyFont="1" applyFill="1" applyBorder="1" applyAlignment="1">
      <alignment horizontal="center" vertical="top"/>
    </xf>
    <xf numFmtId="9" fontId="11" fillId="7" borderId="17" xfId="4" applyFont="1" applyFill="1" applyBorder="1" applyAlignment="1">
      <alignment horizontal="center" vertical="top"/>
    </xf>
    <xf numFmtId="9" fontId="8" fillId="2" borderId="27" xfId="4" applyFont="1" applyFill="1" applyBorder="1" applyAlignment="1">
      <alignment horizontal="center" vertical="top"/>
    </xf>
    <xf numFmtId="0" fontId="16" fillId="7" borderId="30" xfId="0" applyFont="1" applyFill="1" applyBorder="1" applyAlignment="1">
      <alignment horizontal="left" vertical="top" wrapText="1"/>
    </xf>
    <xf numFmtId="0" fontId="17" fillId="7" borderId="30" xfId="0" applyFont="1" applyFill="1" applyBorder="1" applyAlignment="1">
      <alignment horizontal="left" vertical="top" wrapText="1"/>
    </xf>
    <xf numFmtId="167" fontId="11" fillId="2" borderId="27" xfId="0" applyNumberFormat="1" applyFont="1" applyFill="1" applyBorder="1" applyAlignment="1">
      <alignment horizontal="center" vertical="top"/>
    </xf>
    <xf numFmtId="167" fontId="11" fillId="0" borderId="27" xfId="0" applyNumberFormat="1" applyFont="1" applyFill="1" applyBorder="1" applyAlignment="1">
      <alignment horizontal="center" vertical="top"/>
    </xf>
    <xf numFmtId="165" fontId="11" fillId="0" borderId="27" xfId="1" applyFont="1" applyFill="1" applyBorder="1" applyAlignment="1">
      <alignment horizontal="center" vertical="top"/>
    </xf>
    <xf numFmtId="0" fontId="11" fillId="0" borderId="31" xfId="0" applyFont="1" applyFill="1" applyBorder="1" applyAlignment="1">
      <alignment horizontal="left" vertical="top"/>
    </xf>
    <xf numFmtId="167" fontId="11" fillId="2" borderId="28" xfId="0" applyNumberFormat="1" applyFont="1" applyFill="1" applyBorder="1" applyAlignment="1">
      <alignment horizontal="center" vertical="top"/>
    </xf>
    <xf numFmtId="167" fontId="11" fillId="0" borderId="28" xfId="0" applyNumberFormat="1" applyFont="1" applyFill="1" applyBorder="1" applyAlignment="1">
      <alignment horizontal="center" vertical="top"/>
    </xf>
    <xf numFmtId="167" fontId="11" fillId="0" borderId="21" xfId="0" applyNumberFormat="1" applyFont="1" applyFill="1" applyBorder="1" applyAlignment="1">
      <alignment horizontal="center" vertical="top"/>
    </xf>
    <xf numFmtId="165" fontId="11" fillId="0" borderId="28" xfId="1" applyFont="1" applyFill="1" applyBorder="1" applyAlignment="1">
      <alignment horizontal="center" vertical="top"/>
    </xf>
    <xf numFmtId="167" fontId="11" fillId="0" borderId="22" xfId="0" applyNumberFormat="1" applyFont="1" applyFill="1" applyBorder="1" applyAlignment="1">
      <alignment horizontal="center" vertical="top"/>
    </xf>
    <xf numFmtId="167" fontId="11" fillId="0" borderId="44" xfId="0" applyNumberFormat="1" applyFont="1" applyFill="1" applyBorder="1" applyAlignment="1">
      <alignment horizontal="center" vertical="top"/>
    </xf>
    <xf numFmtId="167" fontId="11" fillId="0" borderId="42" xfId="0" applyNumberFormat="1" applyFont="1" applyFill="1" applyBorder="1" applyAlignment="1">
      <alignment horizontal="center" vertical="top"/>
    </xf>
    <xf numFmtId="9" fontId="8" fillId="0" borderId="0" xfId="4" applyFont="1" applyFill="1" applyBorder="1" applyAlignment="1">
      <alignment horizontal="center" vertical="top"/>
    </xf>
    <xf numFmtId="9" fontId="8" fillId="0" borderId="4" xfId="4" applyFont="1" applyFill="1" applyBorder="1" applyAlignment="1">
      <alignment horizontal="center" vertical="top"/>
    </xf>
    <xf numFmtId="167" fontId="11" fillId="4" borderId="45" xfId="0" applyNumberFormat="1" applyFont="1" applyFill="1" applyBorder="1" applyAlignment="1">
      <alignment horizontal="center" vertical="top"/>
    </xf>
    <xf numFmtId="167" fontId="11" fillId="4" borderId="65" xfId="0" applyNumberFormat="1" applyFont="1" applyFill="1" applyBorder="1" applyAlignment="1">
      <alignment horizontal="center" vertical="top"/>
    </xf>
    <xf numFmtId="167" fontId="11" fillId="4" borderId="16" xfId="0" applyNumberFormat="1" applyFont="1" applyFill="1" applyBorder="1" applyAlignment="1">
      <alignment horizontal="center" vertical="top"/>
    </xf>
    <xf numFmtId="9" fontId="11" fillId="4" borderId="7" xfId="4" applyFont="1" applyFill="1" applyBorder="1" applyAlignment="1">
      <alignment horizontal="center" vertical="top"/>
    </xf>
    <xf numFmtId="0" fontId="11" fillId="8" borderId="33" xfId="0" applyFont="1" applyFill="1" applyBorder="1" applyAlignment="1">
      <alignment horizontal="left" vertical="top"/>
    </xf>
    <xf numFmtId="167" fontId="11" fillId="8" borderId="24" xfId="0" applyNumberFormat="1" applyFont="1" applyFill="1" applyBorder="1" applyAlignment="1">
      <alignment horizontal="center" vertical="top"/>
    </xf>
    <xf numFmtId="167" fontId="11" fillId="8" borderId="43" xfId="0" applyNumberFormat="1" applyFont="1" applyFill="1" applyBorder="1" applyAlignment="1">
      <alignment horizontal="center" vertical="top"/>
    </xf>
    <xf numFmtId="167" fontId="11" fillId="8" borderId="10" xfId="0" applyNumberFormat="1" applyFont="1" applyFill="1" applyBorder="1" applyAlignment="1">
      <alignment horizontal="center" vertical="top"/>
    </xf>
    <xf numFmtId="167" fontId="11" fillId="8" borderId="36" xfId="0" applyNumberFormat="1" applyFont="1" applyFill="1" applyBorder="1" applyAlignment="1">
      <alignment horizontal="center" vertical="top"/>
    </xf>
    <xf numFmtId="167" fontId="11" fillId="8" borderId="25" xfId="0" applyNumberFormat="1" applyFont="1" applyFill="1" applyBorder="1" applyAlignment="1">
      <alignment horizontal="center" vertical="top"/>
    </xf>
    <xf numFmtId="167" fontId="11" fillId="8" borderId="20" xfId="0" applyNumberFormat="1" applyFont="1" applyFill="1" applyBorder="1" applyAlignment="1">
      <alignment horizontal="center" vertical="top"/>
    </xf>
    <xf numFmtId="167" fontId="11" fillId="8" borderId="26" xfId="0" applyNumberFormat="1" applyFont="1" applyFill="1" applyBorder="1" applyAlignment="1">
      <alignment horizontal="center" vertical="top"/>
    </xf>
    <xf numFmtId="9" fontId="11" fillId="8" borderId="25" xfId="4" applyFont="1" applyFill="1" applyBorder="1" applyAlignment="1">
      <alignment horizontal="center" vertical="top"/>
    </xf>
    <xf numFmtId="167" fontId="8" fillId="0" borderId="17" xfId="0" applyNumberFormat="1" applyFont="1" applyFill="1" applyBorder="1" applyAlignment="1">
      <alignment horizontal="center" vertical="top"/>
    </xf>
    <xf numFmtId="167" fontId="8" fillId="0" borderId="27" xfId="0" applyNumberFormat="1" applyFont="1" applyFill="1" applyBorder="1" applyAlignment="1">
      <alignment horizontal="center" vertical="top"/>
    </xf>
    <xf numFmtId="0" fontId="11" fillId="8" borderId="29" xfId="0" applyFont="1" applyFill="1" applyBorder="1" applyAlignment="1">
      <alignment horizontal="left" vertical="top"/>
    </xf>
    <xf numFmtId="167" fontId="11" fillId="8" borderId="17" xfId="0" applyNumberFormat="1" applyFont="1" applyFill="1" applyBorder="1" applyAlignment="1">
      <alignment horizontal="center" vertical="top"/>
    </xf>
    <xf numFmtId="167" fontId="11" fillId="8" borderId="41" xfId="0" applyNumberFormat="1" applyFont="1" applyFill="1" applyBorder="1" applyAlignment="1">
      <alignment horizontal="center" vertical="top"/>
    </xf>
    <xf numFmtId="167" fontId="11" fillId="8" borderId="8" xfId="0" applyNumberFormat="1" applyFont="1" applyFill="1" applyBorder="1" applyAlignment="1">
      <alignment horizontal="center" vertical="top"/>
    </xf>
    <xf numFmtId="167" fontId="11" fillId="8" borderId="37" xfId="0" applyNumberFormat="1" applyFont="1" applyFill="1" applyBorder="1" applyAlignment="1">
      <alignment horizontal="center" vertical="top"/>
    </xf>
    <xf numFmtId="167" fontId="11" fillId="8" borderId="19" xfId="0" applyNumberFormat="1" applyFont="1" applyFill="1" applyBorder="1" applyAlignment="1">
      <alignment horizontal="center" vertical="top"/>
    </xf>
    <xf numFmtId="167" fontId="11" fillId="8" borderId="18" xfId="0" applyNumberFormat="1" applyFont="1" applyFill="1" applyBorder="1" applyAlignment="1">
      <alignment horizontal="center" vertical="top"/>
    </xf>
    <xf numFmtId="167" fontId="11" fillId="8" borderId="27" xfId="0" applyNumberFormat="1" applyFont="1" applyFill="1" applyBorder="1" applyAlignment="1">
      <alignment horizontal="center" vertical="top"/>
    </xf>
    <xf numFmtId="9" fontId="11" fillId="8" borderId="19" xfId="4" applyFont="1" applyFill="1" applyBorder="1" applyAlignment="1">
      <alignment horizontal="center" vertical="top"/>
    </xf>
    <xf numFmtId="167" fontId="11" fillId="8" borderId="17" xfId="0" applyNumberFormat="1" applyFont="1" applyFill="1" applyBorder="1" applyAlignment="1">
      <alignment horizontal="left" vertical="top"/>
    </xf>
    <xf numFmtId="167" fontId="11" fillId="8" borderId="27" xfId="0" applyNumberFormat="1" applyFont="1" applyFill="1" applyBorder="1" applyAlignment="1">
      <alignment horizontal="left" vertical="top"/>
    </xf>
    <xf numFmtId="167" fontId="11" fillId="8" borderId="19" xfId="0" applyNumberFormat="1" applyFont="1" applyFill="1" applyBorder="1" applyAlignment="1">
      <alignment horizontal="left" vertical="top"/>
    </xf>
    <xf numFmtId="44" fontId="19" fillId="0" borderId="64" xfId="0" applyNumberFormat="1" applyFont="1" applyBorder="1" applyAlignment="1">
      <alignment vertical="top"/>
    </xf>
    <xf numFmtId="9" fontId="31" fillId="7" borderId="19" xfId="4" applyFont="1" applyFill="1" applyBorder="1" applyAlignment="1">
      <alignment horizontal="center" vertical="top"/>
    </xf>
    <xf numFmtId="167" fontId="11" fillId="7" borderId="17" xfId="0" applyNumberFormat="1" applyFont="1" applyFill="1" applyBorder="1" applyAlignment="1">
      <alignment horizontal="left" vertical="top"/>
    </xf>
    <xf numFmtId="167" fontId="8" fillId="2" borderId="17" xfId="0" applyNumberFormat="1" applyFont="1" applyFill="1" applyBorder="1" applyAlignment="1">
      <alignment horizontal="left" vertical="top"/>
    </xf>
    <xf numFmtId="167" fontId="12" fillId="2" borderId="17" xfId="0" applyNumberFormat="1" applyFont="1" applyFill="1" applyBorder="1" applyAlignment="1">
      <alignment horizontal="center" vertical="top"/>
    </xf>
    <xf numFmtId="167" fontId="12" fillId="2" borderId="19" xfId="0" applyNumberFormat="1" applyFont="1" applyFill="1" applyBorder="1" applyAlignment="1">
      <alignment horizontal="center" vertical="top"/>
    </xf>
    <xf numFmtId="167" fontId="12" fillId="2" borderId="27" xfId="0" applyNumberFormat="1" applyFont="1" applyFill="1" applyBorder="1" applyAlignment="1">
      <alignment horizontal="center" vertical="top"/>
    </xf>
    <xf numFmtId="167" fontId="11" fillId="7" borderId="41" xfId="0" applyNumberFormat="1" applyFont="1" applyFill="1" applyBorder="1" applyAlignment="1">
      <alignment horizontal="left" vertical="top"/>
    </xf>
    <xf numFmtId="167" fontId="11" fillId="7" borderId="19" xfId="0" applyNumberFormat="1" applyFont="1" applyFill="1" applyBorder="1" applyAlignment="1">
      <alignment horizontal="left" vertical="top"/>
    </xf>
    <xf numFmtId="167" fontId="11" fillId="7" borderId="18" xfId="0" applyNumberFormat="1" applyFont="1" applyFill="1" applyBorder="1" applyAlignment="1">
      <alignment horizontal="left" vertical="top"/>
    </xf>
    <xf numFmtId="167" fontId="11" fillId="7" borderId="27" xfId="0" applyNumberFormat="1" applyFont="1" applyFill="1" applyBorder="1" applyAlignment="1">
      <alignment horizontal="left" vertical="top"/>
    </xf>
    <xf numFmtId="0" fontId="11" fillId="0" borderId="20" xfId="0" applyFont="1" applyFill="1" applyBorder="1" applyAlignment="1">
      <alignment horizontal="left" vertical="top"/>
    </xf>
    <xf numFmtId="0" fontId="11" fillId="14" borderId="35" xfId="0" applyFont="1" applyFill="1" applyBorder="1" applyAlignment="1">
      <alignment horizontal="left" vertical="top"/>
    </xf>
    <xf numFmtId="167" fontId="11" fillId="14" borderId="45" xfId="0" applyNumberFormat="1" applyFont="1" applyFill="1" applyBorder="1" applyAlignment="1">
      <alignment horizontal="center" vertical="top"/>
    </xf>
    <xf numFmtId="14" fontId="7" fillId="7" borderId="33" xfId="0" applyNumberFormat="1" applyFont="1" applyFill="1" applyBorder="1" applyAlignment="1">
      <alignment horizontal="left" vertical="top"/>
    </xf>
    <xf numFmtId="167" fontId="7" fillId="7" borderId="25" xfId="1" applyNumberFormat="1" applyFont="1" applyFill="1" applyBorder="1" applyAlignment="1">
      <alignment horizontal="left" vertical="top"/>
    </xf>
    <xf numFmtId="9" fontId="8" fillId="7" borderId="25" xfId="4" applyFont="1" applyFill="1" applyBorder="1" applyAlignment="1">
      <alignment horizontal="center" vertical="top"/>
    </xf>
    <xf numFmtId="9" fontId="7" fillId="4" borderId="19" xfId="4" applyFont="1" applyFill="1" applyBorder="1" applyAlignment="1">
      <alignment horizontal="center" vertical="top"/>
    </xf>
    <xf numFmtId="14" fontId="7" fillId="7" borderId="29" xfId="0" applyNumberFormat="1" applyFont="1" applyFill="1" applyBorder="1" applyAlignment="1">
      <alignment horizontal="left" vertical="top"/>
    </xf>
    <xf numFmtId="167" fontId="7" fillId="7" borderId="19" xfId="1" applyNumberFormat="1" applyFont="1" applyFill="1" applyBorder="1" applyAlignment="1">
      <alignment horizontal="left" vertical="top"/>
    </xf>
    <xf numFmtId="167" fontId="7" fillId="7" borderId="18" xfId="1" applyNumberFormat="1" applyFont="1" applyFill="1" applyBorder="1" applyAlignment="1">
      <alignment horizontal="left" vertical="top"/>
    </xf>
    <xf numFmtId="167" fontId="7" fillId="7" borderId="17" xfId="1" applyNumberFormat="1" applyFont="1" applyFill="1" applyBorder="1" applyAlignment="1">
      <alignment horizontal="left" vertical="top"/>
    </xf>
    <xf numFmtId="9" fontId="8" fillId="7" borderId="19" xfId="4" applyFont="1" applyFill="1" applyBorder="1" applyAlignment="1">
      <alignment horizontal="center" vertical="top"/>
    </xf>
    <xf numFmtId="9" fontId="29" fillId="4" borderId="19" xfId="4" applyFont="1" applyFill="1" applyBorder="1" applyAlignment="1">
      <alignment horizontal="center" vertical="top"/>
    </xf>
    <xf numFmtId="9" fontId="8" fillId="4" borderId="19" xfId="4" applyFont="1" applyFill="1" applyBorder="1" applyAlignment="1">
      <alignment horizontal="center" vertical="top"/>
    </xf>
    <xf numFmtId="9" fontId="7" fillId="7" borderId="19" xfId="4" applyFont="1" applyFill="1" applyBorder="1" applyAlignment="1">
      <alignment horizontal="center" vertical="top"/>
    </xf>
    <xf numFmtId="9" fontId="8" fillId="4" borderId="52" xfId="4" applyFont="1" applyFill="1" applyBorder="1" applyAlignment="1">
      <alignment horizontal="center" vertical="top"/>
    </xf>
    <xf numFmtId="9" fontId="7" fillId="4" borderId="52" xfId="4" applyFont="1" applyFill="1" applyBorder="1" applyAlignment="1">
      <alignment horizontal="center" vertical="top"/>
    </xf>
    <xf numFmtId="167" fontId="28" fillId="4" borderId="52" xfId="1" applyNumberFormat="1" applyFont="1" applyFill="1" applyBorder="1" applyAlignment="1">
      <alignment horizontal="left" vertical="top"/>
    </xf>
    <xf numFmtId="167" fontId="28" fillId="4" borderId="48" xfId="1" applyNumberFormat="1" applyFont="1" applyFill="1" applyBorder="1" applyAlignment="1">
      <alignment horizontal="left" vertical="top"/>
    </xf>
    <xf numFmtId="167" fontId="28" fillId="4" borderId="54" xfId="1" applyNumberFormat="1" applyFont="1" applyFill="1" applyBorder="1" applyAlignment="1">
      <alignment horizontal="left" vertical="top"/>
    </xf>
    <xf numFmtId="167" fontId="28" fillId="4" borderId="8" xfId="1" applyNumberFormat="1" applyFont="1" applyFill="1" applyBorder="1" applyAlignment="1">
      <alignment horizontal="left" vertical="top"/>
    </xf>
    <xf numFmtId="9" fontId="28" fillId="4" borderId="52" xfId="4" applyFont="1" applyFill="1" applyBorder="1" applyAlignment="1">
      <alignment horizontal="center" vertical="top"/>
    </xf>
    <xf numFmtId="167" fontId="8" fillId="2" borderId="8" xfId="1" applyNumberFormat="1" applyFont="1" applyFill="1" applyBorder="1" applyAlignment="1">
      <alignment horizontal="center" vertical="top"/>
    </xf>
    <xf numFmtId="0" fontId="13" fillId="4" borderId="35" xfId="0" applyFont="1" applyFill="1" applyBorder="1" applyAlignment="1">
      <alignment horizontal="left" vertical="top"/>
    </xf>
    <xf numFmtId="167" fontId="13" fillId="4" borderId="7" xfId="0" applyNumberFormat="1" applyFont="1" applyFill="1" applyBorder="1" applyAlignment="1">
      <alignment horizontal="center" vertical="top"/>
    </xf>
    <xf numFmtId="9" fontId="13" fillId="4" borderId="7" xfId="4" applyFont="1" applyFill="1" applyBorder="1" applyAlignment="1">
      <alignment horizontal="center" vertical="top"/>
    </xf>
    <xf numFmtId="0" fontId="13" fillId="0" borderId="0" xfId="0" applyFont="1" applyFill="1" applyAlignment="1">
      <alignment horizontal="center" vertical="top"/>
    </xf>
    <xf numFmtId="0" fontId="8" fillId="16" borderId="0" xfId="0" applyNumberFormat="1" applyFont="1" applyFill="1" applyBorder="1" applyAlignment="1">
      <alignment horizontal="center" vertical="center"/>
    </xf>
    <xf numFmtId="0" fontId="8" fillId="16" borderId="0" xfId="0" applyFont="1" applyFill="1" applyBorder="1" applyAlignment="1">
      <alignment vertical="top"/>
    </xf>
    <xf numFmtId="165" fontId="8" fillId="16" borderId="0" xfId="1" applyFont="1" applyFill="1" applyBorder="1"/>
    <xf numFmtId="167" fontId="8" fillId="16" borderId="0" xfId="1" applyNumberFormat="1" applyFont="1" applyFill="1" applyBorder="1"/>
    <xf numFmtId="9" fontId="8" fillId="16" borderId="0" xfId="4" applyFont="1" applyFill="1" applyBorder="1" applyAlignment="1">
      <alignment horizontal="center" vertical="center"/>
    </xf>
    <xf numFmtId="0" fontId="46" fillId="0" borderId="0" xfId="6" applyNumberFormat="1" applyFont="1" applyFill="1" applyBorder="1" applyAlignment="1">
      <alignment horizontal="center" vertical="center" wrapText="1" readingOrder="1"/>
    </xf>
    <xf numFmtId="4" fontId="45" fillId="0" borderId="0" xfId="6" applyNumberFormat="1" applyFont="1" applyFill="1" applyBorder="1" applyAlignment="1">
      <alignment horizontal="right" vertical="center" wrapText="1" readingOrder="1"/>
    </xf>
    <xf numFmtId="0" fontId="45" fillId="0" borderId="0" xfId="6" applyNumberFormat="1" applyFont="1" applyFill="1" applyBorder="1" applyAlignment="1">
      <alignment horizontal="right" vertical="center" wrapText="1" readingOrder="1"/>
    </xf>
    <xf numFmtId="0" fontId="49" fillId="0" borderId="0" xfId="6" applyNumberFormat="1" applyFont="1" applyFill="1" applyBorder="1" applyAlignment="1">
      <alignment horizontal="center" vertical="center" wrapText="1" readingOrder="1"/>
    </xf>
    <xf numFmtId="4" fontId="48" fillId="0" borderId="0" xfId="6" applyNumberFormat="1" applyFont="1" applyFill="1" applyBorder="1" applyAlignment="1">
      <alignment horizontal="right" vertical="center" wrapText="1" readingOrder="1"/>
    </xf>
    <xf numFmtId="0" fontId="48" fillId="0" borderId="0" xfId="6" applyNumberFormat="1" applyFont="1" applyFill="1" applyBorder="1" applyAlignment="1">
      <alignment horizontal="right" vertical="center" wrapText="1" readingOrder="1"/>
    </xf>
    <xf numFmtId="0" fontId="42" fillId="0" borderId="0" xfId="6" applyNumberFormat="1" applyFont="1" applyFill="1" applyBorder="1" applyAlignment="1">
      <alignment vertical="top" wrapText="1" readingOrder="1"/>
    </xf>
    <xf numFmtId="0" fontId="37" fillId="0" borderId="0" xfId="6" applyFont="1" applyFill="1" applyBorder="1"/>
    <xf numFmtId="0" fontId="43" fillId="9" borderId="59" xfId="6" applyNumberFormat="1" applyFont="1" applyFill="1" applyBorder="1" applyAlignment="1">
      <alignment horizontal="center" vertical="top" wrapText="1" readingOrder="1"/>
    </xf>
    <xf numFmtId="0" fontId="42" fillId="0" borderId="62" xfId="6" applyNumberFormat="1" applyFont="1" applyFill="1" applyBorder="1" applyAlignment="1">
      <alignment vertical="top" wrapText="1" readingOrder="1"/>
    </xf>
    <xf numFmtId="0" fontId="37" fillId="0" borderId="0" xfId="6" applyFont="1" applyFill="1" applyBorder="1" applyAlignment="1">
      <alignment horizontal="center"/>
    </xf>
    <xf numFmtId="0" fontId="42" fillId="0" borderId="0" xfId="6" applyNumberFormat="1" applyFont="1" applyFill="1" applyBorder="1" applyAlignment="1">
      <alignment horizontal="center" vertical="top" wrapText="1"/>
    </xf>
    <xf numFmtId="0" fontId="36" fillId="0" borderId="0" xfId="6" applyFont="1" applyFill="1" applyBorder="1"/>
    <xf numFmtId="0" fontId="36" fillId="0" borderId="0" xfId="6" applyFont="1" applyFill="1" applyBorder="1" applyAlignment="1">
      <alignment horizontal="center"/>
    </xf>
    <xf numFmtId="0" fontId="19" fillId="0" borderId="0" xfId="6" applyFont="1" applyFill="1" applyBorder="1"/>
    <xf numFmtId="0" fontId="19" fillId="0" borderId="0" xfId="6" applyFont="1" applyFill="1" applyBorder="1" applyAlignment="1">
      <alignment horizontal="center"/>
    </xf>
    <xf numFmtId="0" fontId="51" fillId="0" borderId="0" xfId="6" applyFont="1" applyFill="1" applyBorder="1"/>
    <xf numFmtId="0" fontId="51" fillId="0" borderId="0" xfId="6" applyFont="1" applyFill="1" applyBorder="1" applyAlignment="1">
      <alignment horizontal="center"/>
    </xf>
    <xf numFmtId="0" fontId="53" fillId="0" borderId="0" xfId="6" applyNumberFormat="1" applyFont="1" applyFill="1" applyBorder="1" applyAlignment="1">
      <alignment horizontal="center" vertical="center" wrapText="1" readingOrder="1"/>
    </xf>
    <xf numFmtId="4" fontId="52" fillId="0" borderId="0" xfId="6" applyNumberFormat="1" applyFont="1" applyFill="1" applyBorder="1" applyAlignment="1">
      <alignment horizontal="right" vertical="center" wrapText="1" readingOrder="1"/>
    </xf>
    <xf numFmtId="0" fontId="52" fillId="0" borderId="0" xfId="6" applyNumberFormat="1" applyFont="1" applyFill="1" applyBorder="1" applyAlignment="1">
      <alignment horizontal="right" vertical="center" wrapText="1" readingOrder="1"/>
    </xf>
    <xf numFmtId="0" fontId="55" fillId="0" borderId="0" xfId="6" applyFont="1" applyFill="1" applyBorder="1"/>
    <xf numFmtId="0" fontId="55" fillId="0" borderId="0" xfId="6" applyFont="1" applyFill="1" applyBorder="1" applyAlignment="1">
      <alignment horizontal="center"/>
    </xf>
    <xf numFmtId="0" fontId="56" fillId="0" borderId="0" xfId="6" applyNumberFormat="1" applyFont="1" applyFill="1" applyBorder="1" applyAlignment="1">
      <alignment horizontal="center" vertical="center" wrapText="1" readingOrder="1"/>
    </xf>
    <xf numFmtId="4" fontId="33" fillId="0" borderId="0" xfId="6" applyNumberFormat="1" applyFont="1" applyFill="1" applyBorder="1" applyAlignment="1">
      <alignment horizontal="right" vertical="center" wrapText="1" readingOrder="1"/>
    </xf>
    <xf numFmtId="0" fontId="33" fillId="0" borderId="0" xfId="6" applyNumberFormat="1" applyFont="1" applyFill="1" applyBorder="1" applyAlignment="1">
      <alignment horizontal="right" vertical="center" wrapText="1" readingOrder="1"/>
    </xf>
    <xf numFmtId="0" fontId="59" fillId="0" borderId="0" xfId="6" applyNumberFormat="1" applyFont="1" applyFill="1" applyBorder="1" applyAlignment="1">
      <alignment horizontal="center" vertical="center" wrapText="1" readingOrder="1"/>
    </xf>
    <xf numFmtId="4" fontId="58" fillId="0" borderId="0" xfId="6" applyNumberFormat="1" applyFont="1" applyFill="1" applyBorder="1" applyAlignment="1">
      <alignment horizontal="right" vertical="center" wrapText="1" readingOrder="1"/>
    </xf>
    <xf numFmtId="0" fontId="58" fillId="0" borderId="0" xfId="6" applyNumberFormat="1" applyFont="1" applyFill="1" applyBorder="1" applyAlignment="1">
      <alignment horizontal="right" vertical="center" wrapText="1" readingOrder="1"/>
    </xf>
    <xf numFmtId="0" fontId="37" fillId="12" borderId="0" xfId="6" applyFont="1" applyFill="1" applyBorder="1"/>
    <xf numFmtId="0" fontId="51" fillId="12" borderId="0" xfId="6" applyFont="1" applyFill="1" applyBorder="1"/>
    <xf numFmtId="0" fontId="55" fillId="12" borderId="0" xfId="6" applyFont="1" applyFill="1" applyBorder="1"/>
    <xf numFmtId="0" fontId="19" fillId="12" borderId="0" xfId="6" applyFont="1" applyFill="1" applyBorder="1"/>
    <xf numFmtId="0" fontId="42" fillId="12" borderId="0" xfId="6" applyNumberFormat="1" applyFont="1" applyFill="1" applyBorder="1" applyAlignment="1">
      <alignment vertical="top" wrapText="1" readingOrder="1"/>
    </xf>
    <xf numFmtId="0" fontId="37" fillId="0" borderId="61" xfId="6" applyNumberFormat="1" applyFont="1" applyFill="1" applyBorder="1" applyAlignment="1">
      <alignment vertical="top" wrapText="1" readingOrder="1"/>
    </xf>
    <xf numFmtId="0" fontId="24" fillId="9" borderId="59" xfId="6" applyNumberFormat="1" applyFont="1" applyFill="1" applyBorder="1" applyAlignment="1">
      <alignment horizontal="center" vertical="top" wrapText="1" readingOrder="1"/>
    </xf>
    <xf numFmtId="0" fontId="24" fillId="9" borderId="59" xfId="6" applyNumberFormat="1" applyFont="1" applyFill="1" applyBorder="1" applyAlignment="1">
      <alignment horizontal="center" vertical="center" wrapText="1" readingOrder="1"/>
    </xf>
    <xf numFmtId="171" fontId="19" fillId="0" borderId="0" xfId="11" applyNumberFormat="1" applyFont="1" applyFill="1" applyBorder="1"/>
    <xf numFmtId="0" fontId="23" fillId="0" borderId="0" xfId="6" applyNumberFormat="1" applyFont="1" applyFill="1" applyBorder="1" applyAlignment="1">
      <alignment vertical="top" wrapText="1" readingOrder="1"/>
    </xf>
    <xf numFmtId="0" fontId="23" fillId="0" borderId="62" xfId="6" applyNumberFormat="1" applyFont="1" applyFill="1" applyBorder="1" applyAlignment="1">
      <alignment vertical="top" wrapText="1" readingOrder="1"/>
    </xf>
    <xf numFmtId="4" fontId="62" fillId="0" borderId="0" xfId="6" applyNumberFormat="1" applyFont="1" applyFill="1" applyBorder="1" applyAlignment="1">
      <alignment horizontal="right" vertical="center" wrapText="1" readingOrder="1"/>
    </xf>
    <xf numFmtId="0" fontId="63" fillId="0" borderId="0" xfId="6" applyNumberFormat="1" applyFont="1" applyFill="1" applyBorder="1" applyAlignment="1">
      <alignment horizontal="center" vertical="center" wrapText="1" readingOrder="1"/>
    </xf>
    <xf numFmtId="0" fontId="62" fillId="0" borderId="0" xfId="6" applyNumberFormat="1" applyFont="1" applyFill="1" applyBorder="1" applyAlignment="1">
      <alignment horizontal="right" vertical="center" wrapText="1" readingOrder="1"/>
    </xf>
    <xf numFmtId="167" fontId="7" fillId="4" borderId="50" xfId="1" applyNumberFormat="1" applyFont="1" applyFill="1" applyBorder="1" applyAlignment="1">
      <alignment horizontal="left" vertical="top"/>
    </xf>
    <xf numFmtId="167" fontId="28" fillId="4" borderId="4" xfId="1" applyNumberFormat="1" applyFont="1" applyFill="1" applyBorder="1" applyAlignment="1">
      <alignment horizontal="left" vertical="top"/>
    </xf>
    <xf numFmtId="4" fontId="42" fillId="0" borderId="0" xfId="6" applyNumberFormat="1" applyFont="1" applyFill="1" applyBorder="1" applyAlignment="1">
      <alignment vertical="top" wrapText="1" readingOrder="1"/>
    </xf>
    <xf numFmtId="0" fontId="36" fillId="12" borderId="0" xfId="6" applyFont="1" applyFill="1" applyBorder="1"/>
    <xf numFmtId="4" fontId="66" fillId="0" borderId="0" xfId="6" applyNumberFormat="1" applyFont="1" applyFill="1" applyBorder="1"/>
    <xf numFmtId="0" fontId="66" fillId="0" borderId="0" xfId="6" applyFont="1" applyFill="1" applyBorder="1"/>
    <xf numFmtId="4" fontId="21" fillId="0" borderId="0" xfId="6" applyNumberFormat="1" applyFont="1" applyFill="1" applyBorder="1" applyAlignment="1">
      <alignment vertical="top" wrapText="1" readingOrder="1"/>
    </xf>
    <xf numFmtId="0" fontId="23" fillId="0" borderId="62" xfId="6" applyNumberFormat="1" applyFont="1" applyFill="1" applyBorder="1" applyAlignment="1">
      <alignment vertical="top" wrapText="1" readingOrder="1"/>
    </xf>
    <xf numFmtId="0" fontId="19" fillId="0" borderId="0" xfId="6" applyFont="1" applyFill="1" applyBorder="1"/>
    <xf numFmtId="0" fontId="23" fillId="0" borderId="0" xfId="6" applyNumberFormat="1" applyFont="1" applyFill="1" applyBorder="1" applyAlignment="1">
      <alignment vertical="top" wrapText="1" readingOrder="1"/>
    </xf>
    <xf numFmtId="0" fontId="24" fillId="9" borderId="59" xfId="6" applyNumberFormat="1" applyFont="1" applyFill="1" applyBorder="1" applyAlignment="1">
      <alignment horizontal="center" vertical="top" wrapText="1" readingOrder="1"/>
    </xf>
    <xf numFmtId="167" fontId="28" fillId="4" borderId="37" xfId="1" applyNumberFormat="1" applyFont="1" applyFill="1" applyBorder="1" applyAlignment="1">
      <alignment horizontal="left" vertical="top"/>
    </xf>
    <xf numFmtId="167" fontId="28" fillId="4" borderId="41" xfId="1" applyNumberFormat="1" applyFont="1" applyFill="1" applyBorder="1" applyAlignment="1">
      <alignment horizontal="left" vertical="top"/>
    </xf>
    <xf numFmtId="167" fontId="28" fillId="4" borderId="50" xfId="1" applyNumberFormat="1" applyFont="1" applyFill="1" applyBorder="1" applyAlignment="1">
      <alignment horizontal="left" vertical="top"/>
    </xf>
    <xf numFmtId="14" fontId="28" fillId="4" borderId="29" xfId="0" applyNumberFormat="1" applyFont="1" applyFill="1" applyBorder="1" applyAlignment="1">
      <alignment horizontal="left" vertical="top"/>
    </xf>
    <xf numFmtId="14" fontId="10" fillId="13" borderId="29" xfId="0" applyNumberFormat="1" applyFont="1" applyFill="1" applyBorder="1" applyAlignment="1">
      <alignment horizontal="left" vertical="top"/>
    </xf>
    <xf numFmtId="0" fontId="28" fillId="4" borderId="51" xfId="0" applyFont="1" applyFill="1" applyBorder="1" applyAlignment="1">
      <alignment horizontal="left" vertical="top" wrapText="1"/>
    </xf>
    <xf numFmtId="167" fontId="8" fillId="2" borderId="17" xfId="1" applyNumberFormat="1" applyFont="1" applyFill="1" applyBorder="1" applyAlignment="1">
      <alignment horizontal="left"/>
    </xf>
    <xf numFmtId="167" fontId="7" fillId="2" borderId="19" xfId="1" applyNumberFormat="1" applyFont="1" applyFill="1" applyBorder="1" applyAlignment="1">
      <alignment horizontal="left"/>
    </xf>
    <xf numFmtId="167" fontId="8" fillId="2" borderId="8" xfId="1" applyNumberFormat="1" applyFont="1" applyFill="1" applyBorder="1" applyAlignment="1">
      <alignment horizontal="left"/>
    </xf>
    <xf numFmtId="167" fontId="8" fillId="2" borderId="18" xfId="1" applyNumberFormat="1" applyFont="1" applyFill="1" applyBorder="1" applyAlignment="1">
      <alignment horizontal="left"/>
    </xf>
    <xf numFmtId="167" fontId="7" fillId="2" borderId="41" xfId="1" applyNumberFormat="1" applyFont="1" applyFill="1" applyBorder="1" applyAlignment="1">
      <alignment horizontal="left"/>
    </xf>
    <xf numFmtId="167" fontId="8" fillId="0" borderId="17" xfId="0" applyNumberFormat="1" applyFont="1" applyFill="1" applyBorder="1" applyAlignment="1">
      <alignment horizontal="center"/>
    </xf>
    <xf numFmtId="167" fontId="8" fillId="0" borderId="27" xfId="0" applyNumberFormat="1" applyFont="1" applyFill="1" applyBorder="1" applyAlignment="1">
      <alignment horizontal="center"/>
    </xf>
    <xf numFmtId="167" fontId="8" fillId="2" borderId="8" xfId="1" applyNumberFormat="1" applyFont="1" applyFill="1" applyBorder="1" applyAlignment="1">
      <alignment horizontal="center"/>
    </xf>
    <xf numFmtId="167" fontId="8" fillId="2" borderId="30" xfId="1" applyNumberFormat="1" applyFont="1" applyFill="1" applyBorder="1" applyAlignment="1">
      <alignment horizontal="left"/>
    </xf>
    <xf numFmtId="167" fontId="8" fillId="2" borderId="27" xfId="1" applyNumberFormat="1" applyFont="1" applyFill="1" applyBorder="1" applyAlignment="1">
      <alignment horizontal="left"/>
    </xf>
    <xf numFmtId="167" fontId="8" fillId="2" borderId="37" xfId="1" applyNumberFormat="1" applyFont="1" applyFill="1" applyBorder="1" applyAlignment="1">
      <alignment horizontal="left"/>
    </xf>
    <xf numFmtId="167" fontId="8" fillId="2" borderId="29" xfId="1" applyNumberFormat="1" applyFont="1" applyFill="1" applyBorder="1" applyAlignment="1">
      <alignment horizontal="left"/>
    </xf>
    <xf numFmtId="167" fontId="8" fillId="2" borderId="25" xfId="1" applyNumberFormat="1" applyFont="1" applyFill="1" applyBorder="1" applyAlignment="1">
      <alignment horizontal="left"/>
    </xf>
    <xf numFmtId="167" fontId="8" fillId="2" borderId="41" xfId="1" applyNumberFormat="1" applyFont="1" applyFill="1" applyBorder="1" applyAlignment="1">
      <alignment horizontal="left"/>
    </xf>
    <xf numFmtId="167" fontId="7" fillId="2" borderId="8" xfId="1" applyNumberFormat="1" applyFont="1" applyFill="1" applyBorder="1" applyAlignment="1">
      <alignment horizontal="left"/>
    </xf>
    <xf numFmtId="0" fontId="7" fillId="0" borderId="0" xfId="0" applyFont="1" applyFill="1" applyAlignment="1">
      <alignment horizontal="left"/>
    </xf>
    <xf numFmtId="167" fontId="7" fillId="2" borderId="29" xfId="1" applyNumberFormat="1" applyFont="1" applyFill="1" applyBorder="1" applyAlignment="1">
      <alignment horizontal="left"/>
    </xf>
    <xf numFmtId="167" fontId="11" fillId="2" borderId="29" xfId="1" applyNumberFormat="1" applyFont="1" applyFill="1" applyBorder="1" applyAlignment="1">
      <alignment horizontal="left"/>
    </xf>
    <xf numFmtId="167" fontId="8" fillId="2" borderId="19" xfId="1" applyNumberFormat="1" applyFont="1" applyFill="1" applyBorder="1" applyAlignment="1">
      <alignment horizontal="left"/>
    </xf>
    <xf numFmtId="0" fontId="7" fillId="2" borderId="1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5" xfId="0" applyFont="1" applyFill="1" applyBorder="1" applyAlignment="1">
      <alignment horizontal="center" vertical="top"/>
    </xf>
    <xf numFmtId="0" fontId="8" fillId="16" borderId="0" xfId="0" applyFont="1" applyFill="1" applyBorder="1" applyAlignment="1">
      <alignment horizontal="left" vertical="top"/>
    </xf>
    <xf numFmtId="0" fontId="11" fillId="4" borderId="46" xfId="0" applyNumberFormat="1" applyFont="1" applyFill="1" applyBorder="1" applyAlignment="1">
      <alignment horizontal="center" vertical="center"/>
    </xf>
    <xf numFmtId="0" fontId="11" fillId="4" borderId="45" xfId="0" applyNumberFormat="1" applyFont="1" applyFill="1" applyBorder="1" applyAlignment="1">
      <alignment horizontal="center" vertical="center"/>
    </xf>
    <xf numFmtId="0" fontId="11" fillId="11" borderId="10" xfId="0" applyNumberFormat="1" applyFont="1" applyFill="1" applyBorder="1" applyAlignment="1">
      <alignment horizontal="center" vertical="center"/>
    </xf>
    <xf numFmtId="0" fontId="11" fillId="7" borderId="8" xfId="0" applyNumberFormat="1" applyFont="1" applyFill="1" applyBorder="1" applyAlignment="1">
      <alignment horizontal="center" vertical="center"/>
    </xf>
    <xf numFmtId="0" fontId="8" fillId="2" borderId="8" xfId="0" applyNumberFormat="1" applyFont="1" applyFill="1" applyBorder="1" applyAlignment="1">
      <alignment horizontal="center" vertical="center"/>
    </xf>
    <xf numFmtId="0" fontId="11" fillId="0" borderId="8" xfId="0" applyNumberFormat="1" applyFont="1" applyFill="1" applyBorder="1" applyAlignment="1">
      <alignment horizontal="center" vertical="center"/>
    </xf>
    <xf numFmtId="0" fontId="11" fillId="0" borderId="42" xfId="0" applyNumberFormat="1" applyFont="1" applyFill="1" applyBorder="1" applyAlignment="1">
      <alignment horizontal="center" vertical="center"/>
    </xf>
    <xf numFmtId="0" fontId="11" fillId="8" borderId="10" xfId="0" applyNumberFormat="1" applyFont="1" applyFill="1" applyBorder="1" applyAlignment="1">
      <alignment horizontal="center" vertical="center"/>
    </xf>
    <xf numFmtId="0" fontId="11" fillId="8" borderId="8" xfId="0" applyNumberFormat="1" applyFont="1" applyFill="1" applyBorder="1" applyAlignment="1">
      <alignment horizontal="center" vertical="center"/>
    </xf>
    <xf numFmtId="0" fontId="31" fillId="7" borderId="8" xfId="0" applyNumberFormat="1" applyFont="1" applyFill="1" applyBorder="1" applyAlignment="1">
      <alignment horizontal="center" vertical="center"/>
    </xf>
    <xf numFmtId="0" fontId="8" fillId="2" borderId="50" xfId="0" applyNumberFormat="1" applyFont="1" applyFill="1" applyBorder="1" applyAlignment="1">
      <alignment horizontal="center" vertical="center"/>
    </xf>
    <xf numFmtId="0" fontId="8" fillId="2" borderId="42" xfId="0" applyNumberFormat="1" applyFont="1" applyFill="1" applyBorder="1" applyAlignment="1">
      <alignment horizontal="center" vertical="center"/>
    </xf>
    <xf numFmtId="0" fontId="11" fillId="14" borderId="45" xfId="0" applyNumberFormat="1" applyFont="1" applyFill="1" applyBorder="1" applyAlignment="1">
      <alignment horizontal="center" vertical="center"/>
    </xf>
    <xf numFmtId="0" fontId="11" fillId="2" borderId="8" xfId="0" applyNumberFormat="1" applyFont="1" applyFill="1" applyBorder="1" applyAlignment="1">
      <alignment horizontal="center" vertical="center"/>
    </xf>
    <xf numFmtId="0" fontId="28" fillId="4" borderId="8" xfId="0" applyNumberFormat="1" applyFont="1" applyFill="1" applyBorder="1" applyAlignment="1">
      <alignment horizontal="center" vertical="center"/>
    </xf>
    <xf numFmtId="0" fontId="10" fillId="13" borderId="8" xfId="0" applyNumberFormat="1" applyFont="1" applyFill="1" applyBorder="1" applyAlignment="1">
      <alignment horizontal="center" vertical="center"/>
    </xf>
    <xf numFmtId="0" fontId="28" fillId="4" borderId="50" xfId="0" applyNumberFormat="1" applyFont="1" applyFill="1" applyBorder="1" applyAlignment="1">
      <alignment horizontal="center" vertical="center"/>
    </xf>
    <xf numFmtId="0" fontId="7" fillId="2" borderId="50" xfId="0" applyNumberFormat="1" applyFont="1" applyFill="1" applyBorder="1" applyAlignment="1">
      <alignment horizontal="center" vertical="center"/>
    </xf>
    <xf numFmtId="0" fontId="13" fillId="4" borderId="45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7" fillId="7" borderId="8" xfId="0" applyNumberFormat="1" applyFont="1" applyFill="1" applyBorder="1" applyAlignment="1">
      <alignment horizontal="center" vertical="center"/>
    </xf>
    <xf numFmtId="17" fontId="11" fillId="8" borderId="8" xfId="0" quotePrefix="1" applyNumberFormat="1" applyFont="1" applyFill="1" applyBorder="1" applyAlignment="1">
      <alignment horizontal="center" vertical="center"/>
    </xf>
    <xf numFmtId="167" fontId="11" fillId="7" borderId="30" xfId="0" applyNumberFormat="1" applyFont="1" applyFill="1" applyBorder="1" applyAlignment="1">
      <alignment horizontal="center" vertical="top"/>
    </xf>
    <xf numFmtId="167" fontId="7" fillId="2" borderId="30" xfId="1" applyNumberFormat="1" applyFont="1" applyFill="1" applyBorder="1" applyAlignment="1">
      <alignment horizontal="left" vertical="top"/>
    </xf>
    <xf numFmtId="167" fontId="8" fillId="2" borderId="51" xfId="1" applyNumberFormat="1" applyFont="1" applyFill="1" applyBorder="1" applyAlignment="1">
      <alignment horizontal="left" vertical="top"/>
    </xf>
    <xf numFmtId="167" fontId="8" fillId="2" borderId="31" xfId="1" applyNumberFormat="1" applyFont="1" applyFill="1" applyBorder="1" applyAlignment="1">
      <alignment horizontal="left" vertical="top"/>
    </xf>
    <xf numFmtId="167" fontId="8" fillId="2" borderId="32" xfId="1" applyNumberFormat="1" applyFont="1" applyFill="1" applyBorder="1" applyAlignment="1">
      <alignment horizontal="left" vertical="top"/>
    </xf>
    <xf numFmtId="167" fontId="7" fillId="2" borderId="17" xfId="1" applyNumberFormat="1" applyFont="1" applyFill="1" applyBorder="1" applyAlignment="1">
      <alignment horizontal="left" vertical="top"/>
    </xf>
    <xf numFmtId="167" fontId="7" fillId="2" borderId="18" xfId="1" applyNumberFormat="1" applyFont="1" applyFill="1" applyBorder="1" applyAlignment="1">
      <alignment horizontal="left" vertical="top"/>
    </xf>
    <xf numFmtId="167" fontId="7" fillId="7" borderId="20" xfId="1" applyNumberFormat="1" applyFont="1" applyFill="1" applyBorder="1" applyAlignment="1">
      <alignment horizontal="left" vertical="top"/>
    </xf>
    <xf numFmtId="167" fontId="7" fillId="2" borderId="18" xfId="1" applyNumberFormat="1" applyFont="1" applyFill="1" applyBorder="1" applyAlignment="1">
      <alignment horizontal="left"/>
    </xf>
    <xf numFmtId="167" fontId="7" fillId="7" borderId="24" xfId="1" applyNumberFormat="1" applyFont="1" applyFill="1" applyBorder="1" applyAlignment="1">
      <alignment horizontal="left" vertical="top"/>
    </xf>
    <xf numFmtId="167" fontId="28" fillId="4" borderId="29" xfId="1" applyNumberFormat="1" applyFont="1" applyFill="1" applyBorder="1" applyAlignment="1">
      <alignment horizontal="left" vertical="top"/>
    </xf>
    <xf numFmtId="167" fontId="28" fillId="4" borderId="30" xfId="1" applyNumberFormat="1" applyFont="1" applyFill="1" applyBorder="1" applyAlignment="1">
      <alignment horizontal="left" vertical="top"/>
    </xf>
    <xf numFmtId="0" fontId="19" fillId="0" borderId="0" xfId="6" applyFont="1" applyFill="1" applyBorder="1"/>
    <xf numFmtId="0" fontId="36" fillId="0" borderId="0" xfId="6" applyFont="1" applyFill="1" applyBorder="1"/>
    <xf numFmtId="0" fontId="24" fillId="9" borderId="59" xfId="6" applyNumberFormat="1" applyFont="1" applyFill="1" applyBorder="1" applyAlignment="1">
      <alignment horizontal="center" vertical="top" wrapText="1" readingOrder="1"/>
    </xf>
    <xf numFmtId="0" fontId="23" fillId="0" borderId="62" xfId="6" applyNumberFormat="1" applyFont="1" applyFill="1" applyBorder="1" applyAlignment="1">
      <alignment vertical="top" wrapText="1" readingOrder="1"/>
    </xf>
    <xf numFmtId="0" fontId="23" fillId="0" borderId="0" xfId="6" applyNumberFormat="1" applyFont="1" applyFill="1" applyBorder="1" applyAlignment="1">
      <alignment vertical="top" wrapText="1" readingOrder="1"/>
    </xf>
    <xf numFmtId="0" fontId="67" fillId="0" borderId="0" xfId="6" applyNumberFormat="1" applyFont="1" applyFill="1" applyBorder="1" applyAlignment="1">
      <alignment horizontal="center" vertical="center" wrapText="1" readingOrder="1"/>
    </xf>
    <xf numFmtId="4" fontId="67" fillId="0" borderId="0" xfId="6" applyNumberFormat="1" applyFont="1" applyFill="1" applyBorder="1" applyAlignment="1">
      <alignment horizontal="right" vertical="center" wrapText="1" readingOrder="1"/>
    </xf>
    <xf numFmtId="0" fontId="68" fillId="0" borderId="0" xfId="6" applyFont="1" applyFill="1" applyBorder="1"/>
    <xf numFmtId="0" fontId="69" fillId="9" borderId="59" xfId="6" applyNumberFormat="1" applyFont="1" applyFill="1" applyBorder="1" applyAlignment="1">
      <alignment horizontal="center" vertical="top" wrapText="1" readingOrder="1"/>
    </xf>
    <xf numFmtId="4" fontId="69" fillId="9" borderId="59" xfId="6" applyNumberFormat="1" applyFont="1" applyFill="1" applyBorder="1" applyAlignment="1">
      <alignment horizontal="center" vertical="top" wrapText="1" readingOrder="1"/>
    </xf>
    <xf numFmtId="0" fontId="70" fillId="0" borderId="0" xfId="6" applyFont="1" applyFill="1" applyBorder="1"/>
    <xf numFmtId="4" fontId="24" fillId="9" borderId="59" xfId="6" applyNumberFormat="1" applyFont="1" applyFill="1" applyBorder="1" applyAlignment="1">
      <alignment horizontal="center" vertical="top" wrapText="1" readingOrder="1"/>
    </xf>
    <xf numFmtId="0" fontId="19" fillId="0" borderId="0" xfId="6" applyNumberFormat="1" applyFont="1" applyFill="1" applyBorder="1" applyAlignment="1">
      <alignment vertical="top" wrapText="1"/>
    </xf>
    <xf numFmtId="0" fontId="24" fillId="0" borderId="0" xfId="6" applyNumberFormat="1" applyFont="1" applyFill="1" applyBorder="1" applyAlignment="1">
      <alignment horizontal="center" vertical="top" wrapText="1" readingOrder="1"/>
    </xf>
    <xf numFmtId="4" fontId="24" fillId="0" borderId="0" xfId="6" applyNumberFormat="1" applyFont="1" applyFill="1" applyBorder="1" applyAlignment="1">
      <alignment horizontal="center" vertical="top" wrapText="1" readingOrder="1"/>
    </xf>
    <xf numFmtId="0" fontId="19" fillId="0" borderId="8" xfId="6" applyNumberFormat="1" applyFont="1" applyFill="1" applyBorder="1" applyAlignment="1">
      <alignment vertical="top" wrapText="1"/>
    </xf>
    <xf numFmtId="0" fontId="24" fillId="9" borderId="8" xfId="6" applyNumberFormat="1" applyFont="1" applyFill="1" applyBorder="1" applyAlignment="1">
      <alignment horizontal="center" vertical="top" wrapText="1" readingOrder="1"/>
    </xf>
    <xf numFmtId="0" fontId="71" fillId="0" borderId="0" xfId="6" applyNumberFormat="1" applyFont="1" applyFill="1" applyBorder="1" applyAlignment="1">
      <alignment horizontal="center" vertical="center" wrapText="1" readingOrder="1"/>
    </xf>
    <xf numFmtId="4" fontId="71" fillId="0" borderId="0" xfId="6" applyNumberFormat="1" applyFont="1" applyFill="1" applyBorder="1" applyAlignment="1">
      <alignment horizontal="right" vertical="center" wrapText="1" readingOrder="1"/>
    </xf>
    <xf numFmtId="0" fontId="71" fillId="0" borderId="0" xfId="6" applyNumberFormat="1" applyFont="1" applyFill="1" applyBorder="1" applyAlignment="1">
      <alignment horizontal="right" vertical="center" wrapText="1" readingOrder="1"/>
    </xf>
    <xf numFmtId="0" fontId="67" fillId="0" borderId="0" xfId="6" applyNumberFormat="1" applyFont="1" applyFill="1" applyBorder="1" applyAlignment="1">
      <alignment horizontal="right" vertical="center" wrapText="1" readingOrder="1"/>
    </xf>
    <xf numFmtId="0" fontId="72" fillId="0" borderId="0" xfId="6" applyNumberFormat="1" applyFont="1" applyFill="1" applyBorder="1" applyAlignment="1">
      <alignment horizontal="center" vertical="center" wrapText="1" readingOrder="1"/>
    </xf>
    <xf numFmtId="4" fontId="72" fillId="0" borderId="0" xfId="6" applyNumberFormat="1" applyFont="1" applyFill="1" applyBorder="1" applyAlignment="1">
      <alignment horizontal="right" vertical="center" wrapText="1" readingOrder="1"/>
    </xf>
    <xf numFmtId="0" fontId="72" fillId="0" borderId="0" xfId="6" applyNumberFormat="1" applyFont="1" applyFill="1" applyBorder="1" applyAlignment="1">
      <alignment horizontal="right" vertical="center" wrapText="1" readingOrder="1"/>
    </xf>
    <xf numFmtId="0" fontId="21" fillId="0" borderId="0" xfId="6" applyNumberFormat="1" applyFont="1" applyFill="1" applyBorder="1" applyAlignment="1">
      <alignment vertical="top" wrapText="1" readingOrder="1"/>
    </xf>
    <xf numFmtId="0" fontId="19" fillId="4" borderId="0" xfId="6" applyFont="1" applyFill="1" applyBorder="1"/>
    <xf numFmtId="0" fontId="68" fillId="4" borderId="0" xfId="6" applyFont="1" applyFill="1" applyBorder="1"/>
    <xf numFmtId="0" fontId="70" fillId="4" borderId="0" xfId="6" applyFont="1" applyFill="1" applyBorder="1"/>
    <xf numFmtId="0" fontId="66" fillId="4" borderId="0" xfId="6" applyFont="1" applyFill="1" applyBorder="1"/>
    <xf numFmtId="4" fontId="72" fillId="2" borderId="0" xfId="6" applyNumberFormat="1" applyFont="1" applyFill="1" applyBorder="1" applyAlignment="1">
      <alignment horizontal="right" vertical="center" wrapText="1" readingOrder="1"/>
    </xf>
    <xf numFmtId="0" fontId="72" fillId="2" borderId="0" xfId="6" applyNumberFormat="1" applyFont="1" applyFill="1" applyBorder="1" applyAlignment="1">
      <alignment horizontal="right" vertical="center" wrapText="1" readingOrder="1"/>
    </xf>
    <xf numFmtId="0" fontId="72" fillId="4" borderId="0" xfId="6" applyNumberFormat="1" applyFont="1" applyFill="1" applyBorder="1" applyAlignment="1">
      <alignment horizontal="center" vertical="center" wrapText="1" readingOrder="1"/>
    </xf>
    <xf numFmtId="4" fontId="72" fillId="4" borderId="0" xfId="6" applyNumberFormat="1" applyFont="1" applyFill="1" applyBorder="1" applyAlignment="1">
      <alignment horizontal="right" vertical="center" wrapText="1" readingOrder="1"/>
    </xf>
    <xf numFmtId="0" fontId="72" fillId="4" borderId="0" xfId="6" applyNumberFormat="1" applyFont="1" applyFill="1" applyBorder="1" applyAlignment="1">
      <alignment horizontal="right" vertical="center" wrapText="1" readingOrder="1"/>
    </xf>
    <xf numFmtId="167" fontId="8" fillId="7" borderId="17" xfId="1" applyNumberFormat="1" applyFont="1" applyFill="1" applyBorder="1" applyAlignment="1">
      <alignment horizontal="left"/>
    </xf>
    <xf numFmtId="4" fontId="23" fillId="0" borderId="0" xfId="6" applyNumberFormat="1" applyFont="1" applyFill="1" applyBorder="1" applyAlignment="1">
      <alignment vertical="top" wrapText="1" readingOrder="1"/>
    </xf>
    <xf numFmtId="0" fontId="73" fillId="0" borderId="0" xfId="6" applyNumberFormat="1" applyFont="1" applyFill="1" applyBorder="1" applyAlignment="1">
      <alignment horizontal="right" vertical="center" wrapText="1" readingOrder="1"/>
    </xf>
    <xf numFmtId="4" fontId="73" fillId="0" borderId="0" xfId="6" applyNumberFormat="1" applyFont="1" applyFill="1" applyBorder="1" applyAlignment="1">
      <alignment horizontal="right" vertical="center" wrapText="1" readingOrder="1"/>
    </xf>
    <xf numFmtId="0" fontId="75" fillId="0" borderId="0" xfId="6" applyNumberFormat="1" applyFont="1" applyFill="1" applyBorder="1" applyAlignment="1">
      <alignment horizontal="center" vertical="center" wrapText="1" readingOrder="1"/>
    </xf>
    <xf numFmtId="0" fontId="76" fillId="0" borderId="0" xfId="6" applyNumberFormat="1" applyFont="1" applyFill="1" applyBorder="1" applyAlignment="1">
      <alignment horizontal="right" vertical="center" wrapText="1" readingOrder="1"/>
    </xf>
    <xf numFmtId="4" fontId="76" fillId="0" borderId="0" xfId="6" applyNumberFormat="1" applyFont="1" applyFill="1" applyBorder="1" applyAlignment="1">
      <alignment horizontal="right" vertical="center" wrapText="1" readingOrder="1"/>
    </xf>
    <xf numFmtId="0" fontId="78" fillId="0" borderId="0" xfId="6" applyNumberFormat="1" applyFont="1" applyFill="1" applyBorder="1" applyAlignment="1">
      <alignment horizontal="center" vertical="center" wrapText="1" readingOrder="1"/>
    </xf>
    <xf numFmtId="0" fontId="79" fillId="0" borderId="0" xfId="6" applyFont="1" applyFill="1" applyBorder="1"/>
    <xf numFmtId="0" fontId="80" fillId="0" borderId="0" xfId="6" applyNumberFormat="1" applyFont="1" applyFill="1" applyBorder="1" applyAlignment="1">
      <alignment horizontal="right" vertical="center" wrapText="1" readingOrder="1"/>
    </xf>
    <xf numFmtId="4" fontId="80" fillId="0" borderId="0" xfId="6" applyNumberFormat="1" applyFont="1" applyFill="1" applyBorder="1" applyAlignment="1">
      <alignment horizontal="right" vertical="center" wrapText="1" readingOrder="1"/>
    </xf>
    <xf numFmtId="0" fontId="82" fillId="0" borderId="0" xfId="6" applyNumberFormat="1" applyFont="1" applyFill="1" applyBorder="1" applyAlignment="1">
      <alignment horizontal="center" vertical="center" wrapText="1" readingOrder="1"/>
    </xf>
    <xf numFmtId="0" fontId="24" fillId="9" borderId="68" xfId="6" applyNumberFormat="1" applyFont="1" applyFill="1" applyBorder="1" applyAlignment="1">
      <alignment horizontal="center" vertical="top" wrapText="1" readingOrder="1"/>
    </xf>
    <xf numFmtId="0" fontId="25" fillId="0" borderId="0" xfId="6" applyNumberFormat="1" applyFont="1" applyFill="1" applyBorder="1" applyAlignment="1">
      <alignment horizontal="left" vertical="top" wrapText="1" readingOrder="1"/>
    </xf>
    <xf numFmtId="0" fontId="24" fillId="9" borderId="0" xfId="6" applyNumberFormat="1" applyFont="1" applyFill="1" applyBorder="1" applyAlignment="1">
      <alignment horizontal="left" vertical="top" wrapText="1" readingOrder="1"/>
    </xf>
    <xf numFmtId="0" fontId="19" fillId="0" borderId="0" xfId="6" applyNumberFormat="1" applyFont="1" applyFill="1" applyBorder="1" applyAlignment="1">
      <alignment vertical="top"/>
    </xf>
    <xf numFmtId="0" fontId="83" fillId="7" borderId="0" xfId="6" applyFont="1" applyFill="1" applyBorder="1"/>
    <xf numFmtId="0" fontId="83" fillId="7" borderId="0" xfId="6" applyNumberFormat="1" applyFont="1" applyFill="1" applyBorder="1" applyAlignment="1">
      <alignment vertical="top" wrapText="1"/>
    </xf>
    <xf numFmtId="0" fontId="25" fillId="7" borderId="0" xfId="6" applyNumberFormat="1" applyFont="1" applyFill="1" applyBorder="1" applyAlignment="1">
      <alignment horizontal="left" vertical="top" wrapText="1" readingOrder="1"/>
    </xf>
    <xf numFmtId="0" fontId="24" fillId="19" borderId="0" xfId="6" applyNumberFormat="1" applyFont="1" applyFill="1" applyBorder="1" applyAlignment="1">
      <alignment horizontal="left" vertical="top" wrapText="1" readingOrder="1"/>
    </xf>
    <xf numFmtId="0" fontId="36" fillId="0" borderId="0" xfId="6" applyNumberFormat="1" applyFont="1" applyFill="1" applyBorder="1" applyAlignment="1">
      <alignment vertical="top" wrapText="1"/>
    </xf>
    <xf numFmtId="0" fontId="86" fillId="0" borderId="0" xfId="6" applyNumberFormat="1" applyFont="1" applyFill="1" applyBorder="1" applyAlignment="1">
      <alignment horizontal="left" vertical="top" wrapText="1" readingOrder="1"/>
    </xf>
    <xf numFmtId="0" fontId="87" fillId="9" borderId="0" xfId="6" applyNumberFormat="1" applyFont="1" applyFill="1" applyBorder="1" applyAlignment="1">
      <alignment horizontal="left" vertical="top" wrapText="1" readingOrder="1"/>
    </xf>
    <xf numFmtId="0" fontId="19" fillId="0" borderId="70" xfId="6" applyNumberFormat="1" applyFont="1" applyFill="1" applyBorder="1" applyAlignment="1">
      <alignment vertical="top" wrapText="1"/>
    </xf>
    <xf numFmtId="0" fontId="19" fillId="0" borderId="71" xfId="6" applyNumberFormat="1" applyFont="1" applyFill="1" applyBorder="1" applyAlignment="1">
      <alignment vertical="top" wrapText="1"/>
    </xf>
    <xf numFmtId="0" fontId="25" fillId="0" borderId="70" xfId="6" applyNumberFormat="1" applyFont="1" applyFill="1" applyBorder="1" applyAlignment="1">
      <alignment horizontal="left" vertical="top" wrapText="1" readingOrder="1"/>
    </xf>
    <xf numFmtId="0" fontId="24" fillId="9" borderId="72" xfId="6" applyNumberFormat="1" applyFont="1" applyFill="1" applyBorder="1" applyAlignment="1">
      <alignment horizontal="left" vertical="top" wrapText="1" readingOrder="1"/>
    </xf>
    <xf numFmtId="0" fontId="19" fillId="0" borderId="8" xfId="6" applyNumberFormat="1" applyFont="1" applyFill="1" applyBorder="1" applyAlignment="1">
      <alignment vertical="top"/>
    </xf>
    <xf numFmtId="4" fontId="23" fillId="0" borderId="8" xfId="6" applyNumberFormat="1" applyFont="1" applyFill="1" applyBorder="1" applyAlignment="1">
      <alignment vertical="top" wrapText="1" readingOrder="1"/>
    </xf>
    <xf numFmtId="0" fontId="36" fillId="0" borderId="8" xfId="6" applyNumberFormat="1" applyFont="1" applyFill="1" applyBorder="1" applyAlignment="1">
      <alignment vertical="top"/>
    </xf>
    <xf numFmtId="0" fontId="36" fillId="0" borderId="8" xfId="6" applyNumberFormat="1" applyFont="1" applyFill="1" applyBorder="1" applyAlignment="1">
      <alignment vertical="top" wrapText="1"/>
    </xf>
    <xf numFmtId="4" fontId="85" fillId="0" borderId="8" xfId="6" applyNumberFormat="1" applyFont="1" applyFill="1" applyBorder="1" applyAlignment="1">
      <alignment vertical="top" wrapText="1" readingOrder="1"/>
    </xf>
    <xf numFmtId="0" fontId="23" fillId="0" borderId="8" xfId="6" applyNumberFormat="1" applyFont="1" applyFill="1" applyBorder="1" applyAlignment="1">
      <alignment vertical="top" wrapText="1" readingOrder="1"/>
    </xf>
    <xf numFmtId="0" fontId="83" fillId="7" borderId="8" xfId="6" applyNumberFormat="1" applyFont="1" applyFill="1" applyBorder="1" applyAlignment="1">
      <alignment vertical="top"/>
    </xf>
    <xf numFmtId="0" fontId="83" fillId="7" borderId="8" xfId="6" applyNumberFormat="1" applyFont="1" applyFill="1" applyBorder="1" applyAlignment="1">
      <alignment vertical="top" wrapText="1"/>
    </xf>
    <xf numFmtId="4" fontId="84" fillId="7" borderId="8" xfId="6" applyNumberFormat="1" applyFont="1" applyFill="1" applyBorder="1" applyAlignment="1">
      <alignment vertical="top" wrapText="1" readingOrder="1"/>
    </xf>
    <xf numFmtId="167" fontId="8" fillId="2" borderId="27" xfId="0" applyNumberFormat="1" applyFont="1" applyFill="1" applyBorder="1" applyAlignment="1">
      <alignment horizontal="center" vertical="top"/>
    </xf>
    <xf numFmtId="0" fontId="8" fillId="2" borderId="0" xfId="0" applyFont="1" applyFill="1" applyAlignment="1">
      <alignment horizontal="left" vertical="top"/>
    </xf>
    <xf numFmtId="0" fontId="19" fillId="5" borderId="0" xfId="6" applyFont="1" applyFill="1" applyBorder="1"/>
    <xf numFmtId="0" fontId="23" fillId="5" borderId="0" xfId="6" applyNumberFormat="1" applyFont="1" applyFill="1" applyBorder="1" applyAlignment="1">
      <alignment vertical="top" wrapText="1" readingOrder="1"/>
    </xf>
    <xf numFmtId="0" fontId="24" fillId="21" borderId="59" xfId="6" applyNumberFormat="1" applyFont="1" applyFill="1" applyBorder="1" applyAlignment="1">
      <alignment horizontal="center" vertical="top" wrapText="1" readingOrder="1"/>
    </xf>
    <xf numFmtId="4" fontId="67" fillId="5" borderId="0" xfId="6" applyNumberFormat="1" applyFont="1" applyFill="1" applyBorder="1" applyAlignment="1">
      <alignment horizontal="right" vertical="center" wrapText="1" readingOrder="1"/>
    </xf>
    <xf numFmtId="4" fontId="69" fillId="21" borderId="59" xfId="6" applyNumberFormat="1" applyFont="1" applyFill="1" applyBorder="1" applyAlignment="1">
      <alignment horizontal="center" vertical="top" wrapText="1" readingOrder="1"/>
    </xf>
    <xf numFmtId="4" fontId="24" fillId="21" borderId="59" xfId="6" applyNumberFormat="1" applyFont="1" applyFill="1" applyBorder="1" applyAlignment="1">
      <alignment horizontal="center" vertical="top" wrapText="1" readingOrder="1"/>
    </xf>
    <xf numFmtId="0" fontId="24" fillId="5" borderId="0" xfId="6" applyNumberFormat="1" applyFont="1" applyFill="1" applyBorder="1" applyAlignment="1">
      <alignment horizontal="center" vertical="top" wrapText="1" readingOrder="1"/>
    </xf>
    <xf numFmtId="0" fontId="24" fillId="21" borderId="8" xfId="6" applyNumberFormat="1" applyFont="1" applyFill="1" applyBorder="1" applyAlignment="1">
      <alignment horizontal="center" vertical="top" wrapText="1" readingOrder="1"/>
    </xf>
    <xf numFmtId="4" fontId="71" fillId="5" borderId="0" xfId="6" applyNumberFormat="1" applyFont="1" applyFill="1" applyBorder="1" applyAlignment="1">
      <alignment horizontal="right" vertical="center" wrapText="1" readingOrder="1"/>
    </xf>
    <xf numFmtId="0" fontId="71" fillId="5" borderId="0" xfId="6" applyNumberFormat="1" applyFont="1" applyFill="1" applyBorder="1" applyAlignment="1">
      <alignment horizontal="right" vertical="center" wrapText="1" readingOrder="1"/>
    </xf>
    <xf numFmtId="4" fontId="72" fillId="5" borderId="0" xfId="6" applyNumberFormat="1" applyFont="1" applyFill="1" applyBorder="1" applyAlignment="1">
      <alignment horizontal="right" vertical="center" wrapText="1" readingOrder="1"/>
    </xf>
    <xf numFmtId="0" fontId="72" fillId="5" borderId="0" xfId="6" applyNumberFormat="1" applyFont="1" applyFill="1" applyBorder="1" applyAlignment="1">
      <alignment horizontal="right" vertical="center" wrapText="1" readingOrder="1"/>
    </xf>
    <xf numFmtId="0" fontId="21" fillId="5" borderId="0" xfId="6" applyNumberFormat="1" applyFont="1" applyFill="1" applyBorder="1" applyAlignment="1">
      <alignment vertical="top" wrapText="1" readingOrder="1"/>
    </xf>
    <xf numFmtId="0" fontId="19" fillId="13" borderId="0" xfId="6" applyFont="1" applyFill="1" applyBorder="1"/>
    <xf numFmtId="0" fontId="23" fillId="13" borderId="0" xfId="6" applyNumberFormat="1" applyFont="1" applyFill="1" applyBorder="1" applyAlignment="1">
      <alignment vertical="top" wrapText="1" readingOrder="1"/>
    </xf>
    <xf numFmtId="0" fontId="24" fillId="22" borderId="59" xfId="6" applyNumberFormat="1" applyFont="1" applyFill="1" applyBorder="1" applyAlignment="1">
      <alignment horizontal="center" vertical="top" wrapText="1" readingOrder="1"/>
    </xf>
    <xf numFmtId="4" fontId="23" fillId="13" borderId="8" xfId="6" applyNumberFormat="1" applyFont="1" applyFill="1" applyBorder="1" applyAlignment="1">
      <alignment vertical="top" wrapText="1" readingOrder="1"/>
    </xf>
    <xf numFmtId="4" fontId="85" fillId="13" borderId="8" xfId="6" applyNumberFormat="1" applyFont="1" applyFill="1" applyBorder="1" applyAlignment="1">
      <alignment vertical="top" wrapText="1" readingOrder="1"/>
    </xf>
    <xf numFmtId="0" fontId="23" fillId="13" borderId="8" xfId="6" applyNumberFormat="1" applyFont="1" applyFill="1" applyBorder="1" applyAlignment="1">
      <alignment vertical="top" wrapText="1" readingOrder="1"/>
    </xf>
    <xf numFmtId="4" fontId="84" fillId="13" borderId="8" xfId="6" applyNumberFormat="1" applyFont="1" applyFill="1" applyBorder="1" applyAlignment="1">
      <alignment vertical="top" wrapText="1" readingOrder="1"/>
    </xf>
    <xf numFmtId="0" fontId="24" fillId="22" borderId="68" xfId="6" applyNumberFormat="1" applyFont="1" applyFill="1" applyBorder="1" applyAlignment="1">
      <alignment horizontal="center" vertical="top" wrapText="1" readingOrder="1"/>
    </xf>
    <xf numFmtId="4" fontId="76" fillId="13" borderId="0" xfId="6" applyNumberFormat="1" applyFont="1" applyFill="1" applyBorder="1" applyAlignment="1">
      <alignment horizontal="right" vertical="center" wrapText="1" readingOrder="1"/>
    </xf>
    <xf numFmtId="0" fontId="76" fillId="13" borderId="0" xfId="6" applyNumberFormat="1" applyFont="1" applyFill="1" applyBorder="1" applyAlignment="1">
      <alignment horizontal="right" vertical="center" wrapText="1" readingOrder="1"/>
    </xf>
    <xf numFmtId="4" fontId="80" fillId="13" borderId="0" xfId="6" applyNumberFormat="1" applyFont="1" applyFill="1" applyBorder="1" applyAlignment="1">
      <alignment horizontal="right" vertical="center" wrapText="1" readingOrder="1"/>
    </xf>
    <xf numFmtId="4" fontId="73" fillId="13" borderId="0" xfId="6" applyNumberFormat="1" applyFont="1" applyFill="1" applyBorder="1" applyAlignment="1">
      <alignment horizontal="right" vertical="center" wrapText="1" readingOrder="1"/>
    </xf>
    <xf numFmtId="0" fontId="73" fillId="13" borderId="0" xfId="6" applyNumberFormat="1" applyFont="1" applyFill="1" applyBorder="1" applyAlignment="1">
      <alignment horizontal="right" vertical="center" wrapText="1" readingOrder="1"/>
    </xf>
    <xf numFmtId="4" fontId="62" fillId="13" borderId="0" xfId="6" applyNumberFormat="1" applyFont="1" applyFill="1" applyBorder="1" applyAlignment="1">
      <alignment horizontal="right" vertical="center" wrapText="1" readingOrder="1"/>
    </xf>
    <xf numFmtId="0" fontId="62" fillId="13" borderId="0" xfId="6" applyNumberFormat="1" applyFont="1" applyFill="1" applyBorder="1" applyAlignment="1">
      <alignment horizontal="right" vertical="center" wrapText="1" readingOrder="1"/>
    </xf>
    <xf numFmtId="0" fontId="80" fillId="13" borderId="0" xfId="6" applyNumberFormat="1" applyFont="1" applyFill="1" applyBorder="1" applyAlignment="1">
      <alignment horizontal="right" vertical="center" wrapText="1" readingOrder="1"/>
    </xf>
    <xf numFmtId="4" fontId="23" fillId="13" borderId="0" xfId="6" applyNumberFormat="1" applyFont="1" applyFill="1" applyBorder="1" applyAlignment="1">
      <alignment vertical="top" wrapText="1" readingOrder="1"/>
    </xf>
    <xf numFmtId="0" fontId="75" fillId="5" borderId="0" xfId="6" applyNumberFormat="1" applyFont="1" applyFill="1" applyBorder="1" applyAlignment="1">
      <alignment horizontal="center" vertical="center" wrapText="1" readingOrder="1"/>
    </xf>
    <xf numFmtId="4" fontId="73" fillId="5" borderId="0" xfId="6" applyNumberFormat="1" applyFont="1" applyFill="1" applyBorder="1" applyAlignment="1">
      <alignment horizontal="right" vertical="center" wrapText="1" readingOrder="1"/>
    </xf>
    <xf numFmtId="0" fontId="73" fillId="5" borderId="0" xfId="6" applyNumberFormat="1" applyFont="1" applyFill="1" applyBorder="1" applyAlignment="1">
      <alignment horizontal="right" vertical="center" wrapText="1" readingOrder="1"/>
    </xf>
    <xf numFmtId="0" fontId="78" fillId="5" borderId="0" xfId="6" applyNumberFormat="1" applyFont="1" applyFill="1" applyBorder="1" applyAlignment="1">
      <alignment horizontal="center" vertical="center" wrapText="1" readingOrder="1"/>
    </xf>
    <xf numFmtId="4" fontId="76" fillId="5" borderId="0" xfId="6" applyNumberFormat="1" applyFont="1" applyFill="1" applyBorder="1" applyAlignment="1">
      <alignment horizontal="right" vertical="center" wrapText="1" readingOrder="1"/>
    </xf>
    <xf numFmtId="0" fontId="76" fillId="5" borderId="0" xfId="6" applyNumberFormat="1" applyFont="1" applyFill="1" applyBorder="1" applyAlignment="1">
      <alignment horizontal="right" vertical="center" wrapText="1" readingOrder="1"/>
    </xf>
    <xf numFmtId="0" fontId="78" fillId="2" borderId="0" xfId="6" applyNumberFormat="1" applyFont="1" applyFill="1" applyBorder="1" applyAlignment="1">
      <alignment horizontal="center" vertical="center" wrapText="1" readingOrder="1"/>
    </xf>
    <xf numFmtId="0" fontId="75" fillId="2" borderId="0" xfId="6" applyNumberFormat="1" applyFont="1" applyFill="1" applyBorder="1" applyAlignment="1">
      <alignment horizontal="center" vertical="center" wrapText="1" readingOrder="1"/>
    </xf>
    <xf numFmtId="4" fontId="76" fillId="2" borderId="0" xfId="6" applyNumberFormat="1" applyFont="1" applyFill="1" applyBorder="1" applyAlignment="1">
      <alignment horizontal="right" vertical="center" wrapText="1" readingOrder="1"/>
    </xf>
    <xf numFmtId="0" fontId="76" fillId="2" borderId="0" xfId="6" applyNumberFormat="1" applyFont="1" applyFill="1" applyBorder="1" applyAlignment="1">
      <alignment horizontal="right" vertical="center" wrapText="1" readingOrder="1"/>
    </xf>
    <xf numFmtId="0" fontId="19" fillId="2" borderId="0" xfId="6" applyFont="1" applyFill="1" applyBorder="1"/>
    <xf numFmtId="4" fontId="73" fillId="2" borderId="0" xfId="6" applyNumberFormat="1" applyFont="1" applyFill="1" applyBorder="1" applyAlignment="1">
      <alignment horizontal="right" vertical="center" wrapText="1" readingOrder="1"/>
    </xf>
    <xf numFmtId="0" fontId="73" fillId="2" borderId="0" xfId="6" applyNumberFormat="1" applyFont="1" applyFill="1" applyBorder="1" applyAlignment="1">
      <alignment horizontal="right" vertical="center" wrapText="1" readingOrder="1"/>
    </xf>
    <xf numFmtId="0" fontId="7" fillId="20" borderId="16" xfId="0" applyFont="1" applyFill="1" applyBorder="1" applyAlignment="1">
      <alignment horizontal="center" vertical="center"/>
    </xf>
    <xf numFmtId="0" fontId="7" fillId="20" borderId="12" xfId="0" applyFont="1" applyFill="1" applyBorder="1" applyAlignment="1">
      <alignment horizontal="center" vertical="center"/>
    </xf>
    <xf numFmtId="0" fontId="23" fillId="2" borderId="0" xfId="6" applyNumberFormat="1" applyFont="1" applyFill="1" applyBorder="1" applyAlignment="1">
      <alignment vertical="top" wrapText="1" readingOrder="1"/>
    </xf>
    <xf numFmtId="0" fontId="24" fillId="23" borderId="59" xfId="6" applyNumberFormat="1" applyFont="1" applyFill="1" applyBorder="1" applyAlignment="1">
      <alignment horizontal="center" vertical="top" wrapText="1" readingOrder="1"/>
    </xf>
    <xf numFmtId="4" fontId="67" fillId="2" borderId="0" xfId="6" applyNumberFormat="1" applyFont="1" applyFill="1" applyBorder="1" applyAlignment="1">
      <alignment horizontal="right" vertical="center" wrapText="1" readingOrder="1"/>
    </xf>
    <xf numFmtId="4" fontId="69" fillId="23" borderId="59" xfId="6" applyNumberFormat="1" applyFont="1" applyFill="1" applyBorder="1" applyAlignment="1">
      <alignment horizontal="center" vertical="top" wrapText="1" readingOrder="1"/>
    </xf>
    <xf numFmtId="4" fontId="24" fillId="23" borderId="59" xfId="6" applyNumberFormat="1" applyFont="1" applyFill="1" applyBorder="1" applyAlignment="1">
      <alignment horizontal="center" vertical="top" wrapText="1" readingOrder="1"/>
    </xf>
    <xf numFmtId="0" fontId="24" fillId="2" borderId="0" xfId="6" applyNumberFormat="1" applyFont="1" applyFill="1" applyBorder="1" applyAlignment="1">
      <alignment horizontal="center" vertical="top" wrapText="1" readingOrder="1"/>
    </xf>
    <xf numFmtId="0" fontId="24" fillId="23" borderId="8" xfId="6" applyNumberFormat="1" applyFont="1" applyFill="1" applyBorder="1" applyAlignment="1">
      <alignment horizontal="center" vertical="top" wrapText="1" readingOrder="1"/>
    </xf>
    <xf numFmtId="4" fontId="71" fillId="2" borderId="0" xfId="6" applyNumberFormat="1" applyFont="1" applyFill="1" applyBorder="1" applyAlignment="1">
      <alignment horizontal="right" vertical="center" wrapText="1" readingOrder="1"/>
    </xf>
    <xf numFmtId="0" fontId="71" fillId="2" borderId="0" xfId="6" applyNumberFormat="1" applyFont="1" applyFill="1" applyBorder="1" applyAlignment="1">
      <alignment horizontal="right" vertical="center" wrapText="1" readingOrder="1"/>
    </xf>
    <xf numFmtId="0" fontId="21" fillId="2" borderId="0" xfId="6" applyNumberFormat="1" applyFont="1" applyFill="1" applyBorder="1" applyAlignment="1">
      <alignment vertical="top" wrapText="1" readingOrder="1"/>
    </xf>
    <xf numFmtId="4" fontId="19" fillId="2" borderId="0" xfId="6" applyNumberFormat="1" applyFont="1" applyFill="1" applyBorder="1"/>
    <xf numFmtId="0" fontId="88" fillId="4" borderId="0" xfId="6" applyFont="1" applyFill="1" applyBorder="1"/>
    <xf numFmtId="0" fontId="89" fillId="0" borderId="0" xfId="6" applyNumberFormat="1" applyFont="1" applyFill="1" applyBorder="1" applyAlignment="1">
      <alignment horizontal="center" vertical="center" wrapText="1" readingOrder="1"/>
    </xf>
    <xf numFmtId="4" fontId="89" fillId="0" borderId="0" xfId="6" applyNumberFormat="1" applyFont="1" applyFill="1" applyBorder="1" applyAlignment="1">
      <alignment horizontal="right" vertical="center" wrapText="1" readingOrder="1"/>
    </xf>
    <xf numFmtId="0" fontId="89" fillId="2" borderId="0" xfId="6" applyNumberFormat="1" applyFont="1" applyFill="1" applyBorder="1" applyAlignment="1">
      <alignment horizontal="right" vertical="center" wrapText="1" readingOrder="1"/>
    </xf>
    <xf numFmtId="0" fontId="89" fillId="0" borderId="0" xfId="6" applyNumberFormat="1" applyFont="1" applyFill="1" applyBorder="1" applyAlignment="1">
      <alignment horizontal="right" vertical="center" wrapText="1" readingOrder="1"/>
    </xf>
    <xf numFmtId="0" fontId="88" fillId="0" borderId="0" xfId="6" applyFont="1" applyFill="1" applyBorder="1"/>
    <xf numFmtId="0" fontId="66" fillId="5" borderId="0" xfId="6" applyFont="1" applyFill="1" applyBorder="1"/>
    <xf numFmtId="0" fontId="72" fillId="5" borderId="0" xfId="6" applyNumberFormat="1" applyFont="1" applyFill="1" applyBorder="1" applyAlignment="1">
      <alignment horizontal="center" vertical="center" wrapText="1" readingOrder="1"/>
    </xf>
    <xf numFmtId="4" fontId="19" fillId="5" borderId="0" xfId="6" applyNumberFormat="1" applyFont="1" applyFill="1" applyBorder="1"/>
    <xf numFmtId="4" fontId="23" fillId="5" borderId="0" xfId="6" applyNumberFormat="1" applyFont="1" applyFill="1" applyBorder="1" applyAlignment="1">
      <alignment vertical="top" wrapText="1" readingOrder="1"/>
    </xf>
    <xf numFmtId="4" fontId="89" fillId="5" borderId="0" xfId="6" applyNumberFormat="1" applyFont="1" applyFill="1" applyBorder="1" applyAlignment="1">
      <alignment horizontal="right" vertical="center" wrapText="1" readingOrder="1"/>
    </xf>
    <xf numFmtId="0" fontId="71" fillId="5" borderId="0" xfId="6" applyNumberFormat="1" applyFont="1" applyFill="1" applyBorder="1" applyAlignment="1">
      <alignment horizontal="center" vertical="center" wrapText="1" readingOrder="1"/>
    </xf>
    <xf numFmtId="17" fontId="11" fillId="7" borderId="8" xfId="0" applyNumberFormat="1" applyFont="1" applyFill="1" applyBorder="1" applyAlignment="1">
      <alignment horizontal="center" vertical="center"/>
    </xf>
    <xf numFmtId="0" fontId="19" fillId="0" borderId="0" xfId="6" applyFont="1" applyFill="1" applyBorder="1"/>
    <xf numFmtId="0" fontId="23" fillId="0" borderId="0" xfId="6" applyNumberFormat="1" applyFont="1" applyFill="1" applyBorder="1" applyAlignment="1">
      <alignment vertical="top" wrapText="1" readingOrder="1"/>
    </xf>
    <xf numFmtId="0" fontId="24" fillId="9" borderId="59" xfId="6" applyNumberFormat="1" applyFont="1" applyFill="1" applyBorder="1" applyAlignment="1">
      <alignment horizontal="center" vertical="top" wrapText="1" readingOrder="1"/>
    </xf>
    <xf numFmtId="0" fontId="23" fillId="0" borderId="62" xfId="6" applyNumberFormat="1" applyFont="1" applyFill="1" applyBorder="1" applyAlignment="1">
      <alignment vertical="top" wrapText="1" readingOrder="1"/>
    </xf>
    <xf numFmtId="0" fontId="66" fillId="0" borderId="0" xfId="6" applyFont="1" applyFill="1" applyBorder="1"/>
    <xf numFmtId="0" fontId="66" fillId="5" borderId="0" xfId="6" applyFont="1" applyFill="1" applyBorder="1"/>
    <xf numFmtId="0" fontId="79" fillId="0" borderId="0" xfId="6" applyFont="1" applyFill="1" applyBorder="1"/>
    <xf numFmtId="0" fontId="45" fillId="0" borderId="0" xfId="6" applyNumberFormat="1" applyFont="1" applyFill="1" applyBorder="1" applyAlignment="1">
      <alignment horizontal="center" vertical="center" wrapText="1" readingOrder="1"/>
    </xf>
    <xf numFmtId="0" fontId="37" fillId="0" borderId="0" xfId="6" applyFont="1" applyFill="1" applyBorder="1"/>
    <xf numFmtId="0" fontId="45" fillId="0" borderId="0" xfId="6" applyNumberFormat="1" applyFont="1" applyFill="1" applyBorder="1" applyAlignment="1">
      <alignment vertical="center" wrapText="1" readingOrder="1"/>
    </xf>
    <xf numFmtId="0" fontId="42" fillId="0" borderId="0" xfId="6" applyNumberFormat="1" applyFont="1" applyFill="1" applyBorder="1" applyAlignment="1">
      <alignment vertical="top" wrapText="1" readingOrder="1"/>
    </xf>
    <xf numFmtId="0" fontId="42" fillId="0" borderId="62" xfId="6" applyNumberFormat="1" applyFont="1" applyFill="1" applyBorder="1" applyAlignment="1">
      <alignment vertical="top" wrapText="1" readingOrder="1"/>
    </xf>
    <xf numFmtId="0" fontId="66" fillId="0" borderId="0" xfId="6" applyFont="1" applyFill="1" applyBorder="1"/>
    <xf numFmtId="0" fontId="67" fillId="0" borderId="0" xfId="6" applyNumberFormat="1" applyFont="1" applyFill="1" applyBorder="1" applyAlignment="1">
      <alignment horizontal="center" vertical="center" wrapText="1" readingOrder="1"/>
    </xf>
    <xf numFmtId="0" fontId="68" fillId="0" borderId="0" xfId="6" applyFont="1" applyFill="1" applyBorder="1"/>
    <xf numFmtId="0" fontId="24" fillId="9" borderId="59" xfId="6" applyNumberFormat="1" applyFont="1" applyFill="1" applyBorder="1" applyAlignment="1">
      <alignment horizontal="center" vertical="top" wrapText="1" readingOrder="1"/>
    </xf>
    <xf numFmtId="0" fontId="19" fillId="0" borderId="60" xfId="6" applyNumberFormat="1" applyFont="1" applyFill="1" applyBorder="1" applyAlignment="1">
      <alignment vertical="top" wrapText="1"/>
    </xf>
    <xf numFmtId="0" fontId="19" fillId="0" borderId="61" xfId="6" applyNumberFormat="1" applyFont="1" applyFill="1" applyBorder="1" applyAlignment="1">
      <alignment vertical="top" wrapText="1"/>
    </xf>
    <xf numFmtId="0" fontId="25" fillId="0" borderId="61" xfId="6" applyNumberFormat="1" applyFont="1" applyFill="1" applyBorder="1" applyAlignment="1">
      <alignment horizontal="left" vertical="top" wrapText="1" readingOrder="1"/>
    </xf>
    <xf numFmtId="0" fontId="24" fillId="9" borderId="59" xfId="6" applyNumberFormat="1" applyFont="1" applyFill="1" applyBorder="1" applyAlignment="1">
      <alignment horizontal="left" vertical="top" wrapText="1" readingOrder="1"/>
    </xf>
    <xf numFmtId="0" fontId="19" fillId="0" borderId="0" xfId="6" applyFont="1" applyFill="1" applyBorder="1"/>
    <xf numFmtId="0" fontId="23" fillId="0" borderId="0" xfId="6" applyNumberFormat="1" applyFont="1" applyFill="1" applyBorder="1" applyAlignment="1">
      <alignment vertical="top" wrapText="1" readingOrder="1"/>
    </xf>
    <xf numFmtId="44" fontId="90" fillId="0" borderId="0" xfId="11" applyFont="1" applyFill="1" applyBorder="1"/>
    <xf numFmtId="0" fontId="90" fillId="0" borderId="0" xfId="6" applyFont="1" applyFill="1" applyBorder="1"/>
    <xf numFmtId="9" fontId="90" fillId="0" borderId="0" xfId="12" applyFont="1" applyFill="1" applyBorder="1" applyAlignment="1">
      <alignment horizontal="center"/>
    </xf>
    <xf numFmtId="9" fontId="37" fillId="0" borderId="0" xfId="12" applyFont="1" applyFill="1" applyBorder="1" applyAlignment="1">
      <alignment horizontal="center"/>
    </xf>
    <xf numFmtId="44" fontId="91" fillId="0" borderId="0" xfId="11" applyFont="1" applyFill="1" applyBorder="1" applyAlignment="1">
      <alignment vertical="top" wrapText="1" readingOrder="1"/>
    </xf>
    <xf numFmtId="9" fontId="91" fillId="0" borderId="0" xfId="12" applyFont="1" applyFill="1" applyBorder="1" applyAlignment="1">
      <alignment horizontal="center" vertical="top" wrapText="1"/>
    </xf>
    <xf numFmtId="44" fontId="92" fillId="9" borderId="59" xfId="11" applyFont="1" applyFill="1" applyBorder="1" applyAlignment="1">
      <alignment horizontal="center" vertical="top" wrapText="1" readingOrder="1"/>
    </xf>
    <xf numFmtId="9" fontId="92" fillId="9" borderId="59" xfId="12" applyFont="1" applyFill="1" applyBorder="1" applyAlignment="1">
      <alignment horizontal="center" vertical="top" wrapText="1"/>
    </xf>
    <xf numFmtId="44" fontId="93" fillId="0" borderId="0" xfId="11" applyFont="1" applyFill="1" applyBorder="1" applyAlignment="1">
      <alignment horizontal="right" vertical="center" wrapText="1" readingOrder="1"/>
    </xf>
    <xf numFmtId="0" fontId="94" fillId="0" borderId="0" xfId="6" applyFont="1" applyFill="1" applyBorder="1"/>
    <xf numFmtId="9" fontId="93" fillId="0" borderId="0" xfId="12" applyFont="1" applyFill="1" applyBorder="1" applyAlignment="1">
      <alignment horizontal="center" vertical="center" wrapText="1"/>
    </xf>
    <xf numFmtId="0" fontId="47" fillId="0" borderId="62" xfId="6" applyNumberFormat="1" applyFont="1" applyFill="1" applyBorder="1" applyAlignment="1">
      <alignment horizontal="left" vertical="center" wrapText="1" readingOrder="1"/>
    </xf>
    <xf numFmtId="44" fontId="95" fillId="0" borderId="0" xfId="11" applyFont="1" applyFill="1" applyBorder="1" applyAlignment="1">
      <alignment horizontal="right" vertical="center" wrapText="1" readingOrder="1"/>
    </xf>
    <xf numFmtId="9" fontId="95" fillId="0" borderId="0" xfId="12" applyFont="1" applyFill="1" applyBorder="1" applyAlignment="1">
      <alignment horizontal="center" vertical="center" wrapText="1"/>
    </xf>
    <xf numFmtId="9" fontId="45" fillId="0" borderId="0" xfId="12" applyFont="1" applyFill="1" applyBorder="1" applyAlignment="1">
      <alignment horizontal="center" vertical="center" wrapText="1"/>
    </xf>
    <xf numFmtId="4" fontId="96" fillId="0" borderId="0" xfId="6" applyNumberFormat="1" applyFont="1" applyFill="1" applyBorder="1" applyAlignment="1">
      <alignment horizontal="right" vertical="center" wrapText="1" readingOrder="1"/>
    </xf>
    <xf numFmtId="0" fontId="96" fillId="0" borderId="0" xfId="6" applyNumberFormat="1" applyFont="1" applyFill="1" applyBorder="1" applyAlignment="1">
      <alignment horizontal="right" vertical="center" wrapText="1" readingOrder="1"/>
    </xf>
    <xf numFmtId="9" fontId="71" fillId="0" borderId="0" xfId="12" applyFont="1" applyFill="1" applyBorder="1" applyAlignment="1">
      <alignment horizontal="center" vertical="center" wrapText="1"/>
    </xf>
    <xf numFmtId="0" fontId="97" fillId="0" borderId="0" xfId="6" applyFont="1" applyFill="1" applyBorder="1"/>
    <xf numFmtId="9" fontId="96" fillId="0" borderId="0" xfId="12" applyFont="1" applyFill="1" applyBorder="1" applyAlignment="1">
      <alignment horizontal="center" vertical="center" wrapText="1"/>
    </xf>
    <xf numFmtId="4" fontId="98" fillId="0" borderId="0" xfId="6" applyNumberFormat="1" applyFont="1" applyFill="1" applyBorder="1" applyAlignment="1">
      <alignment horizontal="right" vertical="center" wrapText="1" readingOrder="1"/>
    </xf>
    <xf numFmtId="0" fontId="98" fillId="0" borderId="0" xfId="6" applyNumberFormat="1" applyFont="1" applyFill="1" applyBorder="1" applyAlignment="1">
      <alignment horizontal="right" vertical="center" wrapText="1" readingOrder="1"/>
    </xf>
    <xf numFmtId="0" fontId="99" fillId="0" borderId="0" xfId="6" applyNumberFormat="1" applyFont="1" applyFill="1" applyBorder="1" applyAlignment="1">
      <alignment vertical="top" wrapText="1" readingOrder="1"/>
    </xf>
    <xf numFmtId="0" fontId="79" fillId="5" borderId="0" xfId="6" applyFont="1" applyFill="1" applyBorder="1"/>
    <xf numFmtId="0" fontId="49" fillId="5" borderId="0" xfId="6" applyNumberFormat="1" applyFont="1" applyFill="1" applyBorder="1" applyAlignment="1">
      <alignment horizontal="center" vertical="center" wrapText="1" readingOrder="1"/>
    </xf>
    <xf numFmtId="9" fontId="71" fillId="5" borderId="0" xfId="12" applyFont="1" applyFill="1" applyBorder="1" applyAlignment="1">
      <alignment horizontal="center" vertical="center" wrapText="1"/>
    </xf>
    <xf numFmtId="0" fontId="37" fillId="5" borderId="0" xfId="6" applyFont="1" applyFill="1" applyBorder="1"/>
    <xf numFmtId="0" fontId="76" fillId="0" borderId="0" xfId="6" applyNumberFormat="1" applyFont="1" applyFill="1" applyBorder="1" applyAlignment="1">
      <alignment horizontal="right" vertical="center" wrapText="1" readingOrder="1"/>
    </xf>
    <xf numFmtId="0" fontId="73" fillId="0" borderId="0" xfId="6" applyNumberFormat="1" applyFont="1" applyFill="1" applyBorder="1" applyAlignment="1">
      <alignment horizontal="right" vertical="center" wrapText="1" readingOrder="1"/>
    </xf>
    <xf numFmtId="44" fontId="99" fillId="0" borderId="0" xfId="11" applyFont="1" applyFill="1" applyBorder="1" applyAlignment="1">
      <alignment vertical="top" wrapText="1" readingOrder="1"/>
    </xf>
    <xf numFmtId="167" fontId="31" fillId="7" borderId="27" xfId="1" applyNumberFormat="1" applyFont="1" applyFill="1" applyBorder="1" applyAlignment="1">
      <alignment horizontal="left" vertical="top"/>
    </xf>
    <xf numFmtId="0" fontId="79" fillId="20" borderId="0" xfId="6" applyFont="1" applyFill="1" applyBorder="1"/>
    <xf numFmtId="0" fontId="49" fillId="20" borderId="0" xfId="6" applyNumberFormat="1" applyFont="1" applyFill="1" applyBorder="1" applyAlignment="1">
      <alignment horizontal="center" vertical="center" wrapText="1" readingOrder="1"/>
    </xf>
    <xf numFmtId="4" fontId="98" fillId="20" borderId="0" xfId="6" applyNumberFormat="1" applyFont="1" applyFill="1" applyBorder="1" applyAlignment="1">
      <alignment horizontal="right" vertical="center" wrapText="1" readingOrder="1"/>
    </xf>
    <xf numFmtId="0" fontId="98" fillId="20" borderId="0" xfId="6" applyNumberFormat="1" applyFont="1" applyFill="1" applyBorder="1" applyAlignment="1">
      <alignment horizontal="right" vertical="center" wrapText="1" readingOrder="1"/>
    </xf>
    <xf numFmtId="0" fontId="97" fillId="20" borderId="0" xfId="6" applyFont="1" applyFill="1" applyBorder="1"/>
    <xf numFmtId="9" fontId="96" fillId="20" borderId="0" xfId="12" applyFont="1" applyFill="1" applyBorder="1" applyAlignment="1">
      <alignment horizontal="center" vertical="center" wrapText="1"/>
    </xf>
    <xf numFmtId="0" fontId="37" fillId="20" borderId="0" xfId="6" applyFont="1" applyFill="1" applyBorder="1"/>
    <xf numFmtId="0" fontId="46" fillId="20" borderId="0" xfId="6" applyNumberFormat="1" applyFont="1" applyFill="1" applyBorder="1" applyAlignment="1">
      <alignment horizontal="center" vertical="center" wrapText="1" readingOrder="1"/>
    </xf>
    <xf numFmtId="4" fontId="96" fillId="20" borderId="0" xfId="6" applyNumberFormat="1" applyFont="1" applyFill="1" applyBorder="1" applyAlignment="1">
      <alignment horizontal="right" vertical="center" wrapText="1" readingOrder="1"/>
    </xf>
    <xf numFmtId="0" fontId="96" fillId="20" borderId="0" xfId="6" applyNumberFormat="1" applyFont="1" applyFill="1" applyBorder="1" applyAlignment="1">
      <alignment horizontal="right" vertical="center" wrapText="1" readingOrder="1"/>
    </xf>
    <xf numFmtId="167" fontId="8" fillId="2" borderId="19" xfId="0" applyNumberFormat="1" applyFont="1" applyFill="1" applyBorder="1" applyAlignment="1">
      <alignment horizontal="center" vertical="top"/>
    </xf>
    <xf numFmtId="0" fontId="37" fillId="17" borderId="0" xfId="6" applyFont="1" applyFill="1" applyBorder="1"/>
    <xf numFmtId="44" fontId="93" fillId="17" borderId="0" xfId="11" applyFont="1" applyFill="1" applyBorder="1" applyAlignment="1">
      <alignment horizontal="right" vertical="center" wrapText="1" readingOrder="1"/>
    </xf>
    <xf numFmtId="4" fontId="71" fillId="17" borderId="0" xfId="6" applyNumberFormat="1" applyFont="1" applyFill="1" applyBorder="1" applyAlignment="1">
      <alignment horizontal="right" vertical="center" wrapText="1" readingOrder="1"/>
    </xf>
    <xf numFmtId="0" fontId="71" fillId="17" borderId="0" xfId="6" applyNumberFormat="1" applyFont="1" applyFill="1" applyBorder="1" applyAlignment="1">
      <alignment horizontal="right" vertical="center" wrapText="1" readingOrder="1"/>
    </xf>
    <xf numFmtId="0" fontId="72" fillId="17" borderId="0" xfId="6" applyNumberFormat="1" applyFont="1" applyFill="1" applyBorder="1" applyAlignment="1">
      <alignment horizontal="right" vertical="center" wrapText="1" readingOrder="1"/>
    </xf>
    <xf numFmtId="4" fontId="72" fillId="17" borderId="0" xfId="6" applyNumberFormat="1" applyFont="1" applyFill="1" applyBorder="1" applyAlignment="1">
      <alignment horizontal="right" vertical="center" wrapText="1" readingOrder="1"/>
    </xf>
    <xf numFmtId="0" fontId="72" fillId="9" borderId="59" xfId="6" applyNumberFormat="1" applyFont="1" applyFill="1" applyBorder="1" applyAlignment="1">
      <alignment horizontal="left" vertical="top" wrapText="1" readingOrder="1"/>
    </xf>
    <xf numFmtId="0" fontId="66" fillId="0" borderId="60" xfId="6" applyNumberFormat="1" applyFont="1" applyFill="1" applyBorder="1" applyAlignment="1">
      <alignment vertical="top" wrapText="1"/>
    </xf>
    <xf numFmtId="0" fontId="66" fillId="0" borderId="61" xfId="6" applyNumberFormat="1" applyFont="1" applyFill="1" applyBorder="1" applyAlignment="1">
      <alignment vertical="top" wrapText="1"/>
    </xf>
    <xf numFmtId="0" fontId="72" fillId="0" borderId="61" xfId="6" applyNumberFormat="1" applyFont="1" applyFill="1" applyBorder="1" applyAlignment="1">
      <alignment horizontal="left" vertical="top" wrapText="1" readingOrder="1"/>
    </xf>
    <xf numFmtId="0" fontId="66" fillId="0" borderId="60" xfId="6" applyNumberFormat="1" applyFont="1" applyFill="1" applyBorder="1" applyAlignment="1">
      <alignment vertical="top"/>
    </xf>
    <xf numFmtId="0" fontId="66" fillId="0" borderId="61" xfId="6" applyNumberFormat="1" applyFont="1" applyFill="1" applyBorder="1" applyAlignment="1">
      <alignment vertical="top"/>
    </xf>
    <xf numFmtId="0" fontId="100" fillId="25" borderId="59" xfId="6" applyNumberFormat="1" applyFont="1" applyFill="1" applyBorder="1" applyAlignment="1">
      <alignment horizontal="left" vertical="top" wrapText="1" readingOrder="1"/>
    </xf>
    <xf numFmtId="0" fontId="100" fillId="6" borderId="61" xfId="6" applyNumberFormat="1" applyFont="1" applyFill="1" applyBorder="1" applyAlignment="1">
      <alignment horizontal="left" vertical="top" wrapText="1" readingOrder="1"/>
    </xf>
    <xf numFmtId="0" fontId="101" fillId="6" borderId="60" xfId="6" applyNumberFormat="1" applyFont="1" applyFill="1" applyBorder="1" applyAlignment="1">
      <alignment vertical="top" wrapText="1"/>
    </xf>
    <xf numFmtId="0" fontId="101" fillId="6" borderId="61" xfId="6" applyNumberFormat="1" applyFont="1" applyFill="1" applyBorder="1" applyAlignment="1">
      <alignment vertical="top" wrapText="1"/>
    </xf>
    <xf numFmtId="0" fontId="101" fillId="6" borderId="60" xfId="6" applyNumberFormat="1" applyFont="1" applyFill="1" applyBorder="1" applyAlignment="1">
      <alignment vertical="top"/>
    </xf>
    <xf numFmtId="4" fontId="102" fillId="6" borderId="0" xfId="6" applyNumberFormat="1" applyFont="1" applyFill="1" applyBorder="1" applyAlignment="1">
      <alignment vertical="top" wrapText="1" readingOrder="1"/>
    </xf>
    <xf numFmtId="0" fontId="101" fillId="6" borderId="0" xfId="6" applyFont="1" applyFill="1" applyBorder="1"/>
    <xf numFmtId="0" fontId="72" fillId="22" borderId="59" xfId="6" applyNumberFormat="1" applyFont="1" applyFill="1" applyBorder="1" applyAlignment="1">
      <alignment horizontal="left" vertical="top" wrapText="1" readingOrder="1"/>
    </xf>
    <xf numFmtId="0" fontId="103" fillId="13" borderId="60" xfId="6" applyNumberFormat="1" applyFont="1" applyFill="1" applyBorder="1" applyAlignment="1">
      <alignment vertical="top" wrapText="1"/>
    </xf>
    <xf numFmtId="0" fontId="103" fillId="13" borderId="61" xfId="6" applyNumberFormat="1" applyFont="1" applyFill="1" applyBorder="1" applyAlignment="1">
      <alignment vertical="top" wrapText="1"/>
    </xf>
    <xf numFmtId="0" fontId="72" fillId="13" borderId="61" xfId="6" applyNumberFormat="1" applyFont="1" applyFill="1" applyBorder="1" applyAlignment="1">
      <alignment horizontal="left" vertical="top" wrapText="1" readingOrder="1"/>
    </xf>
    <xf numFmtId="0" fontId="103" fillId="13" borderId="60" xfId="6" applyNumberFormat="1" applyFont="1" applyFill="1" applyBorder="1" applyAlignment="1">
      <alignment vertical="top"/>
    </xf>
    <xf numFmtId="4" fontId="104" fillId="13" borderId="0" xfId="6" applyNumberFormat="1" applyFont="1" applyFill="1" applyBorder="1" applyAlignment="1">
      <alignment vertical="top" wrapText="1" readingOrder="1"/>
    </xf>
    <xf numFmtId="0" fontId="103" fillId="13" borderId="0" xfId="6" applyFont="1" applyFill="1" applyBorder="1"/>
    <xf numFmtId="0" fontId="7" fillId="2" borderId="0" xfId="0" applyFont="1" applyFill="1" applyAlignment="1">
      <alignment horizontal="left"/>
    </xf>
    <xf numFmtId="167" fontId="7" fillId="10" borderId="19" xfId="1" applyNumberFormat="1" applyFont="1" applyFill="1" applyBorder="1" applyAlignment="1">
      <alignment horizontal="left" vertical="top"/>
    </xf>
    <xf numFmtId="167" fontId="8" fillId="0" borderId="8" xfId="0" applyNumberFormat="1" applyFont="1" applyFill="1" applyBorder="1" applyAlignment="1">
      <alignment horizontal="center" vertical="top"/>
    </xf>
    <xf numFmtId="0" fontId="79" fillId="26" borderId="0" xfId="6" applyFont="1" applyFill="1" applyBorder="1"/>
    <xf numFmtId="0" fontId="49" fillId="26" borderId="0" xfId="6" applyNumberFormat="1" applyFont="1" applyFill="1" applyBorder="1" applyAlignment="1">
      <alignment horizontal="center" vertical="center" wrapText="1" readingOrder="1"/>
    </xf>
    <xf numFmtId="4" fontId="98" fillId="26" borderId="0" xfId="6" applyNumberFormat="1" applyFont="1" applyFill="1" applyBorder="1" applyAlignment="1">
      <alignment horizontal="right" vertical="center" wrapText="1" readingOrder="1"/>
    </xf>
    <xf numFmtId="0" fontId="98" fillId="26" borderId="0" xfId="6" applyNumberFormat="1" applyFont="1" applyFill="1" applyBorder="1" applyAlignment="1">
      <alignment horizontal="right" vertical="center" wrapText="1" readingOrder="1"/>
    </xf>
    <xf numFmtId="0" fontId="97" fillId="26" borderId="0" xfId="6" applyFont="1" applyFill="1" applyBorder="1"/>
    <xf numFmtId="9" fontId="96" fillId="26" borderId="0" xfId="12" applyFont="1" applyFill="1" applyBorder="1" applyAlignment="1">
      <alignment horizontal="center" vertical="center" wrapText="1"/>
    </xf>
    <xf numFmtId="0" fontId="37" fillId="26" borderId="0" xfId="6" applyFont="1" applyFill="1" applyBorder="1"/>
    <xf numFmtId="0" fontId="37" fillId="0" borderId="0" xfId="6" applyFont="1" applyFill="1" applyBorder="1"/>
    <xf numFmtId="0" fontId="79" fillId="0" borderId="0" xfId="6" applyFont="1" applyFill="1" applyBorder="1"/>
    <xf numFmtId="0" fontId="43" fillId="9" borderId="59" xfId="6" applyNumberFormat="1" applyFont="1" applyFill="1" applyBorder="1" applyAlignment="1">
      <alignment horizontal="center" vertical="top" wrapText="1" readingOrder="1"/>
    </xf>
    <xf numFmtId="44" fontId="90" fillId="0" borderId="0" xfId="11" applyFont="1" applyFill="1" applyBorder="1"/>
    <xf numFmtId="0" fontId="13" fillId="4" borderId="65" xfId="0" applyFont="1" applyFill="1" applyBorder="1" applyAlignment="1">
      <alignment horizontal="left" vertical="top"/>
    </xf>
    <xf numFmtId="167" fontId="13" fillId="4" borderId="13" xfId="0" applyNumberFormat="1" applyFont="1" applyFill="1" applyBorder="1" applyAlignment="1">
      <alignment horizontal="center" vertical="top"/>
    </xf>
    <xf numFmtId="167" fontId="7" fillId="7" borderId="27" xfId="1" applyNumberFormat="1" applyFont="1" applyFill="1" applyBorder="1" applyAlignment="1">
      <alignment horizontal="left" vertical="top"/>
    </xf>
    <xf numFmtId="167" fontId="28" fillId="4" borderId="27" xfId="1" applyNumberFormat="1" applyFont="1" applyFill="1" applyBorder="1" applyAlignment="1">
      <alignment horizontal="left" vertical="top"/>
    </xf>
    <xf numFmtId="167" fontId="7" fillId="2" borderId="52" xfId="1" applyNumberFormat="1" applyFont="1" applyFill="1" applyBorder="1" applyAlignment="1">
      <alignment horizontal="left" vertical="top"/>
    </xf>
    <xf numFmtId="167" fontId="7" fillId="2" borderId="74" xfId="1" applyNumberFormat="1" applyFont="1" applyFill="1" applyBorder="1" applyAlignment="1">
      <alignment horizontal="left" vertical="top"/>
    </xf>
    <xf numFmtId="167" fontId="7" fillId="2" borderId="22" xfId="1" applyNumberFormat="1" applyFont="1" applyFill="1" applyBorder="1" applyAlignment="1">
      <alignment horizontal="left" vertical="top"/>
    </xf>
    <xf numFmtId="167" fontId="7" fillId="10" borderId="17" xfId="1" applyNumberFormat="1" applyFont="1" applyFill="1" applyBorder="1" applyAlignment="1">
      <alignment horizontal="left" vertical="top"/>
    </xf>
    <xf numFmtId="167" fontId="8" fillId="2" borderId="3" xfId="1" applyNumberFormat="1" applyFont="1" applyFill="1" applyBorder="1" applyAlignment="1">
      <alignment horizontal="left" vertical="top"/>
    </xf>
    <xf numFmtId="0" fontId="9" fillId="13" borderId="13" xfId="0" applyFont="1" applyFill="1" applyBorder="1" applyAlignment="1">
      <alignment horizontal="center" vertical="center" wrapText="1"/>
    </xf>
    <xf numFmtId="167" fontId="11" fillId="7" borderId="54" xfId="0" applyNumberFormat="1" applyFont="1" applyFill="1" applyBorder="1" applyAlignment="1">
      <alignment horizontal="center" vertical="top"/>
    </xf>
    <xf numFmtId="14" fontId="11" fillId="2" borderId="33" xfId="0" applyNumberFormat="1" applyFont="1" applyFill="1" applyBorder="1" applyAlignment="1">
      <alignment horizontal="left" vertical="top"/>
    </xf>
    <xf numFmtId="167" fontId="11" fillId="2" borderId="10" xfId="1" applyNumberFormat="1" applyFont="1" applyFill="1" applyBorder="1" applyAlignment="1">
      <alignment horizontal="left" vertical="top"/>
    </xf>
    <xf numFmtId="167" fontId="11" fillId="2" borderId="36" xfId="1" applyNumberFormat="1" applyFont="1" applyFill="1" applyBorder="1" applyAlignment="1">
      <alignment horizontal="left" vertical="top"/>
    </xf>
    <xf numFmtId="167" fontId="11" fillId="2" borderId="25" xfId="1" applyNumberFormat="1" applyFont="1" applyFill="1" applyBorder="1" applyAlignment="1">
      <alignment horizontal="left" vertical="top"/>
    </xf>
    <xf numFmtId="167" fontId="11" fillId="0" borderId="10" xfId="1" applyNumberFormat="1" applyFont="1" applyFill="1" applyBorder="1" applyAlignment="1">
      <alignment horizontal="left" vertical="top"/>
    </xf>
    <xf numFmtId="167" fontId="11" fillId="14" borderId="65" xfId="0" applyNumberFormat="1" applyFont="1" applyFill="1" applyBorder="1" applyAlignment="1">
      <alignment horizontal="center" vertical="top"/>
    </xf>
    <xf numFmtId="167" fontId="11" fillId="14" borderId="67" xfId="0" applyNumberFormat="1" applyFont="1" applyFill="1" applyBorder="1" applyAlignment="1">
      <alignment horizontal="center" vertical="top"/>
    </xf>
    <xf numFmtId="167" fontId="11" fillId="14" borderId="39" xfId="0" applyNumberFormat="1" applyFont="1" applyFill="1" applyBorder="1" applyAlignment="1">
      <alignment horizontal="center" vertical="top"/>
    </xf>
    <xf numFmtId="167" fontId="11" fillId="14" borderId="12" xfId="0" applyNumberFormat="1" applyFont="1" applyFill="1" applyBorder="1" applyAlignment="1">
      <alignment horizontal="center" vertical="top"/>
    </xf>
    <xf numFmtId="0" fontId="105" fillId="0" borderId="0" xfId="6" applyFont="1" applyFill="1" applyBorder="1"/>
    <xf numFmtId="0" fontId="106" fillId="0" borderId="0" xfId="6" applyNumberFormat="1" applyFont="1" applyFill="1" applyBorder="1" applyAlignment="1">
      <alignment horizontal="center" vertical="center" wrapText="1" readingOrder="1"/>
    </xf>
    <xf numFmtId="4" fontId="106" fillId="0" borderId="0" xfId="6" applyNumberFormat="1" applyFont="1" applyFill="1" applyBorder="1" applyAlignment="1">
      <alignment horizontal="right" vertical="center" wrapText="1" readingOrder="1"/>
    </xf>
    <xf numFmtId="0" fontId="106" fillId="0" borderId="0" xfId="6" applyNumberFormat="1" applyFont="1" applyFill="1" applyBorder="1" applyAlignment="1">
      <alignment horizontal="right" vertical="center" wrapText="1" readingOrder="1"/>
    </xf>
    <xf numFmtId="9" fontId="106" fillId="0" borderId="0" xfId="12" applyFont="1" applyFill="1" applyBorder="1" applyAlignment="1">
      <alignment horizontal="center" vertical="center" wrapText="1"/>
    </xf>
    <xf numFmtId="166" fontId="90" fillId="17" borderId="0" xfId="3" applyFont="1" applyFill="1" applyBorder="1"/>
    <xf numFmtId="166" fontId="91" fillId="17" borderId="0" xfId="3" applyFont="1" applyFill="1" applyBorder="1" applyAlignment="1">
      <alignment vertical="top" wrapText="1" readingOrder="1"/>
    </xf>
    <xf numFmtId="166" fontId="92" fillId="24" borderId="59" xfId="3" applyFont="1" applyFill="1" applyBorder="1" applyAlignment="1">
      <alignment horizontal="center" vertical="top" wrapText="1" readingOrder="1"/>
    </xf>
    <xf numFmtId="166" fontId="93" fillId="17" borderId="0" xfId="3" applyFont="1" applyFill="1" applyBorder="1" applyAlignment="1">
      <alignment horizontal="right" vertical="center" wrapText="1" readingOrder="1"/>
    </xf>
    <xf numFmtId="166" fontId="95" fillId="17" borderId="0" xfId="3" applyFont="1" applyFill="1" applyBorder="1" applyAlignment="1">
      <alignment horizontal="right" vertical="center" wrapText="1" readingOrder="1"/>
    </xf>
    <xf numFmtId="166" fontId="96" fillId="17" borderId="0" xfId="3" applyFont="1" applyFill="1" applyBorder="1" applyAlignment="1">
      <alignment horizontal="right" vertical="center" wrapText="1" readingOrder="1"/>
    </xf>
    <xf numFmtId="166" fontId="106" fillId="17" borderId="0" xfId="3" applyFont="1" applyFill="1" applyBorder="1" applyAlignment="1">
      <alignment horizontal="right" vertical="center" wrapText="1" readingOrder="1"/>
    </xf>
    <xf numFmtId="166" fontId="98" fillId="17" borderId="0" xfId="3" applyFont="1" applyFill="1" applyBorder="1" applyAlignment="1">
      <alignment horizontal="right" vertical="center" wrapText="1" readingOrder="1"/>
    </xf>
    <xf numFmtId="166" fontId="98" fillId="26" borderId="0" xfId="3" applyFont="1" applyFill="1" applyBorder="1" applyAlignment="1">
      <alignment horizontal="right" vertical="center" wrapText="1" readingOrder="1"/>
    </xf>
    <xf numFmtId="166" fontId="99" fillId="17" borderId="0" xfId="3" applyFont="1" applyFill="1" applyBorder="1" applyAlignment="1">
      <alignment vertical="top" wrapText="1" readingOrder="1"/>
    </xf>
    <xf numFmtId="4" fontId="107" fillId="0" borderId="0" xfId="6" applyNumberFormat="1" applyFont="1" applyFill="1" applyBorder="1" applyAlignment="1">
      <alignment horizontal="right" vertical="center" wrapText="1" readingOrder="1"/>
    </xf>
    <xf numFmtId="166" fontId="106" fillId="15" borderId="0" xfId="3" applyFont="1" applyFill="1" applyBorder="1" applyAlignment="1">
      <alignment horizontal="right" vertical="center" wrapText="1" readingOrder="1"/>
    </xf>
    <xf numFmtId="4" fontId="106" fillId="15" borderId="0" xfId="6" applyNumberFormat="1" applyFont="1" applyFill="1" applyBorder="1" applyAlignment="1">
      <alignment horizontal="right" vertical="center" wrapText="1" readingOrder="1"/>
    </xf>
    <xf numFmtId="0" fontId="23" fillId="0" borderId="0" xfId="6" applyNumberFormat="1" applyFont="1" applyFill="1" applyBorder="1" applyAlignment="1">
      <alignment vertical="top" wrapText="1" readingOrder="1"/>
    </xf>
    <xf numFmtId="0" fontId="19" fillId="0" borderId="0" xfId="6" applyFont="1" applyFill="1" applyBorder="1"/>
    <xf numFmtId="0" fontId="23" fillId="0" borderId="62" xfId="6" applyNumberFormat="1" applyFont="1" applyFill="1" applyBorder="1" applyAlignment="1">
      <alignment vertical="top" wrapText="1" readingOrder="1"/>
    </xf>
    <xf numFmtId="0" fontId="24" fillId="9" borderId="8" xfId="6" applyNumberFormat="1" applyFont="1" applyFill="1" applyBorder="1" applyAlignment="1">
      <alignment horizontal="center" vertical="top" wrapText="1" readingOrder="1"/>
    </xf>
    <xf numFmtId="0" fontId="19" fillId="0" borderId="0" xfId="6" applyFont="1" applyFill="1" applyBorder="1"/>
    <xf numFmtId="171" fontId="23" fillId="0" borderId="0" xfId="11" applyNumberFormat="1" applyFont="1" applyFill="1" applyBorder="1" applyAlignment="1">
      <alignment vertical="top" wrapText="1" readingOrder="1"/>
    </xf>
    <xf numFmtId="0" fontId="72" fillId="9" borderId="72" xfId="6" applyNumberFormat="1" applyFont="1" applyFill="1" applyBorder="1" applyAlignment="1">
      <alignment horizontal="center" vertical="center" wrapText="1" readingOrder="1"/>
    </xf>
    <xf numFmtId="171" fontId="72" fillId="9" borderId="72" xfId="11" applyNumberFormat="1" applyFont="1" applyFill="1" applyBorder="1" applyAlignment="1">
      <alignment horizontal="center" vertical="center" wrapText="1" readingOrder="1"/>
    </xf>
    <xf numFmtId="0" fontId="66" fillId="0" borderId="0" xfId="6" applyFont="1" applyFill="1" applyBorder="1" applyAlignment="1">
      <alignment vertical="center"/>
    </xf>
    <xf numFmtId="0" fontId="93" fillId="0" borderId="8" xfId="6" applyNumberFormat="1" applyFont="1" applyFill="1" applyBorder="1" applyAlignment="1">
      <alignment horizontal="center" vertical="center" wrapText="1" readingOrder="1"/>
    </xf>
    <xf numFmtId="4" fontId="93" fillId="0" borderId="8" xfId="6" applyNumberFormat="1" applyFont="1" applyFill="1" applyBorder="1" applyAlignment="1">
      <alignment horizontal="right" vertical="center" wrapText="1" readingOrder="1"/>
    </xf>
    <xf numFmtId="171" fontId="93" fillId="0" borderId="8" xfId="11" applyNumberFormat="1" applyFont="1" applyFill="1" applyBorder="1" applyAlignment="1">
      <alignment horizontal="right" vertical="center" wrapText="1" readingOrder="1"/>
    </xf>
    <xf numFmtId="9" fontId="93" fillId="0" borderId="8" xfId="12" applyFont="1" applyFill="1" applyBorder="1" applyAlignment="1">
      <alignment horizontal="center" vertical="center" wrapText="1" readingOrder="1"/>
    </xf>
    <xf numFmtId="0" fontId="92" fillId="9" borderId="8" xfId="6" applyNumberFormat="1" applyFont="1" applyFill="1" applyBorder="1" applyAlignment="1">
      <alignment horizontal="center" vertical="top" wrapText="1" readingOrder="1"/>
    </xf>
    <xf numFmtId="171" fontId="92" fillId="9" borderId="8" xfId="11" applyNumberFormat="1" applyFont="1" applyFill="1" applyBorder="1" applyAlignment="1">
      <alignment horizontal="center" vertical="top" wrapText="1" readingOrder="1"/>
    </xf>
    <xf numFmtId="9" fontId="92" fillId="9" borderId="8" xfId="12" applyFont="1" applyFill="1" applyBorder="1" applyAlignment="1">
      <alignment horizontal="center" vertical="top" wrapText="1" readingOrder="1"/>
    </xf>
    <xf numFmtId="0" fontId="92" fillId="27" borderId="8" xfId="6" applyNumberFormat="1" applyFont="1" applyFill="1" applyBorder="1" applyAlignment="1">
      <alignment horizontal="center" vertical="top" wrapText="1" readingOrder="1"/>
    </xf>
    <xf numFmtId="171" fontId="92" fillId="27" borderId="8" xfId="11" applyNumberFormat="1" applyFont="1" applyFill="1" applyBorder="1" applyAlignment="1">
      <alignment horizontal="center" vertical="top" wrapText="1" readingOrder="1"/>
    </xf>
    <xf numFmtId="0" fontId="90" fillId="3" borderId="0" xfId="6" applyFont="1" applyFill="1" applyBorder="1"/>
    <xf numFmtId="9" fontId="92" fillId="27" borderId="8" xfId="12" applyFont="1" applyFill="1" applyBorder="1" applyAlignment="1">
      <alignment horizontal="center" vertical="top" wrapText="1" readingOrder="1"/>
    </xf>
    <xf numFmtId="44" fontId="24" fillId="9" borderId="8" xfId="6" applyNumberFormat="1" applyFont="1" applyFill="1" applyBorder="1" applyAlignment="1">
      <alignment horizontal="center" vertical="top" wrapText="1" readingOrder="1"/>
    </xf>
    <xf numFmtId="171" fontId="24" fillId="9" borderId="8" xfId="11" applyNumberFormat="1" applyFont="1" applyFill="1" applyBorder="1" applyAlignment="1">
      <alignment horizontal="center" vertical="top" wrapText="1" readingOrder="1"/>
    </xf>
    <xf numFmtId="0" fontId="24" fillId="9" borderId="72" xfId="6" applyNumberFormat="1" applyFont="1" applyFill="1" applyBorder="1" applyAlignment="1">
      <alignment horizontal="center" vertical="top" wrapText="1" readingOrder="1"/>
    </xf>
    <xf numFmtId="171" fontId="24" fillId="9" borderId="72" xfId="11" applyNumberFormat="1" applyFont="1" applyFill="1" applyBorder="1" applyAlignment="1">
      <alignment horizontal="center" vertical="top" wrapText="1" readingOrder="1"/>
    </xf>
    <xf numFmtId="9" fontId="24" fillId="9" borderId="72" xfId="6" applyNumberFormat="1" applyFont="1" applyFill="1" applyBorder="1" applyAlignment="1">
      <alignment horizontal="center" vertical="top" wrapText="1" readingOrder="1"/>
    </xf>
    <xf numFmtId="0" fontId="46" fillId="0" borderId="8" xfId="6" applyNumberFormat="1" applyFont="1" applyFill="1" applyBorder="1" applyAlignment="1">
      <alignment horizontal="center" vertical="center" wrapText="1" readingOrder="1"/>
    </xf>
    <xf numFmtId="4" fontId="108" fillId="0" borderId="8" xfId="6" applyNumberFormat="1" applyFont="1" applyFill="1" applyBorder="1" applyAlignment="1">
      <alignment horizontal="right" vertical="center" wrapText="1" readingOrder="1"/>
    </xf>
    <xf numFmtId="0" fontId="108" fillId="0" borderId="8" xfId="6" applyNumberFormat="1" applyFont="1" applyFill="1" applyBorder="1" applyAlignment="1">
      <alignment horizontal="right" vertical="center" wrapText="1" readingOrder="1"/>
    </xf>
    <xf numFmtId="0" fontId="19" fillId="0" borderId="8" xfId="6" applyFont="1" applyFill="1" applyBorder="1"/>
    <xf numFmtId="9" fontId="109" fillId="0" borderId="8" xfId="12" applyFont="1" applyFill="1" applyBorder="1" applyAlignment="1">
      <alignment horizontal="center" vertical="center" wrapText="1" readingOrder="1"/>
    </xf>
    <xf numFmtId="9" fontId="108" fillId="0" borderId="8" xfId="12" applyFont="1" applyFill="1" applyBorder="1" applyAlignment="1">
      <alignment horizontal="center" vertical="center" wrapText="1" readingOrder="1"/>
    </xf>
    <xf numFmtId="0" fontId="100" fillId="0" borderId="8" xfId="6" applyNumberFormat="1" applyFont="1" applyFill="1" applyBorder="1" applyAlignment="1">
      <alignment horizontal="center" vertical="center" wrapText="1" readingOrder="1"/>
    </xf>
    <xf numFmtId="4" fontId="100" fillId="0" borderId="8" xfId="6" applyNumberFormat="1" applyFont="1" applyFill="1" applyBorder="1" applyAlignment="1">
      <alignment horizontal="right" vertical="center" wrapText="1" readingOrder="1"/>
    </xf>
    <xf numFmtId="171" fontId="100" fillId="0" borderId="8" xfId="11" applyNumberFormat="1" applyFont="1" applyFill="1" applyBorder="1" applyAlignment="1">
      <alignment horizontal="right" vertical="center" wrapText="1" readingOrder="1"/>
    </xf>
    <xf numFmtId="0" fontId="101" fillId="0" borderId="8" xfId="6" applyFont="1" applyFill="1" applyBorder="1"/>
    <xf numFmtId="9" fontId="100" fillId="0" borderId="8" xfId="12" applyFont="1" applyFill="1" applyBorder="1" applyAlignment="1">
      <alignment horizontal="center" vertical="center" wrapText="1" readingOrder="1"/>
    </xf>
    <xf numFmtId="0" fontId="101" fillId="0" borderId="0" xfId="6" applyFont="1" applyFill="1" applyBorder="1"/>
    <xf numFmtId="0" fontId="49" fillId="0" borderId="8" xfId="6" applyNumberFormat="1" applyFont="1" applyFill="1" applyBorder="1" applyAlignment="1">
      <alignment horizontal="center" vertical="center" wrapText="1" readingOrder="1"/>
    </xf>
    <xf numFmtId="4" fontId="69" fillId="0" borderId="8" xfId="6" applyNumberFormat="1" applyFont="1" applyFill="1" applyBorder="1" applyAlignment="1">
      <alignment horizontal="right" vertical="center" wrapText="1" readingOrder="1"/>
    </xf>
    <xf numFmtId="0" fontId="69" fillId="0" borderId="8" xfId="6" applyNumberFormat="1" applyFont="1" applyFill="1" applyBorder="1" applyAlignment="1">
      <alignment horizontal="right" vertical="center" wrapText="1" readingOrder="1"/>
    </xf>
    <xf numFmtId="9" fontId="69" fillId="0" borderId="8" xfId="12" applyFont="1" applyFill="1" applyBorder="1" applyAlignment="1">
      <alignment horizontal="center" vertical="center" wrapText="1" readingOrder="1"/>
    </xf>
    <xf numFmtId="9" fontId="23" fillId="0" borderId="0" xfId="12" applyFont="1" applyFill="1" applyBorder="1" applyAlignment="1">
      <alignment horizontal="center" vertical="top" wrapText="1" readingOrder="1"/>
    </xf>
    <xf numFmtId="0" fontId="23" fillId="0" borderId="0" xfId="6" applyNumberFormat="1" applyFont="1" applyFill="1" applyBorder="1" applyAlignment="1">
      <alignment vertical="top" wrapText="1" readingOrder="1"/>
    </xf>
    <xf numFmtId="0" fontId="19" fillId="0" borderId="0" xfId="6" applyFont="1" applyFill="1" applyBorder="1"/>
    <xf numFmtId="0" fontId="24" fillId="9" borderId="59" xfId="6" applyNumberFormat="1" applyFont="1" applyFill="1" applyBorder="1" applyAlignment="1">
      <alignment horizontal="left" vertical="top" wrapText="1" readingOrder="1"/>
    </xf>
    <xf numFmtId="0" fontId="19" fillId="0" borderId="60" xfId="6" applyNumberFormat="1" applyFont="1" applyFill="1" applyBorder="1" applyAlignment="1">
      <alignment vertical="top" wrapText="1"/>
    </xf>
    <xf numFmtId="0" fontId="19" fillId="0" borderId="61" xfId="6" applyNumberFormat="1" applyFont="1" applyFill="1" applyBorder="1" applyAlignment="1">
      <alignment vertical="top" wrapText="1"/>
    </xf>
    <xf numFmtId="0" fontId="25" fillId="0" borderId="61" xfId="6" applyNumberFormat="1" applyFont="1" applyFill="1" applyBorder="1" applyAlignment="1">
      <alignment horizontal="left" vertical="top" wrapText="1" readingOrder="1"/>
    </xf>
    <xf numFmtId="0" fontId="23" fillId="0" borderId="62" xfId="6" applyNumberFormat="1" applyFont="1" applyFill="1" applyBorder="1" applyAlignment="1">
      <alignment vertical="top" wrapText="1" readingOrder="1"/>
    </xf>
    <xf numFmtId="0" fontId="24" fillId="9" borderId="59" xfId="6" applyNumberFormat="1" applyFont="1" applyFill="1" applyBorder="1" applyAlignment="1">
      <alignment horizontal="center" vertical="top" wrapText="1" readingOrder="1"/>
    </xf>
    <xf numFmtId="0" fontId="19" fillId="5" borderId="0" xfId="6" applyFont="1" applyFill="1" applyBorder="1"/>
    <xf numFmtId="0" fontId="19" fillId="2" borderId="0" xfId="6" applyFont="1" applyFill="1" applyBorder="1"/>
    <xf numFmtId="0" fontId="51" fillId="0" borderId="0" xfId="6" applyFont="1" applyFill="1" applyBorder="1"/>
    <xf numFmtId="0" fontId="101" fillId="5" borderId="0" xfId="6" applyFont="1" applyFill="1" applyBorder="1"/>
    <xf numFmtId="0" fontId="49" fillId="5" borderId="8" xfId="6" applyNumberFormat="1" applyFont="1" applyFill="1" applyBorder="1" applyAlignment="1">
      <alignment horizontal="center" vertical="center" wrapText="1" readingOrder="1"/>
    </xf>
    <xf numFmtId="4" fontId="69" fillId="5" borderId="8" xfId="6" applyNumberFormat="1" applyFont="1" applyFill="1" applyBorder="1" applyAlignment="1">
      <alignment horizontal="right" vertical="center" wrapText="1" readingOrder="1"/>
    </xf>
    <xf numFmtId="0" fontId="69" fillId="5" borderId="8" xfId="6" applyNumberFormat="1" applyFont="1" applyFill="1" applyBorder="1" applyAlignment="1">
      <alignment horizontal="right" vertical="center" wrapText="1" readingOrder="1"/>
    </xf>
    <xf numFmtId="0" fontId="19" fillId="5" borderId="8" xfId="6" applyFont="1" applyFill="1" applyBorder="1"/>
    <xf numFmtId="9" fontId="69" fillId="5" borderId="8" xfId="12" applyFont="1" applyFill="1" applyBorder="1" applyAlignment="1">
      <alignment horizontal="center" vertical="center" wrapText="1" readingOrder="1"/>
    </xf>
    <xf numFmtId="167" fontId="8" fillId="2" borderId="19" xfId="0" applyNumberFormat="1" applyFont="1" applyFill="1" applyBorder="1" applyAlignment="1">
      <alignment horizontal="center"/>
    </xf>
    <xf numFmtId="167" fontId="8" fillId="2" borderId="18" xfId="1" applyNumberFormat="1" applyFont="1" applyFill="1" applyBorder="1" applyAlignment="1">
      <alignment horizontal="center"/>
    </xf>
    <xf numFmtId="14" fontId="7" fillId="2" borderId="49" xfId="0" applyNumberFormat="1" applyFont="1" applyFill="1" applyBorder="1" applyAlignment="1">
      <alignment horizontal="left" vertical="top"/>
    </xf>
    <xf numFmtId="0" fontId="110" fillId="7" borderId="53" xfId="0" applyFont="1" applyFill="1" applyBorder="1" applyAlignment="1">
      <alignment horizontal="left" vertical="top"/>
    </xf>
    <xf numFmtId="0" fontId="98" fillId="9" borderId="72" xfId="6" applyNumberFormat="1" applyFont="1" applyFill="1" applyBorder="1" applyAlignment="1">
      <alignment horizontal="center" vertical="top" wrapText="1" readingOrder="1"/>
    </xf>
    <xf numFmtId="4" fontId="99" fillId="0" borderId="8" xfId="6" applyNumberFormat="1" applyFont="1" applyFill="1" applyBorder="1" applyAlignment="1">
      <alignment vertical="top" wrapText="1" readingOrder="1"/>
    </xf>
    <xf numFmtId="4" fontId="99" fillId="0" borderId="0" xfId="6" applyNumberFormat="1" applyFont="1" applyFill="1" applyBorder="1" applyAlignment="1">
      <alignment vertical="top" wrapText="1" readingOrder="1"/>
    </xf>
    <xf numFmtId="4" fontId="111" fillId="0" borderId="8" xfId="6" applyNumberFormat="1" applyFont="1" applyFill="1" applyBorder="1" applyAlignment="1">
      <alignment vertical="top" wrapText="1" readingOrder="1"/>
    </xf>
    <xf numFmtId="4" fontId="112" fillId="10" borderId="8" xfId="6" applyNumberFormat="1" applyFont="1" applyFill="1" applyBorder="1" applyAlignment="1">
      <alignment vertical="top" wrapText="1" readingOrder="1"/>
    </xf>
    <xf numFmtId="0" fontId="98" fillId="9" borderId="59" xfId="6" applyNumberFormat="1" applyFont="1" applyFill="1" applyBorder="1" applyAlignment="1">
      <alignment horizontal="center" vertical="top" wrapText="1" readingOrder="1"/>
    </xf>
    <xf numFmtId="0" fontId="100" fillId="0" borderId="0" xfId="6" applyNumberFormat="1" applyFont="1" applyFill="1" applyBorder="1" applyAlignment="1">
      <alignment horizontal="center" vertical="center" wrapText="1" readingOrder="1"/>
    </xf>
    <xf numFmtId="4" fontId="100" fillId="0" borderId="0" xfId="6" applyNumberFormat="1" applyFont="1" applyFill="1" applyBorder="1" applyAlignment="1">
      <alignment horizontal="right" vertical="center" wrapText="1" readingOrder="1"/>
    </xf>
    <xf numFmtId="0" fontId="100" fillId="0" borderId="0" xfId="6" applyNumberFormat="1" applyFont="1" applyFill="1" applyBorder="1" applyAlignment="1">
      <alignment horizontal="right" vertical="center" wrapText="1" readingOrder="1"/>
    </xf>
    <xf numFmtId="0" fontId="49" fillId="10" borderId="0" xfId="6" applyNumberFormat="1" applyFont="1" applyFill="1" applyBorder="1" applyAlignment="1">
      <alignment horizontal="center" vertical="center" wrapText="1" readingOrder="1"/>
    </xf>
    <xf numFmtId="4" fontId="98" fillId="10" borderId="0" xfId="6" applyNumberFormat="1" applyFont="1" applyFill="1" applyBorder="1" applyAlignment="1">
      <alignment horizontal="right" vertical="center" wrapText="1" readingOrder="1"/>
    </xf>
    <xf numFmtId="0" fontId="98" fillId="10" borderId="0" xfId="6" applyNumberFormat="1" applyFont="1" applyFill="1" applyBorder="1" applyAlignment="1">
      <alignment horizontal="right" vertical="center" wrapText="1" readingOrder="1"/>
    </xf>
    <xf numFmtId="0" fontId="19" fillId="10" borderId="0" xfId="6" applyFont="1" applyFill="1" applyBorder="1"/>
    <xf numFmtId="0" fontId="46" fillId="10" borderId="0" xfId="6" applyNumberFormat="1" applyFont="1" applyFill="1" applyBorder="1" applyAlignment="1">
      <alignment horizontal="center" vertical="center" wrapText="1" readingOrder="1"/>
    </xf>
    <xf numFmtId="4" fontId="96" fillId="10" borderId="0" xfId="6" applyNumberFormat="1" applyFont="1" applyFill="1" applyBorder="1" applyAlignment="1">
      <alignment horizontal="right" vertical="center" wrapText="1" readingOrder="1"/>
    </xf>
    <xf numFmtId="0" fontId="96" fillId="10" borderId="0" xfId="6" applyNumberFormat="1" applyFont="1" applyFill="1" applyBorder="1" applyAlignment="1">
      <alignment horizontal="right" vertical="center" wrapText="1" readingOrder="1"/>
    </xf>
    <xf numFmtId="0" fontId="83" fillId="10" borderId="0" xfId="6" applyFont="1" applyFill="1" applyBorder="1"/>
    <xf numFmtId="4" fontId="114" fillId="0" borderId="0" xfId="6" applyNumberFormat="1" applyFont="1" applyFill="1" applyBorder="1" applyAlignment="1">
      <alignment horizontal="right" vertical="center" wrapText="1" readingOrder="1"/>
    </xf>
    <xf numFmtId="0" fontId="117" fillId="0" borderId="0" xfId="6" applyNumberFormat="1" applyFont="1" applyFill="1" applyBorder="1" applyAlignment="1">
      <alignment horizontal="center" vertical="center" wrapText="1" readingOrder="1"/>
    </xf>
    <xf numFmtId="0" fontId="114" fillId="0" borderId="0" xfId="6" applyNumberFormat="1" applyFont="1" applyFill="1" applyBorder="1" applyAlignment="1">
      <alignment horizontal="right" vertical="center" wrapText="1" readingOrder="1"/>
    </xf>
    <xf numFmtId="0" fontId="116" fillId="0" borderId="0" xfId="6" applyFont="1" applyFill="1" applyBorder="1"/>
    <xf numFmtId="0" fontId="101" fillId="2" borderId="0" xfId="6" applyFont="1" applyFill="1" applyBorder="1"/>
    <xf numFmtId="0" fontId="46" fillId="2" borderId="8" xfId="6" applyNumberFormat="1" applyFont="1" applyFill="1" applyBorder="1" applyAlignment="1">
      <alignment horizontal="center" vertical="center" wrapText="1" readingOrder="1"/>
    </xf>
    <xf numFmtId="4" fontId="108" fillId="2" borderId="8" xfId="6" applyNumberFormat="1" applyFont="1" applyFill="1" applyBorder="1" applyAlignment="1">
      <alignment horizontal="right" vertical="center" wrapText="1" readingOrder="1"/>
    </xf>
    <xf numFmtId="0" fontId="108" fillId="2" borderId="8" xfId="6" applyNumberFormat="1" applyFont="1" applyFill="1" applyBorder="1" applyAlignment="1">
      <alignment horizontal="right" vertical="center" wrapText="1" readingOrder="1"/>
    </xf>
    <xf numFmtId="0" fontId="19" fillId="2" borderId="8" xfId="6" applyFont="1" applyFill="1" applyBorder="1"/>
    <xf numFmtId="9" fontId="108" fillId="2" borderId="8" xfId="12" applyFont="1" applyFill="1" applyBorder="1" applyAlignment="1">
      <alignment horizontal="center" vertical="center" wrapText="1" readingOrder="1"/>
    </xf>
    <xf numFmtId="0" fontId="49" fillId="2" borderId="8" xfId="6" applyNumberFormat="1" applyFont="1" applyFill="1" applyBorder="1" applyAlignment="1">
      <alignment horizontal="center" vertical="center" wrapText="1" readingOrder="1"/>
    </xf>
    <xf numFmtId="4" fontId="69" fillId="2" borderId="8" xfId="6" applyNumberFormat="1" applyFont="1" applyFill="1" applyBorder="1" applyAlignment="1">
      <alignment horizontal="right" vertical="center" wrapText="1" readingOrder="1"/>
    </xf>
    <xf numFmtId="0" fontId="69" fillId="2" borderId="8" xfId="6" applyNumberFormat="1" applyFont="1" applyFill="1" applyBorder="1" applyAlignment="1">
      <alignment horizontal="right" vertical="center" wrapText="1" readingOrder="1"/>
    </xf>
    <xf numFmtId="9" fontId="69" fillId="2" borderId="8" xfId="12" applyFont="1" applyFill="1" applyBorder="1" applyAlignment="1">
      <alignment horizontal="center" vertical="center" wrapText="1" readingOrder="1"/>
    </xf>
    <xf numFmtId="0" fontId="101" fillId="7" borderId="0" xfId="6" applyFont="1" applyFill="1" applyBorder="1"/>
    <xf numFmtId="0" fontId="46" fillId="7" borderId="8" xfId="6" applyNumberFormat="1" applyFont="1" applyFill="1" applyBorder="1" applyAlignment="1">
      <alignment horizontal="center" vertical="center" wrapText="1" readingOrder="1"/>
    </xf>
    <xf numFmtId="4" fontId="108" fillId="7" borderId="8" xfId="6" applyNumberFormat="1" applyFont="1" applyFill="1" applyBorder="1" applyAlignment="1">
      <alignment horizontal="right" vertical="center" wrapText="1" readingOrder="1"/>
    </xf>
    <xf numFmtId="0" fontId="108" fillId="7" borderId="8" xfId="6" applyNumberFormat="1" applyFont="1" applyFill="1" applyBorder="1" applyAlignment="1">
      <alignment horizontal="right" vertical="center" wrapText="1" readingOrder="1"/>
    </xf>
    <xf numFmtId="0" fontId="19" fillId="7" borderId="8" xfId="6" applyFont="1" applyFill="1" applyBorder="1"/>
    <xf numFmtId="9" fontId="108" fillId="7" borderId="8" xfId="12" applyFont="1" applyFill="1" applyBorder="1" applyAlignment="1">
      <alignment horizontal="center" vertical="center" wrapText="1" readingOrder="1"/>
    </xf>
    <xf numFmtId="0" fontId="19" fillId="7" borderId="0" xfId="6" applyFont="1" applyFill="1" applyBorder="1"/>
    <xf numFmtId="0" fontId="46" fillId="7" borderId="0" xfId="6" applyNumberFormat="1" applyFont="1" applyFill="1" applyBorder="1" applyAlignment="1">
      <alignment horizontal="center" vertical="center" wrapText="1" readingOrder="1"/>
    </xf>
    <xf numFmtId="4" fontId="96" fillId="7" borderId="0" xfId="6" applyNumberFormat="1" applyFont="1" applyFill="1" applyBorder="1" applyAlignment="1">
      <alignment horizontal="right" vertical="center" wrapText="1" readingOrder="1"/>
    </xf>
    <xf numFmtId="0" fontId="96" fillId="7" borderId="0" xfId="6" applyNumberFormat="1" applyFont="1" applyFill="1" applyBorder="1" applyAlignment="1">
      <alignment horizontal="right" vertical="center" wrapText="1" readingOrder="1"/>
    </xf>
    <xf numFmtId="167" fontId="10" fillId="2" borderId="8" xfId="1" applyNumberFormat="1" applyFont="1" applyFill="1" applyBorder="1" applyAlignment="1">
      <alignment horizontal="left" vertical="top"/>
    </xf>
    <xf numFmtId="0" fontId="10" fillId="2" borderId="0" xfId="0" applyFont="1" applyFill="1" applyAlignment="1">
      <alignment horizontal="left" vertical="top"/>
    </xf>
    <xf numFmtId="0" fontId="97" fillId="5" borderId="0" xfId="6" applyFont="1" applyFill="1" applyBorder="1"/>
    <xf numFmtId="0" fontId="99" fillId="5" borderId="0" xfId="6" applyNumberFormat="1" applyFont="1" applyFill="1" applyBorder="1" applyAlignment="1">
      <alignment vertical="top" wrapText="1" readingOrder="1"/>
    </xf>
    <xf numFmtId="0" fontId="98" fillId="21" borderId="72" xfId="6" applyNumberFormat="1" applyFont="1" applyFill="1" applyBorder="1" applyAlignment="1">
      <alignment horizontal="center" vertical="top" wrapText="1" readingOrder="1"/>
    </xf>
    <xf numFmtId="4" fontId="99" fillId="5" borderId="8" xfId="6" applyNumberFormat="1" applyFont="1" applyFill="1" applyBorder="1" applyAlignment="1">
      <alignment vertical="top" wrapText="1" readingOrder="1"/>
    </xf>
    <xf numFmtId="4" fontId="111" fillId="5" borderId="8" xfId="6" applyNumberFormat="1" applyFont="1" applyFill="1" applyBorder="1" applyAlignment="1">
      <alignment vertical="top" wrapText="1" readingOrder="1"/>
    </xf>
    <xf numFmtId="4" fontId="112" fillId="5" borderId="8" xfId="6" applyNumberFormat="1" applyFont="1" applyFill="1" applyBorder="1" applyAlignment="1">
      <alignment vertical="top" wrapText="1" readingOrder="1"/>
    </xf>
    <xf numFmtId="0" fontId="98" fillId="21" borderId="59" xfId="6" applyNumberFormat="1" applyFont="1" applyFill="1" applyBorder="1" applyAlignment="1">
      <alignment horizontal="center" vertical="top" wrapText="1" readingOrder="1"/>
    </xf>
    <xf numFmtId="4" fontId="96" fillId="5" borderId="0" xfId="6" applyNumberFormat="1" applyFont="1" applyFill="1" applyBorder="1" applyAlignment="1">
      <alignment horizontal="right" vertical="center" wrapText="1" readingOrder="1"/>
    </xf>
    <xf numFmtId="0" fontId="96" fillId="5" borderId="0" xfId="6" applyNumberFormat="1" applyFont="1" applyFill="1" applyBorder="1" applyAlignment="1">
      <alignment horizontal="right" vertical="center" wrapText="1" readingOrder="1"/>
    </xf>
    <xf numFmtId="4" fontId="100" fillId="5" borderId="0" xfId="6" applyNumberFormat="1" applyFont="1" applyFill="1" applyBorder="1" applyAlignment="1">
      <alignment horizontal="right" vertical="center" wrapText="1" readingOrder="1"/>
    </xf>
    <xf numFmtId="4" fontId="98" fillId="5" borderId="0" xfId="6" applyNumberFormat="1" applyFont="1" applyFill="1" applyBorder="1" applyAlignment="1">
      <alignment horizontal="right" vertical="center" wrapText="1" readingOrder="1"/>
    </xf>
    <xf numFmtId="0" fontId="98" fillId="5" borderId="0" xfId="6" applyNumberFormat="1" applyFont="1" applyFill="1" applyBorder="1" applyAlignment="1">
      <alignment horizontal="right" vertical="center" wrapText="1" readingOrder="1"/>
    </xf>
    <xf numFmtId="0" fontId="114" fillId="5" borderId="0" xfId="6" applyNumberFormat="1" applyFont="1" applyFill="1" applyBorder="1" applyAlignment="1">
      <alignment horizontal="right" vertical="center" wrapText="1" readingOrder="1"/>
    </xf>
    <xf numFmtId="0" fontId="100" fillId="5" borderId="0" xfId="6" applyNumberFormat="1" applyFont="1" applyFill="1" applyBorder="1" applyAlignment="1">
      <alignment horizontal="right" vertical="center" wrapText="1" readingOrder="1"/>
    </xf>
    <xf numFmtId="4" fontId="119" fillId="5" borderId="0" xfId="6" applyNumberFormat="1" applyFont="1" applyFill="1" applyBorder="1"/>
    <xf numFmtId="0" fontId="119" fillId="5" borderId="0" xfId="6" applyFont="1" applyFill="1" applyBorder="1"/>
    <xf numFmtId="4" fontId="120" fillId="5" borderId="8" xfId="6" applyNumberFormat="1" applyFont="1" applyFill="1" applyBorder="1" applyAlignment="1">
      <alignment vertical="top" wrapText="1" readingOrder="1"/>
    </xf>
    <xf numFmtId="4" fontId="114" fillId="5" borderId="0" xfId="6" applyNumberFormat="1" applyFont="1" applyFill="1" applyBorder="1" applyAlignment="1">
      <alignment horizontal="right" vertical="center" wrapText="1" readingOrder="1"/>
    </xf>
    <xf numFmtId="4" fontId="123" fillId="5" borderId="0" xfId="6" applyNumberFormat="1" applyFont="1" applyFill="1" applyBorder="1" applyAlignment="1">
      <alignment horizontal="right" vertical="center" wrapText="1" readingOrder="1"/>
    </xf>
    <xf numFmtId="4" fontId="113" fillId="5" borderId="0" xfId="6" applyNumberFormat="1" applyFont="1" applyFill="1" applyBorder="1" applyAlignment="1">
      <alignment horizontal="right" vertical="center" wrapText="1" readingOrder="1"/>
    </xf>
    <xf numFmtId="0" fontId="113" fillId="5" borderId="0" xfId="6" applyNumberFormat="1" applyFont="1" applyFill="1" applyBorder="1" applyAlignment="1">
      <alignment horizontal="right" vertical="center" wrapText="1" readingOrder="1"/>
    </xf>
    <xf numFmtId="4" fontId="122" fillId="5" borderId="0" xfId="6" applyNumberFormat="1" applyFont="1" applyFill="1" applyBorder="1" applyAlignment="1">
      <alignment horizontal="right" vertical="center" wrapText="1" readingOrder="1"/>
    </xf>
    <xf numFmtId="4" fontId="121" fillId="5" borderId="0" xfId="6" applyNumberFormat="1" applyFont="1" applyFill="1" applyBorder="1" applyAlignment="1">
      <alignment horizontal="right" vertical="center" wrapText="1" readingOrder="1"/>
    </xf>
    <xf numFmtId="4" fontId="97" fillId="5" borderId="0" xfId="6" applyNumberFormat="1" applyFont="1" applyFill="1" applyBorder="1"/>
    <xf numFmtId="171" fontId="72" fillId="21" borderId="72" xfId="11" applyNumberFormat="1" applyFont="1" applyFill="1" applyBorder="1" applyAlignment="1">
      <alignment horizontal="center" vertical="center" wrapText="1" readingOrder="1"/>
    </xf>
    <xf numFmtId="4" fontId="108" fillId="5" borderId="8" xfId="6" applyNumberFormat="1" applyFont="1" applyFill="1" applyBorder="1" applyAlignment="1">
      <alignment horizontal="right" vertical="center" wrapText="1" readingOrder="1"/>
    </xf>
    <xf numFmtId="0" fontId="108" fillId="5" borderId="8" xfId="6" applyNumberFormat="1" applyFont="1" applyFill="1" applyBorder="1" applyAlignment="1">
      <alignment horizontal="right" vertical="center" wrapText="1" readingOrder="1"/>
    </xf>
    <xf numFmtId="0" fontId="46" fillId="5" borderId="8" xfId="6" applyNumberFormat="1" applyFont="1" applyFill="1" applyBorder="1" applyAlignment="1">
      <alignment horizontal="center" vertical="center" wrapText="1" readingOrder="1"/>
    </xf>
    <xf numFmtId="9" fontId="108" fillId="5" borderId="8" xfId="12" applyFont="1" applyFill="1" applyBorder="1" applyAlignment="1">
      <alignment horizontal="center" vertical="center" wrapText="1" readingOrder="1"/>
    </xf>
    <xf numFmtId="0" fontId="49" fillId="7" borderId="8" xfId="6" applyNumberFormat="1" applyFont="1" applyFill="1" applyBorder="1" applyAlignment="1">
      <alignment horizontal="center" vertical="center" wrapText="1" readingOrder="1"/>
    </xf>
    <xf numFmtId="4" fontId="69" fillId="7" borderId="8" xfId="6" applyNumberFormat="1" applyFont="1" applyFill="1" applyBorder="1" applyAlignment="1">
      <alignment horizontal="right" vertical="center" wrapText="1" readingOrder="1"/>
    </xf>
    <xf numFmtId="0" fontId="69" fillId="7" borderId="8" xfId="6" applyNumberFormat="1" applyFont="1" applyFill="1" applyBorder="1" applyAlignment="1">
      <alignment horizontal="right" vertical="center" wrapText="1" readingOrder="1"/>
    </xf>
    <xf numFmtId="9" fontId="69" fillId="7" borderId="8" xfId="12" applyFont="1" applyFill="1" applyBorder="1" applyAlignment="1">
      <alignment horizontal="center" vertical="center" wrapText="1" readingOrder="1"/>
    </xf>
    <xf numFmtId="4" fontId="124" fillId="7" borderId="8" xfId="6" applyNumberFormat="1" applyFont="1" applyFill="1" applyBorder="1" applyAlignment="1">
      <alignment horizontal="right" vertical="center" wrapText="1" readingOrder="1"/>
    </xf>
    <xf numFmtId="4" fontId="124" fillId="0" borderId="8" xfId="6" applyNumberFormat="1" applyFont="1" applyFill="1" applyBorder="1" applyAlignment="1">
      <alignment horizontal="right" vertical="center" wrapText="1" readingOrder="1"/>
    </xf>
    <xf numFmtId="4" fontId="125" fillId="0" borderId="8" xfId="6" applyNumberFormat="1" applyFont="1" applyFill="1" applyBorder="1" applyAlignment="1">
      <alignment horizontal="right" vertical="center" wrapText="1" readingOrder="1"/>
    </xf>
    <xf numFmtId="0" fontId="126" fillId="0" borderId="0" xfId="6" applyFont="1" applyFill="1" applyBorder="1"/>
    <xf numFmtId="0" fontId="53" fillId="0" borderId="8" xfId="6" applyNumberFormat="1" applyFont="1" applyFill="1" applyBorder="1" applyAlignment="1">
      <alignment horizontal="center" vertical="center" wrapText="1" readingOrder="1"/>
    </xf>
    <xf numFmtId="0" fontId="125" fillId="0" borderId="8" xfId="6" applyNumberFormat="1" applyFont="1" applyFill="1" applyBorder="1" applyAlignment="1">
      <alignment horizontal="right" vertical="center" wrapText="1" readingOrder="1"/>
    </xf>
    <xf numFmtId="0" fontId="51" fillId="0" borderId="8" xfId="6" applyFont="1" applyFill="1" applyBorder="1"/>
    <xf numFmtId="9" fontId="125" fillId="0" borderId="8" xfId="12" applyFont="1" applyFill="1" applyBorder="1" applyAlignment="1">
      <alignment horizontal="center" vertical="center" wrapText="1" readingOrder="1"/>
    </xf>
    <xf numFmtId="167" fontId="30" fillId="4" borderId="52" xfId="1" applyNumberFormat="1" applyFont="1" applyFill="1" applyBorder="1" applyAlignment="1">
      <alignment horizontal="left" vertical="top"/>
    </xf>
    <xf numFmtId="0" fontId="19" fillId="0" borderId="0" xfId="6" applyFont="1" applyFill="1" applyBorder="1"/>
    <xf numFmtId="0" fontId="19" fillId="0" borderId="8" xfId="6" applyFont="1" applyFill="1" applyBorder="1"/>
    <xf numFmtId="0" fontId="101" fillId="0" borderId="0" xfId="6" applyFont="1" applyFill="1" applyBorder="1"/>
    <xf numFmtId="0" fontId="7" fillId="2" borderId="12" xfId="0" applyFont="1" applyFill="1" applyBorder="1" applyAlignment="1">
      <alignment horizontal="center" vertical="center"/>
    </xf>
    <xf numFmtId="169" fontId="8" fillId="0" borderId="0" xfId="4" applyNumberFormat="1" applyFont="1" applyFill="1" applyBorder="1" applyAlignment="1">
      <alignment horizontal="center" vertical="top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23" fillId="0" borderId="0" xfId="6" applyNumberFormat="1" applyFont="1" applyFill="1" applyBorder="1" applyAlignment="1">
      <alignment vertical="top" wrapText="1" readingOrder="1"/>
    </xf>
    <xf numFmtId="0" fontId="101" fillId="28" borderId="0" xfId="6" applyFont="1" applyFill="1" applyBorder="1"/>
    <xf numFmtId="0" fontId="49" fillId="28" borderId="8" xfId="6" applyNumberFormat="1" applyFont="1" applyFill="1" applyBorder="1" applyAlignment="1">
      <alignment horizontal="center" vertical="center" wrapText="1" readingOrder="1"/>
    </xf>
    <xf numFmtId="4" fontId="69" fillId="28" borderId="8" xfId="6" applyNumberFormat="1" applyFont="1" applyFill="1" applyBorder="1" applyAlignment="1">
      <alignment horizontal="right" vertical="center" wrapText="1" readingOrder="1"/>
    </xf>
    <xf numFmtId="0" fontId="69" fillId="28" borderId="8" xfId="6" applyNumberFormat="1" applyFont="1" applyFill="1" applyBorder="1" applyAlignment="1">
      <alignment horizontal="right" vertical="center" wrapText="1" readingOrder="1"/>
    </xf>
    <xf numFmtId="0" fontId="19" fillId="28" borderId="8" xfId="6" applyFont="1" applyFill="1" applyBorder="1"/>
    <xf numFmtId="9" fontId="69" fillId="28" borderId="8" xfId="12" applyFont="1" applyFill="1" applyBorder="1" applyAlignment="1">
      <alignment horizontal="center" vertical="center" wrapText="1" readingOrder="1"/>
    </xf>
    <xf numFmtId="0" fontId="19" fillId="28" borderId="0" xfId="6" applyFont="1" applyFill="1" applyBorder="1"/>
    <xf numFmtId="0" fontId="46" fillId="28" borderId="8" xfId="6" applyNumberFormat="1" applyFont="1" applyFill="1" applyBorder="1" applyAlignment="1">
      <alignment horizontal="center" vertical="center" wrapText="1" readingOrder="1"/>
    </xf>
    <xf numFmtId="4" fontId="108" fillId="28" borderId="8" xfId="6" applyNumberFormat="1" applyFont="1" applyFill="1" applyBorder="1" applyAlignment="1">
      <alignment horizontal="right" vertical="center" wrapText="1" readingOrder="1"/>
    </xf>
    <xf numFmtId="0" fontId="108" fillId="28" borderId="8" xfId="6" applyNumberFormat="1" applyFont="1" applyFill="1" applyBorder="1" applyAlignment="1">
      <alignment horizontal="right" vertical="center" wrapText="1" readingOrder="1"/>
    </xf>
    <xf numFmtId="9" fontId="108" fillId="28" borderId="8" xfId="12" applyFont="1" applyFill="1" applyBorder="1" applyAlignment="1">
      <alignment horizontal="center" vertical="center" wrapText="1" readingOrder="1"/>
    </xf>
    <xf numFmtId="4" fontId="124" fillId="28" borderId="8" xfId="6" applyNumberFormat="1" applyFont="1" applyFill="1" applyBorder="1" applyAlignment="1">
      <alignment horizontal="right" vertical="center" wrapText="1" readingOrder="1"/>
    </xf>
    <xf numFmtId="0" fontId="11" fillId="14" borderId="35" xfId="0" applyFont="1" applyFill="1" applyBorder="1" applyAlignment="1">
      <alignment horizontal="center" vertical="center"/>
    </xf>
    <xf numFmtId="4" fontId="127" fillId="28" borderId="8" xfId="6" applyNumberFormat="1" applyFont="1" applyFill="1" applyBorder="1" applyAlignment="1">
      <alignment horizontal="right" vertical="center" wrapText="1" readingOrder="1"/>
    </xf>
    <xf numFmtId="167" fontId="8" fillId="13" borderId="19" xfId="1" applyNumberFormat="1" applyFont="1" applyFill="1" applyBorder="1" applyAlignment="1">
      <alignment horizontal="left" vertical="top"/>
    </xf>
    <xf numFmtId="167" fontId="11" fillId="2" borderId="43" xfId="1" applyNumberFormat="1" applyFont="1" applyFill="1" applyBorder="1" applyAlignment="1">
      <alignment horizontal="left" vertical="top"/>
    </xf>
    <xf numFmtId="167" fontId="11" fillId="7" borderId="41" xfId="1" applyNumberFormat="1" applyFont="1" applyFill="1" applyBorder="1" applyAlignment="1">
      <alignment horizontal="left" vertical="top"/>
    </xf>
    <xf numFmtId="167" fontId="11" fillId="2" borderId="29" xfId="0" applyNumberFormat="1" applyFont="1" applyFill="1" applyBorder="1" applyAlignment="1">
      <alignment horizontal="center" vertical="top"/>
    </xf>
    <xf numFmtId="167" fontId="7" fillId="2" borderId="29" xfId="0" applyNumberFormat="1" applyFont="1" applyFill="1" applyBorder="1" applyAlignment="1">
      <alignment horizontal="center" vertical="top"/>
    </xf>
    <xf numFmtId="167" fontId="11" fillId="7" borderId="29" xfId="1" applyNumberFormat="1" applyFont="1" applyFill="1" applyBorder="1" applyAlignment="1">
      <alignment horizontal="left" vertical="top"/>
    </xf>
    <xf numFmtId="167" fontId="11" fillId="7" borderId="37" xfId="1" applyNumberFormat="1" applyFont="1" applyFill="1" applyBorder="1" applyAlignment="1">
      <alignment horizontal="left" vertical="top"/>
    </xf>
    <xf numFmtId="167" fontId="11" fillId="14" borderId="13" xfId="0" applyNumberFormat="1" applyFont="1" applyFill="1" applyBorder="1" applyAlignment="1">
      <alignment horizontal="center" vertical="top"/>
    </xf>
    <xf numFmtId="167" fontId="7" fillId="2" borderId="30" xfId="0" applyNumberFormat="1" applyFont="1" applyFill="1" applyBorder="1" applyAlignment="1">
      <alignment horizontal="center" vertical="top"/>
    </xf>
    <xf numFmtId="167" fontId="8" fillId="0" borderId="30" xfId="1" applyNumberFormat="1" applyFont="1" applyFill="1" applyBorder="1" applyAlignment="1">
      <alignment horizontal="left" vertical="top"/>
    </xf>
    <xf numFmtId="167" fontId="11" fillId="0" borderId="31" xfId="0" applyNumberFormat="1" applyFont="1" applyFill="1" applyBorder="1" applyAlignment="1">
      <alignment horizontal="center" vertical="top"/>
    </xf>
    <xf numFmtId="167" fontId="11" fillId="0" borderId="32" xfId="0" applyNumberFormat="1" applyFont="1" applyFill="1" applyBorder="1" applyAlignment="1">
      <alignment horizontal="center" vertical="top"/>
    </xf>
    <xf numFmtId="167" fontId="11" fillId="2" borderId="26" xfId="1" applyNumberFormat="1" applyFont="1" applyFill="1" applyBorder="1" applyAlignment="1">
      <alignment horizontal="left" vertical="top"/>
    </xf>
    <xf numFmtId="167" fontId="11" fillId="2" borderId="27" xfId="1" applyNumberFormat="1" applyFont="1" applyFill="1" applyBorder="1" applyAlignment="1">
      <alignment horizontal="left" vertical="top"/>
    </xf>
    <xf numFmtId="167" fontId="7" fillId="2" borderId="27" xfId="0" applyNumberFormat="1" applyFont="1" applyFill="1" applyBorder="1" applyAlignment="1">
      <alignment horizontal="center" vertical="top"/>
    </xf>
    <xf numFmtId="167" fontId="11" fillId="7" borderId="27" xfId="1" applyNumberFormat="1" applyFont="1" applyFill="1" applyBorder="1" applyAlignment="1">
      <alignment horizontal="left" vertical="top"/>
    </xf>
    <xf numFmtId="167" fontId="11" fillId="7" borderId="17" xfId="1" applyNumberFormat="1" applyFont="1" applyFill="1" applyBorder="1" applyAlignment="1">
      <alignment horizontal="left" vertical="top"/>
    </xf>
    <xf numFmtId="167" fontId="11" fillId="14" borderId="7" xfId="0" applyNumberFormat="1" applyFont="1" applyFill="1" applyBorder="1" applyAlignment="1">
      <alignment horizontal="center" vertical="top"/>
    </xf>
    <xf numFmtId="167" fontId="11" fillId="2" borderId="19" xfId="1" applyNumberFormat="1" applyFont="1" applyFill="1" applyBorder="1" applyAlignment="1">
      <alignment horizontal="left" vertical="top"/>
    </xf>
    <xf numFmtId="167" fontId="7" fillId="4" borderId="53" xfId="1" applyNumberFormat="1" applyFont="1" applyFill="1" applyBorder="1" applyAlignment="1">
      <alignment horizontal="left" vertical="top"/>
    </xf>
    <xf numFmtId="167" fontId="10" fillId="13" borderId="27" xfId="1" applyNumberFormat="1" applyFont="1" applyFill="1" applyBorder="1" applyAlignment="1">
      <alignment horizontal="left" vertical="top"/>
    </xf>
    <xf numFmtId="167" fontId="10" fillId="2" borderId="37" xfId="1" applyNumberFormat="1" applyFont="1" applyFill="1" applyBorder="1" applyAlignment="1">
      <alignment horizontal="left" vertical="top"/>
    </xf>
    <xf numFmtId="167" fontId="7" fillId="2" borderId="48" xfId="1" applyNumberFormat="1" applyFont="1" applyFill="1" applyBorder="1" applyAlignment="1">
      <alignment horizontal="left" vertical="top"/>
    </xf>
    <xf numFmtId="167" fontId="7" fillId="2" borderId="75" xfId="1" applyNumberFormat="1" applyFont="1" applyFill="1" applyBorder="1" applyAlignment="1">
      <alignment horizontal="left" vertical="top"/>
    </xf>
    <xf numFmtId="167" fontId="11" fillId="14" borderId="7" xfId="0" applyNumberFormat="1" applyFont="1" applyFill="1" applyBorder="1" applyAlignment="1">
      <alignment horizontal="center" vertical="center"/>
    </xf>
    <xf numFmtId="167" fontId="10" fillId="2" borderId="41" xfId="1" applyNumberFormat="1" applyFont="1" applyFill="1" applyBorder="1" applyAlignment="1">
      <alignment horizontal="left" vertical="top"/>
    </xf>
    <xf numFmtId="0" fontId="8" fillId="2" borderId="63" xfId="0" applyFont="1" applyFill="1" applyBorder="1" applyAlignment="1">
      <alignment horizontal="left" vertical="top"/>
    </xf>
    <xf numFmtId="0" fontId="8" fillId="2" borderId="4" xfId="0" applyFont="1" applyFill="1" applyBorder="1" applyAlignment="1">
      <alignment horizontal="left" vertical="top"/>
    </xf>
    <xf numFmtId="167" fontId="13" fillId="4" borderId="16" xfId="0" applyNumberFormat="1" applyFont="1" applyFill="1" applyBorder="1" applyAlignment="1">
      <alignment horizontal="center" vertical="top"/>
    </xf>
    <xf numFmtId="167" fontId="7" fillId="2" borderId="17" xfId="1" applyNumberFormat="1" applyFont="1" applyFill="1" applyBorder="1" applyAlignment="1">
      <alignment horizontal="left"/>
    </xf>
    <xf numFmtId="167" fontId="128" fillId="7" borderId="19" xfId="1" applyNumberFormat="1" applyFont="1" applyFill="1" applyBorder="1" applyAlignment="1">
      <alignment horizontal="left" vertical="top"/>
    </xf>
    <xf numFmtId="167" fontId="128" fillId="7" borderId="25" xfId="1" applyNumberFormat="1" applyFont="1" applyFill="1" applyBorder="1" applyAlignment="1">
      <alignment horizontal="left" vertical="top"/>
    </xf>
    <xf numFmtId="0" fontId="28" fillId="4" borderId="54" xfId="0" applyFont="1" applyFill="1" applyBorder="1" applyAlignment="1">
      <alignment horizontal="left" vertical="top" wrapText="1"/>
    </xf>
    <xf numFmtId="167" fontId="7" fillId="2" borderId="44" xfId="1" applyNumberFormat="1" applyFont="1" applyFill="1" applyBorder="1" applyAlignment="1">
      <alignment horizontal="left" vertical="top"/>
    </xf>
    <xf numFmtId="167" fontId="8" fillId="2" borderId="42" xfId="1" applyNumberFormat="1" applyFont="1" applyFill="1" applyBorder="1" applyAlignment="1">
      <alignment horizontal="center" vertical="top"/>
    </xf>
    <xf numFmtId="167" fontId="8" fillId="2" borderId="6" xfId="1" applyNumberFormat="1" applyFont="1" applyFill="1" applyBorder="1" applyAlignment="1">
      <alignment horizontal="left" vertical="top"/>
    </xf>
    <xf numFmtId="167" fontId="8" fillId="2" borderId="42" xfId="1" applyNumberFormat="1" applyFont="1" applyFill="1" applyBorder="1" applyAlignment="1">
      <alignment horizontal="left"/>
    </xf>
    <xf numFmtId="0" fontId="11" fillId="2" borderId="38" xfId="0" applyFont="1" applyFill="1" applyBorder="1" applyAlignment="1">
      <alignment horizontal="left" vertical="top" wrapText="1"/>
    </xf>
    <xf numFmtId="167" fontId="11" fillId="2" borderId="42" xfId="1" applyNumberFormat="1" applyFont="1" applyFill="1" applyBorder="1" applyAlignment="1">
      <alignment horizontal="left" vertical="top"/>
    </xf>
    <xf numFmtId="167" fontId="11" fillId="0" borderId="38" xfId="0" applyNumberFormat="1" applyFont="1" applyFill="1" applyBorder="1" applyAlignment="1">
      <alignment horizontal="center" vertical="top"/>
    </xf>
    <xf numFmtId="167" fontId="11" fillId="0" borderId="5" xfId="1" applyNumberFormat="1" applyFont="1" applyFill="1" applyBorder="1" applyAlignment="1">
      <alignment horizontal="left" vertical="top"/>
    </xf>
    <xf numFmtId="167" fontId="11" fillId="2" borderId="44" xfId="1" applyNumberFormat="1" applyFont="1" applyFill="1" applyBorder="1" applyAlignment="1">
      <alignment horizontal="left" vertical="top"/>
    </xf>
    <xf numFmtId="167" fontId="11" fillId="0" borderId="21" xfId="1" applyNumberFormat="1" applyFont="1" applyFill="1" applyBorder="1" applyAlignment="1">
      <alignment horizontal="left" vertical="top"/>
    </xf>
    <xf numFmtId="167" fontId="8" fillId="0" borderId="21" xfId="0" applyNumberFormat="1" applyFont="1" applyFill="1" applyBorder="1" applyAlignment="1">
      <alignment horizontal="center" vertical="top"/>
    </xf>
    <xf numFmtId="167" fontId="8" fillId="0" borderId="28" xfId="0" applyNumberFormat="1" applyFont="1" applyFill="1" applyBorder="1" applyAlignment="1">
      <alignment horizontal="center" vertical="top"/>
    </xf>
    <xf numFmtId="167" fontId="8" fillId="0" borderId="38" xfId="1" applyNumberFormat="1" applyFont="1" applyFill="1" applyBorder="1" applyAlignment="1">
      <alignment horizontal="left" vertical="top"/>
    </xf>
    <xf numFmtId="9" fontId="8" fillId="2" borderId="22" xfId="4" applyFont="1" applyFill="1" applyBorder="1" applyAlignment="1">
      <alignment horizontal="center" vertical="top"/>
    </xf>
    <xf numFmtId="9" fontId="11" fillId="14" borderId="7" xfId="4" applyFont="1" applyFill="1" applyBorder="1" applyAlignment="1">
      <alignment horizontal="center" vertical="top"/>
    </xf>
    <xf numFmtId="9" fontId="11" fillId="2" borderId="19" xfId="4" applyFont="1" applyFill="1" applyBorder="1" applyAlignment="1">
      <alignment horizontal="center" vertical="top"/>
    </xf>
    <xf numFmtId="9" fontId="11" fillId="2" borderId="22" xfId="4" applyFont="1" applyFill="1" applyBorder="1" applyAlignment="1">
      <alignment horizontal="center" vertical="top"/>
    </xf>
    <xf numFmtId="167" fontId="11" fillId="2" borderId="22" xfId="1" applyNumberFormat="1" applyFont="1" applyFill="1" applyBorder="1" applyAlignment="1">
      <alignment horizontal="left" vertical="top"/>
    </xf>
    <xf numFmtId="167" fontId="11" fillId="0" borderId="30" xfId="1" applyNumberFormat="1" applyFont="1" applyFill="1" applyBorder="1" applyAlignment="1">
      <alignment horizontal="left" vertical="top"/>
    </xf>
    <xf numFmtId="167" fontId="11" fillId="0" borderId="44" xfId="1" applyNumberFormat="1" applyFont="1" applyFill="1" applyBorder="1" applyAlignment="1">
      <alignment horizontal="left" vertical="top"/>
    </xf>
    <xf numFmtId="167" fontId="11" fillId="0" borderId="32" xfId="1" applyNumberFormat="1" applyFont="1" applyFill="1" applyBorder="1" applyAlignment="1">
      <alignment horizontal="left" vertical="top"/>
    </xf>
    <xf numFmtId="167" fontId="11" fillId="2" borderId="25" xfId="0" applyNumberFormat="1" applyFont="1" applyFill="1" applyBorder="1" applyAlignment="1">
      <alignment horizontal="center" vertical="top"/>
    </xf>
    <xf numFmtId="167" fontId="8" fillId="0" borderId="19" xfId="0" applyNumberFormat="1" applyFont="1" applyFill="1" applyBorder="1" applyAlignment="1">
      <alignment horizontal="center" vertical="top"/>
    </xf>
    <xf numFmtId="167" fontId="7" fillId="2" borderId="19" xfId="0" applyNumberFormat="1" applyFont="1" applyFill="1" applyBorder="1" applyAlignment="1">
      <alignment horizontal="center" vertical="top"/>
    </xf>
    <xf numFmtId="9" fontId="11" fillId="14" borderId="7" xfId="4" applyFont="1" applyFill="1" applyBorder="1" applyAlignment="1">
      <alignment horizontal="center" vertical="center"/>
    </xf>
    <xf numFmtId="9" fontId="8" fillId="13" borderId="19" xfId="4" applyFont="1" applyFill="1" applyBorder="1" applyAlignment="1">
      <alignment horizontal="center" vertical="top"/>
    </xf>
    <xf numFmtId="9" fontId="28" fillId="4" borderId="19" xfId="4" applyFont="1" applyFill="1" applyBorder="1" applyAlignment="1">
      <alignment horizontal="center" vertical="top"/>
    </xf>
    <xf numFmtId="9" fontId="8" fillId="2" borderId="19" xfId="4" applyFont="1" applyFill="1" applyBorder="1" applyAlignment="1">
      <alignment horizontal="center"/>
    </xf>
    <xf numFmtId="167" fontId="8" fillId="2" borderId="32" xfId="1" applyNumberFormat="1" applyFont="1" applyFill="1" applyBorder="1" applyAlignment="1">
      <alignment horizontal="left"/>
    </xf>
    <xf numFmtId="167" fontId="8" fillId="2" borderId="44" xfId="1" applyNumberFormat="1" applyFont="1" applyFill="1" applyBorder="1" applyAlignment="1">
      <alignment horizontal="left"/>
    </xf>
    <xf numFmtId="167" fontId="8" fillId="2" borderId="76" xfId="1" applyNumberFormat="1" applyFont="1" applyFill="1" applyBorder="1" applyAlignment="1">
      <alignment horizontal="left" vertical="top"/>
    </xf>
    <xf numFmtId="167" fontId="10" fillId="13" borderId="34" xfId="1" applyNumberFormat="1" applyFont="1" applyFill="1" applyBorder="1" applyAlignment="1">
      <alignment horizontal="left" vertical="top"/>
    </xf>
    <xf numFmtId="167" fontId="7" fillId="2" borderId="30" xfId="1" applyNumberFormat="1" applyFont="1" applyFill="1" applyBorder="1" applyAlignment="1">
      <alignment horizontal="left"/>
    </xf>
    <xf numFmtId="167" fontId="10" fillId="2" borderId="30" xfId="1" applyNumberFormat="1" applyFont="1" applyFill="1" applyBorder="1" applyAlignment="1">
      <alignment horizontal="left" vertical="top"/>
    </xf>
    <xf numFmtId="167" fontId="11" fillId="2" borderId="41" xfId="1" applyNumberFormat="1" applyFont="1" applyFill="1" applyBorder="1" applyAlignment="1">
      <alignment horizontal="left"/>
    </xf>
    <xf numFmtId="164" fontId="5" fillId="2" borderId="30" xfId="0" applyNumberFormat="1" applyFont="1" applyFill="1" applyBorder="1" applyAlignment="1">
      <alignment vertical="top"/>
    </xf>
    <xf numFmtId="164" fontId="5" fillId="2" borderId="32" xfId="0" applyNumberFormat="1" applyFont="1" applyFill="1" applyBorder="1" applyAlignment="1">
      <alignment vertical="top"/>
    </xf>
    <xf numFmtId="167" fontId="8" fillId="2" borderId="34" xfId="1" applyNumberFormat="1" applyFont="1" applyFill="1" applyBorder="1" applyAlignment="1">
      <alignment horizontal="left" vertical="top"/>
    </xf>
    <xf numFmtId="167" fontId="7" fillId="4" borderId="30" xfId="1" applyNumberFormat="1" applyFont="1" applyFill="1" applyBorder="1" applyAlignment="1">
      <alignment horizontal="left" vertical="top"/>
    </xf>
    <xf numFmtId="167" fontId="8" fillId="13" borderId="19" xfId="0" applyNumberFormat="1" applyFont="1" applyFill="1" applyBorder="1" applyAlignment="1">
      <alignment horizontal="center" vertical="top"/>
    </xf>
    <xf numFmtId="167" fontId="30" fillId="13" borderId="19" xfId="0" applyNumberFormat="1" applyFont="1" applyFill="1" applyBorder="1" applyAlignment="1">
      <alignment horizontal="center" vertical="top"/>
    </xf>
    <xf numFmtId="167" fontId="8" fillId="2" borderId="22" xfId="0" applyNumberFormat="1" applyFont="1" applyFill="1" applyBorder="1" applyAlignment="1">
      <alignment horizontal="center" vertical="top"/>
    </xf>
    <xf numFmtId="167" fontId="65" fillId="2" borderId="52" xfId="1" applyNumberFormat="1" applyFont="1" applyFill="1" applyBorder="1" applyAlignment="1">
      <alignment horizontal="left" vertical="top"/>
    </xf>
    <xf numFmtId="167" fontId="30" fillId="2" borderId="19" xfId="1" applyNumberFormat="1" applyFont="1" applyFill="1" applyBorder="1" applyAlignment="1">
      <alignment horizontal="left" vertical="top"/>
    </xf>
    <xf numFmtId="167" fontId="30" fillId="13" borderId="19" xfId="1" applyNumberFormat="1" applyFont="1" applyFill="1" applyBorder="1" applyAlignment="1">
      <alignment horizontal="left" vertical="top"/>
    </xf>
    <xf numFmtId="167" fontId="8" fillId="2" borderId="22" xfId="1" applyNumberFormat="1" applyFont="1" applyFill="1" applyBorder="1" applyAlignment="1">
      <alignment horizontal="left"/>
    </xf>
    <xf numFmtId="167" fontId="10" fillId="2" borderId="19" xfId="1" applyNumberFormat="1" applyFont="1" applyFill="1" applyBorder="1" applyAlignment="1">
      <alignment horizontal="left" vertical="top"/>
    </xf>
    <xf numFmtId="0" fontId="11" fillId="14" borderId="39" xfId="0" applyFont="1" applyFill="1" applyBorder="1" applyAlignment="1">
      <alignment horizontal="center" vertical="center"/>
    </xf>
    <xf numFmtId="0" fontId="28" fillId="4" borderId="30" xfId="0" applyFont="1" applyFill="1" applyBorder="1" applyAlignment="1">
      <alignment horizontal="left" vertical="top" wrapText="1"/>
    </xf>
    <xf numFmtId="0" fontId="10" fillId="13" borderId="30" xfId="0" applyFont="1" applyFill="1" applyBorder="1" applyAlignment="1">
      <alignment horizontal="left" vertical="top" wrapText="1"/>
    </xf>
    <xf numFmtId="0" fontId="8" fillId="2" borderId="32" xfId="0" applyFont="1" applyFill="1" applyBorder="1" applyAlignment="1">
      <alignment horizontal="left" vertical="top" wrapText="1"/>
    </xf>
    <xf numFmtId="171" fontId="24" fillId="9" borderId="8" xfId="6" applyNumberFormat="1" applyFont="1" applyFill="1" applyBorder="1" applyAlignment="1">
      <alignment horizontal="center" vertical="top" wrapText="1" readingOrder="1"/>
    </xf>
    <xf numFmtId="167" fontId="11" fillId="8" borderId="54" xfId="0" applyNumberFormat="1" applyFont="1" applyFill="1" applyBorder="1" applyAlignment="1">
      <alignment horizontal="left" vertical="top"/>
    </xf>
    <xf numFmtId="167" fontId="8" fillId="0" borderId="10" xfId="1" applyNumberFormat="1" applyFont="1" applyFill="1" applyBorder="1" applyAlignment="1">
      <alignment horizontal="left" vertical="top"/>
    </xf>
    <xf numFmtId="44" fontId="19" fillId="0" borderId="77" xfId="0" applyNumberFormat="1" applyFont="1" applyBorder="1" applyAlignment="1">
      <alignment vertical="top"/>
    </xf>
    <xf numFmtId="167" fontId="11" fillId="7" borderId="21" xfId="0" applyNumberFormat="1" applyFont="1" applyFill="1" applyBorder="1" applyAlignment="1">
      <alignment horizontal="left" vertical="top"/>
    </xf>
    <xf numFmtId="167" fontId="11" fillId="8" borderId="58" xfId="0" applyNumberFormat="1" applyFont="1" applyFill="1" applyBorder="1" applyAlignment="1">
      <alignment horizontal="left" vertical="top"/>
    </xf>
    <xf numFmtId="0" fontId="23" fillId="0" borderId="0" xfId="6" applyNumberFormat="1" applyFont="1" applyFill="1" applyBorder="1" applyAlignment="1">
      <alignment vertical="top" wrapText="1" readingOrder="1"/>
    </xf>
    <xf numFmtId="0" fontId="19" fillId="0" borderId="0" xfId="6" applyFont="1" applyFill="1" applyBorder="1"/>
    <xf numFmtId="0" fontId="25" fillId="0" borderId="61" xfId="6" applyNumberFormat="1" applyFont="1" applyFill="1" applyBorder="1" applyAlignment="1">
      <alignment horizontal="left" vertical="top" wrapText="1" readingOrder="1"/>
    </xf>
    <xf numFmtId="0" fontId="19" fillId="0" borderId="60" xfId="6" applyNumberFormat="1" applyFont="1" applyFill="1" applyBorder="1" applyAlignment="1">
      <alignment vertical="top" wrapText="1"/>
    </xf>
    <xf numFmtId="0" fontId="19" fillId="0" borderId="61" xfId="6" applyNumberFormat="1" applyFont="1" applyFill="1" applyBorder="1" applyAlignment="1">
      <alignment vertical="top" wrapText="1"/>
    </xf>
    <xf numFmtId="0" fontId="23" fillId="0" borderId="62" xfId="6" applyNumberFormat="1" applyFont="1" applyFill="1" applyBorder="1" applyAlignment="1">
      <alignment vertical="top" wrapText="1" readingOrder="1"/>
    </xf>
    <xf numFmtId="0" fontId="24" fillId="9" borderId="59" xfId="6" applyNumberFormat="1" applyFont="1" applyFill="1" applyBorder="1" applyAlignment="1">
      <alignment horizontal="left" vertical="top" wrapText="1" readingOrder="1"/>
    </xf>
    <xf numFmtId="0" fontId="45" fillId="0" borderId="0" xfId="6" applyNumberFormat="1" applyFont="1" applyFill="1" applyBorder="1" applyAlignment="1">
      <alignment horizontal="center" vertical="center" wrapText="1" readingOrder="1"/>
    </xf>
    <xf numFmtId="0" fontId="47" fillId="0" borderId="0" xfId="6" applyNumberFormat="1" applyFont="1" applyFill="1" applyBorder="1" applyAlignment="1">
      <alignment horizontal="left" vertical="center" wrapText="1" readingOrder="1"/>
    </xf>
    <xf numFmtId="0" fontId="24" fillId="9" borderId="59" xfId="6" applyNumberFormat="1" applyFont="1" applyFill="1" applyBorder="1" applyAlignment="1">
      <alignment horizontal="center" vertical="top" wrapText="1" readingOrder="1"/>
    </xf>
    <xf numFmtId="0" fontId="79" fillId="0" borderId="0" xfId="6" applyFont="1" applyFill="1" applyBorder="1"/>
    <xf numFmtId="0" fontId="69" fillId="9" borderId="59" xfId="6" applyNumberFormat="1" applyFont="1" applyFill="1" applyBorder="1" applyAlignment="1">
      <alignment horizontal="center" vertical="top" wrapText="1" readingOrder="1"/>
    </xf>
    <xf numFmtId="0" fontId="36" fillId="0" borderId="0" xfId="6" applyFont="1" applyFill="1" applyBorder="1"/>
    <xf numFmtId="0" fontId="45" fillId="3" borderId="0" xfId="6" applyNumberFormat="1" applyFont="1" applyFill="1" applyBorder="1" applyAlignment="1">
      <alignment horizontal="center" vertical="center" wrapText="1" readingOrder="1"/>
    </xf>
    <xf numFmtId="0" fontId="19" fillId="7" borderId="0" xfId="6" applyFont="1" applyFill="1" applyBorder="1"/>
    <xf numFmtId="0" fontId="19" fillId="2" borderId="0" xfId="6" applyFont="1" applyFill="1" applyBorder="1"/>
    <xf numFmtId="0" fontId="70" fillId="0" borderId="0" xfId="6" applyFont="1" applyFill="1" applyBorder="1" applyAlignment="1"/>
    <xf numFmtId="0" fontId="129" fillId="0" borderId="0" xfId="6" applyNumberFormat="1" applyFont="1" applyFill="1" applyBorder="1" applyAlignment="1">
      <alignment vertical="top" wrapText="1" readingOrder="1"/>
    </xf>
    <xf numFmtId="0" fontId="130" fillId="9" borderId="59" xfId="6" applyNumberFormat="1" applyFont="1" applyFill="1" applyBorder="1" applyAlignment="1">
      <alignment horizontal="center" vertical="top" wrapText="1" readingOrder="1"/>
    </xf>
    <xf numFmtId="4" fontId="133" fillId="0" borderId="0" xfId="6" applyNumberFormat="1" applyFont="1" applyFill="1" applyBorder="1" applyAlignment="1">
      <alignment horizontal="right" vertical="center" wrapText="1" readingOrder="1"/>
    </xf>
    <xf numFmtId="9" fontId="133" fillId="0" borderId="0" xfId="12" applyFont="1" applyFill="1" applyBorder="1" applyAlignment="1">
      <alignment horizontal="center" vertical="center" wrapText="1" readingOrder="1"/>
    </xf>
    <xf numFmtId="4" fontId="133" fillId="0" borderId="0" xfId="6" applyNumberFormat="1" applyFont="1" applyFill="1" applyBorder="1" applyAlignment="1">
      <alignment horizontal="right" vertical="top" wrapText="1" readingOrder="1"/>
    </xf>
    <xf numFmtId="0" fontId="36" fillId="0" borderId="0" xfId="6" applyFont="1" applyFill="1" applyBorder="1" applyAlignment="1">
      <alignment vertical="top"/>
    </xf>
    <xf numFmtId="9" fontId="133" fillId="0" borderId="0" xfId="12" applyFont="1" applyFill="1" applyBorder="1" applyAlignment="1">
      <alignment horizontal="center" vertical="top" wrapText="1" readingOrder="1"/>
    </xf>
    <xf numFmtId="4" fontId="130" fillId="9" borderId="59" xfId="6" applyNumberFormat="1" applyFont="1" applyFill="1" applyBorder="1" applyAlignment="1">
      <alignment horizontal="center" vertical="top" wrapText="1" readingOrder="1"/>
    </xf>
    <xf numFmtId="9" fontId="130" fillId="9" borderId="59" xfId="12" applyFont="1" applyFill="1" applyBorder="1" applyAlignment="1">
      <alignment horizontal="center" vertical="top" wrapText="1" readingOrder="1"/>
    </xf>
    <xf numFmtId="0" fontId="19" fillId="3" borderId="0" xfId="6" applyFont="1" applyFill="1" applyBorder="1"/>
    <xf numFmtId="0" fontId="108" fillId="3" borderId="0" xfId="6" applyNumberFormat="1" applyFont="1" applyFill="1" applyBorder="1" applyAlignment="1">
      <alignment vertical="center" wrapText="1" readingOrder="1"/>
    </xf>
    <xf numFmtId="0" fontId="70" fillId="3" borderId="0" xfId="6" applyFont="1" applyFill="1" applyBorder="1"/>
    <xf numFmtId="0" fontId="47" fillId="3" borderId="0" xfId="6" applyNumberFormat="1" applyFont="1" applyFill="1" applyBorder="1" applyAlignment="1">
      <alignment horizontal="left" vertical="center" wrapText="1" readingOrder="1"/>
    </xf>
    <xf numFmtId="4" fontId="134" fillId="3" borderId="0" xfId="6" applyNumberFormat="1" applyFont="1" applyFill="1" applyBorder="1" applyAlignment="1">
      <alignment horizontal="right" vertical="center" wrapText="1" readingOrder="1"/>
    </xf>
    <xf numFmtId="0" fontId="134" fillId="3" borderId="0" xfId="6" applyNumberFormat="1" applyFont="1" applyFill="1" applyBorder="1" applyAlignment="1">
      <alignment horizontal="right" vertical="center" wrapText="1" readingOrder="1"/>
    </xf>
    <xf numFmtId="9" fontId="134" fillId="3" borderId="0" xfId="12" applyFont="1" applyFill="1" applyBorder="1" applyAlignment="1">
      <alignment horizontal="center" vertical="center" wrapText="1" readingOrder="1"/>
    </xf>
    <xf numFmtId="0" fontId="108" fillId="0" borderId="0" xfId="6" applyNumberFormat="1" applyFont="1" applyFill="1" applyBorder="1" applyAlignment="1">
      <alignment vertical="center" wrapText="1" readingOrder="1"/>
    </xf>
    <xf numFmtId="4" fontId="134" fillId="0" borderId="0" xfId="6" applyNumberFormat="1" applyFont="1" applyFill="1" applyBorder="1" applyAlignment="1">
      <alignment horizontal="right" vertical="center" wrapText="1" readingOrder="1"/>
    </xf>
    <xf numFmtId="0" fontId="134" fillId="0" borderId="0" xfId="6" applyNumberFormat="1" applyFont="1" applyFill="1" applyBorder="1" applyAlignment="1">
      <alignment horizontal="right" vertical="center" wrapText="1" readingOrder="1"/>
    </xf>
    <xf numFmtId="9" fontId="134" fillId="0" borderId="0" xfId="12" applyFont="1" applyFill="1" applyBorder="1" applyAlignment="1">
      <alignment horizontal="center" vertical="center" wrapText="1" readingOrder="1"/>
    </xf>
    <xf numFmtId="4" fontId="134" fillId="0" borderId="0" xfId="6" applyNumberFormat="1" applyFont="1" applyFill="1" applyBorder="1" applyAlignment="1">
      <alignment horizontal="right" vertical="top" wrapText="1" readingOrder="1"/>
    </xf>
    <xf numFmtId="0" fontId="19" fillId="0" borderId="0" xfId="6" applyFont="1" applyFill="1" applyBorder="1" applyAlignment="1">
      <alignment vertical="top" readingOrder="1"/>
    </xf>
    <xf numFmtId="9" fontId="134" fillId="0" borderId="0" xfId="12" applyFont="1" applyFill="1" applyBorder="1" applyAlignment="1">
      <alignment horizontal="center" vertical="top" wrapText="1" readingOrder="1"/>
    </xf>
    <xf numFmtId="0" fontId="134" fillId="0" borderId="0" xfId="6" applyNumberFormat="1" applyFont="1" applyFill="1" applyBorder="1" applyAlignment="1">
      <alignment horizontal="right" vertical="top" wrapText="1" readingOrder="1"/>
    </xf>
    <xf numFmtId="0" fontId="133" fillId="0" borderId="0" xfId="6" applyNumberFormat="1" applyFont="1" applyFill="1" applyBorder="1" applyAlignment="1">
      <alignment horizontal="right" vertical="top" wrapText="1" readingOrder="1"/>
    </xf>
    <xf numFmtId="0" fontId="36" fillId="0" borderId="0" xfId="6" applyFont="1" applyFill="1" applyBorder="1" applyAlignment="1">
      <alignment vertical="top" readingOrder="1"/>
    </xf>
    <xf numFmtId="4" fontId="130" fillId="0" borderId="0" xfId="6" applyNumberFormat="1" applyFont="1" applyFill="1" applyBorder="1" applyAlignment="1">
      <alignment horizontal="right" vertical="top" wrapText="1" readingOrder="1"/>
    </xf>
    <xf numFmtId="0" fontId="130" fillId="0" borderId="0" xfId="6" applyNumberFormat="1" applyFont="1" applyFill="1" applyBorder="1" applyAlignment="1">
      <alignment horizontal="right" vertical="top" wrapText="1" readingOrder="1"/>
    </xf>
    <xf numFmtId="0" fontId="131" fillId="0" borderId="0" xfId="6" applyNumberFormat="1" applyFont="1" applyFill="1" applyBorder="1" applyAlignment="1">
      <alignment horizontal="center" vertical="center" wrapText="1" readingOrder="1"/>
    </xf>
    <xf numFmtId="0" fontId="131" fillId="0" borderId="0" xfId="6" applyNumberFormat="1" applyFont="1" applyFill="1" applyBorder="1" applyAlignment="1">
      <alignment horizontal="center" vertical="top" wrapText="1" readingOrder="1"/>
    </xf>
    <xf numFmtId="0" fontId="108" fillId="3" borderId="0" xfId="6" applyNumberFormat="1" applyFont="1" applyFill="1" applyBorder="1" applyAlignment="1">
      <alignment horizontal="center" vertical="center" wrapText="1" readingOrder="1"/>
    </xf>
    <xf numFmtId="0" fontId="108" fillId="0" borderId="0" xfId="6" applyNumberFormat="1" applyFont="1" applyFill="1" applyBorder="1" applyAlignment="1">
      <alignment horizontal="center" vertical="center" wrapText="1" readingOrder="1"/>
    </xf>
    <xf numFmtId="0" fontId="108" fillId="0" borderId="0" xfId="6" applyNumberFormat="1" applyFont="1" applyFill="1" applyBorder="1" applyAlignment="1">
      <alignment horizontal="center" vertical="top" wrapText="1" readingOrder="1"/>
    </xf>
    <xf numFmtId="0" fontId="69" fillId="0" borderId="0" xfId="6" applyNumberFormat="1" applyFont="1" applyFill="1" applyBorder="1" applyAlignment="1">
      <alignment horizontal="center" vertical="top" wrapText="1" readingOrder="1"/>
    </xf>
    <xf numFmtId="0" fontId="8" fillId="20" borderId="0" xfId="0" applyFont="1" applyFill="1" applyAlignment="1">
      <alignment horizontal="left" vertical="top"/>
    </xf>
    <xf numFmtId="0" fontId="10" fillId="13" borderId="29" xfId="0" applyNumberFormat="1" applyFont="1" applyFill="1" applyBorder="1" applyAlignment="1">
      <alignment horizontal="left" vertical="center"/>
    </xf>
    <xf numFmtId="0" fontId="36" fillId="20" borderId="0" xfId="6" applyFont="1" applyFill="1" applyBorder="1" applyAlignment="1">
      <alignment vertical="top" readingOrder="1"/>
    </xf>
    <xf numFmtId="0" fontId="108" fillId="20" borderId="0" xfId="6" applyNumberFormat="1" applyFont="1" applyFill="1" applyBorder="1" applyAlignment="1">
      <alignment horizontal="center" vertical="top" wrapText="1" readingOrder="1"/>
    </xf>
    <xf numFmtId="4" fontId="134" fillId="20" borderId="0" xfId="6" applyNumberFormat="1" applyFont="1" applyFill="1" applyBorder="1" applyAlignment="1">
      <alignment horizontal="right" vertical="top" wrapText="1" readingOrder="1"/>
    </xf>
    <xf numFmtId="0" fontId="134" fillId="20" borderId="0" xfId="6" applyNumberFormat="1" applyFont="1" applyFill="1" applyBorder="1" applyAlignment="1">
      <alignment horizontal="right" vertical="top" wrapText="1" readingOrder="1"/>
    </xf>
    <xf numFmtId="0" fontId="19" fillId="20" borderId="0" xfId="6" applyFont="1" applyFill="1" applyBorder="1" applyAlignment="1">
      <alignment vertical="top" readingOrder="1"/>
    </xf>
    <xf numFmtId="9" fontId="134" fillId="20" borderId="0" xfId="12" applyFont="1" applyFill="1" applyBorder="1" applyAlignment="1">
      <alignment horizontal="center" vertical="top" wrapText="1" readingOrder="1"/>
    </xf>
    <xf numFmtId="0" fontId="69" fillId="20" borderId="0" xfId="6" applyNumberFormat="1" applyFont="1" applyFill="1" applyBorder="1" applyAlignment="1">
      <alignment horizontal="center" vertical="top" wrapText="1" readingOrder="1"/>
    </xf>
    <xf numFmtId="4" fontId="130" fillId="20" borderId="0" xfId="6" applyNumberFormat="1" applyFont="1" applyFill="1" applyBorder="1" applyAlignment="1">
      <alignment horizontal="right" vertical="top" wrapText="1" readingOrder="1"/>
    </xf>
    <xf numFmtId="0" fontId="130" fillId="20" borderId="0" xfId="6" applyNumberFormat="1" applyFont="1" applyFill="1" applyBorder="1" applyAlignment="1">
      <alignment horizontal="right" vertical="top" wrapText="1" readingOrder="1"/>
    </xf>
    <xf numFmtId="0" fontId="19" fillId="17" borderId="0" xfId="6" applyFont="1" applyFill="1" applyBorder="1"/>
    <xf numFmtId="4" fontId="133" fillId="17" borderId="0" xfId="6" applyNumberFormat="1" applyFont="1" applyFill="1" applyBorder="1" applyAlignment="1">
      <alignment horizontal="right" vertical="top" wrapText="1" readingOrder="1"/>
    </xf>
    <xf numFmtId="4" fontId="134" fillId="17" borderId="0" xfId="6" applyNumberFormat="1" applyFont="1" applyFill="1" applyBorder="1" applyAlignment="1">
      <alignment horizontal="right" vertical="top" wrapText="1" readingOrder="1"/>
    </xf>
    <xf numFmtId="0" fontId="134" fillId="17" borderId="0" xfId="6" applyNumberFormat="1" applyFont="1" applyFill="1" applyBorder="1" applyAlignment="1">
      <alignment horizontal="right" vertical="top" wrapText="1" readingOrder="1"/>
    </xf>
    <xf numFmtId="4" fontId="130" fillId="17" borderId="0" xfId="6" applyNumberFormat="1" applyFont="1" applyFill="1" applyBorder="1" applyAlignment="1">
      <alignment horizontal="right" vertical="top" wrapText="1" readingOrder="1"/>
    </xf>
    <xf numFmtId="0" fontId="130" fillId="17" borderId="0" xfId="6" applyNumberFormat="1" applyFont="1" applyFill="1" applyBorder="1" applyAlignment="1">
      <alignment horizontal="right" vertical="top" wrapText="1" readingOrder="1"/>
    </xf>
    <xf numFmtId="0" fontId="49" fillId="17" borderId="0" xfId="6" applyNumberFormat="1" applyFont="1" applyFill="1" applyBorder="1" applyAlignment="1">
      <alignment horizontal="center" vertical="center" wrapText="1" readingOrder="1"/>
    </xf>
    <xf numFmtId="4" fontId="48" fillId="17" borderId="0" xfId="6" applyNumberFormat="1" applyFont="1" applyFill="1" applyBorder="1" applyAlignment="1">
      <alignment horizontal="right" vertical="center" wrapText="1" readingOrder="1"/>
    </xf>
    <xf numFmtId="0" fontId="46" fillId="17" borderId="0" xfId="6" applyNumberFormat="1" applyFont="1" applyFill="1" applyBorder="1" applyAlignment="1">
      <alignment horizontal="center" vertical="center" wrapText="1" readingOrder="1"/>
    </xf>
    <xf numFmtId="4" fontId="45" fillId="17" borderId="0" xfId="6" applyNumberFormat="1" applyFont="1" applyFill="1" applyBorder="1" applyAlignment="1">
      <alignment horizontal="right" vertical="center" wrapText="1" readingOrder="1"/>
    </xf>
    <xf numFmtId="0" fontId="45" fillId="17" borderId="0" xfId="6" applyNumberFormat="1" applyFont="1" applyFill="1" applyBorder="1" applyAlignment="1">
      <alignment horizontal="right" vertical="center" wrapText="1" readingOrder="1"/>
    </xf>
    <xf numFmtId="167" fontId="11" fillId="2" borderId="42" xfId="0" applyNumberFormat="1" applyFont="1" applyFill="1" applyBorder="1" applyAlignment="1">
      <alignment horizontal="center" vertical="top"/>
    </xf>
    <xf numFmtId="4" fontId="80" fillId="4" borderId="0" xfId="6" applyNumberFormat="1" applyFont="1" applyFill="1" applyBorder="1" applyAlignment="1">
      <alignment horizontal="right" vertical="center" wrapText="1" readingOrder="1"/>
    </xf>
    <xf numFmtId="4" fontId="45" fillId="4" borderId="0" xfId="6" applyNumberFormat="1" applyFont="1" applyFill="1" applyBorder="1" applyAlignment="1">
      <alignment horizontal="right" vertical="center" wrapText="1" readingOrder="1"/>
    </xf>
    <xf numFmtId="0" fontId="45" fillId="4" borderId="0" xfId="6" applyNumberFormat="1" applyFont="1" applyFill="1" applyBorder="1" applyAlignment="1">
      <alignment horizontal="right" vertical="center" wrapText="1" readingOrder="1"/>
    </xf>
    <xf numFmtId="0" fontId="48" fillId="4" borderId="0" xfId="6" applyNumberFormat="1" applyFont="1" applyFill="1" applyBorder="1" applyAlignment="1">
      <alignment horizontal="right" vertical="center" wrapText="1" readingOrder="1"/>
    </xf>
    <xf numFmtId="4" fontId="48" fillId="4" borderId="0" xfId="6" applyNumberFormat="1" applyFont="1" applyFill="1" applyBorder="1" applyAlignment="1">
      <alignment horizontal="right" vertical="center" wrapText="1" readingOrder="1"/>
    </xf>
    <xf numFmtId="0" fontId="46" fillId="4" borderId="0" xfId="6" applyNumberFormat="1" applyFont="1" applyFill="1" applyBorder="1" applyAlignment="1">
      <alignment horizontal="center" vertical="center" wrapText="1" readingOrder="1"/>
    </xf>
    <xf numFmtId="4" fontId="48" fillId="7" borderId="0" xfId="6" applyNumberFormat="1" applyFont="1" applyFill="1" applyBorder="1" applyAlignment="1">
      <alignment horizontal="right" vertical="center" wrapText="1" readingOrder="1"/>
    </xf>
    <xf numFmtId="0" fontId="48" fillId="7" borderId="0" xfId="6" applyNumberFormat="1" applyFont="1" applyFill="1" applyBorder="1" applyAlignment="1">
      <alignment horizontal="right" vertical="center" wrapText="1" readingOrder="1"/>
    </xf>
    <xf numFmtId="0" fontId="49" fillId="13" borderId="0" xfId="6" applyNumberFormat="1" applyFont="1" applyFill="1" applyBorder="1" applyAlignment="1">
      <alignment horizontal="center" vertical="center" wrapText="1" readingOrder="1"/>
    </xf>
    <xf numFmtId="4" fontId="48" fillId="13" borderId="0" xfId="6" applyNumberFormat="1" applyFont="1" applyFill="1" applyBorder="1" applyAlignment="1">
      <alignment horizontal="right" vertical="center" wrapText="1" readingOrder="1"/>
    </xf>
    <xf numFmtId="0" fontId="48" fillId="13" borderId="0" xfId="6" applyNumberFormat="1" applyFont="1" applyFill="1" applyBorder="1" applyAlignment="1">
      <alignment horizontal="right" vertical="center" wrapText="1" readingOrder="1"/>
    </xf>
    <xf numFmtId="0" fontId="46" fillId="13" borderId="0" xfId="6" applyNumberFormat="1" applyFont="1" applyFill="1" applyBorder="1" applyAlignment="1">
      <alignment horizontal="center" vertical="center" wrapText="1" readingOrder="1"/>
    </xf>
    <xf numFmtId="4" fontId="45" fillId="13" borderId="0" xfId="6" applyNumberFormat="1" applyFont="1" applyFill="1" applyBorder="1" applyAlignment="1">
      <alignment horizontal="right" vertical="center" wrapText="1" readingOrder="1"/>
    </xf>
    <xf numFmtId="0" fontId="45" fillId="13" borderId="0" xfId="6" applyNumberFormat="1" applyFont="1" applyFill="1" applyBorder="1" applyAlignment="1">
      <alignment horizontal="right" vertical="center" wrapText="1" readingOrder="1"/>
    </xf>
    <xf numFmtId="0" fontId="7" fillId="0" borderId="8" xfId="0" applyFont="1" applyFill="1" applyBorder="1" applyAlignment="1">
      <alignment horizontal="left"/>
    </xf>
    <xf numFmtId="0" fontId="7" fillId="2" borderId="8" xfId="0" applyFont="1" applyFill="1" applyBorder="1" applyAlignment="1">
      <alignment horizontal="left"/>
    </xf>
    <xf numFmtId="0" fontId="130" fillId="23" borderId="59" xfId="6" applyNumberFormat="1" applyFont="1" applyFill="1" applyBorder="1" applyAlignment="1">
      <alignment horizontal="center" vertical="top" wrapText="1" readingOrder="1"/>
    </xf>
    <xf numFmtId="4" fontId="133" fillId="2" borderId="0" xfId="6" applyNumberFormat="1" applyFont="1" applyFill="1" applyBorder="1" applyAlignment="1">
      <alignment horizontal="right" vertical="center" wrapText="1" readingOrder="1"/>
    </xf>
    <xf numFmtId="4" fontId="133" fillId="2" borderId="0" xfId="6" applyNumberFormat="1" applyFont="1" applyFill="1" applyBorder="1" applyAlignment="1">
      <alignment horizontal="right" vertical="top" wrapText="1" readingOrder="1"/>
    </xf>
    <xf numFmtId="4" fontId="130" fillId="23" borderId="59" xfId="6" applyNumberFormat="1" applyFont="1" applyFill="1" applyBorder="1" applyAlignment="1">
      <alignment horizontal="center" vertical="top" wrapText="1" readingOrder="1"/>
    </xf>
    <xf numFmtId="4" fontId="134" fillId="2" borderId="0" xfId="6" applyNumberFormat="1" applyFont="1" applyFill="1" applyBorder="1" applyAlignment="1">
      <alignment horizontal="right" vertical="center" wrapText="1" readingOrder="1"/>
    </xf>
    <xf numFmtId="4" fontId="80" fillId="2" borderId="0" xfId="6" applyNumberFormat="1" applyFont="1" applyFill="1" applyBorder="1" applyAlignment="1">
      <alignment horizontal="right" vertical="center" wrapText="1" readingOrder="1"/>
    </xf>
    <xf numFmtId="0" fontId="80" fillId="2" borderId="0" xfId="6" applyNumberFormat="1" applyFont="1" applyFill="1" applyBorder="1" applyAlignment="1">
      <alignment horizontal="right" vertical="center" wrapText="1" readingOrder="1"/>
    </xf>
    <xf numFmtId="4" fontId="45" fillId="2" borderId="0" xfId="6" applyNumberFormat="1" applyFont="1" applyFill="1" applyBorder="1" applyAlignment="1">
      <alignment horizontal="right" vertical="center" wrapText="1" readingOrder="1"/>
    </xf>
    <xf numFmtId="0" fontId="45" fillId="2" borderId="0" xfId="6" applyNumberFormat="1" applyFont="1" applyFill="1" applyBorder="1" applyAlignment="1">
      <alignment horizontal="right" vertical="center" wrapText="1" readingOrder="1"/>
    </xf>
    <xf numFmtId="4" fontId="48" fillId="2" borderId="0" xfId="6" applyNumberFormat="1" applyFont="1" applyFill="1" applyBorder="1" applyAlignment="1">
      <alignment horizontal="right" vertical="center" wrapText="1" readingOrder="1"/>
    </xf>
    <xf numFmtId="0" fontId="48" fillId="2" borderId="0" xfId="6" applyNumberFormat="1" applyFont="1" applyFill="1" applyBorder="1" applyAlignment="1">
      <alignment horizontal="right" vertical="center" wrapText="1" readingOrder="1"/>
    </xf>
    <xf numFmtId="0" fontId="23" fillId="7" borderId="0" xfId="6" applyNumberFormat="1" applyFont="1" applyFill="1" applyBorder="1" applyAlignment="1">
      <alignment vertical="top" wrapText="1" readingOrder="1"/>
    </xf>
    <xf numFmtId="0" fontId="130" fillId="19" borderId="59" xfId="6" applyNumberFormat="1" applyFont="1" applyFill="1" applyBorder="1" applyAlignment="1">
      <alignment horizontal="center" vertical="top" wrapText="1" readingOrder="1"/>
    </xf>
    <xf numFmtId="4" fontId="133" fillId="7" borderId="0" xfId="6" applyNumberFormat="1" applyFont="1" applyFill="1" applyBorder="1" applyAlignment="1">
      <alignment horizontal="right" vertical="center" wrapText="1" readingOrder="1"/>
    </xf>
    <xf numFmtId="4" fontId="133" fillId="7" borderId="0" xfId="6" applyNumberFormat="1" applyFont="1" applyFill="1" applyBorder="1" applyAlignment="1">
      <alignment horizontal="right" vertical="top" wrapText="1" readingOrder="1"/>
    </xf>
    <xf numFmtId="4" fontId="130" fillId="19" borderId="59" xfId="6" applyNumberFormat="1" applyFont="1" applyFill="1" applyBorder="1" applyAlignment="1">
      <alignment horizontal="center" vertical="top" wrapText="1" readingOrder="1"/>
    </xf>
    <xf numFmtId="4" fontId="134" fillId="7" borderId="0" xfId="6" applyNumberFormat="1" applyFont="1" applyFill="1" applyBorder="1" applyAlignment="1">
      <alignment horizontal="right" vertical="center" wrapText="1" readingOrder="1"/>
    </xf>
    <xf numFmtId="0" fontId="24" fillId="19" borderId="59" xfId="6" applyNumberFormat="1" applyFont="1" applyFill="1" applyBorder="1" applyAlignment="1">
      <alignment horizontal="center" vertical="top" wrapText="1" readingOrder="1"/>
    </xf>
    <xf numFmtId="4" fontId="80" fillId="7" borderId="0" xfId="6" applyNumberFormat="1" applyFont="1" applyFill="1" applyBorder="1" applyAlignment="1">
      <alignment horizontal="right" vertical="center" wrapText="1" readingOrder="1"/>
    </xf>
    <xf numFmtId="0" fontId="80" fillId="7" borderId="0" xfId="6" applyNumberFormat="1" applyFont="1" applyFill="1" applyBorder="1" applyAlignment="1">
      <alignment horizontal="right" vertical="center" wrapText="1" readingOrder="1"/>
    </xf>
    <xf numFmtId="4" fontId="45" fillId="7" borderId="0" xfId="6" applyNumberFormat="1" applyFont="1" applyFill="1" applyBorder="1" applyAlignment="1">
      <alignment horizontal="right" vertical="center" wrapText="1" readingOrder="1"/>
    </xf>
    <xf numFmtId="0" fontId="45" fillId="7" borderId="0" xfId="6" applyNumberFormat="1" applyFont="1" applyFill="1" applyBorder="1" applyAlignment="1">
      <alignment horizontal="right" vertical="center" wrapText="1" readingOrder="1"/>
    </xf>
    <xf numFmtId="0" fontId="19" fillId="20" borderId="0" xfId="6" applyFont="1" applyFill="1" applyBorder="1"/>
    <xf numFmtId="0" fontId="129" fillId="20" borderId="0" xfId="6" applyNumberFormat="1" applyFont="1" applyFill="1" applyBorder="1" applyAlignment="1">
      <alignment vertical="top" wrapText="1" readingOrder="1"/>
    </xf>
    <xf numFmtId="0" fontId="130" fillId="29" borderId="59" xfId="6" applyNumberFormat="1" applyFont="1" applyFill="1" applyBorder="1" applyAlignment="1">
      <alignment horizontal="center" vertical="top" wrapText="1" readingOrder="1"/>
    </xf>
    <xf numFmtId="4" fontId="133" fillId="20" borderId="0" xfId="6" applyNumberFormat="1" applyFont="1" applyFill="1" applyBorder="1" applyAlignment="1">
      <alignment horizontal="right" vertical="center" wrapText="1" readingOrder="1"/>
    </xf>
    <xf numFmtId="4" fontId="133" fillId="20" borderId="0" xfId="6" applyNumberFormat="1" applyFont="1" applyFill="1" applyBorder="1" applyAlignment="1">
      <alignment horizontal="right" vertical="top" wrapText="1" readingOrder="1"/>
    </xf>
    <xf numFmtId="4" fontId="130" fillId="29" borderId="59" xfId="6" applyNumberFormat="1" applyFont="1" applyFill="1" applyBorder="1" applyAlignment="1">
      <alignment horizontal="center" vertical="top" wrapText="1" readingOrder="1"/>
    </xf>
    <xf numFmtId="4" fontId="134" fillId="20" borderId="0" xfId="6" applyNumberFormat="1" applyFont="1" applyFill="1" applyBorder="1" applyAlignment="1">
      <alignment horizontal="right" vertical="center" wrapText="1" readingOrder="1"/>
    </xf>
    <xf numFmtId="0" fontId="133" fillId="20" borderId="0" xfId="6" applyNumberFormat="1" applyFont="1" applyFill="1" applyBorder="1" applyAlignment="1">
      <alignment horizontal="right" vertical="top" wrapText="1" readingOrder="1"/>
    </xf>
    <xf numFmtId="0" fontId="19" fillId="3" borderId="0" xfId="6" applyFont="1" applyFill="1" applyBorder="1" applyAlignment="1">
      <alignment vertical="top" readingOrder="1"/>
    </xf>
    <xf numFmtId="0" fontId="36" fillId="3" borderId="0" xfId="6" applyFont="1" applyFill="1" applyBorder="1" applyAlignment="1">
      <alignment vertical="top" readingOrder="1"/>
    </xf>
    <xf numFmtId="0" fontId="69" fillId="3" borderId="0" xfId="6" applyNumberFormat="1" applyFont="1" applyFill="1" applyBorder="1" applyAlignment="1">
      <alignment horizontal="center" vertical="top" wrapText="1" readingOrder="1"/>
    </xf>
    <xf numFmtId="4" fontId="130" fillId="3" borderId="0" xfId="6" applyNumberFormat="1" applyFont="1" applyFill="1" applyBorder="1" applyAlignment="1">
      <alignment horizontal="right" vertical="top" wrapText="1" readingOrder="1"/>
    </xf>
    <xf numFmtId="0" fontId="130" fillId="3" borderId="0" xfId="6" applyNumberFormat="1" applyFont="1" applyFill="1" applyBorder="1" applyAlignment="1">
      <alignment horizontal="right" vertical="top" wrapText="1" readingOrder="1"/>
    </xf>
    <xf numFmtId="9" fontId="134" fillId="3" borderId="0" xfId="12" applyFont="1" applyFill="1" applyBorder="1" applyAlignment="1">
      <alignment horizontal="center" vertical="top" wrapText="1" readingOrder="1"/>
    </xf>
    <xf numFmtId="0" fontId="108" fillId="3" borderId="0" xfId="6" applyNumberFormat="1" applyFont="1" applyFill="1" applyBorder="1" applyAlignment="1">
      <alignment horizontal="center" vertical="top" wrapText="1" readingOrder="1"/>
    </xf>
    <xf numFmtId="4" fontId="134" fillId="3" borderId="0" xfId="6" applyNumberFormat="1" applyFont="1" applyFill="1" applyBorder="1" applyAlignment="1">
      <alignment horizontal="right" vertical="top" wrapText="1" readingOrder="1"/>
    </xf>
    <xf numFmtId="0" fontId="134" fillId="3" borderId="0" xfId="6" applyNumberFormat="1" applyFont="1" applyFill="1" applyBorder="1" applyAlignment="1">
      <alignment horizontal="right" vertical="top" wrapText="1" readingOrder="1"/>
    </xf>
    <xf numFmtId="0" fontId="19" fillId="2" borderId="0" xfId="6" applyFont="1" applyFill="1" applyBorder="1" applyAlignment="1">
      <alignment vertical="top" readingOrder="1"/>
    </xf>
    <xf numFmtId="0" fontId="135" fillId="2" borderId="0" xfId="6" applyNumberFormat="1" applyFont="1" applyFill="1" applyBorder="1" applyAlignment="1">
      <alignment horizontal="center" vertical="top" wrapText="1" readingOrder="1"/>
    </xf>
    <xf numFmtId="4" fontId="138" fillId="2" borderId="0" xfId="6" applyNumberFormat="1" applyFont="1" applyFill="1" applyBorder="1" applyAlignment="1">
      <alignment horizontal="right" vertical="top" wrapText="1" readingOrder="1"/>
    </xf>
    <xf numFmtId="0" fontId="138" fillId="2" borderId="0" xfId="6" applyNumberFormat="1" applyFont="1" applyFill="1" applyBorder="1" applyAlignment="1">
      <alignment horizontal="right" vertical="top" wrapText="1" readingOrder="1"/>
    </xf>
    <xf numFmtId="9" fontId="139" fillId="2" borderId="0" xfId="12" applyFont="1" applyFill="1" applyBorder="1" applyAlignment="1">
      <alignment horizontal="center" vertical="top" wrapText="1" readingOrder="1"/>
    </xf>
    <xf numFmtId="4" fontId="129" fillId="2" borderId="0" xfId="6" applyNumberFormat="1" applyFont="1" applyFill="1" applyBorder="1" applyAlignment="1">
      <alignment vertical="top" wrapText="1" readingOrder="1"/>
    </xf>
    <xf numFmtId="0" fontId="129" fillId="2" borderId="0" xfId="6" applyNumberFormat="1" applyFont="1" applyFill="1" applyBorder="1" applyAlignment="1">
      <alignment vertical="top" wrapText="1" readingOrder="1"/>
    </xf>
    <xf numFmtId="4" fontId="134" fillId="2" borderId="0" xfId="6" applyNumberFormat="1" applyFont="1" applyFill="1" applyBorder="1" applyAlignment="1">
      <alignment horizontal="right" vertical="top" wrapText="1" readingOrder="1"/>
    </xf>
    <xf numFmtId="4" fontId="130" fillId="2" borderId="0" xfId="6" applyNumberFormat="1" applyFont="1" applyFill="1" applyBorder="1" applyAlignment="1">
      <alignment horizontal="right" vertical="top" wrapText="1" readingOrder="1"/>
    </xf>
    <xf numFmtId="0" fontId="130" fillId="2" borderId="0" xfId="6" applyNumberFormat="1" applyFont="1" applyFill="1" applyBorder="1" applyAlignment="1">
      <alignment horizontal="right" vertical="top" wrapText="1" readingOrder="1"/>
    </xf>
    <xf numFmtId="0" fontId="134" fillId="2" borderId="0" xfId="6" applyNumberFormat="1" applyFont="1" applyFill="1" applyBorder="1" applyAlignment="1">
      <alignment horizontal="right" vertical="top" wrapText="1" readingOrder="1"/>
    </xf>
    <xf numFmtId="0" fontId="36" fillId="13" borderId="0" xfId="6" applyFont="1" applyFill="1" applyBorder="1" applyAlignment="1">
      <alignment vertical="top" readingOrder="1"/>
    </xf>
    <xf numFmtId="0" fontId="69" fillId="13" borderId="0" xfId="6" applyNumberFormat="1" applyFont="1" applyFill="1" applyBorder="1" applyAlignment="1">
      <alignment horizontal="center" vertical="top" wrapText="1" readingOrder="1"/>
    </xf>
    <xf numFmtId="0" fontId="108" fillId="13" borderId="0" xfId="6" applyNumberFormat="1" applyFont="1" applyFill="1" applyBorder="1" applyAlignment="1">
      <alignment horizontal="center" vertical="top" wrapText="1" readingOrder="1"/>
    </xf>
    <xf numFmtId="4" fontId="130" fillId="13" borderId="0" xfId="6" applyNumberFormat="1" applyFont="1" applyFill="1" applyBorder="1" applyAlignment="1">
      <alignment horizontal="right" vertical="top" wrapText="1" readingOrder="1"/>
    </xf>
    <xf numFmtId="0" fontId="130" fillId="13" borderId="0" xfId="6" applyNumberFormat="1" applyFont="1" applyFill="1" applyBorder="1" applyAlignment="1">
      <alignment horizontal="right" vertical="top" wrapText="1" readingOrder="1"/>
    </xf>
    <xf numFmtId="0" fontId="19" fillId="13" borderId="0" xfId="6" applyFont="1" applyFill="1" applyBorder="1" applyAlignment="1">
      <alignment vertical="top" readingOrder="1"/>
    </xf>
    <xf numFmtId="9" fontId="134" fillId="13" borderId="0" xfId="12" applyFont="1" applyFill="1" applyBorder="1" applyAlignment="1">
      <alignment horizontal="center" vertical="top" wrapText="1" readingOrder="1"/>
    </xf>
    <xf numFmtId="4" fontId="134" fillId="13" borderId="0" xfId="6" applyNumberFormat="1" applyFont="1" applyFill="1" applyBorder="1" applyAlignment="1">
      <alignment horizontal="right" vertical="top" wrapText="1" readingOrder="1"/>
    </xf>
    <xf numFmtId="0" fontId="134" fillId="13" borderId="0" xfId="6" applyNumberFormat="1" applyFont="1" applyFill="1" applyBorder="1" applyAlignment="1">
      <alignment horizontal="right" vertical="top" wrapText="1" readingOrder="1"/>
    </xf>
    <xf numFmtId="164" fontId="5" fillId="2" borderId="8" xfId="0" applyNumberFormat="1" applyFont="1" applyFill="1" applyBorder="1" applyAlignment="1">
      <alignment vertical="top"/>
    </xf>
    <xf numFmtId="0" fontId="70" fillId="0" borderId="0" xfId="6" applyFont="1" applyFill="1" applyBorder="1"/>
    <xf numFmtId="0" fontId="19" fillId="0" borderId="0" xfId="6" applyFont="1" applyFill="1" applyBorder="1"/>
    <xf numFmtId="0" fontId="23" fillId="0" borderId="62" xfId="6" applyNumberFormat="1" applyFont="1" applyFill="1" applyBorder="1" applyAlignment="1">
      <alignment vertical="top" wrapText="1" readingOrder="1"/>
    </xf>
    <xf numFmtId="0" fontId="23" fillId="0" borderId="0" xfId="6" applyNumberFormat="1" applyFont="1" applyFill="1" applyBorder="1" applyAlignment="1">
      <alignment vertical="top" wrapText="1" readingOrder="1"/>
    </xf>
    <xf numFmtId="0" fontId="24" fillId="9" borderId="59" xfId="6" applyNumberFormat="1" applyFont="1" applyFill="1" applyBorder="1" applyAlignment="1">
      <alignment horizontal="center" vertical="top" wrapText="1" readingOrder="1"/>
    </xf>
    <xf numFmtId="0" fontId="68" fillId="0" borderId="0" xfId="6" applyFont="1" applyFill="1" applyBorder="1"/>
    <xf numFmtId="0" fontId="67" fillId="0" borderId="0" xfId="6" applyNumberFormat="1" applyFont="1" applyFill="1" applyBorder="1" applyAlignment="1">
      <alignment horizontal="center" vertical="center" wrapText="1" readingOrder="1"/>
    </xf>
    <xf numFmtId="0" fontId="66" fillId="0" borderId="0" xfId="6" applyFont="1" applyFill="1" applyBorder="1"/>
    <xf numFmtId="169" fontId="8" fillId="0" borderId="0" xfId="4" applyNumberFormat="1" applyFont="1" applyFill="1" applyBorder="1" applyAlignment="1">
      <alignment horizontal="center" vertical="top"/>
    </xf>
    <xf numFmtId="0" fontId="19" fillId="0" borderId="0" xfId="6" applyFont="1" applyFill="1" applyBorder="1" applyAlignment="1"/>
    <xf numFmtId="9" fontId="19" fillId="0" borderId="0" xfId="12" applyFont="1" applyFill="1" applyBorder="1" applyAlignment="1">
      <alignment horizontal="center" vertical="center"/>
    </xf>
    <xf numFmtId="9" fontId="23" fillId="0" borderId="0" xfId="12" applyFont="1" applyFill="1" applyBorder="1" applyAlignment="1">
      <alignment horizontal="center" vertical="center" wrapText="1"/>
    </xf>
    <xf numFmtId="0" fontId="24" fillId="30" borderId="59" xfId="6" applyNumberFormat="1" applyFont="1" applyFill="1" applyBorder="1" applyAlignment="1">
      <alignment horizontal="center" vertical="top" wrapText="1" readingOrder="1"/>
    </xf>
    <xf numFmtId="0" fontId="24" fillId="31" borderId="59" xfId="6" applyNumberFormat="1" applyFont="1" applyFill="1" applyBorder="1" applyAlignment="1">
      <alignment horizontal="center" vertical="top" wrapText="1" readingOrder="1"/>
    </xf>
    <xf numFmtId="0" fontId="24" fillId="32" borderId="59" xfId="6" applyNumberFormat="1" applyFont="1" applyFill="1" applyBorder="1" applyAlignment="1">
      <alignment horizontal="center" vertical="top" wrapText="1" readingOrder="1"/>
    </xf>
    <xf numFmtId="9" fontId="24" fillId="9" borderId="59" xfId="12" applyFont="1" applyFill="1" applyBorder="1" applyAlignment="1">
      <alignment horizontal="center" vertical="center" wrapText="1"/>
    </xf>
    <xf numFmtId="4" fontId="67" fillId="8" borderId="0" xfId="6" applyNumberFormat="1" applyFont="1" applyFill="1" applyBorder="1" applyAlignment="1">
      <alignment horizontal="right" vertical="center" wrapText="1" readingOrder="1"/>
    </xf>
    <xf numFmtId="4" fontId="67" fillId="33" borderId="0" xfId="6" applyNumberFormat="1" applyFont="1" applyFill="1" applyBorder="1" applyAlignment="1">
      <alignment horizontal="right" vertical="center" wrapText="1" readingOrder="1"/>
    </xf>
    <xf numFmtId="4" fontId="67" fillId="10" borderId="0" xfId="6" applyNumberFormat="1" applyFont="1" applyFill="1" applyBorder="1" applyAlignment="1">
      <alignment horizontal="right" vertical="center" wrapText="1" readingOrder="1"/>
    </xf>
    <xf numFmtId="9" fontId="67" fillId="0" borderId="0" xfId="12" applyFont="1" applyFill="1" applyBorder="1" applyAlignment="1">
      <alignment horizontal="center" vertical="center" wrapText="1"/>
    </xf>
    <xf numFmtId="17" fontId="67" fillId="0" borderId="0" xfId="6" quotePrefix="1" applyNumberFormat="1" applyFont="1" applyFill="1" applyBorder="1" applyAlignment="1">
      <alignment horizontal="center" vertical="center" wrapText="1" readingOrder="1"/>
    </xf>
    <xf numFmtId="0" fontId="67" fillId="0" borderId="0" xfId="6" quotePrefix="1" applyNumberFormat="1" applyFont="1" applyFill="1" applyBorder="1" applyAlignment="1">
      <alignment horizontal="center" vertical="center" wrapText="1" readingOrder="1"/>
    </xf>
    <xf numFmtId="0" fontId="72" fillId="9" borderId="59" xfId="6" applyNumberFormat="1" applyFont="1" applyFill="1" applyBorder="1" applyAlignment="1">
      <alignment horizontal="center" vertical="top" wrapText="1" readingOrder="1"/>
    </xf>
    <xf numFmtId="4" fontId="72" fillId="9" borderId="59" xfId="6" applyNumberFormat="1" applyFont="1" applyFill="1" applyBorder="1" applyAlignment="1">
      <alignment horizontal="center" vertical="top" wrapText="1" readingOrder="1"/>
    </xf>
    <xf numFmtId="4" fontId="72" fillId="30" borderId="59" xfId="6" applyNumberFormat="1" applyFont="1" applyFill="1" applyBorder="1" applyAlignment="1">
      <alignment horizontal="center" vertical="top" wrapText="1" readingOrder="1"/>
    </xf>
    <xf numFmtId="4" fontId="72" fillId="31" borderId="59" xfId="6" applyNumberFormat="1" applyFont="1" applyFill="1" applyBorder="1" applyAlignment="1">
      <alignment horizontal="center" vertical="top" wrapText="1" readingOrder="1"/>
    </xf>
    <xf numFmtId="4" fontId="72" fillId="32" borderId="59" xfId="6" applyNumberFormat="1" applyFont="1" applyFill="1" applyBorder="1" applyAlignment="1">
      <alignment horizontal="center" vertical="top" wrapText="1" readingOrder="1"/>
    </xf>
    <xf numFmtId="9" fontId="72" fillId="9" borderId="59" xfId="12" applyFont="1" applyFill="1" applyBorder="1" applyAlignment="1">
      <alignment horizontal="center" vertical="center" wrapText="1"/>
    </xf>
    <xf numFmtId="4" fontId="24" fillId="30" borderId="59" xfId="6" applyNumberFormat="1" applyFont="1" applyFill="1" applyBorder="1" applyAlignment="1">
      <alignment horizontal="center" vertical="top" wrapText="1" readingOrder="1"/>
    </xf>
    <xf numFmtId="4" fontId="24" fillId="31" borderId="59" xfId="6" applyNumberFormat="1" applyFont="1" applyFill="1" applyBorder="1" applyAlignment="1">
      <alignment horizontal="center" vertical="top" wrapText="1" readingOrder="1"/>
    </xf>
    <xf numFmtId="4" fontId="24" fillId="32" borderId="59" xfId="6" applyNumberFormat="1" applyFont="1" applyFill="1" applyBorder="1" applyAlignment="1">
      <alignment horizontal="center" vertical="top" wrapText="1" readingOrder="1"/>
    </xf>
    <xf numFmtId="4" fontId="108" fillId="0" borderId="0" xfId="6" applyNumberFormat="1" applyFont="1" applyFill="1" applyBorder="1" applyAlignment="1">
      <alignment horizontal="right" vertical="center" wrapText="1" readingOrder="1"/>
    </xf>
    <xf numFmtId="0" fontId="108" fillId="0" borderId="0" xfId="6" applyNumberFormat="1" applyFont="1" applyFill="1" applyBorder="1" applyAlignment="1">
      <alignment horizontal="right" vertical="center" wrapText="1" readingOrder="1"/>
    </xf>
    <xf numFmtId="9" fontId="108" fillId="0" borderId="0" xfId="12" applyFont="1" applyFill="1" applyBorder="1" applyAlignment="1">
      <alignment horizontal="center" vertical="center" wrapText="1"/>
    </xf>
    <xf numFmtId="0" fontId="69" fillId="0" borderId="0" xfId="6" applyNumberFormat="1" applyFont="1" applyFill="1" applyBorder="1" applyAlignment="1">
      <alignment horizontal="center" vertical="center" wrapText="1" readingOrder="1"/>
    </xf>
    <xf numFmtId="4" fontId="69" fillId="0" borderId="0" xfId="6" applyNumberFormat="1" applyFont="1" applyFill="1" applyBorder="1" applyAlignment="1">
      <alignment horizontal="right" vertical="center" wrapText="1" readingOrder="1"/>
    </xf>
    <xf numFmtId="0" fontId="69" fillId="0" borderId="0" xfId="6" applyNumberFormat="1" applyFont="1" applyFill="1" applyBorder="1" applyAlignment="1">
      <alignment horizontal="right" vertical="center" wrapText="1" readingOrder="1"/>
    </xf>
    <xf numFmtId="9" fontId="69" fillId="0" borderId="0" xfId="12" applyFont="1" applyFill="1" applyBorder="1" applyAlignment="1">
      <alignment horizontal="center" vertical="center" wrapText="1"/>
    </xf>
    <xf numFmtId="0" fontId="23" fillId="0" borderId="0" xfId="6" applyNumberFormat="1" applyFont="1" applyFill="1" applyBorder="1" applyAlignment="1"/>
    <xf numFmtId="0" fontId="145" fillId="0" borderId="0" xfId="6" applyNumberFormat="1" applyFont="1" applyFill="1" applyBorder="1" applyAlignment="1">
      <alignment vertical="top" wrapText="1" readingOrder="1"/>
    </xf>
    <xf numFmtId="0" fontId="108" fillId="34" borderId="0" xfId="6" applyNumberFormat="1" applyFont="1" applyFill="1" applyBorder="1" applyAlignment="1">
      <alignment horizontal="center" vertical="center" wrapText="1" readingOrder="1"/>
    </xf>
    <xf numFmtId="4" fontId="108" fillId="34" borderId="0" xfId="6" applyNumberFormat="1" applyFont="1" applyFill="1" applyBorder="1" applyAlignment="1">
      <alignment horizontal="right" vertical="center" wrapText="1" readingOrder="1"/>
    </xf>
    <xf numFmtId="0" fontId="108" fillId="34" borderId="0" xfId="6" applyNumberFormat="1" applyFont="1" applyFill="1" applyBorder="1" applyAlignment="1">
      <alignment horizontal="right" vertical="center" wrapText="1" readingOrder="1"/>
    </xf>
    <xf numFmtId="0" fontId="70" fillId="34" borderId="0" xfId="6" applyFont="1" applyFill="1" applyBorder="1"/>
    <xf numFmtId="9" fontId="108" fillId="34" borderId="0" xfId="12" applyFont="1" applyFill="1" applyBorder="1" applyAlignment="1">
      <alignment horizontal="center" vertical="center" wrapText="1"/>
    </xf>
    <xf numFmtId="0" fontId="69" fillId="34" borderId="0" xfId="6" applyNumberFormat="1" applyFont="1" applyFill="1" applyBorder="1" applyAlignment="1">
      <alignment horizontal="center" vertical="center" wrapText="1" readingOrder="1"/>
    </xf>
    <xf numFmtId="4" fontId="69" fillId="34" borderId="0" xfId="6" applyNumberFormat="1" applyFont="1" applyFill="1" applyBorder="1" applyAlignment="1">
      <alignment horizontal="right" vertical="center" wrapText="1" readingOrder="1"/>
    </xf>
    <xf numFmtId="0" fontId="69" fillId="34" borderId="0" xfId="6" applyNumberFormat="1" applyFont="1" applyFill="1" applyBorder="1" applyAlignment="1">
      <alignment horizontal="right" vertical="center" wrapText="1" readingOrder="1"/>
    </xf>
    <xf numFmtId="9" fontId="69" fillId="34" borderId="0" xfId="12" applyFont="1" applyFill="1" applyBorder="1" applyAlignment="1">
      <alignment horizontal="center" vertical="center" wrapText="1"/>
    </xf>
    <xf numFmtId="169" fontId="8" fillId="0" borderId="0" xfId="4" applyNumberFormat="1" applyFont="1" applyFill="1" applyBorder="1" applyAlignment="1">
      <alignment horizontal="center" vertical="top"/>
    </xf>
    <xf numFmtId="0" fontId="36" fillId="35" borderId="0" xfId="6" applyFont="1" applyFill="1" applyBorder="1"/>
    <xf numFmtId="0" fontId="68" fillId="35" borderId="0" xfId="6" applyFont="1" applyFill="1" applyBorder="1"/>
    <xf numFmtId="0" fontId="88" fillId="35" borderId="0" xfId="6" applyFont="1" applyFill="1" applyBorder="1"/>
    <xf numFmtId="0" fontId="132" fillId="35" borderId="0" xfId="6" applyFont="1" applyFill="1" applyBorder="1"/>
    <xf numFmtId="0" fontId="69" fillId="35" borderId="0" xfId="6" applyNumberFormat="1" applyFont="1" applyFill="1" applyBorder="1" applyAlignment="1">
      <alignment horizontal="center" vertical="center" wrapText="1" readingOrder="1"/>
    </xf>
    <xf numFmtId="4" fontId="69" fillId="35" borderId="0" xfId="6" applyNumberFormat="1" applyFont="1" applyFill="1" applyBorder="1" applyAlignment="1">
      <alignment horizontal="right" vertical="center" wrapText="1" readingOrder="1"/>
    </xf>
    <xf numFmtId="0" fontId="69" fillId="35" borderId="0" xfId="6" applyNumberFormat="1" applyFont="1" applyFill="1" applyBorder="1" applyAlignment="1">
      <alignment horizontal="right" vertical="center" wrapText="1" readingOrder="1"/>
    </xf>
    <xf numFmtId="0" fontId="70" fillId="35" borderId="0" xfId="6" applyFont="1" applyFill="1" applyBorder="1"/>
    <xf numFmtId="9" fontId="69" fillId="35" borderId="0" xfId="12" applyFont="1" applyFill="1" applyBorder="1" applyAlignment="1">
      <alignment horizontal="center" vertical="center" wrapText="1"/>
    </xf>
    <xf numFmtId="0" fontId="10" fillId="13" borderId="0" xfId="0" applyFont="1" applyFill="1"/>
    <xf numFmtId="0" fontId="8" fillId="13" borderId="0" xfId="0" applyFont="1" applyFill="1"/>
    <xf numFmtId="0" fontId="10" fillId="13" borderId="0" xfId="0" applyFont="1" applyFill="1" applyAlignment="1">
      <alignment vertical="center"/>
    </xf>
    <xf numFmtId="0" fontId="9" fillId="13" borderId="0" xfId="0" applyFont="1" applyFill="1" applyAlignment="1">
      <alignment vertical="top"/>
    </xf>
    <xf numFmtId="0" fontId="11" fillId="13" borderId="27" xfId="0" applyFont="1" applyFill="1" applyBorder="1" applyAlignment="1">
      <alignment horizontal="left" vertical="top"/>
    </xf>
    <xf numFmtId="0" fontId="30" fillId="13" borderId="27" xfId="0" applyFont="1" applyFill="1" applyBorder="1" applyAlignment="1">
      <alignment horizontal="left" vertical="top"/>
    </xf>
    <xf numFmtId="0" fontId="8" fillId="13" borderId="63" xfId="0" applyFont="1" applyFill="1" applyBorder="1" applyAlignment="1">
      <alignment horizontal="left" vertical="top"/>
    </xf>
    <xf numFmtId="0" fontId="11" fillId="13" borderId="66" xfId="0" applyFont="1" applyFill="1" applyBorder="1" applyAlignment="1">
      <alignment horizontal="left" vertical="top"/>
    </xf>
    <xf numFmtId="0" fontId="30" fillId="13" borderId="53" xfId="0" applyFont="1" applyFill="1" applyBorder="1" applyAlignment="1">
      <alignment horizontal="left" vertical="top"/>
    </xf>
    <xf numFmtId="169" fontId="8" fillId="13" borderId="0" xfId="4" applyNumberFormat="1" applyFont="1" applyFill="1" applyBorder="1" applyAlignment="1">
      <alignment horizontal="center" vertical="top"/>
    </xf>
    <xf numFmtId="14" fontId="10" fillId="13" borderId="0" xfId="0" applyNumberFormat="1" applyFont="1" applyFill="1" applyAlignment="1">
      <alignment horizontal="left" vertical="top"/>
    </xf>
    <xf numFmtId="167" fontId="8" fillId="2" borderId="20" xfId="1" applyNumberFormat="1" applyFont="1" applyFill="1" applyBorder="1" applyAlignment="1">
      <alignment horizontal="left" vertical="top"/>
    </xf>
    <xf numFmtId="167" fontId="11" fillId="0" borderId="18" xfId="1" applyNumberFormat="1" applyFont="1" applyFill="1" applyBorder="1" applyAlignment="1">
      <alignment horizontal="left" vertical="top"/>
    </xf>
    <xf numFmtId="167" fontId="11" fillId="0" borderId="23" xfId="1" applyNumberFormat="1" applyFont="1" applyFill="1" applyBorder="1" applyAlignment="1">
      <alignment horizontal="left" vertical="top"/>
    </xf>
    <xf numFmtId="167" fontId="8" fillId="0" borderId="23" xfId="1" applyNumberFormat="1" applyFont="1" applyFill="1" applyBorder="1" applyAlignment="1">
      <alignment horizontal="left" vertical="top"/>
    </xf>
    <xf numFmtId="167" fontId="8" fillId="2" borderId="18" xfId="0" applyNumberFormat="1" applyFont="1" applyFill="1" applyBorder="1" applyAlignment="1">
      <alignment horizontal="center"/>
    </xf>
    <xf numFmtId="167" fontId="7" fillId="4" borderId="18" xfId="1" applyNumberFormat="1" applyFont="1" applyFill="1" applyBorder="1" applyAlignment="1">
      <alignment horizontal="left" vertical="top"/>
    </xf>
    <xf numFmtId="167" fontId="7" fillId="7" borderId="8" xfId="1" applyNumberFormat="1" applyFont="1" applyFill="1" applyBorder="1" applyAlignment="1">
      <alignment horizontal="left" vertical="top"/>
    </xf>
    <xf numFmtId="0" fontId="7" fillId="13" borderId="13" xfId="0" applyFont="1" applyFill="1" applyBorder="1" applyAlignment="1">
      <alignment horizontal="center" vertical="center"/>
    </xf>
    <xf numFmtId="0" fontId="11" fillId="2" borderId="36" xfId="0" applyNumberFormat="1" applyFont="1" applyFill="1" applyBorder="1" applyAlignment="1">
      <alignment horizontal="center" vertical="center"/>
    </xf>
    <xf numFmtId="0" fontId="11" fillId="2" borderId="37" xfId="0" applyNumberFormat="1" applyFont="1" applyFill="1" applyBorder="1" applyAlignment="1">
      <alignment horizontal="center" vertical="center"/>
    </xf>
    <xf numFmtId="0" fontId="8" fillId="0" borderId="37" xfId="0" applyNumberFormat="1" applyFont="1" applyFill="1" applyBorder="1" applyAlignment="1">
      <alignment horizontal="center" vertical="center"/>
    </xf>
    <xf numFmtId="0" fontId="8" fillId="2" borderId="37" xfId="0" applyNumberFormat="1" applyFont="1" applyFill="1" applyBorder="1" applyAlignment="1">
      <alignment horizontal="center" vertical="center"/>
    </xf>
    <xf numFmtId="0" fontId="11" fillId="2" borderId="56" xfId="0" applyFont="1" applyFill="1" applyBorder="1" applyAlignment="1">
      <alignment horizontal="left" vertical="top" wrapText="1"/>
    </xf>
    <xf numFmtId="0" fontId="11" fillId="7" borderId="56" xfId="0" applyFont="1" applyFill="1" applyBorder="1" applyAlignment="1">
      <alignment horizontal="left" vertical="top" wrapText="1"/>
    </xf>
    <xf numFmtId="167" fontId="11" fillId="7" borderId="52" xfId="0" applyNumberFormat="1" applyFont="1" applyFill="1" applyBorder="1" applyAlignment="1">
      <alignment horizontal="center" vertical="top"/>
    </xf>
    <xf numFmtId="0" fontId="8" fillId="2" borderId="8" xfId="0" applyFont="1" applyFill="1" applyBorder="1" applyAlignment="1">
      <alignment horizontal="left" vertical="top" wrapText="1"/>
    </xf>
    <xf numFmtId="0" fontId="11" fillId="2" borderId="8" xfId="0" applyFont="1" applyFill="1" applyBorder="1" applyAlignment="1">
      <alignment horizontal="left" vertical="top" wrapText="1"/>
    </xf>
    <xf numFmtId="167" fontId="8" fillId="0" borderId="48" xfId="1" applyNumberFormat="1" applyFont="1" applyFill="1" applyBorder="1" applyAlignment="1">
      <alignment horizontal="left" vertical="top"/>
    </xf>
    <xf numFmtId="167" fontId="11" fillId="0" borderId="20" xfId="1" applyNumberFormat="1" applyFont="1" applyFill="1" applyBorder="1" applyAlignment="1">
      <alignment horizontal="left" vertical="top"/>
    </xf>
    <xf numFmtId="0" fontId="19" fillId="0" borderId="0" xfId="6" applyFont="1" applyFill="1" applyBorder="1"/>
    <xf numFmtId="0" fontId="19" fillId="0" borderId="60" xfId="6" applyNumberFormat="1" applyFont="1" applyFill="1" applyBorder="1" applyAlignment="1">
      <alignment vertical="top" wrapText="1"/>
    </xf>
    <xf numFmtId="0" fontId="23" fillId="0" borderId="62" xfId="6" applyNumberFormat="1" applyFont="1" applyFill="1" applyBorder="1" applyAlignment="1">
      <alignment vertical="top" wrapText="1" readingOrder="1"/>
    </xf>
    <xf numFmtId="0" fontId="19" fillId="0" borderId="62" xfId="6" applyNumberFormat="1" applyFont="1" applyFill="1" applyBorder="1" applyAlignment="1">
      <alignment vertical="top" wrapText="1"/>
    </xf>
    <xf numFmtId="0" fontId="24" fillId="9" borderId="59" xfId="6" applyNumberFormat="1" applyFont="1" applyFill="1" applyBorder="1" applyAlignment="1">
      <alignment horizontal="center" vertical="top" wrapText="1" readingOrder="1"/>
    </xf>
    <xf numFmtId="0" fontId="24" fillId="9" borderId="59" xfId="6" applyNumberFormat="1" applyFont="1" applyFill="1" applyBorder="1" applyAlignment="1">
      <alignment horizontal="left" vertical="center" wrapText="1" readingOrder="1"/>
    </xf>
    <xf numFmtId="0" fontId="25" fillId="0" borderId="61" xfId="6" applyNumberFormat="1" applyFont="1" applyFill="1" applyBorder="1" applyAlignment="1">
      <alignment horizontal="left" vertical="center" wrapText="1" readingOrder="1"/>
    </xf>
    <xf numFmtId="0" fontId="23" fillId="0" borderId="0" xfId="6" applyNumberFormat="1" applyFont="1" applyFill="1" applyBorder="1" applyAlignment="1">
      <alignment vertical="top" wrapText="1" readingOrder="1"/>
    </xf>
    <xf numFmtId="0" fontId="70" fillId="0" borderId="0" xfId="6" applyFont="1" applyFill="1" applyBorder="1"/>
    <xf numFmtId="0" fontId="19" fillId="2" borderId="0" xfId="6" applyFont="1" applyFill="1" applyBorder="1"/>
    <xf numFmtId="0" fontId="19" fillId="13" borderId="0" xfId="6" applyFont="1" applyFill="1" applyBorder="1"/>
    <xf numFmtId="0" fontId="79" fillId="0" borderId="0" xfId="6" applyFont="1" applyFill="1" applyBorder="1"/>
    <xf numFmtId="0" fontId="24" fillId="9" borderId="72" xfId="6" applyNumberFormat="1" applyFont="1" applyFill="1" applyBorder="1" applyAlignment="1">
      <alignment horizontal="center" vertical="top" wrapText="1" readingOrder="1"/>
    </xf>
    <xf numFmtId="0" fontId="66" fillId="0" borderId="0" xfId="6" applyFont="1" applyFill="1" applyBorder="1"/>
    <xf numFmtId="0" fontId="21" fillId="0" borderId="0" xfId="6" applyNumberFormat="1" applyFont="1" applyFill="1" applyBorder="1" applyAlignment="1">
      <alignment vertical="top" wrapText="1" readingOrder="1"/>
    </xf>
    <xf numFmtId="0" fontId="19" fillId="5" borderId="0" xfId="6" applyFont="1" applyFill="1" applyBorder="1"/>
    <xf numFmtId="167" fontId="11" fillId="7" borderId="8" xfId="0" applyNumberFormat="1" applyFont="1" applyFill="1" applyBorder="1" applyAlignment="1">
      <alignment horizontal="left" vertical="top"/>
    </xf>
    <xf numFmtId="0" fontId="68" fillId="28" borderId="0" xfId="6" applyFont="1" applyFill="1" applyBorder="1"/>
    <xf numFmtId="0" fontId="69" fillId="28" borderId="0" xfId="6" applyNumberFormat="1" applyFont="1" applyFill="1" applyBorder="1" applyAlignment="1">
      <alignment horizontal="center" vertical="center" wrapText="1" readingOrder="1"/>
    </xf>
    <xf numFmtId="4" fontId="69" fillId="28" borderId="0" xfId="6" applyNumberFormat="1" applyFont="1" applyFill="1" applyBorder="1" applyAlignment="1">
      <alignment horizontal="right" vertical="center" wrapText="1" readingOrder="1"/>
    </xf>
    <xf numFmtId="0" fontId="69" fillId="28" borderId="0" xfId="6" applyNumberFormat="1" applyFont="1" applyFill="1" applyBorder="1" applyAlignment="1">
      <alignment horizontal="right" vertical="center" wrapText="1" readingOrder="1"/>
    </xf>
    <xf numFmtId="0" fontId="70" fillId="28" borderId="0" xfId="6" applyFont="1" applyFill="1" applyBorder="1"/>
    <xf numFmtId="9" fontId="69" fillId="28" borderId="0" xfId="12" applyFont="1" applyFill="1" applyBorder="1" applyAlignment="1">
      <alignment horizontal="center" vertical="center" wrapText="1"/>
    </xf>
    <xf numFmtId="0" fontId="108" fillId="28" borderId="0" xfId="6" applyNumberFormat="1" applyFont="1" applyFill="1" applyBorder="1" applyAlignment="1">
      <alignment horizontal="center" vertical="center" wrapText="1" readingOrder="1"/>
    </xf>
    <xf numFmtId="4" fontId="108" fillId="28" borderId="0" xfId="6" applyNumberFormat="1" applyFont="1" applyFill="1" applyBorder="1" applyAlignment="1">
      <alignment horizontal="right" vertical="center" wrapText="1" readingOrder="1"/>
    </xf>
    <xf numFmtId="0" fontId="108" fillId="28" borderId="0" xfId="6" applyNumberFormat="1" applyFont="1" applyFill="1" applyBorder="1" applyAlignment="1">
      <alignment horizontal="right" vertical="center" wrapText="1" readingOrder="1"/>
    </xf>
    <xf numFmtId="9" fontId="108" fillId="28" borderId="0" xfId="12" applyFont="1" applyFill="1" applyBorder="1" applyAlignment="1">
      <alignment horizontal="center" vertical="center" wrapText="1"/>
    </xf>
    <xf numFmtId="0" fontId="24" fillId="9" borderId="60" xfId="6" applyNumberFormat="1" applyFont="1" applyFill="1" applyBorder="1" applyAlignment="1">
      <alignment horizontal="left" vertical="center" wrapText="1" readingOrder="1"/>
    </xf>
    <xf numFmtId="0" fontId="25" fillId="0" borderId="60" xfId="6" applyNumberFormat="1" applyFont="1" applyFill="1" applyBorder="1" applyAlignment="1">
      <alignment horizontal="left" vertical="center" wrapText="1" readingOrder="1"/>
    </xf>
    <xf numFmtId="0" fontId="83" fillId="0" borderId="60" xfId="6" applyNumberFormat="1" applyFont="1" applyFill="1" applyBorder="1" applyAlignment="1">
      <alignment vertical="top"/>
    </xf>
    <xf numFmtId="0" fontId="83" fillId="0" borderId="62" xfId="6" applyNumberFormat="1" applyFont="1" applyFill="1" applyBorder="1" applyAlignment="1">
      <alignment vertical="top"/>
    </xf>
    <xf numFmtId="4" fontId="21" fillId="0" borderId="8" xfId="6" applyNumberFormat="1" applyFont="1" applyFill="1" applyBorder="1" applyAlignment="1">
      <alignment vertical="top" wrapText="1" readingOrder="1"/>
    </xf>
    <xf numFmtId="0" fontId="23" fillId="0" borderId="0" xfId="6" applyNumberFormat="1" applyFont="1" applyFill="1" applyBorder="1" applyAlignment="1">
      <alignment vertical="top"/>
    </xf>
    <xf numFmtId="0" fontId="79" fillId="0" borderId="60" xfId="6" applyNumberFormat="1" applyFont="1" applyFill="1" applyBorder="1" applyAlignment="1">
      <alignment vertical="top"/>
    </xf>
    <xf numFmtId="0" fontId="79" fillId="0" borderId="62" xfId="6" applyNumberFormat="1" applyFont="1" applyFill="1" applyBorder="1" applyAlignment="1">
      <alignment vertical="top"/>
    </xf>
    <xf numFmtId="4" fontId="146" fillId="0" borderId="8" xfId="6" applyNumberFormat="1" applyFont="1" applyFill="1" applyBorder="1" applyAlignment="1">
      <alignment vertical="top" wrapText="1" readingOrder="1"/>
    </xf>
    <xf numFmtId="0" fontId="79" fillId="0" borderId="71" xfId="6" applyNumberFormat="1" applyFont="1" applyFill="1" applyBorder="1" applyAlignment="1">
      <alignment vertical="top"/>
    </xf>
    <xf numFmtId="0" fontId="83" fillId="0" borderId="0" xfId="6" applyNumberFormat="1" applyFont="1" applyFill="1" applyBorder="1" applyAlignment="1">
      <alignment vertical="top"/>
    </xf>
    <xf numFmtId="0" fontId="83" fillId="0" borderId="60" xfId="6" applyNumberFormat="1" applyFont="1" applyFill="1" applyBorder="1" applyAlignment="1">
      <alignment vertical="top" wrapText="1"/>
    </xf>
    <xf numFmtId="0" fontId="147" fillId="2" borderId="8" xfId="6" applyNumberFormat="1" applyFont="1" applyFill="1" applyBorder="1" applyAlignment="1">
      <alignment vertical="top"/>
    </xf>
    <xf numFmtId="0" fontId="147" fillId="0" borderId="8" xfId="6" applyNumberFormat="1" applyFont="1" applyFill="1" applyBorder="1" applyAlignment="1">
      <alignment vertical="top"/>
    </xf>
    <xf numFmtId="0" fontId="83" fillId="0" borderId="37" xfId="6" applyNumberFormat="1" applyFont="1" applyFill="1" applyBorder="1" applyAlignment="1">
      <alignment vertical="top"/>
    </xf>
    <xf numFmtId="0" fontId="83" fillId="0" borderId="0" xfId="6" applyFont="1" applyFill="1" applyBorder="1"/>
    <xf numFmtId="0" fontId="84" fillId="0" borderId="0" xfId="6" applyNumberFormat="1" applyFont="1" applyFill="1" applyBorder="1" applyAlignment="1">
      <alignment vertical="top" wrapText="1" readingOrder="1"/>
    </xf>
    <xf numFmtId="4" fontId="148" fillId="0" borderId="41" xfId="6" applyNumberFormat="1" applyFont="1" applyFill="1" applyBorder="1" applyAlignment="1">
      <alignment vertical="top" wrapText="1" readingOrder="1"/>
    </xf>
    <xf numFmtId="4" fontId="148" fillId="0" borderId="8" xfId="6" applyNumberFormat="1" applyFont="1" applyFill="1" applyBorder="1" applyAlignment="1">
      <alignment vertical="top" wrapText="1" readingOrder="1"/>
    </xf>
    <xf numFmtId="0" fontId="103" fillId="0" borderId="0" xfId="6" applyFont="1" applyFill="1" applyBorder="1"/>
    <xf numFmtId="0" fontId="151" fillId="0" borderId="0" xfId="6" applyNumberFormat="1" applyFont="1" applyFill="1" applyBorder="1" applyAlignment="1">
      <alignment horizontal="center" vertical="center" wrapText="1" readingOrder="1"/>
    </xf>
    <xf numFmtId="4" fontId="149" fillId="0" borderId="0" xfId="6" applyNumberFormat="1" applyFont="1" applyFill="1" applyBorder="1" applyAlignment="1">
      <alignment horizontal="right" vertical="center" wrapText="1" readingOrder="1"/>
    </xf>
    <xf numFmtId="0" fontId="149" fillId="0" borderId="0" xfId="6" applyNumberFormat="1" applyFont="1" applyFill="1" applyBorder="1" applyAlignment="1">
      <alignment horizontal="right" vertical="center" wrapText="1" readingOrder="1"/>
    </xf>
    <xf numFmtId="0" fontId="150" fillId="0" borderId="0" xfId="6" applyFont="1" applyFill="1" applyBorder="1"/>
    <xf numFmtId="0" fontId="154" fillId="0" borderId="0" xfId="6" applyNumberFormat="1" applyFont="1" applyFill="1" applyBorder="1" applyAlignment="1">
      <alignment horizontal="center" vertical="center" wrapText="1" readingOrder="1"/>
    </xf>
    <xf numFmtId="4" fontId="153" fillId="0" borderId="0" xfId="6" applyNumberFormat="1" applyFont="1" applyFill="1" applyBorder="1" applyAlignment="1">
      <alignment horizontal="right" vertical="center" wrapText="1" readingOrder="1"/>
    </xf>
    <xf numFmtId="0" fontId="153" fillId="0" borderId="0" xfId="6" applyNumberFormat="1" applyFont="1" applyFill="1" applyBorder="1" applyAlignment="1">
      <alignment horizontal="right" vertical="center" wrapText="1" readingOrder="1"/>
    </xf>
    <xf numFmtId="0" fontId="147" fillId="0" borderId="0" xfId="6" applyFont="1" applyFill="1" applyBorder="1"/>
    <xf numFmtId="0" fontId="24" fillId="23" borderId="0" xfId="6" applyNumberFormat="1" applyFont="1" applyFill="1" applyBorder="1" applyAlignment="1">
      <alignment horizontal="center" vertical="top" wrapText="1" readingOrder="1"/>
    </xf>
    <xf numFmtId="0" fontId="19" fillId="2" borderId="0" xfId="6" applyNumberFormat="1" applyFont="1" applyFill="1" applyBorder="1" applyAlignment="1">
      <alignment vertical="top" wrapText="1"/>
    </xf>
    <xf numFmtId="0" fontId="23" fillId="3" borderId="0" xfId="6" applyNumberFormat="1" applyFont="1" applyFill="1" applyBorder="1" applyAlignment="1">
      <alignment vertical="top" wrapText="1" readingOrder="1"/>
    </xf>
    <xf numFmtId="0" fontId="24" fillId="27" borderId="59" xfId="6" applyNumberFormat="1" applyFont="1" applyFill="1" applyBorder="1" applyAlignment="1">
      <alignment horizontal="center" vertical="top" wrapText="1" readingOrder="1"/>
    </xf>
    <xf numFmtId="4" fontId="67" fillId="3" borderId="0" xfId="6" applyNumberFormat="1" applyFont="1" applyFill="1" applyBorder="1" applyAlignment="1">
      <alignment horizontal="right" vertical="center" wrapText="1" readingOrder="1"/>
    </xf>
    <xf numFmtId="4" fontId="72" fillId="27" borderId="59" xfId="6" applyNumberFormat="1" applyFont="1" applyFill="1" applyBorder="1" applyAlignment="1">
      <alignment horizontal="center" vertical="top" wrapText="1" readingOrder="1"/>
    </xf>
    <xf numFmtId="4" fontId="24" fillId="27" borderId="59" xfId="6" applyNumberFormat="1" applyFont="1" applyFill="1" applyBorder="1" applyAlignment="1">
      <alignment horizontal="center" vertical="top" wrapText="1" readingOrder="1"/>
    </xf>
    <xf numFmtId="4" fontId="108" fillId="3" borderId="0" xfId="6" applyNumberFormat="1" applyFont="1" applyFill="1" applyBorder="1" applyAlignment="1">
      <alignment horizontal="right" vertical="center" wrapText="1" readingOrder="1"/>
    </xf>
    <xf numFmtId="4" fontId="69" fillId="3" borderId="0" xfId="6" applyNumberFormat="1" applyFont="1" applyFill="1" applyBorder="1" applyAlignment="1">
      <alignment horizontal="right" vertical="center" wrapText="1" readingOrder="1"/>
    </xf>
    <xf numFmtId="0" fontId="69" fillId="3" borderId="0" xfId="6" applyNumberFormat="1" applyFont="1" applyFill="1" applyBorder="1" applyAlignment="1">
      <alignment horizontal="right" vertical="center" wrapText="1" readingOrder="1"/>
    </xf>
    <xf numFmtId="0" fontId="108" fillId="3" borderId="0" xfId="6" applyNumberFormat="1" applyFont="1" applyFill="1" applyBorder="1" applyAlignment="1">
      <alignment horizontal="right" vertical="center" wrapText="1" readingOrder="1"/>
    </xf>
    <xf numFmtId="0" fontId="156" fillId="35" borderId="0" xfId="6" applyFont="1" applyFill="1" applyBorder="1"/>
    <xf numFmtId="0" fontId="157" fillId="0" borderId="0" xfId="6" applyNumberFormat="1" applyFont="1" applyFill="1" applyBorder="1" applyAlignment="1">
      <alignment horizontal="center" vertical="center" wrapText="1" readingOrder="1"/>
    </xf>
    <xf numFmtId="4" fontId="157" fillId="0" borderId="0" xfId="6" applyNumberFormat="1" applyFont="1" applyFill="1" applyBorder="1" applyAlignment="1">
      <alignment horizontal="right" vertical="center" wrapText="1" readingOrder="1"/>
    </xf>
    <xf numFmtId="4" fontId="157" fillId="3" borderId="0" xfId="6" applyNumberFormat="1" applyFont="1" applyFill="1" applyBorder="1" applyAlignment="1">
      <alignment horizontal="right" vertical="center" wrapText="1" readingOrder="1"/>
    </xf>
    <xf numFmtId="0" fontId="157" fillId="0" borderId="0" xfId="6" applyNumberFormat="1" applyFont="1" applyFill="1" applyBorder="1" applyAlignment="1">
      <alignment horizontal="right" vertical="center" wrapText="1" readingOrder="1"/>
    </xf>
    <xf numFmtId="0" fontId="158" fillId="0" borderId="0" xfId="6" applyFont="1" applyFill="1" applyBorder="1"/>
    <xf numFmtId="9" fontId="157" fillId="0" borderId="0" xfId="12" applyFont="1" applyFill="1" applyBorder="1" applyAlignment="1">
      <alignment horizontal="center" vertical="center" wrapText="1"/>
    </xf>
    <xf numFmtId="0" fontId="161" fillId="0" borderId="0" xfId="6" applyNumberFormat="1" applyFont="1" applyFill="1" applyBorder="1" applyAlignment="1">
      <alignment horizontal="center" vertical="center" wrapText="1" readingOrder="1"/>
    </xf>
    <xf numFmtId="4" fontId="161" fillId="0" borderId="0" xfId="6" applyNumberFormat="1" applyFont="1" applyFill="1" applyBorder="1" applyAlignment="1">
      <alignment horizontal="right" vertical="center" wrapText="1" readingOrder="1"/>
    </xf>
    <xf numFmtId="4" fontId="161" fillId="3" borderId="0" xfId="6" applyNumberFormat="1" applyFont="1" applyFill="1" applyBorder="1" applyAlignment="1">
      <alignment horizontal="right" vertical="center" wrapText="1" readingOrder="1"/>
    </xf>
    <xf numFmtId="0" fontId="161" fillId="0" borderId="0" xfId="6" applyNumberFormat="1" applyFont="1" applyFill="1" applyBorder="1" applyAlignment="1">
      <alignment horizontal="right" vertical="center" wrapText="1" readingOrder="1"/>
    </xf>
    <xf numFmtId="9" fontId="161" fillId="0" borderId="0" xfId="12" applyFont="1" applyFill="1" applyBorder="1" applyAlignment="1">
      <alignment horizontal="center" vertical="center" wrapText="1"/>
    </xf>
    <xf numFmtId="0" fontId="163" fillId="35" borderId="0" xfId="6" applyFont="1" applyFill="1" applyBorder="1"/>
    <xf numFmtId="0" fontId="135" fillId="0" borderId="0" xfId="6" applyNumberFormat="1" applyFont="1" applyFill="1" applyBorder="1" applyAlignment="1">
      <alignment horizontal="center" vertical="center" wrapText="1" readingOrder="1"/>
    </xf>
    <xf numFmtId="4" fontId="135" fillId="0" borderId="0" xfId="6" applyNumberFormat="1" applyFont="1" applyFill="1" applyBorder="1" applyAlignment="1">
      <alignment horizontal="right" vertical="center" wrapText="1" readingOrder="1"/>
    </xf>
    <xf numFmtId="4" fontId="135" fillId="3" borderId="0" xfId="6" applyNumberFormat="1" applyFont="1" applyFill="1" applyBorder="1" applyAlignment="1">
      <alignment horizontal="right" vertical="center" wrapText="1" readingOrder="1"/>
    </xf>
    <xf numFmtId="0" fontId="135" fillId="0" borderId="0" xfId="6" applyNumberFormat="1" applyFont="1" applyFill="1" applyBorder="1" applyAlignment="1">
      <alignment horizontal="right" vertical="center" wrapText="1" readingOrder="1"/>
    </xf>
    <xf numFmtId="9" fontId="135" fillId="0" borderId="0" xfId="12" applyFont="1" applyFill="1" applyBorder="1" applyAlignment="1">
      <alignment horizontal="center" vertical="center" wrapText="1"/>
    </xf>
    <xf numFmtId="0" fontId="165" fillId="0" borderId="0" xfId="6" applyNumberFormat="1" applyFont="1" applyFill="1" applyBorder="1" applyAlignment="1">
      <alignment horizontal="center" vertical="center" wrapText="1" readingOrder="1"/>
    </xf>
    <xf numFmtId="4" fontId="165" fillId="0" borderId="0" xfId="6" applyNumberFormat="1" applyFont="1" applyFill="1" applyBorder="1" applyAlignment="1">
      <alignment horizontal="right" vertical="center" wrapText="1" readingOrder="1"/>
    </xf>
    <xf numFmtId="4" fontId="165" fillId="3" borderId="0" xfId="6" applyNumberFormat="1" applyFont="1" applyFill="1" applyBorder="1" applyAlignment="1">
      <alignment horizontal="right" vertical="center" wrapText="1" readingOrder="1"/>
    </xf>
    <xf numFmtId="0" fontId="165" fillId="0" borderId="0" xfId="6" applyNumberFormat="1" applyFont="1" applyFill="1" applyBorder="1" applyAlignment="1">
      <alignment horizontal="right" vertical="center" wrapText="1" readingOrder="1"/>
    </xf>
    <xf numFmtId="9" fontId="165" fillId="0" borderId="0" xfId="12" applyFont="1" applyFill="1" applyBorder="1" applyAlignment="1">
      <alignment horizontal="center" vertical="center" wrapText="1"/>
    </xf>
    <xf numFmtId="0" fontId="68" fillId="2" borderId="0" xfId="6" applyFont="1" applyFill="1" applyBorder="1"/>
    <xf numFmtId="0" fontId="69" fillId="2" borderId="0" xfId="6" applyNumberFormat="1" applyFont="1" applyFill="1" applyBorder="1" applyAlignment="1">
      <alignment horizontal="center" vertical="center" wrapText="1" readingOrder="1"/>
    </xf>
    <xf numFmtId="4" fontId="69" fillId="2" borderId="0" xfId="6" applyNumberFormat="1" applyFont="1" applyFill="1" applyBorder="1" applyAlignment="1">
      <alignment horizontal="right" vertical="center" wrapText="1" readingOrder="1"/>
    </xf>
    <xf numFmtId="0" fontId="69" fillId="2" borderId="0" xfId="6" applyNumberFormat="1" applyFont="1" applyFill="1" applyBorder="1" applyAlignment="1">
      <alignment horizontal="right" vertical="center" wrapText="1" readingOrder="1"/>
    </xf>
    <xf numFmtId="0" fontId="70" fillId="2" borderId="0" xfId="6" applyFont="1" applyFill="1" applyBorder="1"/>
    <xf numFmtId="9" fontId="69" fillId="2" borderId="0" xfId="12" applyFont="1" applyFill="1" applyBorder="1" applyAlignment="1">
      <alignment horizontal="center" vertical="center" wrapText="1"/>
    </xf>
    <xf numFmtId="4" fontId="69" fillId="13" borderId="0" xfId="6" applyNumberFormat="1" applyFont="1" applyFill="1" applyBorder="1" applyAlignment="1">
      <alignment horizontal="right" vertical="center" wrapText="1" readingOrder="1"/>
    </xf>
    <xf numFmtId="0" fontId="158" fillId="35" borderId="0" xfId="6" applyFont="1" applyFill="1" applyBorder="1"/>
    <xf numFmtId="4" fontId="67" fillId="13" borderId="0" xfId="6" applyNumberFormat="1" applyFont="1" applyFill="1" applyBorder="1" applyAlignment="1">
      <alignment horizontal="right" vertical="center" wrapText="1" readingOrder="1"/>
    </xf>
    <xf numFmtId="4" fontId="72" fillId="22" borderId="59" xfId="6" applyNumberFormat="1" applyFont="1" applyFill="1" applyBorder="1" applyAlignment="1">
      <alignment horizontal="center" vertical="top" wrapText="1" readingOrder="1"/>
    </xf>
    <xf numFmtId="4" fontId="24" fillId="22" borderId="59" xfId="6" applyNumberFormat="1" applyFont="1" applyFill="1" applyBorder="1" applyAlignment="1">
      <alignment horizontal="center" vertical="top" wrapText="1" readingOrder="1"/>
    </xf>
    <xf numFmtId="4" fontId="108" fillId="13" borderId="0" xfId="6" applyNumberFormat="1" applyFont="1" applyFill="1" applyBorder="1" applyAlignment="1">
      <alignment horizontal="right" vertical="center" wrapText="1" readingOrder="1"/>
    </xf>
    <xf numFmtId="0" fontId="69" fillId="13" borderId="0" xfId="6" applyNumberFormat="1" applyFont="1" applyFill="1" applyBorder="1" applyAlignment="1">
      <alignment horizontal="right" vertical="center" wrapText="1" readingOrder="1"/>
    </xf>
    <xf numFmtId="0" fontId="108" fillId="13" borderId="0" xfId="6" applyNumberFormat="1" applyFont="1" applyFill="1" applyBorder="1" applyAlignment="1">
      <alignment horizontal="right" vertical="center" wrapText="1" readingOrder="1"/>
    </xf>
    <xf numFmtId="0" fontId="24" fillId="21" borderId="72" xfId="6" applyNumberFormat="1" applyFont="1" applyFill="1" applyBorder="1" applyAlignment="1">
      <alignment horizontal="center" vertical="top" wrapText="1" readingOrder="1"/>
    </xf>
    <xf numFmtId="4" fontId="21" fillId="5" borderId="8" xfId="6" applyNumberFormat="1" applyFont="1" applyFill="1" applyBorder="1" applyAlignment="1">
      <alignment vertical="top" wrapText="1" readingOrder="1"/>
    </xf>
    <xf numFmtId="4" fontId="146" fillId="5" borderId="8" xfId="6" applyNumberFormat="1" applyFont="1" applyFill="1" applyBorder="1" applyAlignment="1">
      <alignment vertical="top" wrapText="1" readingOrder="1"/>
    </xf>
    <xf numFmtId="4" fontId="148" fillId="5" borderId="41" xfId="6" applyNumberFormat="1" applyFont="1" applyFill="1" applyBorder="1" applyAlignment="1">
      <alignment vertical="top" wrapText="1" readingOrder="1"/>
    </xf>
    <xf numFmtId="4" fontId="80" fillId="5" borderId="0" xfId="6" applyNumberFormat="1" applyFont="1" applyFill="1" applyBorder="1" applyAlignment="1">
      <alignment horizontal="right" vertical="center" wrapText="1" readingOrder="1"/>
    </xf>
    <xf numFmtId="4" fontId="45" fillId="5" borderId="0" xfId="6" applyNumberFormat="1" applyFont="1" applyFill="1" applyBorder="1" applyAlignment="1">
      <alignment horizontal="right" vertical="center" wrapText="1" readingOrder="1"/>
    </xf>
    <xf numFmtId="4" fontId="149" fillId="5" borderId="0" xfId="6" applyNumberFormat="1" applyFont="1" applyFill="1" applyBorder="1" applyAlignment="1">
      <alignment horizontal="right" vertical="center" wrapText="1" readingOrder="1"/>
    </xf>
    <xf numFmtId="4" fontId="48" fillId="5" borderId="0" xfId="6" applyNumberFormat="1" applyFont="1" applyFill="1" applyBorder="1" applyAlignment="1">
      <alignment horizontal="right" vertical="center" wrapText="1" readingOrder="1"/>
    </xf>
    <xf numFmtId="0" fontId="48" fillId="5" borderId="0" xfId="6" applyNumberFormat="1" applyFont="1" applyFill="1" applyBorder="1" applyAlignment="1">
      <alignment horizontal="right" vertical="center" wrapText="1" readingOrder="1"/>
    </xf>
    <xf numFmtId="4" fontId="153" fillId="5" borderId="0" xfId="6" applyNumberFormat="1" applyFont="1" applyFill="1" applyBorder="1" applyAlignment="1">
      <alignment horizontal="right" vertical="center" wrapText="1" readingOrder="1"/>
    </xf>
    <xf numFmtId="0" fontId="45" fillId="5" borderId="0" xfId="6" applyNumberFormat="1" applyFont="1" applyFill="1" applyBorder="1" applyAlignment="1">
      <alignment horizontal="right" vertical="center" wrapText="1" readingOrder="1"/>
    </xf>
    <xf numFmtId="0" fontId="24" fillId="21" borderId="0" xfId="6" applyNumberFormat="1" applyFont="1" applyFill="1" applyBorder="1" applyAlignment="1">
      <alignment horizontal="center" vertical="top" wrapText="1" readingOrder="1"/>
    </xf>
    <xf numFmtId="4" fontId="148" fillId="5" borderId="8" xfId="6" applyNumberFormat="1" applyFont="1" applyFill="1" applyBorder="1" applyAlignment="1">
      <alignment vertical="top" wrapText="1" readingOrder="1"/>
    </xf>
    <xf numFmtId="0" fontId="80" fillId="5" borderId="0" xfId="6" applyNumberFormat="1" applyFont="1" applyFill="1" applyBorder="1" applyAlignment="1">
      <alignment horizontal="right" vertical="center" wrapText="1" readingOrder="1"/>
    </xf>
    <xf numFmtId="0" fontId="149" fillId="5" borderId="0" xfId="6" applyNumberFormat="1" applyFont="1" applyFill="1" applyBorder="1" applyAlignment="1">
      <alignment horizontal="right" vertical="center" wrapText="1" readingOrder="1"/>
    </xf>
    <xf numFmtId="0" fontId="153" fillId="5" borderId="0" xfId="6" applyNumberFormat="1" applyFont="1" applyFill="1" applyBorder="1" applyAlignment="1">
      <alignment horizontal="right" vertical="center" wrapText="1" readingOrder="1"/>
    </xf>
    <xf numFmtId="0" fontId="167" fillId="0" borderId="0" xfId="6" applyNumberFormat="1" applyFont="1" applyFill="1" applyBorder="1" applyAlignment="1">
      <alignment horizontal="center" vertical="center" wrapText="1" readingOrder="1"/>
    </xf>
    <xf numFmtId="4" fontId="136" fillId="5" borderId="0" xfId="6" applyNumberFormat="1" applyFont="1" applyFill="1" applyBorder="1" applyAlignment="1">
      <alignment horizontal="right" vertical="center" wrapText="1" readingOrder="1"/>
    </xf>
    <xf numFmtId="4" fontId="136" fillId="0" borderId="0" xfId="6" applyNumberFormat="1" applyFont="1" applyFill="1" applyBorder="1" applyAlignment="1">
      <alignment horizontal="right" vertical="center" wrapText="1" readingOrder="1"/>
    </xf>
    <xf numFmtId="0" fontId="136" fillId="0" borderId="0" xfId="6" applyNumberFormat="1" applyFont="1" applyFill="1" applyBorder="1" applyAlignment="1">
      <alignment horizontal="right" vertical="center" wrapText="1" readingOrder="1"/>
    </xf>
    <xf numFmtId="4" fontId="135" fillId="13" borderId="0" xfId="6" applyNumberFormat="1" applyFont="1" applyFill="1" applyBorder="1" applyAlignment="1">
      <alignment horizontal="right" vertical="center" wrapText="1" readingOrder="1"/>
    </xf>
    <xf numFmtId="4" fontId="165" fillId="13" borderId="0" xfId="6" applyNumberFormat="1" applyFont="1" applyFill="1" applyBorder="1" applyAlignment="1">
      <alignment horizontal="right" vertical="center" wrapText="1" readingOrder="1"/>
    </xf>
    <xf numFmtId="4" fontId="157" fillId="13" borderId="0" xfId="6" applyNumberFormat="1" applyFont="1" applyFill="1" applyBorder="1" applyAlignment="1">
      <alignment horizontal="right" vertical="center" wrapText="1" readingOrder="1"/>
    </xf>
    <xf numFmtId="4" fontId="161" fillId="13" borderId="0" xfId="6" applyNumberFormat="1" applyFont="1" applyFill="1" applyBorder="1" applyAlignment="1">
      <alignment horizontal="right" vertical="center" wrapText="1" readingOrder="1"/>
    </xf>
    <xf numFmtId="9" fontId="8" fillId="7" borderId="8" xfId="4" applyFont="1" applyFill="1" applyBorder="1" applyAlignment="1">
      <alignment horizontal="center" vertical="top"/>
    </xf>
    <xf numFmtId="167" fontId="11" fillId="2" borderId="8" xfId="1" applyNumberFormat="1" applyFont="1" applyFill="1" applyBorder="1" applyAlignment="1">
      <alignment horizontal="left"/>
    </xf>
    <xf numFmtId="0" fontId="167" fillId="2" borderId="0" xfId="6" applyNumberFormat="1" applyFont="1" applyFill="1" applyBorder="1" applyAlignment="1">
      <alignment horizontal="center" vertical="center" wrapText="1" readingOrder="1"/>
    </xf>
    <xf numFmtId="0" fontId="136" fillId="5" borderId="0" xfId="6" applyNumberFormat="1" applyFont="1" applyFill="1" applyBorder="1" applyAlignment="1">
      <alignment horizontal="right" vertical="center" wrapText="1" readingOrder="1"/>
    </xf>
    <xf numFmtId="0" fontId="136" fillId="2" borderId="0" xfId="6" applyNumberFormat="1" applyFont="1" applyFill="1" applyBorder="1" applyAlignment="1">
      <alignment horizontal="right" vertical="center" wrapText="1" readingOrder="1"/>
    </xf>
    <xf numFmtId="4" fontId="136" fillId="2" borderId="0" xfId="6" applyNumberFormat="1" applyFont="1" applyFill="1" applyBorder="1" applyAlignment="1">
      <alignment horizontal="right" vertical="center" wrapText="1" readingOrder="1"/>
    </xf>
    <xf numFmtId="0" fontId="83" fillId="2" borderId="0" xfId="6" applyFont="1" applyFill="1" applyBorder="1"/>
    <xf numFmtId="0" fontId="157" fillId="3" borderId="0" xfId="6" applyNumberFormat="1" applyFont="1" applyFill="1" applyBorder="1" applyAlignment="1">
      <alignment horizontal="right" vertical="center" wrapText="1" readingOrder="1"/>
    </xf>
    <xf numFmtId="0" fontId="11" fillId="2" borderId="10" xfId="0" applyFont="1" applyFill="1" applyBorder="1" applyAlignment="1">
      <alignment horizontal="left" vertical="top" wrapText="1"/>
    </xf>
    <xf numFmtId="17" fontId="11" fillId="4" borderId="65" xfId="0" quotePrefix="1" applyNumberFormat="1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left" vertical="top"/>
    </xf>
    <xf numFmtId="167" fontId="11" fillId="7" borderId="24" xfId="0" applyNumberFormat="1" applyFont="1" applyFill="1" applyBorder="1" applyAlignment="1">
      <alignment horizontal="center" vertical="top"/>
    </xf>
    <xf numFmtId="167" fontId="11" fillId="8" borderId="13" xfId="0" applyNumberFormat="1" applyFont="1" applyFill="1" applyBorder="1" applyAlignment="1">
      <alignment horizontal="left" vertical="top"/>
    </xf>
    <xf numFmtId="167" fontId="11" fillId="8" borderId="12" xfId="0" applyNumberFormat="1" applyFont="1" applyFill="1" applyBorder="1" applyAlignment="1">
      <alignment horizontal="left" vertical="top"/>
    </xf>
    <xf numFmtId="167" fontId="11" fillId="8" borderId="45" xfId="0" applyNumberFormat="1" applyFont="1" applyFill="1" applyBorder="1" applyAlignment="1">
      <alignment horizontal="left" vertical="top"/>
    </xf>
    <xf numFmtId="0" fontId="11" fillId="14" borderId="65" xfId="0" applyNumberFormat="1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left" vertical="top"/>
    </xf>
    <xf numFmtId="0" fontId="11" fillId="14" borderId="13" xfId="0" applyFont="1" applyFill="1" applyBorder="1" applyAlignment="1">
      <alignment horizontal="left" vertical="top"/>
    </xf>
    <xf numFmtId="167" fontId="11" fillId="2" borderId="20" xfId="1" applyNumberFormat="1" applyFont="1" applyFill="1" applyBorder="1" applyAlignment="1">
      <alignment horizontal="left" vertical="top"/>
    </xf>
    <xf numFmtId="167" fontId="11" fillId="2" borderId="30" xfId="1" applyNumberFormat="1" applyFont="1" applyFill="1" applyBorder="1" applyAlignment="1">
      <alignment horizontal="left" vertical="top"/>
    </xf>
    <xf numFmtId="0" fontId="11" fillId="2" borderId="0" xfId="0" applyFont="1" applyFill="1" applyAlignment="1">
      <alignment horizontal="left" vertical="top"/>
    </xf>
    <xf numFmtId="167" fontId="11" fillId="14" borderId="35" xfId="0" applyNumberFormat="1" applyFont="1" applyFill="1" applyBorder="1" applyAlignment="1">
      <alignment horizontal="center" vertical="top"/>
    </xf>
    <xf numFmtId="167" fontId="11" fillId="2" borderId="33" xfId="1" applyNumberFormat="1" applyFont="1" applyFill="1" applyBorder="1" applyAlignment="1">
      <alignment horizontal="left" vertical="top"/>
    </xf>
    <xf numFmtId="167" fontId="11" fillId="2" borderId="34" xfId="1" applyNumberFormat="1" applyFont="1" applyFill="1" applyBorder="1" applyAlignment="1">
      <alignment horizontal="left" vertical="top"/>
    </xf>
    <xf numFmtId="167" fontId="11" fillId="7" borderId="26" xfId="0" applyNumberFormat="1" applyFont="1" applyFill="1" applyBorder="1" applyAlignment="1">
      <alignment horizontal="center" vertical="top"/>
    </xf>
    <xf numFmtId="167" fontId="11" fillId="7" borderId="37" xfId="0" applyNumberFormat="1" applyFont="1" applyFill="1" applyBorder="1" applyAlignment="1">
      <alignment horizontal="left" vertical="top"/>
    </xf>
    <xf numFmtId="167" fontId="11" fillId="4" borderId="67" xfId="0" applyNumberFormat="1" applyFont="1" applyFill="1" applyBorder="1" applyAlignment="1">
      <alignment horizontal="center" vertical="top"/>
    </xf>
    <xf numFmtId="167" fontId="11" fillId="8" borderId="67" xfId="0" applyNumberFormat="1" applyFont="1" applyFill="1" applyBorder="1" applyAlignment="1">
      <alignment horizontal="left" vertical="top"/>
    </xf>
    <xf numFmtId="167" fontId="11" fillId="7" borderId="25" xfId="0" applyNumberFormat="1" applyFont="1" applyFill="1" applyBorder="1" applyAlignment="1">
      <alignment horizontal="center" vertical="top"/>
    </xf>
    <xf numFmtId="167" fontId="11" fillId="4" borderId="35" xfId="0" applyNumberFormat="1" applyFont="1" applyFill="1" applyBorder="1" applyAlignment="1">
      <alignment horizontal="center" vertical="top"/>
    </xf>
    <xf numFmtId="167" fontId="11" fillId="4" borderId="39" xfId="0" applyNumberFormat="1" applyFont="1" applyFill="1" applyBorder="1" applyAlignment="1">
      <alignment horizontal="center" vertical="top"/>
    </xf>
    <xf numFmtId="167" fontId="11" fillId="8" borderId="33" xfId="0" applyNumberFormat="1" applyFont="1" applyFill="1" applyBorder="1" applyAlignment="1">
      <alignment horizontal="center" vertical="top"/>
    </xf>
    <xf numFmtId="167" fontId="11" fillId="8" borderId="34" xfId="0" applyNumberFormat="1" applyFont="1" applyFill="1" applyBorder="1" applyAlignment="1">
      <alignment horizontal="center" vertical="top"/>
    </xf>
    <xf numFmtId="167" fontId="11" fillId="8" borderId="29" xfId="0" applyNumberFormat="1" applyFont="1" applyFill="1" applyBorder="1" applyAlignment="1">
      <alignment horizontal="center" vertical="top"/>
    </xf>
    <xf numFmtId="167" fontId="11" fillId="8" borderId="30" xfId="0" applyNumberFormat="1" applyFont="1" applyFill="1" applyBorder="1" applyAlignment="1">
      <alignment horizontal="center" vertical="top"/>
    </xf>
    <xf numFmtId="167" fontId="8" fillId="2" borderId="49" xfId="1" applyNumberFormat="1" applyFont="1" applyFill="1" applyBorder="1" applyAlignment="1">
      <alignment horizontal="left" vertical="top"/>
    </xf>
    <xf numFmtId="167" fontId="11" fillId="8" borderId="35" xfId="0" applyNumberFormat="1" applyFont="1" applyFill="1" applyBorder="1" applyAlignment="1">
      <alignment horizontal="left" vertical="top"/>
    </xf>
    <xf numFmtId="167" fontId="11" fillId="8" borderId="39" xfId="0" applyNumberFormat="1" applyFont="1" applyFill="1" applyBorder="1" applyAlignment="1">
      <alignment horizontal="left" vertical="top"/>
    </xf>
    <xf numFmtId="167" fontId="31" fillId="7" borderId="30" xfId="1" applyNumberFormat="1" applyFont="1" applyFill="1" applyBorder="1" applyAlignment="1">
      <alignment horizontal="left" vertical="top"/>
    </xf>
    <xf numFmtId="167" fontId="11" fillId="7" borderId="29" xfId="0" applyNumberFormat="1" applyFont="1" applyFill="1" applyBorder="1" applyAlignment="1">
      <alignment horizontal="left" vertical="top"/>
    </xf>
    <xf numFmtId="167" fontId="11" fillId="7" borderId="30" xfId="0" applyNumberFormat="1" applyFont="1" applyFill="1" applyBorder="1" applyAlignment="1">
      <alignment horizontal="left" vertical="top"/>
    </xf>
    <xf numFmtId="167" fontId="7" fillId="2" borderId="27" xfId="1" applyNumberFormat="1" applyFont="1" applyFill="1" applyBorder="1" applyAlignment="1">
      <alignment horizontal="left" vertical="top"/>
    </xf>
    <xf numFmtId="167" fontId="8" fillId="2" borderId="0" xfId="0" applyNumberFormat="1" applyFont="1" applyFill="1" applyBorder="1" applyAlignment="1">
      <alignment horizontal="left" vertical="top"/>
    </xf>
    <xf numFmtId="167" fontId="7" fillId="7" borderId="58" xfId="1" applyNumberFormat="1" applyFont="1" applyFill="1" applyBorder="1" applyAlignment="1">
      <alignment horizontal="left" vertical="top"/>
    </xf>
    <xf numFmtId="167" fontId="7" fillId="7" borderId="74" xfId="1" applyNumberFormat="1" applyFont="1" applyFill="1" applyBorder="1" applyAlignment="1">
      <alignment horizontal="left" vertical="top"/>
    </xf>
    <xf numFmtId="167" fontId="28" fillId="4" borderId="21" xfId="1" applyNumberFormat="1" applyFont="1" applyFill="1" applyBorder="1" applyAlignment="1">
      <alignment horizontal="left" vertical="top"/>
    </xf>
    <xf numFmtId="167" fontId="28" fillId="4" borderId="22" xfId="1" applyNumberFormat="1" applyFont="1" applyFill="1" applyBorder="1" applyAlignment="1">
      <alignment horizontal="left" vertical="top"/>
    </xf>
    <xf numFmtId="167" fontId="28" fillId="4" borderId="53" xfId="1" applyNumberFormat="1" applyFont="1" applyFill="1" applyBorder="1" applyAlignment="1">
      <alignment horizontal="left" vertical="top"/>
    </xf>
    <xf numFmtId="167" fontId="10" fillId="0" borderId="19" xfId="1" applyNumberFormat="1" applyFont="1" applyFill="1" applyBorder="1" applyAlignment="1">
      <alignment horizontal="left" vertical="top"/>
    </xf>
    <xf numFmtId="167" fontId="10" fillId="0" borderId="41" xfId="1" applyNumberFormat="1" applyFont="1" applyFill="1" applyBorder="1" applyAlignment="1">
      <alignment horizontal="left" vertical="top"/>
    </xf>
    <xf numFmtId="167" fontId="10" fillId="0" borderId="8" xfId="1" applyNumberFormat="1" applyFont="1" applyFill="1" applyBorder="1" applyAlignment="1">
      <alignment horizontal="left" vertical="top"/>
    </xf>
    <xf numFmtId="167" fontId="10" fillId="0" borderId="37" xfId="1" applyNumberFormat="1" applyFont="1" applyFill="1" applyBorder="1" applyAlignment="1">
      <alignment horizontal="left" vertical="top"/>
    </xf>
    <xf numFmtId="167" fontId="8" fillId="0" borderId="19" xfId="1" applyNumberFormat="1" applyFont="1" applyFill="1" applyBorder="1" applyAlignment="1">
      <alignment horizontal="left"/>
    </xf>
    <xf numFmtId="167" fontId="8" fillId="0" borderId="19" xfId="0" applyNumberFormat="1" applyFont="1" applyFill="1" applyBorder="1" applyAlignment="1">
      <alignment horizontal="center"/>
    </xf>
    <xf numFmtId="167" fontId="10" fillId="0" borderId="30" xfId="1" applyNumberFormat="1" applyFont="1" applyFill="1" applyBorder="1" applyAlignment="1">
      <alignment horizontal="left" vertical="top"/>
    </xf>
    <xf numFmtId="167" fontId="8" fillId="0" borderId="30" xfId="1" applyNumberFormat="1" applyFont="1" applyFill="1" applyBorder="1" applyAlignment="1">
      <alignment horizontal="left"/>
    </xf>
    <xf numFmtId="167" fontId="8" fillId="0" borderId="17" xfId="1" applyNumberFormat="1" applyFont="1" applyFill="1" applyBorder="1" applyAlignment="1">
      <alignment horizontal="left"/>
    </xf>
    <xf numFmtId="9" fontId="8" fillId="0" borderId="19" xfId="4" applyFont="1" applyFill="1" applyBorder="1" applyAlignment="1">
      <alignment horizontal="center"/>
    </xf>
    <xf numFmtId="167" fontId="7" fillId="0" borderId="19" xfId="1" applyNumberFormat="1" applyFont="1" applyFill="1" applyBorder="1" applyAlignment="1">
      <alignment horizontal="left"/>
    </xf>
    <xf numFmtId="167" fontId="7" fillId="0" borderId="18" xfId="1" applyNumberFormat="1" applyFont="1" applyFill="1" applyBorder="1" applyAlignment="1">
      <alignment horizontal="left"/>
    </xf>
    <xf numFmtId="167" fontId="8" fillId="0" borderId="18" xfId="1" applyNumberFormat="1" applyFont="1" applyFill="1" applyBorder="1" applyAlignment="1">
      <alignment horizontal="left"/>
    </xf>
    <xf numFmtId="167" fontId="8" fillId="0" borderId="8" xfId="1" applyNumberFormat="1" applyFont="1" applyFill="1" applyBorder="1" applyAlignment="1">
      <alignment horizontal="center"/>
    </xf>
    <xf numFmtId="167" fontId="8" fillId="0" borderId="8" xfId="1" applyNumberFormat="1" applyFont="1" applyFill="1" applyBorder="1" applyAlignment="1">
      <alignment horizontal="left"/>
    </xf>
    <xf numFmtId="167" fontId="8" fillId="0" borderId="37" xfId="1" applyNumberFormat="1" applyFont="1" applyFill="1" applyBorder="1" applyAlignment="1">
      <alignment horizontal="left"/>
    </xf>
    <xf numFmtId="167" fontId="7" fillId="0" borderId="8" xfId="1" applyNumberFormat="1" applyFont="1" applyFill="1" applyBorder="1" applyAlignment="1">
      <alignment horizontal="left"/>
    </xf>
    <xf numFmtId="167" fontId="11" fillId="0" borderId="8" xfId="1" applyNumberFormat="1" applyFont="1" applyFill="1" applyBorder="1" applyAlignment="1">
      <alignment horizontal="left"/>
    </xf>
    <xf numFmtId="167" fontId="8" fillId="0" borderId="41" xfId="1" applyNumberFormat="1" applyFont="1" applyFill="1" applyBorder="1" applyAlignment="1">
      <alignment horizontal="left"/>
    </xf>
    <xf numFmtId="9" fontId="8" fillId="0" borderId="8" xfId="4" applyFont="1" applyFill="1" applyBorder="1" applyAlignment="1">
      <alignment horizontal="center"/>
    </xf>
    <xf numFmtId="167" fontId="7" fillId="0" borderId="17" xfId="1" applyNumberFormat="1" applyFont="1" applyFill="1" applyBorder="1" applyAlignment="1">
      <alignment horizontal="left"/>
    </xf>
    <xf numFmtId="9" fontId="8" fillId="0" borderId="19" xfId="4" applyFont="1" applyFill="1" applyBorder="1" applyAlignment="1">
      <alignment horizontal="center" vertical="top"/>
    </xf>
    <xf numFmtId="17" fontId="7" fillId="7" borderId="10" xfId="0" quotePrefix="1" applyNumberFormat="1" applyFont="1" applyFill="1" applyBorder="1" applyAlignment="1">
      <alignment horizontal="center" vertical="center"/>
    </xf>
    <xf numFmtId="0" fontId="168" fillId="7" borderId="34" xfId="0" applyFont="1" applyFill="1" applyBorder="1" applyAlignment="1">
      <alignment horizontal="left" vertical="top" wrapText="1"/>
    </xf>
    <xf numFmtId="0" fontId="168" fillId="7" borderId="30" xfId="0" applyFont="1" applyFill="1" applyBorder="1" applyAlignment="1">
      <alignment horizontal="left" vertical="top" wrapText="1"/>
    </xf>
    <xf numFmtId="0" fontId="8" fillId="0" borderId="0" xfId="0" applyFont="1" applyFill="1" applyAlignment="1">
      <alignment horizontal="left" vertical="top"/>
    </xf>
    <xf numFmtId="167" fontId="11" fillId="2" borderId="23" xfId="1" applyNumberFormat="1" applyFont="1" applyFill="1" applyBorder="1" applyAlignment="1">
      <alignment horizontal="left" vertical="top"/>
    </xf>
    <xf numFmtId="167" fontId="11" fillId="0" borderId="50" xfId="1" applyNumberFormat="1" applyFont="1" applyFill="1" applyBorder="1" applyAlignment="1">
      <alignment horizontal="left" vertical="top"/>
    </xf>
    <xf numFmtId="167" fontId="11" fillId="7" borderId="58" xfId="0" applyNumberFormat="1" applyFont="1" applyFill="1" applyBorder="1" applyAlignment="1">
      <alignment horizontal="center" vertical="top"/>
    </xf>
    <xf numFmtId="165" fontId="8" fillId="0" borderId="0" xfId="1" applyFont="1" applyFill="1" applyAlignment="1">
      <alignment horizontal="center" vertical="center"/>
    </xf>
    <xf numFmtId="14" fontId="11" fillId="10" borderId="29" xfId="0" applyNumberFormat="1" applyFont="1" applyFill="1" applyBorder="1" applyAlignment="1">
      <alignment horizontal="left" vertical="top"/>
    </xf>
    <xf numFmtId="0" fontId="12" fillId="10" borderId="8" xfId="0" applyNumberFormat="1" applyFont="1" applyFill="1" applyBorder="1" applyAlignment="1">
      <alignment horizontal="center" vertical="center"/>
    </xf>
    <xf numFmtId="167" fontId="12" fillId="10" borderId="17" xfId="1" applyNumberFormat="1" applyFont="1" applyFill="1" applyBorder="1" applyAlignment="1">
      <alignment horizontal="left" vertical="top"/>
    </xf>
    <xf numFmtId="167" fontId="12" fillId="10" borderId="27" xfId="1" applyNumberFormat="1" applyFont="1" applyFill="1" applyBorder="1" applyAlignment="1">
      <alignment horizontal="left" vertical="top"/>
    </xf>
    <xf numFmtId="165" fontId="12" fillId="10" borderId="27" xfId="1" applyFont="1" applyFill="1" applyBorder="1" applyAlignment="1">
      <alignment horizontal="left" vertical="top"/>
    </xf>
    <xf numFmtId="167" fontId="12" fillId="7" borderId="17" xfId="1" applyNumberFormat="1" applyFont="1" applyFill="1" applyBorder="1" applyAlignment="1">
      <alignment horizontal="left" vertical="top"/>
    </xf>
    <xf numFmtId="167" fontId="12" fillId="10" borderId="19" xfId="1" applyNumberFormat="1" applyFont="1" applyFill="1" applyBorder="1" applyAlignment="1">
      <alignment horizontal="left" vertical="top"/>
    </xf>
    <xf numFmtId="167" fontId="12" fillId="10" borderId="41" xfId="1" applyNumberFormat="1" applyFont="1" applyFill="1" applyBorder="1" applyAlignment="1">
      <alignment horizontal="left" vertical="top"/>
    </xf>
    <xf numFmtId="167" fontId="12" fillId="10" borderId="8" xfId="1" applyNumberFormat="1" applyFont="1" applyFill="1" applyBorder="1" applyAlignment="1">
      <alignment horizontal="left" vertical="top"/>
    </xf>
    <xf numFmtId="167" fontId="12" fillId="10" borderId="18" xfId="1" applyNumberFormat="1" applyFont="1" applyFill="1" applyBorder="1" applyAlignment="1">
      <alignment horizontal="left" vertical="top"/>
    </xf>
    <xf numFmtId="167" fontId="12" fillId="10" borderId="37" xfId="1" applyNumberFormat="1" applyFont="1" applyFill="1" applyBorder="1" applyAlignment="1">
      <alignment horizontal="left" vertical="top"/>
    </xf>
    <xf numFmtId="167" fontId="12" fillId="7" borderId="27" xfId="1" applyNumberFormat="1" applyFont="1" applyFill="1" applyBorder="1" applyAlignment="1">
      <alignment horizontal="left" vertical="top"/>
    </xf>
    <xf numFmtId="9" fontId="12" fillId="10" borderId="27" xfId="4" applyFont="1" applyFill="1" applyBorder="1" applyAlignment="1">
      <alignment horizontal="center" vertical="top"/>
    </xf>
    <xf numFmtId="9" fontId="12" fillId="10" borderId="17" xfId="4" applyFont="1" applyFill="1" applyBorder="1" applyAlignment="1">
      <alignment horizontal="center" vertical="top"/>
    </xf>
    <xf numFmtId="0" fontId="12" fillId="10" borderId="0" xfId="0" applyFont="1" applyFill="1" applyAlignment="1">
      <alignment horizontal="left" vertical="top"/>
    </xf>
    <xf numFmtId="0" fontId="35" fillId="10" borderId="30" xfId="0" applyFont="1" applyFill="1" applyBorder="1" applyAlignment="1">
      <alignment horizontal="left" vertical="top" wrapText="1"/>
    </xf>
    <xf numFmtId="167" fontId="11" fillId="10" borderId="27" xfId="1" applyNumberFormat="1" applyFont="1" applyFill="1" applyBorder="1" applyAlignment="1">
      <alignment horizontal="left" vertical="top"/>
    </xf>
    <xf numFmtId="167" fontId="11" fillId="11" borderId="26" xfId="0" applyNumberFormat="1" applyFont="1" applyFill="1" applyBorder="1" applyAlignment="1">
      <alignment horizontal="center" vertical="top"/>
    </xf>
    <xf numFmtId="167" fontId="11" fillId="11" borderId="25" xfId="0" applyNumberFormat="1" applyFont="1" applyFill="1" applyBorder="1" applyAlignment="1">
      <alignment horizontal="center" vertical="top"/>
    </xf>
    <xf numFmtId="167" fontId="11" fillId="4" borderId="58" xfId="0" applyNumberFormat="1" applyFont="1" applyFill="1" applyBorder="1" applyAlignment="1">
      <alignment horizontal="center" vertical="top"/>
    </xf>
    <xf numFmtId="167" fontId="11" fillId="4" borderId="17" xfId="0" applyNumberFormat="1" applyFont="1" applyFill="1" applyBorder="1" applyAlignment="1">
      <alignment horizontal="center" vertical="top"/>
    </xf>
    <xf numFmtId="167" fontId="11" fillId="11" borderId="17" xfId="0" applyNumberFormat="1" applyFont="1" applyFill="1" applyBorder="1" applyAlignment="1">
      <alignment horizontal="center" vertical="top"/>
    </xf>
    <xf numFmtId="167" fontId="12" fillId="2" borderId="17" xfId="1" applyNumberFormat="1" applyFont="1" applyFill="1" applyBorder="1" applyAlignment="1">
      <alignment horizontal="left" vertical="top"/>
    </xf>
    <xf numFmtId="167" fontId="12" fillId="2" borderId="18" xfId="1" applyNumberFormat="1" applyFont="1" applyFill="1" applyBorder="1" applyAlignment="1">
      <alignment horizontal="left" vertical="top"/>
    </xf>
    <xf numFmtId="167" fontId="12" fillId="2" borderId="27" xfId="1" applyNumberFormat="1" applyFont="1" applyFill="1" applyBorder="1" applyAlignment="1">
      <alignment horizontal="left" vertical="top"/>
    </xf>
    <xf numFmtId="9" fontId="12" fillId="2" borderId="27" xfId="4" applyFont="1" applyFill="1" applyBorder="1" applyAlignment="1">
      <alignment horizontal="center" vertical="top"/>
    </xf>
    <xf numFmtId="9" fontId="12" fillId="2" borderId="17" xfId="4" applyFont="1" applyFill="1" applyBorder="1" applyAlignment="1">
      <alignment horizontal="center" vertical="top"/>
    </xf>
    <xf numFmtId="167" fontId="12" fillId="2" borderId="21" xfId="1" applyNumberFormat="1" applyFont="1" applyFill="1" applyBorder="1" applyAlignment="1">
      <alignment horizontal="left" vertical="top"/>
    </xf>
    <xf numFmtId="167" fontId="12" fillId="2" borderId="23" xfId="1" applyNumberFormat="1" applyFont="1" applyFill="1" applyBorder="1" applyAlignment="1">
      <alignment horizontal="left" vertical="top"/>
    </xf>
    <xf numFmtId="167" fontId="12" fillId="2" borderId="28" xfId="1" applyNumberFormat="1" applyFont="1" applyFill="1" applyBorder="1" applyAlignment="1">
      <alignment horizontal="left" vertical="top"/>
    </xf>
    <xf numFmtId="9" fontId="12" fillId="2" borderId="28" xfId="4" applyFont="1" applyFill="1" applyBorder="1" applyAlignment="1">
      <alignment horizontal="center" vertical="top"/>
    </xf>
    <xf numFmtId="9" fontId="12" fillId="2" borderId="21" xfId="4" applyFont="1" applyFill="1" applyBorder="1" applyAlignment="1">
      <alignment horizontal="center" vertical="top"/>
    </xf>
    <xf numFmtId="167" fontId="128" fillId="7" borderId="17" xfId="1" applyNumberFormat="1" applyFont="1" applyFill="1" applyBorder="1" applyAlignment="1">
      <alignment horizontal="left" vertical="top"/>
    </xf>
    <xf numFmtId="42" fontId="8" fillId="2" borderId="0" xfId="0" applyNumberFormat="1" applyFont="1" applyFill="1" applyBorder="1" applyAlignment="1">
      <alignment horizontal="left" vertical="top"/>
    </xf>
    <xf numFmtId="0" fontId="8" fillId="0" borderId="50" xfId="0" applyNumberFormat="1" applyFont="1" applyFill="1" applyBorder="1" applyAlignment="1">
      <alignment horizontal="center" vertical="center"/>
    </xf>
    <xf numFmtId="0" fontId="8" fillId="0" borderId="51" xfId="0" applyFont="1" applyFill="1" applyBorder="1" applyAlignment="1">
      <alignment horizontal="left" vertical="top" wrapText="1"/>
    </xf>
    <xf numFmtId="167" fontId="8" fillId="0" borderId="52" xfId="1" applyNumberFormat="1" applyFont="1" applyFill="1" applyBorder="1" applyAlignment="1">
      <alignment horizontal="left" vertical="top"/>
    </xf>
    <xf numFmtId="167" fontId="8" fillId="0" borderId="54" xfId="1" applyNumberFormat="1" applyFont="1" applyFill="1" applyBorder="1" applyAlignment="1">
      <alignment horizontal="left" vertical="top"/>
    </xf>
    <xf numFmtId="167" fontId="65" fillId="0" borderId="52" xfId="1" applyNumberFormat="1" applyFont="1" applyFill="1" applyBorder="1" applyAlignment="1">
      <alignment horizontal="left" vertical="top"/>
    </xf>
    <xf numFmtId="167" fontId="8" fillId="0" borderId="55" xfId="1" applyNumberFormat="1" applyFont="1" applyFill="1" applyBorder="1" applyAlignment="1">
      <alignment horizontal="left" vertical="top"/>
    </xf>
    <xf numFmtId="167" fontId="8" fillId="0" borderId="51" xfId="1" applyNumberFormat="1" applyFont="1" applyFill="1" applyBorder="1" applyAlignment="1">
      <alignment horizontal="left" vertical="top"/>
    </xf>
    <xf numFmtId="167" fontId="11" fillId="0" borderId="29" xfId="1" applyNumberFormat="1" applyFont="1" applyFill="1" applyBorder="1" applyAlignment="1">
      <alignment horizontal="left" vertical="top"/>
    </xf>
    <xf numFmtId="0" fontId="19" fillId="0" borderId="0" xfId="6" applyFont="1" applyFill="1" applyBorder="1"/>
    <xf numFmtId="0" fontId="24" fillId="9" borderId="59" xfId="6" applyNumberFormat="1" applyFont="1" applyFill="1" applyBorder="1" applyAlignment="1">
      <alignment horizontal="left" vertical="top" wrapText="1" readingOrder="1"/>
    </xf>
    <xf numFmtId="0" fontId="23" fillId="0" borderId="62" xfId="6" applyNumberFormat="1" applyFont="1" applyFill="1" applyBorder="1" applyAlignment="1">
      <alignment vertical="top" wrapText="1" readingOrder="1"/>
    </xf>
    <xf numFmtId="0" fontId="24" fillId="9" borderId="59" xfId="6" applyNumberFormat="1" applyFont="1" applyFill="1" applyBorder="1" applyAlignment="1">
      <alignment horizontal="center" vertical="top" wrapText="1" readingOrder="1"/>
    </xf>
    <xf numFmtId="0" fontId="23" fillId="0" borderId="0" xfId="6" applyNumberFormat="1" applyFont="1" applyFill="1" applyBorder="1" applyAlignment="1">
      <alignment vertical="top" wrapText="1" readingOrder="1"/>
    </xf>
    <xf numFmtId="0" fontId="79" fillId="0" borderId="0" xfId="6" applyFont="1" applyFill="1" applyBorder="1"/>
    <xf numFmtId="0" fontId="23" fillId="0" borderId="0" xfId="6" applyNumberFormat="1" applyFont="1" applyFill="1" applyBorder="1" applyAlignment="1">
      <alignment vertical="top" wrapText="1" readingOrder="1"/>
    </xf>
    <xf numFmtId="0" fontId="24" fillId="9" borderId="59" xfId="6" applyNumberFormat="1" applyFont="1" applyFill="1" applyBorder="1" applyAlignment="1">
      <alignment horizontal="center" vertical="top" wrapText="1" readingOrder="1"/>
    </xf>
    <xf numFmtId="0" fontId="19" fillId="0" borderId="0" xfId="6" applyFont="1" applyFill="1" applyBorder="1"/>
    <xf numFmtId="0" fontId="23" fillId="0" borderId="62" xfId="6" applyNumberFormat="1" applyFont="1" applyFill="1" applyBorder="1" applyAlignment="1">
      <alignment vertical="top" wrapText="1" readingOrder="1"/>
    </xf>
    <xf numFmtId="0" fontId="83" fillId="0" borderId="0" xfId="6" applyFont="1" applyFill="1" applyBorder="1"/>
    <xf numFmtId="0" fontId="98" fillId="27" borderId="59" xfId="6" applyNumberFormat="1" applyFont="1" applyFill="1" applyBorder="1" applyAlignment="1">
      <alignment horizontal="center" vertical="center" wrapText="1" readingOrder="1"/>
    </xf>
    <xf numFmtId="44" fontId="67" fillId="27" borderId="59" xfId="11" applyFont="1" applyFill="1" applyBorder="1" applyAlignment="1">
      <alignment horizontal="center" vertical="center" wrapText="1" readingOrder="1"/>
    </xf>
    <xf numFmtId="0" fontId="98" fillId="9" borderId="59" xfId="6" applyNumberFormat="1" applyFont="1" applyFill="1" applyBorder="1" applyAlignment="1">
      <alignment horizontal="center" vertical="center" wrapText="1" readingOrder="1"/>
    </xf>
    <xf numFmtId="0" fontId="97" fillId="0" borderId="0" xfId="6" applyFont="1" applyFill="1" applyBorder="1" applyAlignment="1">
      <alignment vertical="center"/>
    </xf>
    <xf numFmtId="9" fontId="80" fillId="0" borderId="0" xfId="12" applyFont="1" applyFill="1" applyBorder="1" applyAlignment="1">
      <alignment horizontal="center" vertical="center" wrapText="1" readingOrder="1"/>
    </xf>
    <xf numFmtId="9" fontId="24" fillId="9" borderId="59" xfId="12" applyFont="1" applyFill="1" applyBorder="1" applyAlignment="1">
      <alignment horizontal="center" vertical="top" wrapText="1" readingOrder="1"/>
    </xf>
    <xf numFmtId="0" fontId="171" fillId="0" borderId="0" xfId="6" applyNumberFormat="1" applyFont="1" applyFill="1" applyBorder="1" applyAlignment="1">
      <alignment horizontal="center" vertical="center" wrapText="1" readingOrder="1"/>
    </xf>
    <xf numFmtId="4" fontId="169" fillId="0" borderId="0" xfId="6" applyNumberFormat="1" applyFont="1" applyFill="1" applyBorder="1" applyAlignment="1">
      <alignment horizontal="right" vertical="center" wrapText="1" readingOrder="1"/>
    </xf>
    <xf numFmtId="0" fontId="169" fillId="0" borderId="0" xfId="6" applyNumberFormat="1" applyFont="1" applyFill="1" applyBorder="1" applyAlignment="1">
      <alignment horizontal="right" vertical="center" wrapText="1" readingOrder="1"/>
    </xf>
    <xf numFmtId="0" fontId="170" fillId="0" borderId="0" xfId="6" applyFont="1" applyFill="1" applyBorder="1"/>
    <xf numFmtId="9" fontId="169" fillId="0" borderId="0" xfId="12" applyFont="1" applyFill="1" applyBorder="1" applyAlignment="1">
      <alignment horizontal="center" vertical="center" wrapText="1" readingOrder="1"/>
    </xf>
    <xf numFmtId="9" fontId="45" fillId="0" borderId="0" xfId="12" applyFont="1" applyFill="1" applyBorder="1" applyAlignment="1">
      <alignment horizontal="center" vertical="center" wrapText="1" readingOrder="1"/>
    </xf>
    <xf numFmtId="9" fontId="48" fillId="0" borderId="0" xfId="12" applyFont="1" applyFill="1" applyBorder="1" applyAlignment="1">
      <alignment horizontal="center" vertical="center" wrapText="1" readingOrder="1"/>
    </xf>
    <xf numFmtId="166" fontId="8" fillId="2" borderId="0" xfId="3" applyFont="1" applyFill="1" applyBorder="1" applyAlignment="1">
      <alignment horizontal="left" vertical="top"/>
    </xf>
    <xf numFmtId="0" fontId="173" fillId="3" borderId="0" xfId="6" applyFont="1" applyFill="1" applyBorder="1"/>
    <xf numFmtId="0" fontId="53" fillId="3" borderId="0" xfId="6" applyNumberFormat="1" applyFont="1" applyFill="1" applyBorder="1" applyAlignment="1">
      <alignment horizontal="center" vertical="center" wrapText="1" readingOrder="1"/>
    </xf>
    <xf numFmtId="4" fontId="52" fillId="3" borderId="0" xfId="6" applyNumberFormat="1" applyFont="1" applyFill="1" applyBorder="1" applyAlignment="1">
      <alignment horizontal="right" vertical="center" wrapText="1" readingOrder="1"/>
    </xf>
    <xf numFmtId="0" fontId="52" fillId="3" borderId="0" xfId="6" applyNumberFormat="1" applyFont="1" applyFill="1" applyBorder="1" applyAlignment="1">
      <alignment horizontal="right" vertical="center" wrapText="1" readingOrder="1"/>
    </xf>
    <xf numFmtId="9" fontId="52" fillId="3" borderId="0" xfId="12" applyFont="1" applyFill="1" applyBorder="1" applyAlignment="1">
      <alignment horizontal="center" vertical="center" wrapText="1" readingOrder="1"/>
    </xf>
    <xf numFmtId="0" fontId="173" fillId="12" borderId="0" xfId="6" applyFont="1" applyFill="1" applyBorder="1"/>
    <xf numFmtId="0" fontId="53" fillId="12" borderId="0" xfId="6" applyNumberFormat="1" applyFont="1" applyFill="1" applyBorder="1" applyAlignment="1">
      <alignment horizontal="center" vertical="center" wrapText="1" readingOrder="1"/>
    </xf>
    <xf numFmtId="4" fontId="52" fillId="12" borderId="0" xfId="6" applyNumberFormat="1" applyFont="1" applyFill="1" applyBorder="1" applyAlignment="1">
      <alignment horizontal="right" vertical="center" wrapText="1" readingOrder="1"/>
    </xf>
    <xf numFmtId="0" fontId="52" fillId="12" borderId="0" xfId="6" applyNumberFormat="1" applyFont="1" applyFill="1" applyBorder="1" applyAlignment="1">
      <alignment horizontal="right" vertical="center" wrapText="1" readingOrder="1"/>
    </xf>
    <xf numFmtId="9" fontId="52" fillId="12" borderId="0" xfId="12" applyFont="1" applyFill="1" applyBorder="1" applyAlignment="1">
      <alignment horizontal="center" vertical="center" wrapText="1" readingOrder="1"/>
    </xf>
    <xf numFmtId="166" fontId="19" fillId="0" borderId="0" xfId="3" applyFont="1" applyFill="1" applyBorder="1"/>
    <xf numFmtId="166" fontId="23" fillId="0" borderId="0" xfId="3" applyFont="1" applyFill="1" applyBorder="1" applyAlignment="1">
      <alignment vertical="top" wrapText="1" readingOrder="1"/>
    </xf>
    <xf numFmtId="166" fontId="98" fillId="9" borderId="59" xfId="3" applyFont="1" applyFill="1" applyBorder="1" applyAlignment="1">
      <alignment horizontal="center" vertical="center" wrapText="1" readingOrder="1"/>
    </xf>
    <xf numFmtId="166" fontId="80" fillId="0" borderId="0" xfId="3" applyFont="1" applyFill="1" applyBorder="1" applyAlignment="1">
      <alignment horizontal="right" vertical="center" wrapText="1" readingOrder="1"/>
    </xf>
    <xf numFmtId="166" fontId="24" fillId="9" borderId="59" xfId="3" applyFont="1" applyFill="1" applyBorder="1" applyAlignment="1">
      <alignment horizontal="center" vertical="top" wrapText="1" readingOrder="1"/>
    </xf>
    <xf numFmtId="166" fontId="24" fillId="9" borderId="59" xfId="3" applyFont="1" applyFill="1" applyBorder="1" applyAlignment="1">
      <alignment horizontal="left" vertical="top" wrapText="1" readingOrder="1"/>
    </xf>
    <xf numFmtId="166" fontId="169" fillId="0" borderId="0" xfId="3" applyFont="1" applyFill="1" applyBorder="1" applyAlignment="1">
      <alignment horizontal="right" vertical="center" wrapText="1" readingOrder="1"/>
    </xf>
    <xf numFmtId="166" fontId="45" fillId="0" borderId="0" xfId="3" applyFont="1" applyFill="1" applyBorder="1" applyAlignment="1">
      <alignment horizontal="right" vertical="center" wrapText="1" readingOrder="1"/>
    </xf>
    <xf numFmtId="166" fontId="48" fillId="0" borderId="0" xfId="3" applyFont="1" applyFill="1" applyBorder="1" applyAlignment="1">
      <alignment horizontal="right" vertical="center" wrapText="1" readingOrder="1"/>
    </xf>
    <xf numFmtId="166" fontId="52" fillId="3" borderId="0" xfId="3" applyFont="1" applyFill="1" applyBorder="1" applyAlignment="1">
      <alignment horizontal="right" vertical="center" wrapText="1" readingOrder="1"/>
    </xf>
    <xf numFmtId="166" fontId="52" fillId="12" borderId="0" xfId="3" applyFont="1" applyFill="1" applyBorder="1" applyAlignment="1">
      <alignment horizontal="right" vertical="center" wrapText="1" readingOrder="1"/>
    </xf>
    <xf numFmtId="167" fontId="11" fillId="8" borderId="16" xfId="0" applyNumberFormat="1" applyFont="1" applyFill="1" applyBorder="1" applyAlignment="1">
      <alignment horizontal="left" vertical="top"/>
    </xf>
    <xf numFmtId="167" fontId="11" fillId="2" borderId="18" xfId="0" applyNumberFormat="1" applyFont="1" applyFill="1" applyBorder="1" applyAlignment="1">
      <alignment horizontal="center" vertical="top"/>
    </xf>
    <xf numFmtId="167" fontId="11" fillId="8" borderId="13" xfId="0" applyNumberFormat="1" applyFont="1" applyFill="1" applyBorder="1" applyAlignment="1">
      <alignment horizontal="center" vertical="top"/>
    </xf>
    <xf numFmtId="0" fontId="30" fillId="0" borderId="27" xfId="0" applyFont="1" applyFill="1" applyBorder="1" applyAlignment="1">
      <alignment horizontal="left" vertical="top"/>
    </xf>
    <xf numFmtId="167" fontId="8" fillId="0" borderId="18" xfId="0" applyNumberFormat="1" applyFont="1" applyFill="1" applyBorder="1" applyAlignment="1">
      <alignment horizontal="center" vertical="top"/>
    </xf>
    <xf numFmtId="167" fontId="7" fillId="0" borderId="41" xfId="1" applyNumberFormat="1" applyFont="1" applyFill="1" applyBorder="1" applyAlignment="1">
      <alignment horizontal="left" vertical="top"/>
    </xf>
    <xf numFmtId="167" fontId="7" fillId="0" borderId="8" xfId="1" applyNumberFormat="1" applyFont="1" applyFill="1" applyBorder="1" applyAlignment="1">
      <alignment horizontal="left" vertical="top"/>
    </xf>
    <xf numFmtId="167" fontId="7" fillId="0" borderId="37" xfId="1" applyNumberFormat="1" applyFont="1" applyFill="1" applyBorder="1" applyAlignment="1">
      <alignment horizontal="left" vertical="top"/>
    </xf>
    <xf numFmtId="167" fontId="7" fillId="0" borderId="17" xfId="1" applyNumberFormat="1" applyFont="1" applyFill="1" applyBorder="1" applyAlignment="1">
      <alignment horizontal="left" vertical="top"/>
    </xf>
    <xf numFmtId="167" fontId="7" fillId="0" borderId="27" xfId="1" applyNumberFormat="1" applyFont="1" applyFill="1" applyBorder="1" applyAlignment="1">
      <alignment horizontal="left" vertical="top"/>
    </xf>
    <xf numFmtId="167" fontId="7" fillId="0" borderId="18" xfId="1" applyNumberFormat="1" applyFont="1" applyFill="1" applyBorder="1" applyAlignment="1">
      <alignment horizontal="left" vertical="top"/>
    </xf>
    <xf numFmtId="167" fontId="7" fillId="0" borderId="19" xfId="1" applyNumberFormat="1" applyFont="1" applyFill="1" applyBorder="1" applyAlignment="1">
      <alignment horizontal="left" vertical="top"/>
    </xf>
    <xf numFmtId="167" fontId="7" fillId="0" borderId="30" xfId="1" applyNumberFormat="1" applyFont="1" applyFill="1" applyBorder="1" applyAlignment="1">
      <alignment horizontal="left" vertical="top"/>
    </xf>
    <xf numFmtId="167" fontId="9" fillId="0" borderId="8" xfId="1" applyNumberFormat="1" applyFont="1" applyFill="1" applyBorder="1" applyAlignment="1">
      <alignment horizontal="left" vertical="top"/>
    </xf>
    <xf numFmtId="167" fontId="8" fillId="0" borderId="24" xfId="1" applyNumberFormat="1" applyFont="1" applyFill="1" applyBorder="1" applyAlignment="1">
      <alignment horizontal="left" vertical="top"/>
    </xf>
    <xf numFmtId="14" fontId="8" fillId="0" borderId="49" xfId="0" applyNumberFormat="1" applyFont="1" applyFill="1" applyBorder="1" applyAlignment="1">
      <alignment horizontal="left" vertical="top"/>
    </xf>
    <xf numFmtId="0" fontId="8" fillId="0" borderId="56" xfId="0" applyNumberFormat="1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left" vertical="top" wrapText="1"/>
    </xf>
    <xf numFmtId="167" fontId="8" fillId="0" borderId="56" xfId="1" applyNumberFormat="1" applyFont="1" applyFill="1" applyBorder="1" applyAlignment="1">
      <alignment horizontal="left" vertical="top"/>
    </xf>
    <xf numFmtId="167" fontId="8" fillId="0" borderId="53" xfId="1" applyNumberFormat="1" applyFont="1" applyFill="1" applyBorder="1" applyAlignment="1">
      <alignment horizontal="left" vertical="top"/>
    </xf>
    <xf numFmtId="9" fontId="8" fillId="0" borderId="52" xfId="4" applyFont="1" applyFill="1" applyBorder="1" applyAlignment="1">
      <alignment horizontal="center" vertical="top"/>
    </xf>
    <xf numFmtId="14" fontId="8" fillId="0" borderId="31" xfId="0" applyNumberFormat="1" applyFont="1" applyFill="1" applyBorder="1" applyAlignment="1">
      <alignment horizontal="left" vertical="top"/>
    </xf>
    <xf numFmtId="0" fontId="8" fillId="0" borderId="42" xfId="0" applyNumberFormat="1" applyFont="1" applyFill="1" applyBorder="1" applyAlignment="1">
      <alignment horizontal="center" vertical="center"/>
    </xf>
    <xf numFmtId="0" fontId="8" fillId="0" borderId="42" xfId="0" applyFont="1" applyFill="1" applyBorder="1" applyAlignment="1">
      <alignment horizontal="left" vertical="top" wrapText="1"/>
    </xf>
    <xf numFmtId="167" fontId="8" fillId="0" borderId="21" xfId="1" applyNumberFormat="1" applyFont="1" applyFill="1" applyBorder="1" applyAlignment="1">
      <alignment horizontal="left" vertical="top"/>
    </xf>
    <xf numFmtId="167" fontId="8" fillId="0" borderId="22" xfId="1" applyNumberFormat="1" applyFont="1" applyFill="1" applyBorder="1" applyAlignment="1">
      <alignment horizontal="left" vertical="top"/>
    </xf>
    <xf numFmtId="167" fontId="8" fillId="0" borderId="44" xfId="1" applyNumberFormat="1" applyFont="1" applyFill="1" applyBorder="1" applyAlignment="1">
      <alignment horizontal="left" vertical="top"/>
    </xf>
    <xf numFmtId="167" fontId="8" fillId="0" borderId="28" xfId="1" applyNumberFormat="1" applyFont="1" applyFill="1" applyBorder="1" applyAlignment="1">
      <alignment horizontal="left" vertical="top"/>
    </xf>
    <xf numFmtId="167" fontId="8" fillId="0" borderId="32" xfId="1" applyNumberFormat="1" applyFont="1" applyFill="1" applyBorder="1" applyAlignment="1">
      <alignment horizontal="left" vertical="top"/>
    </xf>
    <xf numFmtId="167" fontId="8" fillId="0" borderId="31" xfId="1" applyNumberFormat="1" applyFont="1" applyFill="1" applyBorder="1" applyAlignment="1">
      <alignment horizontal="left" vertical="top"/>
    </xf>
    <xf numFmtId="9" fontId="8" fillId="0" borderId="22" xfId="4" applyFont="1" applyFill="1" applyBorder="1" applyAlignment="1">
      <alignment horizontal="center" vertical="top"/>
    </xf>
    <xf numFmtId="167" fontId="8" fillId="2" borderId="8" xfId="1" applyNumberFormat="1" applyFont="1" applyFill="1" applyBorder="1" applyAlignment="1">
      <alignment horizontal="left" vertical="center"/>
    </xf>
    <xf numFmtId="0" fontId="8" fillId="0" borderId="8" xfId="0" applyFont="1" applyFill="1" applyBorder="1" applyAlignment="1">
      <alignment horizontal="left" vertical="center"/>
    </xf>
    <xf numFmtId="0" fontId="173" fillId="0" borderId="0" xfId="6" applyFont="1" applyFill="1" applyBorder="1"/>
    <xf numFmtId="0" fontId="174" fillId="13" borderId="27" xfId="0" applyFont="1" applyFill="1" applyBorder="1" applyAlignment="1">
      <alignment horizontal="left" vertical="top"/>
    </xf>
    <xf numFmtId="14" fontId="30" fillId="13" borderId="27" xfId="0" applyNumberFormat="1" applyFont="1" applyFill="1" applyBorder="1" applyAlignment="1">
      <alignment horizontal="left" vertical="top"/>
    </xf>
    <xf numFmtId="0" fontId="9" fillId="13" borderId="12" xfId="0" applyFont="1" applyFill="1" applyBorder="1" applyAlignment="1">
      <alignment horizontal="center" vertical="center" wrapText="1"/>
    </xf>
    <xf numFmtId="0" fontId="9" fillId="13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9" fillId="13" borderId="11" xfId="0" applyFont="1" applyFill="1" applyBorder="1" applyAlignment="1">
      <alignment horizontal="center" vertical="center" wrapText="1"/>
    </xf>
    <xf numFmtId="0" fontId="9" fillId="13" borderId="15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20" borderId="9" xfId="0" applyFont="1" applyFill="1" applyBorder="1" applyAlignment="1">
      <alignment horizontal="center" vertical="center" wrapText="1"/>
    </xf>
    <xf numFmtId="0" fontId="7" fillId="20" borderId="1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165" fontId="7" fillId="2" borderId="11" xfId="1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165" fontId="7" fillId="2" borderId="0" xfId="1" applyFont="1" applyFill="1" applyBorder="1" applyAlignment="1">
      <alignment horizontal="center" vertical="center" wrapText="1"/>
    </xf>
    <xf numFmtId="0" fontId="7" fillId="20" borderId="11" xfId="0" applyFont="1" applyFill="1" applyBorder="1" applyAlignment="1">
      <alignment horizontal="center" vertical="center" wrapText="1"/>
    </xf>
    <xf numFmtId="0" fontId="7" fillId="20" borderId="15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19" fillId="0" borderId="0" xfId="6" applyFont="1" applyFill="1" applyBorder="1"/>
    <xf numFmtId="0" fontId="38" fillId="0" borderId="0" xfId="6" applyNumberFormat="1" applyFont="1" applyFill="1" applyBorder="1" applyAlignment="1">
      <alignment horizontal="center" vertical="top" wrapText="1" readingOrder="1"/>
    </xf>
    <xf numFmtId="0" fontId="20" fillId="0" borderId="0" xfId="6" applyNumberFormat="1" applyFont="1" applyFill="1" applyBorder="1" applyAlignment="1">
      <alignment vertical="top" wrapText="1" readingOrder="1"/>
    </xf>
    <xf numFmtId="0" fontId="21" fillId="0" borderId="0" xfId="6" applyNumberFormat="1" applyFont="1" applyFill="1" applyBorder="1" applyAlignment="1">
      <alignment horizontal="left" vertical="top" wrapText="1" readingOrder="1"/>
    </xf>
    <xf numFmtId="0" fontId="22" fillId="0" borderId="0" xfId="6" applyNumberFormat="1" applyFont="1" applyFill="1" applyBorder="1" applyAlignment="1">
      <alignment vertical="top" wrapText="1" readingOrder="1"/>
    </xf>
    <xf numFmtId="0" fontId="23" fillId="0" borderId="0" xfId="6" applyNumberFormat="1" applyFont="1" applyFill="1" applyBorder="1" applyAlignment="1">
      <alignment horizontal="left" vertical="top" wrapText="1" readingOrder="1"/>
    </xf>
    <xf numFmtId="0" fontId="24" fillId="9" borderId="59" xfId="6" applyNumberFormat="1" applyFont="1" applyFill="1" applyBorder="1" applyAlignment="1">
      <alignment horizontal="left" vertical="top" wrapText="1" readingOrder="1"/>
    </xf>
    <xf numFmtId="0" fontId="19" fillId="0" borderId="60" xfId="6" applyNumberFormat="1" applyFont="1" applyFill="1" applyBorder="1" applyAlignment="1">
      <alignment vertical="top" wrapText="1"/>
    </xf>
    <xf numFmtId="0" fontId="19" fillId="0" borderId="61" xfId="6" applyNumberFormat="1" applyFont="1" applyFill="1" applyBorder="1" applyAlignment="1">
      <alignment vertical="top" wrapText="1"/>
    </xf>
    <xf numFmtId="0" fontId="25" fillId="0" borderId="61" xfId="6" applyNumberFormat="1" applyFont="1" applyFill="1" applyBorder="1" applyAlignment="1">
      <alignment horizontal="left" vertical="top" wrapText="1" readingOrder="1"/>
    </xf>
    <xf numFmtId="0" fontId="23" fillId="0" borderId="62" xfId="6" applyNumberFormat="1" applyFont="1" applyFill="1" applyBorder="1" applyAlignment="1">
      <alignment vertical="top" wrapText="1" readingOrder="1"/>
    </xf>
    <xf numFmtId="0" fontId="19" fillId="0" borderId="62" xfId="6" applyNumberFormat="1" applyFont="1" applyFill="1" applyBorder="1" applyAlignment="1">
      <alignment vertical="top" wrapText="1"/>
    </xf>
    <xf numFmtId="0" fontId="24" fillId="9" borderId="59" xfId="6" applyNumberFormat="1" applyFont="1" applyFill="1" applyBorder="1" applyAlignment="1">
      <alignment horizontal="center" vertical="top" wrapText="1" readingOrder="1"/>
    </xf>
    <xf numFmtId="0" fontId="24" fillId="9" borderId="61" xfId="6" applyNumberFormat="1" applyFont="1" applyFill="1" applyBorder="1" applyAlignment="1">
      <alignment horizontal="center" vertical="top" wrapText="1" readingOrder="1"/>
    </xf>
    <xf numFmtId="0" fontId="24" fillId="9" borderId="59" xfId="6" applyNumberFormat="1" applyFont="1" applyFill="1" applyBorder="1" applyAlignment="1">
      <alignment horizontal="left" vertical="center" wrapText="1" readingOrder="1"/>
    </xf>
    <xf numFmtId="0" fontId="25" fillId="0" borderId="61" xfId="6" applyNumberFormat="1" applyFont="1" applyFill="1" applyBorder="1" applyAlignment="1">
      <alignment horizontal="left" vertical="center" wrapText="1" readingOrder="1"/>
    </xf>
    <xf numFmtId="0" fontId="25" fillId="0" borderId="59" xfId="6" applyNumberFormat="1" applyFont="1" applyFill="1" applyBorder="1" applyAlignment="1">
      <alignment horizontal="left" vertical="center" wrapText="1" readingOrder="1"/>
    </xf>
    <xf numFmtId="0" fontId="23" fillId="0" borderId="0" xfId="6" applyNumberFormat="1" applyFont="1" applyFill="1" applyBorder="1" applyAlignment="1">
      <alignment vertical="top" wrapText="1" readingOrder="1"/>
    </xf>
    <xf numFmtId="0" fontId="52" fillId="0" borderId="0" xfId="6" applyNumberFormat="1" applyFont="1" applyFill="1" applyBorder="1" applyAlignment="1">
      <alignment horizontal="center" vertical="center" wrapText="1" readingOrder="1"/>
    </xf>
    <xf numFmtId="0" fontId="173" fillId="0" borderId="0" xfId="6" applyFont="1" applyFill="1" applyBorder="1"/>
    <xf numFmtId="0" fontId="45" fillId="0" borderId="0" xfId="6" applyNumberFormat="1" applyFont="1" applyFill="1" applyBorder="1" applyAlignment="1">
      <alignment horizontal="center" vertical="center" wrapText="1" readingOrder="1"/>
    </xf>
    <xf numFmtId="0" fontId="47" fillId="0" borderId="0" xfId="6" applyNumberFormat="1" applyFont="1" applyFill="1" applyBorder="1" applyAlignment="1">
      <alignment horizontal="left" vertical="center" wrapText="1" readingOrder="1"/>
    </xf>
    <xf numFmtId="0" fontId="45" fillId="0" borderId="0" xfId="6" applyNumberFormat="1" applyFont="1" applyFill="1" applyBorder="1" applyAlignment="1">
      <alignment vertical="center" wrapText="1" readingOrder="1"/>
    </xf>
    <xf numFmtId="0" fontId="54" fillId="0" borderId="0" xfId="6" applyNumberFormat="1" applyFont="1" applyFill="1" applyBorder="1" applyAlignment="1">
      <alignment horizontal="left" vertical="center" wrapText="1" readingOrder="1"/>
    </xf>
    <xf numFmtId="0" fontId="52" fillId="0" borderId="0" xfId="6" applyNumberFormat="1" applyFont="1" applyFill="1" applyBorder="1" applyAlignment="1">
      <alignment vertical="center" wrapText="1" readingOrder="1"/>
    </xf>
    <xf numFmtId="0" fontId="48" fillId="0" borderId="0" xfId="6" applyNumberFormat="1" applyFont="1" applyFill="1" applyBorder="1" applyAlignment="1">
      <alignment horizontal="center" vertical="center" wrapText="1" readingOrder="1"/>
    </xf>
    <xf numFmtId="0" fontId="48" fillId="0" borderId="0" xfId="6" applyNumberFormat="1" applyFont="1" applyFill="1" applyBorder="1" applyAlignment="1">
      <alignment vertical="center" wrapText="1" readingOrder="1"/>
    </xf>
    <xf numFmtId="0" fontId="50" fillId="0" borderId="0" xfId="6" applyNumberFormat="1" applyFont="1" applyFill="1" applyBorder="1" applyAlignment="1">
      <alignment horizontal="left" vertical="center" wrapText="1" readingOrder="1"/>
    </xf>
    <xf numFmtId="0" fontId="52" fillId="12" borderId="0" xfId="6" applyNumberFormat="1" applyFont="1" applyFill="1" applyBorder="1" applyAlignment="1">
      <alignment horizontal="center" vertical="center" wrapText="1" readingOrder="1"/>
    </xf>
    <xf numFmtId="0" fontId="173" fillId="12" borderId="0" xfId="6" applyFont="1" applyFill="1" applyBorder="1"/>
    <xf numFmtId="0" fontId="52" fillId="12" borderId="0" xfId="6" applyNumberFormat="1" applyFont="1" applyFill="1" applyBorder="1" applyAlignment="1">
      <alignment vertical="center" wrapText="1" readingOrder="1"/>
    </xf>
    <xf numFmtId="0" fontId="54" fillId="12" borderId="0" xfId="6" applyNumberFormat="1" applyFont="1" applyFill="1" applyBorder="1" applyAlignment="1">
      <alignment horizontal="left" vertical="center" wrapText="1" readingOrder="1"/>
    </xf>
    <xf numFmtId="0" fontId="52" fillId="3" borderId="0" xfId="6" applyNumberFormat="1" applyFont="1" applyFill="1" applyBorder="1" applyAlignment="1">
      <alignment horizontal="center" vertical="center" wrapText="1" readingOrder="1"/>
    </xf>
    <xf numFmtId="0" fontId="173" fillId="3" borderId="0" xfId="6" applyFont="1" applyFill="1" applyBorder="1"/>
    <xf numFmtId="0" fontId="52" fillId="3" borderId="0" xfId="6" applyNumberFormat="1" applyFont="1" applyFill="1" applyBorder="1" applyAlignment="1">
      <alignment vertical="center" wrapText="1" readingOrder="1"/>
    </xf>
    <xf numFmtId="0" fontId="54" fillId="3" borderId="0" xfId="6" applyNumberFormat="1" applyFont="1" applyFill="1" applyBorder="1" applyAlignment="1">
      <alignment horizontal="left" vertical="center" wrapText="1" readingOrder="1"/>
    </xf>
    <xf numFmtId="0" fontId="80" fillId="0" borderId="0" xfId="6" applyNumberFormat="1" applyFont="1" applyFill="1" applyBorder="1" applyAlignment="1">
      <alignment horizontal="center" vertical="center" wrapText="1" readingOrder="1"/>
    </xf>
    <xf numFmtId="0" fontId="79" fillId="0" borderId="0" xfId="6" applyFont="1" applyFill="1" applyBorder="1"/>
    <xf numFmtId="0" fontId="80" fillId="0" borderId="0" xfId="6" applyNumberFormat="1" applyFont="1" applyFill="1" applyBorder="1" applyAlignment="1">
      <alignment vertical="center" wrapText="1" readingOrder="1"/>
    </xf>
    <xf numFmtId="0" fontId="81" fillId="0" borderId="0" xfId="6" applyNumberFormat="1" applyFont="1" applyFill="1" applyBorder="1" applyAlignment="1">
      <alignment horizontal="left" vertical="center" wrapText="1" readingOrder="1"/>
    </xf>
    <xf numFmtId="0" fontId="83" fillId="0" borderId="0" xfId="6" applyFont="1" applyFill="1" applyBorder="1"/>
    <xf numFmtId="0" fontId="169" fillId="0" borderId="0" xfId="6" applyNumberFormat="1" applyFont="1" applyFill="1" applyBorder="1" applyAlignment="1">
      <alignment horizontal="center" vertical="center" wrapText="1" readingOrder="1"/>
    </xf>
    <xf numFmtId="0" fontId="170" fillId="0" borderId="0" xfId="6" applyFont="1" applyFill="1" applyBorder="1"/>
    <xf numFmtId="0" fontId="169" fillId="0" borderId="0" xfId="6" applyNumberFormat="1" applyFont="1" applyFill="1" applyBorder="1" applyAlignment="1">
      <alignment vertical="center" wrapText="1" readingOrder="1"/>
    </xf>
    <xf numFmtId="0" fontId="172" fillId="0" borderId="0" xfId="6" applyNumberFormat="1" applyFont="1" applyFill="1" applyBorder="1" applyAlignment="1">
      <alignment horizontal="left" vertical="center" wrapText="1" readingOrder="1"/>
    </xf>
    <xf numFmtId="0" fontId="69" fillId="9" borderId="73" xfId="6" applyNumberFormat="1" applyFont="1" applyFill="1" applyBorder="1" applyAlignment="1">
      <alignment horizontal="center" vertical="top" wrapText="1" readingOrder="1"/>
    </xf>
    <xf numFmtId="0" fontId="69" fillId="9" borderId="60" xfId="6" applyNumberFormat="1" applyFont="1" applyFill="1" applyBorder="1" applyAlignment="1">
      <alignment horizontal="center" vertical="top" wrapText="1" readingOrder="1"/>
    </xf>
    <xf numFmtId="0" fontId="69" fillId="9" borderId="61" xfId="6" applyNumberFormat="1" applyFont="1" applyFill="1" applyBorder="1" applyAlignment="1">
      <alignment horizontal="center" vertical="top" wrapText="1" readingOrder="1"/>
    </xf>
    <xf numFmtId="0" fontId="98" fillId="9" borderId="59" xfId="6" applyNumberFormat="1" applyFont="1" applyFill="1" applyBorder="1" applyAlignment="1">
      <alignment horizontal="center" vertical="center" wrapText="1" readingOrder="1"/>
    </xf>
    <xf numFmtId="0" fontId="97" fillId="0" borderId="61" xfId="6" applyNumberFormat="1" applyFont="1" applyFill="1" applyBorder="1" applyAlignment="1">
      <alignment vertical="center" wrapText="1"/>
    </xf>
    <xf numFmtId="0" fontId="98" fillId="9" borderId="61" xfId="6" applyNumberFormat="1" applyFont="1" applyFill="1" applyBorder="1" applyAlignment="1">
      <alignment horizontal="center" vertical="center" wrapText="1" readingOrder="1"/>
    </xf>
    <xf numFmtId="0" fontId="97" fillId="0" borderId="60" xfId="6" applyNumberFormat="1" applyFont="1" applyFill="1" applyBorder="1" applyAlignment="1">
      <alignment vertical="center" wrapText="1"/>
    </xf>
    <xf numFmtId="0" fontId="23" fillId="3" borderId="0" xfId="6" applyNumberFormat="1" applyFont="1" applyFill="1" applyBorder="1" applyAlignment="1">
      <alignment horizontal="left" vertical="top" wrapText="1" readingOrder="1"/>
    </xf>
    <xf numFmtId="0" fontId="19" fillId="3" borderId="0" xfId="6" applyFont="1" applyFill="1" applyBorder="1"/>
    <xf numFmtId="0" fontId="25" fillId="3" borderId="59" xfId="6" applyNumberFormat="1" applyFont="1" applyFill="1" applyBorder="1" applyAlignment="1">
      <alignment horizontal="left" vertical="center" wrapText="1" readingOrder="1"/>
    </xf>
    <xf numFmtId="0" fontId="19" fillId="3" borderId="60" xfId="6" applyNumberFormat="1" applyFont="1" applyFill="1" applyBorder="1" applyAlignment="1">
      <alignment vertical="top" wrapText="1"/>
    </xf>
    <xf numFmtId="0" fontId="19" fillId="3" borderId="61" xfId="6" applyNumberFormat="1" applyFont="1" applyFill="1" applyBorder="1" applyAlignment="1">
      <alignment vertical="top" wrapText="1"/>
    </xf>
    <xf numFmtId="0" fontId="67" fillId="0" borderId="0" xfId="6" applyNumberFormat="1" applyFont="1" applyFill="1" applyBorder="1" applyAlignment="1">
      <alignment horizontal="center" vertical="center" wrapText="1" readingOrder="1"/>
    </xf>
    <xf numFmtId="0" fontId="68" fillId="0" borderId="0" xfId="6" applyFont="1" applyFill="1" applyBorder="1"/>
    <xf numFmtId="0" fontId="67" fillId="0" borderId="0" xfId="6" applyNumberFormat="1" applyFont="1" applyFill="1" applyBorder="1" applyAlignment="1">
      <alignment horizontal="left" vertical="center" wrapText="1" readingOrder="1"/>
    </xf>
    <xf numFmtId="0" fontId="67" fillId="0" borderId="0" xfId="6" applyNumberFormat="1" applyFont="1" applyFill="1" applyBorder="1" applyAlignment="1">
      <alignment vertical="center" wrapText="1" readingOrder="1"/>
    </xf>
    <xf numFmtId="0" fontId="72" fillId="9" borderId="59" xfId="6" applyNumberFormat="1" applyFont="1" applyFill="1" applyBorder="1" applyAlignment="1">
      <alignment horizontal="center" vertical="top" wrapText="1" readingOrder="1"/>
    </xf>
    <xf numFmtId="0" fontId="66" fillId="0" borderId="61" xfId="6" applyNumberFormat="1" applyFont="1" applyFill="1" applyBorder="1" applyAlignment="1">
      <alignment vertical="top" wrapText="1"/>
    </xf>
    <xf numFmtId="0" fontId="72" fillId="9" borderId="61" xfId="6" applyNumberFormat="1" applyFont="1" applyFill="1" applyBorder="1" applyAlignment="1">
      <alignment horizontal="center" vertical="top" wrapText="1" readingOrder="1"/>
    </xf>
    <xf numFmtId="0" fontId="66" fillId="0" borderId="60" xfId="6" applyNumberFormat="1" applyFont="1" applyFill="1" applyBorder="1" applyAlignment="1">
      <alignment vertical="top" wrapText="1"/>
    </xf>
    <xf numFmtId="0" fontId="108" fillId="0" borderId="0" xfId="6" applyNumberFormat="1" applyFont="1" applyFill="1" applyBorder="1" applyAlignment="1">
      <alignment horizontal="center" vertical="center" wrapText="1" readingOrder="1"/>
    </xf>
    <xf numFmtId="0" fontId="70" fillId="0" borderId="0" xfId="6" applyFont="1" applyFill="1" applyBorder="1"/>
    <xf numFmtId="0" fontId="108" fillId="0" borderId="0" xfId="6" applyNumberFormat="1" applyFont="1" applyFill="1" applyBorder="1" applyAlignment="1">
      <alignment vertical="center" wrapText="1" readingOrder="1"/>
    </xf>
    <xf numFmtId="0" fontId="140" fillId="0" borderId="0" xfId="6" applyNumberFormat="1" applyFont="1" applyFill="1" applyBorder="1" applyAlignment="1">
      <alignment horizontal="left" vertical="center" wrapText="1" readingOrder="1"/>
    </xf>
    <xf numFmtId="0" fontId="141" fillId="0" borderId="0" xfId="6" applyFont="1" applyFill="1" applyBorder="1"/>
    <xf numFmtId="0" fontId="142" fillId="0" borderId="0" xfId="6" applyNumberFormat="1" applyFont="1" applyFill="1" applyBorder="1" applyAlignment="1">
      <alignment horizontal="left" vertical="center" wrapText="1" readingOrder="1"/>
    </xf>
    <xf numFmtId="0" fontId="143" fillId="0" borderId="0" xfId="6" applyFont="1" applyFill="1" applyBorder="1"/>
    <xf numFmtId="0" fontId="69" fillId="35" borderId="0" xfId="6" applyNumberFormat="1" applyFont="1" applyFill="1" applyBorder="1" applyAlignment="1">
      <alignment horizontal="center" vertical="center" wrapText="1" readingOrder="1"/>
    </xf>
    <xf numFmtId="0" fontId="70" fillId="35" borderId="0" xfId="6" applyFont="1" applyFill="1" applyBorder="1"/>
    <xf numFmtId="0" fontId="144" fillId="35" borderId="0" xfId="6" applyNumberFormat="1" applyFont="1" applyFill="1" applyBorder="1" applyAlignment="1">
      <alignment horizontal="left" vertical="center" wrapText="1" readingOrder="1"/>
    </xf>
    <xf numFmtId="0" fontId="141" fillId="35" borderId="0" xfId="6" applyFont="1" applyFill="1" applyBorder="1"/>
    <xf numFmtId="0" fontId="69" fillId="0" borderId="0" xfId="6" applyNumberFormat="1" applyFont="1" applyFill="1" applyBorder="1" applyAlignment="1">
      <alignment horizontal="center" vertical="center" wrapText="1" readingOrder="1"/>
    </xf>
    <xf numFmtId="0" fontId="69" fillId="35" borderId="0" xfId="6" applyNumberFormat="1" applyFont="1" applyFill="1" applyBorder="1" applyAlignment="1">
      <alignment vertical="center" wrapText="1" readingOrder="1"/>
    </xf>
    <xf numFmtId="0" fontId="144" fillId="0" borderId="0" xfId="6" applyNumberFormat="1" applyFont="1" applyFill="1" applyBorder="1" applyAlignment="1">
      <alignment horizontal="left" vertical="center" wrapText="1" readingOrder="1"/>
    </xf>
    <xf numFmtId="0" fontId="69" fillId="0" borderId="0" xfId="6" applyNumberFormat="1" applyFont="1" applyFill="1" applyBorder="1" applyAlignment="1">
      <alignment vertical="center" wrapText="1" readingOrder="1"/>
    </xf>
    <xf numFmtId="0" fontId="157" fillId="0" borderId="0" xfId="6" applyNumberFormat="1" applyFont="1" applyFill="1" applyBorder="1" applyAlignment="1">
      <alignment horizontal="center" vertical="center" wrapText="1" readingOrder="1"/>
    </xf>
    <xf numFmtId="0" fontId="158" fillId="0" borderId="0" xfId="6" applyFont="1" applyFill="1" applyBorder="1"/>
    <xf numFmtId="0" fontId="157" fillId="0" borderId="0" xfId="6" applyNumberFormat="1" applyFont="1" applyFill="1" applyBorder="1" applyAlignment="1">
      <alignment vertical="center" wrapText="1" readingOrder="1"/>
    </xf>
    <xf numFmtId="0" fontId="159" fillId="0" borderId="0" xfId="6" applyNumberFormat="1" applyFont="1" applyFill="1" applyBorder="1" applyAlignment="1">
      <alignment horizontal="left" vertical="center" wrapText="1" readingOrder="1"/>
    </xf>
    <xf numFmtId="0" fontId="160" fillId="0" borderId="0" xfId="6" applyFont="1" applyFill="1" applyBorder="1"/>
    <xf numFmtId="0" fontId="135" fillId="0" borderId="0" xfId="6" applyNumberFormat="1" applyFont="1" applyFill="1" applyBorder="1" applyAlignment="1">
      <alignment horizontal="center" vertical="center" wrapText="1" readingOrder="1"/>
    </xf>
    <xf numFmtId="0" fontId="164" fillId="0" borderId="0" xfId="6" applyNumberFormat="1" applyFont="1" applyFill="1" applyBorder="1" applyAlignment="1">
      <alignment horizontal="left" vertical="center" wrapText="1" readingOrder="1"/>
    </xf>
    <xf numFmtId="0" fontId="165" fillId="0" borderId="0" xfId="6" applyNumberFormat="1" applyFont="1" applyFill="1" applyBorder="1" applyAlignment="1">
      <alignment horizontal="center" vertical="center" wrapText="1" readingOrder="1"/>
    </xf>
    <xf numFmtId="0" fontId="135" fillId="0" borderId="0" xfId="6" applyNumberFormat="1" applyFont="1" applyFill="1" applyBorder="1" applyAlignment="1">
      <alignment vertical="center" wrapText="1" readingOrder="1"/>
    </xf>
    <xf numFmtId="0" fontId="165" fillId="0" borderId="0" xfId="6" applyNumberFormat="1" applyFont="1" applyFill="1" applyBorder="1" applyAlignment="1">
      <alignment vertical="center" wrapText="1" readingOrder="1"/>
    </xf>
    <xf numFmtId="0" fontId="166" fillId="0" borderId="0" xfId="6" applyNumberFormat="1" applyFont="1" applyFill="1" applyBorder="1" applyAlignment="1">
      <alignment horizontal="left" vertical="center" wrapText="1" readingOrder="1"/>
    </xf>
    <xf numFmtId="0" fontId="69" fillId="2" borderId="0" xfId="6" applyNumberFormat="1" applyFont="1" applyFill="1" applyBorder="1" applyAlignment="1">
      <alignment horizontal="center" vertical="center" wrapText="1" readingOrder="1"/>
    </xf>
    <xf numFmtId="0" fontId="70" fillId="2" borderId="0" xfId="6" applyFont="1" applyFill="1" applyBorder="1"/>
    <xf numFmtId="0" fontId="69" fillId="2" borderId="0" xfId="6" applyNumberFormat="1" applyFont="1" applyFill="1" applyBorder="1" applyAlignment="1">
      <alignment vertical="center" wrapText="1" readingOrder="1"/>
    </xf>
    <xf numFmtId="0" fontId="144" fillId="2" borderId="0" xfId="6" applyNumberFormat="1" applyFont="1" applyFill="1" applyBorder="1" applyAlignment="1">
      <alignment horizontal="left" vertical="center" wrapText="1" readingOrder="1"/>
    </xf>
    <xf numFmtId="0" fontId="141" fillId="2" borderId="0" xfId="6" applyFont="1" applyFill="1" applyBorder="1"/>
    <xf numFmtId="0" fontId="161" fillId="0" borderId="0" xfId="6" applyNumberFormat="1" applyFont="1" applyFill="1" applyBorder="1" applyAlignment="1">
      <alignment horizontal="center" vertical="center" wrapText="1" readingOrder="1"/>
    </xf>
    <xf numFmtId="0" fontId="161" fillId="0" borderId="0" xfId="6" applyNumberFormat="1" applyFont="1" applyFill="1" applyBorder="1" applyAlignment="1">
      <alignment vertical="center" wrapText="1" readingOrder="1"/>
    </xf>
    <xf numFmtId="0" fontId="162" fillId="0" borderId="0" xfId="6" applyNumberFormat="1" applyFont="1" applyFill="1" applyBorder="1" applyAlignment="1">
      <alignment horizontal="left" vertical="center" wrapText="1" readingOrder="1"/>
    </xf>
    <xf numFmtId="0" fontId="69" fillId="28" borderId="0" xfId="6" applyNumberFormat="1" applyFont="1" applyFill="1" applyBorder="1" applyAlignment="1">
      <alignment horizontal="center" vertical="center" wrapText="1" readingOrder="1"/>
    </xf>
    <xf numFmtId="0" fontId="70" fillId="28" borderId="0" xfId="6" applyFont="1" applyFill="1" applyBorder="1"/>
    <xf numFmtId="0" fontId="140" fillId="28" borderId="0" xfId="6" applyNumberFormat="1" applyFont="1" applyFill="1" applyBorder="1" applyAlignment="1">
      <alignment horizontal="left" vertical="center" wrapText="1" readingOrder="1"/>
    </xf>
    <xf numFmtId="0" fontId="141" fillId="28" borderId="0" xfId="6" applyFont="1" applyFill="1" applyBorder="1"/>
    <xf numFmtId="0" fontId="108" fillId="28" borderId="0" xfId="6" applyNumberFormat="1" applyFont="1" applyFill="1" applyBorder="1" applyAlignment="1">
      <alignment horizontal="center" vertical="center" wrapText="1" readingOrder="1"/>
    </xf>
    <xf numFmtId="0" fontId="108" fillId="28" borderId="0" xfId="6" applyNumberFormat="1" applyFont="1" applyFill="1" applyBorder="1" applyAlignment="1">
      <alignment vertical="top" wrapText="1" readingOrder="1"/>
    </xf>
    <xf numFmtId="0" fontId="70" fillId="28" borderId="0" xfId="6" applyFont="1" applyFill="1" applyBorder="1" applyAlignment="1">
      <alignment vertical="top"/>
    </xf>
    <xf numFmtId="0" fontId="69" fillId="28" borderId="0" xfId="6" applyNumberFormat="1" applyFont="1" applyFill="1" applyBorder="1" applyAlignment="1">
      <alignment vertical="top" wrapText="1" readingOrder="1"/>
    </xf>
    <xf numFmtId="0" fontId="144" fillId="28" borderId="0" xfId="6" applyNumberFormat="1" applyFont="1" applyFill="1" applyBorder="1" applyAlignment="1">
      <alignment horizontal="left" vertical="center" wrapText="1" readingOrder="1"/>
    </xf>
    <xf numFmtId="0" fontId="108" fillId="34" borderId="0" xfId="6" applyNumberFormat="1" applyFont="1" applyFill="1" applyBorder="1" applyAlignment="1">
      <alignment horizontal="center" vertical="center" wrapText="1" readingOrder="1"/>
    </xf>
    <xf numFmtId="0" fontId="70" fillId="34" borderId="0" xfId="6" applyFont="1" applyFill="1" applyBorder="1"/>
    <xf numFmtId="0" fontId="144" fillId="34" borderId="0" xfId="6" applyNumberFormat="1" applyFont="1" applyFill="1" applyBorder="1" applyAlignment="1">
      <alignment horizontal="left" vertical="center" wrapText="1" readingOrder="1"/>
    </xf>
    <xf numFmtId="0" fontId="141" fillId="34" borderId="0" xfId="6" applyFont="1" applyFill="1" applyBorder="1"/>
    <xf numFmtId="0" fontId="69" fillId="34" borderId="0" xfId="6" applyNumberFormat="1" applyFont="1" applyFill="1" applyBorder="1" applyAlignment="1">
      <alignment horizontal="center" vertical="center" wrapText="1" readingOrder="1"/>
    </xf>
    <xf numFmtId="0" fontId="69" fillId="34" borderId="0" xfId="6" applyNumberFormat="1" applyFont="1" applyFill="1" applyBorder="1" applyAlignment="1">
      <alignment vertical="center" wrapText="1" readingOrder="1"/>
    </xf>
    <xf numFmtId="0" fontId="108" fillId="34" borderId="0" xfId="6" applyNumberFormat="1" applyFont="1" applyFill="1" applyBorder="1" applyAlignment="1">
      <alignment vertical="center" wrapText="1" readingOrder="1"/>
    </xf>
    <xf numFmtId="0" fontId="140" fillId="34" borderId="0" xfId="6" applyNumberFormat="1" applyFont="1" applyFill="1" applyBorder="1" applyAlignment="1">
      <alignment horizontal="left" vertical="center" wrapText="1" readingOrder="1"/>
    </xf>
    <xf numFmtId="0" fontId="145" fillId="0" borderId="0" xfId="6" applyNumberFormat="1" applyFont="1" applyFill="1" applyBorder="1" applyAlignment="1">
      <alignment vertical="top" wrapText="1" readingOrder="1"/>
    </xf>
    <xf numFmtId="0" fontId="155" fillId="0" borderId="0" xfId="6" applyNumberFormat="1" applyFont="1" applyFill="1" applyBorder="1" applyAlignment="1">
      <alignment horizontal="left" vertical="center" wrapText="1" readingOrder="1"/>
    </xf>
    <xf numFmtId="0" fontId="147" fillId="0" borderId="0" xfId="6" applyFont="1" applyFill="1" applyBorder="1"/>
    <xf numFmtId="0" fontId="153" fillId="0" borderId="0" xfId="6" applyNumberFormat="1" applyFont="1" applyFill="1" applyBorder="1" applyAlignment="1">
      <alignment horizontal="center" vertical="center" wrapText="1" readingOrder="1"/>
    </xf>
    <xf numFmtId="0" fontId="153" fillId="0" borderId="0" xfId="6" applyNumberFormat="1" applyFont="1" applyFill="1" applyBorder="1" applyAlignment="1">
      <alignment vertical="center" wrapText="1" readingOrder="1"/>
    </xf>
    <xf numFmtId="0" fontId="150" fillId="0" borderId="0" xfId="6" applyFont="1" applyFill="1" applyBorder="1"/>
    <xf numFmtId="0" fontId="152" fillId="0" borderId="0" xfId="6" applyNumberFormat="1" applyFont="1" applyFill="1" applyBorder="1" applyAlignment="1">
      <alignment horizontal="left" vertical="center" wrapText="1" readingOrder="1"/>
    </xf>
    <xf numFmtId="0" fontId="149" fillId="0" borderId="0" xfId="6" applyNumberFormat="1" applyFont="1" applyFill="1" applyBorder="1" applyAlignment="1">
      <alignment horizontal="center" vertical="center" wrapText="1" readingOrder="1"/>
    </xf>
    <xf numFmtId="0" fontId="149" fillId="0" borderId="0" xfId="6" applyNumberFormat="1" applyFont="1" applyFill="1" applyBorder="1" applyAlignment="1">
      <alignment vertical="center" wrapText="1" readingOrder="1"/>
    </xf>
    <xf numFmtId="0" fontId="136" fillId="0" borderId="0" xfId="6" applyNumberFormat="1" applyFont="1" applyFill="1" applyBorder="1" applyAlignment="1">
      <alignment horizontal="center" vertical="center" wrapText="1" readingOrder="1"/>
    </xf>
    <xf numFmtId="0" fontId="137" fillId="0" borderId="0" xfId="6" applyNumberFormat="1" applyFont="1" applyFill="1" applyBorder="1" applyAlignment="1">
      <alignment horizontal="left" vertical="center" wrapText="1" readingOrder="1"/>
    </xf>
    <xf numFmtId="0" fontId="136" fillId="0" borderId="0" xfId="6" applyNumberFormat="1" applyFont="1" applyFill="1" applyBorder="1" applyAlignment="1">
      <alignment vertical="center" wrapText="1" readingOrder="1"/>
    </xf>
    <xf numFmtId="0" fontId="136" fillId="2" borderId="0" xfId="6" applyNumberFormat="1" applyFont="1" applyFill="1" applyBorder="1" applyAlignment="1">
      <alignment horizontal="center" vertical="center" wrapText="1" readingOrder="1"/>
    </xf>
    <xf numFmtId="0" fontId="83" fillId="2" borderId="0" xfId="6" applyFont="1" applyFill="1" applyBorder="1"/>
    <xf numFmtId="0" fontId="136" fillId="2" borderId="0" xfId="6" applyNumberFormat="1" applyFont="1" applyFill="1" applyBorder="1" applyAlignment="1">
      <alignment vertical="center" wrapText="1" readingOrder="1"/>
    </xf>
    <xf numFmtId="0" fontId="137" fillId="2" borderId="0" xfId="6" applyNumberFormat="1" applyFont="1" applyFill="1" applyBorder="1" applyAlignment="1">
      <alignment horizontal="left" vertical="center" wrapText="1" readingOrder="1"/>
    </xf>
    <xf numFmtId="0" fontId="19" fillId="5" borderId="0" xfId="6" applyFont="1" applyFill="1" applyBorder="1"/>
    <xf numFmtId="0" fontId="48" fillId="0" borderId="0" xfId="6" applyNumberFormat="1" applyFont="1" applyFill="1" applyBorder="1" applyAlignment="1">
      <alignment horizontal="center" vertical="top" wrapText="1" readingOrder="1"/>
    </xf>
    <xf numFmtId="0" fontId="19" fillId="0" borderId="0" xfId="6" applyFont="1" applyFill="1" applyBorder="1" applyAlignment="1">
      <alignment vertical="top" readingOrder="1"/>
    </xf>
    <xf numFmtId="0" fontId="50" fillId="0" borderId="0" xfId="6" applyNumberFormat="1" applyFont="1" applyFill="1" applyBorder="1" applyAlignment="1">
      <alignment horizontal="left" vertical="top" wrapText="1" readingOrder="1"/>
    </xf>
    <xf numFmtId="0" fontId="69" fillId="0" borderId="0" xfId="6" applyNumberFormat="1" applyFont="1" applyFill="1" applyBorder="1" applyAlignment="1">
      <alignment horizontal="center" vertical="top" wrapText="1" readingOrder="1"/>
    </xf>
    <xf numFmtId="0" fontId="70" fillId="0" borderId="0" xfId="6" applyFont="1" applyFill="1" applyBorder="1" applyAlignment="1">
      <alignment vertical="top" readingOrder="1"/>
    </xf>
    <xf numFmtId="0" fontId="69" fillId="0" borderId="0" xfId="6" applyNumberFormat="1" applyFont="1" applyFill="1" applyBorder="1" applyAlignment="1">
      <alignment vertical="top" wrapText="1" readingOrder="1"/>
    </xf>
    <xf numFmtId="0" fontId="45" fillId="0" borderId="0" xfId="6" applyNumberFormat="1" applyFont="1" applyFill="1" applyBorder="1" applyAlignment="1">
      <alignment horizontal="center" vertical="top" wrapText="1" readingOrder="1"/>
    </xf>
    <xf numFmtId="0" fontId="108" fillId="0" borderId="0" xfId="6" applyNumberFormat="1" applyFont="1" applyFill="1" applyBorder="1" applyAlignment="1">
      <alignment vertical="top" wrapText="1" readingOrder="1"/>
    </xf>
    <xf numFmtId="0" fontId="47" fillId="0" borderId="0" xfId="6" applyNumberFormat="1" applyFont="1" applyFill="1" applyBorder="1" applyAlignment="1">
      <alignment horizontal="left" vertical="top" wrapText="1" readingOrder="1"/>
    </xf>
    <xf numFmtId="0" fontId="108" fillId="0" borderId="0" xfId="6" applyNumberFormat="1" applyFont="1" applyFill="1" applyBorder="1" applyAlignment="1">
      <alignment horizontal="center" vertical="top" wrapText="1" readingOrder="1"/>
    </xf>
    <xf numFmtId="0" fontId="45" fillId="3" borderId="0" xfId="6" applyNumberFormat="1" applyFont="1" applyFill="1" applyBorder="1" applyAlignment="1">
      <alignment horizontal="center" vertical="top" wrapText="1" readingOrder="1"/>
    </xf>
    <xf numFmtId="0" fontId="19" fillId="3" borderId="0" xfId="6" applyFont="1" applyFill="1" applyBorder="1" applyAlignment="1">
      <alignment vertical="top" readingOrder="1"/>
    </xf>
    <xf numFmtId="0" fontId="47" fillId="3" borderId="0" xfId="6" applyNumberFormat="1" applyFont="1" applyFill="1" applyBorder="1" applyAlignment="1">
      <alignment horizontal="left" vertical="top" wrapText="1" readingOrder="1"/>
    </xf>
    <xf numFmtId="0" fontId="108" fillId="3" borderId="0" xfId="6" applyNumberFormat="1" applyFont="1" applyFill="1" applyBorder="1" applyAlignment="1">
      <alignment horizontal="center" vertical="top" wrapText="1" readingOrder="1"/>
    </xf>
    <xf numFmtId="0" fontId="70" fillId="3" borderId="0" xfId="6" applyFont="1" applyFill="1" applyBorder="1" applyAlignment="1">
      <alignment vertical="top" readingOrder="1"/>
    </xf>
    <xf numFmtId="0" fontId="108" fillId="3" borderId="0" xfId="6" applyNumberFormat="1" applyFont="1" applyFill="1" applyBorder="1" applyAlignment="1">
      <alignment vertical="top" wrapText="1" readingOrder="1"/>
    </xf>
    <xf numFmtId="0" fontId="48" fillId="3" borderId="0" xfId="6" applyNumberFormat="1" applyFont="1" applyFill="1" applyBorder="1" applyAlignment="1">
      <alignment horizontal="center" vertical="top" wrapText="1" readingOrder="1"/>
    </xf>
    <xf numFmtId="0" fontId="50" fillId="3" borderId="0" xfId="6" applyNumberFormat="1" applyFont="1" applyFill="1" applyBorder="1" applyAlignment="1">
      <alignment horizontal="left" vertical="top" wrapText="1" readingOrder="1"/>
    </xf>
    <xf numFmtId="0" fontId="69" fillId="3" borderId="0" xfId="6" applyNumberFormat="1" applyFont="1" applyFill="1" applyBorder="1" applyAlignment="1">
      <alignment horizontal="center" vertical="top" wrapText="1" readingOrder="1"/>
    </xf>
    <xf numFmtId="0" fontId="69" fillId="3" borderId="0" xfId="6" applyNumberFormat="1" applyFont="1" applyFill="1" applyBorder="1" applyAlignment="1">
      <alignment vertical="top" wrapText="1" readingOrder="1"/>
    </xf>
    <xf numFmtId="0" fontId="48" fillId="20" borderId="0" xfId="6" applyNumberFormat="1" applyFont="1" applyFill="1" applyBorder="1" applyAlignment="1">
      <alignment horizontal="center" vertical="top" wrapText="1" readingOrder="1"/>
    </xf>
    <xf numFmtId="0" fontId="19" fillId="20" borderId="0" xfId="6" applyFont="1" applyFill="1" applyBorder="1" applyAlignment="1">
      <alignment vertical="top" readingOrder="1"/>
    </xf>
    <xf numFmtId="0" fontId="69" fillId="20" borderId="0" xfId="6" applyNumberFormat="1" applyFont="1" applyFill="1" applyBorder="1" applyAlignment="1">
      <alignment vertical="top" wrapText="1" readingOrder="1"/>
    </xf>
    <xf numFmtId="0" fontId="70" fillId="20" borderId="0" xfId="6" applyFont="1" applyFill="1" applyBorder="1" applyAlignment="1">
      <alignment vertical="top" readingOrder="1"/>
    </xf>
    <xf numFmtId="0" fontId="50" fillId="20" borderId="0" xfId="6" applyNumberFormat="1" applyFont="1" applyFill="1" applyBorder="1" applyAlignment="1">
      <alignment horizontal="left" vertical="top" wrapText="1" readingOrder="1"/>
    </xf>
    <xf numFmtId="0" fontId="69" fillId="20" borderId="0" xfId="6" applyNumberFormat="1" applyFont="1" applyFill="1" applyBorder="1" applyAlignment="1">
      <alignment horizontal="center" vertical="top" wrapText="1" readingOrder="1"/>
    </xf>
    <xf numFmtId="0" fontId="47" fillId="20" borderId="0" xfId="6" applyNumberFormat="1" applyFont="1" applyFill="1" applyBorder="1" applyAlignment="1">
      <alignment horizontal="left" vertical="top" wrapText="1" readingOrder="1"/>
    </xf>
    <xf numFmtId="0" fontId="108" fillId="20" borderId="0" xfId="6" applyNumberFormat="1" applyFont="1" applyFill="1" applyBorder="1" applyAlignment="1">
      <alignment horizontal="center" vertical="top" wrapText="1" readingOrder="1"/>
    </xf>
    <xf numFmtId="0" fontId="45" fillId="20" borderId="0" xfId="6" applyNumberFormat="1" applyFont="1" applyFill="1" applyBorder="1" applyAlignment="1">
      <alignment horizontal="center" vertical="top" wrapText="1" readingOrder="1"/>
    </xf>
    <xf numFmtId="0" fontId="108" fillId="20" borderId="0" xfId="6" applyNumberFormat="1" applyFont="1" applyFill="1" applyBorder="1" applyAlignment="1">
      <alignment vertical="top" wrapText="1" readingOrder="1"/>
    </xf>
    <xf numFmtId="0" fontId="136" fillId="2" borderId="0" xfId="6" applyNumberFormat="1" applyFont="1" applyFill="1" applyBorder="1" applyAlignment="1">
      <alignment horizontal="center" vertical="top" wrapText="1" readingOrder="1"/>
    </xf>
    <xf numFmtId="0" fontId="19" fillId="2" borderId="0" xfId="6" applyFont="1" applyFill="1" applyBorder="1" applyAlignment="1">
      <alignment vertical="top" readingOrder="1"/>
    </xf>
    <xf numFmtId="0" fontId="135" fillId="2" borderId="0" xfId="6" applyNumberFormat="1" applyFont="1" applyFill="1" applyBorder="1" applyAlignment="1">
      <alignment vertical="top" wrapText="1" readingOrder="1"/>
    </xf>
    <xf numFmtId="0" fontId="70" fillId="2" borderId="0" xfId="6" applyFont="1" applyFill="1" applyBorder="1" applyAlignment="1">
      <alignment vertical="top" readingOrder="1"/>
    </xf>
    <xf numFmtId="0" fontId="137" fillId="2" borderId="0" xfId="6" applyNumberFormat="1" applyFont="1" applyFill="1" applyBorder="1" applyAlignment="1">
      <alignment horizontal="left" vertical="top" wrapText="1" readingOrder="1"/>
    </xf>
    <xf numFmtId="0" fontId="135" fillId="2" borderId="0" xfId="6" applyNumberFormat="1" applyFont="1" applyFill="1" applyBorder="1" applyAlignment="1">
      <alignment horizontal="center" vertical="top" wrapText="1" readingOrder="1"/>
    </xf>
    <xf numFmtId="0" fontId="45" fillId="13" borderId="0" xfId="6" applyNumberFormat="1" applyFont="1" applyFill="1" applyBorder="1" applyAlignment="1">
      <alignment horizontal="center" vertical="top" wrapText="1" readingOrder="1"/>
    </xf>
    <xf numFmtId="0" fontId="19" fillId="13" borderId="0" xfId="6" applyFont="1" applyFill="1" applyBorder="1" applyAlignment="1">
      <alignment vertical="top" readingOrder="1"/>
    </xf>
    <xf numFmtId="0" fontId="108" fillId="13" borderId="0" xfId="6" applyNumberFormat="1" applyFont="1" applyFill="1" applyBorder="1" applyAlignment="1">
      <alignment vertical="top" wrapText="1" readingOrder="1"/>
    </xf>
    <xf numFmtId="0" fontId="70" fillId="13" borderId="0" xfId="6" applyFont="1" applyFill="1" applyBorder="1" applyAlignment="1">
      <alignment vertical="top" readingOrder="1"/>
    </xf>
    <xf numFmtId="0" fontId="47" fillId="13" borderId="0" xfId="6" applyNumberFormat="1" applyFont="1" applyFill="1" applyBorder="1" applyAlignment="1">
      <alignment horizontal="left" vertical="top" wrapText="1" readingOrder="1"/>
    </xf>
    <xf numFmtId="0" fontId="48" fillId="13" borderId="0" xfId="6" applyNumberFormat="1" applyFont="1" applyFill="1" applyBorder="1" applyAlignment="1">
      <alignment horizontal="center" vertical="top" wrapText="1" readingOrder="1"/>
    </xf>
    <xf numFmtId="0" fontId="50" fillId="13" borderId="0" xfId="6" applyNumberFormat="1" applyFont="1" applyFill="1" applyBorder="1" applyAlignment="1">
      <alignment horizontal="left" vertical="top" wrapText="1" readingOrder="1"/>
    </xf>
    <xf numFmtId="0" fontId="108" fillId="13" borderId="0" xfId="6" applyNumberFormat="1" applyFont="1" applyFill="1" applyBorder="1" applyAlignment="1">
      <alignment horizontal="center" vertical="top" wrapText="1" readingOrder="1"/>
    </xf>
    <xf numFmtId="0" fontId="69" fillId="13" borderId="0" xfId="6" applyNumberFormat="1" applyFont="1" applyFill="1" applyBorder="1" applyAlignment="1">
      <alignment horizontal="center" vertical="top" wrapText="1" readingOrder="1"/>
    </xf>
    <xf numFmtId="0" fontId="69" fillId="13" borderId="0" xfId="6" applyNumberFormat="1" applyFont="1" applyFill="1" applyBorder="1" applyAlignment="1">
      <alignment vertical="top" wrapText="1" readingOrder="1"/>
    </xf>
    <xf numFmtId="0" fontId="62" fillId="0" borderId="0" xfId="6" applyNumberFormat="1" applyFont="1" applyFill="1" applyBorder="1" applyAlignment="1">
      <alignment horizontal="center" vertical="top" wrapText="1" readingOrder="1"/>
    </xf>
    <xf numFmtId="0" fontId="36" fillId="0" borderId="0" xfId="6" applyFont="1" applyFill="1" applyBorder="1" applyAlignment="1">
      <alignment vertical="top" readingOrder="1"/>
    </xf>
    <xf numFmtId="0" fontId="131" fillId="0" borderId="0" xfId="6" applyNumberFormat="1" applyFont="1" applyFill="1" applyBorder="1" applyAlignment="1">
      <alignment vertical="top" wrapText="1" readingOrder="1"/>
    </xf>
    <xf numFmtId="0" fontId="132" fillId="0" borderId="0" xfId="6" applyFont="1" applyFill="1" applyBorder="1" applyAlignment="1">
      <alignment vertical="top" readingOrder="1"/>
    </xf>
    <xf numFmtId="0" fontId="64" fillId="0" borderId="0" xfId="6" applyNumberFormat="1" applyFont="1" applyFill="1" applyBorder="1" applyAlignment="1">
      <alignment horizontal="left" vertical="top" wrapText="1" readingOrder="1"/>
    </xf>
    <xf numFmtId="0" fontId="131" fillId="0" borderId="0" xfId="6" applyNumberFormat="1" applyFont="1" applyFill="1" applyBorder="1" applyAlignment="1">
      <alignment horizontal="center" vertical="top" wrapText="1" readingOrder="1"/>
    </xf>
    <xf numFmtId="0" fontId="69" fillId="9" borderId="59" xfId="6" applyNumberFormat="1" applyFont="1" applyFill="1" applyBorder="1" applyAlignment="1">
      <alignment horizontal="center" vertical="top" wrapText="1" readingOrder="1"/>
    </xf>
    <xf numFmtId="0" fontId="70" fillId="0" borderId="61" xfId="6" applyNumberFormat="1" applyFont="1" applyFill="1" applyBorder="1" applyAlignment="1">
      <alignment vertical="top" wrapText="1"/>
    </xf>
    <xf numFmtId="0" fontId="70" fillId="0" borderId="60" xfId="6" applyNumberFormat="1" applyFont="1" applyFill="1" applyBorder="1" applyAlignment="1">
      <alignment vertical="top" wrapText="1"/>
    </xf>
    <xf numFmtId="0" fontId="36" fillId="0" borderId="0" xfId="6" applyFont="1" applyFill="1" applyBorder="1" applyAlignment="1">
      <alignment vertical="top"/>
    </xf>
    <xf numFmtId="0" fontId="132" fillId="0" borderId="0" xfId="6" applyFont="1" applyFill="1" applyBorder="1" applyAlignment="1">
      <alignment vertical="top"/>
    </xf>
    <xf numFmtId="0" fontId="62" fillId="0" borderId="0" xfId="6" applyNumberFormat="1" applyFont="1" applyFill="1" applyBorder="1" applyAlignment="1">
      <alignment horizontal="center" vertical="center" wrapText="1" readingOrder="1"/>
    </xf>
    <xf numFmtId="0" fontId="36" fillId="0" borderId="0" xfId="6" applyFont="1" applyFill="1" applyBorder="1"/>
    <xf numFmtId="0" fontId="64" fillId="0" borderId="0" xfId="6" applyNumberFormat="1" applyFont="1" applyFill="1" applyBorder="1" applyAlignment="1">
      <alignment horizontal="left" vertical="center" wrapText="1" readingOrder="1"/>
    </xf>
    <xf numFmtId="0" fontId="131" fillId="0" borderId="0" xfId="6" applyNumberFormat="1" applyFont="1" applyFill="1" applyBorder="1" applyAlignment="1">
      <alignment horizontal="center" vertical="center" wrapText="1" readingOrder="1"/>
    </xf>
    <xf numFmtId="0" fontId="132" fillId="0" borderId="0" xfId="6" applyFont="1" applyFill="1" applyBorder="1"/>
    <xf numFmtId="0" fontId="131" fillId="0" borderId="0" xfId="6" applyNumberFormat="1" applyFont="1" applyFill="1" applyBorder="1" applyAlignment="1">
      <alignment vertical="center" wrapText="1" readingOrder="1"/>
    </xf>
    <xf numFmtId="0" fontId="19" fillId="2" borderId="0" xfId="6" applyFont="1" applyFill="1" applyBorder="1"/>
    <xf numFmtId="0" fontId="69" fillId="9" borderId="59" xfId="6" applyNumberFormat="1" applyFont="1" applyFill="1" applyBorder="1" applyAlignment="1">
      <alignment horizontal="left" vertical="top" wrapText="1" readingOrder="1"/>
    </xf>
    <xf numFmtId="0" fontId="69" fillId="9" borderId="59" xfId="6" applyNumberFormat="1" applyFont="1" applyFill="1" applyBorder="1" applyAlignment="1">
      <alignment horizontal="left" vertical="center" wrapText="1" readingOrder="1"/>
    </xf>
    <xf numFmtId="0" fontId="69" fillId="0" borderId="61" xfId="6" applyNumberFormat="1" applyFont="1" applyFill="1" applyBorder="1" applyAlignment="1">
      <alignment horizontal="left" vertical="center" wrapText="1" readingOrder="1"/>
    </xf>
    <xf numFmtId="0" fontId="25" fillId="3" borderId="59" xfId="6" applyNumberFormat="1" applyFont="1" applyFill="1" applyBorder="1" applyAlignment="1">
      <alignment horizontal="center" vertical="center" wrapText="1" readingOrder="1"/>
    </xf>
    <xf numFmtId="0" fontId="19" fillId="3" borderId="60" xfId="6" applyNumberFormat="1" applyFont="1" applyFill="1" applyBorder="1" applyAlignment="1">
      <alignment horizontal="center" vertical="top" wrapText="1" readingOrder="1"/>
    </xf>
    <xf numFmtId="0" fontId="19" fillId="3" borderId="61" xfId="6" applyNumberFormat="1" applyFont="1" applyFill="1" applyBorder="1" applyAlignment="1">
      <alignment horizontal="center" vertical="top" wrapText="1" readingOrder="1"/>
    </xf>
    <xf numFmtId="0" fontId="48" fillId="13" borderId="0" xfId="6" applyNumberFormat="1" applyFont="1" applyFill="1" applyBorder="1" applyAlignment="1">
      <alignment horizontal="center" vertical="center" wrapText="1" readingOrder="1"/>
    </xf>
    <xf numFmtId="0" fontId="19" fillId="13" borderId="0" xfId="6" applyFont="1" applyFill="1" applyBorder="1"/>
    <xf numFmtId="0" fontId="48" fillId="13" borderId="0" xfId="6" applyNumberFormat="1" applyFont="1" applyFill="1" applyBorder="1" applyAlignment="1">
      <alignment vertical="center" wrapText="1" readingOrder="1"/>
    </xf>
    <xf numFmtId="0" fontId="50" fillId="13" borderId="0" xfId="6" applyNumberFormat="1" applyFont="1" applyFill="1" applyBorder="1" applyAlignment="1">
      <alignment horizontal="left" vertical="center" wrapText="1" readingOrder="1"/>
    </xf>
    <xf numFmtId="0" fontId="45" fillId="13" borderId="0" xfId="6" applyNumberFormat="1" applyFont="1" applyFill="1" applyBorder="1" applyAlignment="1">
      <alignment vertical="center" wrapText="1" readingOrder="1"/>
    </xf>
    <xf numFmtId="0" fontId="45" fillId="13" borderId="0" xfId="6" applyNumberFormat="1" applyFont="1" applyFill="1" applyBorder="1" applyAlignment="1">
      <alignment horizontal="center" vertical="center" wrapText="1" readingOrder="1"/>
    </xf>
    <xf numFmtId="0" fontId="47" fillId="13" borderId="0" xfId="6" applyNumberFormat="1" applyFont="1" applyFill="1" applyBorder="1" applyAlignment="1">
      <alignment horizontal="left" vertical="center" wrapText="1" readingOrder="1"/>
    </xf>
    <xf numFmtId="0" fontId="45" fillId="4" borderId="0" xfId="6" applyNumberFormat="1" applyFont="1" applyFill="1" applyBorder="1" applyAlignment="1">
      <alignment vertical="center" wrapText="1" readingOrder="1"/>
    </xf>
    <xf numFmtId="0" fontId="19" fillId="4" borderId="0" xfId="6" applyFont="1" applyFill="1" applyBorder="1"/>
    <xf numFmtId="0" fontId="45" fillId="4" borderId="0" xfId="6" applyNumberFormat="1" applyFont="1" applyFill="1" applyBorder="1" applyAlignment="1">
      <alignment horizontal="center" vertical="center" wrapText="1" readingOrder="1"/>
    </xf>
    <xf numFmtId="0" fontId="47" fillId="4" borderId="0" xfId="6" applyNumberFormat="1" applyFont="1" applyFill="1" applyBorder="1" applyAlignment="1">
      <alignment horizontal="left" vertical="center" wrapText="1" readingOrder="1"/>
    </xf>
    <xf numFmtId="0" fontId="45" fillId="17" borderId="0" xfId="6" applyNumberFormat="1" applyFont="1" applyFill="1" applyBorder="1" applyAlignment="1">
      <alignment vertical="center" wrapText="1" readingOrder="1"/>
    </xf>
    <xf numFmtId="0" fontId="19" fillId="17" borderId="0" xfId="6" applyFont="1" applyFill="1" applyBorder="1"/>
    <xf numFmtId="0" fontId="45" fillId="17" borderId="0" xfId="6" applyNumberFormat="1" applyFont="1" applyFill="1" applyBorder="1" applyAlignment="1">
      <alignment horizontal="center" vertical="center" wrapText="1" readingOrder="1"/>
    </xf>
    <xf numFmtId="0" fontId="47" fillId="17" borderId="0" xfId="6" applyNumberFormat="1" applyFont="1" applyFill="1" applyBorder="1" applyAlignment="1">
      <alignment horizontal="left" vertical="center" wrapText="1" readingOrder="1"/>
    </xf>
    <xf numFmtId="0" fontId="48" fillId="17" borderId="0" xfId="6" applyNumberFormat="1" applyFont="1" applyFill="1" applyBorder="1" applyAlignment="1">
      <alignment horizontal="center" vertical="center" wrapText="1" readingOrder="1"/>
    </xf>
    <xf numFmtId="0" fontId="48" fillId="17" borderId="0" xfId="6" applyNumberFormat="1" applyFont="1" applyFill="1" applyBorder="1" applyAlignment="1">
      <alignment vertical="center" wrapText="1" readingOrder="1"/>
    </xf>
    <xf numFmtId="0" fontId="50" fillId="17" borderId="0" xfId="6" applyNumberFormat="1" applyFont="1" applyFill="1" applyBorder="1" applyAlignment="1">
      <alignment horizontal="left" vertical="center" wrapText="1" readingOrder="1"/>
    </xf>
    <xf numFmtId="0" fontId="50" fillId="0" borderId="8" xfId="6" applyNumberFormat="1" applyFont="1" applyFill="1" applyBorder="1" applyAlignment="1">
      <alignment horizontal="left" vertical="center" wrapText="1" readingOrder="1"/>
    </xf>
    <xf numFmtId="0" fontId="19" fillId="0" borderId="8" xfId="6" applyFont="1" applyFill="1" applyBorder="1"/>
    <xf numFmtId="0" fontId="48" fillId="0" borderId="8" xfId="6" applyNumberFormat="1" applyFont="1" applyFill="1" applyBorder="1" applyAlignment="1">
      <alignment horizontal="center" vertical="center" wrapText="1" readingOrder="1"/>
    </xf>
    <xf numFmtId="0" fontId="48" fillId="0" borderId="8" xfId="6" applyNumberFormat="1" applyFont="1" applyFill="1" applyBorder="1" applyAlignment="1">
      <alignment vertical="center" wrapText="1" readingOrder="1"/>
    </xf>
    <xf numFmtId="0" fontId="52" fillId="0" borderId="8" xfId="6" applyNumberFormat="1" applyFont="1" applyFill="1" applyBorder="1" applyAlignment="1">
      <alignment horizontal="center" vertical="center" wrapText="1" readingOrder="1"/>
    </xf>
    <xf numFmtId="0" fontId="51" fillId="0" borderId="8" xfId="6" applyFont="1" applyFill="1" applyBorder="1"/>
    <xf numFmtId="0" fontId="52" fillId="0" borderId="8" xfId="6" applyNumberFormat="1" applyFont="1" applyFill="1" applyBorder="1" applyAlignment="1">
      <alignment vertical="center" wrapText="1" readingOrder="1"/>
    </xf>
    <xf numFmtId="0" fontId="54" fillId="0" borderId="8" xfId="6" applyNumberFormat="1" applyFont="1" applyFill="1" applyBorder="1" applyAlignment="1">
      <alignment horizontal="left" vertical="center" wrapText="1" readingOrder="1"/>
    </xf>
    <xf numFmtId="0" fontId="45" fillId="0" borderId="8" xfId="6" applyNumberFormat="1" applyFont="1" applyFill="1" applyBorder="1" applyAlignment="1">
      <alignment horizontal="center" vertical="center" wrapText="1" readingOrder="1"/>
    </xf>
    <xf numFmtId="0" fontId="47" fillId="0" borderId="8" xfId="6" applyNumberFormat="1" applyFont="1" applyFill="1" applyBorder="1" applyAlignment="1">
      <alignment horizontal="left" vertical="center" wrapText="1" readingOrder="1"/>
    </xf>
    <xf numFmtId="0" fontId="45" fillId="0" borderId="8" xfId="6" applyNumberFormat="1" applyFont="1" applyFill="1" applyBorder="1" applyAlignment="1">
      <alignment vertical="center" wrapText="1" readingOrder="1"/>
    </xf>
    <xf numFmtId="0" fontId="47" fillId="28" borderId="8" xfId="6" applyNumberFormat="1" applyFont="1" applyFill="1" applyBorder="1" applyAlignment="1">
      <alignment horizontal="left" vertical="center" wrapText="1" readingOrder="1"/>
    </xf>
    <xf numFmtId="0" fontId="19" fillId="28" borderId="8" xfId="6" applyFont="1" applyFill="1" applyBorder="1"/>
    <xf numFmtId="0" fontId="45" fillId="28" borderId="8" xfId="6" applyNumberFormat="1" applyFont="1" applyFill="1" applyBorder="1" applyAlignment="1">
      <alignment horizontal="center" vertical="center" wrapText="1" readingOrder="1"/>
    </xf>
    <xf numFmtId="0" fontId="45" fillId="28" borderId="8" xfId="6" applyNumberFormat="1" applyFont="1" applyFill="1" applyBorder="1" applyAlignment="1">
      <alignment vertical="center" wrapText="1" readingOrder="1"/>
    </xf>
    <xf numFmtId="0" fontId="45" fillId="7" borderId="8" xfId="6" applyNumberFormat="1" applyFont="1" applyFill="1" applyBorder="1" applyAlignment="1">
      <alignment horizontal="center" vertical="center" wrapText="1" readingOrder="1"/>
    </xf>
    <xf numFmtId="0" fontId="19" fillId="7" borderId="8" xfId="6" applyFont="1" applyFill="1" applyBorder="1"/>
    <xf numFmtId="0" fontId="45" fillId="7" borderId="8" xfId="6" applyNumberFormat="1" applyFont="1" applyFill="1" applyBorder="1" applyAlignment="1">
      <alignment vertical="center" wrapText="1" readingOrder="1"/>
    </xf>
    <xf numFmtId="0" fontId="47" fillId="7" borderId="8" xfId="6" applyNumberFormat="1" applyFont="1" applyFill="1" applyBorder="1" applyAlignment="1">
      <alignment horizontal="left" vertical="center" wrapText="1" readingOrder="1"/>
    </xf>
    <xf numFmtId="0" fontId="50" fillId="2" borderId="8" xfId="6" applyNumberFormat="1" applyFont="1" applyFill="1" applyBorder="1" applyAlignment="1">
      <alignment horizontal="left" vertical="center" wrapText="1" readingOrder="1"/>
    </xf>
    <xf numFmtId="0" fontId="19" fillId="2" borderId="8" xfId="6" applyFont="1" applyFill="1" applyBorder="1"/>
    <xf numFmtId="0" fontId="48" fillId="2" borderId="8" xfId="6" applyNumberFormat="1" applyFont="1" applyFill="1" applyBorder="1" applyAlignment="1">
      <alignment horizontal="center" vertical="center" wrapText="1" readingOrder="1"/>
    </xf>
    <xf numFmtId="0" fontId="48" fillId="2" borderId="8" xfId="6" applyNumberFormat="1" applyFont="1" applyFill="1" applyBorder="1" applyAlignment="1">
      <alignment vertical="center" wrapText="1" readingOrder="1"/>
    </xf>
    <xf numFmtId="0" fontId="45" fillId="2" borderId="8" xfId="6" applyNumberFormat="1" applyFont="1" applyFill="1" applyBorder="1" applyAlignment="1">
      <alignment horizontal="center" vertical="center" wrapText="1" readingOrder="1"/>
    </xf>
    <xf numFmtId="0" fontId="45" fillId="2" borderId="8" xfId="6" applyNumberFormat="1" applyFont="1" applyFill="1" applyBorder="1" applyAlignment="1">
      <alignment vertical="center" wrapText="1" readingOrder="1"/>
    </xf>
    <xf numFmtId="0" fontId="47" fillId="2" borderId="8" xfId="6" applyNumberFormat="1" applyFont="1" applyFill="1" applyBorder="1" applyAlignment="1">
      <alignment horizontal="left" vertical="center" wrapText="1" readingOrder="1"/>
    </xf>
    <xf numFmtId="0" fontId="48" fillId="28" borderId="8" xfId="6" applyNumberFormat="1" applyFont="1" applyFill="1" applyBorder="1" applyAlignment="1">
      <alignment horizontal="center" vertical="center" wrapText="1" readingOrder="1"/>
    </xf>
    <xf numFmtId="0" fontId="50" fillId="28" borderId="8" xfId="6" applyNumberFormat="1" applyFont="1" applyFill="1" applyBorder="1" applyAlignment="1">
      <alignment horizontal="left" vertical="center" wrapText="1" readingOrder="1"/>
    </xf>
    <xf numFmtId="0" fontId="48" fillId="28" borderId="8" xfId="6" applyNumberFormat="1" applyFont="1" applyFill="1" applyBorder="1" applyAlignment="1">
      <alignment vertical="center" wrapText="1" readingOrder="1"/>
    </xf>
    <xf numFmtId="0" fontId="100" fillId="0" borderId="8" xfId="6" applyNumberFormat="1" applyFont="1" applyFill="1" applyBorder="1" applyAlignment="1">
      <alignment horizontal="center" vertical="center" wrapText="1" readingOrder="1"/>
    </xf>
    <xf numFmtId="0" fontId="101" fillId="0" borderId="8" xfId="6" applyFont="1" applyFill="1" applyBorder="1"/>
    <xf numFmtId="0" fontId="100" fillId="0" borderId="8" xfId="6" applyNumberFormat="1" applyFont="1" applyFill="1" applyBorder="1" applyAlignment="1">
      <alignment horizontal="left" vertical="center" wrapText="1" readingOrder="1"/>
    </xf>
    <xf numFmtId="0" fontId="100" fillId="0" borderId="8" xfId="6" applyNumberFormat="1" applyFont="1" applyFill="1" applyBorder="1" applyAlignment="1">
      <alignment vertical="center" wrapText="1" readingOrder="1"/>
    </xf>
    <xf numFmtId="0" fontId="50" fillId="7" borderId="8" xfId="6" applyNumberFormat="1" applyFont="1" applyFill="1" applyBorder="1" applyAlignment="1">
      <alignment horizontal="left" vertical="center" wrapText="1" readingOrder="1"/>
    </xf>
    <xf numFmtId="0" fontId="48" fillId="7" borderId="8" xfId="6" applyNumberFormat="1" applyFont="1" applyFill="1" applyBorder="1" applyAlignment="1">
      <alignment horizontal="center" vertical="center" wrapText="1" readingOrder="1"/>
    </xf>
    <xf numFmtId="0" fontId="48" fillId="7" borderId="8" xfId="6" applyNumberFormat="1" applyFont="1" applyFill="1" applyBorder="1" applyAlignment="1">
      <alignment vertical="center" wrapText="1" readingOrder="1"/>
    </xf>
    <xf numFmtId="0" fontId="47" fillId="5" borderId="8" xfId="6" applyNumberFormat="1" applyFont="1" applyFill="1" applyBorder="1" applyAlignment="1">
      <alignment horizontal="left" vertical="center" wrapText="1" readingOrder="1"/>
    </xf>
    <xf numFmtId="0" fontId="19" fillId="5" borderId="8" xfId="6" applyFont="1" applyFill="1" applyBorder="1"/>
    <xf numFmtId="0" fontId="45" fillId="5" borderId="8" xfId="6" applyNumberFormat="1" applyFont="1" applyFill="1" applyBorder="1" applyAlignment="1">
      <alignment horizontal="center" vertical="center" wrapText="1" readingOrder="1"/>
    </xf>
    <xf numFmtId="0" fontId="45" fillId="5" borderId="8" xfId="6" applyNumberFormat="1" applyFont="1" applyFill="1" applyBorder="1" applyAlignment="1">
      <alignment vertical="center" wrapText="1" readingOrder="1"/>
    </xf>
    <xf numFmtId="0" fontId="48" fillId="5" borderId="8" xfId="6" applyNumberFormat="1" applyFont="1" applyFill="1" applyBorder="1" applyAlignment="1">
      <alignment horizontal="center" vertical="center" wrapText="1" readingOrder="1"/>
    </xf>
    <xf numFmtId="0" fontId="48" fillId="5" borderId="8" xfId="6" applyNumberFormat="1" applyFont="1" applyFill="1" applyBorder="1" applyAlignment="1">
      <alignment vertical="center" wrapText="1" readingOrder="1"/>
    </xf>
    <xf numFmtId="0" fontId="50" fillId="5" borderId="8" xfId="6" applyNumberFormat="1" applyFont="1" applyFill="1" applyBorder="1" applyAlignment="1">
      <alignment horizontal="left" vertical="center" wrapText="1" readingOrder="1"/>
    </xf>
    <xf numFmtId="0" fontId="24" fillId="9" borderId="72" xfId="6" applyNumberFormat="1" applyFont="1" applyFill="1" applyBorder="1" applyAlignment="1">
      <alignment horizontal="center" vertical="top" wrapText="1" readingOrder="1"/>
    </xf>
    <xf numFmtId="0" fontId="19" fillId="0" borderId="71" xfId="6" applyNumberFormat="1" applyFont="1" applyFill="1" applyBorder="1" applyAlignment="1">
      <alignment vertical="top" wrapText="1"/>
    </xf>
    <xf numFmtId="0" fontId="19" fillId="0" borderId="70" xfId="6" applyNumberFormat="1" applyFont="1" applyFill="1" applyBorder="1" applyAlignment="1">
      <alignment vertical="top" wrapText="1"/>
    </xf>
    <xf numFmtId="0" fontId="24" fillId="9" borderId="8" xfId="6" applyNumberFormat="1" applyFont="1" applyFill="1" applyBorder="1" applyAlignment="1">
      <alignment horizontal="center" vertical="top" wrapText="1" readingOrder="1"/>
    </xf>
    <xf numFmtId="0" fontId="19" fillId="0" borderId="8" xfId="6" applyNumberFormat="1" applyFont="1" applyFill="1" applyBorder="1" applyAlignment="1">
      <alignment vertical="top" wrapText="1"/>
    </xf>
    <xf numFmtId="0" fontId="24" fillId="9" borderId="70" xfId="6" applyNumberFormat="1" applyFont="1" applyFill="1" applyBorder="1" applyAlignment="1">
      <alignment horizontal="center" vertical="top" wrapText="1" readingOrder="1"/>
    </xf>
    <xf numFmtId="0" fontId="92" fillId="27" borderId="8" xfId="6" applyNumberFormat="1" applyFont="1" applyFill="1" applyBorder="1" applyAlignment="1">
      <alignment horizontal="center" vertical="top" wrapText="1" readingOrder="1"/>
    </xf>
    <xf numFmtId="0" fontId="90" fillId="3" borderId="8" xfId="6" applyNumberFormat="1" applyFont="1" applyFill="1" applyBorder="1" applyAlignment="1">
      <alignment vertical="top" wrapText="1"/>
    </xf>
    <xf numFmtId="0" fontId="92" fillId="9" borderId="8" xfId="6" applyNumberFormat="1" applyFont="1" applyFill="1" applyBorder="1" applyAlignment="1">
      <alignment horizontal="center" vertical="top" wrapText="1" readingOrder="1"/>
    </xf>
    <xf numFmtId="0" fontId="90" fillId="0" borderId="8" xfId="6" applyNumberFormat="1" applyFont="1" applyFill="1" applyBorder="1" applyAlignment="1">
      <alignment vertical="top" wrapText="1"/>
    </xf>
    <xf numFmtId="0" fontId="93" fillId="0" borderId="8" xfId="6" applyNumberFormat="1" applyFont="1" applyFill="1" applyBorder="1" applyAlignment="1">
      <alignment horizontal="center" vertical="center" wrapText="1" readingOrder="1"/>
    </xf>
    <xf numFmtId="0" fontId="94" fillId="0" borderId="8" xfId="6" applyFont="1" applyFill="1" applyBorder="1"/>
    <xf numFmtId="0" fontId="93" fillId="0" borderId="8" xfId="6" applyNumberFormat="1" applyFont="1" applyFill="1" applyBorder="1" applyAlignment="1">
      <alignment vertical="center" wrapText="1" readingOrder="1"/>
    </xf>
    <xf numFmtId="0" fontId="93" fillId="0" borderId="8" xfId="6" applyNumberFormat="1" applyFont="1" applyFill="1" applyBorder="1" applyAlignment="1">
      <alignment horizontal="left" vertical="center" wrapText="1" readingOrder="1"/>
    </xf>
    <xf numFmtId="0" fontId="72" fillId="9" borderId="72" xfId="6" applyNumberFormat="1" applyFont="1" applyFill="1" applyBorder="1" applyAlignment="1">
      <alignment horizontal="center" vertical="center" wrapText="1" readingOrder="1"/>
    </xf>
    <xf numFmtId="0" fontId="66" fillId="0" borderId="70" xfId="6" applyNumberFormat="1" applyFont="1" applyFill="1" applyBorder="1" applyAlignment="1">
      <alignment vertical="center" wrapText="1"/>
    </xf>
    <xf numFmtId="0" fontId="72" fillId="9" borderId="70" xfId="6" applyNumberFormat="1" applyFont="1" applyFill="1" applyBorder="1" applyAlignment="1">
      <alignment horizontal="center" vertical="center" wrapText="1" readingOrder="1"/>
    </xf>
    <xf numFmtId="0" fontId="66" fillId="0" borderId="71" xfId="6" applyNumberFormat="1" applyFont="1" applyFill="1" applyBorder="1" applyAlignment="1">
      <alignment vertical="center" wrapText="1"/>
    </xf>
    <xf numFmtId="171" fontId="19" fillId="0" borderId="0" xfId="11" applyNumberFormat="1" applyFont="1" applyFill="1" applyBorder="1"/>
    <xf numFmtId="0" fontId="47" fillId="10" borderId="0" xfId="6" applyNumberFormat="1" applyFont="1" applyFill="1" applyBorder="1" applyAlignment="1">
      <alignment horizontal="left" vertical="center" wrapText="1" readingOrder="1"/>
    </xf>
    <xf numFmtId="0" fontId="19" fillId="10" borderId="0" xfId="6" applyFont="1" applyFill="1" applyBorder="1"/>
    <xf numFmtId="0" fontId="45" fillId="10" borderId="0" xfId="6" applyNumberFormat="1" applyFont="1" applyFill="1" applyBorder="1" applyAlignment="1">
      <alignment horizontal="center" vertical="center" wrapText="1" readingOrder="1"/>
    </xf>
    <xf numFmtId="0" fontId="45" fillId="10" borderId="0" xfId="6" applyNumberFormat="1" applyFont="1" applyFill="1" applyBorder="1" applyAlignment="1">
      <alignment vertical="center" wrapText="1" readingOrder="1"/>
    </xf>
    <xf numFmtId="0" fontId="48" fillId="10" borderId="0" xfId="6" applyNumberFormat="1" applyFont="1" applyFill="1" applyBorder="1" applyAlignment="1">
      <alignment horizontal="center" vertical="center" wrapText="1" readingOrder="1"/>
    </xf>
    <xf numFmtId="0" fontId="50" fillId="10" borderId="0" xfId="6" applyNumberFormat="1" applyFont="1" applyFill="1" applyBorder="1" applyAlignment="1">
      <alignment horizontal="left" vertical="center" wrapText="1" readingOrder="1"/>
    </xf>
    <xf numFmtId="0" fontId="48" fillId="10" borderId="0" xfId="6" applyNumberFormat="1" applyFont="1" applyFill="1" applyBorder="1" applyAlignment="1">
      <alignment vertical="center" wrapText="1" readingOrder="1"/>
    </xf>
    <xf numFmtId="0" fontId="45" fillId="7" borderId="0" xfId="6" applyNumberFormat="1" applyFont="1" applyFill="1" applyBorder="1" applyAlignment="1">
      <alignment horizontal="center" vertical="center" wrapText="1" readingOrder="1"/>
    </xf>
    <xf numFmtId="0" fontId="19" fillId="7" borderId="0" xfId="6" applyFont="1" applyFill="1" applyBorder="1"/>
    <xf numFmtId="0" fontId="45" fillId="7" borderId="0" xfId="6" applyNumberFormat="1" applyFont="1" applyFill="1" applyBorder="1" applyAlignment="1">
      <alignment vertical="center" wrapText="1" readingOrder="1"/>
    </xf>
    <xf numFmtId="0" fontId="47" fillId="7" borderId="0" xfId="6" applyNumberFormat="1" applyFont="1" applyFill="1" applyBorder="1" applyAlignment="1">
      <alignment horizontal="left" vertical="center" wrapText="1" readingOrder="1"/>
    </xf>
    <xf numFmtId="0" fontId="100" fillId="0" borderId="0" xfId="6" applyNumberFormat="1" applyFont="1" applyFill="1" applyBorder="1" applyAlignment="1">
      <alignment horizontal="center" vertical="center" wrapText="1" readingOrder="1"/>
    </xf>
    <xf numFmtId="0" fontId="101" fillId="0" borderId="0" xfId="6" applyFont="1" applyFill="1" applyBorder="1"/>
    <xf numFmtId="0" fontId="100" fillId="0" borderId="0" xfId="6" applyNumberFormat="1" applyFont="1" applyFill="1" applyBorder="1" applyAlignment="1">
      <alignment horizontal="left" vertical="center" wrapText="1" readingOrder="1"/>
    </xf>
    <xf numFmtId="0" fontId="100" fillId="0" borderId="0" xfId="6" applyNumberFormat="1" applyFont="1" applyFill="1" applyBorder="1" applyAlignment="1">
      <alignment vertical="center" wrapText="1" readingOrder="1"/>
    </xf>
    <xf numFmtId="0" fontId="118" fillId="0" borderId="0" xfId="6" applyNumberFormat="1" applyFont="1" applyFill="1" applyBorder="1" applyAlignment="1">
      <alignment horizontal="left" vertical="center" wrapText="1" readingOrder="1"/>
    </xf>
    <xf numFmtId="0" fontId="116" fillId="0" borderId="0" xfId="6" applyFont="1" applyFill="1" applyBorder="1"/>
    <xf numFmtId="0" fontId="115" fillId="0" borderId="0" xfId="6" applyNumberFormat="1" applyFont="1" applyFill="1" applyBorder="1" applyAlignment="1">
      <alignment horizontal="center" vertical="center" wrapText="1" readingOrder="1"/>
    </xf>
    <xf numFmtId="0" fontId="115" fillId="0" borderId="0" xfId="6" applyNumberFormat="1" applyFont="1" applyFill="1" applyBorder="1" applyAlignment="1">
      <alignment vertical="center" wrapText="1" readingOrder="1"/>
    </xf>
    <xf numFmtId="0" fontId="83" fillId="10" borderId="0" xfId="6" applyFont="1" applyFill="1" applyBorder="1"/>
    <xf numFmtId="0" fontId="19" fillId="0" borderId="60" xfId="6" applyNumberFormat="1" applyFont="1" applyFill="1" applyBorder="1" applyAlignment="1">
      <alignment horizontal="left" vertical="top" wrapText="1"/>
    </xf>
    <xf numFmtId="0" fontId="79" fillId="10" borderId="60" xfId="6" applyNumberFormat="1" applyFont="1" applyFill="1" applyBorder="1" applyAlignment="1">
      <alignment horizontal="left" vertical="top" wrapText="1"/>
    </xf>
    <xf numFmtId="0" fontId="42" fillId="0" borderId="0" xfId="6" applyNumberFormat="1" applyFont="1" applyFill="1" applyBorder="1" applyAlignment="1">
      <alignment vertical="top" wrapText="1" readingOrder="1"/>
    </xf>
    <xf numFmtId="0" fontId="37" fillId="0" borderId="0" xfId="6" applyFont="1" applyFill="1" applyBorder="1"/>
    <xf numFmtId="0" fontId="42" fillId="0" borderId="62" xfId="6" applyNumberFormat="1" applyFont="1" applyFill="1" applyBorder="1" applyAlignment="1">
      <alignment vertical="top" wrapText="1" readingOrder="1"/>
    </xf>
    <xf numFmtId="0" fontId="106" fillId="0" borderId="0" xfId="6" applyNumberFormat="1" applyFont="1" applyFill="1" applyBorder="1" applyAlignment="1">
      <alignment horizontal="center" vertical="center" wrapText="1" readingOrder="1"/>
    </xf>
    <xf numFmtId="0" fontId="105" fillId="0" borderId="0" xfId="6" applyFont="1" applyFill="1" applyBorder="1"/>
    <xf numFmtId="0" fontId="106" fillId="0" borderId="0" xfId="6" applyNumberFormat="1" applyFont="1" applyFill="1" applyBorder="1" applyAlignment="1">
      <alignment horizontal="left" vertical="center" wrapText="1" readingOrder="1"/>
    </xf>
    <xf numFmtId="0" fontId="106" fillId="0" borderId="0" xfId="6" applyNumberFormat="1" applyFont="1" applyFill="1" applyBorder="1" applyAlignment="1">
      <alignment vertical="center" wrapText="1" readingOrder="1"/>
    </xf>
    <xf numFmtId="0" fontId="48" fillId="20" borderId="0" xfId="6" applyNumberFormat="1" applyFont="1" applyFill="1" applyBorder="1" applyAlignment="1">
      <alignment horizontal="center" vertical="center" wrapText="1" readingOrder="1"/>
    </xf>
    <xf numFmtId="0" fontId="37" fillId="20" borderId="0" xfId="6" applyFont="1" applyFill="1" applyBorder="1"/>
    <xf numFmtId="0" fontId="50" fillId="20" borderId="0" xfId="6" applyNumberFormat="1" applyFont="1" applyFill="1" applyBorder="1" applyAlignment="1">
      <alignment horizontal="left" vertical="center" wrapText="1" readingOrder="1"/>
    </xf>
    <xf numFmtId="0" fontId="73" fillId="20" borderId="0" xfId="6" applyNumberFormat="1" applyFont="1" applyFill="1" applyBorder="1" applyAlignment="1">
      <alignment vertical="center" wrapText="1" readingOrder="1"/>
    </xf>
    <xf numFmtId="0" fontId="48" fillId="20" borderId="0" xfId="6" applyNumberFormat="1" applyFont="1" applyFill="1" applyBorder="1" applyAlignment="1">
      <alignment vertical="center" wrapText="1" readingOrder="1"/>
    </xf>
    <xf numFmtId="0" fontId="47" fillId="20" borderId="0" xfId="6" applyNumberFormat="1" applyFont="1" applyFill="1" applyBorder="1" applyAlignment="1">
      <alignment horizontal="left" vertical="center" wrapText="1" readingOrder="1"/>
    </xf>
    <xf numFmtId="0" fontId="45" fillId="20" borderId="0" xfId="6" applyNumberFormat="1" applyFont="1" applyFill="1" applyBorder="1" applyAlignment="1">
      <alignment horizontal="center" vertical="center" wrapText="1" readingOrder="1"/>
    </xf>
    <xf numFmtId="0" fontId="45" fillId="20" borderId="0" xfId="6" applyNumberFormat="1" applyFont="1" applyFill="1" applyBorder="1" applyAlignment="1">
      <alignment vertical="center" wrapText="1" readingOrder="1"/>
    </xf>
    <xf numFmtId="0" fontId="50" fillId="26" borderId="0" xfId="6" applyNumberFormat="1" applyFont="1" applyFill="1" applyBorder="1" applyAlignment="1">
      <alignment horizontal="left" vertical="center" wrapText="1" readingOrder="1"/>
    </xf>
    <xf numFmtId="0" fontId="48" fillId="26" borderId="0" xfId="6" applyNumberFormat="1" applyFont="1" applyFill="1" applyBorder="1" applyAlignment="1">
      <alignment horizontal="center" vertical="center" wrapText="1" readingOrder="1"/>
    </xf>
    <xf numFmtId="0" fontId="37" fillId="26" borderId="0" xfId="6" applyFont="1" applyFill="1" applyBorder="1"/>
    <xf numFmtId="0" fontId="48" fillId="26" borderId="0" xfId="6" applyNumberFormat="1" applyFont="1" applyFill="1" applyBorder="1" applyAlignment="1">
      <alignment vertical="center" wrapText="1" readingOrder="1"/>
    </xf>
    <xf numFmtId="0" fontId="50" fillId="5" borderId="0" xfId="6" applyNumberFormat="1" applyFont="1" applyFill="1" applyBorder="1" applyAlignment="1">
      <alignment horizontal="left" vertical="center" wrapText="1" readingOrder="1"/>
    </xf>
    <xf numFmtId="0" fontId="48" fillId="5" borderId="0" xfId="6" applyNumberFormat="1" applyFont="1" applyFill="1" applyBorder="1" applyAlignment="1">
      <alignment horizontal="center" vertical="center" wrapText="1" readingOrder="1"/>
    </xf>
    <xf numFmtId="0" fontId="37" fillId="5" borderId="0" xfId="6" applyFont="1" applyFill="1" applyBorder="1"/>
    <xf numFmtId="0" fontId="48" fillId="5" borderId="0" xfId="6" applyNumberFormat="1" applyFont="1" applyFill="1" applyBorder="1" applyAlignment="1">
      <alignment vertical="center" wrapText="1" readingOrder="1"/>
    </xf>
    <xf numFmtId="0" fontId="47" fillId="0" borderId="71" xfId="6" applyNumberFormat="1" applyFont="1" applyFill="1" applyBorder="1" applyAlignment="1">
      <alignment horizontal="left" vertical="center" wrapText="1" readingOrder="1"/>
    </xf>
    <xf numFmtId="0" fontId="43" fillId="9" borderId="60" xfId="6" applyNumberFormat="1" applyFont="1" applyFill="1" applyBorder="1" applyAlignment="1">
      <alignment horizontal="center" vertical="top" wrapText="1" readingOrder="1"/>
    </xf>
    <xf numFmtId="0" fontId="43" fillId="9" borderId="61" xfId="6" applyNumberFormat="1" applyFont="1" applyFill="1" applyBorder="1" applyAlignment="1">
      <alignment horizontal="center" vertical="top" wrapText="1" readingOrder="1"/>
    </xf>
    <xf numFmtId="0" fontId="43" fillId="9" borderId="59" xfId="6" applyNumberFormat="1" applyFont="1" applyFill="1" applyBorder="1" applyAlignment="1">
      <alignment horizontal="center" vertical="top" wrapText="1" readingOrder="1"/>
    </xf>
    <xf numFmtId="0" fontId="37" fillId="0" borderId="60" xfId="6" applyNumberFormat="1" applyFont="1" applyFill="1" applyBorder="1" applyAlignment="1">
      <alignment vertical="top" wrapText="1"/>
    </xf>
    <xf numFmtId="0" fontId="37" fillId="0" borderId="61" xfId="6" applyNumberFormat="1" applyFont="1" applyFill="1" applyBorder="1" applyAlignment="1">
      <alignment vertical="top" wrapText="1"/>
    </xf>
    <xf numFmtId="49" fontId="82" fillId="0" borderId="0" xfId="6" applyNumberFormat="1" applyFont="1" applyFill="1" applyBorder="1" applyAlignment="1">
      <alignment horizontal="center" vertical="center" wrapText="1" readingOrder="1"/>
    </xf>
    <xf numFmtId="0" fontId="43" fillId="9" borderId="73" xfId="6" applyNumberFormat="1" applyFont="1" applyFill="1" applyBorder="1" applyAlignment="1">
      <alignment horizontal="center" vertical="top" wrapText="1" readingOrder="1"/>
    </xf>
    <xf numFmtId="49" fontId="82" fillId="0" borderId="71" xfId="6" applyNumberFormat="1" applyFont="1" applyFill="1" applyBorder="1" applyAlignment="1">
      <alignment horizontal="center" vertical="center" wrapText="1" readingOrder="1"/>
    </xf>
    <xf numFmtId="0" fontId="39" fillId="0" borderId="0" xfId="6" applyNumberFormat="1" applyFont="1" applyFill="1" applyBorder="1" applyAlignment="1">
      <alignment vertical="top" wrapText="1" readingOrder="1"/>
    </xf>
    <xf numFmtId="0" fontId="40" fillId="0" borderId="0" xfId="6" applyNumberFormat="1" applyFont="1" applyFill="1" applyBorder="1" applyAlignment="1">
      <alignment horizontal="left" vertical="top" wrapText="1" readingOrder="1"/>
    </xf>
    <xf numFmtId="44" fontId="90" fillId="0" borderId="0" xfId="11" applyFont="1" applyFill="1" applyBorder="1"/>
    <xf numFmtId="166" fontId="90" fillId="0" borderId="0" xfId="3" applyFont="1" applyFill="1" applyBorder="1"/>
    <xf numFmtId="0" fontId="41" fillId="0" borderId="0" xfId="6" applyNumberFormat="1" applyFont="1" applyFill="1" applyBorder="1" applyAlignment="1">
      <alignment vertical="top" wrapText="1" readingOrder="1"/>
    </xf>
    <xf numFmtId="0" fontId="42" fillId="0" borderId="0" xfId="6" applyNumberFormat="1" applyFont="1" applyFill="1" applyBorder="1" applyAlignment="1">
      <alignment horizontal="left" vertical="top" wrapText="1" readingOrder="1"/>
    </xf>
    <xf numFmtId="0" fontId="43" fillId="9" borderId="59" xfId="6" applyNumberFormat="1" applyFont="1" applyFill="1" applyBorder="1" applyAlignment="1">
      <alignment horizontal="left" vertical="top" wrapText="1" readingOrder="1"/>
    </xf>
    <xf numFmtId="0" fontId="44" fillId="0" borderId="61" xfId="6" applyNumberFormat="1" applyFont="1" applyFill="1" applyBorder="1" applyAlignment="1">
      <alignment horizontal="left" vertical="top" wrapText="1" readingOrder="1"/>
    </xf>
    <xf numFmtId="0" fontId="43" fillId="9" borderId="59" xfId="6" applyNumberFormat="1" applyFont="1" applyFill="1" applyBorder="1" applyAlignment="1">
      <alignment horizontal="left" vertical="center" wrapText="1" readingOrder="1"/>
    </xf>
    <xf numFmtId="0" fontId="44" fillId="0" borderId="61" xfId="6" applyNumberFormat="1" applyFont="1" applyFill="1" applyBorder="1" applyAlignment="1">
      <alignment horizontal="left" vertical="center" wrapText="1" readingOrder="1"/>
    </xf>
    <xf numFmtId="0" fontId="44" fillId="0" borderId="59" xfId="6" applyNumberFormat="1" applyFont="1" applyFill="1" applyBorder="1" applyAlignment="1">
      <alignment horizontal="left" vertical="center" wrapText="1" readingOrder="1"/>
    </xf>
    <xf numFmtId="0" fontId="73" fillId="0" borderId="0" xfId="6" applyNumberFormat="1" applyFont="1" applyFill="1" applyBorder="1" applyAlignment="1">
      <alignment horizontal="center" vertical="center" wrapText="1" readingOrder="1"/>
    </xf>
    <xf numFmtId="0" fontId="73" fillId="0" borderId="0" xfId="6" applyNumberFormat="1" applyFont="1" applyFill="1" applyBorder="1" applyAlignment="1">
      <alignment vertical="center" wrapText="1" readingOrder="1"/>
    </xf>
    <xf numFmtId="0" fontId="74" fillId="0" borderId="0" xfId="6" applyNumberFormat="1" applyFont="1" applyFill="1" applyBorder="1" applyAlignment="1">
      <alignment horizontal="left" vertical="center" wrapText="1" readingOrder="1"/>
    </xf>
    <xf numFmtId="0" fontId="76" fillId="0" borderId="0" xfId="6" applyNumberFormat="1" applyFont="1" applyFill="1" applyBorder="1" applyAlignment="1">
      <alignment vertical="center" wrapText="1" readingOrder="1"/>
    </xf>
    <xf numFmtId="0" fontId="76" fillId="0" borderId="0" xfId="6" applyNumberFormat="1" applyFont="1" applyFill="1" applyBorder="1" applyAlignment="1">
      <alignment horizontal="center" vertical="center" wrapText="1" readingOrder="1"/>
    </xf>
    <xf numFmtId="0" fontId="77" fillId="0" borderId="0" xfId="6" applyNumberFormat="1" applyFont="1" applyFill="1" applyBorder="1" applyAlignment="1">
      <alignment horizontal="left" vertical="center" wrapText="1" readingOrder="1"/>
    </xf>
    <xf numFmtId="0" fontId="61" fillId="0" borderId="0" xfId="6" applyNumberFormat="1" applyFont="1" applyFill="1" applyBorder="1" applyAlignment="1">
      <alignment horizontal="center" vertical="top" wrapText="1" readingOrder="1"/>
    </xf>
    <xf numFmtId="0" fontId="24" fillId="0" borderId="0" xfId="6" applyNumberFormat="1" applyFont="1" applyFill="1" applyBorder="1" applyAlignment="1">
      <alignment horizontal="center" vertical="top" wrapText="1" readingOrder="1"/>
    </xf>
    <xf numFmtId="0" fontId="19" fillId="0" borderId="0" xfId="6" applyNumberFormat="1" applyFont="1" applyFill="1" applyBorder="1" applyAlignment="1">
      <alignment vertical="top" wrapText="1"/>
    </xf>
    <xf numFmtId="0" fontId="71" fillId="0" borderId="0" xfId="6" applyNumberFormat="1" applyFont="1" applyFill="1" applyBorder="1" applyAlignment="1">
      <alignment horizontal="center" vertical="center" wrapText="1" readingOrder="1"/>
    </xf>
    <xf numFmtId="0" fontId="66" fillId="0" borderId="0" xfId="6" applyFont="1" applyFill="1" applyBorder="1"/>
    <xf numFmtId="0" fontId="71" fillId="4" borderId="0" xfId="6" applyNumberFormat="1" applyFont="1" applyFill="1" applyBorder="1" applyAlignment="1">
      <alignment horizontal="center" vertical="center" wrapText="1" readingOrder="1"/>
    </xf>
    <xf numFmtId="0" fontId="66" fillId="4" borderId="0" xfId="6" applyFont="1" applyFill="1" applyBorder="1"/>
    <xf numFmtId="0" fontId="71" fillId="0" borderId="0" xfId="6" applyNumberFormat="1" applyFont="1" applyFill="1" applyBorder="1" applyAlignment="1">
      <alignment vertical="center" wrapText="1" readingOrder="1"/>
    </xf>
    <xf numFmtId="0" fontId="24" fillId="18" borderId="8" xfId="6" applyNumberFormat="1" applyFont="1" applyFill="1" applyBorder="1" applyAlignment="1">
      <alignment horizontal="center" vertical="top" wrapText="1" readingOrder="1"/>
    </xf>
    <xf numFmtId="0" fontId="19" fillId="4" borderId="8" xfId="6" applyNumberFormat="1" applyFont="1" applyFill="1" applyBorder="1" applyAlignment="1">
      <alignment vertical="top" wrapText="1"/>
    </xf>
    <xf numFmtId="0" fontId="71" fillId="0" borderId="0" xfId="6" applyNumberFormat="1" applyFont="1" applyFill="1" applyBorder="1" applyAlignment="1">
      <alignment horizontal="left" vertical="center" wrapText="1" readingOrder="1"/>
    </xf>
    <xf numFmtId="0" fontId="67" fillId="4" borderId="0" xfId="6" applyNumberFormat="1" applyFont="1" applyFill="1" applyBorder="1" applyAlignment="1">
      <alignment horizontal="center" vertical="center" wrapText="1" readingOrder="1"/>
    </xf>
    <xf numFmtId="0" fontId="68" fillId="4" borderId="0" xfId="6" applyFont="1" applyFill="1" applyBorder="1"/>
    <xf numFmtId="0" fontId="72" fillId="4" borderId="0" xfId="6" applyNumberFormat="1" applyFont="1" applyFill="1" applyBorder="1" applyAlignment="1">
      <alignment horizontal="center" vertical="center" wrapText="1" readingOrder="1"/>
    </xf>
    <xf numFmtId="0" fontId="72" fillId="0" borderId="0" xfId="6" applyNumberFormat="1" applyFont="1" applyFill="1" applyBorder="1" applyAlignment="1">
      <alignment horizontal="center" vertical="center" wrapText="1" readingOrder="1"/>
    </xf>
    <xf numFmtId="0" fontId="72" fillId="0" borderId="0" xfId="6" applyNumberFormat="1" applyFont="1" applyFill="1" applyBorder="1" applyAlignment="1">
      <alignment horizontal="left" vertical="center" wrapText="1" readingOrder="1"/>
    </xf>
    <xf numFmtId="0" fontId="72" fillId="4" borderId="0" xfId="6" applyNumberFormat="1" applyFont="1" applyFill="1" applyBorder="1" applyAlignment="1">
      <alignment horizontal="left" vertical="center" wrapText="1" readingOrder="1"/>
    </xf>
    <xf numFmtId="0" fontId="72" fillId="0" borderId="0" xfId="6" applyNumberFormat="1" applyFont="1" applyFill="1" applyBorder="1" applyAlignment="1">
      <alignment vertical="center" wrapText="1" readingOrder="1"/>
    </xf>
    <xf numFmtId="0" fontId="72" fillId="4" borderId="0" xfId="6" applyNumberFormat="1" applyFont="1" applyFill="1" applyBorder="1" applyAlignment="1">
      <alignment vertical="center" wrapText="1" readingOrder="1"/>
    </xf>
    <xf numFmtId="0" fontId="89" fillId="0" borderId="0" xfId="6" applyNumberFormat="1" applyFont="1" applyFill="1" applyBorder="1" applyAlignment="1">
      <alignment horizontal="center" vertical="center" wrapText="1" readingOrder="1"/>
    </xf>
    <xf numFmtId="0" fontId="88" fillId="0" borderId="0" xfId="6" applyFont="1" applyFill="1" applyBorder="1"/>
    <xf numFmtId="0" fontId="89" fillId="0" borderId="0" xfId="6" applyNumberFormat="1" applyFont="1" applyFill="1" applyBorder="1" applyAlignment="1">
      <alignment horizontal="left" vertical="center" wrapText="1" readingOrder="1"/>
    </xf>
    <xf numFmtId="0" fontId="89" fillId="0" borderId="0" xfId="6" applyNumberFormat="1" applyFont="1" applyFill="1" applyBorder="1" applyAlignment="1">
      <alignment vertical="center" wrapText="1" readingOrder="1"/>
    </xf>
    <xf numFmtId="0" fontId="72" fillId="5" borderId="0" xfId="6" applyNumberFormat="1" applyFont="1" applyFill="1" applyBorder="1" applyAlignment="1">
      <alignment horizontal="center" vertical="center" wrapText="1" readingOrder="1"/>
    </xf>
    <xf numFmtId="0" fontId="66" fillId="5" borderId="0" xfId="6" applyFont="1" applyFill="1" applyBorder="1"/>
    <xf numFmtId="0" fontId="72" fillId="5" borderId="0" xfId="6" applyNumberFormat="1" applyFont="1" applyFill="1" applyBorder="1" applyAlignment="1">
      <alignment horizontal="left" vertical="center" wrapText="1" readingOrder="1"/>
    </xf>
    <xf numFmtId="0" fontId="72" fillId="5" borderId="0" xfId="6" applyNumberFormat="1" applyFont="1" applyFill="1" applyBorder="1" applyAlignment="1">
      <alignment vertical="center" wrapText="1" readingOrder="1"/>
    </xf>
    <xf numFmtId="0" fontId="71" fillId="5" borderId="0" xfId="6" applyNumberFormat="1" applyFont="1" applyFill="1" applyBorder="1" applyAlignment="1">
      <alignment horizontal="center" vertical="center" wrapText="1" readingOrder="1"/>
    </xf>
    <xf numFmtId="0" fontId="71" fillId="5" borderId="0" xfId="6" applyNumberFormat="1" applyFont="1" applyFill="1" applyBorder="1" applyAlignment="1">
      <alignment vertical="center" wrapText="1" readingOrder="1"/>
    </xf>
    <xf numFmtId="0" fontId="71" fillId="5" borderId="0" xfId="6" applyNumberFormat="1" applyFont="1" applyFill="1" applyBorder="1" applyAlignment="1">
      <alignment horizontal="left" vertical="center" wrapText="1" readingOrder="1"/>
    </xf>
    <xf numFmtId="0" fontId="21" fillId="0" borderId="0" xfId="6" applyNumberFormat="1" applyFont="1" applyFill="1" applyBorder="1" applyAlignment="1">
      <alignment vertical="top" wrapText="1" readingOrder="1"/>
    </xf>
    <xf numFmtId="0" fontId="76" fillId="5" borderId="0" xfId="6" applyNumberFormat="1" applyFont="1" applyFill="1" applyBorder="1" applyAlignment="1">
      <alignment horizontal="center" vertical="center" wrapText="1" readingOrder="1"/>
    </xf>
    <xf numFmtId="0" fontId="76" fillId="5" borderId="0" xfId="6" applyNumberFormat="1" applyFont="1" applyFill="1" applyBorder="1" applyAlignment="1">
      <alignment vertical="center" wrapText="1" readingOrder="1"/>
    </xf>
    <xf numFmtId="0" fontId="77" fillId="5" borderId="0" xfId="6" applyNumberFormat="1" applyFont="1" applyFill="1" applyBorder="1" applyAlignment="1">
      <alignment horizontal="left" vertical="center" wrapText="1" readingOrder="1"/>
    </xf>
    <xf numFmtId="0" fontId="73" fillId="5" borderId="0" xfId="6" applyNumberFormat="1" applyFont="1" applyFill="1" applyBorder="1" applyAlignment="1">
      <alignment horizontal="center" vertical="center" wrapText="1" readingOrder="1"/>
    </xf>
    <xf numFmtId="0" fontId="74" fillId="5" borderId="0" xfId="6" applyNumberFormat="1" applyFont="1" applyFill="1" applyBorder="1" applyAlignment="1">
      <alignment horizontal="left" vertical="center" wrapText="1" readingOrder="1"/>
    </xf>
    <xf numFmtId="0" fontId="73" fillId="5" borderId="0" xfId="6" applyNumberFormat="1" applyFont="1" applyFill="1" applyBorder="1" applyAlignment="1">
      <alignment vertical="center" wrapText="1" readingOrder="1"/>
    </xf>
    <xf numFmtId="0" fontId="73" fillId="2" borderId="0" xfId="6" applyNumberFormat="1" applyFont="1" applyFill="1" applyBorder="1" applyAlignment="1">
      <alignment horizontal="center" vertical="center" wrapText="1" readingOrder="1"/>
    </xf>
    <xf numFmtId="0" fontId="74" fillId="2" borderId="0" xfId="6" applyNumberFormat="1" applyFont="1" applyFill="1" applyBorder="1" applyAlignment="1">
      <alignment horizontal="left" vertical="center" wrapText="1" readingOrder="1"/>
    </xf>
    <xf numFmtId="0" fontId="73" fillId="2" borderId="0" xfId="6" applyNumberFormat="1" applyFont="1" applyFill="1" applyBorder="1" applyAlignment="1">
      <alignment vertical="center" wrapText="1" readingOrder="1"/>
    </xf>
    <xf numFmtId="0" fontId="76" fillId="2" borderId="0" xfId="6" applyNumberFormat="1" applyFont="1" applyFill="1" applyBorder="1" applyAlignment="1">
      <alignment horizontal="center" vertical="center" wrapText="1" readingOrder="1"/>
    </xf>
    <xf numFmtId="0" fontId="76" fillId="2" borderId="0" xfId="6" applyNumberFormat="1" applyFont="1" applyFill="1" applyBorder="1" applyAlignment="1">
      <alignment vertical="center" wrapText="1" readingOrder="1"/>
    </xf>
    <xf numFmtId="0" fontId="77" fillId="2" borderId="0" xfId="6" applyNumberFormat="1" applyFont="1" applyFill="1" applyBorder="1" applyAlignment="1">
      <alignment horizontal="left" vertical="center" wrapText="1" readingOrder="1"/>
    </xf>
    <xf numFmtId="0" fontId="62" fillId="0" borderId="0" xfId="6" applyNumberFormat="1" applyFont="1" applyFill="1" applyBorder="1" applyAlignment="1">
      <alignment vertical="center" wrapText="1" readingOrder="1"/>
    </xf>
    <xf numFmtId="0" fontId="24" fillId="9" borderId="68" xfId="6" applyNumberFormat="1" applyFont="1" applyFill="1" applyBorder="1" applyAlignment="1">
      <alignment horizontal="center" vertical="top" wrapText="1" readingOrder="1"/>
    </xf>
    <xf numFmtId="0" fontId="19" fillId="0" borderId="69" xfId="6" applyNumberFormat="1" applyFont="1" applyFill="1" applyBorder="1" applyAlignment="1">
      <alignment vertical="top" wrapText="1"/>
    </xf>
    <xf numFmtId="0" fontId="24" fillId="9" borderId="69" xfId="6" applyNumberFormat="1" applyFont="1" applyFill="1" applyBorder="1" applyAlignment="1">
      <alignment horizontal="center" vertical="top" wrapText="1" readingOrder="1"/>
    </xf>
    <xf numFmtId="0" fontId="51" fillId="0" borderId="0" xfId="6" applyFont="1" applyFill="1" applyBorder="1"/>
    <xf numFmtId="0" fontId="58" fillId="0" borderId="0" xfId="6" applyNumberFormat="1" applyFont="1" applyFill="1" applyBorder="1" applyAlignment="1">
      <alignment horizontal="center" vertical="center" wrapText="1" readingOrder="1"/>
    </xf>
    <xf numFmtId="0" fontId="60" fillId="0" borderId="0" xfId="6" applyNumberFormat="1" applyFont="1" applyFill="1" applyBorder="1" applyAlignment="1">
      <alignment horizontal="left" vertical="center" wrapText="1" readingOrder="1"/>
    </xf>
    <xf numFmtId="0" fontId="58" fillId="0" borderId="0" xfId="6" applyNumberFormat="1" applyFont="1" applyFill="1" applyBorder="1" applyAlignment="1">
      <alignment vertical="center" wrapText="1" readingOrder="1"/>
    </xf>
    <xf numFmtId="0" fontId="33" fillId="0" borderId="0" xfId="6" applyNumberFormat="1" applyFont="1" applyFill="1" applyBorder="1" applyAlignment="1">
      <alignment horizontal="center" vertical="center" wrapText="1" readingOrder="1"/>
    </xf>
    <xf numFmtId="0" fontId="55" fillId="0" borderId="0" xfId="6" applyFont="1" applyFill="1" applyBorder="1"/>
    <xf numFmtId="0" fontId="57" fillId="0" borderId="0" xfId="6" applyNumberFormat="1" applyFont="1" applyFill="1" applyBorder="1" applyAlignment="1">
      <alignment horizontal="left" vertical="center" wrapText="1" readingOrder="1"/>
    </xf>
    <xf numFmtId="0" fontId="33" fillId="0" borderId="0" xfId="6" applyNumberFormat="1" applyFont="1" applyFill="1" applyBorder="1" applyAlignment="1">
      <alignment vertical="center" wrapText="1" readingOrder="1"/>
    </xf>
    <xf numFmtId="0" fontId="45" fillId="3" borderId="0" xfId="6" applyNumberFormat="1" applyFont="1" applyFill="1" applyBorder="1" applyAlignment="1">
      <alignment horizontal="center" vertical="center" wrapText="1" readingOrder="1"/>
    </xf>
    <xf numFmtId="0" fontId="37" fillId="3" borderId="0" xfId="6" applyFont="1" applyFill="1" applyBorder="1"/>
    <xf numFmtId="0" fontId="37" fillId="0" borderId="62" xfId="6" applyNumberFormat="1" applyFont="1" applyFill="1" applyBorder="1" applyAlignment="1">
      <alignment vertical="top" wrapText="1"/>
    </xf>
    <xf numFmtId="165" fontId="7" fillId="0" borderId="0" xfId="1" applyFont="1" applyFill="1"/>
  </cellXfs>
  <cellStyles count="27">
    <cellStyle name="Millares" xfId="1" builtinId="3"/>
    <cellStyle name="Millares 2" xfId="2"/>
    <cellStyle name="Millares 2 2" xfId="18"/>
    <cellStyle name="Millares 3" xfId="8"/>
    <cellStyle name="Millares 3 2" xfId="22"/>
    <cellStyle name="Millares 4" xfId="17"/>
    <cellStyle name="Moneda" xfId="3" builtinId="4"/>
    <cellStyle name="Moneda [0] 2" xfId="16"/>
    <cellStyle name="Moneda 2" xfId="9"/>
    <cellStyle name="Moneda 2 2" xfId="23"/>
    <cellStyle name="Moneda 3" xfId="11"/>
    <cellStyle name="Moneda 3 2" xfId="25"/>
    <cellStyle name="Moneda 4" xfId="13"/>
    <cellStyle name="Moneda 5" xfId="19"/>
    <cellStyle name="Normal" xfId="0" builtinId="0"/>
    <cellStyle name="Normal 2" xfId="6"/>
    <cellStyle name="Normal 3" xfId="7"/>
    <cellStyle name="Normal 3 2" xfId="21"/>
    <cellStyle name="Normal 4" xfId="14"/>
    <cellStyle name="Normal 4 2" xfId="26"/>
    <cellStyle name="Normal 5" xfId="15"/>
    <cellStyle name="Porcentaje" xfId="4" builtinId="5"/>
    <cellStyle name="Porcentaje 2" xfId="5"/>
    <cellStyle name="Porcentaje 2 2" xfId="20"/>
    <cellStyle name="Porcentaje 3" xfId="10"/>
    <cellStyle name="Porcentaje 3 2" xfId="24"/>
    <cellStyle name="Porcentaje 4" xfId="12"/>
  </cellStyles>
  <dxfs count="42"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ill>
        <patternFill patternType="solid">
          <fgColor rgb="FF7030A0"/>
          <bgColor rgb="FFFFFFFF"/>
        </patternFill>
      </fill>
    </dxf>
  </dxfs>
  <tableStyles count="0" defaultTableStyle="TableStyleMedium9" defaultPivotStyle="PivotStyleLight16"/>
  <colors>
    <mruColors>
      <color rgb="FF00FFFF"/>
      <color rgb="FFFF33CC"/>
      <color rgb="FFCCFFFF"/>
      <color rgb="FF7AF8A1"/>
      <color rgb="FFFFFF99"/>
      <color rgb="FFFF99FF"/>
      <color rgb="FFFED0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282660</xdr:colOff>
      <xdr:row>0</xdr:row>
      <xdr:rowOff>39584</xdr:rowOff>
    </xdr:from>
    <xdr:to>
      <xdr:col>1</xdr:col>
      <xdr:colOff>1867526</xdr:colOff>
      <xdr:row>5</xdr:row>
      <xdr:rowOff>126174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7339" y="39584"/>
          <a:ext cx="1584866" cy="12840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7010400" cy="7874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</xdr:row>
      <xdr:rowOff>0</xdr:rowOff>
    </xdr:from>
    <xdr:to>
      <xdr:col>22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790700" cy="73025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</xdr:row>
      <xdr:rowOff>0</xdr:rowOff>
    </xdr:from>
    <xdr:to>
      <xdr:col>22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790700" cy="682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572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4">
    <tabColor rgb="FF00B0F0"/>
    <outlinePr summaryBelow="0"/>
  </sheetPr>
  <dimension ref="A1:CR285"/>
  <sheetViews>
    <sheetView tabSelected="1" view="pageBreakPreview" zoomScale="60" zoomScaleNormal="55" workbookViewId="0">
      <pane xSplit="4" ySplit="10" topLeftCell="E278" activePane="bottomRight" state="frozen"/>
      <selection activeCell="D253" sqref="D253:E253"/>
      <selection pane="topRight" activeCell="D253" sqref="D253:E253"/>
      <selection pane="bottomLeft" activeCell="D253" sqref="D253:E253"/>
      <selection pane="bottomRight" activeCell="A285" sqref="A285:XFD285"/>
    </sheetView>
  </sheetViews>
  <sheetFormatPr baseColWidth="10" defaultColWidth="4.7109375" defaultRowHeight="18" outlineLevelRow="4" outlineLevelCol="1" x14ac:dyDescent="0.25"/>
  <cols>
    <col min="1" max="1" width="18.42578125" style="1186" hidden="1" customWidth="1"/>
    <col min="2" max="2" width="30.85546875" style="26" customWidth="1"/>
    <col min="3" max="3" width="13.42578125" style="2" customWidth="1"/>
    <col min="4" max="4" width="52" style="86" customWidth="1"/>
    <col min="5" max="5" width="36" style="3" customWidth="1"/>
    <col min="6" max="6" width="22" style="3" hidden="1" customWidth="1" outlineLevel="1"/>
    <col min="7" max="7" width="22.140625" style="3" hidden="1" customWidth="1" outlineLevel="1"/>
    <col min="8" max="8" width="24.85546875" style="3" hidden="1" customWidth="1" outlineLevel="1"/>
    <col min="9" max="9" width="22.140625" style="3" hidden="1" customWidth="1" outlineLevel="1"/>
    <col min="10" max="10" width="23.5703125" style="3" hidden="1" customWidth="1" outlineLevel="1"/>
    <col min="11" max="11" width="20.28515625" style="3" hidden="1" customWidth="1" outlineLevel="1"/>
    <col min="12" max="12" width="23.85546875" style="18" hidden="1" customWidth="1" outlineLevel="1"/>
    <col min="13" max="13" width="22.140625" style="18" hidden="1" customWidth="1" outlineLevel="1"/>
    <col min="14" max="14" width="29.7109375" style="18" hidden="1" customWidth="1" outlineLevel="1"/>
    <col min="15" max="15" width="22.140625" style="18" hidden="1" customWidth="1" outlineLevel="1"/>
    <col min="16" max="16" width="29.7109375" style="3" hidden="1" customWidth="1" outlineLevel="1"/>
    <col min="17" max="17" width="24.85546875" style="3" hidden="1" customWidth="1" outlineLevel="1"/>
    <col min="18" max="18" width="23.85546875" style="3" hidden="1" customWidth="1" outlineLevel="1"/>
    <col min="19" max="19" width="22.140625" style="3" hidden="1" customWidth="1" outlineLevel="1"/>
    <col min="20" max="20" width="26" style="3" hidden="1" customWidth="1" outlineLevel="1"/>
    <col min="21" max="21" width="28.28515625" style="3" hidden="1" customWidth="1" outlineLevel="1"/>
    <col min="22" max="22" width="29.7109375" style="3" hidden="1" customWidth="1" outlineLevel="1"/>
    <col min="23" max="23" width="27.85546875" style="3" hidden="1" customWidth="1" outlineLevel="1"/>
    <col min="24" max="24" width="29.7109375" style="3" hidden="1" customWidth="1" outlineLevel="1"/>
    <col min="25" max="25" width="30.85546875" style="3" hidden="1" customWidth="1" outlineLevel="1"/>
    <col min="26" max="26" width="26.85546875" style="3" hidden="1" customWidth="1" outlineLevel="1"/>
    <col min="27" max="27" width="24.85546875" style="3" hidden="1" customWidth="1" outlineLevel="1"/>
    <col min="28" max="28" width="28.5703125" style="3" hidden="1" customWidth="1" outlineLevel="1"/>
    <col min="29" max="29" width="25.5703125" style="3" hidden="1" customWidth="1" outlineLevel="1"/>
    <col min="30" max="30" width="29.7109375" style="3" customWidth="1" collapsed="1"/>
    <col min="31" max="31" width="26.7109375" style="3" customWidth="1"/>
    <col min="32" max="32" width="29.42578125" style="3" customWidth="1"/>
    <col min="33" max="34" width="27.5703125" style="3" customWidth="1"/>
    <col min="35" max="35" width="28.7109375" style="3" customWidth="1"/>
    <col min="36" max="36" width="26.7109375" style="3" hidden="1" customWidth="1"/>
    <col min="37" max="37" width="28.7109375" style="3" hidden="1" customWidth="1"/>
    <col min="38" max="38" width="29.42578125" style="3" customWidth="1"/>
    <col min="39" max="39" width="28.7109375" style="20" hidden="1" customWidth="1" outlineLevel="1"/>
    <col min="40" max="41" width="24.85546875" style="20" hidden="1" customWidth="1" outlineLevel="1"/>
    <col min="42" max="42" width="24.85546875" style="3" hidden="1" customWidth="1" outlineLevel="1"/>
    <col min="43" max="43" width="27.140625" style="3" hidden="1" customWidth="1" outlineLevel="1"/>
    <col min="44" max="45" width="24.85546875" style="3" hidden="1" customWidth="1" outlineLevel="1"/>
    <col min="46" max="46" width="25.42578125" style="3" hidden="1" customWidth="1" outlineLevel="1"/>
    <col min="47" max="47" width="27" style="3" hidden="1" customWidth="1" outlineLevel="1"/>
    <col min="48" max="48" width="25" style="9" hidden="1" customWidth="1" outlineLevel="1"/>
    <col min="49" max="49" width="26.85546875" style="9" hidden="1" customWidth="1" outlineLevel="1"/>
    <col min="50" max="50" width="28.7109375" style="3" customWidth="1" outlineLevel="1"/>
    <col min="51" max="51" width="29.42578125" style="3" customWidth="1"/>
    <col min="52" max="52" width="28.7109375" style="3" hidden="1" customWidth="1" outlineLevel="1"/>
    <col min="53" max="53" width="26.7109375" style="3" hidden="1" customWidth="1" outlineLevel="1"/>
    <col min="54" max="54" width="28.7109375" style="3" hidden="1" customWidth="1" outlineLevel="1"/>
    <col min="55" max="59" width="26.7109375" style="3" hidden="1" customWidth="1" outlineLevel="1"/>
    <col min="60" max="62" width="27.5703125" style="3" hidden="1" customWidth="1" outlineLevel="1"/>
    <col min="63" max="63" width="28.7109375" style="3" customWidth="1" outlineLevel="1"/>
    <col min="64" max="64" width="28.7109375" style="3" customWidth="1"/>
    <col min="65" max="66" width="28" style="3" hidden="1" customWidth="1" outlineLevel="1"/>
    <col min="67" max="67" width="28.7109375" style="3" hidden="1" customWidth="1" outlineLevel="1"/>
    <col min="68" max="72" width="29.28515625" style="3" hidden="1" customWidth="1" outlineLevel="1"/>
    <col min="73" max="73" width="29.42578125" style="3" hidden="1" customWidth="1" outlineLevel="1"/>
    <col min="74" max="74" width="28.7109375" style="3" hidden="1" customWidth="1" outlineLevel="1"/>
    <col min="75" max="75" width="28.140625" style="3" hidden="1" customWidth="1" outlineLevel="1"/>
    <col min="76" max="76" width="28" style="4" customWidth="1" outlineLevel="1"/>
    <col min="77" max="77" width="28.7109375" style="3" customWidth="1"/>
    <col min="78" max="78" width="28" style="3" hidden="1" customWidth="1" outlineLevel="1"/>
    <col min="79" max="85" width="26.7109375" style="3" hidden="1" customWidth="1" outlineLevel="1"/>
    <col min="86" max="86" width="28.42578125" style="3" hidden="1" customWidth="1" outlineLevel="1"/>
    <col min="87" max="88" width="28" style="3" hidden="1" customWidth="1" outlineLevel="1"/>
    <col min="89" max="89" width="28" style="3" customWidth="1" outlineLevel="1"/>
    <col min="90" max="90" width="28.7109375" style="3" customWidth="1"/>
    <col min="91" max="92" width="26.7109375" style="3" customWidth="1"/>
    <col min="93" max="93" width="28.7109375" style="3" customWidth="1"/>
    <col min="94" max="94" width="27.42578125" style="3" bestFit="1" customWidth="1"/>
    <col min="95" max="95" width="21.85546875" style="125" customWidth="1"/>
    <col min="96" max="96" width="23.85546875" style="125" customWidth="1"/>
    <col min="97" max="16384" width="4.7109375" style="3"/>
  </cols>
  <sheetData>
    <row r="1" spans="1:96" ht="20.25" x14ac:dyDescent="0.3">
      <c r="B1" s="62"/>
      <c r="C1" s="6"/>
      <c r="D1" s="87"/>
      <c r="E1" s="7"/>
      <c r="F1" s="7"/>
      <c r="G1" s="7"/>
      <c r="H1" s="7"/>
      <c r="I1" s="7"/>
      <c r="J1" s="7"/>
      <c r="K1" s="7"/>
      <c r="L1" s="1"/>
      <c r="M1" s="1"/>
      <c r="N1" s="1"/>
      <c r="O1" s="1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135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7"/>
      <c r="CM1" s="7"/>
      <c r="CN1" s="7"/>
      <c r="CO1" s="7"/>
      <c r="CP1" s="7"/>
      <c r="CQ1" s="19"/>
      <c r="CR1" s="19"/>
    </row>
    <row r="2" spans="1:96" x14ac:dyDescent="0.25">
      <c r="B2" s="62"/>
      <c r="C2" s="6"/>
      <c r="D2" s="88" t="s">
        <v>8</v>
      </c>
      <c r="E2" s="7"/>
      <c r="F2" s="7"/>
      <c r="G2" s="7"/>
      <c r="H2" s="7"/>
      <c r="I2" s="7"/>
      <c r="J2" s="7"/>
      <c r="K2" s="7"/>
      <c r="L2" s="1"/>
      <c r="M2" s="1"/>
      <c r="N2" s="1"/>
      <c r="O2" s="1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10"/>
      <c r="AF2" s="10"/>
      <c r="AG2" s="10"/>
      <c r="AH2" s="7"/>
      <c r="AI2" s="7"/>
      <c r="AJ2" s="7"/>
      <c r="AK2" s="7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19"/>
      <c r="CR2" s="19"/>
    </row>
    <row r="3" spans="1:96" ht="16.5" customHeight="1" x14ac:dyDescent="0.25">
      <c r="B3" s="62"/>
      <c r="C3" s="6"/>
      <c r="D3" s="88" t="s">
        <v>446</v>
      </c>
      <c r="E3" s="7"/>
      <c r="F3" s="7"/>
      <c r="G3" s="7"/>
      <c r="H3" s="7"/>
      <c r="I3" s="7"/>
      <c r="J3" s="7"/>
      <c r="K3" s="7"/>
      <c r="L3" s="1"/>
      <c r="M3" s="1"/>
      <c r="N3" s="1"/>
      <c r="O3" s="1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10"/>
      <c r="AF3" s="10"/>
      <c r="AG3" s="10"/>
      <c r="AH3" s="140"/>
      <c r="AI3" s="7"/>
      <c r="AJ3" s="7"/>
      <c r="AK3" s="7"/>
      <c r="AL3" s="10"/>
      <c r="AM3" s="10"/>
      <c r="AN3" s="10"/>
      <c r="AO3" s="10"/>
      <c r="AP3" s="10"/>
      <c r="AQ3" s="10"/>
      <c r="AR3" s="10"/>
      <c r="AS3" s="139"/>
      <c r="AT3" s="139"/>
      <c r="AU3" s="139"/>
      <c r="AV3" s="139"/>
      <c r="AW3" s="139"/>
      <c r="AX3" s="139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19"/>
      <c r="CR3" s="19"/>
    </row>
    <row r="4" spans="1:96" ht="20.25" customHeight="1" x14ac:dyDescent="0.25">
      <c r="B4" s="62"/>
      <c r="C4" s="6"/>
      <c r="D4" s="138" t="s">
        <v>830</v>
      </c>
      <c r="E4" s="7"/>
      <c r="F4" s="7"/>
      <c r="G4" s="7"/>
      <c r="H4" s="7"/>
      <c r="I4" s="7"/>
      <c r="J4" s="10"/>
      <c r="K4" s="8"/>
      <c r="L4" s="1"/>
      <c r="M4" s="1"/>
      <c r="N4" s="1"/>
      <c r="O4" s="1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10"/>
      <c r="AF4" s="10"/>
      <c r="AG4" s="10"/>
      <c r="AH4" s="5"/>
      <c r="AI4" s="7"/>
      <c r="AJ4" s="7"/>
      <c r="AK4" s="7"/>
      <c r="AL4" s="12"/>
      <c r="AM4" s="12"/>
      <c r="AN4" s="12"/>
      <c r="AO4" s="12"/>
      <c r="AP4" s="12"/>
      <c r="AQ4" s="12"/>
      <c r="AR4" s="12"/>
      <c r="AS4" s="139"/>
      <c r="AT4" s="139"/>
      <c r="AU4" s="8"/>
      <c r="AV4" s="8"/>
      <c r="AW4" s="8"/>
      <c r="AX4" s="8"/>
      <c r="AY4" s="12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11"/>
      <c r="CM4" s="8"/>
      <c r="CN4" s="8"/>
      <c r="CO4" s="8"/>
      <c r="CP4" s="11"/>
      <c r="CQ4" s="19"/>
      <c r="CR4" s="19"/>
    </row>
    <row r="5" spans="1:96" x14ac:dyDescent="0.25">
      <c r="A5" s="1187"/>
      <c r="B5" s="62"/>
      <c r="C5" s="6"/>
      <c r="D5" s="88" t="s">
        <v>440</v>
      </c>
      <c r="E5" s="7"/>
      <c r="F5" s="7"/>
      <c r="G5" s="7"/>
      <c r="H5" s="7"/>
      <c r="I5" s="7"/>
      <c r="J5" s="7"/>
      <c r="K5" s="7"/>
      <c r="L5" s="1"/>
      <c r="M5" s="1"/>
      <c r="N5" s="1"/>
      <c r="O5" s="122"/>
      <c r="P5" s="7"/>
      <c r="Q5" s="7"/>
      <c r="R5" s="7"/>
      <c r="S5" s="8">
        <f>+S61-R61</f>
        <v>0</v>
      </c>
      <c r="T5" s="7"/>
      <c r="U5" s="7"/>
      <c r="V5" s="7"/>
      <c r="W5" s="7"/>
      <c r="X5" s="7"/>
      <c r="Y5" s="7"/>
      <c r="Z5" s="7"/>
      <c r="AA5" s="7"/>
      <c r="AB5" s="8"/>
      <c r="AC5" s="8"/>
      <c r="AD5" s="7"/>
      <c r="AE5" s="10"/>
      <c r="AF5" s="10"/>
      <c r="AG5" s="10"/>
      <c r="AH5" s="10"/>
      <c r="AI5" s="7"/>
      <c r="AJ5" s="8"/>
      <c r="AK5" s="7"/>
      <c r="AL5" s="141"/>
      <c r="AM5" s="141"/>
      <c r="AN5" s="141"/>
      <c r="AO5" s="141"/>
      <c r="AP5" s="141"/>
      <c r="AQ5" s="141"/>
      <c r="AR5" s="141"/>
      <c r="AS5" s="142"/>
      <c r="AT5" s="142"/>
      <c r="AU5" s="139"/>
      <c r="AV5" s="139"/>
      <c r="AW5" s="139"/>
      <c r="AX5" s="139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19"/>
      <c r="CR5" s="19"/>
    </row>
    <row r="6" spans="1:96" ht="33" customHeight="1" thickBot="1" x14ac:dyDescent="0.3">
      <c r="B6" s="62"/>
      <c r="C6" s="6"/>
      <c r="D6" s="88"/>
      <c r="E6" s="7"/>
      <c r="F6" s="7"/>
      <c r="G6" s="7"/>
      <c r="H6" s="7"/>
      <c r="I6" s="7"/>
      <c r="J6" s="7"/>
      <c r="K6" s="8"/>
      <c r="L6" s="1"/>
      <c r="M6" s="1"/>
      <c r="N6" s="1"/>
      <c r="O6" s="1"/>
      <c r="P6" s="7"/>
      <c r="Q6" s="7"/>
      <c r="R6" s="8">
        <f>+S13-R13</f>
        <v>0</v>
      </c>
      <c r="S6" s="7"/>
      <c r="T6" s="7"/>
      <c r="U6" s="8"/>
      <c r="V6" s="7"/>
      <c r="W6" s="7"/>
      <c r="X6" s="7"/>
      <c r="Y6" s="7"/>
      <c r="Z6" s="10"/>
      <c r="AA6" s="8">
        <f>+AA282-Z282</f>
        <v>0</v>
      </c>
      <c r="AB6" s="7"/>
      <c r="AC6" s="7"/>
      <c r="AD6" s="8"/>
      <c r="AE6" s="8"/>
      <c r="AF6" s="8"/>
      <c r="AG6" s="8"/>
      <c r="AH6" s="8"/>
      <c r="AI6" s="10"/>
      <c r="AJ6" s="8"/>
      <c r="AK6" s="8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7"/>
      <c r="CJ6" s="7"/>
      <c r="CK6" s="7"/>
      <c r="CL6" s="7"/>
      <c r="CM6" s="7"/>
      <c r="CN6" s="7"/>
      <c r="CO6" s="7"/>
      <c r="CP6" s="7"/>
      <c r="CQ6" s="19"/>
      <c r="CR6" s="19"/>
    </row>
    <row r="7" spans="1:96" s="20" customFormat="1" ht="33" hidden="1" customHeight="1" thickBot="1" x14ac:dyDescent="0.3">
      <c r="A7" s="1186"/>
      <c r="B7" s="89">
        <f t="shared" ref="B7:AE7" si="0">+A7+1</f>
        <v>1</v>
      </c>
      <c r="C7" s="13">
        <f t="shared" si="0"/>
        <v>2</v>
      </c>
      <c r="D7" s="89">
        <f t="shared" si="0"/>
        <v>3</v>
      </c>
      <c r="E7" s="13">
        <f t="shared" si="0"/>
        <v>4</v>
      </c>
      <c r="F7" s="13">
        <f t="shared" si="0"/>
        <v>5</v>
      </c>
      <c r="G7" s="13">
        <f t="shared" si="0"/>
        <v>6</v>
      </c>
      <c r="H7" s="13">
        <f t="shared" si="0"/>
        <v>7</v>
      </c>
      <c r="I7" s="13">
        <f t="shared" si="0"/>
        <v>8</v>
      </c>
      <c r="J7" s="13">
        <f t="shared" si="0"/>
        <v>9</v>
      </c>
      <c r="K7" s="13">
        <f t="shared" si="0"/>
        <v>10</v>
      </c>
      <c r="L7" s="13">
        <f t="shared" si="0"/>
        <v>11</v>
      </c>
      <c r="M7" s="13">
        <f t="shared" si="0"/>
        <v>12</v>
      </c>
      <c r="N7" s="13">
        <f t="shared" si="0"/>
        <v>13</v>
      </c>
      <c r="O7" s="13">
        <f t="shared" si="0"/>
        <v>14</v>
      </c>
      <c r="P7" s="13">
        <f t="shared" si="0"/>
        <v>15</v>
      </c>
      <c r="Q7" s="13">
        <f t="shared" si="0"/>
        <v>16</v>
      </c>
      <c r="R7" s="13">
        <f t="shared" si="0"/>
        <v>17</v>
      </c>
      <c r="S7" s="13">
        <f t="shared" si="0"/>
        <v>18</v>
      </c>
      <c r="T7" s="13">
        <f t="shared" si="0"/>
        <v>19</v>
      </c>
      <c r="U7" s="13">
        <f t="shared" si="0"/>
        <v>20</v>
      </c>
      <c r="V7" s="13">
        <f t="shared" si="0"/>
        <v>21</v>
      </c>
      <c r="W7" s="13">
        <f t="shared" si="0"/>
        <v>22</v>
      </c>
      <c r="X7" s="13">
        <f t="shared" si="0"/>
        <v>23</v>
      </c>
      <c r="Y7" s="13">
        <f t="shared" si="0"/>
        <v>24</v>
      </c>
      <c r="Z7" s="13">
        <f>+Y7+1</f>
        <v>25</v>
      </c>
      <c r="AA7" s="13">
        <f t="shared" si="0"/>
        <v>26</v>
      </c>
      <c r="AB7" s="13">
        <f>+AA7+1</f>
        <v>27</v>
      </c>
      <c r="AC7" s="13">
        <f t="shared" si="0"/>
        <v>28</v>
      </c>
      <c r="AD7" s="13">
        <f t="shared" si="0"/>
        <v>29</v>
      </c>
      <c r="AE7" s="13">
        <f t="shared" si="0"/>
        <v>30</v>
      </c>
      <c r="AF7" s="13"/>
      <c r="AG7" s="13"/>
      <c r="AH7" s="13">
        <f>+AE7+1</f>
        <v>31</v>
      </c>
      <c r="AI7" s="13">
        <f t="shared" ref="AI7:BM7" si="1">+AH7+1</f>
        <v>32</v>
      </c>
      <c r="AJ7" s="13">
        <f t="shared" si="1"/>
        <v>33</v>
      </c>
      <c r="AK7" s="13">
        <f t="shared" si="1"/>
        <v>34</v>
      </c>
      <c r="AL7" s="13">
        <f t="shared" si="1"/>
        <v>35</v>
      </c>
      <c r="AM7" s="13">
        <f t="shared" si="1"/>
        <v>36</v>
      </c>
      <c r="AN7" s="13">
        <f t="shared" si="1"/>
        <v>37</v>
      </c>
      <c r="AO7" s="13">
        <f t="shared" si="1"/>
        <v>38</v>
      </c>
      <c r="AP7" s="13">
        <f t="shared" si="1"/>
        <v>39</v>
      </c>
      <c r="AQ7" s="13">
        <f t="shared" si="1"/>
        <v>40</v>
      </c>
      <c r="AR7" s="13">
        <f t="shared" si="1"/>
        <v>41</v>
      </c>
      <c r="AS7" s="13">
        <f t="shared" si="1"/>
        <v>42</v>
      </c>
      <c r="AT7" s="13">
        <f t="shared" si="1"/>
        <v>43</v>
      </c>
      <c r="AU7" s="13">
        <f t="shared" si="1"/>
        <v>44</v>
      </c>
      <c r="AV7" s="13">
        <f t="shared" si="1"/>
        <v>45</v>
      </c>
      <c r="AW7" s="13">
        <f t="shared" si="1"/>
        <v>46</v>
      </c>
      <c r="AX7" s="13" t="e">
        <f>+#REF!+1</f>
        <v>#REF!</v>
      </c>
      <c r="AY7" s="13" t="e">
        <f t="shared" si="1"/>
        <v>#REF!</v>
      </c>
      <c r="AZ7" s="13" t="e">
        <f t="shared" si="1"/>
        <v>#REF!</v>
      </c>
      <c r="BA7" s="13" t="e">
        <f t="shared" si="1"/>
        <v>#REF!</v>
      </c>
      <c r="BB7" s="13" t="e">
        <f t="shared" si="1"/>
        <v>#REF!</v>
      </c>
      <c r="BC7" s="13" t="e">
        <f t="shared" si="1"/>
        <v>#REF!</v>
      </c>
      <c r="BD7" s="13" t="e">
        <f t="shared" si="1"/>
        <v>#REF!</v>
      </c>
      <c r="BE7" s="13" t="e">
        <f t="shared" si="1"/>
        <v>#REF!</v>
      </c>
      <c r="BF7" s="13" t="e">
        <f t="shared" si="1"/>
        <v>#REF!</v>
      </c>
      <c r="BG7" s="13" t="e">
        <f t="shared" si="1"/>
        <v>#REF!</v>
      </c>
      <c r="BH7" s="13" t="e">
        <f t="shared" si="1"/>
        <v>#REF!</v>
      </c>
      <c r="BI7" s="13" t="e">
        <f t="shared" si="1"/>
        <v>#REF!</v>
      </c>
      <c r="BJ7" s="13" t="e">
        <f t="shared" si="1"/>
        <v>#REF!</v>
      </c>
      <c r="BK7" s="13" t="e">
        <f>+#REF!+1</f>
        <v>#REF!</v>
      </c>
      <c r="BL7" s="13" t="e">
        <f t="shared" si="1"/>
        <v>#REF!</v>
      </c>
      <c r="BM7" s="13" t="e">
        <f t="shared" si="1"/>
        <v>#REF!</v>
      </c>
      <c r="BN7" s="13" t="e">
        <f>+BM7+1</f>
        <v>#REF!</v>
      </c>
      <c r="BO7" s="13" t="e">
        <f t="shared" ref="BO7:CP7" si="2">+BN7+1</f>
        <v>#REF!</v>
      </c>
      <c r="BP7" s="13" t="e">
        <f t="shared" si="2"/>
        <v>#REF!</v>
      </c>
      <c r="BQ7" s="13" t="e">
        <f t="shared" si="2"/>
        <v>#REF!</v>
      </c>
      <c r="BR7" s="13" t="e">
        <f t="shared" si="2"/>
        <v>#REF!</v>
      </c>
      <c r="BS7" s="13" t="e">
        <f t="shared" si="2"/>
        <v>#REF!</v>
      </c>
      <c r="BT7" s="13" t="e">
        <f t="shared" si="2"/>
        <v>#REF!</v>
      </c>
      <c r="BU7" s="13" t="e">
        <f t="shared" si="2"/>
        <v>#REF!</v>
      </c>
      <c r="BV7" s="13" t="e">
        <f t="shared" si="2"/>
        <v>#REF!</v>
      </c>
      <c r="BW7" s="13" t="e">
        <f t="shared" si="2"/>
        <v>#REF!</v>
      </c>
      <c r="BX7" s="14" t="e">
        <f>+#REF!+1</f>
        <v>#REF!</v>
      </c>
      <c r="BY7" s="13" t="e">
        <f t="shared" si="2"/>
        <v>#REF!</v>
      </c>
      <c r="BZ7" s="13" t="e">
        <f t="shared" si="2"/>
        <v>#REF!</v>
      </c>
      <c r="CA7" s="13" t="e">
        <f t="shared" si="2"/>
        <v>#REF!</v>
      </c>
      <c r="CB7" s="13" t="e">
        <f t="shared" si="2"/>
        <v>#REF!</v>
      </c>
      <c r="CC7" s="13" t="e">
        <f t="shared" si="2"/>
        <v>#REF!</v>
      </c>
      <c r="CD7" s="13" t="e">
        <f t="shared" si="2"/>
        <v>#REF!</v>
      </c>
      <c r="CE7" s="13" t="e">
        <f t="shared" si="2"/>
        <v>#REF!</v>
      </c>
      <c r="CF7" s="13" t="e">
        <f t="shared" si="2"/>
        <v>#REF!</v>
      </c>
      <c r="CG7" s="13" t="e">
        <f t="shared" si="2"/>
        <v>#REF!</v>
      </c>
      <c r="CH7" s="13" t="e">
        <f t="shared" si="2"/>
        <v>#REF!</v>
      </c>
      <c r="CI7" s="13" t="e">
        <f t="shared" si="2"/>
        <v>#REF!</v>
      </c>
      <c r="CJ7" s="13" t="e">
        <f t="shared" si="2"/>
        <v>#REF!</v>
      </c>
      <c r="CK7" s="13" t="e">
        <f>+CI7+1</f>
        <v>#REF!</v>
      </c>
      <c r="CL7" s="13" t="e">
        <f>+#REF!+1</f>
        <v>#REF!</v>
      </c>
      <c r="CM7" s="13" t="e">
        <f t="shared" si="2"/>
        <v>#REF!</v>
      </c>
      <c r="CN7" s="13" t="e">
        <f t="shared" si="2"/>
        <v>#REF!</v>
      </c>
      <c r="CO7" s="13" t="e">
        <f t="shared" si="2"/>
        <v>#REF!</v>
      </c>
      <c r="CP7" s="13" t="e">
        <f t="shared" si="2"/>
        <v>#REF!</v>
      </c>
      <c r="CQ7" s="15"/>
      <c r="CR7" s="15"/>
    </row>
    <row r="8" spans="1:96" s="20" customFormat="1" ht="33" customHeight="1" thickBot="1" x14ac:dyDescent="0.25">
      <c r="A8" s="1188"/>
      <c r="B8" s="396" t="s">
        <v>1</v>
      </c>
      <c r="C8" s="22"/>
      <c r="D8" s="90"/>
      <c r="E8" s="1547" t="s">
        <v>247</v>
      </c>
      <c r="F8" s="1549" t="s">
        <v>32</v>
      </c>
      <c r="G8" s="1549"/>
      <c r="H8" s="1549"/>
      <c r="I8" s="1549"/>
      <c r="J8" s="1549"/>
      <c r="K8" s="1549"/>
      <c r="L8" s="1549"/>
      <c r="M8" s="1549"/>
      <c r="N8" s="1549"/>
      <c r="O8" s="1549"/>
      <c r="P8" s="1549"/>
      <c r="Q8" s="1549"/>
      <c r="R8" s="1549"/>
      <c r="S8" s="1549"/>
      <c r="T8" s="1549"/>
      <c r="U8" s="1549"/>
      <c r="V8" s="1550"/>
      <c r="W8" s="1550"/>
      <c r="X8" s="1549"/>
      <c r="Y8" s="1549"/>
      <c r="Z8" s="1549"/>
      <c r="AA8" s="1549"/>
      <c r="AB8" s="1549"/>
      <c r="AC8" s="1551"/>
      <c r="AD8" s="1552" t="s">
        <v>28</v>
      </c>
      <c r="AE8" s="1550"/>
      <c r="AF8" s="1545" t="s">
        <v>782</v>
      </c>
      <c r="AG8" s="1546"/>
      <c r="AH8" s="1555" t="s">
        <v>34</v>
      </c>
      <c r="AI8" s="1547" t="s">
        <v>746</v>
      </c>
      <c r="AJ8" s="1565" t="s">
        <v>123</v>
      </c>
      <c r="AK8" s="1565" t="s">
        <v>124</v>
      </c>
      <c r="AL8" s="1560" t="s">
        <v>747</v>
      </c>
      <c r="AM8" s="1569" t="s">
        <v>33</v>
      </c>
      <c r="AN8" s="1570"/>
      <c r="AO8" s="1570"/>
      <c r="AP8" s="1570"/>
      <c r="AQ8" s="1570"/>
      <c r="AR8" s="1570"/>
      <c r="AS8" s="1570"/>
      <c r="AT8" s="1570"/>
      <c r="AU8" s="1570"/>
      <c r="AV8" s="1571"/>
      <c r="AW8" s="1571"/>
      <c r="AX8" s="1570"/>
      <c r="AY8" s="1560" t="s">
        <v>210</v>
      </c>
      <c r="AZ8" s="1577" t="s">
        <v>4</v>
      </c>
      <c r="BA8" s="1578"/>
      <c r="BB8" s="1578"/>
      <c r="BC8" s="1578"/>
      <c r="BD8" s="1578"/>
      <c r="BE8" s="1578"/>
      <c r="BF8" s="1578"/>
      <c r="BG8" s="1578"/>
      <c r="BH8" s="1578"/>
      <c r="BI8" s="1578"/>
      <c r="BJ8" s="1578"/>
      <c r="BK8" s="1579"/>
      <c r="BL8" s="1560" t="s">
        <v>211</v>
      </c>
      <c r="BM8" s="1552" t="s">
        <v>0</v>
      </c>
      <c r="BN8" s="1550"/>
      <c r="BO8" s="1550"/>
      <c r="BP8" s="1550"/>
      <c r="BQ8" s="1550"/>
      <c r="BR8" s="1550"/>
      <c r="BS8" s="1550"/>
      <c r="BT8" s="1550"/>
      <c r="BU8" s="1550"/>
      <c r="BV8" s="1550"/>
      <c r="BW8" s="1550"/>
      <c r="BX8" s="1558"/>
      <c r="BY8" s="1560" t="s">
        <v>212</v>
      </c>
      <c r="BZ8" s="1552" t="s">
        <v>29</v>
      </c>
      <c r="CA8" s="1550"/>
      <c r="CB8" s="1550"/>
      <c r="CC8" s="1550"/>
      <c r="CD8" s="1550"/>
      <c r="CE8" s="1550"/>
      <c r="CF8" s="1550"/>
      <c r="CG8" s="1550"/>
      <c r="CH8" s="1550"/>
      <c r="CI8" s="1550"/>
      <c r="CJ8" s="1550"/>
      <c r="CK8" s="1550"/>
      <c r="CL8" s="1560" t="s">
        <v>213</v>
      </c>
      <c r="CM8" s="1575" t="s">
        <v>214</v>
      </c>
      <c r="CN8" s="1562" t="s">
        <v>215</v>
      </c>
      <c r="CO8" s="1562" t="s">
        <v>216</v>
      </c>
      <c r="CP8" s="1562" t="s">
        <v>217</v>
      </c>
      <c r="CQ8" s="208" t="s">
        <v>122</v>
      </c>
      <c r="CR8" s="206" t="s">
        <v>121</v>
      </c>
    </row>
    <row r="9" spans="1:96" s="20" customFormat="1" ht="33.75" customHeight="1" thickBot="1" x14ac:dyDescent="0.25">
      <c r="A9" s="1188"/>
      <c r="B9" s="397" t="s">
        <v>2</v>
      </c>
      <c r="C9" s="23" t="s">
        <v>9</v>
      </c>
      <c r="D9" s="91" t="s">
        <v>3</v>
      </c>
      <c r="E9" s="1548"/>
      <c r="F9" s="1557" t="s">
        <v>11</v>
      </c>
      <c r="G9" s="1551"/>
      <c r="H9" s="1557" t="s">
        <v>12</v>
      </c>
      <c r="I9" s="1551"/>
      <c r="J9" s="1557" t="s">
        <v>13</v>
      </c>
      <c r="K9" s="1551"/>
      <c r="L9" s="1557" t="s">
        <v>14</v>
      </c>
      <c r="M9" s="1551"/>
      <c r="N9" s="1557" t="s">
        <v>15</v>
      </c>
      <c r="O9" s="1551"/>
      <c r="P9" s="1557" t="s">
        <v>16</v>
      </c>
      <c r="Q9" s="1551"/>
      <c r="R9" s="1557" t="s">
        <v>17</v>
      </c>
      <c r="S9" s="1551"/>
      <c r="T9" s="1557" t="s">
        <v>18</v>
      </c>
      <c r="U9" s="1551"/>
      <c r="V9" s="1557" t="s">
        <v>19</v>
      </c>
      <c r="W9" s="1551"/>
      <c r="X9" s="1557" t="s">
        <v>20</v>
      </c>
      <c r="Y9" s="1551"/>
      <c r="Z9" s="1557" t="s">
        <v>21</v>
      </c>
      <c r="AA9" s="1551"/>
      <c r="AB9" s="1557" t="s">
        <v>22</v>
      </c>
      <c r="AC9" s="1551"/>
      <c r="AD9" s="1553"/>
      <c r="AE9" s="1554"/>
      <c r="AF9" s="688" t="s">
        <v>744</v>
      </c>
      <c r="AG9" s="688" t="s">
        <v>745</v>
      </c>
      <c r="AH9" s="1556"/>
      <c r="AI9" s="1564"/>
      <c r="AJ9" s="1566"/>
      <c r="AK9" s="1566"/>
      <c r="AL9" s="1568"/>
      <c r="AM9" s="1572"/>
      <c r="AN9" s="1573"/>
      <c r="AO9" s="1573"/>
      <c r="AP9" s="1573"/>
      <c r="AQ9" s="1573"/>
      <c r="AR9" s="1573"/>
      <c r="AS9" s="1573"/>
      <c r="AT9" s="1573"/>
      <c r="AU9" s="1573"/>
      <c r="AV9" s="1574"/>
      <c r="AW9" s="1574"/>
      <c r="AX9" s="1573"/>
      <c r="AY9" s="1561"/>
      <c r="AZ9" s="1580"/>
      <c r="BA9" s="1581"/>
      <c r="BB9" s="1581"/>
      <c r="BC9" s="1581"/>
      <c r="BD9" s="1581"/>
      <c r="BE9" s="1581"/>
      <c r="BF9" s="1581"/>
      <c r="BG9" s="1581"/>
      <c r="BH9" s="1581"/>
      <c r="BI9" s="1581"/>
      <c r="BJ9" s="1581"/>
      <c r="BK9" s="1582"/>
      <c r="BL9" s="1561"/>
      <c r="BM9" s="1553"/>
      <c r="BN9" s="1554"/>
      <c r="BO9" s="1554"/>
      <c r="BP9" s="1554"/>
      <c r="BQ9" s="1554"/>
      <c r="BR9" s="1554"/>
      <c r="BS9" s="1554"/>
      <c r="BT9" s="1554"/>
      <c r="BU9" s="1554"/>
      <c r="BV9" s="1554"/>
      <c r="BW9" s="1554"/>
      <c r="BX9" s="1559"/>
      <c r="BY9" s="1561"/>
      <c r="BZ9" s="1553"/>
      <c r="CA9" s="1554"/>
      <c r="CB9" s="1554"/>
      <c r="CC9" s="1554"/>
      <c r="CD9" s="1554"/>
      <c r="CE9" s="1554"/>
      <c r="CF9" s="1554"/>
      <c r="CG9" s="1554"/>
      <c r="CH9" s="1554"/>
      <c r="CI9" s="1554"/>
      <c r="CJ9" s="1554"/>
      <c r="CK9" s="1554"/>
      <c r="CL9" s="1561"/>
      <c r="CM9" s="1576"/>
      <c r="CN9" s="1563"/>
      <c r="CO9" s="1563"/>
      <c r="CP9" s="1563"/>
      <c r="CQ9" s="209">
        <v>2017</v>
      </c>
      <c r="CR9" s="207">
        <v>2017</v>
      </c>
    </row>
    <row r="10" spans="1:96" s="20" customFormat="1" ht="36.75" customHeight="1" thickBot="1" x14ac:dyDescent="0.25">
      <c r="A10" s="1188"/>
      <c r="B10" s="398" t="s">
        <v>10</v>
      </c>
      <c r="C10" s="24"/>
      <c r="D10" s="92" t="s">
        <v>1</v>
      </c>
      <c r="E10" s="46">
        <v>1</v>
      </c>
      <c r="F10" s="868" t="s">
        <v>7</v>
      </c>
      <c r="G10" s="16" t="s">
        <v>6</v>
      </c>
      <c r="H10" s="868" t="s">
        <v>7</v>
      </c>
      <c r="I10" s="16" t="s">
        <v>6</v>
      </c>
      <c r="J10" s="868" t="s">
        <v>7</v>
      </c>
      <c r="K10" s="16" t="s">
        <v>6</v>
      </c>
      <c r="L10" s="868" t="s">
        <v>7</v>
      </c>
      <c r="M10" s="16" t="s">
        <v>6</v>
      </c>
      <c r="N10" s="868" t="s">
        <v>7</v>
      </c>
      <c r="O10" s="16" t="s">
        <v>6</v>
      </c>
      <c r="P10" s="868" t="s">
        <v>7</v>
      </c>
      <c r="Q10" s="16" t="s">
        <v>6</v>
      </c>
      <c r="R10" s="868" t="s">
        <v>7</v>
      </c>
      <c r="S10" s="16" t="s">
        <v>6</v>
      </c>
      <c r="T10" s="868" t="s">
        <v>7</v>
      </c>
      <c r="U10" s="16" t="s">
        <v>6</v>
      </c>
      <c r="V10" s="868" t="s">
        <v>7</v>
      </c>
      <c r="W10" s="16" t="s">
        <v>6</v>
      </c>
      <c r="X10" s="868" t="s">
        <v>7</v>
      </c>
      <c r="Y10" s="16" t="s">
        <v>6</v>
      </c>
      <c r="Z10" s="868" t="s">
        <v>7</v>
      </c>
      <c r="AA10" s="16" t="s">
        <v>6</v>
      </c>
      <c r="AB10" s="868" t="s">
        <v>7</v>
      </c>
      <c r="AC10" s="16" t="s">
        <v>6</v>
      </c>
      <c r="AD10" s="868" t="s">
        <v>7</v>
      </c>
      <c r="AE10" s="868" t="s">
        <v>6</v>
      </c>
      <c r="AF10" s="870"/>
      <c r="AG10" s="196"/>
      <c r="AH10" s="871"/>
      <c r="AI10" s="195">
        <v>1</v>
      </c>
      <c r="AJ10" s="1567"/>
      <c r="AK10" s="1567"/>
      <c r="AL10" s="16" t="s">
        <v>430</v>
      </c>
      <c r="AM10" s="16" t="s">
        <v>11</v>
      </c>
      <c r="AN10" s="16" t="s">
        <v>12</v>
      </c>
      <c r="AO10" s="16" t="s">
        <v>13</v>
      </c>
      <c r="AP10" s="16" t="s">
        <v>14</v>
      </c>
      <c r="AQ10" s="16" t="s">
        <v>15</v>
      </c>
      <c r="AR10" s="16" t="s">
        <v>16</v>
      </c>
      <c r="AS10" s="16" t="s">
        <v>17</v>
      </c>
      <c r="AT10" s="16" t="s">
        <v>18</v>
      </c>
      <c r="AU10" s="16" t="s">
        <v>19</v>
      </c>
      <c r="AV10" s="17" t="s">
        <v>20</v>
      </c>
      <c r="AW10" s="17" t="s">
        <v>21</v>
      </c>
      <c r="AX10" s="143" t="s">
        <v>22</v>
      </c>
      <c r="AY10" s="46">
        <v>2</v>
      </c>
      <c r="AZ10" s="116" t="s">
        <v>11</v>
      </c>
      <c r="BA10" s="116" t="s">
        <v>12</v>
      </c>
      <c r="BB10" s="116" t="s">
        <v>13</v>
      </c>
      <c r="BC10" s="117" t="s">
        <v>14</v>
      </c>
      <c r="BD10" s="116" t="s">
        <v>15</v>
      </c>
      <c r="BE10" s="116" t="s">
        <v>16</v>
      </c>
      <c r="BF10" s="116" t="s">
        <v>17</v>
      </c>
      <c r="BG10" s="116" t="s">
        <v>18</v>
      </c>
      <c r="BH10" s="116" t="s">
        <v>19</v>
      </c>
      <c r="BI10" s="118" t="s">
        <v>20</v>
      </c>
      <c r="BJ10" s="118" t="s">
        <v>21</v>
      </c>
      <c r="BK10" s="118" t="s">
        <v>22</v>
      </c>
      <c r="BL10" s="46">
        <v>3</v>
      </c>
      <c r="BM10" s="868" t="s">
        <v>11</v>
      </c>
      <c r="BN10" s="16" t="s">
        <v>12</v>
      </c>
      <c r="BO10" s="16" t="s">
        <v>811</v>
      </c>
      <c r="BP10" s="16" t="s">
        <v>14</v>
      </c>
      <c r="BQ10" s="16" t="s">
        <v>15</v>
      </c>
      <c r="BR10" s="16" t="s">
        <v>16</v>
      </c>
      <c r="BS10" s="16" t="s">
        <v>17</v>
      </c>
      <c r="BT10" s="16" t="s">
        <v>18</v>
      </c>
      <c r="BU10" s="16" t="s">
        <v>19</v>
      </c>
      <c r="BV10" s="16" t="s">
        <v>812</v>
      </c>
      <c r="BW10" s="1204" t="s">
        <v>21</v>
      </c>
      <c r="BX10" s="16" t="s">
        <v>22</v>
      </c>
      <c r="BY10" s="46">
        <v>4</v>
      </c>
      <c r="BZ10" s="868" t="s">
        <v>11</v>
      </c>
      <c r="CA10" s="16" t="s">
        <v>12</v>
      </c>
      <c r="CB10" s="16" t="s">
        <v>13</v>
      </c>
      <c r="CC10" s="16" t="s">
        <v>14</v>
      </c>
      <c r="CD10" s="16" t="s">
        <v>15</v>
      </c>
      <c r="CE10" s="16" t="s">
        <v>16</v>
      </c>
      <c r="CF10" s="16" t="s">
        <v>17</v>
      </c>
      <c r="CG10" s="16" t="s">
        <v>18</v>
      </c>
      <c r="CH10" s="16" t="s">
        <v>19</v>
      </c>
      <c r="CI10" s="17" t="s">
        <v>20</v>
      </c>
      <c r="CJ10" s="17" t="s">
        <v>21</v>
      </c>
      <c r="CK10" s="17" t="s">
        <v>22</v>
      </c>
      <c r="CL10" s="46">
        <v>5</v>
      </c>
      <c r="CM10" s="549">
        <v>12</v>
      </c>
      <c r="CN10" s="550">
        <v>23</v>
      </c>
      <c r="CO10" s="550">
        <v>34</v>
      </c>
      <c r="CP10" s="550">
        <v>45</v>
      </c>
      <c r="CQ10" s="210"/>
      <c r="CR10" s="21"/>
    </row>
    <row r="11" spans="1:96" s="64" customFormat="1" ht="30" customHeight="1" thickBot="1" x14ac:dyDescent="0.25">
      <c r="A11" s="1189"/>
      <c r="B11" s="211" t="s">
        <v>35</v>
      </c>
      <c r="C11" s="400">
        <v>10</v>
      </c>
      <c r="D11" s="93" t="s">
        <v>24</v>
      </c>
      <c r="E11" s="212">
        <f t="shared" ref="E11:AJ11" si="3">+E12+E51+E143</f>
        <v>431903616667</v>
      </c>
      <c r="F11" s="212">
        <f t="shared" si="3"/>
        <v>329500000</v>
      </c>
      <c r="G11" s="212">
        <f t="shared" si="3"/>
        <v>329500000</v>
      </c>
      <c r="H11" s="212">
        <f t="shared" si="3"/>
        <v>317600000</v>
      </c>
      <c r="I11" s="212">
        <f t="shared" si="3"/>
        <v>317600000</v>
      </c>
      <c r="J11" s="212">
        <f t="shared" si="3"/>
        <v>43223589</v>
      </c>
      <c r="K11" s="212">
        <f t="shared" si="3"/>
        <v>43223589</v>
      </c>
      <c r="L11" s="212">
        <f t="shared" si="3"/>
        <v>324496256</v>
      </c>
      <c r="M11" s="212">
        <f t="shared" si="3"/>
        <v>324496256</v>
      </c>
      <c r="N11" s="212">
        <f t="shared" si="3"/>
        <v>200000000</v>
      </c>
      <c r="O11" s="212">
        <f t="shared" si="3"/>
        <v>200000000</v>
      </c>
      <c r="P11" s="212">
        <f t="shared" si="3"/>
        <v>1002919338</v>
      </c>
      <c r="Q11" s="212">
        <f t="shared" si="3"/>
        <v>1002919338</v>
      </c>
      <c r="R11" s="212">
        <f t="shared" si="3"/>
        <v>148000000</v>
      </c>
      <c r="S11" s="212">
        <f t="shared" si="3"/>
        <v>148000000</v>
      </c>
      <c r="T11" s="212">
        <f t="shared" si="3"/>
        <v>0</v>
      </c>
      <c r="U11" s="212">
        <f t="shared" si="3"/>
        <v>0</v>
      </c>
      <c r="V11" s="212">
        <f t="shared" si="3"/>
        <v>505124458</v>
      </c>
      <c r="W11" s="212">
        <f t="shared" si="3"/>
        <v>505124458</v>
      </c>
      <c r="X11" s="212">
        <f t="shared" si="3"/>
        <v>73348460</v>
      </c>
      <c r="Y11" s="212">
        <f t="shared" si="3"/>
        <v>73348460</v>
      </c>
      <c r="Z11" s="212">
        <f t="shared" si="3"/>
        <v>2174899483</v>
      </c>
      <c r="AA11" s="212">
        <f t="shared" si="3"/>
        <v>2174899483</v>
      </c>
      <c r="AB11" s="212">
        <f t="shared" si="3"/>
        <v>1389504022</v>
      </c>
      <c r="AC11" s="212">
        <f t="shared" si="3"/>
        <v>1389504022</v>
      </c>
      <c r="AD11" s="212">
        <f t="shared" si="3"/>
        <v>6508615606</v>
      </c>
      <c r="AE11" s="212">
        <f t="shared" si="3"/>
        <v>6508615606</v>
      </c>
      <c r="AF11" s="212">
        <f t="shared" si="3"/>
        <v>10211329088</v>
      </c>
      <c r="AG11" s="212">
        <f t="shared" si="3"/>
        <v>49070329088</v>
      </c>
      <c r="AH11" s="213">
        <f t="shared" si="3"/>
        <v>48603298674</v>
      </c>
      <c r="AI11" s="1440">
        <f t="shared" si="3"/>
        <v>422159317993</v>
      </c>
      <c r="AJ11" s="214">
        <f t="shared" si="3"/>
        <v>0</v>
      </c>
      <c r="AK11" s="212">
        <f t="shared" ref="AK11:BL11" si="4">+AK12+AK51+AK143</f>
        <v>421423709925.96997</v>
      </c>
      <c r="AL11" s="212">
        <f t="shared" si="4"/>
        <v>422159317993</v>
      </c>
      <c r="AM11" s="212">
        <f t="shared" si="4"/>
        <v>394587272105.57001</v>
      </c>
      <c r="AN11" s="212">
        <f t="shared" si="4"/>
        <v>5855335847.54</v>
      </c>
      <c r="AO11" s="212">
        <f t="shared" si="4"/>
        <v>3677122201.29</v>
      </c>
      <c r="AP11" s="212">
        <f t="shared" si="4"/>
        <v>201508734</v>
      </c>
      <c r="AQ11" s="212">
        <f t="shared" si="4"/>
        <v>1655275451.77</v>
      </c>
      <c r="AR11" s="212">
        <f t="shared" si="4"/>
        <v>1774464495</v>
      </c>
      <c r="AS11" s="212">
        <f t="shared" si="4"/>
        <v>2306890224.4300003</v>
      </c>
      <c r="AT11" s="212">
        <f t="shared" si="4"/>
        <v>3208509496</v>
      </c>
      <c r="AU11" s="212">
        <f t="shared" si="4"/>
        <v>1378025982.3699999</v>
      </c>
      <c r="AV11" s="212">
        <f t="shared" si="4"/>
        <v>2300188143</v>
      </c>
      <c r="AW11" s="212">
        <f t="shared" si="4"/>
        <v>2485507352</v>
      </c>
      <c r="AX11" s="212">
        <f t="shared" si="4"/>
        <v>2717153843</v>
      </c>
      <c r="AY11" s="212">
        <f t="shared" si="4"/>
        <v>421423709925.96997</v>
      </c>
      <c r="AZ11" s="212">
        <f t="shared" si="4"/>
        <v>65849174681.029999</v>
      </c>
      <c r="BA11" s="212">
        <f t="shared" si="4"/>
        <v>11900628196.43</v>
      </c>
      <c r="BB11" s="212">
        <f t="shared" si="4"/>
        <v>103372774085.72</v>
      </c>
      <c r="BC11" s="212">
        <f t="shared" si="4"/>
        <v>48755523476.520004</v>
      </c>
      <c r="BD11" s="212">
        <f t="shared" si="4"/>
        <v>16782528546</v>
      </c>
      <c r="BE11" s="212">
        <f t="shared" si="4"/>
        <v>17737678475</v>
      </c>
      <c r="BF11" s="212">
        <f t="shared" si="4"/>
        <v>11754532283</v>
      </c>
      <c r="BG11" s="212">
        <f t="shared" si="4"/>
        <v>17029418864</v>
      </c>
      <c r="BH11" s="212">
        <f t="shared" si="4"/>
        <v>17126782711.040001</v>
      </c>
      <c r="BI11" s="212">
        <f t="shared" si="4"/>
        <v>17464542698</v>
      </c>
      <c r="BJ11" s="212">
        <f t="shared" si="4"/>
        <v>16590302146</v>
      </c>
      <c r="BK11" s="212">
        <f t="shared" si="4"/>
        <v>34786882016.93</v>
      </c>
      <c r="BL11" s="212">
        <f t="shared" si="4"/>
        <v>410264965686.01001</v>
      </c>
      <c r="BM11" s="212">
        <v>516205717</v>
      </c>
      <c r="BN11" s="212">
        <v>489810803</v>
      </c>
      <c r="BO11" s="212">
        <v>498492252</v>
      </c>
      <c r="BP11" s="212">
        <v>503198704</v>
      </c>
      <c r="BQ11" s="212">
        <v>505778478</v>
      </c>
      <c r="BR11" s="212">
        <v>544829691</v>
      </c>
      <c r="BS11" s="212">
        <v>569840053</v>
      </c>
      <c r="BT11" s="212">
        <v>522293470</v>
      </c>
      <c r="BU11" s="212">
        <v>542697757</v>
      </c>
      <c r="BV11" s="212">
        <v>552767472</v>
      </c>
      <c r="BW11" s="212">
        <f t="shared" ref="BW11" si="5">+BW12+BW51+BW143</f>
        <v>34298355701.360001</v>
      </c>
      <c r="BX11" s="212">
        <f t="shared" ref="BX11:CP11" si="6">+BX12+BX51+BX143</f>
        <v>73216059203.48999</v>
      </c>
      <c r="BY11" s="212">
        <f t="shared" si="6"/>
        <v>401461372286.75</v>
      </c>
      <c r="BZ11" s="212">
        <f t="shared" si="6"/>
        <v>8219358444</v>
      </c>
      <c r="CA11" s="212">
        <f t="shared" si="6"/>
        <v>25339787169</v>
      </c>
      <c r="CB11" s="212">
        <f t="shared" si="6"/>
        <v>27715967109.799999</v>
      </c>
      <c r="CC11" s="212">
        <f t="shared" si="6"/>
        <v>23094184508</v>
      </c>
      <c r="CD11" s="212">
        <f t="shared" si="6"/>
        <v>29291609562</v>
      </c>
      <c r="CE11" s="212">
        <f t="shared" si="6"/>
        <v>28896464716.43</v>
      </c>
      <c r="CF11" s="212">
        <f t="shared" si="6"/>
        <v>26622781209.610001</v>
      </c>
      <c r="CG11" s="212">
        <f t="shared" si="6"/>
        <v>27107660173</v>
      </c>
      <c r="CH11" s="212">
        <f t="shared" si="6"/>
        <v>28033913238</v>
      </c>
      <c r="CI11" s="212">
        <f t="shared" si="6"/>
        <v>28320744466.059998</v>
      </c>
      <c r="CJ11" s="212">
        <f t="shared" si="6"/>
        <v>33988156837.360001</v>
      </c>
      <c r="CK11" s="212">
        <f t="shared" si="6"/>
        <v>49067520530.050003</v>
      </c>
      <c r="CL11" s="212">
        <f t="shared" si="6"/>
        <v>376954799055.31</v>
      </c>
      <c r="CM11" s="213">
        <f t="shared" si="6"/>
        <v>735608067.03000021</v>
      </c>
      <c r="CN11" s="213">
        <f t="shared" si="6"/>
        <v>11158744239.959999</v>
      </c>
      <c r="CO11" s="213">
        <f t="shared" si="6"/>
        <v>8803593399.2599983</v>
      </c>
      <c r="CP11" s="213">
        <f t="shared" si="6"/>
        <v>24506573231.440002</v>
      </c>
      <c r="CQ11" s="215">
        <f t="shared" ref="CQ11:CQ49" si="7">IFERROR(AY11/AL11,0)</f>
        <v>0.99825751076506564</v>
      </c>
      <c r="CR11" s="216">
        <f t="shared" ref="CR11:CR49" si="8">IFERROR(BL11/AL11,0)</f>
        <v>0.97182496796816598</v>
      </c>
    </row>
    <row r="12" spans="1:96" s="64" customFormat="1" ht="30" customHeight="1" thickBot="1" x14ac:dyDescent="0.25">
      <c r="A12" s="1189"/>
      <c r="B12" s="217" t="s">
        <v>429</v>
      </c>
      <c r="C12" s="401">
        <v>10</v>
      </c>
      <c r="D12" s="94" t="s">
        <v>23</v>
      </c>
      <c r="E12" s="218">
        <f t="shared" ref="E12:AD12" si="9">+E13+E32+E34+E31</f>
        <v>151005016667</v>
      </c>
      <c r="F12" s="218">
        <f t="shared" si="9"/>
        <v>0</v>
      </c>
      <c r="G12" s="218">
        <f t="shared" si="9"/>
        <v>0</v>
      </c>
      <c r="H12" s="218">
        <f t="shared" si="9"/>
        <v>0</v>
      </c>
      <c r="I12" s="218">
        <f t="shared" si="9"/>
        <v>0</v>
      </c>
      <c r="J12" s="218">
        <f t="shared" si="9"/>
        <v>0</v>
      </c>
      <c r="K12" s="218">
        <f t="shared" si="9"/>
        <v>0</v>
      </c>
      <c r="L12" s="218">
        <f t="shared" si="9"/>
        <v>0</v>
      </c>
      <c r="M12" s="218">
        <f t="shared" si="9"/>
        <v>0</v>
      </c>
      <c r="N12" s="218">
        <f t="shared" si="9"/>
        <v>0</v>
      </c>
      <c r="O12" s="218">
        <f t="shared" si="9"/>
        <v>0</v>
      </c>
      <c r="P12" s="218">
        <f t="shared" si="9"/>
        <v>500000000</v>
      </c>
      <c r="Q12" s="218">
        <f t="shared" si="9"/>
        <v>500000000</v>
      </c>
      <c r="R12" s="218">
        <f t="shared" si="9"/>
        <v>0</v>
      </c>
      <c r="S12" s="218">
        <f t="shared" si="9"/>
        <v>0</v>
      </c>
      <c r="T12" s="218">
        <f t="shared" si="9"/>
        <v>0</v>
      </c>
      <c r="U12" s="218">
        <f t="shared" si="9"/>
        <v>0</v>
      </c>
      <c r="V12" s="218">
        <f t="shared" si="9"/>
        <v>0</v>
      </c>
      <c r="W12" s="218">
        <f t="shared" si="9"/>
        <v>0</v>
      </c>
      <c r="X12" s="218">
        <f t="shared" si="9"/>
        <v>0</v>
      </c>
      <c r="Y12" s="218">
        <f t="shared" si="9"/>
        <v>0</v>
      </c>
      <c r="Z12" s="218">
        <f t="shared" si="9"/>
        <v>0</v>
      </c>
      <c r="AA12" s="218">
        <f t="shared" si="9"/>
        <v>0</v>
      </c>
      <c r="AB12" s="218">
        <f t="shared" si="9"/>
        <v>100000000</v>
      </c>
      <c r="AC12" s="218">
        <f t="shared" si="9"/>
        <v>100000000</v>
      </c>
      <c r="AD12" s="218">
        <f t="shared" si="9"/>
        <v>600000000</v>
      </c>
      <c r="AE12" s="218">
        <f>+AE13+AE32+AE34</f>
        <v>600000000</v>
      </c>
      <c r="AF12" s="218">
        <f>+AF13+AF32+AF34+AF31</f>
        <v>0</v>
      </c>
      <c r="AG12" s="218">
        <f>+AG13+AG32+AG34+AG31</f>
        <v>32359000000</v>
      </c>
      <c r="AH12" s="219">
        <f>+AH13+AH32+AH34+AH31</f>
        <v>0</v>
      </c>
      <c r="AI12" s="1441">
        <f>+AI13+AI32+AI34</f>
        <v>183364016667</v>
      </c>
      <c r="AJ12" s="220">
        <f>+AJ13+AJ32+AJ34</f>
        <v>0</v>
      </c>
      <c r="AK12" s="218">
        <f>+AK13+AK32+AK34+AK31</f>
        <v>183350658120</v>
      </c>
      <c r="AL12" s="218">
        <f>+AL13+AL32+AL34</f>
        <v>183364016667</v>
      </c>
      <c r="AM12" s="218">
        <f t="shared" ref="AM12:BL12" si="10">+AM13+AM32+AM34+AM31</f>
        <v>182507446143</v>
      </c>
      <c r="AN12" s="218">
        <f t="shared" si="10"/>
        <v>509156285</v>
      </c>
      <c r="AO12" s="218">
        <f t="shared" si="10"/>
        <v>58000000</v>
      </c>
      <c r="AP12" s="218">
        <f t="shared" si="10"/>
        <v>0</v>
      </c>
      <c r="AQ12" s="218">
        <f t="shared" si="10"/>
        <v>15856155</v>
      </c>
      <c r="AR12" s="218">
        <f t="shared" si="10"/>
        <v>0</v>
      </c>
      <c r="AS12" s="218">
        <f t="shared" si="10"/>
        <v>21000000</v>
      </c>
      <c r="AT12" s="218">
        <f t="shared" si="10"/>
        <v>45000000</v>
      </c>
      <c r="AU12" s="218">
        <f t="shared" si="10"/>
        <v>9313083</v>
      </c>
      <c r="AV12" s="218">
        <f t="shared" si="10"/>
        <v>0</v>
      </c>
      <c r="AW12" s="218">
        <f t="shared" si="10"/>
        <v>184886454</v>
      </c>
      <c r="AX12" s="218">
        <f t="shared" si="10"/>
        <v>0</v>
      </c>
      <c r="AY12" s="218">
        <f t="shared" si="10"/>
        <v>183350658120</v>
      </c>
      <c r="AZ12" s="218">
        <f t="shared" si="10"/>
        <v>9414390922</v>
      </c>
      <c r="BA12" s="218">
        <f t="shared" si="10"/>
        <v>8483246044</v>
      </c>
      <c r="BB12" s="218">
        <f t="shared" si="10"/>
        <v>9243188071</v>
      </c>
      <c r="BC12" s="218">
        <f t="shared" si="10"/>
        <v>8497850760</v>
      </c>
      <c r="BD12" s="218">
        <f t="shared" si="10"/>
        <v>8941254743</v>
      </c>
      <c r="BE12" s="218">
        <f t="shared" si="10"/>
        <v>12138771172</v>
      </c>
      <c r="BF12" s="218">
        <f t="shared" si="10"/>
        <v>8844634881</v>
      </c>
      <c r="BG12" s="218">
        <f t="shared" si="10"/>
        <v>13015879048</v>
      </c>
      <c r="BH12" s="218">
        <f t="shared" si="10"/>
        <v>12125928830</v>
      </c>
      <c r="BI12" s="218">
        <f t="shared" si="10"/>
        <v>12543295707</v>
      </c>
      <c r="BJ12" s="218">
        <f t="shared" si="10"/>
        <v>12998130968</v>
      </c>
      <c r="BK12" s="218">
        <f>+BK13+BK32+BK34+BK31</f>
        <v>27919899405</v>
      </c>
      <c r="BL12" s="218">
        <f t="shared" si="10"/>
        <v>175280398057.34</v>
      </c>
      <c r="BM12" s="218">
        <v>516205717</v>
      </c>
      <c r="BN12" s="218">
        <v>489810803</v>
      </c>
      <c r="BO12" s="218">
        <v>498492252</v>
      </c>
      <c r="BP12" s="218">
        <v>503198704</v>
      </c>
      <c r="BQ12" s="218">
        <v>505778478</v>
      </c>
      <c r="BR12" s="218">
        <v>544829691</v>
      </c>
      <c r="BS12" s="218">
        <v>569840053</v>
      </c>
      <c r="BT12" s="218">
        <v>522293470</v>
      </c>
      <c r="BU12" s="218">
        <v>542697757</v>
      </c>
      <c r="BV12" s="218">
        <v>552767472</v>
      </c>
      <c r="BW12" s="218">
        <f t="shared" ref="BW12" si="11">+BW13+BW32+BW34+BW31</f>
        <v>13360821576</v>
      </c>
      <c r="BX12" s="218">
        <f>+BX13+BX32+BX34+BX31</f>
        <v>28300767021.34</v>
      </c>
      <c r="BY12" s="218">
        <f>+BY13+BY34+BY32</f>
        <v>175221780633.34</v>
      </c>
      <c r="BZ12" s="218">
        <f t="shared" ref="BZ12:CP12" si="12">+BZ13+BZ32+BZ34+BZ31</f>
        <v>7943903358</v>
      </c>
      <c r="CA12" s="218">
        <f t="shared" si="12"/>
        <v>8280731406</v>
      </c>
      <c r="CB12" s="218">
        <f t="shared" si="12"/>
        <v>8817182482</v>
      </c>
      <c r="CC12" s="218">
        <f t="shared" si="12"/>
        <v>8621817769</v>
      </c>
      <c r="CD12" s="218">
        <f t="shared" si="12"/>
        <v>9149199107</v>
      </c>
      <c r="CE12" s="218">
        <f t="shared" si="12"/>
        <v>12350807687</v>
      </c>
      <c r="CF12" s="218">
        <f t="shared" si="12"/>
        <v>9047692318</v>
      </c>
      <c r="CG12" s="218">
        <f t="shared" si="12"/>
        <v>9538459051</v>
      </c>
      <c r="CH12" s="218">
        <f t="shared" si="12"/>
        <v>9372529970</v>
      </c>
      <c r="CI12" s="218">
        <f t="shared" si="12"/>
        <v>9246887796</v>
      </c>
      <c r="CJ12" s="218">
        <f t="shared" si="12"/>
        <v>13260383777</v>
      </c>
      <c r="CK12" s="218">
        <f t="shared" si="12"/>
        <v>25359406790</v>
      </c>
      <c r="CL12" s="218">
        <f t="shared" si="12"/>
        <v>172179982603</v>
      </c>
      <c r="CM12" s="218">
        <f t="shared" si="12"/>
        <v>13358547</v>
      </c>
      <c r="CN12" s="218">
        <f t="shared" si="12"/>
        <v>8070260062.6599998</v>
      </c>
      <c r="CO12" s="218">
        <f t="shared" si="12"/>
        <v>58617424</v>
      </c>
      <c r="CP12" s="218">
        <f t="shared" si="12"/>
        <v>3041798030.3400002</v>
      </c>
      <c r="CQ12" s="221">
        <f t="shared" si="7"/>
        <v>0.99992714739105948</v>
      </c>
      <c r="CR12" s="222">
        <f t="shared" si="8"/>
        <v>0.95591491309693366</v>
      </c>
    </row>
    <row r="13" spans="1:96" s="64" customFormat="1" ht="36.75" customHeight="1" outlineLevel="1" x14ac:dyDescent="0.2">
      <c r="A13" s="1189"/>
      <c r="B13" s="223" t="s">
        <v>694</v>
      </c>
      <c r="C13" s="402">
        <v>10</v>
      </c>
      <c r="D13" s="224" t="s">
        <v>267</v>
      </c>
      <c r="E13" s="225">
        <f t="shared" ref="E13:AE13" si="13">+E14+E18+E20+E28+E31</f>
        <v>113327000000</v>
      </c>
      <c r="F13" s="225">
        <f t="shared" si="13"/>
        <v>0</v>
      </c>
      <c r="G13" s="225">
        <f t="shared" si="13"/>
        <v>0</v>
      </c>
      <c r="H13" s="225">
        <f t="shared" si="13"/>
        <v>0</v>
      </c>
      <c r="I13" s="225">
        <f t="shared" si="13"/>
        <v>0</v>
      </c>
      <c r="J13" s="225">
        <f t="shared" si="13"/>
        <v>0</v>
      </c>
      <c r="K13" s="225">
        <f t="shared" si="13"/>
        <v>0</v>
      </c>
      <c r="L13" s="225">
        <f t="shared" si="13"/>
        <v>0</v>
      </c>
      <c r="M13" s="225">
        <f t="shared" si="13"/>
        <v>0</v>
      </c>
      <c r="N13" s="225">
        <f t="shared" si="13"/>
        <v>0</v>
      </c>
      <c r="O13" s="225">
        <f t="shared" si="13"/>
        <v>0</v>
      </c>
      <c r="P13" s="225">
        <f t="shared" si="13"/>
        <v>500000000</v>
      </c>
      <c r="Q13" s="225">
        <f t="shared" si="13"/>
        <v>500000000</v>
      </c>
      <c r="R13" s="225">
        <f t="shared" si="13"/>
        <v>0</v>
      </c>
      <c r="S13" s="225">
        <f t="shared" si="13"/>
        <v>0</v>
      </c>
      <c r="T13" s="225">
        <f t="shared" si="13"/>
        <v>0</v>
      </c>
      <c r="U13" s="225">
        <f t="shared" si="13"/>
        <v>0</v>
      </c>
      <c r="V13" s="225">
        <f t="shared" si="13"/>
        <v>0</v>
      </c>
      <c r="W13" s="225">
        <f t="shared" si="13"/>
        <v>0</v>
      </c>
      <c r="X13" s="225">
        <f t="shared" si="13"/>
        <v>0</v>
      </c>
      <c r="Y13" s="225">
        <f t="shared" si="13"/>
        <v>0</v>
      </c>
      <c r="Z13" s="225">
        <f t="shared" si="13"/>
        <v>0</v>
      </c>
      <c r="AA13" s="225">
        <f t="shared" si="13"/>
        <v>0</v>
      </c>
      <c r="AB13" s="225">
        <f t="shared" si="13"/>
        <v>0</v>
      </c>
      <c r="AC13" s="225">
        <f t="shared" si="13"/>
        <v>0</v>
      </c>
      <c r="AD13" s="225">
        <f t="shared" si="13"/>
        <v>500000000</v>
      </c>
      <c r="AE13" s="225">
        <f t="shared" si="13"/>
        <v>500000000</v>
      </c>
      <c r="AF13" s="225">
        <f>+AF14+AF18+AF20+AF28+AF31+AF27</f>
        <v>0</v>
      </c>
      <c r="AG13" s="225">
        <f>+AG14+AG18+AG20+AG28+AG31+AG27</f>
        <v>20905371450</v>
      </c>
      <c r="AH13" s="1438">
        <f t="shared" ref="AH13:BL13" si="14">+AH14+AH18+AH20+AH28+AH31</f>
        <v>0</v>
      </c>
      <c r="AI13" s="1442">
        <f t="shared" si="14"/>
        <v>134232371450</v>
      </c>
      <c r="AJ13" s="1439">
        <f t="shared" si="14"/>
        <v>0</v>
      </c>
      <c r="AK13" s="225">
        <f t="shared" si="14"/>
        <v>134232371450</v>
      </c>
      <c r="AL13" s="225">
        <f>+AL14+AL18+AL20+AL28+AL31</f>
        <v>134232371450</v>
      </c>
      <c r="AM13" s="225">
        <f t="shared" si="14"/>
        <v>134232371450</v>
      </c>
      <c r="AN13" s="225">
        <f t="shared" si="14"/>
        <v>0</v>
      </c>
      <c r="AO13" s="225">
        <f t="shared" si="14"/>
        <v>0</v>
      </c>
      <c r="AP13" s="225">
        <f t="shared" si="14"/>
        <v>0</v>
      </c>
      <c r="AQ13" s="225">
        <f t="shared" si="14"/>
        <v>0</v>
      </c>
      <c r="AR13" s="225">
        <f t="shared" si="14"/>
        <v>0</v>
      </c>
      <c r="AS13" s="225">
        <f t="shared" si="14"/>
        <v>0</v>
      </c>
      <c r="AT13" s="225">
        <f t="shared" si="14"/>
        <v>0</v>
      </c>
      <c r="AU13" s="225">
        <f t="shared" si="14"/>
        <v>0</v>
      </c>
      <c r="AV13" s="225">
        <f t="shared" si="14"/>
        <v>0</v>
      </c>
      <c r="AW13" s="225">
        <f t="shared" si="14"/>
        <v>0</v>
      </c>
      <c r="AX13" s="225">
        <f t="shared" si="14"/>
        <v>0</v>
      </c>
      <c r="AY13" s="225">
        <f t="shared" si="14"/>
        <v>134232371450</v>
      </c>
      <c r="AZ13" s="225">
        <f t="shared" si="14"/>
        <v>7566671272</v>
      </c>
      <c r="BA13" s="225">
        <f t="shared" si="14"/>
        <v>7888349744</v>
      </c>
      <c r="BB13" s="225">
        <f t="shared" si="14"/>
        <v>8389536316</v>
      </c>
      <c r="BC13" s="225">
        <f t="shared" si="14"/>
        <v>8160533960</v>
      </c>
      <c r="BD13" s="225">
        <f t="shared" si="14"/>
        <v>8561272443</v>
      </c>
      <c r="BE13" s="225">
        <f t="shared" si="14"/>
        <v>11765442572</v>
      </c>
      <c r="BF13" s="225">
        <f t="shared" si="14"/>
        <v>8314643526</v>
      </c>
      <c r="BG13" s="225">
        <f t="shared" si="14"/>
        <v>8826519245</v>
      </c>
      <c r="BH13" s="225">
        <f t="shared" si="14"/>
        <v>8768807212</v>
      </c>
      <c r="BI13" s="225">
        <f t="shared" si="14"/>
        <v>9222589840</v>
      </c>
      <c r="BJ13" s="225">
        <f t="shared" si="14"/>
        <v>9667593830</v>
      </c>
      <c r="BK13" s="225">
        <f t="shared" si="14"/>
        <v>20150731497</v>
      </c>
      <c r="BL13" s="225">
        <f t="shared" si="14"/>
        <v>128656675530</v>
      </c>
      <c r="BM13" s="225">
        <v>516205717</v>
      </c>
      <c r="BN13" s="225">
        <v>489810803</v>
      </c>
      <c r="BO13" s="225">
        <v>498492252</v>
      </c>
      <c r="BP13" s="225">
        <v>503198704</v>
      </c>
      <c r="BQ13" s="225">
        <v>505778478</v>
      </c>
      <c r="BR13" s="225">
        <v>544829691</v>
      </c>
      <c r="BS13" s="225">
        <v>569840053</v>
      </c>
      <c r="BT13" s="225">
        <v>522293470</v>
      </c>
      <c r="BU13" s="225">
        <v>542697757</v>
      </c>
      <c r="BV13" s="225">
        <v>552767472</v>
      </c>
      <c r="BW13" s="225">
        <f t="shared" ref="BW13" si="15">+BW14+BW18+BW20+BW28+BW31</f>
        <v>9667593830</v>
      </c>
      <c r="BX13" s="225">
        <f>+BX14+BX18+BX20+BX28+BX31</f>
        <v>20150731497</v>
      </c>
      <c r="BY13" s="225">
        <f>+BY14+BY18+BY20+BY28</f>
        <v>128656675530</v>
      </c>
      <c r="BZ13" s="225">
        <f t="shared" ref="BZ13:CF13" si="16">+BZ14+BZ18+BZ20+BZ28+BZ31</f>
        <v>7625860813</v>
      </c>
      <c r="CA13" s="225">
        <f t="shared" si="16"/>
        <v>7936067429</v>
      </c>
      <c r="CB13" s="225">
        <f t="shared" si="16"/>
        <v>8401277215</v>
      </c>
      <c r="CC13" s="225">
        <f t="shared" si="16"/>
        <v>8185474733</v>
      </c>
      <c r="CD13" s="225">
        <f t="shared" si="16"/>
        <v>8565694917</v>
      </c>
      <c r="CE13" s="225">
        <f t="shared" si="16"/>
        <v>11774691483</v>
      </c>
      <c r="CF13" s="225">
        <f t="shared" si="16"/>
        <v>8321855477</v>
      </c>
      <c r="CG13" s="225">
        <f>+CG14+CG18+CG20+CG28</f>
        <v>8848841449</v>
      </c>
      <c r="CH13" s="225">
        <f t="shared" ref="CH13:CP13" si="17">+CH14+CH18+CH20+CH28+CH31</f>
        <v>8800690362</v>
      </c>
      <c r="CI13" s="225">
        <f t="shared" si="17"/>
        <v>8616362106</v>
      </c>
      <c r="CJ13" s="225">
        <f t="shared" si="17"/>
        <v>9667593830</v>
      </c>
      <c r="CK13" s="225">
        <f t="shared" si="17"/>
        <v>20150731497</v>
      </c>
      <c r="CL13" s="225">
        <f t="shared" si="17"/>
        <v>128656675530</v>
      </c>
      <c r="CM13" s="225">
        <f t="shared" si="17"/>
        <v>0</v>
      </c>
      <c r="CN13" s="225">
        <f t="shared" si="17"/>
        <v>5575695920</v>
      </c>
      <c r="CO13" s="225">
        <f t="shared" si="17"/>
        <v>0</v>
      </c>
      <c r="CP13" s="225">
        <f t="shared" si="17"/>
        <v>0</v>
      </c>
      <c r="CQ13" s="226">
        <f t="shared" si="7"/>
        <v>1</v>
      </c>
      <c r="CR13" s="227">
        <f t="shared" si="8"/>
        <v>0.95846236001219065</v>
      </c>
    </row>
    <row r="14" spans="1:96" s="64" customFormat="1" ht="20.25" customHeight="1" outlineLevel="2" x14ac:dyDescent="0.2">
      <c r="A14" s="1543" t="str">
        <f t="shared" ref="A14:A20" si="18">+B14&amp;C14</f>
        <v>A-1-0-1-110</v>
      </c>
      <c r="B14" s="128" t="s">
        <v>218</v>
      </c>
      <c r="C14" s="403">
        <v>10</v>
      </c>
      <c r="D14" s="107" t="s">
        <v>219</v>
      </c>
      <c r="E14" s="131">
        <f>+SUM(E15:E17)</f>
        <v>87215000000</v>
      </c>
      <c r="F14" s="131">
        <f t="shared" ref="F14:U14" si="19">+SUM(F15:F17)</f>
        <v>0</v>
      </c>
      <c r="G14" s="131">
        <f t="shared" si="19"/>
        <v>0</v>
      </c>
      <c r="H14" s="131">
        <f t="shared" si="19"/>
        <v>0</v>
      </c>
      <c r="I14" s="131">
        <f t="shared" si="19"/>
        <v>0</v>
      </c>
      <c r="J14" s="131">
        <f t="shared" si="19"/>
        <v>0</v>
      </c>
      <c r="K14" s="131">
        <f t="shared" si="19"/>
        <v>0</v>
      </c>
      <c r="L14" s="131">
        <f t="shared" si="19"/>
        <v>0</v>
      </c>
      <c r="M14" s="131">
        <f t="shared" si="19"/>
        <v>0</v>
      </c>
      <c r="N14" s="131">
        <f t="shared" si="19"/>
        <v>0</v>
      </c>
      <c r="O14" s="131">
        <f t="shared" si="19"/>
        <v>0</v>
      </c>
      <c r="P14" s="131">
        <f t="shared" si="19"/>
        <v>0</v>
      </c>
      <c r="Q14" s="131">
        <f t="shared" si="19"/>
        <v>0</v>
      </c>
      <c r="R14" s="131">
        <f t="shared" si="19"/>
        <v>0</v>
      </c>
      <c r="S14" s="131">
        <f t="shared" si="19"/>
        <v>0</v>
      </c>
      <c r="T14" s="131">
        <f t="shared" si="19"/>
        <v>0</v>
      </c>
      <c r="U14" s="131">
        <f t="shared" si="19"/>
        <v>0</v>
      </c>
      <c r="V14" s="130">
        <f t="shared" ref="V14:AL14" si="20">+SUM(V15:V17)</f>
        <v>0</v>
      </c>
      <c r="W14" s="130">
        <f t="shared" si="20"/>
        <v>0</v>
      </c>
      <c r="X14" s="130">
        <f t="shared" si="20"/>
        <v>0</v>
      </c>
      <c r="Y14" s="130">
        <f t="shared" si="20"/>
        <v>0</v>
      </c>
      <c r="Z14" s="130">
        <f t="shared" si="20"/>
        <v>0</v>
      </c>
      <c r="AA14" s="130">
        <f t="shared" si="20"/>
        <v>0</v>
      </c>
      <c r="AB14" s="130">
        <f t="shared" si="20"/>
        <v>0</v>
      </c>
      <c r="AC14" s="130">
        <f t="shared" si="20"/>
        <v>0</v>
      </c>
      <c r="AD14" s="130">
        <f t="shared" si="20"/>
        <v>0</v>
      </c>
      <c r="AE14" s="131">
        <f t="shared" si="20"/>
        <v>0</v>
      </c>
      <c r="AF14" s="130">
        <f t="shared" si="20"/>
        <v>0</v>
      </c>
      <c r="AG14" s="130">
        <f>+SUM(AG15:AG17)</f>
        <v>16619680000</v>
      </c>
      <c r="AH14" s="130">
        <f t="shared" si="20"/>
        <v>0</v>
      </c>
      <c r="AI14" s="131">
        <f t="shared" si="20"/>
        <v>103834680000</v>
      </c>
      <c r="AJ14" s="129">
        <f t="shared" si="20"/>
        <v>0</v>
      </c>
      <c r="AK14" s="131">
        <f t="shared" si="20"/>
        <v>103834680000</v>
      </c>
      <c r="AL14" s="131">
        <f t="shared" si="20"/>
        <v>103834680000</v>
      </c>
      <c r="AM14" s="131">
        <f>+SUM(AM15:AM17)</f>
        <v>103834680000</v>
      </c>
      <c r="AN14" s="131">
        <f t="shared" ref="AN14:BL14" si="21">+SUM(AN15:AN17)</f>
        <v>0</v>
      </c>
      <c r="AO14" s="131">
        <f t="shared" si="21"/>
        <v>0</v>
      </c>
      <c r="AP14" s="131">
        <f t="shared" si="21"/>
        <v>0</v>
      </c>
      <c r="AQ14" s="130">
        <f t="shared" si="21"/>
        <v>0</v>
      </c>
      <c r="AR14" s="131">
        <f t="shared" si="21"/>
        <v>0</v>
      </c>
      <c r="AS14" s="156">
        <f t="shared" si="21"/>
        <v>0</v>
      </c>
      <c r="AT14" s="134">
        <f t="shared" si="21"/>
        <v>0</v>
      </c>
      <c r="AU14" s="134">
        <f t="shared" si="21"/>
        <v>0</v>
      </c>
      <c r="AV14" s="134">
        <f t="shared" si="21"/>
        <v>0</v>
      </c>
      <c r="AW14" s="134">
        <f t="shared" ref="AW14" si="22">+SUM(AW15:AW17)</f>
        <v>0</v>
      </c>
      <c r="AX14" s="159">
        <f t="shared" si="21"/>
        <v>0</v>
      </c>
      <c r="AY14" s="131">
        <f>+SUM(AY15:AY17)</f>
        <v>103834680000</v>
      </c>
      <c r="AZ14" s="131">
        <f t="shared" si="21"/>
        <v>7178990595</v>
      </c>
      <c r="BA14" s="131">
        <f t="shared" si="21"/>
        <v>7457294559</v>
      </c>
      <c r="BB14" s="131">
        <f>+SUM(BB15:BB17)</f>
        <v>7964594422</v>
      </c>
      <c r="BC14" s="156">
        <f t="shared" si="21"/>
        <v>7722372494</v>
      </c>
      <c r="BD14" s="134">
        <f t="shared" si="21"/>
        <v>8127641125</v>
      </c>
      <c r="BE14" s="134">
        <f t="shared" si="21"/>
        <v>11167539182</v>
      </c>
      <c r="BF14" s="134">
        <f t="shared" si="21"/>
        <v>7844249560</v>
      </c>
      <c r="BG14" s="134">
        <f>+SUM(BG15:BG17)</f>
        <v>8371522975</v>
      </c>
      <c r="BH14" s="134">
        <f t="shared" si="21"/>
        <v>8318604030</v>
      </c>
      <c r="BI14" s="134">
        <f t="shared" si="21"/>
        <v>8098625106</v>
      </c>
      <c r="BJ14" s="134">
        <f t="shared" ref="BJ14" si="23">+SUM(BJ15:BJ17)</f>
        <v>8419922349</v>
      </c>
      <c r="BK14" s="159">
        <f t="shared" si="21"/>
        <v>9168011212</v>
      </c>
      <c r="BL14" s="131">
        <f t="shared" si="21"/>
        <v>99839367609</v>
      </c>
      <c r="BM14" s="228">
        <v>516205717</v>
      </c>
      <c r="BN14" s="134">
        <v>489810803</v>
      </c>
      <c r="BO14" s="134">
        <v>498492252</v>
      </c>
      <c r="BP14" s="134">
        <v>503198704</v>
      </c>
      <c r="BQ14" s="134">
        <v>505778478</v>
      </c>
      <c r="BR14" s="134">
        <v>544829691</v>
      </c>
      <c r="BS14" s="134">
        <v>569840053</v>
      </c>
      <c r="BT14" s="134">
        <v>522293470</v>
      </c>
      <c r="BU14" s="134">
        <v>542697757</v>
      </c>
      <c r="BV14" s="134">
        <v>552767472</v>
      </c>
      <c r="BW14" s="131">
        <f t="shared" ref="BW14:CP14" si="24">+SUM(BW15:BW17)</f>
        <v>8419922349</v>
      </c>
      <c r="BX14" s="159">
        <f t="shared" si="24"/>
        <v>9168011212</v>
      </c>
      <c r="BY14" s="131">
        <f t="shared" si="24"/>
        <v>99839367609</v>
      </c>
      <c r="BZ14" s="228">
        <f t="shared" si="24"/>
        <v>7178990595</v>
      </c>
      <c r="CA14" s="134">
        <f t="shared" si="24"/>
        <v>7455420355</v>
      </c>
      <c r="CB14" s="134">
        <f t="shared" si="24"/>
        <v>7964200388</v>
      </c>
      <c r="CC14" s="134">
        <f t="shared" si="24"/>
        <v>7724640732</v>
      </c>
      <c r="CD14" s="134">
        <f t="shared" si="24"/>
        <v>8127641125</v>
      </c>
      <c r="CE14" s="134">
        <f t="shared" si="24"/>
        <v>11167539182</v>
      </c>
      <c r="CF14" s="134">
        <f t="shared" si="24"/>
        <v>7833954662</v>
      </c>
      <c r="CG14" s="134">
        <f t="shared" si="24"/>
        <v>8377830168</v>
      </c>
      <c r="CH14" s="134">
        <f t="shared" si="24"/>
        <v>8322591735</v>
      </c>
      <c r="CI14" s="134">
        <f t="shared" si="24"/>
        <v>8098625106</v>
      </c>
      <c r="CJ14" s="134">
        <f t="shared" ref="CJ14" si="25">+SUM(CJ15:CJ17)</f>
        <v>8419922349</v>
      </c>
      <c r="CK14" s="134">
        <f t="shared" ref="CK14" si="26">+SUM(CK15:CK17)</f>
        <v>9168011212</v>
      </c>
      <c r="CL14" s="131">
        <f t="shared" si="24"/>
        <v>99839367609</v>
      </c>
      <c r="CM14" s="132">
        <f t="shared" si="24"/>
        <v>0</v>
      </c>
      <c r="CN14" s="130">
        <f t="shared" si="24"/>
        <v>3995312391</v>
      </c>
      <c r="CO14" s="130">
        <f t="shared" si="24"/>
        <v>0</v>
      </c>
      <c r="CP14" s="130">
        <f t="shared" si="24"/>
        <v>0</v>
      </c>
      <c r="CQ14" s="229">
        <f t="shared" si="7"/>
        <v>1</v>
      </c>
      <c r="CR14" s="230">
        <f t="shared" si="8"/>
        <v>0.96152237006942187</v>
      </c>
    </row>
    <row r="15" spans="1:96" s="26" customFormat="1" ht="18" customHeight="1" outlineLevel="3" x14ac:dyDescent="0.2">
      <c r="A15" s="1191" t="str">
        <f t="shared" si="18"/>
        <v>A-1-0-1-1-110</v>
      </c>
      <c r="B15" s="147" t="s">
        <v>125</v>
      </c>
      <c r="C15" s="404" t="s">
        <v>86</v>
      </c>
      <c r="D15" s="148" t="s">
        <v>36</v>
      </c>
      <c r="E15" s="30">
        <v>81215000000</v>
      </c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>
        <v>0</v>
      </c>
      <c r="X15" s="31"/>
      <c r="Y15" s="31"/>
      <c r="Z15" s="31"/>
      <c r="AA15" s="31"/>
      <c r="AB15" s="31"/>
      <c r="AC15" s="31"/>
      <c r="AD15" s="31">
        <f t="shared" ref="AD15:AE17" si="27">+F15+H15+J15+L15+N15+P15+R15+T15+V15+X15+Z15+AB15</f>
        <v>0</v>
      </c>
      <c r="AE15" s="30">
        <f t="shared" si="27"/>
        <v>0</v>
      </c>
      <c r="AF15" s="31"/>
      <c r="AG15" s="31">
        <f>4500000000+4522680000+5849418826</f>
        <v>14872098826</v>
      </c>
      <c r="AH15" s="157"/>
      <c r="AI15" s="30">
        <f>+E15-AD15+AE15-AH15-AF15+AG15</f>
        <v>96087098826</v>
      </c>
      <c r="AJ15" s="33"/>
      <c r="AK15" s="30">
        <f>+AJ15+AY15</f>
        <v>96087098826</v>
      </c>
      <c r="AL15" s="30">
        <f>+AI15-AJ15</f>
        <v>96087098826</v>
      </c>
      <c r="AM15" s="30">
        <v>96087098826</v>
      </c>
      <c r="AN15" s="30">
        <v>0</v>
      </c>
      <c r="AO15" s="30">
        <v>0</v>
      </c>
      <c r="AP15" s="30">
        <v>0</v>
      </c>
      <c r="AQ15" s="31">
        <v>0</v>
      </c>
      <c r="AR15" s="30">
        <v>0</v>
      </c>
      <c r="AS15" s="42">
        <v>0</v>
      </c>
      <c r="AT15" s="38">
        <v>0</v>
      </c>
      <c r="AU15" s="38">
        <v>0</v>
      </c>
      <c r="AV15" s="38">
        <v>0</v>
      </c>
      <c r="AW15" s="32">
        <v>0</v>
      </c>
      <c r="AX15" s="35">
        <v>0</v>
      </c>
      <c r="AY15" s="30">
        <f>+SUM(AM15:AX15)</f>
        <v>96087098826</v>
      </c>
      <c r="AZ15" s="30">
        <v>6740674804</v>
      </c>
      <c r="BA15" s="30">
        <v>7231974570</v>
      </c>
      <c r="BB15" s="30">
        <v>7505822646</v>
      </c>
      <c r="BC15" s="30">
        <v>7439211127</v>
      </c>
      <c r="BD15" s="31">
        <v>7375639529</v>
      </c>
      <c r="BE15" s="38">
        <v>10122408863</v>
      </c>
      <c r="BF15" s="38">
        <v>7381992106</v>
      </c>
      <c r="BG15" s="38">
        <v>7876668494</v>
      </c>
      <c r="BH15" s="38">
        <v>7841822321</v>
      </c>
      <c r="BI15" s="38">
        <v>7753157285</v>
      </c>
      <c r="BJ15" s="38">
        <v>7958422401</v>
      </c>
      <c r="BK15" s="35">
        <v>8030740576</v>
      </c>
      <c r="BL15" s="30">
        <f>+SUM(AZ15:BK15)</f>
        <v>93258534722</v>
      </c>
      <c r="BM15" s="34">
        <v>6740674804</v>
      </c>
      <c r="BN15" s="38">
        <v>7231974570</v>
      </c>
      <c r="BO15" s="38">
        <v>7505822646</v>
      </c>
      <c r="BP15" s="38">
        <v>7439211127</v>
      </c>
      <c r="BQ15" s="38">
        <v>7375639529</v>
      </c>
      <c r="BR15" s="38">
        <v>10122408863</v>
      </c>
      <c r="BS15" s="38">
        <v>7381992106</v>
      </c>
      <c r="BT15" s="38">
        <v>7876668494</v>
      </c>
      <c r="BU15" s="38">
        <v>7841822321</v>
      </c>
      <c r="BV15" s="38">
        <v>7753157285</v>
      </c>
      <c r="BW15" s="38">
        <v>7958422401</v>
      </c>
      <c r="BX15" s="35">
        <v>8030740576</v>
      </c>
      <c r="BY15" s="30">
        <f>+SUM(BM15:BX15)</f>
        <v>93258534722</v>
      </c>
      <c r="BZ15" s="38">
        <v>6740674804</v>
      </c>
      <c r="CA15" s="38">
        <v>7230100366</v>
      </c>
      <c r="CB15" s="38">
        <v>7505428612</v>
      </c>
      <c r="CC15" s="38">
        <v>7441479365</v>
      </c>
      <c r="CD15" s="38">
        <v>7375639529</v>
      </c>
      <c r="CE15" s="38">
        <v>10122408863</v>
      </c>
      <c r="CF15" s="38">
        <v>7371697208</v>
      </c>
      <c r="CG15" s="38">
        <v>7882975687</v>
      </c>
      <c r="CH15" s="38">
        <v>7845810026</v>
      </c>
      <c r="CI15" s="38">
        <v>7753157285</v>
      </c>
      <c r="CJ15" s="38">
        <v>7958422401</v>
      </c>
      <c r="CK15" s="38">
        <v>8030740576</v>
      </c>
      <c r="CL15" s="30">
        <f>+SUM(BZ15:CK15)</f>
        <v>93258534722</v>
      </c>
      <c r="CM15" s="32">
        <f>+AL15-AY15</f>
        <v>0</v>
      </c>
      <c r="CN15" s="31">
        <f>+AY15-BL15</f>
        <v>2828564104</v>
      </c>
      <c r="CO15" s="31">
        <f>+BL15-BY15</f>
        <v>0</v>
      </c>
      <c r="CP15" s="31">
        <f>+BY15-CL15</f>
        <v>0</v>
      </c>
      <c r="CQ15" s="231">
        <f t="shared" si="7"/>
        <v>1</v>
      </c>
      <c r="CR15" s="76">
        <f t="shared" si="8"/>
        <v>0.97056249862302402</v>
      </c>
    </row>
    <row r="16" spans="1:96" s="26" customFormat="1" ht="15.75" customHeight="1" outlineLevel="3" x14ac:dyDescent="0.2">
      <c r="A16" s="1191" t="str">
        <f t="shared" si="18"/>
        <v>A-1-0-1-1-210</v>
      </c>
      <c r="B16" s="147" t="s">
        <v>126</v>
      </c>
      <c r="C16" s="404" t="s">
        <v>86</v>
      </c>
      <c r="D16" s="65" t="s">
        <v>37</v>
      </c>
      <c r="E16" s="30">
        <v>5000000000</v>
      </c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>
        <v>0</v>
      </c>
      <c r="X16" s="31"/>
      <c r="Y16" s="31"/>
      <c r="Z16" s="31"/>
      <c r="AA16" s="31"/>
      <c r="AB16" s="31"/>
      <c r="AC16" s="31"/>
      <c r="AD16" s="31">
        <f t="shared" si="27"/>
        <v>0</v>
      </c>
      <c r="AE16" s="30">
        <f t="shared" si="27"/>
        <v>0</v>
      </c>
      <c r="AF16" s="31"/>
      <c r="AG16" s="31">
        <f>500000000+380000000+547581174</f>
        <v>1427581174</v>
      </c>
      <c r="AH16" s="157"/>
      <c r="AI16" s="30">
        <f t="shared" ref="AI16:AI17" si="28">+E16-AD16+AE16-AH16-AF16+AG16</f>
        <v>6427581174</v>
      </c>
      <c r="AJ16" s="33"/>
      <c r="AK16" s="30">
        <f>+AJ16+AY16</f>
        <v>6427581174</v>
      </c>
      <c r="AL16" s="30">
        <f>+AI16-AJ16</f>
        <v>6427581174</v>
      </c>
      <c r="AM16" s="30">
        <v>6427581174</v>
      </c>
      <c r="AN16" s="30">
        <v>0</v>
      </c>
      <c r="AO16" s="30">
        <v>0</v>
      </c>
      <c r="AP16" s="30">
        <v>0</v>
      </c>
      <c r="AQ16" s="31">
        <v>0</v>
      </c>
      <c r="AR16" s="30">
        <v>0</v>
      </c>
      <c r="AS16" s="42">
        <v>0</v>
      </c>
      <c r="AT16" s="38">
        <v>0</v>
      </c>
      <c r="AU16" s="38">
        <v>0</v>
      </c>
      <c r="AV16" s="38">
        <v>0</v>
      </c>
      <c r="AW16" s="32">
        <v>0</v>
      </c>
      <c r="AX16" s="35">
        <v>0</v>
      </c>
      <c r="AY16" s="30">
        <f t="shared" ref="AY16:AY17" si="29">+SUM(AM16:AX16)</f>
        <v>6427581174</v>
      </c>
      <c r="AZ16" s="30">
        <v>403474615</v>
      </c>
      <c r="BA16" s="30">
        <v>182003660</v>
      </c>
      <c r="BB16" s="30">
        <v>408333149</v>
      </c>
      <c r="BC16" s="30">
        <v>246878756</v>
      </c>
      <c r="BD16" s="31">
        <v>706564406</v>
      </c>
      <c r="BE16" s="38">
        <v>964310392</v>
      </c>
      <c r="BF16" s="38">
        <v>402414802</v>
      </c>
      <c r="BG16" s="38">
        <v>441599820</v>
      </c>
      <c r="BH16" s="38">
        <v>407779699</v>
      </c>
      <c r="BI16" s="38">
        <v>247845616</v>
      </c>
      <c r="BJ16" s="38">
        <v>368057971</v>
      </c>
      <c r="BK16" s="35">
        <v>1029922998</v>
      </c>
      <c r="BL16" s="30">
        <f t="shared" ref="BL16:BL17" si="30">+SUM(AZ16:BK16)</f>
        <v>5809185884</v>
      </c>
      <c r="BM16" s="34">
        <v>403474615</v>
      </c>
      <c r="BN16" s="38">
        <v>182003660</v>
      </c>
      <c r="BO16" s="38">
        <v>408333149</v>
      </c>
      <c r="BP16" s="38">
        <v>246878756</v>
      </c>
      <c r="BQ16" s="38">
        <v>706564406</v>
      </c>
      <c r="BR16" s="38">
        <v>964310392</v>
      </c>
      <c r="BS16" s="38">
        <v>402414802</v>
      </c>
      <c r="BT16" s="38">
        <v>441599820</v>
      </c>
      <c r="BU16" s="38">
        <v>407779699</v>
      </c>
      <c r="BV16" s="38">
        <v>247845616</v>
      </c>
      <c r="BW16" s="38">
        <v>368057971</v>
      </c>
      <c r="BX16" s="35">
        <v>1029922998</v>
      </c>
      <c r="BY16" s="30">
        <f>+SUM(BM16:BX16)</f>
        <v>5809185884</v>
      </c>
      <c r="BZ16" s="38">
        <v>403474615</v>
      </c>
      <c r="CA16" s="38">
        <v>182003660</v>
      </c>
      <c r="CB16" s="38">
        <v>408333149</v>
      </c>
      <c r="CC16" s="38">
        <v>246878756</v>
      </c>
      <c r="CD16" s="38">
        <v>706564406</v>
      </c>
      <c r="CE16" s="38">
        <v>964310392</v>
      </c>
      <c r="CF16" s="38">
        <v>402414802</v>
      </c>
      <c r="CG16" s="38">
        <v>441599820</v>
      </c>
      <c r="CH16" s="38">
        <v>407779699</v>
      </c>
      <c r="CI16" s="38">
        <v>247845616</v>
      </c>
      <c r="CJ16" s="38">
        <v>368057971</v>
      </c>
      <c r="CK16" s="38">
        <v>1029922998</v>
      </c>
      <c r="CL16" s="30">
        <f>+SUM(BZ16:CK16)</f>
        <v>5809185884</v>
      </c>
      <c r="CM16" s="32">
        <f>+AL16-AY16</f>
        <v>0</v>
      </c>
      <c r="CN16" s="31">
        <f>+AY16-BL16</f>
        <v>618395290</v>
      </c>
      <c r="CO16" s="31">
        <f>+BL16-BY16</f>
        <v>0</v>
      </c>
      <c r="CP16" s="31">
        <f>+BY16-CL16</f>
        <v>0</v>
      </c>
      <c r="CQ16" s="231">
        <f t="shared" si="7"/>
        <v>1</v>
      </c>
      <c r="CR16" s="76">
        <f t="shared" si="8"/>
        <v>0.9037903570161897</v>
      </c>
    </row>
    <row r="17" spans="1:96" s="26" customFormat="1" ht="20.25" customHeight="1" outlineLevel="3" x14ac:dyDescent="0.2">
      <c r="A17" s="1191" t="str">
        <f t="shared" si="18"/>
        <v>A-1-0-1-1-410</v>
      </c>
      <c r="B17" s="43" t="s">
        <v>127</v>
      </c>
      <c r="C17" s="404" t="s">
        <v>86</v>
      </c>
      <c r="D17" s="65" t="s">
        <v>38</v>
      </c>
      <c r="E17" s="30">
        <v>1000000000</v>
      </c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>
        <f t="shared" si="27"/>
        <v>0</v>
      </c>
      <c r="AE17" s="30">
        <f t="shared" si="27"/>
        <v>0</v>
      </c>
      <c r="AF17" s="31"/>
      <c r="AG17" s="31">
        <f>100000000+120000000+100000000</f>
        <v>320000000</v>
      </c>
      <c r="AH17" s="157"/>
      <c r="AI17" s="30">
        <f t="shared" si="28"/>
        <v>1320000000</v>
      </c>
      <c r="AJ17" s="33"/>
      <c r="AK17" s="30">
        <f>+AJ17+AY17</f>
        <v>1320000000</v>
      </c>
      <c r="AL17" s="30">
        <f>+AI17-AJ17</f>
        <v>1320000000</v>
      </c>
      <c r="AM17" s="30">
        <v>1320000000</v>
      </c>
      <c r="AN17" s="30">
        <v>0</v>
      </c>
      <c r="AO17" s="30">
        <v>0</v>
      </c>
      <c r="AP17" s="30">
        <v>0</v>
      </c>
      <c r="AQ17" s="31">
        <v>0</v>
      </c>
      <c r="AR17" s="30">
        <v>0</v>
      </c>
      <c r="AS17" s="42">
        <v>0</v>
      </c>
      <c r="AT17" s="38">
        <v>0</v>
      </c>
      <c r="AU17" s="38">
        <v>0</v>
      </c>
      <c r="AV17" s="38">
        <v>0</v>
      </c>
      <c r="AW17" s="32">
        <v>0</v>
      </c>
      <c r="AX17" s="35">
        <v>0</v>
      </c>
      <c r="AY17" s="30">
        <f t="shared" si="29"/>
        <v>1320000000</v>
      </c>
      <c r="AZ17" s="30">
        <v>34841176</v>
      </c>
      <c r="BA17" s="30">
        <v>43316329</v>
      </c>
      <c r="BB17" s="30">
        <v>50438627</v>
      </c>
      <c r="BC17" s="30">
        <v>36282611</v>
      </c>
      <c r="BD17" s="31">
        <v>45437190</v>
      </c>
      <c r="BE17" s="38">
        <v>80819927</v>
      </c>
      <c r="BF17" s="38">
        <v>59842652</v>
      </c>
      <c r="BG17" s="38">
        <v>53254661</v>
      </c>
      <c r="BH17" s="38">
        <v>69002010</v>
      </c>
      <c r="BI17" s="38">
        <v>97622205</v>
      </c>
      <c r="BJ17" s="38">
        <v>93441977</v>
      </c>
      <c r="BK17" s="35">
        <v>107347638</v>
      </c>
      <c r="BL17" s="30">
        <f t="shared" si="30"/>
        <v>771647003</v>
      </c>
      <c r="BM17" s="34">
        <v>34841176</v>
      </c>
      <c r="BN17" s="38">
        <v>43316329</v>
      </c>
      <c r="BO17" s="38">
        <v>50438627</v>
      </c>
      <c r="BP17" s="38">
        <v>36282611</v>
      </c>
      <c r="BQ17" s="38">
        <v>45437190</v>
      </c>
      <c r="BR17" s="38">
        <v>80819927</v>
      </c>
      <c r="BS17" s="38">
        <v>59842652</v>
      </c>
      <c r="BT17" s="38">
        <v>53254661</v>
      </c>
      <c r="BU17" s="38">
        <v>69002010</v>
      </c>
      <c r="BV17" s="38">
        <v>97622205</v>
      </c>
      <c r="BW17" s="38">
        <v>93441977</v>
      </c>
      <c r="BX17" s="35">
        <v>107347638</v>
      </c>
      <c r="BY17" s="30">
        <f>+SUM(BM17:BX17)</f>
        <v>771647003</v>
      </c>
      <c r="BZ17" s="38">
        <v>34841176</v>
      </c>
      <c r="CA17" s="38">
        <v>43316329</v>
      </c>
      <c r="CB17" s="38">
        <v>50438627</v>
      </c>
      <c r="CC17" s="38">
        <v>36282611</v>
      </c>
      <c r="CD17" s="38">
        <v>45437190</v>
      </c>
      <c r="CE17" s="38">
        <v>80819927</v>
      </c>
      <c r="CF17" s="38">
        <v>59842652</v>
      </c>
      <c r="CG17" s="38">
        <v>53254661</v>
      </c>
      <c r="CH17" s="38">
        <v>69002010</v>
      </c>
      <c r="CI17" s="38">
        <v>97622205</v>
      </c>
      <c r="CJ17" s="38">
        <v>93441977</v>
      </c>
      <c r="CK17" s="38">
        <v>107347638</v>
      </c>
      <c r="CL17" s="30">
        <f>+SUM(BZ17:CK17)</f>
        <v>771647003</v>
      </c>
      <c r="CM17" s="32">
        <f>+AL17-AY17</f>
        <v>0</v>
      </c>
      <c r="CN17" s="31">
        <f>+AY17-BL17</f>
        <v>548352997</v>
      </c>
      <c r="CO17" s="31">
        <f>+BL17-BY17</f>
        <v>0</v>
      </c>
      <c r="CP17" s="31">
        <f>+BY17-CL17</f>
        <v>0</v>
      </c>
      <c r="CQ17" s="231">
        <f t="shared" si="7"/>
        <v>1</v>
      </c>
      <c r="CR17" s="76">
        <f t="shared" si="8"/>
        <v>0.58458106287878786</v>
      </c>
    </row>
    <row r="18" spans="1:96" s="64" customFormat="1" ht="20.25" customHeight="1" outlineLevel="2" x14ac:dyDescent="0.2">
      <c r="A18" s="1543" t="str">
        <f t="shared" si="18"/>
        <v>A-1-0-1-410</v>
      </c>
      <c r="B18" s="128" t="s">
        <v>221</v>
      </c>
      <c r="C18" s="403">
        <v>10</v>
      </c>
      <c r="D18" s="107" t="s">
        <v>220</v>
      </c>
      <c r="E18" s="131">
        <f t="shared" ref="E18:AL18" si="31">+E19</f>
        <v>1525000000</v>
      </c>
      <c r="F18" s="130">
        <f t="shared" si="31"/>
        <v>0</v>
      </c>
      <c r="G18" s="130">
        <f t="shared" si="31"/>
        <v>0</v>
      </c>
      <c r="H18" s="130">
        <f t="shared" si="31"/>
        <v>0</v>
      </c>
      <c r="I18" s="130">
        <f t="shared" si="31"/>
        <v>0</v>
      </c>
      <c r="J18" s="130">
        <f t="shared" si="31"/>
        <v>0</v>
      </c>
      <c r="K18" s="130">
        <f t="shared" si="31"/>
        <v>0</v>
      </c>
      <c r="L18" s="130">
        <f t="shared" si="31"/>
        <v>0</v>
      </c>
      <c r="M18" s="130">
        <f t="shared" si="31"/>
        <v>0</v>
      </c>
      <c r="N18" s="130">
        <f t="shared" si="31"/>
        <v>0</v>
      </c>
      <c r="O18" s="130">
        <f t="shared" si="31"/>
        <v>0</v>
      </c>
      <c r="P18" s="130">
        <f t="shared" si="31"/>
        <v>0</v>
      </c>
      <c r="Q18" s="130">
        <f t="shared" si="31"/>
        <v>0</v>
      </c>
      <c r="R18" s="130">
        <f t="shared" si="31"/>
        <v>0</v>
      </c>
      <c r="S18" s="130">
        <f t="shared" si="31"/>
        <v>0</v>
      </c>
      <c r="T18" s="130">
        <f t="shared" si="31"/>
        <v>0</v>
      </c>
      <c r="U18" s="130">
        <f t="shared" si="31"/>
        <v>0</v>
      </c>
      <c r="V18" s="130">
        <f t="shared" si="31"/>
        <v>0</v>
      </c>
      <c r="W18" s="130">
        <f t="shared" si="31"/>
        <v>0</v>
      </c>
      <c r="X18" s="130">
        <f t="shared" si="31"/>
        <v>0</v>
      </c>
      <c r="Y18" s="130">
        <f t="shared" si="31"/>
        <v>0</v>
      </c>
      <c r="Z18" s="130">
        <f t="shared" si="31"/>
        <v>0</v>
      </c>
      <c r="AA18" s="130">
        <f t="shared" si="31"/>
        <v>0</v>
      </c>
      <c r="AB18" s="130">
        <f t="shared" si="31"/>
        <v>0</v>
      </c>
      <c r="AC18" s="130">
        <f t="shared" si="31"/>
        <v>0</v>
      </c>
      <c r="AD18" s="130">
        <f t="shared" si="31"/>
        <v>0</v>
      </c>
      <c r="AE18" s="131">
        <f t="shared" si="31"/>
        <v>0</v>
      </c>
      <c r="AF18" s="130">
        <f>+AF19</f>
        <v>0</v>
      </c>
      <c r="AG18" s="130">
        <f>+AG19</f>
        <v>256691450</v>
      </c>
      <c r="AH18" s="130">
        <f t="shared" si="31"/>
        <v>0</v>
      </c>
      <c r="AI18" s="131">
        <f>+AI19</f>
        <v>1781691450</v>
      </c>
      <c r="AJ18" s="129">
        <f t="shared" si="31"/>
        <v>0</v>
      </c>
      <c r="AK18" s="131">
        <f t="shared" si="31"/>
        <v>1781691450</v>
      </c>
      <c r="AL18" s="131">
        <f t="shared" si="31"/>
        <v>1781691450</v>
      </c>
      <c r="AM18" s="131">
        <f>+AM19</f>
        <v>1781691450</v>
      </c>
      <c r="AN18" s="131">
        <f t="shared" ref="AN18:AX18" si="32">+AN19</f>
        <v>0</v>
      </c>
      <c r="AO18" s="131">
        <f t="shared" si="32"/>
        <v>0</v>
      </c>
      <c r="AP18" s="131">
        <f t="shared" si="32"/>
        <v>0</v>
      </c>
      <c r="AQ18" s="131">
        <f t="shared" si="32"/>
        <v>0</v>
      </c>
      <c r="AR18" s="131">
        <f t="shared" si="32"/>
        <v>0</v>
      </c>
      <c r="AS18" s="131">
        <f t="shared" si="32"/>
        <v>0</v>
      </c>
      <c r="AT18" s="131">
        <f t="shared" si="32"/>
        <v>0</v>
      </c>
      <c r="AU18" s="131">
        <f t="shared" si="32"/>
        <v>0</v>
      </c>
      <c r="AV18" s="131">
        <f t="shared" si="32"/>
        <v>0</v>
      </c>
      <c r="AW18" s="131">
        <f t="shared" si="32"/>
        <v>0</v>
      </c>
      <c r="AX18" s="131">
        <f t="shared" si="32"/>
        <v>0</v>
      </c>
      <c r="AY18" s="131">
        <f>+AY19</f>
        <v>1781691450</v>
      </c>
      <c r="AZ18" s="131">
        <v>134785242</v>
      </c>
      <c r="BA18" s="131">
        <v>136780332</v>
      </c>
      <c r="BB18" s="131">
        <v>131153680</v>
      </c>
      <c r="BC18" s="156">
        <v>135320874</v>
      </c>
      <c r="BD18" s="134">
        <v>133476289</v>
      </c>
      <c r="BE18" s="134">
        <v>187674746</v>
      </c>
      <c r="BF18" s="134">
        <v>144455025</v>
      </c>
      <c r="BG18" s="134">
        <v>140006546</v>
      </c>
      <c r="BH18" s="134">
        <v>140507338</v>
      </c>
      <c r="BI18" s="134">
        <f t="shared" ref="BI18:BL18" si="33">+BI19</f>
        <v>138054815</v>
      </c>
      <c r="BJ18" s="134">
        <f>+BJ19</f>
        <v>144764924</v>
      </c>
      <c r="BK18" s="159">
        <f t="shared" si="33"/>
        <v>141197883</v>
      </c>
      <c r="BL18" s="131">
        <f t="shared" si="33"/>
        <v>1707984282</v>
      </c>
      <c r="BM18" s="228">
        <v>134785242</v>
      </c>
      <c r="BN18" s="134">
        <v>136780332</v>
      </c>
      <c r="BO18" s="134">
        <v>131153680</v>
      </c>
      <c r="BP18" s="134">
        <v>135320874</v>
      </c>
      <c r="BQ18" s="134">
        <v>133476289</v>
      </c>
      <c r="BR18" s="134">
        <v>187674746</v>
      </c>
      <c r="BS18" s="134">
        <v>144455025</v>
      </c>
      <c r="BT18" s="134">
        <v>140006546</v>
      </c>
      <c r="BU18" s="134">
        <v>140313926</v>
      </c>
      <c r="BV18" s="134">
        <v>138054815</v>
      </c>
      <c r="BW18" s="134">
        <v>144764924</v>
      </c>
      <c r="BX18" s="159">
        <f t="shared" ref="BX18:CP18" si="34">+BX19</f>
        <v>141197883</v>
      </c>
      <c r="BY18" s="131">
        <f t="shared" si="34"/>
        <v>1707984282</v>
      </c>
      <c r="BZ18" s="228">
        <v>134785242</v>
      </c>
      <c r="CA18" s="134">
        <v>136780332</v>
      </c>
      <c r="CB18" s="134">
        <v>131153680</v>
      </c>
      <c r="CC18" s="134">
        <v>135320874</v>
      </c>
      <c r="CD18" s="134">
        <v>133476289</v>
      </c>
      <c r="CE18" s="134">
        <v>187674746</v>
      </c>
      <c r="CF18" s="134">
        <v>144455025</v>
      </c>
      <c r="CG18" s="134">
        <f>+CG19</f>
        <v>140006546</v>
      </c>
      <c r="CH18" s="134">
        <f t="shared" si="34"/>
        <v>140313926</v>
      </c>
      <c r="CI18" s="134">
        <f t="shared" si="34"/>
        <v>138054815</v>
      </c>
      <c r="CJ18" s="134">
        <f t="shared" si="34"/>
        <v>144764924</v>
      </c>
      <c r="CK18" s="134">
        <f t="shared" si="34"/>
        <v>141197883</v>
      </c>
      <c r="CL18" s="131">
        <f t="shared" si="34"/>
        <v>1707984282</v>
      </c>
      <c r="CM18" s="132">
        <f t="shared" si="34"/>
        <v>0</v>
      </c>
      <c r="CN18" s="130">
        <f t="shared" si="34"/>
        <v>73707168</v>
      </c>
      <c r="CO18" s="130">
        <f t="shared" si="34"/>
        <v>0</v>
      </c>
      <c r="CP18" s="130">
        <f t="shared" si="34"/>
        <v>0</v>
      </c>
      <c r="CQ18" s="229">
        <f t="shared" si="7"/>
        <v>1</v>
      </c>
      <c r="CR18" s="230">
        <f t="shared" si="8"/>
        <v>0.95863078985982675</v>
      </c>
    </row>
    <row r="19" spans="1:96" s="26" customFormat="1" ht="18" customHeight="1" outlineLevel="3" x14ac:dyDescent="0.2">
      <c r="A19" s="1191" t="str">
        <f t="shared" si="18"/>
        <v>A-1-0-1-4-210</v>
      </c>
      <c r="B19" s="109" t="s">
        <v>128</v>
      </c>
      <c r="C19" s="25" t="s">
        <v>86</v>
      </c>
      <c r="D19" s="108" t="s">
        <v>39</v>
      </c>
      <c r="E19" s="30">
        <v>1525000000</v>
      </c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>
        <v>0</v>
      </c>
      <c r="X19" s="31"/>
      <c r="Y19" s="31"/>
      <c r="Z19" s="31"/>
      <c r="AA19" s="31"/>
      <c r="AB19" s="31"/>
      <c r="AC19" s="31"/>
      <c r="AD19" s="110">
        <f>+F19+H19+J19+L19+N19+P19+R19+T19+V19+X19+Z19+AB19</f>
        <v>0</v>
      </c>
      <c r="AE19" s="37">
        <f>+G19+I19+K19+M19+O19+Q19+S19+U19+W19+Y19+AA19+AC19</f>
        <v>0</v>
      </c>
      <c r="AF19" s="110"/>
      <c r="AG19" s="110">
        <f>40000000+176691400+40000000+50</f>
        <v>256691450</v>
      </c>
      <c r="AH19" s="158"/>
      <c r="AI19" s="30">
        <f>+E19-AD19+AE19-AH19-AF19+AG19</f>
        <v>1781691450</v>
      </c>
      <c r="AJ19" s="119"/>
      <c r="AK19" s="30">
        <f>+AJ19+AY19</f>
        <v>1781691450</v>
      </c>
      <c r="AL19" s="30">
        <f>+AI19-AJ19</f>
        <v>1781691450</v>
      </c>
      <c r="AM19" s="30">
        <v>1781691450</v>
      </c>
      <c r="AN19" s="30">
        <v>0</v>
      </c>
      <c r="AO19" s="37">
        <v>0</v>
      </c>
      <c r="AP19" s="37">
        <v>0</v>
      </c>
      <c r="AQ19" s="110">
        <v>0</v>
      </c>
      <c r="AR19" s="30">
        <v>0</v>
      </c>
      <c r="AS19" s="45">
        <v>0</v>
      </c>
      <c r="AT19" s="40">
        <v>0</v>
      </c>
      <c r="AU19" s="40">
        <v>0</v>
      </c>
      <c r="AV19" s="40">
        <v>0</v>
      </c>
      <c r="AW19" s="40">
        <v>0</v>
      </c>
      <c r="AX19" s="112">
        <v>0</v>
      </c>
      <c r="AY19" s="37">
        <f>+SUM(AM19:AX19)</f>
        <v>1781691450</v>
      </c>
      <c r="AZ19" s="30">
        <v>134785242</v>
      </c>
      <c r="BA19" s="30">
        <v>136780332</v>
      </c>
      <c r="BB19" s="30">
        <v>131153680</v>
      </c>
      <c r="BC19" s="30">
        <v>135320874</v>
      </c>
      <c r="BD19" s="31">
        <v>133476289</v>
      </c>
      <c r="BE19" s="40">
        <v>187674746</v>
      </c>
      <c r="BF19" s="40">
        <v>144455025</v>
      </c>
      <c r="BG19" s="40">
        <v>140006546</v>
      </c>
      <c r="BH19" s="40">
        <v>140313926</v>
      </c>
      <c r="BI19" s="40">
        <v>138054815</v>
      </c>
      <c r="BJ19" s="40">
        <v>144764924</v>
      </c>
      <c r="BK19" s="112">
        <v>141197883</v>
      </c>
      <c r="BL19" s="30">
        <f>+SUM(AZ19:BK19)</f>
        <v>1707984282</v>
      </c>
      <c r="BM19" s="34">
        <v>134785242</v>
      </c>
      <c r="BN19" s="38">
        <v>136780332</v>
      </c>
      <c r="BO19" s="38">
        <v>131153680</v>
      </c>
      <c r="BP19" s="38">
        <v>135320874</v>
      </c>
      <c r="BQ19" s="38">
        <v>133476289</v>
      </c>
      <c r="BR19" s="38">
        <v>187674746</v>
      </c>
      <c r="BS19" s="38">
        <v>144455025</v>
      </c>
      <c r="BT19" s="38">
        <v>140006546</v>
      </c>
      <c r="BU19" s="38">
        <v>140313926</v>
      </c>
      <c r="BV19" s="38">
        <v>138054815</v>
      </c>
      <c r="BW19" s="38">
        <v>144764924</v>
      </c>
      <c r="BX19" s="35">
        <v>141197883</v>
      </c>
      <c r="BY19" s="30">
        <f>+SUM(BM19:BX19)</f>
        <v>1707984282</v>
      </c>
      <c r="BZ19" s="38">
        <v>134785242</v>
      </c>
      <c r="CA19" s="38">
        <v>136780332</v>
      </c>
      <c r="CB19" s="38">
        <v>131153680</v>
      </c>
      <c r="CC19" s="38">
        <v>135320874</v>
      </c>
      <c r="CD19" s="38">
        <v>133476289</v>
      </c>
      <c r="CE19" s="40">
        <v>187674746</v>
      </c>
      <c r="CF19" s="40">
        <v>144455025</v>
      </c>
      <c r="CG19" s="40">
        <v>140006546</v>
      </c>
      <c r="CH19" s="40">
        <v>140313926</v>
      </c>
      <c r="CI19" s="38">
        <v>138054815</v>
      </c>
      <c r="CJ19" s="38">
        <v>144764924</v>
      </c>
      <c r="CK19" s="38">
        <v>141197883</v>
      </c>
      <c r="CL19" s="30">
        <f>+SUM(BZ19:CK19)</f>
        <v>1707984282</v>
      </c>
      <c r="CM19" s="32">
        <f>+AL19-AY19</f>
        <v>0</v>
      </c>
      <c r="CN19" s="31">
        <f>+AY19-BL19</f>
        <v>73707168</v>
      </c>
      <c r="CO19" s="31">
        <f>+BL19-BY19</f>
        <v>0</v>
      </c>
      <c r="CP19" s="31">
        <f>+BY19-CL19</f>
        <v>0</v>
      </c>
      <c r="CQ19" s="231">
        <f t="shared" si="7"/>
        <v>1</v>
      </c>
      <c r="CR19" s="76">
        <f t="shared" si="8"/>
        <v>0.95863078985982675</v>
      </c>
    </row>
    <row r="20" spans="1:96" s="64" customFormat="1" ht="20.25" customHeight="1" outlineLevel="2" x14ac:dyDescent="0.2">
      <c r="A20" s="1543" t="str">
        <f t="shared" si="18"/>
        <v>A-1-0-1-510</v>
      </c>
      <c r="B20" s="128" t="s">
        <v>680</v>
      </c>
      <c r="C20" s="403">
        <v>10</v>
      </c>
      <c r="D20" s="107" t="s">
        <v>222</v>
      </c>
      <c r="E20" s="131">
        <f t="shared" ref="E20:AX20" si="35">+SUM(E21:E26)</f>
        <v>24015000000</v>
      </c>
      <c r="F20" s="130">
        <f t="shared" si="35"/>
        <v>0</v>
      </c>
      <c r="G20" s="130">
        <f t="shared" si="35"/>
        <v>0</v>
      </c>
      <c r="H20" s="130">
        <f t="shared" si="35"/>
        <v>0</v>
      </c>
      <c r="I20" s="130">
        <f t="shared" si="35"/>
        <v>0</v>
      </c>
      <c r="J20" s="130">
        <f t="shared" si="35"/>
        <v>0</v>
      </c>
      <c r="K20" s="130">
        <f t="shared" si="35"/>
        <v>0</v>
      </c>
      <c r="L20" s="130">
        <f t="shared" si="35"/>
        <v>0</v>
      </c>
      <c r="M20" s="130">
        <f t="shared" si="35"/>
        <v>0</v>
      </c>
      <c r="N20" s="130">
        <f t="shared" si="35"/>
        <v>0</v>
      </c>
      <c r="O20" s="130">
        <f t="shared" si="35"/>
        <v>0</v>
      </c>
      <c r="P20" s="130">
        <f t="shared" si="35"/>
        <v>500000000</v>
      </c>
      <c r="Q20" s="130">
        <f t="shared" si="35"/>
        <v>500000000</v>
      </c>
      <c r="R20" s="130">
        <f t="shared" si="35"/>
        <v>0</v>
      </c>
      <c r="S20" s="130">
        <f t="shared" si="35"/>
        <v>0</v>
      </c>
      <c r="T20" s="130">
        <f t="shared" si="35"/>
        <v>0</v>
      </c>
      <c r="U20" s="130">
        <f t="shared" si="35"/>
        <v>0</v>
      </c>
      <c r="V20" s="130">
        <f t="shared" si="35"/>
        <v>0</v>
      </c>
      <c r="W20" s="130">
        <f t="shared" si="35"/>
        <v>0</v>
      </c>
      <c r="X20" s="130">
        <f t="shared" si="35"/>
        <v>0</v>
      </c>
      <c r="Y20" s="130">
        <f t="shared" si="35"/>
        <v>0</v>
      </c>
      <c r="Z20" s="130">
        <f t="shared" si="35"/>
        <v>0</v>
      </c>
      <c r="AA20" s="130">
        <f t="shared" si="35"/>
        <v>0</v>
      </c>
      <c r="AB20" s="130">
        <f t="shared" si="35"/>
        <v>0</v>
      </c>
      <c r="AC20" s="130">
        <f t="shared" si="35"/>
        <v>0</v>
      </c>
      <c r="AD20" s="130">
        <f t="shared" si="35"/>
        <v>500000000</v>
      </c>
      <c r="AE20" s="131">
        <f t="shared" si="35"/>
        <v>500000000</v>
      </c>
      <c r="AF20" s="130">
        <f>+SUM(AF21:AF26)</f>
        <v>0</v>
      </c>
      <c r="AG20" s="130">
        <f t="shared" ref="AG20" si="36">+SUM(AG21:AG26)</f>
        <v>3819000000</v>
      </c>
      <c r="AH20" s="130">
        <f t="shared" si="35"/>
        <v>0</v>
      </c>
      <c r="AI20" s="131">
        <f t="shared" si="35"/>
        <v>27834000000</v>
      </c>
      <c r="AJ20" s="129">
        <f t="shared" si="35"/>
        <v>0</v>
      </c>
      <c r="AK20" s="131">
        <f t="shared" si="35"/>
        <v>27834000000</v>
      </c>
      <c r="AL20" s="131">
        <f t="shared" si="35"/>
        <v>27834000000</v>
      </c>
      <c r="AM20" s="131">
        <f>+SUM(AM21:AM26)</f>
        <v>27834000000</v>
      </c>
      <c r="AN20" s="131">
        <f t="shared" si="35"/>
        <v>0</v>
      </c>
      <c r="AO20" s="131">
        <f t="shared" si="35"/>
        <v>0</v>
      </c>
      <c r="AP20" s="131">
        <f t="shared" si="35"/>
        <v>0</v>
      </c>
      <c r="AQ20" s="130">
        <f t="shared" si="35"/>
        <v>0</v>
      </c>
      <c r="AR20" s="131">
        <f t="shared" si="35"/>
        <v>0</v>
      </c>
      <c r="AS20" s="156">
        <f t="shared" si="35"/>
        <v>0</v>
      </c>
      <c r="AT20" s="134">
        <f t="shared" si="35"/>
        <v>0</v>
      </c>
      <c r="AU20" s="134">
        <f>+SUM(AU21:AU26)</f>
        <v>0</v>
      </c>
      <c r="AV20" s="134">
        <f>+SUM(AV21:AV26)</f>
        <v>0</v>
      </c>
      <c r="AW20" s="134">
        <f>+SUM(AW21:AW26)</f>
        <v>0</v>
      </c>
      <c r="AX20" s="159">
        <f t="shared" si="35"/>
        <v>0</v>
      </c>
      <c r="AY20" s="131">
        <f>+SUM(AY21:AY26)</f>
        <v>27834000000</v>
      </c>
      <c r="AZ20" s="131">
        <v>252895435</v>
      </c>
      <c r="BA20" s="131">
        <v>270037498</v>
      </c>
      <c r="BB20" s="131">
        <v>269280893</v>
      </c>
      <c r="BC20" s="156">
        <v>276000120</v>
      </c>
      <c r="BD20" s="156">
        <v>275382489</v>
      </c>
      <c r="BE20" s="131">
        <v>374469666</v>
      </c>
      <c r="BF20" s="134">
        <v>295060203</v>
      </c>
      <c r="BG20" s="131">
        <v>283065814</v>
      </c>
      <c r="BH20" s="134">
        <v>282869620</v>
      </c>
      <c r="BI20" s="134">
        <f>+BI21+BI22+BI23+BI24+BI25+BI26</f>
        <v>961633489</v>
      </c>
      <c r="BJ20" s="134">
        <f>+BJ21+BJ22+BJ23+BJ24+BJ25+BJ26</f>
        <v>1043131099</v>
      </c>
      <c r="BK20" s="159">
        <f>+BK21+BK22+BK23+BK24+BK25+BK26</f>
        <v>10739032442</v>
      </c>
      <c r="BL20" s="131">
        <f>+SUM(BL21:BL26)</f>
        <v>26405939618</v>
      </c>
      <c r="BM20" s="228">
        <v>516205717</v>
      </c>
      <c r="BN20" s="228">
        <v>489810803</v>
      </c>
      <c r="BO20" s="228">
        <v>498492252</v>
      </c>
      <c r="BP20" s="228">
        <v>503198704</v>
      </c>
      <c r="BQ20" s="134">
        <v>505778478</v>
      </c>
      <c r="BR20" s="134">
        <v>544829691</v>
      </c>
      <c r="BS20" s="134">
        <v>569840053</v>
      </c>
      <c r="BT20" s="131">
        <v>522293470</v>
      </c>
      <c r="BU20" s="134">
        <v>542697757</v>
      </c>
      <c r="BV20" s="134">
        <v>552767472</v>
      </c>
      <c r="BW20" s="134">
        <f>+BW21+BW22+BW23+BW24+BW25+BW26</f>
        <v>1043131099</v>
      </c>
      <c r="BX20" s="159">
        <f t="shared" ref="BX20:CP20" si="37">+SUM(BX21:BX26)</f>
        <v>10739032442</v>
      </c>
      <c r="BY20" s="131">
        <f t="shared" si="37"/>
        <v>26405939618</v>
      </c>
      <c r="BZ20" s="228">
        <v>252895435</v>
      </c>
      <c r="CA20" s="228">
        <v>270037498</v>
      </c>
      <c r="CB20" s="228">
        <v>269280893</v>
      </c>
      <c r="CC20" s="228">
        <v>276000120</v>
      </c>
      <c r="CD20" s="134">
        <v>275382489</v>
      </c>
      <c r="CE20" s="134">
        <v>374469666</v>
      </c>
      <c r="CF20" s="134">
        <v>295060203</v>
      </c>
      <c r="CG20" s="134">
        <v>283065814</v>
      </c>
      <c r="CH20" s="134">
        <v>282869620</v>
      </c>
      <c r="CI20" s="134">
        <v>283180120</v>
      </c>
      <c r="CJ20" s="134">
        <f>+CJ21+CJ22+CJ23+CJ24+CJ25+CJ26</f>
        <v>1043131099</v>
      </c>
      <c r="CK20" s="134">
        <f t="shared" ref="CK20" si="38">+SUM(CK21:CK26)</f>
        <v>10739032442</v>
      </c>
      <c r="CL20" s="131">
        <f t="shared" si="37"/>
        <v>26405939618</v>
      </c>
      <c r="CM20" s="132">
        <f t="shared" si="37"/>
        <v>0</v>
      </c>
      <c r="CN20" s="130">
        <f t="shared" si="37"/>
        <v>1428060382</v>
      </c>
      <c r="CO20" s="130">
        <f t="shared" si="37"/>
        <v>0</v>
      </c>
      <c r="CP20" s="130">
        <f t="shared" si="37"/>
        <v>0</v>
      </c>
      <c r="CQ20" s="229">
        <f t="shared" si="7"/>
        <v>1</v>
      </c>
      <c r="CR20" s="230">
        <f t="shared" si="8"/>
        <v>0.94869367025939499</v>
      </c>
    </row>
    <row r="21" spans="1:96" s="26" customFormat="1" ht="18" customHeight="1" outlineLevel="3" x14ac:dyDescent="0.2">
      <c r="A21" s="1191" t="str">
        <f t="shared" ref="A21:A33" si="39">+B21&amp;C21</f>
        <v>A-1-0-1-5-110</v>
      </c>
      <c r="B21" s="43" t="s">
        <v>129</v>
      </c>
      <c r="C21" s="404" t="s">
        <v>86</v>
      </c>
      <c r="D21" s="65" t="s">
        <v>40</v>
      </c>
      <c r="E21" s="30">
        <v>3150962889</v>
      </c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>
        <v>0</v>
      </c>
      <c r="X21" s="31"/>
      <c r="Y21" s="31"/>
      <c r="Z21" s="31"/>
      <c r="AA21" s="31"/>
      <c r="AB21" s="31"/>
      <c r="AC21" s="31"/>
      <c r="AD21" s="110">
        <f t="shared" ref="AD21:AE26" si="40">+F21+H21+J21+L21+N21+P21+R21+T21+V21+X21+Z21+AB21</f>
        <v>0</v>
      </c>
      <c r="AE21" s="37">
        <f t="shared" si="40"/>
        <v>0</v>
      </c>
      <c r="AF21" s="110"/>
      <c r="AG21" s="110">
        <f>25000000+265447249+125000000</f>
        <v>415447249</v>
      </c>
      <c r="AH21" s="158"/>
      <c r="AI21" s="30">
        <f t="shared" ref="AI21:AI26" si="41">+E21-AD21+AE21-AH21-AF21+AG21</f>
        <v>3566410138</v>
      </c>
      <c r="AJ21" s="119"/>
      <c r="AK21" s="37">
        <f t="shared" ref="AK21:AK26" si="42">+AJ21+AY21</f>
        <v>3566410138</v>
      </c>
      <c r="AL21" s="37">
        <f t="shared" ref="AL21:AL27" si="43">+AI21-AJ21</f>
        <v>3566410138</v>
      </c>
      <c r="AM21" s="30">
        <v>3566410138</v>
      </c>
      <c r="AN21" s="30">
        <v>0</v>
      </c>
      <c r="AO21" s="37">
        <v>0</v>
      </c>
      <c r="AP21" s="37">
        <v>0</v>
      </c>
      <c r="AQ21" s="110">
        <v>0</v>
      </c>
      <c r="AR21" s="30">
        <v>0</v>
      </c>
      <c r="AS21" s="45">
        <v>0</v>
      </c>
      <c r="AT21" s="40">
        <v>0</v>
      </c>
      <c r="AU21" s="40">
        <v>0</v>
      </c>
      <c r="AV21" s="40">
        <v>0</v>
      </c>
      <c r="AW21" s="120">
        <v>0</v>
      </c>
      <c r="AX21" s="112">
        <v>0</v>
      </c>
      <c r="AY21" s="37">
        <f t="shared" ref="AY21:AY26" si="44">+SUM(AM21:AX21)</f>
        <v>3566410138</v>
      </c>
      <c r="AZ21" s="30">
        <v>252895435</v>
      </c>
      <c r="BA21" s="30">
        <v>270037498</v>
      </c>
      <c r="BB21" s="30">
        <v>269280893</v>
      </c>
      <c r="BC21" s="30">
        <v>276000120</v>
      </c>
      <c r="BD21" s="31">
        <v>275382489</v>
      </c>
      <c r="BE21" s="40">
        <v>374469666</v>
      </c>
      <c r="BF21" s="40">
        <v>295060203</v>
      </c>
      <c r="BG21" s="40">
        <v>283065814</v>
      </c>
      <c r="BH21" s="40">
        <v>282869620</v>
      </c>
      <c r="BI21" s="113">
        <v>283180120</v>
      </c>
      <c r="BJ21" s="113">
        <v>285533053</v>
      </c>
      <c r="BK21" s="112">
        <v>302268041</v>
      </c>
      <c r="BL21" s="30">
        <f t="shared" ref="BL21:BL27" si="45">+SUM(AZ21:BK21)</f>
        <v>3450042952</v>
      </c>
      <c r="BM21" s="34">
        <v>252895435</v>
      </c>
      <c r="BN21" s="38">
        <v>270037498</v>
      </c>
      <c r="BO21" s="38">
        <v>269280893</v>
      </c>
      <c r="BP21" s="38">
        <v>276000120</v>
      </c>
      <c r="BQ21" s="38">
        <v>275382489</v>
      </c>
      <c r="BR21" s="40">
        <v>374469666</v>
      </c>
      <c r="BS21" s="40">
        <v>295060203</v>
      </c>
      <c r="BT21" s="40">
        <v>283065814</v>
      </c>
      <c r="BU21" s="40">
        <v>282869620</v>
      </c>
      <c r="BV21" s="113">
        <v>283180120</v>
      </c>
      <c r="BW21" s="113">
        <v>285533053</v>
      </c>
      <c r="BX21" s="112">
        <v>302268041</v>
      </c>
      <c r="BY21" s="30">
        <f t="shared" ref="BY21:BY27" si="46">+SUM(BM21:BX21)</f>
        <v>3450042952</v>
      </c>
      <c r="BZ21" s="38">
        <v>252895435</v>
      </c>
      <c r="CA21" s="38">
        <v>270037498</v>
      </c>
      <c r="CB21" s="38">
        <v>269280893</v>
      </c>
      <c r="CC21" s="38">
        <v>276000120</v>
      </c>
      <c r="CD21" s="38">
        <v>275382489</v>
      </c>
      <c r="CE21" s="40">
        <v>374469666</v>
      </c>
      <c r="CF21" s="40">
        <v>295060203</v>
      </c>
      <c r="CG21" s="40">
        <v>283065814</v>
      </c>
      <c r="CH21" s="40">
        <v>282869620</v>
      </c>
      <c r="CI21" s="41">
        <v>283180120</v>
      </c>
      <c r="CJ21" s="41">
        <v>285533053</v>
      </c>
      <c r="CK21" s="41">
        <v>302268041</v>
      </c>
      <c r="CL21" s="30">
        <f t="shared" ref="CL21:CL26" si="47">+SUM(BZ21:CK21)</f>
        <v>3450042952</v>
      </c>
      <c r="CM21" s="32">
        <f t="shared" ref="CM21:CM26" si="48">+AL21-AY21</f>
        <v>0</v>
      </c>
      <c r="CN21" s="31">
        <f t="shared" ref="CN21:CN27" si="49">+AY21-BL21</f>
        <v>116367186</v>
      </c>
      <c r="CO21" s="31">
        <f t="shared" ref="CO21:CO26" si="50">+BL21-BY21</f>
        <v>0</v>
      </c>
      <c r="CP21" s="31">
        <f t="shared" ref="CP21:CP26" si="51">+BY21-CL21</f>
        <v>0</v>
      </c>
      <c r="CQ21" s="231">
        <f t="shared" si="7"/>
        <v>1</v>
      </c>
      <c r="CR21" s="76">
        <f t="shared" si="8"/>
        <v>0.96737133938687792</v>
      </c>
    </row>
    <row r="22" spans="1:96" s="26" customFormat="1" ht="18" customHeight="1" outlineLevel="3" x14ac:dyDescent="0.2">
      <c r="A22" s="1191" t="str">
        <f t="shared" si="39"/>
        <v>A-1-0-1-5-1410</v>
      </c>
      <c r="B22" s="109" t="s">
        <v>130</v>
      </c>
      <c r="C22" s="25" t="s">
        <v>86</v>
      </c>
      <c r="D22" s="108" t="s">
        <v>42</v>
      </c>
      <c r="E22" s="30">
        <v>3753886505</v>
      </c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>
        <v>500000000</v>
      </c>
      <c r="R22" s="31"/>
      <c r="S22" s="31"/>
      <c r="T22" s="31"/>
      <c r="U22" s="31"/>
      <c r="V22" s="31"/>
      <c r="W22" s="31">
        <v>0</v>
      </c>
      <c r="X22" s="31"/>
      <c r="Y22" s="31"/>
      <c r="Z22" s="31"/>
      <c r="AA22" s="31"/>
      <c r="AB22" s="31"/>
      <c r="AC22" s="31"/>
      <c r="AD22" s="110">
        <f t="shared" si="40"/>
        <v>0</v>
      </c>
      <c r="AE22" s="37">
        <f t="shared" si="40"/>
        <v>500000000</v>
      </c>
      <c r="AF22" s="110"/>
      <c r="AG22" s="110">
        <f>5000000+2369434+25000000</f>
        <v>32369434</v>
      </c>
      <c r="AH22" s="158"/>
      <c r="AI22" s="30">
        <f t="shared" si="41"/>
        <v>4286255939</v>
      </c>
      <c r="AJ22" s="119"/>
      <c r="AK22" s="37">
        <f t="shared" si="42"/>
        <v>4286255939</v>
      </c>
      <c r="AL22" s="37">
        <f t="shared" si="43"/>
        <v>4286255939</v>
      </c>
      <c r="AM22" s="30">
        <v>4286255939</v>
      </c>
      <c r="AN22" s="30">
        <v>0</v>
      </c>
      <c r="AO22" s="37">
        <v>0</v>
      </c>
      <c r="AP22" s="37">
        <v>0</v>
      </c>
      <c r="AQ22" s="110">
        <v>0</v>
      </c>
      <c r="AR22" s="30">
        <v>0</v>
      </c>
      <c r="AS22" s="45">
        <v>0</v>
      </c>
      <c r="AT22" s="40">
        <v>0</v>
      </c>
      <c r="AU22" s="40">
        <v>0</v>
      </c>
      <c r="AV22" s="40">
        <v>0</v>
      </c>
      <c r="AW22" s="120">
        <v>0</v>
      </c>
      <c r="AX22" s="112">
        <v>0</v>
      </c>
      <c r="AY22" s="37">
        <f t="shared" si="44"/>
        <v>4286255939</v>
      </c>
      <c r="AZ22" s="30">
        <v>15514993</v>
      </c>
      <c r="BA22" s="30">
        <v>11655646</v>
      </c>
      <c r="BB22" s="30">
        <v>1668835</v>
      </c>
      <c r="BC22" s="30">
        <v>9413639</v>
      </c>
      <c r="BD22" s="31">
        <v>7098210</v>
      </c>
      <c r="BE22" s="40">
        <v>5694910</v>
      </c>
      <c r="BF22" s="40">
        <v>4097223893</v>
      </c>
      <c r="BG22" s="40">
        <v>3808459</v>
      </c>
      <c r="BH22" s="40">
        <v>0</v>
      </c>
      <c r="BI22" s="113">
        <v>0</v>
      </c>
      <c r="BJ22" s="113">
        <v>2285165</v>
      </c>
      <c r="BK22" s="112">
        <v>0</v>
      </c>
      <c r="BL22" s="30">
        <f t="shared" si="45"/>
        <v>4154363750</v>
      </c>
      <c r="BM22" s="34">
        <v>15514993</v>
      </c>
      <c r="BN22" s="38">
        <v>11655646</v>
      </c>
      <c r="BO22" s="38">
        <v>1668835</v>
      </c>
      <c r="BP22" s="38">
        <v>9413639</v>
      </c>
      <c r="BQ22" s="38">
        <v>7098210</v>
      </c>
      <c r="BR22" s="40">
        <v>5694910</v>
      </c>
      <c r="BS22" s="40">
        <v>4097223893</v>
      </c>
      <c r="BT22" s="40">
        <v>3808459</v>
      </c>
      <c r="BU22" s="40">
        <v>0</v>
      </c>
      <c r="BV22" s="113">
        <v>0</v>
      </c>
      <c r="BW22" s="113">
        <v>2285165</v>
      </c>
      <c r="BX22" s="112">
        <v>0</v>
      </c>
      <c r="BY22" s="30">
        <f t="shared" si="46"/>
        <v>4154363750</v>
      </c>
      <c r="BZ22" s="38">
        <v>15514993</v>
      </c>
      <c r="CA22" s="38">
        <v>11655646</v>
      </c>
      <c r="CB22" s="38">
        <v>1668835</v>
      </c>
      <c r="CC22" s="38">
        <v>9413639</v>
      </c>
      <c r="CD22" s="38">
        <v>7098210</v>
      </c>
      <c r="CE22" s="40">
        <v>5694910</v>
      </c>
      <c r="CF22" s="40">
        <v>4097223893</v>
      </c>
      <c r="CG22" s="40">
        <v>3808459</v>
      </c>
      <c r="CH22" s="40">
        <v>0</v>
      </c>
      <c r="CI22" s="41">
        <v>0</v>
      </c>
      <c r="CJ22" s="41">
        <v>2285165</v>
      </c>
      <c r="CK22" s="41">
        <v>0</v>
      </c>
      <c r="CL22" s="30">
        <f t="shared" si="47"/>
        <v>4154363750</v>
      </c>
      <c r="CM22" s="32">
        <f t="shared" si="48"/>
        <v>0</v>
      </c>
      <c r="CN22" s="31">
        <f t="shared" si="49"/>
        <v>131892189</v>
      </c>
      <c r="CO22" s="31">
        <f t="shared" si="50"/>
        <v>0</v>
      </c>
      <c r="CP22" s="31">
        <f t="shared" si="51"/>
        <v>0</v>
      </c>
      <c r="CQ22" s="231">
        <f t="shared" si="7"/>
        <v>1</v>
      </c>
      <c r="CR22" s="76">
        <f t="shared" si="8"/>
        <v>0.96922904491075001</v>
      </c>
    </row>
    <row r="23" spans="1:96" s="26" customFormat="1" ht="18" customHeight="1" outlineLevel="3" x14ac:dyDescent="0.2">
      <c r="A23" s="1191" t="str">
        <f t="shared" si="39"/>
        <v>A-1-0-1-5-1510</v>
      </c>
      <c r="B23" s="109" t="s">
        <v>131</v>
      </c>
      <c r="C23" s="25" t="s">
        <v>86</v>
      </c>
      <c r="D23" s="108" t="s">
        <v>43</v>
      </c>
      <c r="E23" s="30">
        <v>4008125026</v>
      </c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>
        <v>0</v>
      </c>
      <c r="X23" s="31"/>
      <c r="Y23" s="31"/>
      <c r="Z23" s="31"/>
      <c r="AA23" s="31"/>
      <c r="AB23" s="31"/>
      <c r="AC23" s="31"/>
      <c r="AD23" s="110">
        <f t="shared" si="40"/>
        <v>0</v>
      </c>
      <c r="AE23" s="37">
        <f t="shared" si="40"/>
        <v>0</v>
      </c>
      <c r="AF23" s="110"/>
      <c r="AG23" s="110">
        <f>300000000+164912147+100000000</f>
        <v>564912147</v>
      </c>
      <c r="AH23" s="158"/>
      <c r="AI23" s="30">
        <f t="shared" si="41"/>
        <v>4573037173</v>
      </c>
      <c r="AJ23" s="119"/>
      <c r="AK23" s="37">
        <f t="shared" si="42"/>
        <v>4573037173</v>
      </c>
      <c r="AL23" s="37">
        <f t="shared" si="43"/>
        <v>4573037173</v>
      </c>
      <c r="AM23" s="30">
        <v>4573037173</v>
      </c>
      <c r="AN23" s="30">
        <v>0</v>
      </c>
      <c r="AO23" s="37">
        <v>0</v>
      </c>
      <c r="AP23" s="37">
        <v>0</v>
      </c>
      <c r="AQ23" s="110">
        <v>0</v>
      </c>
      <c r="AR23" s="30">
        <v>0</v>
      </c>
      <c r="AS23" s="45">
        <v>0</v>
      </c>
      <c r="AT23" s="40">
        <v>0</v>
      </c>
      <c r="AU23" s="40">
        <v>0</v>
      </c>
      <c r="AV23" s="40">
        <v>0</v>
      </c>
      <c r="AW23" s="120">
        <v>0</v>
      </c>
      <c r="AX23" s="112">
        <v>0</v>
      </c>
      <c r="AY23" s="37">
        <f t="shared" si="44"/>
        <v>4573037173</v>
      </c>
      <c r="AZ23" s="30">
        <v>315263827</v>
      </c>
      <c r="BA23" s="30">
        <v>159299453</v>
      </c>
      <c r="BB23" s="30">
        <v>286910411</v>
      </c>
      <c r="BC23" s="30">
        <v>184023744</v>
      </c>
      <c r="BD23" s="31">
        <v>484763823</v>
      </c>
      <c r="BE23" s="40">
        <v>663853866</v>
      </c>
      <c r="BF23" s="40">
        <v>286310237</v>
      </c>
      <c r="BG23" s="40">
        <v>312010132</v>
      </c>
      <c r="BH23" s="40">
        <v>297163708</v>
      </c>
      <c r="BI23" s="113">
        <v>220750735</v>
      </c>
      <c r="BJ23" s="113">
        <v>274239472</v>
      </c>
      <c r="BK23" s="112">
        <v>727945465</v>
      </c>
      <c r="BL23" s="30">
        <f t="shared" si="45"/>
        <v>4212534873</v>
      </c>
      <c r="BM23" s="34">
        <v>315263827</v>
      </c>
      <c r="BN23" s="38">
        <v>159299453</v>
      </c>
      <c r="BO23" s="38">
        <v>286910411</v>
      </c>
      <c r="BP23" s="38">
        <v>184023744</v>
      </c>
      <c r="BQ23" s="38">
        <v>484763823</v>
      </c>
      <c r="BR23" s="40">
        <v>663853866</v>
      </c>
      <c r="BS23" s="40">
        <v>286310237</v>
      </c>
      <c r="BT23" s="40">
        <v>312010132</v>
      </c>
      <c r="BU23" s="40">
        <v>297163708</v>
      </c>
      <c r="BV23" s="113">
        <v>220750735</v>
      </c>
      <c r="BW23" s="113">
        <v>274239472</v>
      </c>
      <c r="BX23" s="112">
        <v>727945465</v>
      </c>
      <c r="BY23" s="30">
        <f t="shared" si="46"/>
        <v>4212534873</v>
      </c>
      <c r="BZ23" s="38">
        <v>315263827</v>
      </c>
      <c r="CA23" s="38">
        <v>159299453</v>
      </c>
      <c r="CB23" s="38">
        <v>286910411</v>
      </c>
      <c r="CC23" s="38">
        <v>184023744</v>
      </c>
      <c r="CD23" s="38">
        <v>484763823</v>
      </c>
      <c r="CE23" s="40">
        <v>663853866</v>
      </c>
      <c r="CF23" s="40">
        <v>286310237</v>
      </c>
      <c r="CG23" s="40">
        <v>312010132</v>
      </c>
      <c r="CH23" s="40">
        <v>297163708</v>
      </c>
      <c r="CI23" s="41">
        <v>220750735</v>
      </c>
      <c r="CJ23" s="41">
        <v>274239472</v>
      </c>
      <c r="CK23" s="41">
        <v>727945465</v>
      </c>
      <c r="CL23" s="30">
        <f t="shared" si="47"/>
        <v>4212534873</v>
      </c>
      <c r="CM23" s="32">
        <f t="shared" si="48"/>
        <v>0</v>
      </c>
      <c r="CN23" s="31">
        <f t="shared" si="49"/>
        <v>360502300</v>
      </c>
      <c r="CO23" s="31">
        <f t="shared" si="50"/>
        <v>0</v>
      </c>
      <c r="CP23" s="31">
        <f t="shared" si="51"/>
        <v>0</v>
      </c>
      <c r="CQ23" s="231">
        <f t="shared" si="7"/>
        <v>1</v>
      </c>
      <c r="CR23" s="76">
        <f t="shared" si="8"/>
        <v>0.92116786145355045</v>
      </c>
    </row>
    <row r="24" spans="1:96" s="26" customFormat="1" ht="28.5" customHeight="1" outlineLevel="3" x14ac:dyDescent="0.2">
      <c r="A24" s="1191" t="str">
        <f t="shared" si="39"/>
        <v>A-1-0-1-5-1610</v>
      </c>
      <c r="B24" s="109" t="s">
        <v>132</v>
      </c>
      <c r="C24" s="25" t="s">
        <v>86</v>
      </c>
      <c r="D24" s="108" t="s">
        <v>45</v>
      </c>
      <c r="E24" s="30">
        <v>8490939236</v>
      </c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>
        <v>500000000</v>
      </c>
      <c r="Q24" s="31"/>
      <c r="R24" s="31"/>
      <c r="S24" s="31"/>
      <c r="T24" s="31"/>
      <c r="U24" s="31"/>
      <c r="V24" s="31"/>
      <c r="W24" s="31">
        <v>0</v>
      </c>
      <c r="X24" s="31"/>
      <c r="Y24" s="31"/>
      <c r="Z24" s="31"/>
      <c r="AA24" s="31"/>
      <c r="AB24" s="31"/>
      <c r="AC24" s="31"/>
      <c r="AD24" s="110">
        <f t="shared" si="40"/>
        <v>500000000</v>
      </c>
      <c r="AE24" s="37">
        <f t="shared" si="40"/>
        <v>0</v>
      </c>
      <c r="AF24" s="110"/>
      <c r="AG24" s="110">
        <f>450000000+1011048392+650000000</f>
        <v>2111048392</v>
      </c>
      <c r="AH24" s="158"/>
      <c r="AI24" s="30">
        <f t="shared" si="41"/>
        <v>10101987628</v>
      </c>
      <c r="AJ24" s="119"/>
      <c r="AK24" s="37">
        <f t="shared" si="42"/>
        <v>10101987628</v>
      </c>
      <c r="AL24" s="37">
        <f t="shared" si="43"/>
        <v>10101987628</v>
      </c>
      <c r="AM24" s="30">
        <v>10101987628</v>
      </c>
      <c r="AN24" s="30">
        <v>0</v>
      </c>
      <c r="AO24" s="37">
        <v>0</v>
      </c>
      <c r="AP24" s="37">
        <v>0</v>
      </c>
      <c r="AQ24" s="110">
        <v>0</v>
      </c>
      <c r="AR24" s="30">
        <v>0</v>
      </c>
      <c r="AS24" s="45">
        <v>0</v>
      </c>
      <c r="AT24" s="40">
        <v>0</v>
      </c>
      <c r="AU24" s="40">
        <v>0</v>
      </c>
      <c r="AV24" s="40">
        <v>0</v>
      </c>
      <c r="AW24" s="120">
        <v>0</v>
      </c>
      <c r="AX24" s="112">
        <v>0</v>
      </c>
      <c r="AY24" s="37">
        <f t="shared" si="44"/>
        <v>10101987628</v>
      </c>
      <c r="AZ24" s="30">
        <v>953935</v>
      </c>
      <c r="BA24" s="30">
        <v>5822120</v>
      </c>
      <c r="BB24" s="30">
        <v>2699254</v>
      </c>
      <c r="BC24" s="30">
        <v>4879071</v>
      </c>
      <c r="BD24" s="31">
        <v>8174282</v>
      </c>
      <c r="BE24" s="40">
        <v>4141896</v>
      </c>
      <c r="BF24" s="40">
        <v>16979341</v>
      </c>
      <c r="BG24" s="40">
        <v>25567011</v>
      </c>
      <c r="BH24" s="40">
        <v>35128475</v>
      </c>
      <c r="BI24" s="40">
        <v>66659782</v>
      </c>
      <c r="BJ24" s="40">
        <v>44161745</v>
      </c>
      <c r="BK24" s="112">
        <v>9248465175</v>
      </c>
      <c r="BL24" s="30">
        <f t="shared" si="45"/>
        <v>9463632087</v>
      </c>
      <c r="BM24" s="34">
        <v>953935</v>
      </c>
      <c r="BN24" s="38">
        <v>5822120</v>
      </c>
      <c r="BO24" s="38">
        <v>2699254</v>
      </c>
      <c r="BP24" s="38">
        <v>4879071</v>
      </c>
      <c r="BQ24" s="38">
        <v>8174282</v>
      </c>
      <c r="BR24" s="40">
        <v>4141896</v>
      </c>
      <c r="BS24" s="40">
        <v>16979341</v>
      </c>
      <c r="BT24" s="40">
        <v>25567011</v>
      </c>
      <c r="BU24" s="40">
        <v>35128475</v>
      </c>
      <c r="BV24" s="40">
        <v>66659782</v>
      </c>
      <c r="BW24" s="40">
        <v>44161745</v>
      </c>
      <c r="BX24" s="112">
        <v>9248465175</v>
      </c>
      <c r="BY24" s="30">
        <f t="shared" si="46"/>
        <v>9463632087</v>
      </c>
      <c r="BZ24" s="38">
        <v>953935</v>
      </c>
      <c r="CA24" s="38">
        <v>5822120</v>
      </c>
      <c r="CB24" s="38">
        <v>2699254</v>
      </c>
      <c r="CC24" s="38">
        <v>4879071</v>
      </c>
      <c r="CD24" s="38">
        <v>8174282</v>
      </c>
      <c r="CE24" s="40">
        <v>4141896</v>
      </c>
      <c r="CF24" s="40">
        <v>16979341</v>
      </c>
      <c r="CG24" s="40">
        <v>25567011</v>
      </c>
      <c r="CH24" s="40">
        <v>35128475</v>
      </c>
      <c r="CI24" s="38">
        <v>66659782</v>
      </c>
      <c r="CJ24" s="38">
        <v>44161745</v>
      </c>
      <c r="CK24" s="38">
        <v>9248465175</v>
      </c>
      <c r="CL24" s="30">
        <f t="shared" si="47"/>
        <v>9463632087</v>
      </c>
      <c r="CM24" s="32">
        <f t="shared" si="48"/>
        <v>0</v>
      </c>
      <c r="CN24" s="31">
        <f t="shared" si="49"/>
        <v>638355541</v>
      </c>
      <c r="CO24" s="31">
        <f t="shared" si="50"/>
        <v>0</v>
      </c>
      <c r="CP24" s="31">
        <f t="shared" si="51"/>
        <v>0</v>
      </c>
      <c r="CQ24" s="231">
        <f t="shared" si="7"/>
        <v>1</v>
      </c>
      <c r="CR24" s="76">
        <f t="shared" si="8"/>
        <v>0.93680891676894851</v>
      </c>
    </row>
    <row r="25" spans="1:96" s="26" customFormat="1" ht="36.75" customHeight="1" outlineLevel="3" x14ac:dyDescent="0.2">
      <c r="A25" s="1191" t="str">
        <f t="shared" si="39"/>
        <v>A-1-0-1-5-210</v>
      </c>
      <c r="B25" s="109" t="s">
        <v>133</v>
      </c>
      <c r="C25" s="25" t="s">
        <v>86</v>
      </c>
      <c r="D25" s="108" t="s">
        <v>41</v>
      </c>
      <c r="E25" s="37">
        <v>2597340556</v>
      </c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>
        <v>0</v>
      </c>
      <c r="X25" s="110"/>
      <c r="Y25" s="110"/>
      <c r="Z25" s="110"/>
      <c r="AA25" s="110"/>
      <c r="AB25" s="110"/>
      <c r="AC25" s="110"/>
      <c r="AD25" s="110">
        <f t="shared" si="40"/>
        <v>0</v>
      </c>
      <c r="AE25" s="37">
        <f t="shared" si="40"/>
        <v>0</v>
      </c>
      <c r="AF25" s="110"/>
      <c r="AG25" s="110">
        <f>100000000+251923584+100000000</f>
        <v>451923584</v>
      </c>
      <c r="AH25" s="158"/>
      <c r="AI25" s="30">
        <f t="shared" si="41"/>
        <v>3049264140</v>
      </c>
      <c r="AJ25" s="119"/>
      <c r="AK25" s="37">
        <f t="shared" si="42"/>
        <v>3049264140</v>
      </c>
      <c r="AL25" s="37">
        <f t="shared" si="43"/>
        <v>3049264140</v>
      </c>
      <c r="AM25" s="37">
        <v>3049264140</v>
      </c>
      <c r="AN25" s="30">
        <v>0</v>
      </c>
      <c r="AO25" s="37">
        <v>0</v>
      </c>
      <c r="AP25" s="37">
        <v>0</v>
      </c>
      <c r="AQ25" s="110">
        <v>0</v>
      </c>
      <c r="AR25" s="30">
        <v>0</v>
      </c>
      <c r="AS25" s="45">
        <v>0</v>
      </c>
      <c r="AT25" s="40">
        <v>0</v>
      </c>
      <c r="AU25" s="40">
        <v>0</v>
      </c>
      <c r="AV25" s="40">
        <v>0</v>
      </c>
      <c r="AW25" s="120">
        <v>0</v>
      </c>
      <c r="AX25" s="112">
        <v>0</v>
      </c>
      <c r="AY25" s="37">
        <f t="shared" si="44"/>
        <v>3049264140</v>
      </c>
      <c r="AZ25" s="30">
        <v>334360793</v>
      </c>
      <c r="BA25" s="30">
        <v>275989043</v>
      </c>
      <c r="BB25" s="30">
        <v>158887921</v>
      </c>
      <c r="BC25" s="30">
        <v>220269499</v>
      </c>
      <c r="BD25" s="31">
        <v>202555066</v>
      </c>
      <c r="BE25" s="40">
        <v>267904639</v>
      </c>
      <c r="BF25" s="40">
        <v>240582422</v>
      </c>
      <c r="BG25" s="40">
        <v>254448426</v>
      </c>
      <c r="BH25" s="40">
        <v>238981901</v>
      </c>
      <c r="BI25" s="113">
        <v>197865937</v>
      </c>
      <c r="BJ25" s="113">
        <v>252572057</v>
      </c>
      <c r="BK25" s="112">
        <v>270491944</v>
      </c>
      <c r="BL25" s="37">
        <f t="shared" si="45"/>
        <v>2914909648</v>
      </c>
      <c r="BM25" s="34">
        <v>334360793</v>
      </c>
      <c r="BN25" s="38">
        <v>275989043</v>
      </c>
      <c r="BO25" s="38">
        <v>158887921</v>
      </c>
      <c r="BP25" s="38">
        <v>220269499</v>
      </c>
      <c r="BQ25" s="38">
        <v>202555066</v>
      </c>
      <c r="BR25" s="40">
        <v>267904639</v>
      </c>
      <c r="BS25" s="40">
        <v>240582422</v>
      </c>
      <c r="BT25" s="40">
        <v>254448426</v>
      </c>
      <c r="BU25" s="40">
        <v>238981901</v>
      </c>
      <c r="BV25" s="113">
        <v>197865937</v>
      </c>
      <c r="BW25" s="113">
        <v>252572057</v>
      </c>
      <c r="BX25" s="112">
        <v>270491944</v>
      </c>
      <c r="BY25" s="30">
        <f t="shared" si="46"/>
        <v>2914909648</v>
      </c>
      <c r="BZ25" s="38">
        <v>334360793</v>
      </c>
      <c r="CA25" s="38">
        <v>275989043</v>
      </c>
      <c r="CB25" s="38">
        <v>158887921</v>
      </c>
      <c r="CC25" s="38">
        <v>220269499</v>
      </c>
      <c r="CD25" s="38">
        <v>202555066</v>
      </c>
      <c r="CE25" s="40">
        <v>267904639</v>
      </c>
      <c r="CF25" s="40">
        <v>240582422</v>
      </c>
      <c r="CG25" s="40">
        <v>254448426</v>
      </c>
      <c r="CH25" s="40">
        <v>238981901</v>
      </c>
      <c r="CI25" s="113">
        <v>197865937</v>
      </c>
      <c r="CJ25" s="113">
        <v>252572057</v>
      </c>
      <c r="CK25" s="113">
        <v>270491944</v>
      </c>
      <c r="CL25" s="30">
        <f t="shared" si="47"/>
        <v>2914909648</v>
      </c>
      <c r="CM25" s="32">
        <f t="shared" si="48"/>
        <v>0</v>
      </c>
      <c r="CN25" s="31">
        <f t="shared" si="49"/>
        <v>134354492</v>
      </c>
      <c r="CO25" s="31">
        <f t="shared" si="50"/>
        <v>0</v>
      </c>
      <c r="CP25" s="31">
        <f t="shared" si="51"/>
        <v>0</v>
      </c>
      <c r="CQ25" s="231">
        <f t="shared" si="7"/>
        <v>1</v>
      </c>
      <c r="CR25" s="76">
        <f t="shared" si="8"/>
        <v>0.95593871641438055</v>
      </c>
    </row>
    <row r="26" spans="1:96" s="26" customFormat="1" ht="18" customHeight="1" outlineLevel="3" x14ac:dyDescent="0.2">
      <c r="A26" s="1191" t="str">
        <f t="shared" si="39"/>
        <v>A-1-0-1-5-2210</v>
      </c>
      <c r="B26" s="109" t="s">
        <v>134</v>
      </c>
      <c r="C26" s="25" t="s">
        <v>86</v>
      </c>
      <c r="D26" s="108" t="s">
        <v>46</v>
      </c>
      <c r="E26" s="30">
        <v>2013745788</v>
      </c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>
        <v>0</v>
      </c>
      <c r="X26" s="31"/>
      <c r="Y26" s="31"/>
      <c r="Z26" s="31"/>
      <c r="AA26" s="31"/>
      <c r="AB26" s="31"/>
      <c r="AC26" s="31"/>
      <c r="AD26" s="110">
        <f t="shared" si="40"/>
        <v>0</v>
      </c>
      <c r="AE26" s="37">
        <f t="shared" si="40"/>
        <v>0</v>
      </c>
      <c r="AF26" s="110"/>
      <c r="AG26" s="110">
        <f>50000000+143299194+50000000</f>
        <v>243299194</v>
      </c>
      <c r="AH26" s="158"/>
      <c r="AI26" s="30">
        <f t="shared" si="41"/>
        <v>2257044982</v>
      </c>
      <c r="AJ26" s="119"/>
      <c r="AK26" s="37">
        <f t="shared" si="42"/>
        <v>2257044982</v>
      </c>
      <c r="AL26" s="37">
        <f t="shared" si="43"/>
        <v>2257044982</v>
      </c>
      <c r="AM26" s="30">
        <v>2257044982</v>
      </c>
      <c r="AN26" s="30">
        <v>0</v>
      </c>
      <c r="AO26" s="37">
        <v>0</v>
      </c>
      <c r="AP26" s="37">
        <v>0</v>
      </c>
      <c r="AQ26" s="110">
        <v>0</v>
      </c>
      <c r="AR26" s="30">
        <v>0</v>
      </c>
      <c r="AS26" s="45">
        <v>0</v>
      </c>
      <c r="AT26" s="40">
        <v>0</v>
      </c>
      <c r="AU26" s="40">
        <v>0</v>
      </c>
      <c r="AV26" s="40">
        <v>0</v>
      </c>
      <c r="AW26" s="120">
        <v>0</v>
      </c>
      <c r="AX26" s="112">
        <v>0</v>
      </c>
      <c r="AY26" s="37">
        <f t="shared" si="44"/>
        <v>2257044982</v>
      </c>
      <c r="AZ26" s="30">
        <v>168482669</v>
      </c>
      <c r="BA26" s="30">
        <v>172405005</v>
      </c>
      <c r="BB26" s="30">
        <v>169329912</v>
      </c>
      <c r="BC26" s="30">
        <v>174880191</v>
      </c>
      <c r="BD26" s="31">
        <v>174867844</v>
      </c>
      <c r="BE26" s="40">
        <v>235629468</v>
      </c>
      <c r="BF26" s="40">
        <v>186140492</v>
      </c>
      <c r="BG26" s="40">
        <v>180822310</v>
      </c>
      <c r="BH26" s="40">
        <v>180520078</v>
      </c>
      <c r="BI26" s="40">
        <v>193176915</v>
      </c>
      <c r="BJ26" s="40">
        <v>184339607</v>
      </c>
      <c r="BK26" s="112">
        <v>189861817</v>
      </c>
      <c r="BL26" s="30">
        <f t="shared" si="45"/>
        <v>2210456308</v>
      </c>
      <c r="BM26" s="34">
        <v>168482669</v>
      </c>
      <c r="BN26" s="38">
        <v>172405005</v>
      </c>
      <c r="BO26" s="38">
        <v>169329912</v>
      </c>
      <c r="BP26" s="38">
        <v>174880191</v>
      </c>
      <c r="BQ26" s="38">
        <v>174867844</v>
      </c>
      <c r="BR26" s="40">
        <v>235629468</v>
      </c>
      <c r="BS26" s="40">
        <v>186140492</v>
      </c>
      <c r="BT26" s="40">
        <v>180822310</v>
      </c>
      <c r="BU26" s="40">
        <v>180520078</v>
      </c>
      <c r="BV26" s="40">
        <v>193176915</v>
      </c>
      <c r="BW26" s="40">
        <v>184339607</v>
      </c>
      <c r="BX26" s="112">
        <v>189861817</v>
      </c>
      <c r="BY26" s="30">
        <f t="shared" si="46"/>
        <v>2210456308</v>
      </c>
      <c r="BZ26" s="38">
        <v>168482669</v>
      </c>
      <c r="CA26" s="38">
        <v>172405005</v>
      </c>
      <c r="CB26" s="38">
        <v>169329912</v>
      </c>
      <c r="CC26" s="38">
        <v>174880191</v>
      </c>
      <c r="CD26" s="38">
        <v>174867844</v>
      </c>
      <c r="CE26" s="40">
        <v>235629468</v>
      </c>
      <c r="CF26" s="40">
        <v>186140492</v>
      </c>
      <c r="CG26" s="40">
        <v>180822310</v>
      </c>
      <c r="CH26" s="40">
        <v>180520078</v>
      </c>
      <c r="CI26" s="38">
        <v>193176915</v>
      </c>
      <c r="CJ26" s="38">
        <v>184339607</v>
      </c>
      <c r="CK26" s="38">
        <v>189861817</v>
      </c>
      <c r="CL26" s="30">
        <f t="shared" si="47"/>
        <v>2210456308</v>
      </c>
      <c r="CM26" s="32">
        <f t="shared" si="48"/>
        <v>0</v>
      </c>
      <c r="CN26" s="31">
        <f t="shared" si="49"/>
        <v>46588674</v>
      </c>
      <c r="CO26" s="31">
        <f t="shared" si="50"/>
        <v>0</v>
      </c>
      <c r="CP26" s="31">
        <f t="shared" si="51"/>
        <v>0</v>
      </c>
      <c r="CQ26" s="231">
        <f t="shared" si="7"/>
        <v>1</v>
      </c>
      <c r="CR26" s="76">
        <f t="shared" si="8"/>
        <v>0.97935855316506937</v>
      </c>
    </row>
    <row r="27" spans="1:96" s="1435" customFormat="1" ht="26.25" customHeight="1" outlineLevel="3" x14ac:dyDescent="0.2">
      <c r="A27" s="1191" t="str">
        <f t="shared" si="39"/>
        <v>A-1-0-1-810</v>
      </c>
      <c r="B27" s="1421" t="s">
        <v>813</v>
      </c>
      <c r="C27" s="1422">
        <v>10</v>
      </c>
      <c r="D27" s="1436" t="s">
        <v>693</v>
      </c>
      <c r="E27" s="1423">
        <v>0</v>
      </c>
      <c r="F27" s="1424">
        <f t="shared" ref="F27:V27" si="52">+SUM(F28:F29)</f>
        <v>0</v>
      </c>
      <c r="G27" s="1424">
        <f t="shared" si="52"/>
        <v>0</v>
      </c>
      <c r="H27" s="1424">
        <f t="shared" si="52"/>
        <v>0</v>
      </c>
      <c r="I27" s="1424">
        <f t="shared" si="52"/>
        <v>0</v>
      </c>
      <c r="J27" s="1424">
        <f t="shared" si="52"/>
        <v>0</v>
      </c>
      <c r="K27" s="1424">
        <f t="shared" si="52"/>
        <v>0</v>
      </c>
      <c r="L27" s="1424">
        <f t="shared" si="52"/>
        <v>0</v>
      </c>
      <c r="M27" s="1424">
        <f t="shared" si="52"/>
        <v>0</v>
      </c>
      <c r="N27" s="1424">
        <f t="shared" si="52"/>
        <v>0</v>
      </c>
      <c r="O27" s="1424">
        <f t="shared" si="52"/>
        <v>0</v>
      </c>
      <c r="P27" s="1424">
        <f t="shared" si="52"/>
        <v>0</v>
      </c>
      <c r="Q27" s="1424">
        <f t="shared" si="52"/>
        <v>0</v>
      </c>
      <c r="R27" s="1424">
        <f t="shared" si="52"/>
        <v>0</v>
      </c>
      <c r="S27" s="1424">
        <f t="shared" si="52"/>
        <v>0</v>
      </c>
      <c r="T27" s="1424">
        <f t="shared" si="52"/>
        <v>0</v>
      </c>
      <c r="U27" s="1424">
        <f t="shared" si="52"/>
        <v>0</v>
      </c>
      <c r="V27" s="1424">
        <f t="shared" si="52"/>
        <v>0</v>
      </c>
      <c r="W27" s="1424">
        <v>0</v>
      </c>
      <c r="X27" s="1424">
        <f t="shared" ref="X27:AD27" si="53">+SUM(X28:X29)</f>
        <v>0</v>
      </c>
      <c r="Y27" s="1424">
        <f t="shared" si="53"/>
        <v>0</v>
      </c>
      <c r="Z27" s="1424">
        <f t="shared" si="53"/>
        <v>0</v>
      </c>
      <c r="AA27" s="1424">
        <f t="shared" si="53"/>
        <v>0</v>
      </c>
      <c r="AB27" s="1424">
        <f t="shared" si="53"/>
        <v>0</v>
      </c>
      <c r="AC27" s="1424">
        <f t="shared" si="53"/>
        <v>0</v>
      </c>
      <c r="AD27" s="1424">
        <f t="shared" si="53"/>
        <v>0</v>
      </c>
      <c r="AE27" s="1423"/>
      <c r="AF27" s="1437">
        <v>0</v>
      </c>
      <c r="AG27" s="1424">
        <v>0</v>
      </c>
      <c r="AH27" s="1425">
        <f>+SUM(AH28:AH29)</f>
        <v>0</v>
      </c>
      <c r="AI27" s="1426">
        <v>0</v>
      </c>
      <c r="AJ27" s="1427">
        <f>+SUM(AJ28:AJ29)</f>
        <v>0</v>
      </c>
      <c r="AK27" s="1423">
        <v>0</v>
      </c>
      <c r="AL27" s="1426">
        <f t="shared" si="43"/>
        <v>0</v>
      </c>
      <c r="AM27" s="1423">
        <v>0</v>
      </c>
      <c r="AN27" s="1423">
        <v>0</v>
      </c>
      <c r="AO27" s="1423">
        <v>0</v>
      </c>
      <c r="AP27" s="1423">
        <v>0</v>
      </c>
      <c r="AQ27" s="1424">
        <v>0</v>
      </c>
      <c r="AR27" s="1423">
        <v>0</v>
      </c>
      <c r="AS27" s="1428">
        <v>0</v>
      </c>
      <c r="AT27" s="1429">
        <v>0</v>
      </c>
      <c r="AU27" s="1429">
        <v>0</v>
      </c>
      <c r="AV27" s="1429">
        <v>0</v>
      </c>
      <c r="AW27" s="1430">
        <v>0</v>
      </c>
      <c r="AX27" s="1431">
        <v>0</v>
      </c>
      <c r="AY27" s="1423">
        <f>+SUM(AM27:AX27)</f>
        <v>0</v>
      </c>
      <c r="AZ27" s="1423">
        <v>0</v>
      </c>
      <c r="BA27" s="1423">
        <v>0</v>
      </c>
      <c r="BB27" s="1423">
        <v>0</v>
      </c>
      <c r="BC27" s="1430">
        <v>0</v>
      </c>
      <c r="BD27" s="1430">
        <v>0</v>
      </c>
      <c r="BE27" s="1429">
        <v>0</v>
      </c>
      <c r="BF27" s="1429">
        <v>0</v>
      </c>
      <c r="BG27" s="1429">
        <v>0</v>
      </c>
      <c r="BH27" s="1429">
        <v>0</v>
      </c>
      <c r="BI27" s="1429">
        <v>0</v>
      </c>
      <c r="BJ27" s="1429">
        <v>0</v>
      </c>
      <c r="BK27" s="1431">
        <v>0</v>
      </c>
      <c r="BL27" s="1426">
        <f t="shared" si="45"/>
        <v>0</v>
      </c>
      <c r="BM27" s="1428">
        <v>0</v>
      </c>
      <c r="BN27" s="1429">
        <v>0</v>
      </c>
      <c r="BO27" s="1429">
        <v>0</v>
      </c>
      <c r="BP27" s="1429">
        <v>0</v>
      </c>
      <c r="BQ27" s="1429">
        <v>0</v>
      </c>
      <c r="BR27" s="1429">
        <v>0</v>
      </c>
      <c r="BS27" s="1429">
        <v>0</v>
      </c>
      <c r="BT27" s="1429">
        <v>0</v>
      </c>
      <c r="BU27" s="1429">
        <v>0</v>
      </c>
      <c r="BV27" s="1429">
        <v>0</v>
      </c>
      <c r="BW27" s="1429">
        <v>0</v>
      </c>
      <c r="BX27" s="1431">
        <v>0</v>
      </c>
      <c r="BY27" s="1423">
        <f t="shared" si="46"/>
        <v>0</v>
      </c>
      <c r="BZ27" s="1429">
        <v>0</v>
      </c>
      <c r="CA27" s="1429">
        <v>0</v>
      </c>
      <c r="CB27" s="1429">
        <v>0</v>
      </c>
      <c r="CC27" s="1429">
        <v>0</v>
      </c>
      <c r="CD27" s="1429">
        <v>0</v>
      </c>
      <c r="CE27" s="1429">
        <v>0</v>
      </c>
      <c r="CF27" s="1429">
        <v>0</v>
      </c>
      <c r="CG27" s="1429">
        <v>0</v>
      </c>
      <c r="CH27" s="1429">
        <v>0</v>
      </c>
      <c r="CI27" s="1429">
        <v>0</v>
      </c>
      <c r="CJ27" s="1429">
        <v>0</v>
      </c>
      <c r="CK27" s="1429">
        <v>0</v>
      </c>
      <c r="CL27" s="1423">
        <f>+SUM(BZ27:CK27)</f>
        <v>0</v>
      </c>
      <c r="CM27" s="1430">
        <f t="shared" ref="CM27:CP27" si="54">+SUM(CM28:CM29)</f>
        <v>0</v>
      </c>
      <c r="CN27" s="1432">
        <f t="shared" si="49"/>
        <v>0</v>
      </c>
      <c r="CO27" s="1424">
        <f t="shared" si="54"/>
        <v>0</v>
      </c>
      <c r="CP27" s="1424">
        <f t="shared" si="54"/>
        <v>0</v>
      </c>
      <c r="CQ27" s="1433">
        <f t="shared" si="7"/>
        <v>0</v>
      </c>
      <c r="CR27" s="1434">
        <f t="shared" si="8"/>
        <v>0</v>
      </c>
    </row>
    <row r="28" spans="1:96" s="64" customFormat="1" ht="27.75" customHeight="1" outlineLevel="2" x14ac:dyDescent="0.2">
      <c r="A28" s="1543" t="str">
        <f>+B28&amp;C28</f>
        <v>A-1-0-1-910</v>
      </c>
      <c r="B28" s="128" t="s">
        <v>224</v>
      </c>
      <c r="C28" s="403">
        <v>10</v>
      </c>
      <c r="D28" s="232" t="s">
        <v>223</v>
      </c>
      <c r="E28" s="131">
        <f t="shared" ref="E28:AL28" si="55">+SUM(E29:E30)</f>
        <v>572000000</v>
      </c>
      <c r="F28" s="130">
        <f t="shared" si="55"/>
        <v>0</v>
      </c>
      <c r="G28" s="130">
        <f t="shared" si="55"/>
        <v>0</v>
      </c>
      <c r="H28" s="130">
        <f t="shared" si="55"/>
        <v>0</v>
      </c>
      <c r="I28" s="130">
        <f t="shared" si="55"/>
        <v>0</v>
      </c>
      <c r="J28" s="130">
        <f t="shared" si="55"/>
        <v>0</v>
      </c>
      <c r="K28" s="130">
        <f t="shared" si="55"/>
        <v>0</v>
      </c>
      <c r="L28" s="130">
        <f t="shared" si="55"/>
        <v>0</v>
      </c>
      <c r="M28" s="130">
        <f t="shared" si="55"/>
        <v>0</v>
      </c>
      <c r="N28" s="130">
        <f t="shared" si="55"/>
        <v>0</v>
      </c>
      <c r="O28" s="130">
        <f t="shared" si="55"/>
        <v>0</v>
      </c>
      <c r="P28" s="130">
        <f t="shared" si="55"/>
        <v>0</v>
      </c>
      <c r="Q28" s="130">
        <f t="shared" si="55"/>
        <v>0</v>
      </c>
      <c r="R28" s="130">
        <f t="shared" si="55"/>
        <v>0</v>
      </c>
      <c r="S28" s="130">
        <f t="shared" si="55"/>
        <v>0</v>
      </c>
      <c r="T28" s="130">
        <f t="shared" si="55"/>
        <v>0</v>
      </c>
      <c r="U28" s="130">
        <f t="shared" si="55"/>
        <v>0</v>
      </c>
      <c r="V28" s="130">
        <f t="shared" si="55"/>
        <v>0</v>
      </c>
      <c r="W28" s="130">
        <f t="shared" si="55"/>
        <v>0</v>
      </c>
      <c r="X28" s="130">
        <f t="shared" si="55"/>
        <v>0</v>
      </c>
      <c r="Y28" s="130">
        <f t="shared" si="55"/>
        <v>0</v>
      </c>
      <c r="Z28" s="130">
        <f t="shared" si="55"/>
        <v>0</v>
      </c>
      <c r="AA28" s="130">
        <f t="shared" si="55"/>
        <v>0</v>
      </c>
      <c r="AB28" s="130">
        <f t="shared" si="55"/>
        <v>0</v>
      </c>
      <c r="AC28" s="130">
        <f t="shared" si="55"/>
        <v>0</v>
      </c>
      <c r="AD28" s="130">
        <f t="shared" si="55"/>
        <v>0</v>
      </c>
      <c r="AE28" s="131">
        <f t="shared" si="55"/>
        <v>0</v>
      </c>
      <c r="AF28" s="130">
        <f>+SUM(AF29:AF30)</f>
        <v>0</v>
      </c>
      <c r="AG28" s="130">
        <f>+SUM(AG29:AG30)</f>
        <v>210000000</v>
      </c>
      <c r="AH28" s="130">
        <f t="shared" si="55"/>
        <v>0</v>
      </c>
      <c r="AI28" s="131">
        <f t="shared" si="55"/>
        <v>782000000</v>
      </c>
      <c r="AJ28" s="129">
        <f t="shared" si="55"/>
        <v>0</v>
      </c>
      <c r="AK28" s="131">
        <f t="shared" si="55"/>
        <v>782000000</v>
      </c>
      <c r="AL28" s="131">
        <f t="shared" si="55"/>
        <v>782000000</v>
      </c>
      <c r="AM28" s="131">
        <f>+SUM(AM29:AM30)</f>
        <v>782000000</v>
      </c>
      <c r="AN28" s="131">
        <f t="shared" ref="AN28:AX28" si="56">+SUM(AN29:AN30)</f>
        <v>0</v>
      </c>
      <c r="AO28" s="131">
        <f t="shared" si="56"/>
        <v>0</v>
      </c>
      <c r="AP28" s="131">
        <f t="shared" si="56"/>
        <v>0</v>
      </c>
      <c r="AQ28" s="131">
        <f t="shared" si="56"/>
        <v>0</v>
      </c>
      <c r="AR28" s="131">
        <f t="shared" si="56"/>
        <v>0</v>
      </c>
      <c r="AS28" s="131">
        <f t="shared" si="56"/>
        <v>0</v>
      </c>
      <c r="AT28" s="131">
        <f t="shared" si="56"/>
        <v>0</v>
      </c>
      <c r="AU28" s="131">
        <f t="shared" si="56"/>
        <v>0</v>
      </c>
      <c r="AV28" s="131">
        <f t="shared" si="56"/>
        <v>0</v>
      </c>
      <c r="AW28" s="131">
        <f t="shared" si="56"/>
        <v>0</v>
      </c>
      <c r="AX28" s="131">
        <f t="shared" si="56"/>
        <v>0</v>
      </c>
      <c r="AY28" s="131">
        <f>+SUM(AY29:AY30)</f>
        <v>782000000</v>
      </c>
      <c r="AZ28" s="131"/>
      <c r="BA28" s="131">
        <v>24237355</v>
      </c>
      <c r="BB28" s="131">
        <v>24507321</v>
      </c>
      <c r="BC28" s="156">
        <v>26840472</v>
      </c>
      <c r="BD28" s="134">
        <v>24772540</v>
      </c>
      <c r="BE28" s="134">
        <v>35758978</v>
      </c>
      <c r="BF28" s="134">
        <v>30878738</v>
      </c>
      <c r="BG28" s="134">
        <v>31923910</v>
      </c>
      <c r="BH28" s="134">
        <v>26826224</v>
      </c>
      <c r="BI28" s="134">
        <v>24276430</v>
      </c>
      <c r="BJ28" s="134">
        <f>+BJ29+BJ30</f>
        <v>59775458</v>
      </c>
      <c r="BK28" s="159">
        <f t="shared" ref="BK28:BL28" si="57">+SUM(BK29:BK30)</f>
        <v>102489960</v>
      </c>
      <c r="BL28" s="131">
        <f t="shared" si="57"/>
        <v>703384021</v>
      </c>
      <c r="BM28" s="134">
        <v>516205717</v>
      </c>
      <c r="BN28" s="134">
        <v>489810803</v>
      </c>
      <c r="BO28" s="134">
        <v>498492252</v>
      </c>
      <c r="BP28" s="134">
        <v>503198704</v>
      </c>
      <c r="BQ28" s="134">
        <v>505778478</v>
      </c>
      <c r="BR28" s="134">
        <v>544829691</v>
      </c>
      <c r="BS28" s="134">
        <v>569840053</v>
      </c>
      <c r="BT28" s="134">
        <v>522293470</v>
      </c>
      <c r="BU28" s="134">
        <v>542697757</v>
      </c>
      <c r="BV28" s="134">
        <v>552767472</v>
      </c>
      <c r="BW28" s="134">
        <f>+BW29+BW30</f>
        <v>59775458</v>
      </c>
      <c r="BX28" s="159">
        <f t="shared" ref="BX28:CO28" si="58">+SUM(BX29:BX30)</f>
        <v>102489960</v>
      </c>
      <c r="BY28" s="131">
        <f t="shared" si="58"/>
        <v>703384021</v>
      </c>
      <c r="BZ28" s="134">
        <f>+SUM(BZ29:BZ30)</f>
        <v>59189541</v>
      </c>
      <c r="CA28" s="134">
        <f>+SUM(CA29:CA30)</f>
        <v>73829244</v>
      </c>
      <c r="CB28" s="134">
        <f>+SUM(CB29:CB30)</f>
        <v>36642254</v>
      </c>
      <c r="CC28" s="134">
        <f>+SUM(CC29:CC30)</f>
        <v>49513007</v>
      </c>
      <c r="CD28" s="134">
        <f>+SUM(CD29:CD30)</f>
        <v>29195014</v>
      </c>
      <c r="CE28" s="134">
        <f t="shared" si="58"/>
        <v>45007889</v>
      </c>
      <c r="CF28" s="134">
        <f>+CF29+CF30</f>
        <v>48385587</v>
      </c>
      <c r="CG28" s="134">
        <f t="shared" si="58"/>
        <v>47938921</v>
      </c>
      <c r="CH28" s="134">
        <f t="shared" si="58"/>
        <v>54915081</v>
      </c>
      <c r="CI28" s="134">
        <f t="shared" si="58"/>
        <v>96502065</v>
      </c>
      <c r="CJ28" s="134">
        <f t="shared" ref="CJ28" si="59">+SUM(CJ29:CJ30)</f>
        <v>59775458</v>
      </c>
      <c r="CK28" s="134">
        <f t="shared" ref="CK28" si="60">+SUM(CK29:CK30)</f>
        <v>102489960</v>
      </c>
      <c r="CL28" s="131">
        <f t="shared" si="58"/>
        <v>703384021</v>
      </c>
      <c r="CM28" s="132">
        <f t="shared" si="58"/>
        <v>0</v>
      </c>
      <c r="CN28" s="130">
        <f t="shared" si="58"/>
        <v>78615979</v>
      </c>
      <c r="CO28" s="130">
        <f t="shared" si="58"/>
        <v>0</v>
      </c>
      <c r="CP28" s="130">
        <f>+SUM(CP29:CP30)</f>
        <v>0</v>
      </c>
      <c r="CQ28" s="229">
        <f t="shared" si="7"/>
        <v>1</v>
      </c>
      <c r="CR28" s="230">
        <f t="shared" si="8"/>
        <v>0.899468057544757</v>
      </c>
    </row>
    <row r="29" spans="1:96" s="26" customFormat="1" ht="18" customHeight="1" outlineLevel="3" x14ac:dyDescent="0.2">
      <c r="A29" s="1191" t="str">
        <f t="shared" si="39"/>
        <v>A-1-0-1-9-110</v>
      </c>
      <c r="B29" s="109" t="s">
        <v>135</v>
      </c>
      <c r="C29" s="25" t="s">
        <v>86</v>
      </c>
      <c r="D29" s="108" t="s">
        <v>47</v>
      </c>
      <c r="E29" s="30">
        <v>300000000</v>
      </c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>
        <v>0</v>
      </c>
      <c r="X29" s="31"/>
      <c r="Y29" s="31"/>
      <c r="Z29" s="31"/>
      <c r="AA29" s="31"/>
      <c r="AB29" s="31"/>
      <c r="AC29" s="31"/>
      <c r="AD29" s="110">
        <f t="shared" ref="AD29:AE31" si="61">+F29+H29+J29+L29+N29+P29+R29+T29+V29+X29+Z29+AB29</f>
        <v>0</v>
      </c>
      <c r="AE29" s="37">
        <f t="shared" si="61"/>
        <v>0</v>
      </c>
      <c r="AF29" s="110"/>
      <c r="AG29" s="110">
        <f>10000000+50000000+10000000</f>
        <v>70000000</v>
      </c>
      <c r="AH29" s="158"/>
      <c r="AI29" s="30">
        <f t="shared" ref="AI29:AI30" si="62">+E29-AD29+AE29-AH29-AF29+AG29</f>
        <v>370000000</v>
      </c>
      <c r="AJ29" s="119"/>
      <c r="AK29" s="37">
        <f>+AJ29+AY29</f>
        <v>370000000</v>
      </c>
      <c r="AL29" s="37">
        <f>+AI29-AJ29</f>
        <v>370000000</v>
      </c>
      <c r="AM29" s="30">
        <v>370000000</v>
      </c>
      <c r="AN29" s="30">
        <v>0</v>
      </c>
      <c r="AO29" s="37">
        <v>0</v>
      </c>
      <c r="AP29" s="37">
        <v>0</v>
      </c>
      <c r="AQ29" s="110">
        <v>0</v>
      </c>
      <c r="AR29" s="30">
        <v>0</v>
      </c>
      <c r="AS29" s="45">
        <v>0</v>
      </c>
      <c r="AT29" s="40">
        <v>0</v>
      </c>
      <c r="AU29" s="40">
        <v>0</v>
      </c>
      <c r="AV29" s="40">
        <v>0</v>
      </c>
      <c r="AW29" s="120">
        <v>0</v>
      </c>
      <c r="AX29" s="112">
        <v>0</v>
      </c>
      <c r="AY29" s="37">
        <f t="shared" ref="AY29:AY30" si="63">+SUM(AM29:AX29)</f>
        <v>370000000</v>
      </c>
      <c r="AZ29" s="30">
        <v>0</v>
      </c>
      <c r="BA29" s="30">
        <v>24237355</v>
      </c>
      <c r="BB29" s="30">
        <v>24507321</v>
      </c>
      <c r="BC29" s="30">
        <v>26840472</v>
      </c>
      <c r="BD29" s="31">
        <v>24772540</v>
      </c>
      <c r="BE29" s="40">
        <v>35758978</v>
      </c>
      <c r="BF29" s="40">
        <v>30878738</v>
      </c>
      <c r="BG29" s="40">
        <v>31923910</v>
      </c>
      <c r="BH29" s="40">
        <v>26826224</v>
      </c>
      <c r="BI29" s="113">
        <v>24276430</v>
      </c>
      <c r="BJ29" s="113">
        <v>25615573</v>
      </c>
      <c r="BK29" s="112">
        <v>55969122</v>
      </c>
      <c r="BL29" s="30">
        <f t="shared" ref="BL29:BL30" si="64">+SUM(AZ29:BK29)</f>
        <v>331606663</v>
      </c>
      <c r="BM29" s="34">
        <v>0</v>
      </c>
      <c r="BN29" s="38">
        <v>24237355</v>
      </c>
      <c r="BO29" s="38">
        <v>24507321</v>
      </c>
      <c r="BP29" s="38">
        <v>26840472</v>
      </c>
      <c r="BQ29" s="38">
        <v>24772540</v>
      </c>
      <c r="BR29" s="40">
        <v>35758978</v>
      </c>
      <c r="BS29" s="40">
        <v>30878738</v>
      </c>
      <c r="BT29" s="40">
        <v>31923910</v>
      </c>
      <c r="BU29" s="40">
        <v>26826224</v>
      </c>
      <c r="BV29" s="113">
        <v>24276430</v>
      </c>
      <c r="BW29" s="113">
        <v>25615573</v>
      </c>
      <c r="BX29" s="112">
        <v>55969122</v>
      </c>
      <c r="BY29" s="30">
        <f>+SUM(BM29:BX29)</f>
        <v>331606663</v>
      </c>
      <c r="BZ29" s="38">
        <v>0</v>
      </c>
      <c r="CA29" s="38">
        <v>24237355</v>
      </c>
      <c r="CB29" s="38">
        <v>24507321</v>
      </c>
      <c r="CC29" s="38">
        <v>26840472</v>
      </c>
      <c r="CD29" s="38">
        <v>24772540</v>
      </c>
      <c r="CE29" s="40">
        <v>35758978</v>
      </c>
      <c r="CF29" s="40">
        <v>30878738</v>
      </c>
      <c r="CG29" s="40">
        <v>31923910</v>
      </c>
      <c r="CH29" s="40">
        <v>26826224</v>
      </c>
      <c r="CI29" s="41">
        <v>24276430</v>
      </c>
      <c r="CJ29" s="41">
        <v>25615573</v>
      </c>
      <c r="CK29" s="41">
        <v>55969122</v>
      </c>
      <c r="CL29" s="30">
        <f t="shared" ref="CL29:CL30" si="65">+SUM(BZ29:CK29)</f>
        <v>331606663</v>
      </c>
      <c r="CM29" s="32">
        <f>+AL29-AY29</f>
        <v>0</v>
      </c>
      <c r="CN29" s="31">
        <f>+AY29-BL29</f>
        <v>38393337</v>
      </c>
      <c r="CO29" s="31">
        <f>+BL29-BY29</f>
        <v>0</v>
      </c>
      <c r="CP29" s="31">
        <f>+BY29-CL29</f>
        <v>0</v>
      </c>
      <c r="CQ29" s="231">
        <f t="shared" si="7"/>
        <v>1</v>
      </c>
      <c r="CR29" s="76">
        <f t="shared" si="8"/>
        <v>0.89623422432432431</v>
      </c>
    </row>
    <row r="30" spans="1:96" s="26" customFormat="1" ht="29.25" customHeight="1" outlineLevel="3" x14ac:dyDescent="0.2">
      <c r="A30" s="1191" t="str">
        <f t="shared" si="39"/>
        <v>A-1-0-1-9-310</v>
      </c>
      <c r="B30" s="109" t="s">
        <v>136</v>
      </c>
      <c r="C30" s="25" t="s">
        <v>86</v>
      </c>
      <c r="D30" s="108" t="s">
        <v>48</v>
      </c>
      <c r="E30" s="30">
        <v>272000000</v>
      </c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>
        <v>0</v>
      </c>
      <c r="X30" s="31"/>
      <c r="Y30" s="31"/>
      <c r="Z30" s="31"/>
      <c r="AA30" s="31"/>
      <c r="AB30" s="31"/>
      <c r="AC30" s="31"/>
      <c r="AD30" s="110">
        <f t="shared" si="61"/>
        <v>0</v>
      </c>
      <c r="AE30" s="37">
        <f t="shared" si="61"/>
        <v>0</v>
      </c>
      <c r="AF30" s="110"/>
      <c r="AG30" s="110">
        <f>10000000+50000000+80000000</f>
        <v>140000000</v>
      </c>
      <c r="AH30" s="158"/>
      <c r="AI30" s="30">
        <f t="shared" si="62"/>
        <v>412000000</v>
      </c>
      <c r="AJ30" s="119"/>
      <c r="AK30" s="37">
        <f>+AJ30+AY30</f>
        <v>412000000</v>
      </c>
      <c r="AL30" s="37">
        <f>+AI30-AJ30</f>
        <v>412000000</v>
      </c>
      <c r="AM30" s="30">
        <v>412000000</v>
      </c>
      <c r="AN30" s="30">
        <v>0</v>
      </c>
      <c r="AO30" s="37">
        <v>0</v>
      </c>
      <c r="AP30" s="37">
        <v>0</v>
      </c>
      <c r="AQ30" s="110">
        <v>0</v>
      </c>
      <c r="AR30" s="30">
        <v>0</v>
      </c>
      <c r="AS30" s="45">
        <v>0</v>
      </c>
      <c r="AT30" s="40">
        <v>0</v>
      </c>
      <c r="AU30" s="40">
        <v>0</v>
      </c>
      <c r="AV30" s="40">
        <v>0</v>
      </c>
      <c r="AW30" s="120">
        <v>0</v>
      </c>
      <c r="AX30" s="112">
        <v>0</v>
      </c>
      <c r="AY30" s="37">
        <f t="shared" si="63"/>
        <v>412000000</v>
      </c>
      <c r="AZ30" s="30">
        <v>59189541</v>
      </c>
      <c r="BA30" s="30">
        <v>49591889</v>
      </c>
      <c r="BB30" s="30">
        <v>12134933</v>
      </c>
      <c r="BC30" s="30">
        <v>22672535</v>
      </c>
      <c r="BD30" s="31">
        <v>4422474</v>
      </c>
      <c r="BE30" s="40">
        <v>9248911</v>
      </c>
      <c r="BF30" s="40">
        <v>17506849</v>
      </c>
      <c r="BG30" s="40">
        <v>16015011</v>
      </c>
      <c r="BH30" s="40">
        <v>28088857</v>
      </c>
      <c r="BI30" s="113">
        <v>72225635</v>
      </c>
      <c r="BJ30" s="113">
        <v>34159885</v>
      </c>
      <c r="BK30" s="112">
        <v>46520838</v>
      </c>
      <c r="BL30" s="30">
        <f t="shared" si="64"/>
        <v>371777358</v>
      </c>
      <c r="BM30" s="34">
        <v>59189541</v>
      </c>
      <c r="BN30" s="38">
        <v>49591889</v>
      </c>
      <c r="BO30" s="38">
        <v>12134933</v>
      </c>
      <c r="BP30" s="38">
        <v>22672535</v>
      </c>
      <c r="BQ30" s="38">
        <v>4422474</v>
      </c>
      <c r="BR30" s="40">
        <v>9248911</v>
      </c>
      <c r="BS30" s="40">
        <v>17506849</v>
      </c>
      <c r="BT30" s="40">
        <v>16015011</v>
      </c>
      <c r="BU30" s="40">
        <v>28088857</v>
      </c>
      <c r="BV30" s="113">
        <v>72225635</v>
      </c>
      <c r="BW30" s="113">
        <v>34159885</v>
      </c>
      <c r="BX30" s="112">
        <v>46520838</v>
      </c>
      <c r="BY30" s="30">
        <f>+SUM(BM30:BX30)</f>
        <v>371777358</v>
      </c>
      <c r="BZ30" s="38">
        <v>59189541</v>
      </c>
      <c r="CA30" s="38">
        <v>49591889</v>
      </c>
      <c r="CB30" s="38">
        <v>12134933</v>
      </c>
      <c r="CC30" s="38">
        <v>22672535</v>
      </c>
      <c r="CD30" s="38">
        <v>4422474</v>
      </c>
      <c r="CE30" s="40">
        <v>9248911</v>
      </c>
      <c r="CF30" s="40">
        <v>17506849</v>
      </c>
      <c r="CG30" s="40">
        <v>16015011</v>
      </c>
      <c r="CH30" s="40">
        <v>28088857</v>
      </c>
      <c r="CI30" s="41">
        <v>72225635</v>
      </c>
      <c r="CJ30" s="41">
        <v>34159885</v>
      </c>
      <c r="CK30" s="41">
        <v>46520838</v>
      </c>
      <c r="CL30" s="30">
        <f t="shared" si="65"/>
        <v>371777358</v>
      </c>
      <c r="CM30" s="32">
        <f>+AL30-AY30</f>
        <v>0</v>
      </c>
      <c r="CN30" s="31">
        <f>+AY30-BL30</f>
        <v>40222642</v>
      </c>
      <c r="CO30" s="31">
        <f>+BL30-BY30</f>
        <v>0</v>
      </c>
      <c r="CP30" s="31">
        <f>+BY30-CL30</f>
        <v>0</v>
      </c>
      <c r="CQ30" s="231">
        <f t="shared" si="7"/>
        <v>1</v>
      </c>
      <c r="CR30" s="76">
        <f t="shared" si="8"/>
        <v>0.9023722281553398</v>
      </c>
    </row>
    <row r="31" spans="1:96" s="64" customFormat="1" ht="29.25" customHeight="1" outlineLevel="2" x14ac:dyDescent="0.2">
      <c r="A31" s="1543" t="str">
        <f>+B31&amp;C31</f>
        <v>A-1-0-1-1010</v>
      </c>
      <c r="B31" s="128" t="s">
        <v>692</v>
      </c>
      <c r="C31" s="403">
        <v>10</v>
      </c>
      <c r="D31" s="232" t="s">
        <v>693</v>
      </c>
      <c r="E31" s="131">
        <v>0</v>
      </c>
      <c r="F31" s="130">
        <f t="shared" ref="F31:AH31" si="66">+SUM(F32:F33)</f>
        <v>0</v>
      </c>
      <c r="G31" s="130">
        <f t="shared" si="66"/>
        <v>0</v>
      </c>
      <c r="H31" s="130">
        <f t="shared" si="66"/>
        <v>0</v>
      </c>
      <c r="I31" s="130">
        <f t="shared" si="66"/>
        <v>0</v>
      </c>
      <c r="J31" s="130">
        <f t="shared" si="66"/>
        <v>0</v>
      </c>
      <c r="K31" s="130">
        <f t="shared" si="66"/>
        <v>0</v>
      </c>
      <c r="L31" s="130">
        <f t="shared" si="66"/>
        <v>0</v>
      </c>
      <c r="M31" s="130">
        <f t="shared" si="66"/>
        <v>0</v>
      </c>
      <c r="N31" s="130">
        <f t="shared" si="66"/>
        <v>0</v>
      </c>
      <c r="O31" s="130">
        <f t="shared" si="66"/>
        <v>0</v>
      </c>
      <c r="P31" s="130">
        <f t="shared" si="66"/>
        <v>0</v>
      </c>
      <c r="Q31" s="130">
        <f t="shared" si="66"/>
        <v>0</v>
      </c>
      <c r="R31" s="130">
        <v>0</v>
      </c>
      <c r="S31" s="130">
        <v>0</v>
      </c>
      <c r="T31" s="130">
        <f t="shared" si="66"/>
        <v>0</v>
      </c>
      <c r="U31" s="130">
        <f t="shared" si="66"/>
        <v>0</v>
      </c>
      <c r="V31" s="130"/>
      <c r="W31" s="130">
        <v>0</v>
      </c>
      <c r="X31" s="130">
        <f t="shared" si="66"/>
        <v>0</v>
      </c>
      <c r="Y31" s="130">
        <f t="shared" si="66"/>
        <v>0</v>
      </c>
      <c r="Z31" s="130">
        <f t="shared" si="66"/>
        <v>0</v>
      </c>
      <c r="AA31" s="130">
        <f t="shared" si="66"/>
        <v>0</v>
      </c>
      <c r="AB31" s="130">
        <f t="shared" si="66"/>
        <v>0</v>
      </c>
      <c r="AC31" s="130">
        <f t="shared" si="66"/>
        <v>0</v>
      </c>
      <c r="AD31" s="130">
        <f t="shared" si="61"/>
        <v>0</v>
      </c>
      <c r="AE31" s="131">
        <f t="shared" si="61"/>
        <v>0</v>
      </c>
      <c r="AF31" s="130">
        <v>0</v>
      </c>
      <c r="AG31" s="130">
        <v>0</v>
      </c>
      <c r="AH31" s="130">
        <f t="shared" si="66"/>
        <v>0</v>
      </c>
      <c r="AI31" s="131">
        <v>0</v>
      </c>
      <c r="AJ31" s="129"/>
      <c r="AK31" s="131">
        <v>0</v>
      </c>
      <c r="AL31" s="131">
        <f>+AI31-AJ31</f>
        <v>0</v>
      </c>
      <c r="AM31" s="131">
        <v>0</v>
      </c>
      <c r="AN31" s="131">
        <v>0</v>
      </c>
      <c r="AO31" s="131">
        <v>0</v>
      </c>
      <c r="AP31" s="131">
        <v>0</v>
      </c>
      <c r="AQ31" s="131">
        <v>0</v>
      </c>
      <c r="AR31" s="131">
        <v>0</v>
      </c>
      <c r="AS31" s="131">
        <v>0</v>
      </c>
      <c r="AT31" s="131">
        <v>0</v>
      </c>
      <c r="AU31" s="131">
        <v>0</v>
      </c>
      <c r="AV31" s="131">
        <v>0</v>
      </c>
      <c r="AW31" s="131">
        <v>0</v>
      </c>
      <c r="AX31" s="131">
        <v>0</v>
      </c>
      <c r="AY31" s="1423">
        <f>+SUM(AM31:AX31)</f>
        <v>0</v>
      </c>
      <c r="AZ31" s="131">
        <v>0</v>
      </c>
      <c r="BA31" s="131">
        <v>0</v>
      </c>
      <c r="BB31" s="131">
        <v>0</v>
      </c>
      <c r="BC31" s="131">
        <v>0</v>
      </c>
      <c r="BD31" s="131">
        <v>0</v>
      </c>
      <c r="BE31" s="131">
        <v>0</v>
      </c>
      <c r="BF31" s="131">
        <v>0</v>
      </c>
      <c r="BG31" s="131">
        <v>0</v>
      </c>
      <c r="BH31" s="131">
        <v>0</v>
      </c>
      <c r="BI31" s="131">
        <v>0</v>
      </c>
      <c r="BJ31" s="131">
        <v>0</v>
      </c>
      <c r="BK31" s="131">
        <v>0</v>
      </c>
      <c r="BL31" s="131">
        <f>+SUM(AZ31:BK31)</f>
        <v>0</v>
      </c>
      <c r="BM31" s="131">
        <v>0</v>
      </c>
      <c r="BN31" s="131">
        <v>0</v>
      </c>
      <c r="BO31" s="131">
        <v>0</v>
      </c>
      <c r="BP31" s="131">
        <v>0</v>
      </c>
      <c r="BQ31" s="131">
        <v>0</v>
      </c>
      <c r="BR31" s="131">
        <v>0</v>
      </c>
      <c r="BS31" s="131">
        <v>0</v>
      </c>
      <c r="BT31" s="131">
        <v>0</v>
      </c>
      <c r="BU31" s="131">
        <v>0</v>
      </c>
      <c r="BV31" s="131">
        <v>0</v>
      </c>
      <c r="BW31" s="131">
        <v>0</v>
      </c>
      <c r="BX31" s="131">
        <v>0</v>
      </c>
      <c r="BY31" s="131">
        <v>0</v>
      </c>
      <c r="BZ31" s="131">
        <v>0</v>
      </c>
      <c r="CA31" s="131">
        <v>0</v>
      </c>
      <c r="CB31" s="131">
        <v>0</v>
      </c>
      <c r="CC31" s="131">
        <v>0</v>
      </c>
      <c r="CD31" s="131">
        <v>0</v>
      </c>
      <c r="CE31" s="131">
        <v>0</v>
      </c>
      <c r="CF31" s="131">
        <v>0</v>
      </c>
      <c r="CG31" s="131">
        <v>0</v>
      </c>
      <c r="CH31" s="131">
        <v>0</v>
      </c>
      <c r="CI31" s="131">
        <v>0</v>
      </c>
      <c r="CJ31" s="131">
        <v>0</v>
      </c>
      <c r="CK31" s="131">
        <v>0</v>
      </c>
      <c r="CL31" s="131">
        <f>+SUM(BZ31:CK31)</f>
        <v>0</v>
      </c>
      <c r="CM31" s="132">
        <f>+AL31-AY31</f>
        <v>0</v>
      </c>
      <c r="CN31" s="130">
        <f>+AY31-BL31</f>
        <v>0</v>
      </c>
      <c r="CO31" s="130">
        <f>+BL31-BY31</f>
        <v>0</v>
      </c>
      <c r="CP31" s="130">
        <f>+BY31-CL31</f>
        <v>0</v>
      </c>
      <c r="CQ31" s="229">
        <f t="shared" si="7"/>
        <v>0</v>
      </c>
      <c r="CR31" s="230">
        <f t="shared" si="8"/>
        <v>0</v>
      </c>
    </row>
    <row r="32" spans="1:96" s="64" customFormat="1" ht="20.25" customHeight="1" outlineLevel="1" x14ac:dyDescent="0.2">
      <c r="A32" s="1543" t="str">
        <f>+B32&amp;C32</f>
        <v>A-1-0-210</v>
      </c>
      <c r="B32" s="128" t="s">
        <v>225</v>
      </c>
      <c r="C32" s="403" t="s">
        <v>86</v>
      </c>
      <c r="D32" s="107" t="s">
        <v>226</v>
      </c>
      <c r="E32" s="131">
        <f>+E33</f>
        <v>2620100000</v>
      </c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>
        <f>+V33</f>
        <v>0</v>
      </c>
      <c r="W32" s="130">
        <f>+W33</f>
        <v>0</v>
      </c>
      <c r="X32" s="130"/>
      <c r="Y32" s="130"/>
      <c r="Z32" s="130"/>
      <c r="AA32" s="130"/>
      <c r="AB32" s="130"/>
      <c r="AC32" s="130"/>
      <c r="AD32" s="130">
        <f t="shared" ref="AD32:BK32" si="67">+AD33</f>
        <v>0</v>
      </c>
      <c r="AE32" s="131">
        <f t="shared" si="67"/>
        <v>0</v>
      </c>
      <c r="AF32" s="130">
        <f>+AF33</f>
        <v>0</v>
      </c>
      <c r="AG32" s="130">
        <f>+AG33</f>
        <v>0</v>
      </c>
      <c r="AH32" s="130">
        <f t="shared" si="67"/>
        <v>0</v>
      </c>
      <c r="AI32" s="131">
        <f t="shared" si="67"/>
        <v>2620100000</v>
      </c>
      <c r="AJ32" s="129">
        <f t="shared" si="67"/>
        <v>0</v>
      </c>
      <c r="AK32" s="131">
        <f t="shared" si="67"/>
        <v>2606741453</v>
      </c>
      <c r="AL32" s="131">
        <f t="shared" si="67"/>
        <v>2620100000</v>
      </c>
      <c r="AM32" s="131">
        <f>+AM33</f>
        <v>1763529476</v>
      </c>
      <c r="AN32" s="131">
        <f t="shared" ref="AN32:AX32" si="68">+AN33</f>
        <v>509156285</v>
      </c>
      <c r="AO32" s="131">
        <f t="shared" si="68"/>
        <v>58000000</v>
      </c>
      <c r="AP32" s="131">
        <f t="shared" si="68"/>
        <v>0</v>
      </c>
      <c r="AQ32" s="131">
        <f t="shared" si="68"/>
        <v>15856155</v>
      </c>
      <c r="AR32" s="131">
        <f t="shared" si="68"/>
        <v>0</v>
      </c>
      <c r="AS32" s="131">
        <f t="shared" si="68"/>
        <v>21000000</v>
      </c>
      <c r="AT32" s="131">
        <f t="shared" si="68"/>
        <v>45000000</v>
      </c>
      <c r="AU32" s="131">
        <f t="shared" si="68"/>
        <v>9313083</v>
      </c>
      <c r="AV32" s="131">
        <f t="shared" si="68"/>
        <v>0</v>
      </c>
      <c r="AW32" s="131">
        <f t="shared" si="68"/>
        <v>184886454</v>
      </c>
      <c r="AX32" s="131">
        <f t="shared" si="68"/>
        <v>0</v>
      </c>
      <c r="AY32" s="131">
        <f>+AY33</f>
        <v>2606741453</v>
      </c>
      <c r="AZ32" s="131">
        <v>1529677105</v>
      </c>
      <c r="BA32" s="131">
        <v>274009000</v>
      </c>
      <c r="BB32" s="131">
        <v>513295255</v>
      </c>
      <c r="BC32" s="156">
        <f>+BC33</f>
        <v>6600000</v>
      </c>
      <c r="BD32" s="134">
        <f t="shared" si="67"/>
        <v>25990000</v>
      </c>
      <c r="BE32" s="134">
        <f t="shared" si="67"/>
        <v>0</v>
      </c>
      <c r="BF32" s="134">
        <f t="shared" si="67"/>
        <v>34056155</v>
      </c>
      <c r="BG32" s="134">
        <f t="shared" si="67"/>
        <v>0</v>
      </c>
      <c r="BH32" s="134">
        <f t="shared" si="67"/>
        <v>36833333</v>
      </c>
      <c r="BI32" s="134">
        <f t="shared" si="67"/>
        <v>7677850</v>
      </c>
      <c r="BJ32" s="134">
        <f t="shared" si="67"/>
        <v>11742500</v>
      </c>
      <c r="BK32" s="159">
        <f t="shared" si="67"/>
        <v>89886454</v>
      </c>
      <c r="BL32" s="131">
        <f t="shared" ref="BL32:CP32" si="69">+BL33</f>
        <v>2485306217.3400002</v>
      </c>
      <c r="BM32" s="228">
        <v>516205717</v>
      </c>
      <c r="BN32" s="134">
        <v>489810803</v>
      </c>
      <c r="BO32" s="134">
        <v>498492252</v>
      </c>
      <c r="BP32" s="134">
        <v>503198704</v>
      </c>
      <c r="BQ32" s="134">
        <v>505778478</v>
      </c>
      <c r="BR32" s="134">
        <v>544829691</v>
      </c>
      <c r="BS32" s="134">
        <v>569840053</v>
      </c>
      <c r="BT32" s="134">
        <v>522293470</v>
      </c>
      <c r="BU32" s="134">
        <v>542697757</v>
      </c>
      <c r="BV32" s="134">
        <v>552767472</v>
      </c>
      <c r="BW32" s="134">
        <f t="shared" ref="BW32" si="70">+BW33</f>
        <v>374433108</v>
      </c>
      <c r="BX32" s="159">
        <f t="shared" si="69"/>
        <v>470754070.33999997</v>
      </c>
      <c r="BY32" s="131">
        <f>+BY33</f>
        <v>2426688793.3400002</v>
      </c>
      <c r="BZ32" s="228">
        <f t="shared" si="69"/>
        <v>0</v>
      </c>
      <c r="CA32" s="134">
        <f t="shared" si="69"/>
        <v>23776677</v>
      </c>
      <c r="CB32" s="134">
        <f t="shared" si="69"/>
        <v>75548767</v>
      </c>
      <c r="CC32" s="134">
        <f t="shared" si="69"/>
        <v>105669436</v>
      </c>
      <c r="CD32" s="134">
        <f t="shared" si="69"/>
        <v>229468690</v>
      </c>
      <c r="CE32" s="134">
        <f t="shared" si="69"/>
        <v>202787604</v>
      </c>
      <c r="CF32" s="134">
        <f t="shared" si="69"/>
        <v>229901641</v>
      </c>
      <c r="CG32" s="134">
        <f t="shared" si="69"/>
        <v>214152802</v>
      </c>
      <c r="CH32" s="134">
        <f t="shared" si="69"/>
        <v>214984208</v>
      </c>
      <c r="CI32" s="134">
        <f t="shared" si="69"/>
        <v>285211790</v>
      </c>
      <c r="CJ32" s="134">
        <f>+CJ33</f>
        <v>273995309</v>
      </c>
      <c r="CK32" s="134">
        <f t="shared" si="69"/>
        <v>440103847</v>
      </c>
      <c r="CL32" s="131">
        <f t="shared" si="69"/>
        <v>2295600771</v>
      </c>
      <c r="CM32" s="132">
        <f t="shared" si="69"/>
        <v>13358547</v>
      </c>
      <c r="CN32" s="130">
        <f t="shared" si="69"/>
        <v>121435235.65999985</v>
      </c>
      <c r="CO32" s="130">
        <f t="shared" si="69"/>
        <v>58617424</v>
      </c>
      <c r="CP32" s="31">
        <f t="shared" si="69"/>
        <v>131088022.34000015</v>
      </c>
      <c r="CQ32" s="229">
        <f t="shared" si="7"/>
        <v>0.99490151253768944</v>
      </c>
      <c r="CR32" s="230">
        <f t="shared" si="8"/>
        <v>0.9485539549406512</v>
      </c>
    </row>
    <row r="33" spans="1:96" s="26" customFormat="1" ht="25.5" customHeight="1" outlineLevel="3" x14ac:dyDescent="0.2">
      <c r="A33" s="1191" t="str">
        <f t="shared" si="39"/>
        <v>A-1-0-2-1210</v>
      </c>
      <c r="B33" s="109" t="s">
        <v>137</v>
      </c>
      <c r="C33" s="25" t="s">
        <v>86</v>
      </c>
      <c r="D33" s="108" t="s">
        <v>49</v>
      </c>
      <c r="E33" s="30">
        <v>2620100000</v>
      </c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>
        <f>+F33+H33+J33+L33+N33+P33+R33+T33+V33+X33+Z33+AB33</f>
        <v>0</v>
      </c>
      <c r="AE33" s="37">
        <f>+G33+I33+K33+M33+O33+Q33+S33+U33+W33+Y33+AA33+AC33</f>
        <v>0</v>
      </c>
      <c r="AF33" s="110"/>
      <c r="AG33" s="110"/>
      <c r="AH33" s="158"/>
      <c r="AI33" s="30">
        <f>+E33-AD33+AE33-AH33-AF33+AG33</f>
        <v>2620100000</v>
      </c>
      <c r="AJ33" s="119"/>
      <c r="AK33" s="37">
        <f>+AJ33+AY33</f>
        <v>2606741453</v>
      </c>
      <c r="AL33" s="37">
        <f>+AI33-AJ33</f>
        <v>2620100000</v>
      </c>
      <c r="AM33" s="30">
        <v>1763529476</v>
      </c>
      <c r="AN33" s="30">
        <v>509156285</v>
      </c>
      <c r="AO33" s="37">
        <v>58000000</v>
      </c>
      <c r="AP33" s="37">
        <v>0</v>
      </c>
      <c r="AQ33" s="110">
        <v>15856155</v>
      </c>
      <c r="AR33" s="30">
        <v>0</v>
      </c>
      <c r="AS33" s="45">
        <v>21000000</v>
      </c>
      <c r="AT33" s="40">
        <v>45000000</v>
      </c>
      <c r="AU33" s="40">
        <v>9313083</v>
      </c>
      <c r="AV33" s="40">
        <v>0</v>
      </c>
      <c r="AW33" s="120">
        <v>184886454</v>
      </c>
      <c r="AX33" s="112">
        <v>0</v>
      </c>
      <c r="AY33" s="37">
        <f>+SUM(AM33:AX33)</f>
        <v>2606741453</v>
      </c>
      <c r="AZ33" s="30">
        <v>1518377104</v>
      </c>
      <c r="BA33" s="30">
        <v>246397567.34</v>
      </c>
      <c r="BB33" s="30">
        <v>507745254</v>
      </c>
      <c r="BC33" s="30">
        <v>6600000</v>
      </c>
      <c r="BD33" s="31">
        <v>25990000</v>
      </c>
      <c r="BE33" s="40">
        <v>0</v>
      </c>
      <c r="BF33" s="40">
        <v>34056155</v>
      </c>
      <c r="BG33" s="40">
        <v>0</v>
      </c>
      <c r="BH33" s="274">
        <v>36833333</v>
      </c>
      <c r="BI33" s="113">
        <v>7677850</v>
      </c>
      <c r="BJ33" s="113">
        <v>11742500</v>
      </c>
      <c r="BK33" s="112">
        <v>89886454</v>
      </c>
      <c r="BL33" s="30">
        <f>+SUM(AZ33:BK33)</f>
        <v>2485306217.3400002</v>
      </c>
      <c r="BM33" s="34">
        <v>0</v>
      </c>
      <c r="BN33" s="38">
        <v>40091360</v>
      </c>
      <c r="BO33" s="38">
        <v>75143174</v>
      </c>
      <c r="BP33" s="38">
        <v>89760346</v>
      </c>
      <c r="BQ33" s="38">
        <v>262163744</v>
      </c>
      <c r="BR33" s="106">
        <v>183028310</v>
      </c>
      <c r="BS33" s="40">
        <v>216965881</v>
      </c>
      <c r="BT33" s="40">
        <v>214152802</v>
      </c>
      <c r="BU33" s="40">
        <v>214984208</v>
      </c>
      <c r="BV33" s="113">
        <v>285211790</v>
      </c>
      <c r="BW33" s="113">
        <v>374433108</v>
      </c>
      <c r="BX33" s="112">
        <v>470754070.33999997</v>
      </c>
      <c r="BY33" s="30">
        <f>+SUM(BM33:BX33)</f>
        <v>2426688793.3400002</v>
      </c>
      <c r="BZ33" s="38">
        <v>0</v>
      </c>
      <c r="CA33" s="38">
        <v>23776677</v>
      </c>
      <c r="CB33" s="38">
        <v>75548767</v>
      </c>
      <c r="CC33" s="38">
        <v>105669436</v>
      </c>
      <c r="CD33" s="38">
        <v>229468690</v>
      </c>
      <c r="CE33" s="106">
        <v>202787604</v>
      </c>
      <c r="CF33" s="40">
        <v>229901641</v>
      </c>
      <c r="CG33" s="40">
        <v>214152802</v>
      </c>
      <c r="CH33" s="40">
        <v>214984208</v>
      </c>
      <c r="CI33" s="41">
        <v>285211790</v>
      </c>
      <c r="CJ33" s="41">
        <v>273995309</v>
      </c>
      <c r="CK33" s="41">
        <v>440103847</v>
      </c>
      <c r="CL33" s="30">
        <f>+SUM(BZ33:CK33)</f>
        <v>2295600771</v>
      </c>
      <c r="CM33" s="120">
        <f>+AL33-AY33</f>
        <v>13358547</v>
      </c>
      <c r="CN33" s="31">
        <f>+AY33-BL33</f>
        <v>121435235.65999985</v>
      </c>
      <c r="CO33" s="110">
        <f>+BL33-BY33</f>
        <v>58617424</v>
      </c>
      <c r="CP33" s="31">
        <f>+BY33-CL33</f>
        <v>131088022.34000015</v>
      </c>
      <c r="CQ33" s="231">
        <f t="shared" si="7"/>
        <v>0.99490151253768944</v>
      </c>
      <c r="CR33" s="76">
        <f t="shared" si="8"/>
        <v>0.9485539549406512</v>
      </c>
    </row>
    <row r="34" spans="1:96" s="64" customFormat="1" ht="29.25" customHeight="1" outlineLevel="1" x14ac:dyDescent="0.2">
      <c r="A34" s="1543" t="str">
        <f>+B34&amp;C34</f>
        <v>A-1-0-510</v>
      </c>
      <c r="B34" s="128" t="s">
        <v>227</v>
      </c>
      <c r="C34" s="403" t="s">
        <v>86</v>
      </c>
      <c r="D34" s="233" t="s">
        <v>228</v>
      </c>
      <c r="E34" s="131">
        <f t="shared" ref="E34:AK34" si="71">+E35+E41+SUM(E46:E49)</f>
        <v>35057916667</v>
      </c>
      <c r="F34" s="131">
        <f t="shared" si="71"/>
        <v>0</v>
      </c>
      <c r="G34" s="131">
        <f t="shared" si="71"/>
        <v>0</v>
      </c>
      <c r="H34" s="131">
        <f t="shared" si="71"/>
        <v>0</v>
      </c>
      <c r="I34" s="131">
        <f t="shared" si="71"/>
        <v>0</v>
      </c>
      <c r="J34" s="131">
        <f t="shared" si="71"/>
        <v>0</v>
      </c>
      <c r="K34" s="131">
        <f t="shared" si="71"/>
        <v>0</v>
      </c>
      <c r="L34" s="131">
        <f t="shared" si="71"/>
        <v>0</v>
      </c>
      <c r="M34" s="131">
        <f t="shared" si="71"/>
        <v>0</v>
      </c>
      <c r="N34" s="131">
        <f t="shared" si="71"/>
        <v>0</v>
      </c>
      <c r="O34" s="131">
        <f t="shared" si="71"/>
        <v>0</v>
      </c>
      <c r="P34" s="131">
        <f t="shared" si="71"/>
        <v>0</v>
      </c>
      <c r="Q34" s="131">
        <f t="shared" si="71"/>
        <v>0</v>
      </c>
      <c r="R34" s="131">
        <f t="shared" si="71"/>
        <v>0</v>
      </c>
      <c r="S34" s="131">
        <f t="shared" si="71"/>
        <v>0</v>
      </c>
      <c r="T34" s="131">
        <f t="shared" si="71"/>
        <v>0</v>
      </c>
      <c r="U34" s="131">
        <f t="shared" si="71"/>
        <v>0</v>
      </c>
      <c r="V34" s="131">
        <f t="shared" si="71"/>
        <v>0</v>
      </c>
      <c r="W34" s="131">
        <f t="shared" si="71"/>
        <v>0</v>
      </c>
      <c r="X34" s="131">
        <f t="shared" si="71"/>
        <v>0</v>
      </c>
      <c r="Y34" s="131">
        <f t="shared" si="71"/>
        <v>0</v>
      </c>
      <c r="Z34" s="131">
        <f t="shared" si="71"/>
        <v>0</v>
      </c>
      <c r="AA34" s="131">
        <f t="shared" si="71"/>
        <v>0</v>
      </c>
      <c r="AB34" s="131">
        <f t="shared" si="71"/>
        <v>100000000</v>
      </c>
      <c r="AC34" s="131">
        <f t="shared" si="71"/>
        <v>100000000</v>
      </c>
      <c r="AD34" s="131">
        <f t="shared" si="71"/>
        <v>100000000</v>
      </c>
      <c r="AE34" s="131">
        <f>+AE35+AE41+SUM(AE46:AE49)</f>
        <v>100000000</v>
      </c>
      <c r="AF34" s="131">
        <f t="shared" ref="AF34:AG34" si="72">+AF35+AF41+SUM(AF46:AF49)</f>
        <v>0</v>
      </c>
      <c r="AG34" s="131">
        <f t="shared" si="72"/>
        <v>11453628550</v>
      </c>
      <c r="AH34" s="130">
        <f t="shared" si="71"/>
        <v>0</v>
      </c>
      <c r="AI34" s="131">
        <f t="shared" si="71"/>
        <v>46511545217</v>
      </c>
      <c r="AJ34" s="129">
        <f t="shared" si="71"/>
        <v>0</v>
      </c>
      <c r="AK34" s="131">
        <f t="shared" si="71"/>
        <v>46511545217</v>
      </c>
      <c r="AL34" s="131">
        <f>+AL35+AL41+SUM(AL46:AL49)</f>
        <v>46511545217</v>
      </c>
      <c r="AM34" s="131">
        <f>+AM35+AM41+SUM(AM46:AM49)</f>
        <v>46511545217</v>
      </c>
      <c r="AN34" s="131">
        <f t="shared" ref="AN34:BL34" si="73">+AN35+AN41+SUM(AN46:AN49)</f>
        <v>0</v>
      </c>
      <c r="AO34" s="131">
        <f t="shared" si="73"/>
        <v>0</v>
      </c>
      <c r="AP34" s="131">
        <f>+AP35+AP41+SUM(AP46:AP49)</f>
        <v>0</v>
      </c>
      <c r="AQ34" s="131">
        <f t="shared" si="73"/>
        <v>0</v>
      </c>
      <c r="AR34" s="131">
        <f t="shared" si="73"/>
        <v>0</v>
      </c>
      <c r="AS34" s="131">
        <f t="shared" si="73"/>
        <v>0</v>
      </c>
      <c r="AT34" s="131">
        <f t="shared" si="73"/>
        <v>0</v>
      </c>
      <c r="AU34" s="131">
        <f t="shared" si="73"/>
        <v>0</v>
      </c>
      <c r="AV34" s="131">
        <f t="shared" si="73"/>
        <v>0</v>
      </c>
      <c r="AW34" s="131">
        <f t="shared" ref="AW34" si="74">+AW35+AW41+SUM(AW46:AW49)</f>
        <v>0</v>
      </c>
      <c r="AX34" s="131">
        <f t="shared" si="73"/>
        <v>0</v>
      </c>
      <c r="AY34" s="131">
        <f>+AY35+AY41+SUM(AY46:AY49)</f>
        <v>46511545217</v>
      </c>
      <c r="AZ34" s="131">
        <v>318042545</v>
      </c>
      <c r="BA34" s="131">
        <v>320887300</v>
      </c>
      <c r="BB34" s="131">
        <v>340356500</v>
      </c>
      <c r="BC34" s="131">
        <v>330716800</v>
      </c>
      <c r="BD34" s="131">
        <v>353992300</v>
      </c>
      <c r="BE34" s="131">
        <v>373328600</v>
      </c>
      <c r="BF34" s="131">
        <v>495935200</v>
      </c>
      <c r="BG34" s="131">
        <f t="shared" si="73"/>
        <v>4189359803</v>
      </c>
      <c r="BH34" s="131">
        <f t="shared" si="73"/>
        <v>3320288285</v>
      </c>
      <c r="BI34" s="131">
        <f t="shared" si="73"/>
        <v>3313028017</v>
      </c>
      <c r="BJ34" s="131">
        <f t="shared" ref="BJ34" si="75">+BJ35+BJ41+SUM(BJ46:BJ49)</f>
        <v>3318794638</v>
      </c>
      <c r="BK34" s="131">
        <f t="shared" si="73"/>
        <v>7679281454</v>
      </c>
      <c r="BL34" s="131">
        <f t="shared" si="73"/>
        <v>44138416310</v>
      </c>
      <c r="BM34" s="131">
        <v>516205717</v>
      </c>
      <c r="BN34" s="131">
        <v>489810803</v>
      </c>
      <c r="BO34" s="131">
        <v>498492252</v>
      </c>
      <c r="BP34" s="131">
        <v>503198704</v>
      </c>
      <c r="BQ34" s="131">
        <v>505778478</v>
      </c>
      <c r="BR34" s="131">
        <v>544829691</v>
      </c>
      <c r="BS34" s="131">
        <v>569840053</v>
      </c>
      <c r="BT34" s="131">
        <v>522293470</v>
      </c>
      <c r="BU34" s="131">
        <v>542697757</v>
      </c>
      <c r="BV34" s="131">
        <v>552767472</v>
      </c>
      <c r="BW34" s="131">
        <f t="shared" ref="BW34" si="76">+BW35+BW41+SUM(BW46:BW49)</f>
        <v>3318794638</v>
      </c>
      <c r="BX34" s="131">
        <f t="shared" ref="BX34:CP34" si="77">+BX35+BX41+SUM(BX46:BX49)</f>
        <v>7679281454</v>
      </c>
      <c r="BY34" s="131">
        <f t="shared" si="77"/>
        <v>44138416310</v>
      </c>
      <c r="BZ34" s="131">
        <v>318042545</v>
      </c>
      <c r="CA34" s="131">
        <v>320887300</v>
      </c>
      <c r="CB34" s="131">
        <v>340356500</v>
      </c>
      <c r="CC34" s="131">
        <v>330673600</v>
      </c>
      <c r="CD34" s="131">
        <v>354035500</v>
      </c>
      <c r="CE34" s="131">
        <v>373328600</v>
      </c>
      <c r="CF34" s="131">
        <v>495935200</v>
      </c>
      <c r="CG34" s="131">
        <v>475464800</v>
      </c>
      <c r="CH34" s="131">
        <v>356855400</v>
      </c>
      <c r="CI34" s="131">
        <v>345313900</v>
      </c>
      <c r="CJ34" s="131">
        <f>+CJ35+CJ41+CJ46+CJ47+CJ48+CJ49</f>
        <v>3318794638</v>
      </c>
      <c r="CK34" s="131">
        <f t="shared" ref="CK34" si="78">+CK35+CK41+SUM(CK46:CK49)</f>
        <v>4768571446</v>
      </c>
      <c r="CL34" s="131">
        <f t="shared" si="77"/>
        <v>41227706302</v>
      </c>
      <c r="CM34" s="130">
        <f t="shared" si="77"/>
        <v>0</v>
      </c>
      <c r="CN34" s="130">
        <f t="shared" si="77"/>
        <v>2373128907</v>
      </c>
      <c r="CO34" s="130">
        <f t="shared" si="77"/>
        <v>0</v>
      </c>
      <c r="CP34" s="130">
        <f t="shared" si="77"/>
        <v>2910710008</v>
      </c>
      <c r="CQ34" s="229">
        <f t="shared" si="7"/>
        <v>1</v>
      </c>
      <c r="CR34" s="230">
        <f t="shared" si="8"/>
        <v>0.94897763779018418</v>
      </c>
    </row>
    <row r="35" spans="1:96" s="64" customFormat="1" ht="20.25" customHeight="1" outlineLevel="3" x14ac:dyDescent="0.2">
      <c r="A35" s="1190"/>
      <c r="B35" s="128" t="s">
        <v>229</v>
      </c>
      <c r="C35" s="403" t="s">
        <v>86</v>
      </c>
      <c r="D35" s="107" t="s">
        <v>230</v>
      </c>
      <c r="E35" s="131">
        <f t="shared" ref="E35:AV35" si="79">+SUM(E36:E40)</f>
        <v>17935538469</v>
      </c>
      <c r="F35" s="131">
        <f t="shared" si="79"/>
        <v>0</v>
      </c>
      <c r="G35" s="131">
        <f t="shared" si="79"/>
        <v>0</v>
      </c>
      <c r="H35" s="131">
        <f t="shared" si="79"/>
        <v>0</v>
      </c>
      <c r="I35" s="131">
        <f t="shared" si="79"/>
        <v>0</v>
      </c>
      <c r="J35" s="131">
        <f t="shared" si="79"/>
        <v>0</v>
      </c>
      <c r="K35" s="131">
        <f t="shared" si="79"/>
        <v>0</v>
      </c>
      <c r="L35" s="131">
        <f t="shared" si="79"/>
        <v>0</v>
      </c>
      <c r="M35" s="131">
        <f t="shared" si="79"/>
        <v>0</v>
      </c>
      <c r="N35" s="131">
        <f t="shared" si="79"/>
        <v>0</v>
      </c>
      <c r="O35" s="131">
        <f t="shared" si="79"/>
        <v>0</v>
      </c>
      <c r="P35" s="131">
        <f t="shared" si="79"/>
        <v>0</v>
      </c>
      <c r="Q35" s="131">
        <f t="shared" si="79"/>
        <v>0</v>
      </c>
      <c r="R35" s="131">
        <f t="shared" si="79"/>
        <v>0</v>
      </c>
      <c r="S35" s="131">
        <f t="shared" si="79"/>
        <v>0</v>
      </c>
      <c r="T35" s="131">
        <f t="shared" si="79"/>
        <v>0</v>
      </c>
      <c r="U35" s="131">
        <f t="shared" si="79"/>
        <v>0</v>
      </c>
      <c r="V35" s="131">
        <f t="shared" si="79"/>
        <v>0</v>
      </c>
      <c r="W35" s="131">
        <f t="shared" si="79"/>
        <v>0</v>
      </c>
      <c r="X35" s="131">
        <f t="shared" si="79"/>
        <v>0</v>
      </c>
      <c r="Y35" s="131">
        <f t="shared" si="79"/>
        <v>0</v>
      </c>
      <c r="Z35" s="131">
        <f t="shared" si="79"/>
        <v>0</v>
      </c>
      <c r="AA35" s="131">
        <f t="shared" si="79"/>
        <v>0</v>
      </c>
      <c r="AB35" s="131">
        <f t="shared" si="79"/>
        <v>0</v>
      </c>
      <c r="AC35" s="131">
        <f t="shared" si="79"/>
        <v>0</v>
      </c>
      <c r="AD35" s="131">
        <f t="shared" si="79"/>
        <v>0</v>
      </c>
      <c r="AE35" s="131">
        <f t="shared" si="79"/>
        <v>0</v>
      </c>
      <c r="AF35" s="131">
        <f t="shared" ref="AF35:AG35" si="80">+SUM(AF36:AF40)</f>
        <v>0</v>
      </c>
      <c r="AG35" s="131">
        <f t="shared" si="80"/>
        <v>6759320000</v>
      </c>
      <c r="AH35" s="130">
        <f t="shared" si="79"/>
        <v>0</v>
      </c>
      <c r="AI35" s="131">
        <f t="shared" si="79"/>
        <v>24694858469</v>
      </c>
      <c r="AJ35" s="129">
        <f t="shared" si="79"/>
        <v>0</v>
      </c>
      <c r="AK35" s="131">
        <f t="shared" si="79"/>
        <v>24694858469</v>
      </c>
      <c r="AL35" s="131">
        <f>+SUM(AL36:AL40)</f>
        <v>24694858469</v>
      </c>
      <c r="AM35" s="131">
        <f>+SUM(AM36:AM40)</f>
        <v>24694858469</v>
      </c>
      <c r="AN35" s="131">
        <f t="shared" si="79"/>
        <v>0</v>
      </c>
      <c r="AO35" s="131">
        <f t="shared" si="79"/>
        <v>0</v>
      </c>
      <c r="AP35" s="131">
        <f t="shared" si="79"/>
        <v>0</v>
      </c>
      <c r="AQ35" s="131">
        <f t="shared" si="79"/>
        <v>0</v>
      </c>
      <c r="AR35" s="131">
        <f t="shared" si="79"/>
        <v>0</v>
      </c>
      <c r="AS35" s="131">
        <f t="shared" si="79"/>
        <v>0</v>
      </c>
      <c r="AT35" s="131">
        <f t="shared" si="79"/>
        <v>0</v>
      </c>
      <c r="AU35" s="131">
        <f t="shared" si="79"/>
        <v>0</v>
      </c>
      <c r="AV35" s="131">
        <f t="shared" si="79"/>
        <v>0</v>
      </c>
      <c r="AW35" s="131">
        <f t="shared" ref="AW35" si="81">+SUM(AW36:AW40)</f>
        <v>0</v>
      </c>
      <c r="AX35" s="131">
        <f t="shared" ref="AX35:CP35" si="82">+SUM(AX36:AX40)</f>
        <v>0</v>
      </c>
      <c r="AY35" s="131">
        <f>+SUM(AY36:AY40)</f>
        <v>24694858469</v>
      </c>
      <c r="AZ35" s="131">
        <v>1529677105</v>
      </c>
      <c r="BA35" s="131">
        <v>260673401</v>
      </c>
      <c r="BB35" s="131">
        <v>507745255</v>
      </c>
      <c r="BC35" s="131">
        <v>6600000</v>
      </c>
      <c r="BD35" s="131">
        <v>25990000</v>
      </c>
      <c r="BE35" s="131"/>
      <c r="BF35" s="131">
        <v>36856155</v>
      </c>
      <c r="BG35" s="131">
        <f>+SUM(BG36:BG40)</f>
        <v>2202964043</v>
      </c>
      <c r="BH35" s="131">
        <f t="shared" si="82"/>
        <v>1668253195</v>
      </c>
      <c r="BI35" s="131">
        <f t="shared" si="82"/>
        <v>1652897945</v>
      </c>
      <c r="BJ35" s="131">
        <f t="shared" ref="BJ35" si="83">+SUM(BJ36:BJ40)</f>
        <v>1642611395</v>
      </c>
      <c r="BK35" s="131">
        <f t="shared" si="82"/>
        <v>4946333556</v>
      </c>
      <c r="BL35" s="131">
        <f>+SUM(BL36:BL40)</f>
        <v>23227002016</v>
      </c>
      <c r="BM35" s="131">
        <v>516205717</v>
      </c>
      <c r="BN35" s="131">
        <v>489810803</v>
      </c>
      <c r="BO35" s="131">
        <v>498492252</v>
      </c>
      <c r="BP35" s="131">
        <v>503198704</v>
      </c>
      <c r="BQ35" s="131">
        <v>505778478</v>
      </c>
      <c r="BR35" s="131">
        <v>544829691</v>
      </c>
      <c r="BS35" s="131">
        <v>569840053</v>
      </c>
      <c r="BT35" s="131">
        <v>522293470</v>
      </c>
      <c r="BU35" s="131">
        <v>542697757</v>
      </c>
      <c r="BV35" s="131">
        <v>552767472</v>
      </c>
      <c r="BW35" s="131">
        <f>+SUM(BW36:BW40)</f>
        <v>1642611395</v>
      </c>
      <c r="BX35" s="131">
        <f t="shared" si="82"/>
        <v>4946333556</v>
      </c>
      <c r="BY35" s="131">
        <f t="shared" si="82"/>
        <v>23227002016</v>
      </c>
      <c r="BZ35" s="131"/>
      <c r="CA35" s="131">
        <v>23776677</v>
      </c>
      <c r="CB35" s="131">
        <v>75548767</v>
      </c>
      <c r="CC35" s="131">
        <v>105669436</v>
      </c>
      <c r="CD35" s="131">
        <v>229468690</v>
      </c>
      <c r="CE35" s="131">
        <v>202787604</v>
      </c>
      <c r="CF35" s="131">
        <v>229901641</v>
      </c>
      <c r="CG35" s="131">
        <v>214152802</v>
      </c>
      <c r="CH35" s="131">
        <v>214984208</v>
      </c>
      <c r="CI35" s="131">
        <v>285211790</v>
      </c>
      <c r="CJ35" s="131">
        <f>+CJ36+CJ37+CJ38+CJ39+CJ40</f>
        <v>1642611395</v>
      </c>
      <c r="CK35" s="131">
        <f t="shared" ref="CK35" si="84">+SUM(CK36:CK40)</f>
        <v>2035623548</v>
      </c>
      <c r="CL35" s="131">
        <f t="shared" si="82"/>
        <v>20316292008</v>
      </c>
      <c r="CM35" s="130">
        <f t="shared" si="82"/>
        <v>0</v>
      </c>
      <c r="CN35" s="130">
        <f t="shared" si="82"/>
        <v>1467856453</v>
      </c>
      <c r="CO35" s="130">
        <f t="shared" si="82"/>
        <v>0</v>
      </c>
      <c r="CP35" s="130">
        <f t="shared" si="82"/>
        <v>2910710008</v>
      </c>
      <c r="CQ35" s="229">
        <f t="shared" si="7"/>
        <v>1</v>
      </c>
      <c r="CR35" s="230">
        <f t="shared" si="8"/>
        <v>0.94056024030902496</v>
      </c>
    </row>
    <row r="36" spans="1:96" s="26" customFormat="1" ht="18.75" customHeight="1" outlineLevel="4" x14ac:dyDescent="0.2">
      <c r="A36" s="1191" t="str">
        <f t="shared" ref="A36:A49" si="85">+B36&amp;C36</f>
        <v>A-1-0-5-1-110</v>
      </c>
      <c r="B36" s="109" t="s">
        <v>138</v>
      </c>
      <c r="C36" s="25" t="s">
        <v>86</v>
      </c>
      <c r="D36" s="108" t="s">
        <v>50</v>
      </c>
      <c r="E36" s="30">
        <v>3486406531</v>
      </c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>
        <v>0</v>
      </c>
      <c r="X36" s="31"/>
      <c r="Y36" s="31"/>
      <c r="Z36" s="31"/>
      <c r="AA36" s="31"/>
      <c r="AB36" s="31"/>
      <c r="AC36" s="31"/>
      <c r="AD36" s="110">
        <f t="shared" ref="AD36:AE40" si="86">+F36+H36+J36+L36+N36+P36+R36+T36+V36+X36+Z36+AB36</f>
        <v>0</v>
      </c>
      <c r="AE36" s="37">
        <f t="shared" si="86"/>
        <v>0</v>
      </c>
      <c r="AF36" s="110"/>
      <c r="AG36" s="110">
        <f>350000000+514811434+300000000</f>
        <v>1164811434</v>
      </c>
      <c r="AH36" s="158"/>
      <c r="AI36" s="30">
        <f t="shared" ref="AI36:AI40" si="87">+E36-AD36+AE36-AH36-AF36+AG36</f>
        <v>4651217965</v>
      </c>
      <c r="AJ36" s="119"/>
      <c r="AK36" s="37">
        <f>+AJ36+AY36</f>
        <v>4651217965</v>
      </c>
      <c r="AL36" s="37">
        <f>+AI36-AJ36</f>
        <v>4651217965</v>
      </c>
      <c r="AM36" s="30">
        <v>4651217965</v>
      </c>
      <c r="AN36" s="30">
        <v>0</v>
      </c>
      <c r="AO36" s="37">
        <v>0</v>
      </c>
      <c r="AP36" s="37">
        <v>0</v>
      </c>
      <c r="AQ36" s="110">
        <v>0</v>
      </c>
      <c r="AR36" s="30">
        <v>0</v>
      </c>
      <c r="AS36" s="45">
        <v>0</v>
      </c>
      <c r="AT36" s="40">
        <v>0</v>
      </c>
      <c r="AU36" s="40">
        <v>0</v>
      </c>
      <c r="AV36" s="40">
        <v>0</v>
      </c>
      <c r="AW36" s="120">
        <v>0</v>
      </c>
      <c r="AX36" s="112">
        <v>0</v>
      </c>
      <c r="AY36" s="37">
        <f t="shared" ref="AY36:AY40" si="88">+SUM(AM36:AX36)</f>
        <v>4651217965</v>
      </c>
      <c r="AZ36" s="30">
        <v>318042545</v>
      </c>
      <c r="BA36" s="30">
        <v>320887300</v>
      </c>
      <c r="BB36" s="30">
        <v>340356500</v>
      </c>
      <c r="BC36" s="30">
        <v>330716800</v>
      </c>
      <c r="BD36" s="31">
        <v>353992300</v>
      </c>
      <c r="BE36" s="40">
        <v>373328600</v>
      </c>
      <c r="BF36" s="40">
        <v>495935200</v>
      </c>
      <c r="BG36" s="40">
        <v>475464800</v>
      </c>
      <c r="BH36" s="40">
        <v>356855400</v>
      </c>
      <c r="BI36" s="113">
        <v>345313900</v>
      </c>
      <c r="BJ36" s="113">
        <v>358535200</v>
      </c>
      <c r="BK36" s="112">
        <v>406928400</v>
      </c>
      <c r="BL36" s="30">
        <f t="shared" ref="BL36:BL40" si="89">+SUM(AZ36:BK36)</f>
        <v>4476356945</v>
      </c>
      <c r="BM36" s="34">
        <v>318042545</v>
      </c>
      <c r="BN36" s="38">
        <v>320887300</v>
      </c>
      <c r="BO36" s="38">
        <v>340356500</v>
      </c>
      <c r="BP36" s="38">
        <v>330673600</v>
      </c>
      <c r="BQ36" s="38">
        <v>354035500</v>
      </c>
      <c r="BR36" s="40">
        <v>373328600</v>
      </c>
      <c r="BS36" s="40">
        <v>495935200</v>
      </c>
      <c r="BT36" s="40">
        <v>475464800</v>
      </c>
      <c r="BU36" s="40">
        <v>356855400</v>
      </c>
      <c r="BV36" s="113">
        <v>345313900</v>
      </c>
      <c r="BW36" s="113">
        <v>358535200</v>
      </c>
      <c r="BX36" s="112">
        <v>406928400</v>
      </c>
      <c r="BY36" s="30">
        <f>+SUM(BM36:BX36)</f>
        <v>4476356945</v>
      </c>
      <c r="BZ36" s="38">
        <v>318042545</v>
      </c>
      <c r="CA36" s="38">
        <v>320887300</v>
      </c>
      <c r="CB36" s="38">
        <v>340356500</v>
      </c>
      <c r="CC36" s="38">
        <v>330673600</v>
      </c>
      <c r="CD36" s="38">
        <v>354035500</v>
      </c>
      <c r="CE36" s="40">
        <v>373328600</v>
      </c>
      <c r="CF36" s="40">
        <v>495935200</v>
      </c>
      <c r="CG36" s="40">
        <v>475464800</v>
      </c>
      <c r="CH36" s="40">
        <v>356855400</v>
      </c>
      <c r="CI36" s="41">
        <v>345313900</v>
      </c>
      <c r="CJ36" s="41">
        <v>358535200</v>
      </c>
      <c r="CK36" s="41">
        <v>406928400</v>
      </c>
      <c r="CL36" s="30">
        <f t="shared" ref="CL36:CL40" si="90">+SUM(BZ36:CK36)</f>
        <v>4476356945</v>
      </c>
      <c r="CM36" s="32">
        <f>+AL36-AY36</f>
        <v>0</v>
      </c>
      <c r="CN36" s="31">
        <f>+AY36-BL36</f>
        <v>174861020</v>
      </c>
      <c r="CO36" s="31">
        <f>+BL36-BY36</f>
        <v>0</v>
      </c>
      <c r="CP36" s="31">
        <f>+BY36-CL36</f>
        <v>0</v>
      </c>
      <c r="CQ36" s="231">
        <f t="shared" si="7"/>
        <v>1</v>
      </c>
      <c r="CR36" s="76">
        <f t="shared" si="8"/>
        <v>0.96240532666587253</v>
      </c>
    </row>
    <row r="37" spans="1:96" s="26" customFormat="1" ht="36.75" customHeight="1" outlineLevel="4" x14ac:dyDescent="0.2">
      <c r="A37" s="1191" t="str">
        <f t="shared" si="85"/>
        <v>A-1-0-5-1-210</v>
      </c>
      <c r="B37" s="109" t="s">
        <v>139</v>
      </c>
      <c r="C37" s="25" t="s">
        <v>86</v>
      </c>
      <c r="D37" s="108" t="s">
        <v>51</v>
      </c>
      <c r="E37" s="30">
        <v>1530182979</v>
      </c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>
        <v>0</v>
      </c>
      <c r="X37" s="31"/>
      <c r="Y37" s="31"/>
      <c r="Z37" s="31"/>
      <c r="AA37" s="31"/>
      <c r="AB37" s="31"/>
      <c r="AC37" s="31"/>
      <c r="AD37" s="110">
        <f t="shared" si="86"/>
        <v>0</v>
      </c>
      <c r="AE37" s="37">
        <f t="shared" si="86"/>
        <v>0</v>
      </c>
      <c r="AF37" s="110"/>
      <c r="AG37" s="110">
        <f>800000000+794508566+700000000</f>
        <v>2294508566</v>
      </c>
      <c r="AH37" s="158"/>
      <c r="AI37" s="30">
        <f t="shared" si="87"/>
        <v>3824691545</v>
      </c>
      <c r="AJ37" s="119"/>
      <c r="AK37" s="37">
        <f>+AJ37+AY37</f>
        <v>3824691545</v>
      </c>
      <c r="AL37" s="37">
        <f>+AI37-AJ37</f>
        <v>3824691545</v>
      </c>
      <c r="AM37" s="30">
        <v>3824691545</v>
      </c>
      <c r="AN37" s="30">
        <v>0</v>
      </c>
      <c r="AO37" s="37">
        <v>0</v>
      </c>
      <c r="AP37" s="37">
        <v>0</v>
      </c>
      <c r="AQ37" s="110">
        <v>0</v>
      </c>
      <c r="AR37" s="30">
        <v>0</v>
      </c>
      <c r="AS37" s="45">
        <v>0</v>
      </c>
      <c r="AT37" s="40">
        <v>0</v>
      </c>
      <c r="AU37" s="40">
        <v>0</v>
      </c>
      <c r="AV37" s="40">
        <v>0</v>
      </c>
      <c r="AW37" s="120">
        <v>0</v>
      </c>
      <c r="AX37" s="112">
        <v>0</v>
      </c>
      <c r="AY37" s="37">
        <f t="shared" si="88"/>
        <v>3824691545</v>
      </c>
      <c r="AZ37" s="30">
        <v>5247458</v>
      </c>
      <c r="BA37" s="30">
        <v>13562068</v>
      </c>
      <c r="BB37" s="30">
        <v>4207289</v>
      </c>
      <c r="BC37" s="30">
        <v>0</v>
      </c>
      <c r="BD37" s="31">
        <v>2481689</v>
      </c>
      <c r="BE37" s="40">
        <v>3469825</v>
      </c>
      <c r="BF37" s="40">
        <v>7474347</v>
      </c>
      <c r="BG37" s="40">
        <v>20152399</v>
      </c>
      <c r="BH37" s="40">
        <v>11118204</v>
      </c>
      <c r="BI37" s="113">
        <v>31381754</v>
      </c>
      <c r="BJ37" s="113">
        <v>10861082</v>
      </c>
      <c r="BK37" s="112">
        <v>3255550656</v>
      </c>
      <c r="BL37" s="30">
        <f t="shared" si="89"/>
        <v>3365506771</v>
      </c>
      <c r="BM37" s="34">
        <v>5247458</v>
      </c>
      <c r="BN37" s="38">
        <v>13562068</v>
      </c>
      <c r="BO37" s="38">
        <v>4207289</v>
      </c>
      <c r="BP37" s="38">
        <v>0</v>
      </c>
      <c r="BQ37" s="38">
        <v>2481689</v>
      </c>
      <c r="BR37" s="40">
        <v>3469825</v>
      </c>
      <c r="BS37" s="40">
        <v>7474347</v>
      </c>
      <c r="BT37" s="40">
        <v>20152399</v>
      </c>
      <c r="BU37" s="40">
        <v>11118204</v>
      </c>
      <c r="BV37" s="113">
        <v>31381754</v>
      </c>
      <c r="BW37" s="113">
        <v>10861082</v>
      </c>
      <c r="BX37" s="112">
        <v>3255550656</v>
      </c>
      <c r="BY37" s="30">
        <f>+SUM(BM37:BX37)</f>
        <v>3365506771</v>
      </c>
      <c r="BZ37" s="38">
        <v>5247458</v>
      </c>
      <c r="CA37" s="38">
        <v>13562068</v>
      </c>
      <c r="CB37" s="38">
        <v>4207289</v>
      </c>
      <c r="CC37" s="38">
        <v>0</v>
      </c>
      <c r="CD37" s="38">
        <v>2481689</v>
      </c>
      <c r="CE37" s="40">
        <v>3469825</v>
      </c>
      <c r="CF37" s="40">
        <v>7474347</v>
      </c>
      <c r="CG37" s="40">
        <v>20152399</v>
      </c>
      <c r="CH37" s="40">
        <v>11118204</v>
      </c>
      <c r="CI37" s="41">
        <v>31381754</v>
      </c>
      <c r="CJ37" s="41">
        <v>10861082</v>
      </c>
      <c r="CK37" s="41">
        <v>344840648</v>
      </c>
      <c r="CL37" s="30">
        <f t="shared" si="90"/>
        <v>454796763</v>
      </c>
      <c r="CM37" s="32">
        <f>+AL37-AY37</f>
        <v>0</v>
      </c>
      <c r="CN37" s="31">
        <f>+AY37-BL37</f>
        <v>459184774</v>
      </c>
      <c r="CO37" s="31">
        <f>+BL37-BY37</f>
        <v>0</v>
      </c>
      <c r="CP37" s="31">
        <f>+BY37-CL37</f>
        <v>2910710008</v>
      </c>
      <c r="CQ37" s="231">
        <f t="shared" si="7"/>
        <v>1</v>
      </c>
      <c r="CR37" s="76">
        <f t="shared" si="8"/>
        <v>0.87994201137597883</v>
      </c>
    </row>
    <row r="38" spans="1:96" s="26" customFormat="1" ht="36.75" customHeight="1" outlineLevel="4" x14ac:dyDescent="0.2">
      <c r="A38" s="1191" t="str">
        <f t="shared" si="85"/>
        <v>A-1-0-5-1-310</v>
      </c>
      <c r="B38" s="109" t="s">
        <v>140</v>
      </c>
      <c r="C38" s="25" t="s">
        <v>86</v>
      </c>
      <c r="D38" s="108" t="s">
        <v>52</v>
      </c>
      <c r="E38" s="30">
        <v>4451871042</v>
      </c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>
        <v>0</v>
      </c>
      <c r="X38" s="31"/>
      <c r="Y38" s="31"/>
      <c r="Z38" s="31"/>
      <c r="AA38" s="31"/>
      <c r="AB38" s="31"/>
      <c r="AC38" s="31"/>
      <c r="AD38" s="110">
        <f t="shared" si="86"/>
        <v>0</v>
      </c>
      <c r="AE38" s="37">
        <f t="shared" si="86"/>
        <v>0</v>
      </c>
      <c r="AF38" s="110"/>
      <c r="AG38" s="110">
        <f>300000000+600000000+200000000</f>
        <v>1100000000</v>
      </c>
      <c r="AH38" s="158"/>
      <c r="AI38" s="30">
        <f t="shared" si="87"/>
        <v>5551871042</v>
      </c>
      <c r="AJ38" s="119"/>
      <c r="AK38" s="37">
        <f>+AJ38+AY38</f>
        <v>5551871042</v>
      </c>
      <c r="AL38" s="37">
        <f>+AI38-AJ38</f>
        <v>5551871042</v>
      </c>
      <c r="AM38" s="30">
        <v>5551871042</v>
      </c>
      <c r="AN38" s="30">
        <v>0</v>
      </c>
      <c r="AO38" s="37">
        <v>0</v>
      </c>
      <c r="AP38" s="37">
        <v>0</v>
      </c>
      <c r="AQ38" s="110">
        <v>0</v>
      </c>
      <c r="AR38" s="30">
        <v>0</v>
      </c>
      <c r="AS38" s="45">
        <v>0</v>
      </c>
      <c r="AT38" s="40">
        <v>0</v>
      </c>
      <c r="AU38" s="40">
        <v>0</v>
      </c>
      <c r="AV38" s="40">
        <v>0</v>
      </c>
      <c r="AW38" s="120">
        <v>0</v>
      </c>
      <c r="AX38" s="112">
        <v>0</v>
      </c>
      <c r="AY38" s="37">
        <f t="shared" si="88"/>
        <v>5551871042</v>
      </c>
      <c r="AZ38" s="30">
        <v>425513356</v>
      </c>
      <c r="BA38" s="30">
        <v>418951620</v>
      </c>
      <c r="BB38" s="30">
        <v>415127300</v>
      </c>
      <c r="BC38" s="30">
        <v>427485400</v>
      </c>
      <c r="BD38" s="31">
        <v>410855744</v>
      </c>
      <c r="BE38" s="40">
        <v>438767709</v>
      </c>
      <c r="BF38" s="40">
        <v>452959518</v>
      </c>
      <c r="BG38" s="40">
        <v>591841288</v>
      </c>
      <c r="BH38" s="40">
        <v>439999000</v>
      </c>
      <c r="BI38" s="113">
        <v>430259600</v>
      </c>
      <c r="BJ38" s="113">
        <v>430410500</v>
      </c>
      <c r="BK38" s="112">
        <v>433486400</v>
      </c>
      <c r="BL38" s="30">
        <f t="shared" si="89"/>
        <v>5315657435</v>
      </c>
      <c r="BM38" s="34">
        <v>425513356</v>
      </c>
      <c r="BN38" s="38">
        <v>418951620</v>
      </c>
      <c r="BO38" s="38">
        <v>415127300</v>
      </c>
      <c r="BP38" s="38">
        <v>427410400</v>
      </c>
      <c r="BQ38" s="38">
        <v>410930744</v>
      </c>
      <c r="BR38" s="40">
        <v>438767709</v>
      </c>
      <c r="BS38" s="40">
        <v>452959518</v>
      </c>
      <c r="BT38" s="40">
        <v>591841288</v>
      </c>
      <c r="BU38" s="40">
        <v>439999000</v>
      </c>
      <c r="BV38" s="113">
        <v>430259600</v>
      </c>
      <c r="BW38" s="113">
        <v>430410500</v>
      </c>
      <c r="BX38" s="112">
        <v>433486400</v>
      </c>
      <c r="BY38" s="30">
        <f>+SUM(BM38:BX38)</f>
        <v>5315657435</v>
      </c>
      <c r="BZ38" s="38">
        <v>425513356</v>
      </c>
      <c r="CA38" s="38">
        <v>418951620</v>
      </c>
      <c r="CB38" s="38">
        <v>415127300</v>
      </c>
      <c r="CC38" s="38">
        <v>427410400</v>
      </c>
      <c r="CD38" s="38">
        <v>410930744</v>
      </c>
      <c r="CE38" s="40">
        <v>438767709</v>
      </c>
      <c r="CF38" s="40">
        <v>452959518</v>
      </c>
      <c r="CG38" s="40">
        <v>591841288</v>
      </c>
      <c r="CH38" s="40">
        <v>439999000</v>
      </c>
      <c r="CI38" s="41">
        <v>430259600</v>
      </c>
      <c r="CJ38" s="41">
        <v>430410500</v>
      </c>
      <c r="CK38" s="41">
        <v>433486400</v>
      </c>
      <c r="CL38" s="30">
        <f t="shared" si="90"/>
        <v>5315657435</v>
      </c>
      <c r="CM38" s="32">
        <f>+AL38-AY38</f>
        <v>0</v>
      </c>
      <c r="CN38" s="31">
        <f>+AY38-BL38</f>
        <v>236213607</v>
      </c>
      <c r="CO38" s="31">
        <f>+BL38-BY38</f>
        <v>0</v>
      </c>
      <c r="CP38" s="31">
        <f>+BY38-CL38</f>
        <v>0</v>
      </c>
      <c r="CQ38" s="231">
        <f t="shared" si="7"/>
        <v>1</v>
      </c>
      <c r="CR38" s="76">
        <f t="shared" si="8"/>
        <v>0.95745333326133841</v>
      </c>
    </row>
    <row r="39" spans="1:96" s="26" customFormat="1" ht="36.75" customHeight="1" outlineLevel="4" x14ac:dyDescent="0.2">
      <c r="A39" s="1191" t="str">
        <f t="shared" si="85"/>
        <v>A-1-0-5-1-410</v>
      </c>
      <c r="B39" s="109" t="s">
        <v>141</v>
      </c>
      <c r="C39" s="25" t="s">
        <v>86</v>
      </c>
      <c r="D39" s="108" t="s">
        <v>53</v>
      </c>
      <c r="E39" s="30">
        <v>7532131228</v>
      </c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>
        <v>0</v>
      </c>
      <c r="X39" s="31"/>
      <c r="Y39" s="31"/>
      <c r="Z39" s="31"/>
      <c r="AA39" s="31"/>
      <c r="AB39" s="31"/>
      <c r="AC39" s="31"/>
      <c r="AD39" s="110">
        <f t="shared" si="86"/>
        <v>0</v>
      </c>
      <c r="AE39" s="37">
        <f t="shared" si="86"/>
        <v>0</v>
      </c>
      <c r="AF39" s="110"/>
      <c r="AG39" s="110">
        <f>700000000+600000000+600000000</f>
        <v>1900000000</v>
      </c>
      <c r="AH39" s="158"/>
      <c r="AI39" s="30">
        <f t="shared" si="87"/>
        <v>9432131228</v>
      </c>
      <c r="AJ39" s="119"/>
      <c r="AK39" s="37">
        <f>+AJ39+AY39</f>
        <v>9432131228</v>
      </c>
      <c r="AL39" s="37">
        <f>+AI39-AJ39</f>
        <v>9432131228</v>
      </c>
      <c r="AM39" s="30">
        <v>9432131228</v>
      </c>
      <c r="AN39" s="30">
        <v>0</v>
      </c>
      <c r="AO39" s="37">
        <v>0</v>
      </c>
      <c r="AP39" s="37">
        <v>0</v>
      </c>
      <c r="AQ39" s="110">
        <v>0</v>
      </c>
      <c r="AR39" s="30">
        <v>0</v>
      </c>
      <c r="AS39" s="45">
        <v>0</v>
      </c>
      <c r="AT39" s="40">
        <v>0</v>
      </c>
      <c r="AU39" s="40">
        <v>0</v>
      </c>
      <c r="AV39" s="40">
        <v>0</v>
      </c>
      <c r="AW39" s="120">
        <v>0</v>
      </c>
      <c r="AX39" s="112">
        <v>0</v>
      </c>
      <c r="AY39" s="37">
        <f t="shared" si="88"/>
        <v>9432131228</v>
      </c>
      <c r="AZ39" s="30">
        <v>690742637</v>
      </c>
      <c r="BA39" s="30">
        <v>691196473</v>
      </c>
      <c r="BB39" s="30">
        <v>682464068</v>
      </c>
      <c r="BC39" s="30">
        <v>673861019</v>
      </c>
      <c r="BD39" s="31">
        <v>686004781</v>
      </c>
      <c r="BE39" s="40">
        <v>724898149</v>
      </c>
      <c r="BF39" s="40">
        <v>763011112</v>
      </c>
      <c r="BG39" s="40">
        <v>984879456</v>
      </c>
      <c r="BH39" s="40">
        <v>760857591</v>
      </c>
      <c r="BI39" s="40">
        <v>747231591</v>
      </c>
      <c r="BJ39" s="40">
        <v>742521013</v>
      </c>
      <c r="BK39" s="112">
        <v>749675800</v>
      </c>
      <c r="BL39" s="30">
        <f t="shared" si="89"/>
        <v>8897343690</v>
      </c>
      <c r="BM39" s="34">
        <v>690742637</v>
      </c>
      <c r="BN39" s="38">
        <v>691196473</v>
      </c>
      <c r="BO39" s="38">
        <v>682464068</v>
      </c>
      <c r="BP39" s="38">
        <v>673769219</v>
      </c>
      <c r="BQ39" s="38">
        <v>686096581</v>
      </c>
      <c r="BR39" s="40">
        <v>724898149</v>
      </c>
      <c r="BS39" s="40">
        <v>763011112</v>
      </c>
      <c r="BT39" s="40">
        <v>984879456</v>
      </c>
      <c r="BU39" s="40">
        <v>760857591</v>
      </c>
      <c r="BV39" s="40">
        <v>747231591</v>
      </c>
      <c r="BW39" s="40">
        <v>742521013</v>
      </c>
      <c r="BX39" s="112">
        <v>749675800</v>
      </c>
      <c r="BY39" s="30">
        <f>+SUM(BM39:BX39)</f>
        <v>8897343690</v>
      </c>
      <c r="BZ39" s="38">
        <v>690742637</v>
      </c>
      <c r="CA39" s="38">
        <v>691196473</v>
      </c>
      <c r="CB39" s="38">
        <v>682464068</v>
      </c>
      <c r="CC39" s="38">
        <v>673769219</v>
      </c>
      <c r="CD39" s="38">
        <v>686096581</v>
      </c>
      <c r="CE39" s="40">
        <v>724898149</v>
      </c>
      <c r="CF39" s="40">
        <v>763011112</v>
      </c>
      <c r="CG39" s="40">
        <v>984879456</v>
      </c>
      <c r="CH39" s="40">
        <v>760857591</v>
      </c>
      <c r="CI39" s="38">
        <v>747231591</v>
      </c>
      <c r="CJ39" s="38">
        <v>742521013</v>
      </c>
      <c r="CK39" s="38">
        <v>749675800</v>
      </c>
      <c r="CL39" s="30">
        <f t="shared" si="90"/>
        <v>8897343690</v>
      </c>
      <c r="CM39" s="32">
        <f>+AL39-AY39</f>
        <v>0</v>
      </c>
      <c r="CN39" s="31">
        <f>+AY39-BL39</f>
        <v>534787538</v>
      </c>
      <c r="CO39" s="31">
        <f>+BL39-BY39</f>
        <v>0</v>
      </c>
      <c r="CP39" s="31">
        <f>+BY39-CL39</f>
        <v>0</v>
      </c>
      <c r="CQ39" s="231">
        <f t="shared" si="7"/>
        <v>1</v>
      </c>
      <c r="CR39" s="76">
        <f t="shared" si="8"/>
        <v>0.9433015163728381</v>
      </c>
    </row>
    <row r="40" spans="1:96" s="26" customFormat="1" ht="43.5" customHeight="1" outlineLevel="4" x14ac:dyDescent="0.2">
      <c r="A40" s="1191" t="str">
        <f t="shared" si="85"/>
        <v>A-1-0-5-1-510</v>
      </c>
      <c r="B40" s="109" t="s">
        <v>142</v>
      </c>
      <c r="C40" s="25" t="s">
        <v>86</v>
      </c>
      <c r="D40" s="202" t="s">
        <v>54</v>
      </c>
      <c r="E40" s="30">
        <v>934946689</v>
      </c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>
        <v>0</v>
      </c>
      <c r="X40" s="31"/>
      <c r="Y40" s="31"/>
      <c r="Z40" s="31"/>
      <c r="AA40" s="31"/>
      <c r="AB40" s="31"/>
      <c r="AC40" s="31"/>
      <c r="AD40" s="110">
        <f t="shared" si="86"/>
        <v>0</v>
      </c>
      <c r="AE40" s="37">
        <f t="shared" si="86"/>
        <v>0</v>
      </c>
      <c r="AF40" s="110"/>
      <c r="AG40" s="110">
        <f>100000000+100000000+100000000</f>
        <v>300000000</v>
      </c>
      <c r="AH40" s="158"/>
      <c r="AI40" s="30">
        <f t="shared" si="87"/>
        <v>1234946689</v>
      </c>
      <c r="AJ40" s="119"/>
      <c r="AK40" s="37">
        <f>+AJ40+AY40</f>
        <v>1234946689</v>
      </c>
      <c r="AL40" s="37">
        <f>+AI40-AJ40</f>
        <v>1234946689</v>
      </c>
      <c r="AM40" s="30">
        <v>1234946689</v>
      </c>
      <c r="AN40" s="30">
        <v>0</v>
      </c>
      <c r="AO40" s="37">
        <v>0</v>
      </c>
      <c r="AP40" s="37">
        <v>0</v>
      </c>
      <c r="AQ40" s="110">
        <v>0</v>
      </c>
      <c r="AR40" s="30">
        <v>0</v>
      </c>
      <c r="AS40" s="45">
        <v>0</v>
      </c>
      <c r="AT40" s="40">
        <v>0</v>
      </c>
      <c r="AU40" s="40">
        <v>0</v>
      </c>
      <c r="AV40" s="40">
        <v>0</v>
      </c>
      <c r="AW40" s="120">
        <v>0</v>
      </c>
      <c r="AX40" s="112">
        <v>0</v>
      </c>
      <c r="AY40" s="37">
        <f t="shared" si="88"/>
        <v>1234946689</v>
      </c>
      <c r="AZ40" s="30">
        <v>85214203</v>
      </c>
      <c r="BA40" s="30">
        <v>90602672</v>
      </c>
      <c r="BB40" s="30">
        <v>93165100</v>
      </c>
      <c r="BC40" s="30">
        <v>93816200</v>
      </c>
      <c r="BD40" s="31">
        <v>91587000</v>
      </c>
      <c r="BE40" s="40">
        <v>95410900</v>
      </c>
      <c r="BF40" s="40">
        <v>92605000</v>
      </c>
      <c r="BG40" s="40">
        <v>130626100</v>
      </c>
      <c r="BH40" s="40">
        <v>99423000</v>
      </c>
      <c r="BI40" s="113">
        <v>98711100</v>
      </c>
      <c r="BJ40" s="113">
        <v>100283600</v>
      </c>
      <c r="BK40" s="112">
        <v>100692300</v>
      </c>
      <c r="BL40" s="30">
        <f t="shared" si="89"/>
        <v>1172137175</v>
      </c>
      <c r="BM40" s="34">
        <v>85214203</v>
      </c>
      <c r="BN40" s="38">
        <v>90602672</v>
      </c>
      <c r="BO40" s="38">
        <v>93165100</v>
      </c>
      <c r="BP40" s="38">
        <v>93810500</v>
      </c>
      <c r="BQ40" s="38">
        <v>91592700</v>
      </c>
      <c r="BR40" s="40">
        <v>95410900</v>
      </c>
      <c r="BS40" s="40">
        <v>92605000</v>
      </c>
      <c r="BT40" s="40">
        <v>130626100</v>
      </c>
      <c r="BU40" s="40">
        <v>99423000</v>
      </c>
      <c r="BV40" s="113">
        <v>98711100</v>
      </c>
      <c r="BW40" s="113">
        <v>100283600</v>
      </c>
      <c r="BX40" s="112">
        <v>100692300</v>
      </c>
      <c r="BY40" s="30">
        <f>+SUM(BM40:BX40)</f>
        <v>1172137175</v>
      </c>
      <c r="BZ40" s="38">
        <v>85214203</v>
      </c>
      <c r="CA40" s="38">
        <v>90602672</v>
      </c>
      <c r="CB40" s="38">
        <v>93165100</v>
      </c>
      <c r="CC40" s="38">
        <v>93810500</v>
      </c>
      <c r="CD40" s="38">
        <v>91592700</v>
      </c>
      <c r="CE40" s="40">
        <v>95410900</v>
      </c>
      <c r="CF40" s="40">
        <v>92605000</v>
      </c>
      <c r="CG40" s="40">
        <v>130626100</v>
      </c>
      <c r="CH40" s="40">
        <v>99423000</v>
      </c>
      <c r="CI40" s="41">
        <v>98711100</v>
      </c>
      <c r="CJ40" s="41">
        <v>100283600</v>
      </c>
      <c r="CK40" s="41">
        <v>100692300</v>
      </c>
      <c r="CL40" s="30">
        <f t="shared" si="90"/>
        <v>1172137175</v>
      </c>
      <c r="CM40" s="32">
        <f>+AL40-AY40</f>
        <v>0</v>
      </c>
      <c r="CN40" s="31">
        <f>+AY40-BL40</f>
        <v>62809514</v>
      </c>
      <c r="CO40" s="31">
        <f>+BL40-BY40</f>
        <v>0</v>
      </c>
      <c r="CP40" s="31">
        <f>+BY40-CL40</f>
        <v>0</v>
      </c>
      <c r="CQ40" s="231">
        <f t="shared" si="7"/>
        <v>1</v>
      </c>
      <c r="CR40" s="76">
        <f t="shared" si="8"/>
        <v>0.94913989845921198</v>
      </c>
    </row>
    <row r="41" spans="1:96" s="64" customFormat="1" ht="21.75" customHeight="1" outlineLevel="3" x14ac:dyDescent="0.2">
      <c r="A41" s="1190"/>
      <c r="B41" s="128" t="s">
        <v>231</v>
      </c>
      <c r="C41" s="403" t="s">
        <v>86</v>
      </c>
      <c r="D41" s="107" t="s">
        <v>232</v>
      </c>
      <c r="E41" s="131">
        <f t="shared" ref="E41:AL41" si="91">+SUM(E42:E45)</f>
        <v>12419953098</v>
      </c>
      <c r="F41" s="131">
        <f t="shared" si="91"/>
        <v>0</v>
      </c>
      <c r="G41" s="131">
        <f t="shared" si="91"/>
        <v>0</v>
      </c>
      <c r="H41" s="131">
        <f t="shared" si="91"/>
        <v>0</v>
      </c>
      <c r="I41" s="131">
        <f t="shared" si="91"/>
        <v>0</v>
      </c>
      <c r="J41" s="131">
        <f t="shared" si="91"/>
        <v>0</v>
      </c>
      <c r="K41" s="131">
        <f t="shared" si="91"/>
        <v>0</v>
      </c>
      <c r="L41" s="131">
        <f t="shared" si="91"/>
        <v>0</v>
      </c>
      <c r="M41" s="131">
        <f t="shared" si="91"/>
        <v>0</v>
      </c>
      <c r="N41" s="131">
        <f t="shared" si="91"/>
        <v>0</v>
      </c>
      <c r="O41" s="131">
        <f t="shared" si="91"/>
        <v>0</v>
      </c>
      <c r="P41" s="131">
        <f t="shared" si="91"/>
        <v>0</v>
      </c>
      <c r="Q41" s="131">
        <f t="shared" si="91"/>
        <v>0</v>
      </c>
      <c r="R41" s="131">
        <f t="shared" si="91"/>
        <v>0</v>
      </c>
      <c r="S41" s="131">
        <f t="shared" si="91"/>
        <v>0</v>
      </c>
      <c r="T41" s="131">
        <f t="shared" si="91"/>
        <v>0</v>
      </c>
      <c r="U41" s="131">
        <f t="shared" si="91"/>
        <v>0</v>
      </c>
      <c r="V41" s="131">
        <f t="shared" si="91"/>
        <v>0</v>
      </c>
      <c r="W41" s="131">
        <f t="shared" si="91"/>
        <v>0</v>
      </c>
      <c r="X41" s="131">
        <f t="shared" si="91"/>
        <v>0</v>
      </c>
      <c r="Y41" s="131">
        <f t="shared" si="91"/>
        <v>0</v>
      </c>
      <c r="Z41" s="131">
        <f t="shared" si="91"/>
        <v>0</v>
      </c>
      <c r="AA41" s="131">
        <f t="shared" si="91"/>
        <v>0</v>
      </c>
      <c r="AB41" s="131">
        <f t="shared" si="91"/>
        <v>100000000</v>
      </c>
      <c r="AC41" s="131">
        <f t="shared" si="91"/>
        <v>100000000</v>
      </c>
      <c r="AD41" s="131">
        <f>+SUM(AD42:AD45)</f>
        <v>100000000</v>
      </c>
      <c r="AE41" s="131">
        <f t="shared" si="91"/>
        <v>100000000</v>
      </c>
      <c r="AF41" s="131">
        <f t="shared" si="91"/>
        <v>0</v>
      </c>
      <c r="AG41" s="131">
        <f t="shared" si="91"/>
        <v>3154308550</v>
      </c>
      <c r="AH41" s="130">
        <f t="shared" si="91"/>
        <v>0</v>
      </c>
      <c r="AI41" s="131">
        <f t="shared" si="91"/>
        <v>15574261648</v>
      </c>
      <c r="AJ41" s="129">
        <f t="shared" si="91"/>
        <v>0</v>
      </c>
      <c r="AK41" s="131">
        <f t="shared" si="91"/>
        <v>15574261648</v>
      </c>
      <c r="AL41" s="131">
        <f t="shared" si="91"/>
        <v>15574261648</v>
      </c>
      <c r="AM41" s="131">
        <f>+SUM(AM42:AM45)</f>
        <v>15574261648</v>
      </c>
      <c r="AN41" s="131">
        <f t="shared" ref="AN41:AX41" si="92">+SUM(AN42:AN45)</f>
        <v>0</v>
      </c>
      <c r="AO41" s="131">
        <f t="shared" si="92"/>
        <v>0</v>
      </c>
      <c r="AP41" s="131">
        <f t="shared" si="92"/>
        <v>0</v>
      </c>
      <c r="AQ41" s="131">
        <f t="shared" si="92"/>
        <v>0</v>
      </c>
      <c r="AR41" s="131">
        <f t="shared" si="92"/>
        <v>0</v>
      </c>
      <c r="AS41" s="131">
        <f t="shared" si="92"/>
        <v>0</v>
      </c>
      <c r="AT41" s="131">
        <f t="shared" si="92"/>
        <v>0</v>
      </c>
      <c r="AU41" s="131">
        <f t="shared" si="92"/>
        <v>0</v>
      </c>
      <c r="AV41" s="131">
        <f t="shared" si="92"/>
        <v>0</v>
      </c>
      <c r="AW41" s="131">
        <f t="shared" si="92"/>
        <v>0</v>
      </c>
      <c r="AX41" s="131">
        <f t="shared" si="92"/>
        <v>0</v>
      </c>
      <c r="AY41" s="131">
        <f>+SUM(AY42:AY45)</f>
        <v>15574261648</v>
      </c>
      <c r="AZ41" s="131">
        <f t="shared" ref="AZ41:BL41" si="93">+SUM(AZ42:AZ45)</f>
        <v>1133102686</v>
      </c>
      <c r="BA41" s="131">
        <f t="shared" si="93"/>
        <v>1093556689</v>
      </c>
      <c r="BB41" s="131">
        <f t="shared" si="93"/>
        <v>1086169426</v>
      </c>
      <c r="BC41" s="131">
        <f t="shared" si="93"/>
        <v>1102524738</v>
      </c>
      <c r="BD41" s="131">
        <f t="shared" si="93"/>
        <v>1099065878</v>
      </c>
      <c r="BE41" s="131">
        <f t="shared" si="93"/>
        <v>1183973761</v>
      </c>
      <c r="BF41" s="131">
        <f t="shared" si="93"/>
        <v>1239162453</v>
      </c>
      <c r="BG41" s="131">
        <f t="shared" si="93"/>
        <v>1375727860</v>
      </c>
      <c r="BH41" s="131">
        <f t="shared" si="93"/>
        <v>1191898890</v>
      </c>
      <c r="BI41" s="131">
        <f t="shared" si="93"/>
        <v>1215797672</v>
      </c>
      <c r="BJ41" s="131">
        <f>+SUM(BJ42:BJ45)</f>
        <v>1213779943</v>
      </c>
      <c r="BK41" s="131">
        <f t="shared" si="93"/>
        <v>2208659798</v>
      </c>
      <c r="BL41" s="131">
        <f t="shared" si="93"/>
        <v>15143419794</v>
      </c>
      <c r="BM41" s="131">
        <v>516205717</v>
      </c>
      <c r="BN41" s="131">
        <v>489810803</v>
      </c>
      <c r="BO41" s="131">
        <v>498492252</v>
      </c>
      <c r="BP41" s="131">
        <v>503198704</v>
      </c>
      <c r="BQ41" s="131">
        <v>505778478</v>
      </c>
      <c r="BR41" s="131">
        <v>544829691</v>
      </c>
      <c r="BS41" s="131">
        <v>569840053</v>
      </c>
      <c r="BT41" s="131">
        <v>522293470</v>
      </c>
      <c r="BU41" s="131">
        <v>542697757</v>
      </c>
      <c r="BV41" s="131">
        <v>552767472</v>
      </c>
      <c r="BW41" s="131">
        <f>+SUM(BW42:BW45)</f>
        <v>1213779943</v>
      </c>
      <c r="BX41" s="131">
        <f t="shared" ref="BX41:CP41" si="94">+SUM(BX42:BX45)</f>
        <v>2208659798</v>
      </c>
      <c r="BY41" s="131">
        <f t="shared" si="94"/>
        <v>15143419794</v>
      </c>
      <c r="BZ41" s="131">
        <v>698224770</v>
      </c>
      <c r="CA41" s="131">
        <v>707972973</v>
      </c>
      <c r="CB41" s="131">
        <v>689236201</v>
      </c>
      <c r="CC41" s="131">
        <v>691362993</v>
      </c>
      <c r="CD41" s="131">
        <v>686471057</v>
      </c>
      <c r="CE41" s="131">
        <v>725273842</v>
      </c>
      <c r="CF41" s="131">
        <v>767253542</v>
      </c>
      <c r="CG41" s="131">
        <v>985989334</v>
      </c>
      <c r="CH41" s="131">
        <v>763293200</v>
      </c>
      <c r="CI41" s="131">
        <f t="shared" si="94"/>
        <v>1215797672</v>
      </c>
      <c r="CJ41" s="131">
        <f t="shared" ref="CJ41" si="95">+SUM(CJ42:CJ45)</f>
        <v>1213779943</v>
      </c>
      <c r="CK41" s="131">
        <f t="shared" ref="CK41" si="96">+SUM(CK42:CK45)</f>
        <v>2208659798</v>
      </c>
      <c r="CL41" s="131">
        <f t="shared" si="94"/>
        <v>15143419794</v>
      </c>
      <c r="CM41" s="130">
        <f t="shared" si="94"/>
        <v>0</v>
      </c>
      <c r="CN41" s="130">
        <f t="shared" si="94"/>
        <v>430841854</v>
      </c>
      <c r="CO41" s="130">
        <f t="shared" si="94"/>
        <v>0</v>
      </c>
      <c r="CP41" s="130">
        <f t="shared" si="94"/>
        <v>0</v>
      </c>
      <c r="CQ41" s="229">
        <f t="shared" si="7"/>
        <v>1</v>
      </c>
      <c r="CR41" s="230">
        <f t="shared" si="8"/>
        <v>0.97233629023721146</v>
      </c>
    </row>
    <row r="42" spans="1:96" s="26" customFormat="1" ht="18" customHeight="1" outlineLevel="4" x14ac:dyDescent="0.2">
      <c r="A42" s="1191" t="str">
        <f t="shared" si="85"/>
        <v>A-1-0-5-2-110</v>
      </c>
      <c r="B42" s="109" t="s">
        <v>143</v>
      </c>
      <c r="C42" s="25" t="s">
        <v>86</v>
      </c>
      <c r="D42" s="108" t="s">
        <v>55</v>
      </c>
      <c r="E42" s="30">
        <v>119144700</v>
      </c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>
        <v>0</v>
      </c>
      <c r="X42" s="31"/>
      <c r="Y42" s="31"/>
      <c r="Z42" s="31"/>
      <c r="AA42" s="31"/>
      <c r="AB42" s="31"/>
      <c r="AC42" s="31"/>
      <c r="AD42" s="110">
        <f t="shared" ref="AD42:AE49" si="97">+F42+H42+J42+L42+N42+P42+R42+T42+V42+X42+Z42+AB42</f>
        <v>0</v>
      </c>
      <c r="AE42" s="37">
        <f t="shared" si="97"/>
        <v>0</v>
      </c>
      <c r="AF42" s="110"/>
      <c r="AG42" s="110">
        <f>5000000+10000000+25000000</f>
        <v>40000000</v>
      </c>
      <c r="AH42" s="158"/>
      <c r="AI42" s="30">
        <f t="shared" ref="AI42:AI49" si="98">+E42-AD42+AE42-AH42-AF42+AG42</f>
        <v>159144700</v>
      </c>
      <c r="AJ42" s="119"/>
      <c r="AK42" s="37">
        <f t="shared" ref="AK42:AK49" si="99">+AJ42+AY42</f>
        <v>159144700</v>
      </c>
      <c r="AL42" s="37">
        <f t="shared" ref="AL42:AL49" si="100">+AI42-AJ42</f>
        <v>159144700</v>
      </c>
      <c r="AM42" s="30">
        <v>159144700</v>
      </c>
      <c r="AN42" s="30">
        <v>0</v>
      </c>
      <c r="AO42" s="37">
        <v>0</v>
      </c>
      <c r="AP42" s="37">
        <v>0</v>
      </c>
      <c r="AQ42" s="110">
        <v>0</v>
      </c>
      <c r="AR42" s="30">
        <v>0</v>
      </c>
      <c r="AS42" s="45">
        <v>0</v>
      </c>
      <c r="AT42" s="40">
        <v>0</v>
      </c>
      <c r="AU42" s="40">
        <v>0</v>
      </c>
      <c r="AV42" s="40">
        <v>0</v>
      </c>
      <c r="AW42" s="120">
        <v>0</v>
      </c>
      <c r="AX42" s="112">
        <v>0</v>
      </c>
      <c r="AY42" s="37">
        <f t="shared" ref="AY42:AY49" si="101">+SUM(AM42:AX42)</f>
        <v>159144700</v>
      </c>
      <c r="AZ42" s="30">
        <v>9500600</v>
      </c>
      <c r="BA42" s="30">
        <v>9771100</v>
      </c>
      <c r="BB42" s="40">
        <v>10678900</v>
      </c>
      <c r="BC42" s="40">
        <v>9956300</v>
      </c>
      <c r="BD42" s="40">
        <v>11978600</v>
      </c>
      <c r="BE42" s="40">
        <v>10593800</v>
      </c>
      <c r="BF42" s="40">
        <v>15288800</v>
      </c>
      <c r="BG42" s="40">
        <v>13928400</v>
      </c>
      <c r="BH42" s="40">
        <v>11032800</v>
      </c>
      <c r="BI42" s="113">
        <v>9928100</v>
      </c>
      <c r="BJ42" s="113">
        <v>11161500</v>
      </c>
      <c r="BK42" s="112">
        <v>12266600</v>
      </c>
      <c r="BL42" s="30">
        <f t="shared" ref="BL42:BL49" si="102">+SUM(AZ42:BK42)</f>
        <v>136085500</v>
      </c>
      <c r="BM42" s="34">
        <v>9500600</v>
      </c>
      <c r="BN42" s="38">
        <v>9771100</v>
      </c>
      <c r="BO42" s="38">
        <v>10678900</v>
      </c>
      <c r="BP42" s="38">
        <v>9956300</v>
      </c>
      <c r="BQ42" s="38">
        <v>11978600</v>
      </c>
      <c r="BR42" s="40">
        <v>10593800</v>
      </c>
      <c r="BS42" s="40">
        <v>15288800</v>
      </c>
      <c r="BT42" s="40">
        <v>13928400</v>
      </c>
      <c r="BU42" s="40">
        <v>11032800</v>
      </c>
      <c r="BV42" s="113">
        <v>9928100</v>
      </c>
      <c r="BW42" s="113">
        <v>11161500</v>
      </c>
      <c r="BX42" s="112">
        <v>12266600</v>
      </c>
      <c r="BY42" s="30">
        <f t="shared" ref="BY42:BY49" si="103">+SUM(BM42:BX42)</f>
        <v>136085500</v>
      </c>
      <c r="BZ42" s="34">
        <v>9500600</v>
      </c>
      <c r="CA42" s="38">
        <v>9771100</v>
      </c>
      <c r="CB42" s="40">
        <v>10678900</v>
      </c>
      <c r="CC42" s="40">
        <v>9956300</v>
      </c>
      <c r="CD42" s="40">
        <v>11978600</v>
      </c>
      <c r="CE42" s="40">
        <v>10593800</v>
      </c>
      <c r="CF42" s="40">
        <v>15288800</v>
      </c>
      <c r="CG42" s="40">
        <v>13928400</v>
      </c>
      <c r="CH42" s="40">
        <v>11032800</v>
      </c>
      <c r="CI42" s="41">
        <v>9928100</v>
      </c>
      <c r="CJ42" s="41">
        <v>11161500</v>
      </c>
      <c r="CK42" s="41">
        <v>12266600</v>
      </c>
      <c r="CL42" s="30">
        <f t="shared" ref="CL42:CL48" si="104">+SUM(BZ42:CK42)</f>
        <v>136085500</v>
      </c>
      <c r="CM42" s="32">
        <f t="shared" ref="CM42:CM49" si="105">+AL42-AY42</f>
        <v>0</v>
      </c>
      <c r="CN42" s="31">
        <f t="shared" ref="CN42:CN49" si="106">+AY42-BL42</f>
        <v>23059200</v>
      </c>
      <c r="CO42" s="31">
        <f t="shared" ref="CO42:CO49" si="107">+BL42-BY42</f>
        <v>0</v>
      </c>
      <c r="CP42" s="31">
        <f t="shared" ref="CP42:CP49" si="108">+BY42-CL42</f>
        <v>0</v>
      </c>
      <c r="CQ42" s="231">
        <f t="shared" si="7"/>
        <v>1</v>
      </c>
      <c r="CR42" s="76">
        <f t="shared" si="8"/>
        <v>0.85510544806078992</v>
      </c>
    </row>
    <row r="43" spans="1:96" s="26" customFormat="1" ht="18" customHeight="1" outlineLevel="4" x14ac:dyDescent="0.2">
      <c r="A43" s="1191" t="str">
        <f t="shared" si="85"/>
        <v>A-1-0-5-2-210</v>
      </c>
      <c r="B43" s="109" t="s">
        <v>144</v>
      </c>
      <c r="C43" s="25" t="s">
        <v>86</v>
      </c>
      <c r="D43" s="108" t="s">
        <v>56</v>
      </c>
      <c r="E43" s="30">
        <v>5697403045</v>
      </c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>
        <v>0</v>
      </c>
      <c r="X43" s="31"/>
      <c r="Y43" s="31"/>
      <c r="Z43" s="31"/>
      <c r="AA43" s="31"/>
      <c r="AB43" s="31"/>
      <c r="AC43" s="31">
        <v>100000000</v>
      </c>
      <c r="AD43" s="110">
        <f t="shared" si="97"/>
        <v>0</v>
      </c>
      <c r="AE43" s="37">
        <f t="shared" si="97"/>
        <v>100000000</v>
      </c>
      <c r="AF43" s="110"/>
      <c r="AG43" s="110">
        <f>400000000+545000000+700000000</f>
        <v>1645000000</v>
      </c>
      <c r="AH43" s="158"/>
      <c r="AI43" s="30">
        <f t="shared" si="98"/>
        <v>7442403045</v>
      </c>
      <c r="AJ43" s="119"/>
      <c r="AK43" s="37">
        <f t="shared" si="99"/>
        <v>7442403045</v>
      </c>
      <c r="AL43" s="37">
        <f t="shared" si="100"/>
        <v>7442403045</v>
      </c>
      <c r="AM43" s="30">
        <v>7442403045</v>
      </c>
      <c r="AN43" s="30">
        <v>0</v>
      </c>
      <c r="AO43" s="37">
        <v>0</v>
      </c>
      <c r="AP43" s="37">
        <v>0</v>
      </c>
      <c r="AQ43" s="110">
        <v>0</v>
      </c>
      <c r="AR43" s="30">
        <v>0</v>
      </c>
      <c r="AS43" s="45">
        <v>0</v>
      </c>
      <c r="AT43" s="40">
        <v>0</v>
      </c>
      <c r="AU43" s="40">
        <v>0</v>
      </c>
      <c r="AV43" s="40">
        <v>0</v>
      </c>
      <c r="AW43" s="120">
        <v>0</v>
      </c>
      <c r="AX43" s="112">
        <v>0</v>
      </c>
      <c r="AY43" s="37">
        <f t="shared" si="101"/>
        <v>7442403045</v>
      </c>
      <c r="AZ43" s="30">
        <v>516205717</v>
      </c>
      <c r="BA43" s="30">
        <v>489810803</v>
      </c>
      <c r="BB43" s="40">
        <v>498492252</v>
      </c>
      <c r="BC43" s="40">
        <v>503198704</v>
      </c>
      <c r="BD43" s="40">
        <v>505778478</v>
      </c>
      <c r="BE43" s="40">
        <v>544829691</v>
      </c>
      <c r="BF43" s="40">
        <v>569840053</v>
      </c>
      <c r="BG43" s="40">
        <v>522293470</v>
      </c>
      <c r="BH43" s="40">
        <v>542697757</v>
      </c>
      <c r="BI43" s="113">
        <v>552767472</v>
      </c>
      <c r="BJ43" s="113">
        <v>557367643</v>
      </c>
      <c r="BK43" s="112">
        <v>1549682398</v>
      </c>
      <c r="BL43" s="30">
        <f t="shared" si="102"/>
        <v>7352964438</v>
      </c>
      <c r="BM43" s="34">
        <v>516205717</v>
      </c>
      <c r="BN43" s="38">
        <v>489810803</v>
      </c>
      <c r="BO43" s="38">
        <v>498492252</v>
      </c>
      <c r="BP43" s="38">
        <v>503198704</v>
      </c>
      <c r="BQ43" s="38">
        <v>505778478</v>
      </c>
      <c r="BR43" s="40">
        <v>544829691</v>
      </c>
      <c r="BS43" s="40">
        <v>569840053</v>
      </c>
      <c r="BT43" s="40">
        <v>522293470</v>
      </c>
      <c r="BU43" s="40">
        <v>542697757</v>
      </c>
      <c r="BV43" s="113">
        <v>552767472</v>
      </c>
      <c r="BW43" s="113">
        <v>557367643</v>
      </c>
      <c r="BX43" s="112">
        <v>1549682398</v>
      </c>
      <c r="BY43" s="30">
        <f t="shared" si="103"/>
        <v>7352964438</v>
      </c>
      <c r="BZ43" s="34">
        <v>516205717</v>
      </c>
      <c r="CA43" s="38">
        <v>489810803</v>
      </c>
      <c r="CB43" s="40">
        <v>498492252</v>
      </c>
      <c r="CC43" s="40">
        <v>503198704</v>
      </c>
      <c r="CD43" s="40">
        <v>505778478</v>
      </c>
      <c r="CE43" s="40">
        <v>544829691</v>
      </c>
      <c r="CF43" s="40">
        <v>569840053</v>
      </c>
      <c r="CG43" s="40">
        <v>522293470</v>
      </c>
      <c r="CH43" s="40">
        <v>542697757</v>
      </c>
      <c r="CI43" s="41">
        <v>552767472</v>
      </c>
      <c r="CJ43" s="41">
        <v>557367643</v>
      </c>
      <c r="CK43" s="41">
        <v>1549682398</v>
      </c>
      <c r="CL43" s="30">
        <f t="shared" si="104"/>
        <v>7352964438</v>
      </c>
      <c r="CM43" s="32">
        <f t="shared" si="105"/>
        <v>0</v>
      </c>
      <c r="CN43" s="31">
        <f t="shared" si="106"/>
        <v>89438607</v>
      </c>
      <c r="CO43" s="31">
        <f t="shared" si="107"/>
        <v>0</v>
      </c>
      <c r="CP43" s="31">
        <f t="shared" si="108"/>
        <v>0</v>
      </c>
      <c r="CQ43" s="231">
        <f t="shared" si="7"/>
        <v>1</v>
      </c>
      <c r="CR43" s="76">
        <f t="shared" si="8"/>
        <v>0.98798256336572809</v>
      </c>
    </row>
    <row r="44" spans="1:96" s="26" customFormat="1" ht="37.5" customHeight="1" outlineLevel="4" x14ac:dyDescent="0.2">
      <c r="A44" s="1191" t="str">
        <f t="shared" si="85"/>
        <v>A-1-0-5-2-310</v>
      </c>
      <c r="B44" s="109" t="s">
        <v>145</v>
      </c>
      <c r="C44" s="25" t="s">
        <v>86</v>
      </c>
      <c r="D44" s="108" t="s">
        <v>57</v>
      </c>
      <c r="E44" s="30">
        <v>6528258063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>
        <v>0</v>
      </c>
      <c r="X44" s="31"/>
      <c r="Y44" s="31"/>
      <c r="Z44" s="31"/>
      <c r="AA44" s="31"/>
      <c r="AB44" s="31">
        <v>100000000</v>
      </c>
      <c r="AC44" s="31"/>
      <c r="AD44" s="110">
        <f t="shared" si="97"/>
        <v>100000000</v>
      </c>
      <c r="AE44" s="37">
        <f t="shared" si="97"/>
        <v>0</v>
      </c>
      <c r="AF44" s="110"/>
      <c r="AG44" s="110">
        <f>500000000+634308550+300000000</f>
        <v>1434308550</v>
      </c>
      <c r="AH44" s="158"/>
      <c r="AI44" s="30">
        <f t="shared" si="98"/>
        <v>7862566613</v>
      </c>
      <c r="AJ44" s="119"/>
      <c r="AK44" s="37">
        <f t="shared" si="99"/>
        <v>7862566613</v>
      </c>
      <c r="AL44" s="37">
        <f t="shared" si="100"/>
        <v>7862566613</v>
      </c>
      <c r="AM44" s="30">
        <v>7862566613</v>
      </c>
      <c r="AN44" s="30">
        <v>0</v>
      </c>
      <c r="AO44" s="37">
        <v>0</v>
      </c>
      <c r="AP44" s="37">
        <v>0</v>
      </c>
      <c r="AQ44" s="110">
        <v>0</v>
      </c>
      <c r="AR44" s="30">
        <v>0</v>
      </c>
      <c r="AS44" s="45">
        <v>0</v>
      </c>
      <c r="AT44" s="40">
        <v>0</v>
      </c>
      <c r="AU44" s="40">
        <v>0</v>
      </c>
      <c r="AV44" s="40">
        <v>0</v>
      </c>
      <c r="AW44" s="120">
        <v>0</v>
      </c>
      <c r="AX44" s="112">
        <v>0</v>
      </c>
      <c r="AY44" s="37">
        <f t="shared" si="101"/>
        <v>7862566613</v>
      </c>
      <c r="AZ44" s="30">
        <v>601892869</v>
      </c>
      <c r="BA44" s="30">
        <v>587959586</v>
      </c>
      <c r="BB44" s="40">
        <v>570359974</v>
      </c>
      <c r="BC44" s="40">
        <v>582092934</v>
      </c>
      <c r="BD44" s="40">
        <v>574582100</v>
      </c>
      <c r="BE44" s="40">
        <v>621109070</v>
      </c>
      <c r="BF44" s="40">
        <v>646765000</v>
      </c>
      <c r="BG44" s="40">
        <v>837295176</v>
      </c>
      <c r="BH44" s="40">
        <v>638168333</v>
      </c>
      <c r="BI44" s="40">
        <v>645862900</v>
      </c>
      <c r="BJ44" s="40">
        <v>638500100</v>
      </c>
      <c r="BK44" s="112">
        <v>639475300</v>
      </c>
      <c r="BL44" s="30">
        <f t="shared" si="102"/>
        <v>7584063342</v>
      </c>
      <c r="BM44" s="34">
        <v>601892869</v>
      </c>
      <c r="BN44" s="38">
        <v>587959586</v>
      </c>
      <c r="BO44" s="38">
        <v>570359974</v>
      </c>
      <c r="BP44" s="38">
        <v>582038434</v>
      </c>
      <c r="BQ44" s="38">
        <v>574636600</v>
      </c>
      <c r="BR44" s="40">
        <v>621109070</v>
      </c>
      <c r="BS44" s="40">
        <v>646765000</v>
      </c>
      <c r="BT44" s="40">
        <v>837295176</v>
      </c>
      <c r="BU44" s="40">
        <v>638168333</v>
      </c>
      <c r="BV44" s="40">
        <v>645862900</v>
      </c>
      <c r="BW44" s="40">
        <v>638500100</v>
      </c>
      <c r="BX44" s="112">
        <v>639475300</v>
      </c>
      <c r="BY44" s="30">
        <f t="shared" si="103"/>
        <v>7584063342</v>
      </c>
      <c r="BZ44" s="34">
        <v>601892869</v>
      </c>
      <c r="CA44" s="38">
        <v>587959586</v>
      </c>
      <c r="CB44" s="40">
        <v>570359974</v>
      </c>
      <c r="CC44" s="40">
        <v>582038434</v>
      </c>
      <c r="CD44" s="40">
        <v>574636600</v>
      </c>
      <c r="CE44" s="40">
        <v>621109070</v>
      </c>
      <c r="CF44" s="40">
        <v>646765000</v>
      </c>
      <c r="CG44" s="40">
        <v>837295176</v>
      </c>
      <c r="CH44" s="40">
        <v>638168333</v>
      </c>
      <c r="CI44" s="38">
        <v>645862900</v>
      </c>
      <c r="CJ44" s="38">
        <v>638500100</v>
      </c>
      <c r="CK44" s="38">
        <v>639475300</v>
      </c>
      <c r="CL44" s="30">
        <f t="shared" si="104"/>
        <v>7584063342</v>
      </c>
      <c r="CM44" s="32">
        <f t="shared" si="105"/>
        <v>0</v>
      </c>
      <c r="CN44" s="31">
        <f t="shared" si="106"/>
        <v>278503271</v>
      </c>
      <c r="CO44" s="31">
        <f t="shared" si="107"/>
        <v>0</v>
      </c>
      <c r="CP44" s="31">
        <f t="shared" si="108"/>
        <v>0</v>
      </c>
      <c r="CQ44" s="231">
        <f t="shared" si="7"/>
        <v>1</v>
      </c>
      <c r="CR44" s="76">
        <f t="shared" si="8"/>
        <v>0.96457858041679145</v>
      </c>
    </row>
    <row r="45" spans="1:96" s="26" customFormat="1" ht="18" customHeight="1" outlineLevel="4" x14ac:dyDescent="0.2">
      <c r="A45" s="1191" t="str">
        <f t="shared" si="85"/>
        <v>A-1-0-5-2-610</v>
      </c>
      <c r="B45" s="109" t="s">
        <v>146</v>
      </c>
      <c r="C45" s="25" t="s">
        <v>86</v>
      </c>
      <c r="D45" s="108" t="s">
        <v>58</v>
      </c>
      <c r="E45" s="30">
        <v>75147290</v>
      </c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>
        <v>0</v>
      </c>
      <c r="X45" s="31"/>
      <c r="Y45" s="31"/>
      <c r="Z45" s="31"/>
      <c r="AA45" s="31"/>
      <c r="AB45" s="31"/>
      <c r="AC45" s="31"/>
      <c r="AD45" s="110">
        <f t="shared" si="97"/>
        <v>0</v>
      </c>
      <c r="AE45" s="37">
        <f t="shared" si="97"/>
        <v>0</v>
      </c>
      <c r="AF45" s="110"/>
      <c r="AG45" s="110">
        <f>5000000+5000000+25000000</f>
        <v>35000000</v>
      </c>
      <c r="AH45" s="158"/>
      <c r="AI45" s="30">
        <f t="shared" si="98"/>
        <v>110147290</v>
      </c>
      <c r="AJ45" s="119"/>
      <c r="AK45" s="37">
        <f t="shared" si="99"/>
        <v>110147290</v>
      </c>
      <c r="AL45" s="37">
        <f t="shared" si="100"/>
        <v>110147290</v>
      </c>
      <c r="AM45" s="30">
        <v>110147290</v>
      </c>
      <c r="AN45" s="30">
        <v>0</v>
      </c>
      <c r="AO45" s="37">
        <v>0</v>
      </c>
      <c r="AP45" s="37">
        <v>0</v>
      </c>
      <c r="AQ45" s="110">
        <v>0</v>
      </c>
      <c r="AR45" s="30">
        <v>0</v>
      </c>
      <c r="AS45" s="45">
        <v>0</v>
      </c>
      <c r="AT45" s="40">
        <v>0</v>
      </c>
      <c r="AU45" s="40">
        <v>0</v>
      </c>
      <c r="AV45" s="40">
        <v>0</v>
      </c>
      <c r="AW45" s="120">
        <v>0</v>
      </c>
      <c r="AX45" s="112">
        <v>0</v>
      </c>
      <c r="AY45" s="37">
        <f t="shared" si="101"/>
        <v>110147290</v>
      </c>
      <c r="AZ45" s="30">
        <v>5503500</v>
      </c>
      <c r="BA45" s="30">
        <v>6015200</v>
      </c>
      <c r="BB45" s="40">
        <v>6638300</v>
      </c>
      <c r="BC45" s="40">
        <v>7276800</v>
      </c>
      <c r="BD45" s="40">
        <v>6726700</v>
      </c>
      <c r="BE45" s="40">
        <v>7441200</v>
      </c>
      <c r="BF45" s="40">
        <v>7268600</v>
      </c>
      <c r="BG45" s="40">
        <v>2210814</v>
      </c>
      <c r="BH45" s="40">
        <v>0</v>
      </c>
      <c r="BI45" s="113">
        <v>7239200</v>
      </c>
      <c r="BJ45" s="113">
        <v>6750700</v>
      </c>
      <c r="BK45" s="112">
        <v>7235500</v>
      </c>
      <c r="BL45" s="30">
        <f t="shared" si="102"/>
        <v>70306514</v>
      </c>
      <c r="BM45" s="34">
        <v>5503500</v>
      </c>
      <c r="BN45" s="38">
        <v>6015200</v>
      </c>
      <c r="BO45" s="38">
        <v>6638300</v>
      </c>
      <c r="BP45" s="38">
        <v>7276800</v>
      </c>
      <c r="BQ45" s="38">
        <v>6726700</v>
      </c>
      <c r="BR45" s="40">
        <v>7441200</v>
      </c>
      <c r="BS45" s="40">
        <v>7268600</v>
      </c>
      <c r="BT45" s="40">
        <v>2210814</v>
      </c>
      <c r="BU45" s="40">
        <v>0</v>
      </c>
      <c r="BV45" s="113">
        <v>7239200</v>
      </c>
      <c r="BW45" s="113">
        <v>6750700</v>
      </c>
      <c r="BX45" s="112">
        <v>7235500</v>
      </c>
      <c r="BY45" s="30">
        <f t="shared" si="103"/>
        <v>70306514</v>
      </c>
      <c r="BZ45" s="34">
        <v>5503500</v>
      </c>
      <c r="CA45" s="38">
        <v>6015200</v>
      </c>
      <c r="CB45" s="40">
        <v>6638300</v>
      </c>
      <c r="CC45" s="40">
        <v>7276800</v>
      </c>
      <c r="CD45" s="40">
        <v>6726700</v>
      </c>
      <c r="CE45" s="40">
        <v>7441200</v>
      </c>
      <c r="CF45" s="40">
        <v>7268600</v>
      </c>
      <c r="CG45" s="40">
        <v>2210814</v>
      </c>
      <c r="CH45" s="40">
        <v>0</v>
      </c>
      <c r="CI45" s="41">
        <v>7239200</v>
      </c>
      <c r="CJ45" s="41">
        <v>6750700</v>
      </c>
      <c r="CK45" s="41">
        <v>7235500</v>
      </c>
      <c r="CL45" s="30">
        <f t="shared" si="104"/>
        <v>70306514</v>
      </c>
      <c r="CM45" s="32">
        <f t="shared" si="105"/>
        <v>0</v>
      </c>
      <c r="CN45" s="31">
        <f t="shared" si="106"/>
        <v>39840776</v>
      </c>
      <c r="CO45" s="31">
        <f t="shared" si="107"/>
        <v>0</v>
      </c>
      <c r="CP45" s="31">
        <f t="shared" si="108"/>
        <v>0</v>
      </c>
      <c r="CQ45" s="231">
        <f t="shared" si="7"/>
        <v>1</v>
      </c>
      <c r="CR45" s="76">
        <f t="shared" si="8"/>
        <v>0.63829544966562501</v>
      </c>
    </row>
    <row r="46" spans="1:96" s="64" customFormat="1" ht="20.25" customHeight="1" outlineLevel="3" x14ac:dyDescent="0.2">
      <c r="A46" s="1191" t="str">
        <f t="shared" si="85"/>
        <v>A-1-0-5-610</v>
      </c>
      <c r="B46" s="144" t="s">
        <v>147</v>
      </c>
      <c r="C46" s="405" t="s">
        <v>86</v>
      </c>
      <c r="D46" s="114" t="s">
        <v>59</v>
      </c>
      <c r="E46" s="71">
        <v>2721591300</v>
      </c>
      <c r="F46" s="234"/>
      <c r="G46" s="234"/>
      <c r="H46" s="234"/>
      <c r="I46" s="234"/>
      <c r="J46" s="234"/>
      <c r="K46" s="234"/>
      <c r="L46" s="234"/>
      <c r="M46" s="234"/>
      <c r="N46" s="234"/>
      <c r="O46" s="234"/>
      <c r="P46" s="234"/>
      <c r="Q46" s="234"/>
      <c r="R46" s="234"/>
      <c r="S46" s="234"/>
      <c r="T46" s="234"/>
      <c r="U46" s="234"/>
      <c r="V46" s="234"/>
      <c r="W46" s="234">
        <v>0</v>
      </c>
      <c r="X46" s="234"/>
      <c r="Y46" s="234"/>
      <c r="Z46" s="234"/>
      <c r="AA46" s="234"/>
      <c r="AB46" s="234"/>
      <c r="AC46" s="234"/>
      <c r="AD46" s="235">
        <f t="shared" si="97"/>
        <v>0</v>
      </c>
      <c r="AE46" s="145">
        <f t="shared" si="97"/>
        <v>0</v>
      </c>
      <c r="AF46" s="235"/>
      <c r="AG46" s="235">
        <f>450000000+300000000+250000000</f>
        <v>1000000000</v>
      </c>
      <c r="AH46" s="236"/>
      <c r="AI46" s="71">
        <f t="shared" si="98"/>
        <v>3721591300</v>
      </c>
      <c r="AJ46" s="121"/>
      <c r="AK46" s="73">
        <f t="shared" si="99"/>
        <v>3721591300</v>
      </c>
      <c r="AL46" s="145">
        <f t="shared" si="100"/>
        <v>3721591300</v>
      </c>
      <c r="AM46" s="71">
        <v>3721591300</v>
      </c>
      <c r="AN46" s="145">
        <v>0</v>
      </c>
      <c r="AO46" s="145">
        <v>0</v>
      </c>
      <c r="AP46" s="145">
        <v>0</v>
      </c>
      <c r="AQ46" s="235">
        <v>0</v>
      </c>
      <c r="AR46" s="1443">
        <v>0</v>
      </c>
      <c r="AS46" s="85">
        <v>0</v>
      </c>
      <c r="AT46" s="48">
        <v>0</v>
      </c>
      <c r="AU46" s="48">
        <v>0</v>
      </c>
      <c r="AV46" s="48">
        <v>0</v>
      </c>
      <c r="AW46" s="1198">
        <v>0</v>
      </c>
      <c r="AX46" s="165">
        <v>0</v>
      </c>
      <c r="AY46" s="145">
        <f t="shared" si="101"/>
        <v>3721591300</v>
      </c>
      <c r="AZ46" s="71">
        <v>246269900</v>
      </c>
      <c r="BA46" s="71">
        <v>247986000</v>
      </c>
      <c r="BB46" s="84">
        <v>263302900</v>
      </c>
      <c r="BC46" s="84">
        <v>255533300</v>
      </c>
      <c r="BD46" s="84">
        <v>274501900</v>
      </c>
      <c r="BE46" s="84">
        <v>287929000</v>
      </c>
      <c r="BF46" s="84">
        <v>383438000</v>
      </c>
      <c r="BG46" s="84">
        <v>366260100</v>
      </c>
      <c r="BH46" s="84">
        <v>275932300</v>
      </c>
      <c r="BI46" s="84">
        <v>266445900</v>
      </c>
      <c r="BJ46" s="84">
        <v>277287500</v>
      </c>
      <c r="BK46" s="165">
        <v>314406000</v>
      </c>
      <c r="BL46" s="71">
        <f t="shared" si="102"/>
        <v>3459292800</v>
      </c>
      <c r="BM46" s="71">
        <v>246269900</v>
      </c>
      <c r="BN46" s="71">
        <v>247986000</v>
      </c>
      <c r="BO46" s="71">
        <v>263302900</v>
      </c>
      <c r="BP46" s="71">
        <v>255500800</v>
      </c>
      <c r="BQ46" s="71">
        <v>274534400</v>
      </c>
      <c r="BR46" s="84">
        <v>287929000</v>
      </c>
      <c r="BS46" s="84">
        <v>383438000</v>
      </c>
      <c r="BT46" s="84">
        <v>366260100</v>
      </c>
      <c r="BU46" s="84">
        <v>275932300</v>
      </c>
      <c r="BV46" s="84">
        <v>266445900</v>
      </c>
      <c r="BW46" s="84">
        <v>277287500</v>
      </c>
      <c r="BX46" s="165">
        <v>314406000</v>
      </c>
      <c r="BY46" s="71">
        <f t="shared" si="103"/>
        <v>3459292800</v>
      </c>
      <c r="BZ46" s="163">
        <v>246269900</v>
      </c>
      <c r="CA46" s="163">
        <v>247986000</v>
      </c>
      <c r="CB46" s="163">
        <v>263302900</v>
      </c>
      <c r="CC46" s="163">
        <v>255500800</v>
      </c>
      <c r="CD46" s="163">
        <v>274534400</v>
      </c>
      <c r="CE46" s="84">
        <v>287929000</v>
      </c>
      <c r="CF46" s="84">
        <v>383438000</v>
      </c>
      <c r="CG46" s="84">
        <v>366260100</v>
      </c>
      <c r="CH46" s="84">
        <v>275932300</v>
      </c>
      <c r="CI46" s="81">
        <v>266445900</v>
      </c>
      <c r="CJ46" s="81">
        <v>277287500</v>
      </c>
      <c r="CK46" s="81">
        <v>314406000</v>
      </c>
      <c r="CL46" s="71">
        <f t="shared" si="104"/>
        <v>3459292800</v>
      </c>
      <c r="CM46" s="1444">
        <f t="shared" si="105"/>
        <v>0</v>
      </c>
      <c r="CN46" s="1445">
        <f t="shared" si="106"/>
        <v>262298500</v>
      </c>
      <c r="CO46" s="1445">
        <f t="shared" si="107"/>
        <v>0</v>
      </c>
      <c r="CP46" s="1445">
        <f t="shared" si="108"/>
        <v>0</v>
      </c>
      <c r="CQ46" s="1446">
        <f t="shared" si="7"/>
        <v>1</v>
      </c>
      <c r="CR46" s="1447">
        <f t="shared" si="8"/>
        <v>0.92951979976952337</v>
      </c>
    </row>
    <row r="47" spans="1:96" s="64" customFormat="1" ht="20.25" customHeight="1" outlineLevel="3" x14ac:dyDescent="0.2">
      <c r="A47" s="1191" t="str">
        <f t="shared" si="85"/>
        <v>A-1-0-5-710</v>
      </c>
      <c r="B47" s="144" t="s">
        <v>148</v>
      </c>
      <c r="C47" s="405" t="s">
        <v>86</v>
      </c>
      <c r="D47" s="114" t="s">
        <v>60</v>
      </c>
      <c r="E47" s="71">
        <v>520219400</v>
      </c>
      <c r="F47" s="234"/>
      <c r="G47" s="234"/>
      <c r="H47" s="234"/>
      <c r="I47" s="234"/>
      <c r="J47" s="234"/>
      <c r="K47" s="234"/>
      <c r="L47" s="234"/>
      <c r="M47" s="234"/>
      <c r="N47" s="234"/>
      <c r="O47" s="234"/>
      <c r="P47" s="234"/>
      <c r="Q47" s="234"/>
      <c r="R47" s="234"/>
      <c r="S47" s="234"/>
      <c r="T47" s="234"/>
      <c r="U47" s="234"/>
      <c r="V47" s="234"/>
      <c r="W47" s="234">
        <v>0</v>
      </c>
      <c r="X47" s="234"/>
      <c r="Y47" s="234"/>
      <c r="Z47" s="234"/>
      <c r="AA47" s="234"/>
      <c r="AB47" s="234"/>
      <c r="AC47" s="234"/>
      <c r="AD47" s="235">
        <f t="shared" si="97"/>
        <v>0</v>
      </c>
      <c r="AE47" s="145">
        <f t="shared" si="97"/>
        <v>0</v>
      </c>
      <c r="AF47" s="235"/>
      <c r="AG47" s="235">
        <f>75000000+20000000+25000000</f>
        <v>120000000</v>
      </c>
      <c r="AH47" s="236"/>
      <c r="AI47" s="71">
        <f t="shared" si="98"/>
        <v>640219400</v>
      </c>
      <c r="AJ47" s="121"/>
      <c r="AK47" s="73">
        <f t="shared" si="99"/>
        <v>640219400</v>
      </c>
      <c r="AL47" s="145">
        <f t="shared" si="100"/>
        <v>640219400</v>
      </c>
      <c r="AM47" s="71">
        <v>640219400</v>
      </c>
      <c r="AN47" s="145">
        <v>0</v>
      </c>
      <c r="AO47" s="145">
        <v>0</v>
      </c>
      <c r="AP47" s="145">
        <v>0</v>
      </c>
      <c r="AQ47" s="235">
        <v>0</v>
      </c>
      <c r="AR47" s="1443">
        <v>0</v>
      </c>
      <c r="AS47" s="85">
        <v>0</v>
      </c>
      <c r="AT47" s="48">
        <v>0</v>
      </c>
      <c r="AU47" s="48">
        <v>0</v>
      </c>
      <c r="AV47" s="48">
        <v>0</v>
      </c>
      <c r="AW47" s="1198">
        <v>0</v>
      </c>
      <c r="AX47" s="165">
        <v>0</v>
      </c>
      <c r="AY47" s="145">
        <f t="shared" si="101"/>
        <v>640219400</v>
      </c>
      <c r="AZ47" s="71">
        <v>41039900</v>
      </c>
      <c r="BA47" s="71">
        <v>41327300</v>
      </c>
      <c r="BB47" s="84">
        <v>43978100</v>
      </c>
      <c r="BC47" s="84">
        <v>42685500</v>
      </c>
      <c r="BD47" s="84">
        <v>45833700</v>
      </c>
      <c r="BE47" s="84">
        <v>48082100</v>
      </c>
      <c r="BF47" s="84">
        <v>63977800</v>
      </c>
      <c r="BG47" s="84">
        <v>61132900</v>
      </c>
      <c r="BH47" s="84">
        <v>46077200</v>
      </c>
      <c r="BI47" s="84">
        <v>44498300</v>
      </c>
      <c r="BJ47" s="84">
        <v>46305700</v>
      </c>
      <c r="BK47" s="165">
        <v>52498800</v>
      </c>
      <c r="BL47" s="71">
        <f t="shared" si="102"/>
        <v>577437300</v>
      </c>
      <c r="BM47" s="71">
        <v>41039900</v>
      </c>
      <c r="BN47" s="71">
        <v>41327300</v>
      </c>
      <c r="BO47" s="71">
        <v>43978100</v>
      </c>
      <c r="BP47" s="71">
        <v>42680000</v>
      </c>
      <c r="BQ47" s="71">
        <v>45839200</v>
      </c>
      <c r="BR47" s="84">
        <v>48082100</v>
      </c>
      <c r="BS47" s="84">
        <v>63977800</v>
      </c>
      <c r="BT47" s="84">
        <v>61132900</v>
      </c>
      <c r="BU47" s="84">
        <v>46077200</v>
      </c>
      <c r="BV47" s="84">
        <v>44498300</v>
      </c>
      <c r="BW47" s="84">
        <v>46305700</v>
      </c>
      <c r="BX47" s="165">
        <v>52498800</v>
      </c>
      <c r="BY47" s="71">
        <f t="shared" si="103"/>
        <v>577437300</v>
      </c>
      <c r="BZ47" s="163">
        <v>41039900</v>
      </c>
      <c r="CA47" s="163">
        <v>41327300</v>
      </c>
      <c r="CB47" s="163">
        <v>43978100</v>
      </c>
      <c r="CC47" s="163">
        <v>42680000</v>
      </c>
      <c r="CD47" s="163">
        <v>45839200</v>
      </c>
      <c r="CE47" s="84">
        <v>48082100</v>
      </c>
      <c r="CF47" s="84">
        <v>63977800</v>
      </c>
      <c r="CG47" s="84">
        <v>61132900</v>
      </c>
      <c r="CH47" s="84">
        <v>46077200</v>
      </c>
      <c r="CI47" s="81">
        <v>44498300</v>
      </c>
      <c r="CJ47" s="81">
        <v>46305700</v>
      </c>
      <c r="CK47" s="81">
        <v>52498800</v>
      </c>
      <c r="CL47" s="71">
        <f t="shared" si="104"/>
        <v>577437300</v>
      </c>
      <c r="CM47" s="1444">
        <f t="shared" si="105"/>
        <v>0</v>
      </c>
      <c r="CN47" s="1445">
        <f t="shared" si="106"/>
        <v>62782100</v>
      </c>
      <c r="CO47" s="1445">
        <f t="shared" si="107"/>
        <v>0</v>
      </c>
      <c r="CP47" s="1445">
        <f t="shared" si="108"/>
        <v>0</v>
      </c>
      <c r="CQ47" s="1446">
        <f t="shared" si="7"/>
        <v>1</v>
      </c>
      <c r="CR47" s="1447">
        <f t="shared" si="8"/>
        <v>0.90193658611407279</v>
      </c>
    </row>
    <row r="48" spans="1:96" s="64" customFormat="1" ht="20.25" customHeight="1" outlineLevel="3" x14ac:dyDescent="0.2">
      <c r="A48" s="1191" t="str">
        <f t="shared" si="85"/>
        <v>A-1-0-5-810</v>
      </c>
      <c r="B48" s="144" t="s">
        <v>149</v>
      </c>
      <c r="C48" s="405" t="s">
        <v>86</v>
      </c>
      <c r="D48" s="114" t="s">
        <v>61</v>
      </c>
      <c r="E48" s="71">
        <v>520219400</v>
      </c>
      <c r="F48" s="234"/>
      <c r="G48" s="234"/>
      <c r="H48" s="234"/>
      <c r="I48" s="234"/>
      <c r="J48" s="234"/>
      <c r="K48" s="234"/>
      <c r="L48" s="234"/>
      <c r="M48" s="234"/>
      <c r="N48" s="234"/>
      <c r="O48" s="234"/>
      <c r="P48" s="234"/>
      <c r="Q48" s="234"/>
      <c r="R48" s="234"/>
      <c r="S48" s="234"/>
      <c r="T48" s="234"/>
      <c r="U48" s="234"/>
      <c r="V48" s="234"/>
      <c r="W48" s="234">
        <v>0</v>
      </c>
      <c r="X48" s="234"/>
      <c r="Y48" s="234"/>
      <c r="Z48" s="234"/>
      <c r="AA48" s="234"/>
      <c r="AB48" s="234"/>
      <c r="AC48" s="234"/>
      <c r="AD48" s="235">
        <f t="shared" si="97"/>
        <v>0</v>
      </c>
      <c r="AE48" s="145">
        <f t="shared" si="97"/>
        <v>0</v>
      </c>
      <c r="AF48" s="235"/>
      <c r="AG48" s="235">
        <f>75000000+20000000+25000000</f>
        <v>120000000</v>
      </c>
      <c r="AH48" s="236"/>
      <c r="AI48" s="71">
        <f t="shared" si="98"/>
        <v>640219400</v>
      </c>
      <c r="AJ48" s="121"/>
      <c r="AK48" s="73">
        <f t="shared" si="99"/>
        <v>640219400</v>
      </c>
      <c r="AL48" s="145">
        <f t="shared" si="100"/>
        <v>640219400</v>
      </c>
      <c r="AM48" s="71">
        <v>640219400</v>
      </c>
      <c r="AN48" s="145">
        <v>0</v>
      </c>
      <c r="AO48" s="145">
        <v>0</v>
      </c>
      <c r="AP48" s="145">
        <v>0</v>
      </c>
      <c r="AQ48" s="235">
        <v>0</v>
      </c>
      <c r="AR48" s="1443">
        <v>0</v>
      </c>
      <c r="AS48" s="85">
        <v>0</v>
      </c>
      <c r="AT48" s="48">
        <v>0</v>
      </c>
      <c r="AU48" s="48">
        <v>0</v>
      </c>
      <c r="AV48" s="48">
        <v>0</v>
      </c>
      <c r="AW48" s="1198">
        <v>0</v>
      </c>
      <c r="AX48" s="165">
        <v>0</v>
      </c>
      <c r="AY48" s="145">
        <f t="shared" si="101"/>
        <v>640219400</v>
      </c>
      <c r="AZ48" s="71">
        <v>41039900</v>
      </c>
      <c r="BA48" s="71">
        <v>41327300</v>
      </c>
      <c r="BB48" s="84">
        <v>43978100</v>
      </c>
      <c r="BC48" s="84">
        <v>42685500</v>
      </c>
      <c r="BD48" s="84">
        <v>45833700</v>
      </c>
      <c r="BE48" s="84">
        <v>48082100</v>
      </c>
      <c r="BF48" s="84">
        <v>63977800</v>
      </c>
      <c r="BG48" s="84">
        <v>61132900</v>
      </c>
      <c r="BH48" s="84">
        <v>46077200</v>
      </c>
      <c r="BI48" s="84">
        <v>44498300</v>
      </c>
      <c r="BJ48" s="84">
        <v>46305700</v>
      </c>
      <c r="BK48" s="165">
        <v>52498800</v>
      </c>
      <c r="BL48" s="71">
        <f t="shared" si="102"/>
        <v>577437300</v>
      </c>
      <c r="BM48" s="71">
        <v>41039900</v>
      </c>
      <c r="BN48" s="71">
        <v>41327300</v>
      </c>
      <c r="BO48" s="71">
        <v>43978100</v>
      </c>
      <c r="BP48" s="71">
        <v>42680000</v>
      </c>
      <c r="BQ48" s="71">
        <v>45839200</v>
      </c>
      <c r="BR48" s="84">
        <v>48082100</v>
      </c>
      <c r="BS48" s="84">
        <v>63977800</v>
      </c>
      <c r="BT48" s="84">
        <v>61132900</v>
      </c>
      <c r="BU48" s="84">
        <v>46077200</v>
      </c>
      <c r="BV48" s="84">
        <v>44498300</v>
      </c>
      <c r="BW48" s="84">
        <v>46305700</v>
      </c>
      <c r="BX48" s="165">
        <v>52498800</v>
      </c>
      <c r="BY48" s="71">
        <f t="shared" si="103"/>
        <v>577437300</v>
      </c>
      <c r="BZ48" s="163">
        <v>41039900</v>
      </c>
      <c r="CA48" s="163">
        <v>41327300</v>
      </c>
      <c r="CB48" s="163">
        <v>43978100</v>
      </c>
      <c r="CC48" s="163">
        <v>42680000</v>
      </c>
      <c r="CD48" s="163">
        <v>45839200</v>
      </c>
      <c r="CE48" s="84">
        <v>48082100</v>
      </c>
      <c r="CF48" s="84">
        <v>63977800</v>
      </c>
      <c r="CG48" s="84">
        <v>61132900</v>
      </c>
      <c r="CH48" s="84">
        <v>46077200</v>
      </c>
      <c r="CI48" s="81">
        <v>44498300</v>
      </c>
      <c r="CJ48" s="81">
        <v>46305700</v>
      </c>
      <c r="CK48" s="81">
        <v>52498800</v>
      </c>
      <c r="CL48" s="71">
        <f t="shared" si="104"/>
        <v>577437300</v>
      </c>
      <c r="CM48" s="1444">
        <f t="shared" si="105"/>
        <v>0</v>
      </c>
      <c r="CN48" s="1445">
        <f t="shared" si="106"/>
        <v>62782100</v>
      </c>
      <c r="CO48" s="1445">
        <f t="shared" si="107"/>
        <v>0</v>
      </c>
      <c r="CP48" s="1445">
        <f t="shared" si="108"/>
        <v>0</v>
      </c>
      <c r="CQ48" s="1446">
        <f t="shared" si="7"/>
        <v>1</v>
      </c>
      <c r="CR48" s="1447">
        <f t="shared" si="8"/>
        <v>0.90193658611407279</v>
      </c>
    </row>
    <row r="49" spans="1:96" s="64" customFormat="1" ht="20.25" customHeight="1" outlineLevel="3" thickBot="1" x14ac:dyDescent="0.25">
      <c r="A49" s="1191" t="str">
        <f t="shared" si="85"/>
        <v>A-1-0-5-910</v>
      </c>
      <c r="B49" s="237" t="s">
        <v>150</v>
      </c>
      <c r="C49" s="406" t="s">
        <v>86</v>
      </c>
      <c r="D49" s="115" t="s">
        <v>62</v>
      </c>
      <c r="E49" s="164">
        <v>940395000</v>
      </c>
      <c r="F49" s="238"/>
      <c r="G49" s="238"/>
      <c r="H49" s="238"/>
      <c r="I49" s="238"/>
      <c r="J49" s="238"/>
      <c r="K49" s="238"/>
      <c r="L49" s="238"/>
      <c r="M49" s="238"/>
      <c r="N49" s="238"/>
      <c r="O49" s="238"/>
      <c r="P49" s="238"/>
      <c r="Q49" s="238"/>
      <c r="R49" s="238"/>
      <c r="S49" s="238"/>
      <c r="T49" s="238"/>
      <c r="U49" s="238"/>
      <c r="V49" s="238"/>
      <c r="W49" s="238">
        <v>0</v>
      </c>
      <c r="X49" s="238"/>
      <c r="Y49" s="238"/>
      <c r="Z49" s="238"/>
      <c r="AA49" s="238"/>
      <c r="AB49" s="238"/>
      <c r="AC49" s="238"/>
      <c r="AD49" s="239">
        <f t="shared" si="97"/>
        <v>0</v>
      </c>
      <c r="AE49" s="240">
        <f t="shared" si="97"/>
        <v>0</v>
      </c>
      <c r="AF49" s="239"/>
      <c r="AG49" s="239">
        <f>150000000+100000000+50000000</f>
        <v>300000000</v>
      </c>
      <c r="AH49" s="241"/>
      <c r="AI49" s="164">
        <f t="shared" si="98"/>
        <v>1240395000</v>
      </c>
      <c r="AJ49" s="242"/>
      <c r="AK49" s="929">
        <f t="shared" si="99"/>
        <v>1240395000</v>
      </c>
      <c r="AL49" s="240">
        <f t="shared" si="100"/>
        <v>1240395000</v>
      </c>
      <c r="AM49" s="164">
        <v>1240395000</v>
      </c>
      <c r="AN49" s="240">
        <v>0</v>
      </c>
      <c r="AO49" s="240">
        <v>0</v>
      </c>
      <c r="AP49" s="240">
        <v>0</v>
      </c>
      <c r="AQ49" s="239">
        <v>0</v>
      </c>
      <c r="AR49" s="1448">
        <v>0</v>
      </c>
      <c r="AS49" s="243">
        <v>0</v>
      </c>
      <c r="AT49" s="203">
        <v>0</v>
      </c>
      <c r="AU49" s="203">
        <v>0</v>
      </c>
      <c r="AV49" s="203">
        <v>0</v>
      </c>
      <c r="AW49" s="1199">
        <v>0</v>
      </c>
      <c r="AX49" s="204">
        <v>0</v>
      </c>
      <c r="AY49" s="240">
        <f t="shared" si="101"/>
        <v>1240395000</v>
      </c>
      <c r="AZ49" s="182">
        <v>82076600</v>
      </c>
      <c r="BA49" s="925">
        <v>82649300</v>
      </c>
      <c r="BB49" s="243">
        <v>87855900</v>
      </c>
      <c r="BC49" s="244">
        <v>85266300</v>
      </c>
      <c r="BD49" s="244">
        <v>91581300</v>
      </c>
      <c r="BE49" s="244">
        <v>96050100</v>
      </c>
      <c r="BF49" s="244">
        <v>127877300</v>
      </c>
      <c r="BG49" s="244">
        <v>122142000</v>
      </c>
      <c r="BH49" s="244">
        <v>92049500</v>
      </c>
      <c r="BI49" s="244">
        <v>88889900</v>
      </c>
      <c r="BJ49" s="244">
        <v>92504400</v>
      </c>
      <c r="BK49" s="204">
        <v>104884500</v>
      </c>
      <c r="BL49" s="164">
        <f t="shared" si="102"/>
        <v>1153827100</v>
      </c>
      <c r="BM49" s="164">
        <v>82076600</v>
      </c>
      <c r="BN49" s="164">
        <v>82649300</v>
      </c>
      <c r="BO49" s="164">
        <v>87855900</v>
      </c>
      <c r="BP49" s="164">
        <v>85255400</v>
      </c>
      <c r="BQ49" s="164">
        <v>91592200</v>
      </c>
      <c r="BR49" s="244">
        <v>96050100</v>
      </c>
      <c r="BS49" s="244">
        <v>127877300</v>
      </c>
      <c r="BT49" s="244">
        <v>122142000</v>
      </c>
      <c r="BU49" s="244">
        <v>92049500</v>
      </c>
      <c r="BV49" s="244">
        <v>88889900</v>
      </c>
      <c r="BW49" s="244">
        <v>92504400</v>
      </c>
      <c r="BX49" s="204">
        <v>104884500</v>
      </c>
      <c r="BY49" s="164">
        <f t="shared" si="103"/>
        <v>1153827100</v>
      </c>
      <c r="BZ49" s="205">
        <v>82076600</v>
      </c>
      <c r="CA49" s="205">
        <v>82649300</v>
      </c>
      <c r="CB49" s="205">
        <v>87855900</v>
      </c>
      <c r="CC49" s="205">
        <v>85255400</v>
      </c>
      <c r="CD49" s="205">
        <v>91592200</v>
      </c>
      <c r="CE49" s="244">
        <v>96050100</v>
      </c>
      <c r="CF49" s="244">
        <v>127877300</v>
      </c>
      <c r="CG49" s="244">
        <v>122142000</v>
      </c>
      <c r="CH49" s="244">
        <v>92049500</v>
      </c>
      <c r="CI49" s="1050">
        <v>88889900</v>
      </c>
      <c r="CJ49" s="1050">
        <v>92504400</v>
      </c>
      <c r="CK49" s="1050">
        <v>104884500</v>
      </c>
      <c r="CL49" s="164">
        <f>+SUM(BZ49:CK49)</f>
        <v>1153827100</v>
      </c>
      <c r="CM49" s="1449">
        <f t="shared" si="105"/>
        <v>0</v>
      </c>
      <c r="CN49" s="1450">
        <f t="shared" si="106"/>
        <v>86567900</v>
      </c>
      <c r="CO49" s="1450">
        <f t="shared" si="107"/>
        <v>0</v>
      </c>
      <c r="CP49" s="1450">
        <f t="shared" si="108"/>
        <v>0</v>
      </c>
      <c r="CQ49" s="1451">
        <f t="shared" si="7"/>
        <v>1</v>
      </c>
      <c r="CR49" s="1452">
        <f t="shared" si="8"/>
        <v>0.93020940909952077</v>
      </c>
    </row>
    <row r="50" spans="1:96" s="29" customFormat="1" ht="18.75" customHeight="1" thickBot="1" x14ac:dyDescent="0.25">
      <c r="A50" s="1192"/>
      <c r="B50" s="197"/>
      <c r="C50" s="419"/>
      <c r="D50" s="75"/>
      <c r="E50" s="198"/>
      <c r="F50" s="198">
        <f>+F51-G51</f>
        <v>0</v>
      </c>
      <c r="G50" s="75"/>
      <c r="H50" s="198">
        <f>+H51-I51</f>
        <v>0</v>
      </c>
      <c r="I50" s="75"/>
      <c r="J50" s="198">
        <f>+J51-K51</f>
        <v>0</v>
      </c>
      <c r="K50" s="75"/>
      <c r="L50" s="198">
        <f>+L51-M51</f>
        <v>0</v>
      </c>
      <c r="M50" s="75"/>
      <c r="N50" s="198">
        <f>+N51-O51</f>
        <v>0</v>
      </c>
      <c r="O50" s="75"/>
      <c r="P50" s="198">
        <f>+P51-Q51</f>
        <v>0</v>
      </c>
      <c r="Q50" s="198"/>
      <c r="R50" s="198">
        <f>+R51-S51</f>
        <v>0</v>
      </c>
      <c r="S50" s="75"/>
      <c r="T50" s="198">
        <f>+T51-U51</f>
        <v>0</v>
      </c>
      <c r="U50" s="75"/>
      <c r="V50" s="198">
        <f>+V51-W51</f>
        <v>0</v>
      </c>
      <c r="W50" s="75"/>
      <c r="X50" s="198">
        <f>+X51-Y51</f>
        <v>0</v>
      </c>
      <c r="Y50" s="75"/>
      <c r="Z50" s="198">
        <f>+Z51-AA51</f>
        <v>0</v>
      </c>
      <c r="AA50" s="75"/>
      <c r="AB50" s="75"/>
      <c r="AC50" s="198">
        <f>+AC51-AB51</f>
        <v>0</v>
      </c>
      <c r="AD50" s="198"/>
      <c r="AE50" s="198">
        <f>+AD51-AE51</f>
        <v>0</v>
      </c>
      <c r="AF50" s="75"/>
      <c r="AG50" s="75"/>
      <c r="AH50" s="75"/>
      <c r="AI50" s="75"/>
      <c r="AJ50" s="75"/>
      <c r="AK50" s="75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5"/>
      <c r="BL50" s="75"/>
      <c r="BM50" s="75"/>
      <c r="BN50" s="75"/>
      <c r="BO50" s="75"/>
      <c r="BP50" s="75"/>
      <c r="BQ50" s="75"/>
      <c r="BR50" s="75"/>
      <c r="BS50" s="75"/>
      <c r="BT50" s="75"/>
      <c r="BU50" s="75"/>
      <c r="BV50" s="75"/>
      <c r="BW50" s="75"/>
      <c r="BX50" s="75"/>
      <c r="BY50" s="198"/>
      <c r="BZ50" s="75"/>
      <c r="CA50" s="198"/>
      <c r="CB50" s="75"/>
      <c r="CC50" s="75"/>
      <c r="CD50" s="75"/>
      <c r="CE50" s="75"/>
      <c r="CF50" s="75"/>
      <c r="CG50" s="75"/>
      <c r="CH50" s="75"/>
      <c r="CI50" s="75"/>
      <c r="CJ50" s="75"/>
      <c r="CK50" s="75"/>
      <c r="CL50" s="198"/>
      <c r="CM50" s="75"/>
      <c r="CN50" s="75"/>
      <c r="CO50" s="75"/>
      <c r="CP50" s="75"/>
      <c r="CQ50" s="245"/>
      <c r="CR50" s="246"/>
    </row>
    <row r="51" spans="1:96" s="64" customFormat="1" ht="31.5" customHeight="1" thickBot="1" x14ac:dyDescent="0.25">
      <c r="A51" s="1193"/>
      <c r="B51" s="217" t="s">
        <v>265</v>
      </c>
      <c r="C51" s="1352" t="s">
        <v>804</v>
      </c>
      <c r="D51" s="1353" t="s">
        <v>25</v>
      </c>
      <c r="E51" s="218">
        <f t="shared" ref="E51:AC51" si="109">+E52+E61</f>
        <v>10961500000</v>
      </c>
      <c r="F51" s="218">
        <f t="shared" si="109"/>
        <v>329500000</v>
      </c>
      <c r="G51" s="218">
        <f t="shared" si="109"/>
        <v>329500000</v>
      </c>
      <c r="H51" s="218">
        <f t="shared" si="109"/>
        <v>317600000</v>
      </c>
      <c r="I51" s="218">
        <f t="shared" si="109"/>
        <v>317600000</v>
      </c>
      <c r="J51" s="218">
        <f t="shared" si="109"/>
        <v>43223589</v>
      </c>
      <c r="K51" s="218">
        <f t="shared" si="109"/>
        <v>43223589</v>
      </c>
      <c r="L51" s="218">
        <f t="shared" si="109"/>
        <v>324496256</v>
      </c>
      <c r="M51" s="218">
        <f t="shared" si="109"/>
        <v>324496256</v>
      </c>
      <c r="N51" s="218">
        <f t="shared" si="109"/>
        <v>200000000</v>
      </c>
      <c r="O51" s="218">
        <f t="shared" si="109"/>
        <v>200000000</v>
      </c>
      <c r="P51" s="218">
        <f t="shared" si="109"/>
        <v>82919338</v>
      </c>
      <c r="Q51" s="218">
        <f t="shared" si="109"/>
        <v>82919338</v>
      </c>
      <c r="R51" s="218">
        <f t="shared" si="109"/>
        <v>148000000</v>
      </c>
      <c r="S51" s="218">
        <f t="shared" si="109"/>
        <v>148000000</v>
      </c>
      <c r="T51" s="218">
        <f t="shared" si="109"/>
        <v>0</v>
      </c>
      <c r="U51" s="218">
        <f t="shared" si="109"/>
        <v>0</v>
      </c>
      <c r="V51" s="247">
        <f t="shared" si="109"/>
        <v>505124458</v>
      </c>
      <c r="W51" s="247">
        <f t="shared" si="109"/>
        <v>505124458</v>
      </c>
      <c r="X51" s="247">
        <f t="shared" si="109"/>
        <v>73348460</v>
      </c>
      <c r="Y51" s="247">
        <f t="shared" si="109"/>
        <v>73348460</v>
      </c>
      <c r="Z51" s="247">
        <f>+Z52+Z61</f>
        <v>2174899483</v>
      </c>
      <c r="AA51" s="247">
        <f t="shared" si="109"/>
        <v>2174899483</v>
      </c>
      <c r="AB51" s="248">
        <f t="shared" si="109"/>
        <v>1289504022</v>
      </c>
      <c r="AC51" s="248">
        <f t="shared" si="109"/>
        <v>1289504022</v>
      </c>
      <c r="AD51" s="1372">
        <f t="shared" ref="AD51:BS51" si="110">+AD52+AD61</f>
        <v>5488615606</v>
      </c>
      <c r="AE51" s="1373">
        <f t="shared" si="110"/>
        <v>5488615606</v>
      </c>
      <c r="AF51" s="1369">
        <f>+AF52+AF61</f>
        <v>0</v>
      </c>
      <c r="AG51" s="247">
        <f>+AG52+AG61</f>
        <v>7500000000</v>
      </c>
      <c r="AH51" s="249">
        <f t="shared" si="110"/>
        <v>403410639</v>
      </c>
      <c r="AI51" s="218">
        <f t="shared" si="110"/>
        <v>18058089361</v>
      </c>
      <c r="AJ51" s="220">
        <f t="shared" si="110"/>
        <v>0</v>
      </c>
      <c r="AK51" s="218">
        <f t="shared" si="110"/>
        <v>17905463558.970001</v>
      </c>
      <c r="AL51" s="218">
        <f>+AL52+AL61</f>
        <v>18058089361</v>
      </c>
      <c r="AM51" s="218">
        <f t="shared" si="110"/>
        <v>6291545791.5699997</v>
      </c>
      <c r="AN51" s="219">
        <f t="shared" si="110"/>
        <v>2488762795.54</v>
      </c>
      <c r="AO51" s="218">
        <f t="shared" si="110"/>
        <v>891165959.28999996</v>
      </c>
      <c r="AP51" s="218">
        <f t="shared" si="110"/>
        <v>28787320</v>
      </c>
      <c r="AQ51" s="218">
        <f t="shared" si="110"/>
        <v>472004280.76999998</v>
      </c>
      <c r="AR51" s="218">
        <f t="shared" si="110"/>
        <v>193052883</v>
      </c>
      <c r="AS51" s="218">
        <f t="shared" si="110"/>
        <v>1493074213.4300001</v>
      </c>
      <c r="AT51" s="218">
        <f>+AT52+AT61</f>
        <v>2422690419</v>
      </c>
      <c r="AU51" s="218">
        <f t="shared" si="110"/>
        <v>1235938535.3699999</v>
      </c>
      <c r="AV51" s="218">
        <f t="shared" si="110"/>
        <v>725082007</v>
      </c>
      <c r="AW51" s="218">
        <f t="shared" ref="AW51" si="111">+AW52+AW61</f>
        <v>720385333</v>
      </c>
      <c r="AX51" s="218">
        <f t="shared" si="110"/>
        <v>1666517971</v>
      </c>
      <c r="AY51" s="218">
        <f>+AY52+AY61</f>
        <v>17905463558.970001</v>
      </c>
      <c r="AZ51" s="220">
        <f t="shared" si="110"/>
        <v>3488310267.0299997</v>
      </c>
      <c r="BA51" s="249">
        <f t="shared" si="110"/>
        <v>858822493.43000007</v>
      </c>
      <c r="BB51" s="218">
        <f t="shared" si="110"/>
        <v>1378779403.7199998</v>
      </c>
      <c r="BC51" s="220">
        <f t="shared" si="110"/>
        <v>2490550509.52</v>
      </c>
      <c r="BD51" s="218">
        <f>+BD52+BD61</f>
        <v>224519879</v>
      </c>
      <c r="BE51" s="218">
        <f t="shared" si="110"/>
        <v>667908754</v>
      </c>
      <c r="BF51" s="218">
        <f t="shared" si="110"/>
        <v>121737851</v>
      </c>
      <c r="BG51" s="218">
        <f t="shared" si="110"/>
        <v>498814958</v>
      </c>
      <c r="BH51" s="218">
        <f t="shared" si="110"/>
        <v>1635211096.04</v>
      </c>
      <c r="BI51" s="218">
        <f t="shared" si="110"/>
        <v>1570604974</v>
      </c>
      <c r="BJ51" s="218">
        <f t="shared" ref="BJ51" si="112">+BJ52+BJ61</f>
        <v>563332925</v>
      </c>
      <c r="BK51" s="219">
        <f t="shared" si="110"/>
        <v>3685411874.9300003</v>
      </c>
      <c r="BL51" s="218">
        <f t="shared" si="110"/>
        <v>17184274985.669998</v>
      </c>
      <c r="BM51" s="220">
        <f t="shared" si="110"/>
        <v>298909583</v>
      </c>
      <c r="BN51" s="249">
        <f t="shared" si="110"/>
        <v>372413738</v>
      </c>
      <c r="BO51" s="218">
        <f>+BO52+BO61</f>
        <v>1161560512.8</v>
      </c>
      <c r="BP51" s="220">
        <f t="shared" si="110"/>
        <v>1031340535</v>
      </c>
      <c r="BQ51" s="218">
        <f t="shared" si="110"/>
        <v>631764637</v>
      </c>
      <c r="BR51" s="218">
        <f t="shared" si="110"/>
        <v>1019524537.4300001</v>
      </c>
      <c r="BS51" s="218">
        <f t="shared" si="110"/>
        <v>1048083871.61</v>
      </c>
      <c r="BT51" s="218">
        <f>+BT52+BT61</f>
        <v>685900286</v>
      </c>
      <c r="BU51" s="218">
        <f t="shared" ref="BU51:CP51" si="113">+BU52+BU61</f>
        <v>1407882532</v>
      </c>
      <c r="BV51" s="218">
        <f t="shared" si="113"/>
        <v>1079850506.0599999</v>
      </c>
      <c r="BW51" s="218">
        <f t="shared" ref="BW51" si="114">+BW52+BW61</f>
        <v>1714572369.3600001</v>
      </c>
      <c r="BX51" s="219">
        <f t="shared" si="113"/>
        <v>4845494029.1499996</v>
      </c>
      <c r="BY51" s="218">
        <f t="shared" si="113"/>
        <v>14735972229.41</v>
      </c>
      <c r="BZ51" s="220">
        <f t="shared" si="113"/>
        <v>275232786</v>
      </c>
      <c r="CA51" s="220">
        <f t="shared" si="113"/>
        <v>305271228</v>
      </c>
      <c r="CB51" s="218">
        <f t="shared" si="113"/>
        <v>1190279819.8</v>
      </c>
      <c r="CC51" s="218">
        <f t="shared" si="113"/>
        <v>468988511</v>
      </c>
      <c r="CD51" s="218">
        <f t="shared" si="113"/>
        <v>632791753</v>
      </c>
      <c r="CE51" s="218">
        <f t="shared" si="113"/>
        <v>1015954537.4300001</v>
      </c>
      <c r="CF51" s="218">
        <f t="shared" si="113"/>
        <v>1029897867.61</v>
      </c>
      <c r="CG51" s="218">
        <f t="shared" si="113"/>
        <v>700018232</v>
      </c>
      <c r="CH51" s="218">
        <f t="shared" si="113"/>
        <v>1363196584</v>
      </c>
      <c r="CI51" s="218">
        <f t="shared" si="113"/>
        <v>1115065397.0599999</v>
      </c>
      <c r="CJ51" s="218">
        <f t="shared" ref="CJ51" si="115">+CJ52+CJ61</f>
        <v>1550561264.3600001</v>
      </c>
      <c r="CK51" s="218">
        <f t="shared" ref="CK51" si="116">+CK52+CK61</f>
        <v>2370604937.0500002</v>
      </c>
      <c r="CL51" s="219">
        <f t="shared" si="113"/>
        <v>12083532917.309999</v>
      </c>
      <c r="CM51" s="218">
        <f t="shared" si="113"/>
        <v>152625802.03000021</v>
      </c>
      <c r="CN51" s="220">
        <f t="shared" si="113"/>
        <v>721188573.30000007</v>
      </c>
      <c r="CO51" s="220">
        <f t="shared" si="113"/>
        <v>2448302756.2599993</v>
      </c>
      <c r="CP51" s="220">
        <f t="shared" si="113"/>
        <v>2652439312.1000004</v>
      </c>
      <c r="CQ51" s="250">
        <f t="shared" ref="CQ51:CQ82" si="117">IFERROR(AY51/AL51,0)</f>
        <v>0.99154806474932922</v>
      </c>
      <c r="CR51" s="250">
        <f t="shared" ref="CR51:CR82" si="118">IFERROR(BL51/AL51,0)</f>
        <v>0.95161091753055693</v>
      </c>
    </row>
    <row r="52" spans="1:96" s="64" customFormat="1" ht="27.75" customHeight="1" outlineLevel="1" thickBot="1" x14ac:dyDescent="0.25">
      <c r="A52" s="1543" t="str">
        <f>+B52&amp;C52</f>
        <v>A-2-0-310</v>
      </c>
      <c r="B52" s="251" t="s">
        <v>233</v>
      </c>
      <c r="C52" s="407" t="s">
        <v>86</v>
      </c>
      <c r="D52" s="126" t="s">
        <v>234</v>
      </c>
      <c r="E52" s="252">
        <f>+E53+E58</f>
        <v>198000000</v>
      </c>
      <c r="F52" s="253">
        <f t="shared" ref="F52:BS52" si="119">+F53+F58</f>
        <v>0</v>
      </c>
      <c r="G52" s="254">
        <f t="shared" ref="G52:AC52" si="120">+G53+G58</f>
        <v>0</v>
      </c>
      <c r="H52" s="254">
        <f t="shared" si="120"/>
        <v>0</v>
      </c>
      <c r="I52" s="254">
        <f t="shared" si="120"/>
        <v>145000000</v>
      </c>
      <c r="J52" s="254">
        <f t="shared" si="120"/>
        <v>0</v>
      </c>
      <c r="K52" s="254">
        <f t="shared" si="120"/>
        <v>0</v>
      </c>
      <c r="L52" s="254">
        <f t="shared" si="120"/>
        <v>0</v>
      </c>
      <c r="M52" s="254">
        <f t="shared" si="120"/>
        <v>0</v>
      </c>
      <c r="N52" s="254">
        <f t="shared" si="120"/>
        <v>0</v>
      </c>
      <c r="O52" s="254">
        <f t="shared" si="120"/>
        <v>0</v>
      </c>
      <c r="P52" s="254">
        <f t="shared" si="120"/>
        <v>0</v>
      </c>
      <c r="Q52" s="255">
        <f t="shared" si="120"/>
        <v>0</v>
      </c>
      <c r="R52" s="252">
        <f>+R53+R58</f>
        <v>0</v>
      </c>
      <c r="S52" s="256">
        <f t="shared" si="120"/>
        <v>0</v>
      </c>
      <c r="T52" s="253">
        <f t="shared" si="120"/>
        <v>0</v>
      </c>
      <c r="U52" s="254">
        <f t="shared" si="120"/>
        <v>0</v>
      </c>
      <c r="V52" s="254">
        <f t="shared" si="120"/>
        <v>0</v>
      </c>
      <c r="W52" s="254">
        <f t="shared" si="120"/>
        <v>0</v>
      </c>
      <c r="X52" s="254">
        <f t="shared" si="120"/>
        <v>0</v>
      </c>
      <c r="Y52" s="254">
        <f t="shared" si="120"/>
        <v>0</v>
      </c>
      <c r="Z52" s="254">
        <f t="shared" si="120"/>
        <v>0</v>
      </c>
      <c r="AA52" s="254">
        <f t="shared" si="120"/>
        <v>0</v>
      </c>
      <c r="AB52" s="255">
        <f t="shared" si="120"/>
        <v>0</v>
      </c>
      <c r="AC52" s="255">
        <f t="shared" si="120"/>
        <v>0</v>
      </c>
      <c r="AD52" s="1374">
        <f t="shared" si="119"/>
        <v>0</v>
      </c>
      <c r="AE52" s="1375">
        <f t="shared" si="119"/>
        <v>145000000</v>
      </c>
      <c r="AF52" s="253">
        <f t="shared" si="119"/>
        <v>0</v>
      </c>
      <c r="AG52" s="254">
        <f t="shared" si="119"/>
        <v>0</v>
      </c>
      <c r="AH52" s="257">
        <f t="shared" si="119"/>
        <v>24094808</v>
      </c>
      <c r="AI52" s="1511">
        <f t="shared" si="119"/>
        <v>318905192</v>
      </c>
      <c r="AJ52" s="256">
        <f t="shared" si="119"/>
        <v>0</v>
      </c>
      <c r="AK52" s="252">
        <f t="shared" si="119"/>
        <v>314146763</v>
      </c>
      <c r="AL52" s="252">
        <f>+AL53+AL58</f>
        <v>318905192</v>
      </c>
      <c r="AM52" s="252">
        <f t="shared" si="119"/>
        <v>33836002</v>
      </c>
      <c r="AN52" s="257">
        <f t="shared" si="119"/>
        <v>18706923</v>
      </c>
      <c r="AO52" s="252">
        <f t="shared" si="119"/>
        <v>252082638</v>
      </c>
      <c r="AP52" s="252">
        <f t="shared" si="119"/>
        <v>9036000</v>
      </c>
      <c r="AQ52" s="252">
        <f t="shared" si="119"/>
        <v>0</v>
      </c>
      <c r="AR52" s="252">
        <f t="shared" si="119"/>
        <v>0</v>
      </c>
      <c r="AS52" s="252">
        <f t="shared" si="119"/>
        <v>0</v>
      </c>
      <c r="AT52" s="252">
        <f t="shared" si="119"/>
        <v>0</v>
      </c>
      <c r="AU52" s="252">
        <f t="shared" si="119"/>
        <v>0</v>
      </c>
      <c r="AV52" s="252">
        <f t="shared" si="119"/>
        <v>0</v>
      </c>
      <c r="AW52" s="252">
        <f t="shared" ref="AW52" si="121">+AW53+AW58</f>
        <v>485200</v>
      </c>
      <c r="AX52" s="252">
        <f t="shared" si="119"/>
        <v>0</v>
      </c>
      <c r="AY52" s="252">
        <f t="shared" si="119"/>
        <v>314146763</v>
      </c>
      <c r="AZ52" s="256">
        <f t="shared" si="119"/>
        <v>33836002</v>
      </c>
      <c r="BA52" s="257">
        <f t="shared" si="119"/>
        <v>18706923</v>
      </c>
      <c r="BB52" s="252">
        <f t="shared" si="119"/>
        <v>252082638</v>
      </c>
      <c r="BC52" s="256">
        <f t="shared" si="119"/>
        <v>9036000</v>
      </c>
      <c r="BD52" s="252">
        <f t="shared" si="119"/>
        <v>0</v>
      </c>
      <c r="BE52" s="252">
        <f t="shared" si="119"/>
        <v>0</v>
      </c>
      <c r="BF52" s="252">
        <f t="shared" si="119"/>
        <v>0</v>
      </c>
      <c r="BG52" s="252">
        <f t="shared" si="119"/>
        <v>0</v>
      </c>
      <c r="BH52" s="252">
        <f t="shared" si="119"/>
        <v>0</v>
      </c>
      <c r="BI52" s="252">
        <f t="shared" si="119"/>
        <v>0</v>
      </c>
      <c r="BJ52" s="252">
        <f t="shared" ref="BJ52" si="122">+BJ53+BJ58</f>
        <v>485200</v>
      </c>
      <c r="BK52" s="258">
        <f t="shared" si="119"/>
        <v>0</v>
      </c>
      <c r="BL52" s="252">
        <f t="shared" si="119"/>
        <v>314146763</v>
      </c>
      <c r="BM52" s="256">
        <f t="shared" si="119"/>
        <v>33836002</v>
      </c>
      <c r="BN52" s="257">
        <f t="shared" si="119"/>
        <v>18706923</v>
      </c>
      <c r="BO52" s="252">
        <f t="shared" si="119"/>
        <v>252082638</v>
      </c>
      <c r="BP52" s="256">
        <f t="shared" si="119"/>
        <v>9036000</v>
      </c>
      <c r="BQ52" s="252">
        <f t="shared" si="119"/>
        <v>0</v>
      </c>
      <c r="BR52" s="252">
        <f t="shared" si="119"/>
        <v>0</v>
      </c>
      <c r="BS52" s="252">
        <f t="shared" si="119"/>
        <v>0</v>
      </c>
      <c r="BT52" s="252">
        <f t="shared" ref="BT52:CP52" si="123">+BT53+BT58</f>
        <v>0</v>
      </c>
      <c r="BU52" s="252">
        <f t="shared" si="123"/>
        <v>0</v>
      </c>
      <c r="BV52" s="252">
        <f t="shared" si="123"/>
        <v>0</v>
      </c>
      <c r="BW52" s="252">
        <f t="shared" ref="BW52" si="124">+BW53+BW58</f>
        <v>485200</v>
      </c>
      <c r="BX52" s="258">
        <f t="shared" si="123"/>
        <v>0</v>
      </c>
      <c r="BY52" s="252">
        <f t="shared" si="123"/>
        <v>314146763</v>
      </c>
      <c r="BZ52" s="256">
        <f t="shared" si="123"/>
        <v>33836002</v>
      </c>
      <c r="CA52" s="256">
        <f t="shared" si="123"/>
        <v>18706923</v>
      </c>
      <c r="CB52" s="252">
        <f t="shared" si="123"/>
        <v>252082638</v>
      </c>
      <c r="CC52" s="252">
        <f t="shared" si="123"/>
        <v>9036000</v>
      </c>
      <c r="CD52" s="252">
        <f t="shared" si="123"/>
        <v>0</v>
      </c>
      <c r="CE52" s="252">
        <f t="shared" si="123"/>
        <v>0</v>
      </c>
      <c r="CF52" s="252">
        <f t="shared" si="123"/>
        <v>0</v>
      </c>
      <c r="CG52" s="252">
        <f t="shared" si="123"/>
        <v>0</v>
      </c>
      <c r="CH52" s="252">
        <f t="shared" si="123"/>
        <v>0</v>
      </c>
      <c r="CI52" s="252">
        <f t="shared" si="123"/>
        <v>0</v>
      </c>
      <c r="CJ52" s="252">
        <f t="shared" ref="CJ52" si="125">+CJ53+CJ58</f>
        <v>485200</v>
      </c>
      <c r="CK52" s="252">
        <f t="shared" ref="CK52" si="126">+CK53+CK58</f>
        <v>0</v>
      </c>
      <c r="CL52" s="258">
        <f t="shared" si="123"/>
        <v>314146763</v>
      </c>
      <c r="CM52" s="252">
        <f t="shared" si="123"/>
        <v>4758429</v>
      </c>
      <c r="CN52" s="256">
        <f t="shared" si="123"/>
        <v>0</v>
      </c>
      <c r="CO52" s="256">
        <f t="shared" si="123"/>
        <v>0</v>
      </c>
      <c r="CP52" s="256">
        <f t="shared" si="123"/>
        <v>0</v>
      </c>
      <c r="CQ52" s="259">
        <f t="shared" si="117"/>
        <v>0.98507886005192413</v>
      </c>
      <c r="CR52" s="259">
        <f t="shared" si="118"/>
        <v>0.98507886005192413</v>
      </c>
    </row>
    <row r="53" spans="1:96" s="64" customFormat="1" ht="20.25" customHeight="1" outlineLevel="3" x14ac:dyDescent="0.2">
      <c r="A53" s="1190"/>
      <c r="B53" s="128" t="s">
        <v>235</v>
      </c>
      <c r="C53" s="403" t="s">
        <v>86</v>
      </c>
      <c r="D53" s="107" t="s">
        <v>241</v>
      </c>
      <c r="E53" s="131">
        <f>+SUM(E54:E57)</f>
        <v>196000000</v>
      </c>
      <c r="F53" s="156">
        <f t="shared" ref="F53:BS53" si="127">+SUM(F54:F57)</f>
        <v>0</v>
      </c>
      <c r="G53" s="134">
        <f t="shared" ref="G53:AC53" si="128">+SUM(G54:G57)</f>
        <v>0</v>
      </c>
      <c r="H53" s="134">
        <f t="shared" si="128"/>
        <v>0</v>
      </c>
      <c r="I53" s="134">
        <f t="shared" si="128"/>
        <v>145000000</v>
      </c>
      <c r="J53" s="134">
        <f t="shared" si="128"/>
        <v>0</v>
      </c>
      <c r="K53" s="134">
        <f t="shared" si="128"/>
        <v>0</v>
      </c>
      <c r="L53" s="134">
        <f t="shared" si="128"/>
        <v>0</v>
      </c>
      <c r="M53" s="134">
        <f t="shared" si="128"/>
        <v>0</v>
      </c>
      <c r="N53" s="134">
        <f t="shared" si="128"/>
        <v>0</v>
      </c>
      <c r="O53" s="134">
        <f t="shared" si="128"/>
        <v>0</v>
      </c>
      <c r="P53" s="134">
        <f t="shared" si="128"/>
        <v>0</v>
      </c>
      <c r="Q53" s="159">
        <f t="shared" si="128"/>
        <v>0</v>
      </c>
      <c r="R53" s="131">
        <f t="shared" si="128"/>
        <v>0</v>
      </c>
      <c r="S53" s="129">
        <f t="shared" si="128"/>
        <v>0</v>
      </c>
      <c r="T53" s="156">
        <f t="shared" si="128"/>
        <v>0</v>
      </c>
      <c r="U53" s="134">
        <f t="shared" si="128"/>
        <v>0</v>
      </c>
      <c r="V53" s="134">
        <f t="shared" si="128"/>
        <v>0</v>
      </c>
      <c r="W53" s="134">
        <f t="shared" si="128"/>
        <v>0</v>
      </c>
      <c r="X53" s="134">
        <f t="shared" si="128"/>
        <v>0</v>
      </c>
      <c r="Y53" s="134">
        <f t="shared" si="128"/>
        <v>0</v>
      </c>
      <c r="Z53" s="134">
        <f t="shared" si="128"/>
        <v>0</v>
      </c>
      <c r="AA53" s="134">
        <f t="shared" si="128"/>
        <v>0</v>
      </c>
      <c r="AB53" s="159">
        <f t="shared" si="128"/>
        <v>0</v>
      </c>
      <c r="AC53" s="159">
        <f t="shared" si="128"/>
        <v>0</v>
      </c>
      <c r="AD53" s="228">
        <f t="shared" si="127"/>
        <v>0</v>
      </c>
      <c r="AE53" s="422">
        <f t="shared" si="127"/>
        <v>145000000</v>
      </c>
      <c r="AF53" s="156">
        <f>+SUM(AF54:AF57)</f>
        <v>0</v>
      </c>
      <c r="AG53" s="134">
        <f>+SUM(AG54:AG57)</f>
        <v>0</v>
      </c>
      <c r="AH53" s="132">
        <f>+SUM(AH54:AH57)</f>
        <v>24094808</v>
      </c>
      <c r="AI53" s="1354">
        <f t="shared" si="127"/>
        <v>316905192</v>
      </c>
      <c r="AJ53" s="129">
        <f t="shared" si="127"/>
        <v>0</v>
      </c>
      <c r="AK53" s="131">
        <f t="shared" si="127"/>
        <v>314146763</v>
      </c>
      <c r="AL53" s="131">
        <f>+SUM(AL54:AL57)</f>
        <v>316905192</v>
      </c>
      <c r="AM53" s="131">
        <f t="shared" si="127"/>
        <v>33836002</v>
      </c>
      <c r="AN53" s="132">
        <f t="shared" si="127"/>
        <v>18706923</v>
      </c>
      <c r="AO53" s="131">
        <f t="shared" si="127"/>
        <v>252082638</v>
      </c>
      <c r="AP53" s="131">
        <f t="shared" si="127"/>
        <v>9036000</v>
      </c>
      <c r="AQ53" s="131">
        <f t="shared" si="127"/>
        <v>0</v>
      </c>
      <c r="AR53" s="131">
        <f t="shared" si="127"/>
        <v>0</v>
      </c>
      <c r="AS53" s="131">
        <f t="shared" si="127"/>
        <v>0</v>
      </c>
      <c r="AT53" s="131">
        <f t="shared" si="127"/>
        <v>0</v>
      </c>
      <c r="AU53" s="131">
        <f t="shared" si="127"/>
        <v>0</v>
      </c>
      <c r="AV53" s="131">
        <f t="shared" si="127"/>
        <v>0</v>
      </c>
      <c r="AW53" s="131">
        <f t="shared" ref="AW53" si="129">+SUM(AW54:AW57)</f>
        <v>485200</v>
      </c>
      <c r="AX53" s="131">
        <f t="shared" si="127"/>
        <v>0</v>
      </c>
      <c r="AY53" s="131">
        <f t="shared" si="127"/>
        <v>314146763</v>
      </c>
      <c r="AZ53" s="129">
        <f t="shared" si="127"/>
        <v>33836002</v>
      </c>
      <c r="BA53" s="132">
        <f t="shared" si="127"/>
        <v>18706923</v>
      </c>
      <c r="BB53" s="131">
        <f t="shared" si="127"/>
        <v>252082638</v>
      </c>
      <c r="BC53" s="129">
        <f t="shared" si="127"/>
        <v>9036000</v>
      </c>
      <c r="BD53" s="131">
        <f t="shared" si="127"/>
        <v>0</v>
      </c>
      <c r="BE53" s="131">
        <f t="shared" si="127"/>
        <v>0</v>
      </c>
      <c r="BF53" s="131">
        <f t="shared" si="127"/>
        <v>0</v>
      </c>
      <c r="BG53" s="131">
        <f t="shared" si="127"/>
        <v>0</v>
      </c>
      <c r="BH53" s="131">
        <f t="shared" si="127"/>
        <v>0</v>
      </c>
      <c r="BI53" s="131">
        <f t="shared" si="127"/>
        <v>0</v>
      </c>
      <c r="BJ53" s="131">
        <f t="shared" ref="BJ53" si="130">+SUM(BJ54:BJ57)</f>
        <v>485200</v>
      </c>
      <c r="BK53" s="130">
        <f t="shared" si="127"/>
        <v>0</v>
      </c>
      <c r="BL53" s="131">
        <f t="shared" si="127"/>
        <v>314146763</v>
      </c>
      <c r="BM53" s="129">
        <f t="shared" si="127"/>
        <v>33836002</v>
      </c>
      <c r="BN53" s="132">
        <f t="shared" si="127"/>
        <v>18706923</v>
      </c>
      <c r="BO53" s="131">
        <f>+SUM(BO54:BO57)</f>
        <v>252082638</v>
      </c>
      <c r="BP53" s="129">
        <f t="shared" si="127"/>
        <v>9036000</v>
      </c>
      <c r="BQ53" s="131">
        <f t="shared" si="127"/>
        <v>0</v>
      </c>
      <c r="BR53" s="131">
        <f t="shared" si="127"/>
        <v>0</v>
      </c>
      <c r="BS53" s="131">
        <f t="shared" si="127"/>
        <v>0</v>
      </c>
      <c r="BT53" s="131">
        <f t="shared" ref="BT53:CP53" si="131">+SUM(BT54:BT57)</f>
        <v>0</v>
      </c>
      <c r="BU53" s="131">
        <f t="shared" si="131"/>
        <v>0</v>
      </c>
      <c r="BV53" s="131">
        <f t="shared" si="131"/>
        <v>0</v>
      </c>
      <c r="BW53" s="131">
        <f t="shared" ref="BW53" si="132">+SUM(BW54:BW57)</f>
        <v>485200</v>
      </c>
      <c r="BX53" s="130">
        <f t="shared" si="131"/>
        <v>0</v>
      </c>
      <c r="BY53" s="131">
        <f t="shared" si="131"/>
        <v>314146763</v>
      </c>
      <c r="BZ53" s="129">
        <f t="shared" si="131"/>
        <v>33836002</v>
      </c>
      <c r="CA53" s="129">
        <f t="shared" si="131"/>
        <v>18706923</v>
      </c>
      <c r="CB53" s="131">
        <f t="shared" si="131"/>
        <v>252082638</v>
      </c>
      <c r="CC53" s="131">
        <f t="shared" si="131"/>
        <v>9036000</v>
      </c>
      <c r="CD53" s="131">
        <f t="shared" si="131"/>
        <v>0</v>
      </c>
      <c r="CE53" s="131">
        <f t="shared" si="131"/>
        <v>0</v>
      </c>
      <c r="CF53" s="131">
        <f t="shared" si="131"/>
        <v>0</v>
      </c>
      <c r="CG53" s="131">
        <f t="shared" si="131"/>
        <v>0</v>
      </c>
      <c r="CH53" s="131">
        <f t="shared" si="131"/>
        <v>0</v>
      </c>
      <c r="CI53" s="131">
        <f t="shared" si="131"/>
        <v>0</v>
      </c>
      <c r="CJ53" s="131">
        <f t="shared" ref="CJ53" si="133">+SUM(CJ54:CJ57)</f>
        <v>485200</v>
      </c>
      <c r="CK53" s="131">
        <f t="shared" ref="CK53" si="134">+SUM(CK54:CK57)</f>
        <v>0</v>
      </c>
      <c r="CL53" s="130">
        <f>+SUM(CL54:CL57)</f>
        <v>314146763</v>
      </c>
      <c r="CM53" s="131">
        <f t="shared" si="131"/>
        <v>2758429</v>
      </c>
      <c r="CN53" s="129">
        <f t="shared" si="131"/>
        <v>0</v>
      </c>
      <c r="CO53" s="129">
        <f t="shared" si="131"/>
        <v>0</v>
      </c>
      <c r="CP53" s="129">
        <f t="shared" si="131"/>
        <v>0</v>
      </c>
      <c r="CQ53" s="133">
        <f t="shared" si="117"/>
        <v>0.99129572796648913</v>
      </c>
      <c r="CR53" s="133">
        <f t="shared" si="118"/>
        <v>0.99129572796648913</v>
      </c>
    </row>
    <row r="54" spans="1:96" s="29" customFormat="1" ht="18" customHeight="1" outlineLevel="4" x14ac:dyDescent="0.2">
      <c r="A54" s="1191" t="str">
        <f t="shared" ref="A54:A60" si="135">+B54&amp;C54</f>
        <v>A-2-0-3-50-210</v>
      </c>
      <c r="B54" s="43" t="s">
        <v>152</v>
      </c>
      <c r="C54" s="404" t="s">
        <v>86</v>
      </c>
      <c r="D54" s="65" t="s">
        <v>63</v>
      </c>
      <c r="E54" s="30">
        <v>6376304</v>
      </c>
      <c r="F54" s="44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28"/>
      <c r="R54" s="427"/>
      <c r="S54" s="27"/>
      <c r="T54" s="44"/>
      <c r="U54" s="39"/>
      <c r="V54" s="39"/>
      <c r="W54" s="39"/>
      <c r="X54" s="39"/>
      <c r="Y54" s="39"/>
      <c r="Z54" s="39"/>
      <c r="AA54" s="39"/>
      <c r="AB54" s="28"/>
      <c r="AC54" s="28"/>
      <c r="AD54" s="123">
        <f t="shared" ref="AD54:AE57" si="136">+F54+H54+J54+L54+N54+P54+R54+T54+V54+X54+Z54+AB54</f>
        <v>0</v>
      </c>
      <c r="AE54" s="36">
        <f t="shared" si="136"/>
        <v>0</v>
      </c>
      <c r="AF54" s="44"/>
      <c r="AG54" s="39"/>
      <c r="AH54" s="428"/>
      <c r="AI54" s="30">
        <f>+E54-AD54+AE54-AH54-AF54+AG54</f>
        <v>6376304</v>
      </c>
      <c r="AJ54" s="27"/>
      <c r="AK54" s="37">
        <f>+AJ54+AY54</f>
        <v>6217875</v>
      </c>
      <c r="AL54" s="37">
        <f>+AI54-AJ54</f>
        <v>6376304</v>
      </c>
      <c r="AM54" s="30">
        <v>0</v>
      </c>
      <c r="AN54" s="260">
        <v>0</v>
      </c>
      <c r="AO54" s="260">
        <v>6217875</v>
      </c>
      <c r="AP54" s="260">
        <v>0</v>
      </c>
      <c r="AQ54" s="261">
        <v>0</v>
      </c>
      <c r="AR54" s="30">
        <v>0</v>
      </c>
      <c r="AS54" s="30">
        <v>0</v>
      </c>
      <c r="AT54" s="40">
        <v>0</v>
      </c>
      <c r="AU54" s="40">
        <v>0</v>
      </c>
      <c r="AV54" s="40">
        <v>0</v>
      </c>
      <c r="AW54" s="120">
        <v>0</v>
      </c>
      <c r="AX54" s="112">
        <v>0</v>
      </c>
      <c r="AY54" s="30">
        <f t="shared" ref="AY54:AY57" si="137">+SUM(AM54:AX54)</f>
        <v>6217875</v>
      </c>
      <c r="AZ54" s="30">
        <v>0</v>
      </c>
      <c r="BA54" s="30">
        <v>0</v>
      </c>
      <c r="BB54" s="37">
        <v>6217875</v>
      </c>
      <c r="BC54" s="45">
        <v>0</v>
      </c>
      <c r="BD54" s="40">
        <v>0</v>
      </c>
      <c r="BE54" s="40">
        <v>0</v>
      </c>
      <c r="BF54" s="40">
        <v>0</v>
      </c>
      <c r="BG54" s="40">
        <v>0</v>
      </c>
      <c r="BH54" s="40">
        <v>0</v>
      </c>
      <c r="BI54" s="113">
        <v>0</v>
      </c>
      <c r="BJ54" s="113">
        <v>0</v>
      </c>
      <c r="BK54" s="112">
        <v>0</v>
      </c>
      <c r="BL54" s="30">
        <f t="shared" ref="BL54:BL57" si="138">+SUM(AZ54:BK54)</f>
        <v>6217875</v>
      </c>
      <c r="BM54" s="34">
        <v>0</v>
      </c>
      <c r="BN54" s="38">
        <v>0</v>
      </c>
      <c r="BO54" s="38">
        <v>6217875</v>
      </c>
      <c r="BP54" s="38">
        <v>0</v>
      </c>
      <c r="BQ54" s="38">
        <v>0</v>
      </c>
      <c r="BR54" s="40">
        <v>0</v>
      </c>
      <c r="BS54" s="38">
        <v>0</v>
      </c>
      <c r="BT54" s="38">
        <v>0</v>
      </c>
      <c r="BU54" s="38">
        <v>0</v>
      </c>
      <c r="BV54" s="38">
        <v>0</v>
      </c>
      <c r="BW54" s="38">
        <v>0</v>
      </c>
      <c r="BX54" s="112">
        <v>0</v>
      </c>
      <c r="BY54" s="30">
        <f>+SUM(BM54:BX54)</f>
        <v>6217875</v>
      </c>
      <c r="BZ54" s="38">
        <v>0</v>
      </c>
      <c r="CA54" s="38">
        <v>0</v>
      </c>
      <c r="CB54" s="38">
        <v>6217875</v>
      </c>
      <c r="CC54" s="38">
        <v>0</v>
      </c>
      <c r="CD54" s="38">
        <v>0</v>
      </c>
      <c r="CE54" s="40">
        <v>0</v>
      </c>
      <c r="CF54" s="38">
        <v>0</v>
      </c>
      <c r="CG54" s="38">
        <v>0</v>
      </c>
      <c r="CH54" s="38">
        <v>0</v>
      </c>
      <c r="CI54" s="38">
        <v>0</v>
      </c>
      <c r="CJ54" s="38">
        <v>0</v>
      </c>
      <c r="CK54" s="38">
        <v>0</v>
      </c>
      <c r="CL54" s="31">
        <f t="shared" ref="CL54:CL57" si="139">+SUM(BZ54:CK54)</f>
        <v>6217875</v>
      </c>
      <c r="CM54" s="30">
        <f>+AL54-AY54</f>
        <v>158429</v>
      </c>
      <c r="CN54" s="33">
        <f>+AY54-BL54</f>
        <v>0</v>
      </c>
      <c r="CO54" s="33">
        <f>+BL54-BY54</f>
        <v>0</v>
      </c>
      <c r="CP54" s="33">
        <f>+BY54-CL54</f>
        <v>0</v>
      </c>
      <c r="CQ54" s="74">
        <f t="shared" si="117"/>
        <v>0.97515347448929657</v>
      </c>
      <c r="CR54" s="74">
        <f t="shared" si="118"/>
        <v>0.97515347448929657</v>
      </c>
    </row>
    <row r="55" spans="1:96" s="26" customFormat="1" ht="18" customHeight="1" outlineLevel="4" x14ac:dyDescent="0.2">
      <c r="A55" s="1191" t="str">
        <f t="shared" si="135"/>
        <v>A-2-0-3-50-310</v>
      </c>
      <c r="B55" s="43" t="s">
        <v>153</v>
      </c>
      <c r="C55" s="404" t="s">
        <v>86</v>
      </c>
      <c r="D55" s="65" t="s">
        <v>64</v>
      </c>
      <c r="E55" s="30">
        <v>179023696</v>
      </c>
      <c r="F55" s="42"/>
      <c r="G55" s="38"/>
      <c r="H55" s="38"/>
      <c r="I55" s="38">
        <v>145000000</v>
      </c>
      <c r="J55" s="38"/>
      <c r="K55" s="38"/>
      <c r="L55" s="38"/>
      <c r="M55" s="38"/>
      <c r="N55" s="38"/>
      <c r="O55" s="38"/>
      <c r="P55" s="38"/>
      <c r="Q55" s="35"/>
      <c r="R55" s="30"/>
      <c r="S55" s="33"/>
      <c r="T55" s="42"/>
      <c r="U55" s="38"/>
      <c r="V55" s="38"/>
      <c r="W55" s="38"/>
      <c r="X55" s="38"/>
      <c r="Y55" s="38"/>
      <c r="Z55" s="38"/>
      <c r="AA55" s="38"/>
      <c r="AB55" s="35"/>
      <c r="AC55" s="35"/>
      <c r="AD55" s="34">
        <f t="shared" si="136"/>
        <v>0</v>
      </c>
      <c r="AE55" s="36">
        <f t="shared" si="136"/>
        <v>145000000</v>
      </c>
      <c r="AF55" s="42"/>
      <c r="AG55" s="38"/>
      <c r="AH55" s="32">
        <v>16580008</v>
      </c>
      <c r="AI55" s="30">
        <f>+E55-AD55+AE55-AH55-AF55+AG55</f>
        <v>307443688</v>
      </c>
      <c r="AJ55" s="33">
        <v>0</v>
      </c>
      <c r="AK55" s="30">
        <f>+AJ55+AY55</f>
        <v>307443688</v>
      </c>
      <c r="AL55" s="37">
        <f>+AI55-AJ55</f>
        <v>307443688</v>
      </c>
      <c r="AM55" s="30">
        <v>33836002</v>
      </c>
      <c r="AN55" s="260">
        <v>18706923</v>
      </c>
      <c r="AO55" s="260">
        <v>245864763</v>
      </c>
      <c r="AP55" s="260">
        <v>9036000</v>
      </c>
      <c r="AQ55" s="261">
        <v>0</v>
      </c>
      <c r="AR55" s="30">
        <v>0</v>
      </c>
      <c r="AS55" s="30">
        <v>0</v>
      </c>
      <c r="AT55" s="40">
        <v>0</v>
      </c>
      <c r="AU55" s="40">
        <v>0</v>
      </c>
      <c r="AV55" s="40">
        <v>0</v>
      </c>
      <c r="AW55" s="120">
        <v>0</v>
      </c>
      <c r="AX55" s="112">
        <v>0</v>
      </c>
      <c r="AY55" s="30">
        <f t="shared" si="137"/>
        <v>307443688</v>
      </c>
      <c r="AZ55" s="30">
        <v>33836002</v>
      </c>
      <c r="BA55" s="30">
        <v>18706923</v>
      </c>
      <c r="BB55" s="37">
        <v>245864763</v>
      </c>
      <c r="BC55" s="45">
        <v>9036000</v>
      </c>
      <c r="BD55" s="40">
        <v>0</v>
      </c>
      <c r="BE55" s="40">
        <v>0</v>
      </c>
      <c r="BF55" s="40">
        <v>0</v>
      </c>
      <c r="BG55" s="40">
        <v>0</v>
      </c>
      <c r="BH55" s="40">
        <v>0</v>
      </c>
      <c r="BI55" s="40">
        <v>0</v>
      </c>
      <c r="BJ55" s="40">
        <v>0</v>
      </c>
      <c r="BK55" s="112">
        <v>0</v>
      </c>
      <c r="BL55" s="30">
        <f t="shared" si="138"/>
        <v>307443688</v>
      </c>
      <c r="BM55" s="34">
        <v>33836002</v>
      </c>
      <c r="BN55" s="38">
        <v>18706923</v>
      </c>
      <c r="BO55" s="38">
        <v>245864763</v>
      </c>
      <c r="BP55" s="38">
        <v>9036000</v>
      </c>
      <c r="BQ55" s="38">
        <v>0</v>
      </c>
      <c r="BR55" s="40">
        <v>0</v>
      </c>
      <c r="BS55" s="38">
        <v>0</v>
      </c>
      <c r="BT55" s="38">
        <v>0</v>
      </c>
      <c r="BU55" s="38">
        <v>0</v>
      </c>
      <c r="BV55" s="38">
        <v>0</v>
      </c>
      <c r="BW55" s="38">
        <v>0</v>
      </c>
      <c r="BX55" s="112">
        <v>0</v>
      </c>
      <c r="BY55" s="30">
        <f>+SUM(BM55:BX55)</f>
        <v>307443688</v>
      </c>
      <c r="BZ55" s="38">
        <v>33836002</v>
      </c>
      <c r="CA55" s="38">
        <v>18706923</v>
      </c>
      <c r="CB55" s="38">
        <v>245864763</v>
      </c>
      <c r="CC55" s="38">
        <v>9036000</v>
      </c>
      <c r="CD55" s="38">
        <v>0</v>
      </c>
      <c r="CE55" s="40">
        <v>0</v>
      </c>
      <c r="CF55" s="38">
        <v>0</v>
      </c>
      <c r="CG55" s="38">
        <v>0</v>
      </c>
      <c r="CH55" s="38">
        <v>0</v>
      </c>
      <c r="CI55" s="38">
        <v>0</v>
      </c>
      <c r="CJ55" s="38">
        <v>0</v>
      </c>
      <c r="CK55" s="38">
        <v>0</v>
      </c>
      <c r="CL55" s="31">
        <f t="shared" si="139"/>
        <v>307443688</v>
      </c>
      <c r="CM55" s="30">
        <f>+AL55-AY55</f>
        <v>0</v>
      </c>
      <c r="CN55" s="33">
        <f>+AY55-BL55</f>
        <v>0</v>
      </c>
      <c r="CO55" s="33">
        <f>+BL55-BY55</f>
        <v>0</v>
      </c>
      <c r="CP55" s="33">
        <f>+BY55-CL55</f>
        <v>0</v>
      </c>
      <c r="CQ55" s="74">
        <f t="shared" si="117"/>
        <v>1</v>
      </c>
      <c r="CR55" s="74">
        <f t="shared" si="118"/>
        <v>1</v>
      </c>
    </row>
    <row r="56" spans="1:96" s="26" customFormat="1" ht="18" customHeight="1" outlineLevel="4" x14ac:dyDescent="0.2">
      <c r="A56" s="1191" t="str">
        <f t="shared" si="135"/>
        <v>A-2-0-3-50-1610</v>
      </c>
      <c r="B56" s="43" t="s">
        <v>151</v>
      </c>
      <c r="C56" s="404" t="s">
        <v>86</v>
      </c>
      <c r="D56" s="65" t="s">
        <v>65</v>
      </c>
      <c r="E56" s="30">
        <v>10000000</v>
      </c>
      <c r="F56" s="42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5"/>
      <c r="R56" s="30"/>
      <c r="S56" s="33"/>
      <c r="T56" s="42"/>
      <c r="U56" s="38"/>
      <c r="V56" s="38"/>
      <c r="W56" s="38"/>
      <c r="X56" s="38"/>
      <c r="Y56" s="38"/>
      <c r="Z56" s="38"/>
      <c r="AA56" s="38"/>
      <c r="AB56" s="35"/>
      <c r="AC56" s="35"/>
      <c r="AD56" s="34">
        <f t="shared" si="136"/>
        <v>0</v>
      </c>
      <c r="AE56" s="36">
        <f t="shared" si="136"/>
        <v>0</v>
      </c>
      <c r="AF56" s="42"/>
      <c r="AG56" s="38"/>
      <c r="AH56" s="32">
        <v>7514800</v>
      </c>
      <c r="AI56" s="30">
        <f>+E56-AD56+AE56-AH56-AF56+AG56</f>
        <v>2485200</v>
      </c>
      <c r="AJ56" s="33"/>
      <c r="AK56" s="37">
        <f>+AJ56+AY56</f>
        <v>485200</v>
      </c>
      <c r="AL56" s="37">
        <f>+AI56-AJ56</f>
        <v>2485200</v>
      </c>
      <c r="AM56" s="30">
        <v>0</v>
      </c>
      <c r="AN56" s="30">
        <v>0</v>
      </c>
      <c r="AO56" s="30">
        <v>0</v>
      </c>
      <c r="AP56" s="30">
        <v>0</v>
      </c>
      <c r="AQ56" s="30">
        <v>0</v>
      </c>
      <c r="AR56" s="30">
        <v>0</v>
      </c>
      <c r="AS56" s="30">
        <v>0</v>
      </c>
      <c r="AT56" s="40">
        <v>0</v>
      </c>
      <c r="AU56" s="40">
        <v>0</v>
      </c>
      <c r="AV56" s="40">
        <v>0</v>
      </c>
      <c r="AW56" s="120">
        <v>485200</v>
      </c>
      <c r="AX56" s="112">
        <v>0</v>
      </c>
      <c r="AY56" s="30">
        <f t="shared" si="137"/>
        <v>485200</v>
      </c>
      <c r="AZ56" s="30">
        <v>0</v>
      </c>
      <c r="BA56" s="30">
        <v>0</v>
      </c>
      <c r="BB56" s="30">
        <v>0</v>
      </c>
      <c r="BC56" s="30">
        <v>0</v>
      </c>
      <c r="BD56" s="30">
        <v>0</v>
      </c>
      <c r="BE56" s="40">
        <v>0</v>
      </c>
      <c r="BF56" s="40">
        <v>0</v>
      </c>
      <c r="BG56" s="40">
        <v>0</v>
      </c>
      <c r="BH56" s="40">
        <v>0</v>
      </c>
      <c r="BI56" s="40">
        <v>0</v>
      </c>
      <c r="BJ56" s="40">
        <v>485200</v>
      </c>
      <c r="BK56" s="112">
        <v>0</v>
      </c>
      <c r="BL56" s="30">
        <f t="shared" si="138"/>
        <v>485200</v>
      </c>
      <c r="BM56" s="34">
        <v>0</v>
      </c>
      <c r="BN56" s="34">
        <v>0</v>
      </c>
      <c r="BO56" s="34">
        <v>0</v>
      </c>
      <c r="BP56" s="34">
        <v>0</v>
      </c>
      <c r="BQ56" s="34">
        <v>0</v>
      </c>
      <c r="BR56" s="40">
        <v>0</v>
      </c>
      <c r="BS56" s="38">
        <v>0</v>
      </c>
      <c r="BT56" s="38">
        <v>0</v>
      </c>
      <c r="BU56" s="38">
        <v>0</v>
      </c>
      <c r="BV56" s="38">
        <v>0</v>
      </c>
      <c r="BW56" s="38">
        <v>485200</v>
      </c>
      <c r="BX56" s="112">
        <v>0</v>
      </c>
      <c r="BY56" s="30">
        <f>+SUM(BM56:BX56)</f>
        <v>485200</v>
      </c>
      <c r="BZ56" s="38">
        <v>0</v>
      </c>
      <c r="CA56" s="38">
        <v>0</v>
      </c>
      <c r="CB56" s="38">
        <v>0</v>
      </c>
      <c r="CC56" s="38">
        <v>0</v>
      </c>
      <c r="CD56" s="38">
        <v>0</v>
      </c>
      <c r="CE56" s="40">
        <v>0</v>
      </c>
      <c r="CF56" s="38">
        <v>0</v>
      </c>
      <c r="CG56" s="38">
        <v>0</v>
      </c>
      <c r="CH56" s="38">
        <v>0</v>
      </c>
      <c r="CI56" s="38">
        <v>0</v>
      </c>
      <c r="CJ56" s="38">
        <v>485200</v>
      </c>
      <c r="CK56" s="38">
        <v>0</v>
      </c>
      <c r="CL56" s="31">
        <f t="shared" si="139"/>
        <v>485200</v>
      </c>
      <c r="CM56" s="30">
        <f>+AL56-AY56</f>
        <v>2000000</v>
      </c>
      <c r="CN56" s="33">
        <f>+AY56-BL56</f>
        <v>0</v>
      </c>
      <c r="CO56" s="33">
        <f>+BL56-BY56</f>
        <v>0</v>
      </c>
      <c r="CP56" s="33">
        <f>+BY56-CL56</f>
        <v>0</v>
      </c>
      <c r="CQ56" s="74">
        <f t="shared" si="117"/>
        <v>0.19523579591179785</v>
      </c>
      <c r="CR56" s="74">
        <f t="shared" si="118"/>
        <v>0.19523579591179785</v>
      </c>
    </row>
    <row r="57" spans="1:96" s="26" customFormat="1" ht="18" customHeight="1" outlineLevel="4" x14ac:dyDescent="0.2">
      <c r="A57" s="1191" t="str">
        <f t="shared" si="135"/>
        <v>A-2-0-3-50-9010</v>
      </c>
      <c r="B57" s="43" t="s">
        <v>154</v>
      </c>
      <c r="C57" s="404" t="s">
        <v>86</v>
      </c>
      <c r="D57" s="65" t="s">
        <v>66</v>
      </c>
      <c r="E57" s="30">
        <v>600000</v>
      </c>
      <c r="F57" s="42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5"/>
      <c r="R57" s="30"/>
      <c r="S57" s="33"/>
      <c r="T57" s="42"/>
      <c r="U57" s="38"/>
      <c r="V57" s="38"/>
      <c r="W57" s="38"/>
      <c r="X57" s="38"/>
      <c r="Y57" s="38"/>
      <c r="Z57" s="38"/>
      <c r="AA57" s="38"/>
      <c r="AB57" s="35"/>
      <c r="AC57" s="35"/>
      <c r="AD57" s="34">
        <f t="shared" si="136"/>
        <v>0</v>
      </c>
      <c r="AE57" s="36">
        <f t="shared" si="136"/>
        <v>0</v>
      </c>
      <c r="AF57" s="42"/>
      <c r="AG57" s="38"/>
      <c r="AH57" s="32"/>
      <c r="AI57" s="30">
        <f>+E57-AD57+AE57-AH57-AF57+AG57</f>
        <v>600000</v>
      </c>
      <c r="AJ57" s="33"/>
      <c r="AK57" s="37">
        <f>+AJ57+AY57</f>
        <v>0</v>
      </c>
      <c r="AL57" s="37">
        <f>+AI57-AJ57</f>
        <v>600000</v>
      </c>
      <c r="AM57" s="30">
        <v>0</v>
      </c>
      <c r="AN57" s="30">
        <v>0</v>
      </c>
      <c r="AO57" s="30">
        <v>0</v>
      </c>
      <c r="AP57" s="30">
        <v>0</v>
      </c>
      <c r="AQ57" s="30">
        <v>0</v>
      </c>
      <c r="AR57" s="30">
        <v>0</v>
      </c>
      <c r="AS57" s="30">
        <v>0</v>
      </c>
      <c r="AT57" s="40">
        <v>0</v>
      </c>
      <c r="AU57" s="40">
        <v>0</v>
      </c>
      <c r="AV57" s="40">
        <v>0</v>
      </c>
      <c r="AW57" s="120">
        <v>0</v>
      </c>
      <c r="AX57" s="112">
        <v>0</v>
      </c>
      <c r="AY57" s="30">
        <f t="shared" si="137"/>
        <v>0</v>
      </c>
      <c r="AZ57" s="30">
        <v>0</v>
      </c>
      <c r="BA57" s="30">
        <v>0</v>
      </c>
      <c r="BB57" s="30">
        <v>0</v>
      </c>
      <c r="BC57" s="30">
        <v>0</v>
      </c>
      <c r="BD57" s="30">
        <v>0</v>
      </c>
      <c r="BE57" s="40">
        <v>0</v>
      </c>
      <c r="BF57" s="40">
        <v>0</v>
      </c>
      <c r="BG57" s="40">
        <v>0</v>
      </c>
      <c r="BH57" s="40">
        <v>0</v>
      </c>
      <c r="BI57" s="40">
        <v>0</v>
      </c>
      <c r="BJ57" s="40">
        <v>0</v>
      </c>
      <c r="BK57" s="112">
        <v>0</v>
      </c>
      <c r="BL57" s="30">
        <f t="shared" si="138"/>
        <v>0</v>
      </c>
      <c r="BM57" s="34">
        <v>0</v>
      </c>
      <c r="BN57" s="34">
        <v>0</v>
      </c>
      <c r="BO57" s="34">
        <v>0</v>
      </c>
      <c r="BP57" s="34">
        <v>0</v>
      </c>
      <c r="BQ57" s="34">
        <v>0</v>
      </c>
      <c r="BR57" s="40">
        <v>0</v>
      </c>
      <c r="BS57" s="38">
        <v>0</v>
      </c>
      <c r="BT57" s="38">
        <v>0</v>
      </c>
      <c r="BU57" s="38">
        <v>0</v>
      </c>
      <c r="BV57" s="38">
        <v>0</v>
      </c>
      <c r="BW57" s="38">
        <v>0</v>
      </c>
      <c r="BX57" s="112">
        <v>0</v>
      </c>
      <c r="BY57" s="30">
        <f>+SUM(BM57:BX57)</f>
        <v>0</v>
      </c>
      <c r="BZ57" s="38">
        <v>0</v>
      </c>
      <c r="CA57" s="38">
        <v>0</v>
      </c>
      <c r="CB57" s="38">
        <v>0</v>
      </c>
      <c r="CC57" s="38">
        <v>0</v>
      </c>
      <c r="CD57" s="38">
        <v>0</v>
      </c>
      <c r="CE57" s="40">
        <v>0</v>
      </c>
      <c r="CF57" s="38">
        <v>0</v>
      </c>
      <c r="CG57" s="38">
        <v>0</v>
      </c>
      <c r="CH57" s="38">
        <v>0</v>
      </c>
      <c r="CI57" s="38">
        <v>0</v>
      </c>
      <c r="CJ57" s="38">
        <v>0</v>
      </c>
      <c r="CK57" s="38">
        <v>0</v>
      </c>
      <c r="CL57" s="31">
        <f t="shared" si="139"/>
        <v>0</v>
      </c>
      <c r="CM57" s="30">
        <f>+AL57-AY57</f>
        <v>600000</v>
      </c>
      <c r="CN57" s="33">
        <f>+AY57-BL57</f>
        <v>0</v>
      </c>
      <c r="CO57" s="33">
        <f>+BL57-BY57</f>
        <v>0</v>
      </c>
      <c r="CP57" s="33">
        <f>+BY57-CL57</f>
        <v>0</v>
      </c>
      <c r="CQ57" s="74">
        <f t="shared" si="117"/>
        <v>0</v>
      </c>
      <c r="CR57" s="74">
        <f t="shared" si="118"/>
        <v>0</v>
      </c>
    </row>
    <row r="58" spans="1:96" s="64" customFormat="1" ht="20.25" customHeight="1" outlineLevel="3" x14ac:dyDescent="0.2">
      <c r="A58" s="1190"/>
      <c r="B58" s="262" t="s">
        <v>236</v>
      </c>
      <c r="C58" s="408" t="s">
        <v>86</v>
      </c>
      <c r="D58" s="127" t="s">
        <v>237</v>
      </c>
      <c r="E58" s="263">
        <f>+SUM(E59:E60)</f>
        <v>2000000</v>
      </c>
      <c r="F58" s="264">
        <f t="shared" ref="F58:BS58" si="140">+SUM(F59:F60)</f>
        <v>0</v>
      </c>
      <c r="G58" s="265">
        <f t="shared" ref="G58:AC58" si="141">+SUM(G59:G60)</f>
        <v>0</v>
      </c>
      <c r="H58" s="265">
        <f t="shared" si="141"/>
        <v>0</v>
      </c>
      <c r="I58" s="265">
        <f t="shared" si="141"/>
        <v>0</v>
      </c>
      <c r="J58" s="265">
        <f t="shared" si="141"/>
        <v>0</v>
      </c>
      <c r="K58" s="265">
        <f t="shared" si="141"/>
        <v>0</v>
      </c>
      <c r="L58" s="265">
        <f t="shared" si="141"/>
        <v>0</v>
      </c>
      <c r="M58" s="265">
        <f t="shared" si="141"/>
        <v>0</v>
      </c>
      <c r="N58" s="265">
        <f t="shared" si="141"/>
        <v>0</v>
      </c>
      <c r="O58" s="265">
        <f t="shared" si="141"/>
        <v>0</v>
      </c>
      <c r="P58" s="265">
        <f t="shared" si="141"/>
        <v>0</v>
      </c>
      <c r="Q58" s="266">
        <f t="shared" si="141"/>
        <v>0</v>
      </c>
      <c r="R58" s="263">
        <f t="shared" si="141"/>
        <v>0</v>
      </c>
      <c r="S58" s="267">
        <f t="shared" si="141"/>
        <v>0</v>
      </c>
      <c r="T58" s="264">
        <f t="shared" si="141"/>
        <v>0</v>
      </c>
      <c r="U58" s="265">
        <f t="shared" si="141"/>
        <v>0</v>
      </c>
      <c r="V58" s="265">
        <f t="shared" si="141"/>
        <v>0</v>
      </c>
      <c r="W58" s="265">
        <f t="shared" si="141"/>
        <v>0</v>
      </c>
      <c r="X58" s="265">
        <f t="shared" si="141"/>
        <v>0</v>
      </c>
      <c r="Y58" s="265">
        <f t="shared" si="141"/>
        <v>0</v>
      </c>
      <c r="Z58" s="265">
        <f t="shared" si="141"/>
        <v>0</v>
      </c>
      <c r="AA58" s="265">
        <f t="shared" si="141"/>
        <v>0</v>
      </c>
      <c r="AB58" s="266">
        <f t="shared" si="141"/>
        <v>0</v>
      </c>
      <c r="AC58" s="266">
        <f t="shared" si="141"/>
        <v>0</v>
      </c>
      <c r="AD58" s="1376">
        <f t="shared" si="140"/>
        <v>0</v>
      </c>
      <c r="AE58" s="1377">
        <f t="shared" si="140"/>
        <v>0</v>
      </c>
      <c r="AF58" s="264">
        <f>+SUM(AF59:AF60)</f>
        <v>0</v>
      </c>
      <c r="AG58" s="265">
        <f>+SUM(AG59:AG60)</f>
        <v>0</v>
      </c>
      <c r="AH58" s="268">
        <f>+SUM(AH59:AH60)</f>
        <v>0</v>
      </c>
      <c r="AI58" s="263">
        <f t="shared" si="140"/>
        <v>2000000</v>
      </c>
      <c r="AJ58" s="267">
        <f t="shared" si="140"/>
        <v>0</v>
      </c>
      <c r="AK58" s="263">
        <f>+SUM(AK59:AK60)</f>
        <v>0</v>
      </c>
      <c r="AL58" s="263">
        <f>+SUM(AL59:AL60)</f>
        <v>2000000</v>
      </c>
      <c r="AM58" s="263">
        <f t="shared" si="140"/>
        <v>0</v>
      </c>
      <c r="AN58" s="268">
        <f t="shared" si="140"/>
        <v>0</v>
      </c>
      <c r="AO58" s="263">
        <f t="shared" si="140"/>
        <v>0</v>
      </c>
      <c r="AP58" s="263">
        <f t="shared" si="140"/>
        <v>0</v>
      </c>
      <c r="AQ58" s="263">
        <f t="shared" si="140"/>
        <v>0</v>
      </c>
      <c r="AR58" s="263">
        <f t="shared" si="140"/>
        <v>0</v>
      </c>
      <c r="AS58" s="263">
        <f t="shared" si="140"/>
        <v>0</v>
      </c>
      <c r="AT58" s="263">
        <f t="shared" si="140"/>
        <v>0</v>
      </c>
      <c r="AU58" s="263">
        <f t="shared" si="140"/>
        <v>0</v>
      </c>
      <c r="AV58" s="263">
        <f t="shared" si="140"/>
        <v>0</v>
      </c>
      <c r="AW58" s="263">
        <f t="shared" ref="AW58" si="142">+SUM(AW59:AW60)</f>
        <v>0</v>
      </c>
      <c r="AX58" s="263">
        <f t="shared" si="140"/>
        <v>0</v>
      </c>
      <c r="AY58" s="263">
        <f t="shared" si="140"/>
        <v>0</v>
      </c>
      <c r="AZ58" s="267">
        <f t="shared" si="140"/>
        <v>0</v>
      </c>
      <c r="BA58" s="268">
        <f t="shared" si="140"/>
        <v>0</v>
      </c>
      <c r="BB58" s="263">
        <f t="shared" si="140"/>
        <v>0</v>
      </c>
      <c r="BC58" s="267">
        <f t="shared" si="140"/>
        <v>0</v>
      </c>
      <c r="BD58" s="263">
        <f t="shared" si="140"/>
        <v>0</v>
      </c>
      <c r="BE58" s="263">
        <f t="shared" si="140"/>
        <v>0</v>
      </c>
      <c r="BF58" s="263">
        <f t="shared" si="140"/>
        <v>0</v>
      </c>
      <c r="BG58" s="263">
        <f t="shared" si="140"/>
        <v>0</v>
      </c>
      <c r="BH58" s="263">
        <f t="shared" si="140"/>
        <v>0</v>
      </c>
      <c r="BI58" s="263">
        <f t="shared" si="140"/>
        <v>0</v>
      </c>
      <c r="BJ58" s="263">
        <f t="shared" ref="BJ58" si="143">+SUM(BJ59:BJ60)</f>
        <v>0</v>
      </c>
      <c r="BK58" s="269">
        <f t="shared" si="140"/>
        <v>0</v>
      </c>
      <c r="BL58" s="263">
        <f t="shared" si="140"/>
        <v>0</v>
      </c>
      <c r="BM58" s="267">
        <f t="shared" si="140"/>
        <v>0</v>
      </c>
      <c r="BN58" s="268">
        <f t="shared" si="140"/>
        <v>0</v>
      </c>
      <c r="BO58" s="263">
        <f t="shared" si="140"/>
        <v>0</v>
      </c>
      <c r="BP58" s="267">
        <f t="shared" si="140"/>
        <v>0</v>
      </c>
      <c r="BQ58" s="263">
        <f t="shared" si="140"/>
        <v>0</v>
      </c>
      <c r="BR58" s="263">
        <f>+SUM(BR59:BR60)</f>
        <v>0</v>
      </c>
      <c r="BS58" s="263">
        <f t="shared" si="140"/>
        <v>0</v>
      </c>
      <c r="BT58" s="263">
        <f t="shared" ref="BT58:CP58" si="144">+SUM(BT59:BT60)</f>
        <v>0</v>
      </c>
      <c r="BU58" s="263">
        <f t="shared" si="144"/>
        <v>0</v>
      </c>
      <c r="BV58" s="263">
        <f t="shared" si="144"/>
        <v>0</v>
      </c>
      <c r="BW58" s="263">
        <f t="shared" ref="BW58" si="145">+SUM(BW59:BW60)</f>
        <v>0</v>
      </c>
      <c r="BX58" s="269">
        <f t="shared" si="144"/>
        <v>0</v>
      </c>
      <c r="BY58" s="263">
        <f t="shared" si="144"/>
        <v>0</v>
      </c>
      <c r="BZ58" s="267">
        <f t="shared" si="144"/>
        <v>0</v>
      </c>
      <c r="CA58" s="267">
        <f t="shared" si="144"/>
        <v>0</v>
      </c>
      <c r="CB58" s="263">
        <f t="shared" si="144"/>
        <v>0</v>
      </c>
      <c r="CC58" s="263">
        <f t="shared" si="144"/>
        <v>0</v>
      </c>
      <c r="CD58" s="263">
        <f t="shared" si="144"/>
        <v>0</v>
      </c>
      <c r="CE58" s="263">
        <f>+SUM(CE59:CE60)</f>
        <v>0</v>
      </c>
      <c r="CF58" s="263">
        <f t="shared" si="144"/>
        <v>0</v>
      </c>
      <c r="CG58" s="263">
        <f t="shared" si="144"/>
        <v>0</v>
      </c>
      <c r="CH58" s="263">
        <f t="shared" si="144"/>
        <v>0</v>
      </c>
      <c r="CI58" s="263">
        <f t="shared" si="144"/>
        <v>0</v>
      </c>
      <c r="CJ58" s="263">
        <f t="shared" ref="CJ58" si="146">+SUM(CJ59:CJ60)</f>
        <v>0</v>
      </c>
      <c r="CK58" s="263">
        <f t="shared" ref="CK58" si="147">+SUM(CK59:CK60)</f>
        <v>0</v>
      </c>
      <c r="CL58" s="269">
        <f t="shared" si="144"/>
        <v>0</v>
      </c>
      <c r="CM58" s="263">
        <f t="shared" si="144"/>
        <v>2000000</v>
      </c>
      <c r="CN58" s="267">
        <f t="shared" si="144"/>
        <v>0</v>
      </c>
      <c r="CO58" s="267">
        <f t="shared" si="144"/>
        <v>0</v>
      </c>
      <c r="CP58" s="267">
        <f t="shared" si="144"/>
        <v>0</v>
      </c>
      <c r="CQ58" s="270">
        <f t="shared" si="117"/>
        <v>0</v>
      </c>
      <c r="CR58" s="270">
        <f t="shared" si="118"/>
        <v>0</v>
      </c>
    </row>
    <row r="59" spans="1:96" s="26" customFormat="1" ht="18" customHeight="1" outlineLevel="4" x14ac:dyDescent="0.2">
      <c r="A59" s="1191" t="str">
        <f t="shared" si="135"/>
        <v>A-2-0-3-51-110</v>
      </c>
      <c r="B59" s="43" t="s">
        <v>155</v>
      </c>
      <c r="C59" s="404" t="s">
        <v>86</v>
      </c>
      <c r="D59" s="65" t="s">
        <v>67</v>
      </c>
      <c r="E59" s="30">
        <v>1000000</v>
      </c>
      <c r="F59" s="42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5"/>
      <c r="R59" s="30"/>
      <c r="S59" s="33"/>
      <c r="T59" s="42"/>
      <c r="U59" s="38"/>
      <c r="V59" s="38"/>
      <c r="W59" s="38"/>
      <c r="X59" s="38"/>
      <c r="Y59" s="38"/>
      <c r="Z59" s="38"/>
      <c r="AA59" s="38"/>
      <c r="AB59" s="35"/>
      <c r="AC59" s="35"/>
      <c r="AD59" s="34">
        <f>+F59+H59+J59+L59+N59+P59+R59+T59+V59+X59+Z59+AB59</f>
        <v>0</v>
      </c>
      <c r="AE59" s="36">
        <f>+G59+I59+K59+M59+O59+Q59+S59+U59+W59+Y59+AA59+AC59</f>
        <v>0</v>
      </c>
      <c r="AF59" s="42"/>
      <c r="AG59" s="38"/>
      <c r="AH59" s="32"/>
      <c r="AI59" s="30">
        <f>+E59-AD59+AE59-AH59-AF59+AG59</f>
        <v>1000000</v>
      </c>
      <c r="AJ59" s="33"/>
      <c r="AK59" s="37">
        <f>+AJ59+AY59</f>
        <v>0</v>
      </c>
      <c r="AL59" s="37">
        <f>+AI59-AJ59</f>
        <v>1000000</v>
      </c>
      <c r="AM59" s="30">
        <v>0</v>
      </c>
      <c r="AN59" s="30">
        <v>0</v>
      </c>
      <c r="AO59" s="30">
        <v>0</v>
      </c>
      <c r="AP59" s="30">
        <v>0</v>
      </c>
      <c r="AQ59" s="30">
        <v>0</v>
      </c>
      <c r="AR59" s="30">
        <v>0</v>
      </c>
      <c r="AS59" s="30">
        <v>0</v>
      </c>
      <c r="AT59" s="40">
        <v>0</v>
      </c>
      <c r="AU59" s="40">
        <v>0</v>
      </c>
      <c r="AV59" s="40">
        <v>0</v>
      </c>
      <c r="AW59" s="120">
        <v>0</v>
      </c>
      <c r="AX59" s="112">
        <v>0</v>
      </c>
      <c r="AY59" s="30">
        <f t="shared" ref="AY59:AY60" si="148">+SUM(AM59:AX59)</f>
        <v>0</v>
      </c>
      <c r="AZ59" s="30">
        <v>0</v>
      </c>
      <c r="BA59" s="30">
        <v>0</v>
      </c>
      <c r="BB59" s="30">
        <v>0</v>
      </c>
      <c r="BC59" s="30">
        <v>0</v>
      </c>
      <c r="BD59" s="30">
        <v>0</v>
      </c>
      <c r="BE59" s="40">
        <v>0</v>
      </c>
      <c r="BF59" s="40">
        <v>0</v>
      </c>
      <c r="BG59" s="40">
        <v>0</v>
      </c>
      <c r="BH59" s="40">
        <v>0</v>
      </c>
      <c r="BI59" s="40">
        <v>0</v>
      </c>
      <c r="BJ59" s="40">
        <v>0</v>
      </c>
      <c r="BK59" s="112">
        <v>0</v>
      </c>
      <c r="BL59" s="30">
        <f t="shared" ref="BL59:BL60" si="149">+SUM(AZ59:BK59)</f>
        <v>0</v>
      </c>
      <c r="BM59" s="34">
        <v>0</v>
      </c>
      <c r="BN59" s="34">
        <v>0</v>
      </c>
      <c r="BO59" s="34">
        <v>0</v>
      </c>
      <c r="BP59" s="34">
        <v>0</v>
      </c>
      <c r="BQ59" s="34">
        <v>0</v>
      </c>
      <c r="BR59" s="40">
        <v>0</v>
      </c>
      <c r="BS59" s="38">
        <v>0</v>
      </c>
      <c r="BT59" s="38">
        <v>0</v>
      </c>
      <c r="BU59" s="38">
        <v>0</v>
      </c>
      <c r="BV59" s="38">
        <v>0</v>
      </c>
      <c r="BW59" s="38">
        <v>0</v>
      </c>
      <c r="BX59" s="112">
        <v>0</v>
      </c>
      <c r="BY59" s="30">
        <f>+SUM(BM59:BX59)</f>
        <v>0</v>
      </c>
      <c r="BZ59" s="38">
        <v>0</v>
      </c>
      <c r="CA59" s="38">
        <v>0</v>
      </c>
      <c r="CB59" s="38">
        <v>0</v>
      </c>
      <c r="CC59" s="38">
        <v>0</v>
      </c>
      <c r="CD59" s="38">
        <v>0</v>
      </c>
      <c r="CE59" s="40">
        <v>0</v>
      </c>
      <c r="CF59" s="38">
        <v>0</v>
      </c>
      <c r="CG59" s="38">
        <v>0</v>
      </c>
      <c r="CH59" s="38">
        <v>0</v>
      </c>
      <c r="CI59" s="38">
        <v>0</v>
      </c>
      <c r="CJ59" s="38">
        <v>0</v>
      </c>
      <c r="CK59" s="38">
        <v>0</v>
      </c>
      <c r="CL59" s="31">
        <f t="shared" ref="CL59:CL60" si="150">+SUM(BZ59:CK59)</f>
        <v>0</v>
      </c>
      <c r="CM59" s="30">
        <f>+AL59-AY59</f>
        <v>1000000</v>
      </c>
      <c r="CN59" s="33">
        <f>+AY59-BL59</f>
        <v>0</v>
      </c>
      <c r="CO59" s="33">
        <f>+BL59-BY59</f>
        <v>0</v>
      </c>
      <c r="CP59" s="33">
        <f>+BY59-CL59</f>
        <v>0</v>
      </c>
      <c r="CQ59" s="74">
        <f t="shared" si="117"/>
        <v>0</v>
      </c>
      <c r="CR59" s="74">
        <f t="shared" si="118"/>
        <v>0</v>
      </c>
    </row>
    <row r="60" spans="1:96" s="26" customFormat="1" ht="18" customHeight="1" outlineLevel="4" thickBot="1" x14ac:dyDescent="0.25">
      <c r="A60" s="1191" t="str">
        <f t="shared" si="135"/>
        <v>A-2-0-3-51-210</v>
      </c>
      <c r="B60" s="43" t="s">
        <v>156</v>
      </c>
      <c r="C60" s="404" t="s">
        <v>86</v>
      </c>
      <c r="D60" s="65" t="s">
        <v>68</v>
      </c>
      <c r="E60" s="100">
        <v>1000000</v>
      </c>
      <c r="F60" s="101"/>
      <c r="G60" s="104"/>
      <c r="H60" s="104"/>
      <c r="I60" s="104"/>
      <c r="J60" s="104"/>
      <c r="K60" s="104"/>
      <c r="L60" s="104"/>
      <c r="M60" s="104"/>
      <c r="N60" s="104"/>
      <c r="O60" s="104"/>
      <c r="P60" s="104"/>
      <c r="Q60" s="102"/>
      <c r="R60" s="100"/>
      <c r="S60" s="99"/>
      <c r="T60" s="101"/>
      <c r="U60" s="104"/>
      <c r="V60" s="104"/>
      <c r="W60" s="104"/>
      <c r="X60" s="104"/>
      <c r="Y60" s="104"/>
      <c r="Z60" s="104"/>
      <c r="AA60" s="104"/>
      <c r="AB60" s="102"/>
      <c r="AC60" s="102"/>
      <c r="AD60" s="1378">
        <f>+F60+H60+J60+L60+N60+P60+R60+T60+V60+X60+Z60+AB60</f>
        <v>0</v>
      </c>
      <c r="AE60" s="424">
        <f>+G60+I60+K60+M60+O60+Q60+S60+U60+W60+Y60+AA60+AC60</f>
        <v>0</v>
      </c>
      <c r="AF60" s="101"/>
      <c r="AG60" s="104"/>
      <c r="AH60" s="103"/>
      <c r="AI60" s="100">
        <f>+E60-AD60+AE60-AH60-AF60+AG60</f>
        <v>1000000</v>
      </c>
      <c r="AJ60" s="33"/>
      <c r="AK60" s="37">
        <f>+AJ60+AY60</f>
        <v>0</v>
      </c>
      <c r="AL60" s="37">
        <f>+AI60-AJ60</f>
        <v>1000000</v>
      </c>
      <c r="AM60" s="30">
        <v>0</v>
      </c>
      <c r="AN60" s="30">
        <v>0</v>
      </c>
      <c r="AO60" s="30">
        <v>0</v>
      </c>
      <c r="AP60" s="30">
        <v>0</v>
      </c>
      <c r="AQ60" s="30">
        <v>0</v>
      </c>
      <c r="AR60" s="30">
        <v>0</v>
      </c>
      <c r="AS60" s="30">
        <v>0</v>
      </c>
      <c r="AT60" s="40">
        <v>0</v>
      </c>
      <c r="AU60" s="40">
        <v>0</v>
      </c>
      <c r="AV60" s="40">
        <v>0</v>
      </c>
      <c r="AW60" s="120">
        <v>0</v>
      </c>
      <c r="AX60" s="112">
        <v>0</v>
      </c>
      <c r="AY60" s="30">
        <f t="shared" si="148"/>
        <v>0</v>
      </c>
      <c r="AZ60" s="30">
        <v>0</v>
      </c>
      <c r="BA60" s="30">
        <v>0</v>
      </c>
      <c r="BB60" s="30">
        <v>0</v>
      </c>
      <c r="BC60" s="30">
        <v>0</v>
      </c>
      <c r="BD60" s="30">
        <v>0</v>
      </c>
      <c r="BE60" s="40">
        <v>0</v>
      </c>
      <c r="BF60" s="40">
        <v>0</v>
      </c>
      <c r="BG60" s="40">
        <v>0</v>
      </c>
      <c r="BH60" s="40">
        <v>0</v>
      </c>
      <c r="BI60" s="40">
        <v>0</v>
      </c>
      <c r="BJ60" s="40">
        <v>0</v>
      </c>
      <c r="BK60" s="112">
        <v>0</v>
      </c>
      <c r="BL60" s="30">
        <f t="shared" si="149"/>
        <v>0</v>
      </c>
      <c r="BM60" s="34">
        <v>0</v>
      </c>
      <c r="BN60" s="34">
        <v>0</v>
      </c>
      <c r="BO60" s="34">
        <v>0</v>
      </c>
      <c r="BP60" s="34">
        <v>0</v>
      </c>
      <c r="BQ60" s="34">
        <v>0</v>
      </c>
      <c r="BR60" s="40">
        <v>0</v>
      </c>
      <c r="BS60" s="38">
        <v>0</v>
      </c>
      <c r="BT60" s="38">
        <v>0</v>
      </c>
      <c r="BU60" s="104">
        <v>0</v>
      </c>
      <c r="BV60" s="38">
        <v>0</v>
      </c>
      <c r="BW60" s="38">
        <v>0</v>
      </c>
      <c r="BX60" s="112">
        <v>0</v>
      </c>
      <c r="BY60" s="30">
        <f>+SUM(BM60:BX60)</f>
        <v>0</v>
      </c>
      <c r="BZ60" s="38">
        <v>0</v>
      </c>
      <c r="CA60" s="38">
        <v>0</v>
      </c>
      <c r="CB60" s="38">
        <v>0</v>
      </c>
      <c r="CC60" s="38">
        <v>0</v>
      </c>
      <c r="CD60" s="38">
        <v>0</v>
      </c>
      <c r="CE60" s="40">
        <v>0</v>
      </c>
      <c r="CF60" s="38">
        <v>0</v>
      </c>
      <c r="CG60" s="38">
        <v>0</v>
      </c>
      <c r="CH60" s="38">
        <v>0</v>
      </c>
      <c r="CI60" s="38">
        <v>0</v>
      </c>
      <c r="CJ60" s="38">
        <v>0</v>
      </c>
      <c r="CK60" s="38">
        <v>0</v>
      </c>
      <c r="CL60" s="31">
        <f t="shared" si="150"/>
        <v>0</v>
      </c>
      <c r="CM60" s="30">
        <f>+AL60-AY60</f>
        <v>1000000</v>
      </c>
      <c r="CN60" s="33">
        <f>+AY60-BL60</f>
        <v>0</v>
      </c>
      <c r="CO60" s="33">
        <f>+BL60-BY60</f>
        <v>0</v>
      </c>
      <c r="CP60" s="33">
        <f>+BY60-CL60</f>
        <v>0</v>
      </c>
      <c r="CQ60" s="74">
        <f t="shared" si="117"/>
        <v>0</v>
      </c>
      <c r="CR60" s="74">
        <f t="shared" si="118"/>
        <v>0</v>
      </c>
    </row>
    <row r="61" spans="1:96" s="68" customFormat="1" ht="33" customHeight="1" outlineLevel="1" thickBot="1" x14ac:dyDescent="0.25">
      <c r="A61" s="1543" t="str">
        <f>+B61&amp;C61</f>
        <v>A-2-0-410-13</v>
      </c>
      <c r="B61" s="262" t="s">
        <v>238</v>
      </c>
      <c r="C61" s="421" t="s">
        <v>687</v>
      </c>
      <c r="D61" s="127" t="s">
        <v>239</v>
      </c>
      <c r="E61" s="1355">
        <f t="shared" ref="E61:AJ61" si="151">+E62+E70+E73+E89+E99+E104+E107+E113+E117+E120+E126+E135+E137+E125</f>
        <v>10763500000</v>
      </c>
      <c r="F61" s="1355">
        <f t="shared" si="151"/>
        <v>329500000</v>
      </c>
      <c r="G61" s="1355">
        <f t="shared" si="151"/>
        <v>329500000</v>
      </c>
      <c r="H61" s="1355">
        <f t="shared" si="151"/>
        <v>317600000</v>
      </c>
      <c r="I61" s="1355">
        <f t="shared" si="151"/>
        <v>172600000</v>
      </c>
      <c r="J61" s="1355">
        <f t="shared" si="151"/>
        <v>43223589</v>
      </c>
      <c r="K61" s="1355">
        <f t="shared" si="151"/>
        <v>43223589</v>
      </c>
      <c r="L61" s="1355">
        <f t="shared" si="151"/>
        <v>324496256</v>
      </c>
      <c r="M61" s="1355">
        <f t="shared" si="151"/>
        <v>324496256</v>
      </c>
      <c r="N61" s="1355">
        <f t="shared" si="151"/>
        <v>200000000</v>
      </c>
      <c r="O61" s="1355">
        <f t="shared" si="151"/>
        <v>200000000</v>
      </c>
      <c r="P61" s="1355">
        <f t="shared" si="151"/>
        <v>82919338</v>
      </c>
      <c r="Q61" s="1355">
        <f t="shared" si="151"/>
        <v>82919338</v>
      </c>
      <c r="R61" s="1355">
        <f t="shared" si="151"/>
        <v>148000000</v>
      </c>
      <c r="S61" s="1355">
        <f t="shared" si="151"/>
        <v>148000000</v>
      </c>
      <c r="T61" s="1355">
        <f t="shared" si="151"/>
        <v>0</v>
      </c>
      <c r="U61" s="1355">
        <f t="shared" si="151"/>
        <v>0</v>
      </c>
      <c r="V61" s="1355">
        <f t="shared" si="151"/>
        <v>505124458</v>
      </c>
      <c r="W61" s="1355">
        <f t="shared" si="151"/>
        <v>505124458</v>
      </c>
      <c r="X61" s="1355">
        <f t="shared" si="151"/>
        <v>73348460</v>
      </c>
      <c r="Y61" s="1355">
        <f t="shared" si="151"/>
        <v>73348460</v>
      </c>
      <c r="Z61" s="1355">
        <f t="shared" si="151"/>
        <v>2174899483</v>
      </c>
      <c r="AA61" s="1356">
        <f t="shared" si="151"/>
        <v>2174899483</v>
      </c>
      <c r="AB61" s="1356">
        <f t="shared" si="151"/>
        <v>1289504022</v>
      </c>
      <c r="AC61" s="1380">
        <f t="shared" si="151"/>
        <v>1289504022</v>
      </c>
      <c r="AD61" s="1379">
        <f t="shared" si="151"/>
        <v>5488615606</v>
      </c>
      <c r="AE61" s="1380">
        <f t="shared" si="151"/>
        <v>5343615606</v>
      </c>
      <c r="AF61" s="1370">
        <f t="shared" si="151"/>
        <v>0</v>
      </c>
      <c r="AG61" s="1357">
        <f t="shared" si="151"/>
        <v>7500000000</v>
      </c>
      <c r="AH61" s="1509">
        <f t="shared" si="151"/>
        <v>379315831</v>
      </c>
      <c r="AI61" s="1355">
        <f t="shared" si="151"/>
        <v>17739184169</v>
      </c>
      <c r="AJ61" s="273">
        <f t="shared" si="151"/>
        <v>0</v>
      </c>
      <c r="AK61" s="271">
        <f t="shared" ref="AK61:BP61" si="152">+AK62+AK70+AK73+AK89+AK99+AK104+AK107+AK113+AK117+AK120+AK126+AK135+AK137+AK125</f>
        <v>17591316795.970001</v>
      </c>
      <c r="AL61" s="271">
        <f t="shared" si="152"/>
        <v>17739184169</v>
      </c>
      <c r="AM61" s="271">
        <f t="shared" si="152"/>
        <v>6257709789.5699997</v>
      </c>
      <c r="AN61" s="271">
        <f t="shared" si="152"/>
        <v>2470055872.54</v>
      </c>
      <c r="AO61" s="271">
        <f t="shared" si="152"/>
        <v>639083321.28999996</v>
      </c>
      <c r="AP61" s="271">
        <f t="shared" si="152"/>
        <v>19751320</v>
      </c>
      <c r="AQ61" s="271">
        <f t="shared" si="152"/>
        <v>472004280.76999998</v>
      </c>
      <c r="AR61" s="271">
        <f t="shared" si="152"/>
        <v>193052883</v>
      </c>
      <c r="AS61" s="271">
        <f t="shared" si="152"/>
        <v>1493074213.4300001</v>
      </c>
      <c r="AT61" s="271">
        <f t="shared" si="152"/>
        <v>2422690419</v>
      </c>
      <c r="AU61" s="271">
        <f t="shared" si="152"/>
        <v>1235938535.3699999</v>
      </c>
      <c r="AV61" s="271">
        <f t="shared" si="152"/>
        <v>725082007</v>
      </c>
      <c r="AW61" s="271">
        <f>+AW62+AW70+AW73+AW89+AW99+AW104+AW107+AW113+AW117+AW120+AW126+AW135+AW137+AW125</f>
        <v>719900133</v>
      </c>
      <c r="AX61" s="271">
        <f t="shared" si="152"/>
        <v>1666517971</v>
      </c>
      <c r="AY61" s="271">
        <f t="shared" si="152"/>
        <v>17591316795.970001</v>
      </c>
      <c r="AZ61" s="271">
        <f t="shared" si="152"/>
        <v>3454474265.0299997</v>
      </c>
      <c r="BA61" s="271">
        <f t="shared" si="152"/>
        <v>840115570.43000007</v>
      </c>
      <c r="BB61" s="271">
        <f t="shared" si="152"/>
        <v>1126696765.7199998</v>
      </c>
      <c r="BC61" s="271">
        <f t="shared" si="152"/>
        <v>2481514509.52</v>
      </c>
      <c r="BD61" s="271">
        <f t="shared" si="152"/>
        <v>224519879</v>
      </c>
      <c r="BE61" s="271">
        <f t="shared" si="152"/>
        <v>667908754</v>
      </c>
      <c r="BF61" s="271">
        <f t="shared" si="152"/>
        <v>121737851</v>
      </c>
      <c r="BG61" s="271">
        <f t="shared" si="152"/>
        <v>498814958</v>
      </c>
      <c r="BH61" s="972">
        <f t="shared" si="152"/>
        <v>1635211096.04</v>
      </c>
      <c r="BI61" s="271">
        <f t="shared" si="152"/>
        <v>1570604974</v>
      </c>
      <c r="BJ61" s="271">
        <f t="shared" si="152"/>
        <v>562847725</v>
      </c>
      <c r="BK61" s="271">
        <f t="shared" si="152"/>
        <v>3685411874.9300003</v>
      </c>
      <c r="BL61" s="271">
        <f>+BL62+BL70+BL73+BL89+BL99+BL104+BL107+BL113+BL117+BL120+BL126+BL135+BL137+BL125</f>
        <v>16870128222.67</v>
      </c>
      <c r="BM61" s="271">
        <f t="shared" si="152"/>
        <v>265073581</v>
      </c>
      <c r="BN61" s="271">
        <f t="shared" si="152"/>
        <v>353706815</v>
      </c>
      <c r="BO61" s="271">
        <f t="shared" si="152"/>
        <v>909477874.79999995</v>
      </c>
      <c r="BP61" s="271">
        <f t="shared" si="152"/>
        <v>1022304535</v>
      </c>
      <c r="BQ61" s="271">
        <f t="shared" ref="BQ61:CN61" si="153">+BQ62+BQ70+BQ73+BQ89+BQ99+BQ104+BQ107+BQ113+BQ117+BQ120+BQ126+BQ135+BQ137+BQ125</f>
        <v>631764637</v>
      </c>
      <c r="BR61" s="271">
        <f t="shared" si="153"/>
        <v>1019524537.4300001</v>
      </c>
      <c r="BS61" s="271">
        <f t="shared" si="153"/>
        <v>1048083871.61</v>
      </c>
      <c r="BT61" s="272">
        <f t="shared" si="153"/>
        <v>685900286</v>
      </c>
      <c r="BU61" s="976">
        <f t="shared" si="153"/>
        <v>1407882532</v>
      </c>
      <c r="BV61" s="273">
        <f t="shared" si="153"/>
        <v>1079850506.0599999</v>
      </c>
      <c r="BW61" s="273">
        <f t="shared" si="153"/>
        <v>1714087169.3600001</v>
      </c>
      <c r="BX61" s="271">
        <f t="shared" si="153"/>
        <v>4845494029.1499996</v>
      </c>
      <c r="BY61" s="271">
        <f t="shared" si="153"/>
        <v>14421825466.41</v>
      </c>
      <c r="BZ61" s="271">
        <f t="shared" si="153"/>
        <v>241396784</v>
      </c>
      <c r="CA61" s="271">
        <f t="shared" si="153"/>
        <v>286564305</v>
      </c>
      <c r="CB61" s="271">
        <f t="shared" si="153"/>
        <v>938197181.79999995</v>
      </c>
      <c r="CC61" s="271">
        <f t="shared" si="153"/>
        <v>459952511</v>
      </c>
      <c r="CD61" s="271">
        <f t="shared" si="153"/>
        <v>632791753</v>
      </c>
      <c r="CE61" s="271">
        <f t="shared" si="153"/>
        <v>1015954537.4300001</v>
      </c>
      <c r="CF61" s="271">
        <f t="shared" si="153"/>
        <v>1029897867.61</v>
      </c>
      <c r="CG61" s="271">
        <f t="shared" si="153"/>
        <v>700018232</v>
      </c>
      <c r="CH61" s="271">
        <f t="shared" si="153"/>
        <v>1363196584</v>
      </c>
      <c r="CI61" s="271">
        <f t="shared" si="153"/>
        <v>1115065397.0599999</v>
      </c>
      <c r="CJ61" s="271">
        <f>+CJ62+CJ70+CJ73+CJ89+CJ99+CJ104+CJ107+CJ113+CJ117+CJ120+CJ126+CJ135+CJ137+CJ125</f>
        <v>1550076064.3600001</v>
      </c>
      <c r="CK61" s="271">
        <f t="shared" si="153"/>
        <v>2370604937.0500002</v>
      </c>
      <c r="CL61" s="272">
        <f t="shared" si="153"/>
        <v>11769386154.309999</v>
      </c>
      <c r="CM61" s="271">
        <f t="shared" si="153"/>
        <v>147867373.03000021</v>
      </c>
      <c r="CN61" s="273">
        <f t="shared" si="153"/>
        <v>721188573.30000007</v>
      </c>
      <c r="CO61" s="273">
        <f>+CO62+CO70+CO73+CO89+CO99+CO104+CO107+CO113+CO117+CO120+CO126+CO135+CO137</f>
        <v>2448302756.2599993</v>
      </c>
      <c r="CP61" s="273">
        <f>+CP62+CP70+CP73+CP89+CP99+CP104+CP107+CP113+CP117+CP120+CP126+CP135+CP137</f>
        <v>2652439312.1000004</v>
      </c>
      <c r="CQ61" s="270">
        <f t="shared" si="117"/>
        <v>0.99166436451522932</v>
      </c>
      <c r="CR61" s="270">
        <f t="shared" si="118"/>
        <v>0.95100924946431786</v>
      </c>
    </row>
    <row r="62" spans="1:96" s="64" customFormat="1" ht="20.25" customHeight="1" outlineLevel="2" x14ac:dyDescent="0.2">
      <c r="A62" s="1190"/>
      <c r="B62" s="128" t="s">
        <v>240</v>
      </c>
      <c r="C62" s="574" t="s">
        <v>687</v>
      </c>
      <c r="D62" s="107" t="s">
        <v>242</v>
      </c>
      <c r="E62" s="1354">
        <f>+SUM(E63:E69)</f>
        <v>325000000</v>
      </c>
      <c r="F62" s="1354">
        <f t="shared" ref="F62:BQ62" si="154">+SUM(F63:F69)</f>
        <v>50000000</v>
      </c>
      <c r="G62" s="1354">
        <f t="shared" si="154"/>
        <v>157000000</v>
      </c>
      <c r="H62" s="1354">
        <f t="shared" si="154"/>
        <v>100000000</v>
      </c>
      <c r="I62" s="1354">
        <f t="shared" si="154"/>
        <v>0</v>
      </c>
      <c r="J62" s="1354">
        <f t="shared" si="154"/>
        <v>0</v>
      </c>
      <c r="K62" s="1354">
        <f t="shared" si="154"/>
        <v>0</v>
      </c>
      <c r="L62" s="1354">
        <f t="shared" si="154"/>
        <v>0</v>
      </c>
      <c r="M62" s="1354">
        <f t="shared" si="154"/>
        <v>35000000</v>
      </c>
      <c r="N62" s="1354">
        <f t="shared" si="154"/>
        <v>0</v>
      </c>
      <c r="O62" s="1354">
        <f t="shared" si="154"/>
        <v>0</v>
      </c>
      <c r="P62" s="1354">
        <f t="shared" si="154"/>
        <v>60000000</v>
      </c>
      <c r="Q62" s="1354">
        <f t="shared" si="154"/>
        <v>0</v>
      </c>
      <c r="R62" s="1354">
        <f t="shared" si="154"/>
        <v>0</v>
      </c>
      <c r="S62" s="1354">
        <f t="shared" si="154"/>
        <v>0</v>
      </c>
      <c r="T62" s="1354">
        <f t="shared" si="154"/>
        <v>0</v>
      </c>
      <c r="U62" s="1354">
        <f t="shared" si="154"/>
        <v>0</v>
      </c>
      <c r="V62" s="1354">
        <f t="shared" si="154"/>
        <v>0</v>
      </c>
      <c r="W62" s="1354">
        <f t="shared" si="154"/>
        <v>0</v>
      </c>
      <c r="X62" s="1354">
        <f t="shared" si="154"/>
        <v>0</v>
      </c>
      <c r="Y62" s="1354">
        <f t="shared" si="154"/>
        <v>0</v>
      </c>
      <c r="Z62" s="1354">
        <f t="shared" si="154"/>
        <v>41021596</v>
      </c>
      <c r="AA62" s="1367">
        <f t="shared" si="154"/>
        <v>1498879000</v>
      </c>
      <c r="AB62" s="1354">
        <f t="shared" si="154"/>
        <v>800700000</v>
      </c>
      <c r="AC62" s="1354">
        <f t="shared" si="154"/>
        <v>787826000</v>
      </c>
      <c r="AD62" s="1354">
        <f>+SUM(AD63:AD69)</f>
        <v>1051721596</v>
      </c>
      <c r="AE62" s="1354">
        <f>+SUM(AE63:AE69)</f>
        <v>2478705000</v>
      </c>
      <c r="AF62" s="1371">
        <f t="shared" si="154"/>
        <v>0</v>
      </c>
      <c r="AG62" s="1354">
        <f t="shared" si="154"/>
        <v>986000000</v>
      </c>
      <c r="AH62" s="1367">
        <f t="shared" si="154"/>
        <v>0</v>
      </c>
      <c r="AI62" s="1354">
        <f t="shared" si="154"/>
        <v>2737983404</v>
      </c>
      <c r="AJ62" s="129">
        <f t="shared" si="154"/>
        <v>0</v>
      </c>
      <c r="AK62" s="131">
        <f t="shared" si="154"/>
        <v>2729502869.4499998</v>
      </c>
      <c r="AL62" s="131">
        <f t="shared" si="154"/>
        <v>2737983404</v>
      </c>
      <c r="AM62" s="131">
        <f t="shared" si="154"/>
        <v>201345982.44999999</v>
      </c>
      <c r="AN62" s="131">
        <f t="shared" si="154"/>
        <v>6275031</v>
      </c>
      <c r="AO62" s="131">
        <f t="shared" si="154"/>
        <v>0</v>
      </c>
      <c r="AP62" s="131">
        <f t="shared" si="154"/>
        <v>0</v>
      </c>
      <c r="AQ62" s="131">
        <f t="shared" si="154"/>
        <v>0</v>
      </c>
      <c r="AR62" s="131">
        <f t="shared" si="154"/>
        <v>0</v>
      </c>
      <c r="AS62" s="131">
        <f t="shared" si="154"/>
        <v>0</v>
      </c>
      <c r="AT62" s="131">
        <f t="shared" si="154"/>
        <v>36250000</v>
      </c>
      <c r="AU62" s="131">
        <f t="shared" si="154"/>
        <v>430000000</v>
      </c>
      <c r="AV62" s="131">
        <f t="shared" si="154"/>
        <v>368320000</v>
      </c>
      <c r="AW62" s="131">
        <f t="shared" si="154"/>
        <v>229811856</v>
      </c>
      <c r="AX62" s="131">
        <f t="shared" si="154"/>
        <v>1457500000</v>
      </c>
      <c r="AY62" s="131">
        <f t="shared" si="154"/>
        <v>2729502869.4499998</v>
      </c>
      <c r="AZ62" s="131">
        <f t="shared" si="154"/>
        <v>0</v>
      </c>
      <c r="BA62" s="131">
        <f t="shared" si="154"/>
        <v>207621013.44</v>
      </c>
      <c r="BB62" s="131">
        <f t="shared" si="154"/>
        <v>0</v>
      </c>
      <c r="BC62" s="131">
        <f t="shared" si="154"/>
        <v>0</v>
      </c>
      <c r="BD62" s="131">
        <f t="shared" si="154"/>
        <v>0</v>
      </c>
      <c r="BE62" s="131">
        <f t="shared" si="154"/>
        <v>0</v>
      </c>
      <c r="BF62" s="131">
        <f t="shared" si="154"/>
        <v>0</v>
      </c>
      <c r="BG62" s="131">
        <f t="shared" si="154"/>
        <v>0</v>
      </c>
      <c r="BH62" s="131">
        <f t="shared" si="154"/>
        <v>36250000</v>
      </c>
      <c r="BI62" s="131">
        <f t="shared" si="154"/>
        <v>0</v>
      </c>
      <c r="BJ62" s="131">
        <f t="shared" si="154"/>
        <v>23461856</v>
      </c>
      <c r="BK62" s="131">
        <f t="shared" si="154"/>
        <v>2244831972.3000002</v>
      </c>
      <c r="BL62" s="131">
        <f t="shared" si="154"/>
        <v>2512164841.7399998</v>
      </c>
      <c r="BM62" s="131">
        <f t="shared" si="154"/>
        <v>0</v>
      </c>
      <c r="BN62" s="131">
        <f t="shared" si="154"/>
        <v>0</v>
      </c>
      <c r="BO62" s="131">
        <f t="shared" si="154"/>
        <v>0</v>
      </c>
      <c r="BP62" s="131">
        <f t="shared" si="154"/>
        <v>6275031</v>
      </c>
      <c r="BQ62" s="131">
        <f t="shared" si="154"/>
        <v>0</v>
      </c>
      <c r="BR62" s="131">
        <f t="shared" ref="BR62:CL62" si="155">+SUM(BR63:BR69)</f>
        <v>0</v>
      </c>
      <c r="BS62" s="131">
        <f t="shared" si="155"/>
        <v>201345982.44</v>
      </c>
      <c r="BT62" s="131">
        <f t="shared" si="155"/>
        <v>0</v>
      </c>
      <c r="BU62" s="131">
        <f t="shared" si="155"/>
        <v>0</v>
      </c>
      <c r="BV62" s="131">
        <f t="shared" si="155"/>
        <v>0</v>
      </c>
      <c r="BW62" s="131">
        <f t="shared" si="155"/>
        <v>36250000</v>
      </c>
      <c r="BX62" s="131">
        <f t="shared" si="155"/>
        <v>1435342556.3</v>
      </c>
      <c r="BY62" s="131">
        <f t="shared" si="155"/>
        <v>1679213569.74</v>
      </c>
      <c r="BZ62" s="131">
        <f t="shared" si="155"/>
        <v>0</v>
      </c>
      <c r="CA62" s="131">
        <f t="shared" si="155"/>
        <v>0</v>
      </c>
      <c r="CB62" s="131">
        <f t="shared" si="155"/>
        <v>0</v>
      </c>
      <c r="CC62" s="131">
        <f t="shared" si="155"/>
        <v>6275031</v>
      </c>
      <c r="CD62" s="131">
        <f t="shared" si="155"/>
        <v>0</v>
      </c>
      <c r="CE62" s="131">
        <f t="shared" si="155"/>
        <v>0</v>
      </c>
      <c r="CF62" s="131">
        <f t="shared" si="155"/>
        <v>201345982.44</v>
      </c>
      <c r="CG62" s="131">
        <f t="shared" si="155"/>
        <v>0</v>
      </c>
      <c r="CH62" s="131">
        <f t="shared" si="155"/>
        <v>0</v>
      </c>
      <c r="CI62" s="131">
        <f t="shared" si="155"/>
        <v>0</v>
      </c>
      <c r="CJ62" s="131">
        <f t="shared" si="155"/>
        <v>0</v>
      </c>
      <c r="CK62" s="131">
        <f t="shared" si="155"/>
        <v>46098600</v>
      </c>
      <c r="CL62" s="131">
        <f t="shared" si="155"/>
        <v>253719613.44</v>
      </c>
      <c r="CM62" s="131">
        <f>+CM63+CM64+CM65+CM66+CM67</f>
        <v>8480534.5499999523</v>
      </c>
      <c r="CN62" s="129">
        <f>+SUM(CN63:CN69)</f>
        <v>217338027.71000004</v>
      </c>
      <c r="CO62" s="129">
        <f>+SUM(CO63:CO69)</f>
        <v>832951272</v>
      </c>
      <c r="CP62" s="129">
        <f>+SUM(CP63:CP69)</f>
        <v>1425493956.3</v>
      </c>
      <c r="CQ62" s="133">
        <f t="shared" si="117"/>
        <v>0.9969026347867519</v>
      </c>
      <c r="CR62" s="133">
        <f t="shared" si="118"/>
        <v>0.91752376514404899</v>
      </c>
    </row>
    <row r="63" spans="1:96" s="1416" customFormat="1" ht="18" customHeight="1" outlineLevel="3" x14ac:dyDescent="0.2">
      <c r="A63" s="1512" t="str">
        <f t="shared" ref="A63:A126" si="156">+B63&amp;C63</f>
        <v>A-2-0-4-1-313</v>
      </c>
      <c r="B63" s="109" t="s">
        <v>688</v>
      </c>
      <c r="C63" s="25">
        <v>13</v>
      </c>
      <c r="D63" s="108" t="s">
        <v>689</v>
      </c>
      <c r="E63" s="37">
        <v>0</v>
      </c>
      <c r="F63" s="45">
        <v>0</v>
      </c>
      <c r="G63" s="45">
        <v>0</v>
      </c>
      <c r="H63" s="45">
        <v>0</v>
      </c>
      <c r="I63" s="45">
        <v>0</v>
      </c>
      <c r="J63" s="45">
        <v>0</v>
      </c>
      <c r="K63" s="45">
        <v>0</v>
      </c>
      <c r="L63" s="45">
        <v>0</v>
      </c>
      <c r="M63" s="45">
        <v>0</v>
      </c>
      <c r="N63" s="45">
        <v>0</v>
      </c>
      <c r="O63" s="45">
        <v>0</v>
      </c>
      <c r="P63" s="45">
        <v>0</v>
      </c>
      <c r="Q63" s="120">
        <v>0</v>
      </c>
      <c r="R63" s="37">
        <v>0</v>
      </c>
      <c r="S63" s="119"/>
      <c r="T63" s="45">
        <v>0</v>
      </c>
      <c r="U63" s="45">
        <v>0</v>
      </c>
      <c r="V63" s="45">
        <v>0</v>
      </c>
      <c r="W63" s="45">
        <v>0</v>
      </c>
      <c r="X63" s="45">
        <v>0</v>
      </c>
      <c r="Y63" s="45">
        <v>0</v>
      </c>
      <c r="Z63" s="45">
        <v>6000000</v>
      </c>
      <c r="AA63" s="120">
        <v>0</v>
      </c>
      <c r="AB63" s="110"/>
      <c r="AC63" s="896"/>
      <c r="AD63" s="111">
        <f t="shared" ref="AD63:AE63" si="157">+F63+H63+J63+L63+N63+P63+R63+T63+V63+X63+Z63+AB63</f>
        <v>6000000</v>
      </c>
      <c r="AE63" s="896">
        <f t="shared" si="157"/>
        <v>0</v>
      </c>
      <c r="AF63" s="45">
        <v>0</v>
      </c>
      <c r="AG63" s="40">
        <v>6000000</v>
      </c>
      <c r="AH63" s="120"/>
      <c r="AI63" s="37">
        <f>+E63-AD63+AE63-AH63-AF63+AG63</f>
        <v>0</v>
      </c>
      <c r="AJ63" s="119"/>
      <c r="AK63" s="37">
        <f>+AJ63+AY63</f>
        <v>0</v>
      </c>
      <c r="AL63" s="37">
        <f>+AI63-AJ63</f>
        <v>0</v>
      </c>
      <c r="AM63" s="37">
        <v>0</v>
      </c>
      <c r="AN63" s="37">
        <v>0</v>
      </c>
      <c r="AO63" s="37">
        <v>0</v>
      </c>
      <c r="AP63" s="37">
        <v>0</v>
      </c>
      <c r="AQ63" s="37">
        <v>0</v>
      </c>
      <c r="AR63" s="37">
        <v>0</v>
      </c>
      <c r="AS63" s="37">
        <v>0</v>
      </c>
      <c r="AT63" s="37">
        <v>0</v>
      </c>
      <c r="AU63" s="37">
        <v>0</v>
      </c>
      <c r="AV63" s="37">
        <v>0</v>
      </c>
      <c r="AW63" s="37">
        <v>0</v>
      </c>
      <c r="AX63" s="37">
        <v>0</v>
      </c>
      <c r="AY63" s="37">
        <f t="shared" ref="AY63:AY69" si="158">+SUM(AM63:AX63)</f>
        <v>0</v>
      </c>
      <c r="AZ63" s="37">
        <v>0</v>
      </c>
      <c r="BA63" s="37">
        <v>0</v>
      </c>
      <c r="BB63" s="37">
        <v>0</v>
      </c>
      <c r="BC63" s="37">
        <v>0</v>
      </c>
      <c r="BD63" s="37">
        <v>0</v>
      </c>
      <c r="BE63" s="37">
        <v>0</v>
      </c>
      <c r="BF63" s="37">
        <v>0</v>
      </c>
      <c r="BG63" s="110">
        <v>0</v>
      </c>
      <c r="BH63" s="37">
        <v>0</v>
      </c>
      <c r="BI63" s="119">
        <v>0</v>
      </c>
      <c r="BJ63" s="119">
        <v>0</v>
      </c>
      <c r="BK63" s="37">
        <v>0</v>
      </c>
      <c r="BL63" s="37">
        <f t="shared" ref="BL63:BL69" si="159">+SUM(AZ63:BK63)</f>
        <v>0</v>
      </c>
      <c r="BM63" s="37">
        <v>0</v>
      </c>
      <c r="BN63" s="37">
        <v>0</v>
      </c>
      <c r="BO63" s="37">
        <v>0</v>
      </c>
      <c r="BP63" s="37">
        <v>0</v>
      </c>
      <c r="BQ63" s="37">
        <v>0</v>
      </c>
      <c r="BR63" s="37">
        <v>0</v>
      </c>
      <c r="BS63" s="37">
        <v>0</v>
      </c>
      <c r="BT63" s="110">
        <v>0</v>
      </c>
      <c r="BU63" s="37">
        <v>0</v>
      </c>
      <c r="BV63" s="119">
        <v>0</v>
      </c>
      <c r="BW63" s="119">
        <v>0</v>
      </c>
      <c r="BX63" s="37">
        <v>0</v>
      </c>
      <c r="BY63" s="37">
        <f t="shared" ref="BY63:BY69" si="160">+SUM(BM63:BX63)</f>
        <v>0</v>
      </c>
      <c r="BZ63" s="37">
        <v>0</v>
      </c>
      <c r="CA63" s="37">
        <v>0</v>
      </c>
      <c r="CB63" s="37">
        <v>0</v>
      </c>
      <c r="CC63" s="37">
        <v>0</v>
      </c>
      <c r="CD63" s="37">
        <v>0</v>
      </c>
      <c r="CE63" s="37">
        <v>0</v>
      </c>
      <c r="CF63" s="37">
        <v>0</v>
      </c>
      <c r="CG63" s="37">
        <v>0</v>
      </c>
      <c r="CH63" s="37">
        <v>0</v>
      </c>
      <c r="CI63" s="37">
        <v>0</v>
      </c>
      <c r="CJ63" s="37">
        <v>0</v>
      </c>
      <c r="CK63" s="37">
        <v>0</v>
      </c>
      <c r="CL63" s="110">
        <f t="shared" ref="CL63:CL69" si="161">+SUM(BZ63:CK63)</f>
        <v>0</v>
      </c>
      <c r="CM63" s="37">
        <f t="shared" ref="CM63:CM69" si="162">+AL63-AY63</f>
        <v>0</v>
      </c>
      <c r="CN63" s="119">
        <f t="shared" ref="CN63:CN69" si="163">+AY63-BL63</f>
        <v>0</v>
      </c>
      <c r="CO63" s="119">
        <f t="shared" ref="CO63:CO69" si="164">+BL63-BY63</f>
        <v>0</v>
      </c>
      <c r="CP63" s="119">
        <f>+BY63-CL63</f>
        <v>0</v>
      </c>
      <c r="CQ63" s="1412">
        <f t="shared" si="117"/>
        <v>0</v>
      </c>
      <c r="CR63" s="1412">
        <f t="shared" si="118"/>
        <v>0</v>
      </c>
    </row>
    <row r="64" spans="1:96" s="1416" customFormat="1" ht="18" customHeight="1" outlineLevel="3" x14ac:dyDescent="0.2">
      <c r="A64" s="1512" t="str">
        <f t="shared" si="156"/>
        <v>A-2-0-4-1-613</v>
      </c>
      <c r="B64" s="109" t="s">
        <v>157</v>
      </c>
      <c r="C64" s="25">
        <v>13</v>
      </c>
      <c r="D64" s="108" t="s">
        <v>69</v>
      </c>
      <c r="E64" s="37">
        <v>0</v>
      </c>
      <c r="F64" s="45">
        <v>0</v>
      </c>
      <c r="G64" s="45">
        <v>0</v>
      </c>
      <c r="H64" s="45">
        <v>0</v>
      </c>
      <c r="I64" s="45">
        <v>0</v>
      </c>
      <c r="J64" s="45">
        <v>0</v>
      </c>
      <c r="K64" s="45">
        <v>0</v>
      </c>
      <c r="L64" s="45">
        <v>0</v>
      </c>
      <c r="M64" s="45">
        <v>0</v>
      </c>
      <c r="N64" s="45">
        <v>0</v>
      </c>
      <c r="O64" s="45">
        <v>0</v>
      </c>
      <c r="P64" s="45">
        <v>0</v>
      </c>
      <c r="Q64" s="120">
        <v>0</v>
      </c>
      <c r="R64" s="37">
        <v>0</v>
      </c>
      <c r="S64" s="119"/>
      <c r="T64" s="45">
        <v>0</v>
      </c>
      <c r="U64" s="45">
        <v>0</v>
      </c>
      <c r="V64" s="45">
        <v>0</v>
      </c>
      <c r="W64" s="45">
        <v>0</v>
      </c>
      <c r="X64" s="45">
        <v>0</v>
      </c>
      <c r="Y64" s="45">
        <v>0</v>
      </c>
      <c r="Z64" s="45">
        <v>0</v>
      </c>
      <c r="AA64" s="120">
        <v>0</v>
      </c>
      <c r="AB64" s="110">
        <f>16700000+34000000+80000000</f>
        <v>130700000</v>
      </c>
      <c r="AC64" s="896"/>
      <c r="AD64" s="111">
        <f t="shared" ref="AD64:AD69" si="165">+F64+H64+J64+L64+N64+P64+R64+T64+V64+X64+Z64+AB64</f>
        <v>130700000</v>
      </c>
      <c r="AE64" s="896">
        <f t="shared" ref="AE64:AE69" si="166">+G64+I64+K64+M64+O64+Q64+S64+U64+W64+Y64+AA64+AC64</f>
        <v>0</v>
      </c>
      <c r="AF64" s="45">
        <v>0</v>
      </c>
      <c r="AG64" s="40">
        <v>500000000</v>
      </c>
      <c r="AH64" s="120"/>
      <c r="AI64" s="37">
        <f>+E64-AD64+AE64-AH64-AF64+AG64</f>
        <v>369300000</v>
      </c>
      <c r="AJ64" s="119"/>
      <c r="AK64" s="37">
        <f>+AJ64+AY64</f>
        <v>368320000</v>
      </c>
      <c r="AL64" s="37">
        <f>+AI64-AJ64</f>
        <v>369300000</v>
      </c>
      <c r="AM64" s="37">
        <v>0</v>
      </c>
      <c r="AN64" s="37">
        <v>0</v>
      </c>
      <c r="AO64" s="37">
        <v>0</v>
      </c>
      <c r="AP64" s="37">
        <v>0</v>
      </c>
      <c r="AQ64" s="37">
        <v>0</v>
      </c>
      <c r="AR64" s="37">
        <v>0</v>
      </c>
      <c r="AS64" s="37">
        <v>0</v>
      </c>
      <c r="AT64" s="1416">
        <v>0</v>
      </c>
      <c r="AU64" s="37">
        <v>0</v>
      </c>
      <c r="AV64" s="37">
        <v>368320000</v>
      </c>
      <c r="AW64" s="37">
        <v>0</v>
      </c>
      <c r="AX64" s="37">
        <v>0</v>
      </c>
      <c r="AY64" s="37">
        <f t="shared" si="158"/>
        <v>368320000</v>
      </c>
      <c r="AZ64" s="37">
        <v>0</v>
      </c>
      <c r="BA64" s="37">
        <v>0</v>
      </c>
      <c r="BB64" s="37">
        <v>0</v>
      </c>
      <c r="BC64" s="37">
        <v>0</v>
      </c>
      <c r="BD64" s="37">
        <v>0</v>
      </c>
      <c r="BE64" s="37">
        <v>0</v>
      </c>
      <c r="BF64" s="37">
        <v>0</v>
      </c>
      <c r="BG64" s="110">
        <v>0</v>
      </c>
      <c r="BH64" s="37">
        <v>0</v>
      </c>
      <c r="BI64" s="119">
        <v>0</v>
      </c>
      <c r="BJ64" s="119">
        <v>0</v>
      </c>
      <c r="BK64" s="37">
        <v>367605651</v>
      </c>
      <c r="BL64" s="37">
        <f t="shared" si="159"/>
        <v>367605651</v>
      </c>
      <c r="BM64" s="37">
        <v>0</v>
      </c>
      <c r="BN64" s="37">
        <v>0</v>
      </c>
      <c r="BO64" s="37">
        <v>0</v>
      </c>
      <c r="BP64" s="37">
        <v>0</v>
      </c>
      <c r="BQ64" s="37">
        <v>0</v>
      </c>
      <c r="BR64" s="37">
        <v>0</v>
      </c>
      <c r="BS64" s="37">
        <v>0</v>
      </c>
      <c r="BT64" s="110">
        <v>0</v>
      </c>
      <c r="BU64" s="37">
        <v>0</v>
      </c>
      <c r="BV64" s="119">
        <v>0</v>
      </c>
      <c r="BW64" s="119">
        <v>0</v>
      </c>
      <c r="BX64" s="37">
        <v>0</v>
      </c>
      <c r="BY64" s="37">
        <f t="shared" si="160"/>
        <v>0</v>
      </c>
      <c r="BZ64" s="37">
        <v>0</v>
      </c>
      <c r="CA64" s="37">
        <v>0</v>
      </c>
      <c r="CB64" s="37">
        <v>0</v>
      </c>
      <c r="CC64" s="37">
        <v>0</v>
      </c>
      <c r="CD64" s="37">
        <v>0</v>
      </c>
      <c r="CE64" s="37">
        <v>0</v>
      </c>
      <c r="CF64" s="37">
        <v>0</v>
      </c>
      <c r="CG64" s="37">
        <v>0</v>
      </c>
      <c r="CH64" s="37">
        <v>0</v>
      </c>
      <c r="CI64" s="37">
        <v>0</v>
      </c>
      <c r="CJ64" s="37">
        <v>0</v>
      </c>
      <c r="CK64" s="37">
        <v>0</v>
      </c>
      <c r="CL64" s="110">
        <f t="shared" si="161"/>
        <v>0</v>
      </c>
      <c r="CM64" s="37">
        <f t="shared" si="162"/>
        <v>980000</v>
      </c>
      <c r="CN64" s="119">
        <f t="shared" si="163"/>
        <v>714349</v>
      </c>
      <c r="CO64" s="119">
        <f t="shared" si="164"/>
        <v>367605651</v>
      </c>
      <c r="CP64" s="119">
        <f>+BY64-CL64</f>
        <v>0</v>
      </c>
      <c r="CQ64" s="1412">
        <f t="shared" si="117"/>
        <v>0.99734633089629032</v>
      </c>
      <c r="CR64" s="1412">
        <f t="shared" si="118"/>
        <v>0.99541199837530459</v>
      </c>
    </row>
    <row r="65" spans="1:96" s="1416" customFormat="1" ht="18" customHeight="1" outlineLevel="3" x14ac:dyDescent="0.2">
      <c r="A65" s="1512" t="str">
        <f t="shared" si="156"/>
        <v>A-2-0-4-1-610</v>
      </c>
      <c r="B65" s="109" t="s">
        <v>157</v>
      </c>
      <c r="C65" s="25" t="s">
        <v>86</v>
      </c>
      <c r="D65" s="108" t="s">
        <v>69</v>
      </c>
      <c r="E65" s="37">
        <v>250000000</v>
      </c>
      <c r="F65" s="45">
        <v>50000000</v>
      </c>
      <c r="G65" s="40"/>
      <c r="H65" s="40">
        <v>100000000</v>
      </c>
      <c r="I65" s="40"/>
      <c r="J65" s="40"/>
      <c r="K65" s="40"/>
      <c r="L65" s="40"/>
      <c r="M65" s="40">
        <v>35000000</v>
      </c>
      <c r="N65" s="40"/>
      <c r="O65" s="40"/>
      <c r="P65" s="40">
        <v>60000000</v>
      </c>
      <c r="Q65" s="112"/>
      <c r="R65" s="37"/>
      <c r="S65" s="119"/>
      <c r="T65" s="45"/>
      <c r="U65" s="40"/>
      <c r="V65" s="40"/>
      <c r="W65" s="40"/>
      <c r="X65" s="40"/>
      <c r="Y65" s="40"/>
      <c r="Z65" s="40"/>
      <c r="AA65" s="112"/>
      <c r="AB65" s="110">
        <f>47000000+20000000</f>
        <v>67000000</v>
      </c>
      <c r="AC65" s="896">
        <v>9000000</v>
      </c>
      <c r="AD65" s="111">
        <f t="shared" si="165"/>
        <v>277000000</v>
      </c>
      <c r="AE65" s="896">
        <f t="shared" si="166"/>
        <v>44000000</v>
      </c>
      <c r="AF65" s="45"/>
      <c r="AG65" s="40"/>
      <c r="AH65" s="120"/>
      <c r="AI65" s="37">
        <f>+E65-AD65+AE65-AH65-AF65+AG65</f>
        <v>17000000</v>
      </c>
      <c r="AJ65" s="119"/>
      <c r="AK65" s="37">
        <f>+AJ65+AY65</f>
        <v>9500000</v>
      </c>
      <c r="AL65" s="37">
        <f>+AI65-AJ65</f>
        <v>17000000</v>
      </c>
      <c r="AM65" s="37">
        <v>0</v>
      </c>
      <c r="AN65" s="260">
        <v>0</v>
      </c>
      <c r="AO65" s="260">
        <v>0</v>
      </c>
      <c r="AP65" s="260">
        <v>0</v>
      </c>
      <c r="AQ65" s="261">
        <v>0</v>
      </c>
      <c r="AR65" s="37">
        <v>0</v>
      </c>
      <c r="AS65" s="37">
        <v>0</v>
      </c>
      <c r="AT65" s="40">
        <v>0</v>
      </c>
      <c r="AU65" s="40">
        <v>0</v>
      </c>
      <c r="AV65" s="40">
        <v>0</v>
      </c>
      <c r="AW65" s="120">
        <v>0</v>
      </c>
      <c r="AX65" s="112">
        <v>9500000</v>
      </c>
      <c r="AY65" s="37">
        <f t="shared" si="158"/>
        <v>9500000</v>
      </c>
      <c r="AZ65" s="37">
        <v>0</v>
      </c>
      <c r="BA65" s="37">
        <v>0</v>
      </c>
      <c r="BB65" s="37">
        <v>0</v>
      </c>
      <c r="BC65" s="45">
        <v>0</v>
      </c>
      <c r="BD65" s="40">
        <v>0</v>
      </c>
      <c r="BE65" s="40">
        <v>0</v>
      </c>
      <c r="BF65" s="40">
        <v>0</v>
      </c>
      <c r="BG65" s="112">
        <v>0</v>
      </c>
      <c r="BH65" s="37">
        <v>0</v>
      </c>
      <c r="BI65" s="45">
        <v>0</v>
      </c>
      <c r="BJ65" s="45">
        <v>0</v>
      </c>
      <c r="BK65" s="112">
        <v>0</v>
      </c>
      <c r="BL65" s="37">
        <f t="shared" si="159"/>
        <v>0</v>
      </c>
      <c r="BM65" s="111">
        <v>0</v>
      </c>
      <c r="BN65" s="40">
        <v>0</v>
      </c>
      <c r="BO65" s="40">
        <v>0</v>
      </c>
      <c r="BP65" s="40">
        <v>0</v>
      </c>
      <c r="BQ65" s="40">
        <v>0</v>
      </c>
      <c r="BR65" s="40">
        <v>0</v>
      </c>
      <c r="BS65" s="40">
        <v>0</v>
      </c>
      <c r="BT65" s="112">
        <v>0</v>
      </c>
      <c r="BU65" s="37">
        <v>0</v>
      </c>
      <c r="BV65" s="45">
        <v>0</v>
      </c>
      <c r="BW65" s="45">
        <v>0</v>
      </c>
      <c r="BX65" s="112">
        <v>0</v>
      </c>
      <c r="BY65" s="37">
        <f t="shared" si="160"/>
        <v>0</v>
      </c>
      <c r="BZ65" s="40">
        <v>0</v>
      </c>
      <c r="CA65" s="40">
        <v>0</v>
      </c>
      <c r="CB65" s="40">
        <v>0</v>
      </c>
      <c r="CC65" s="40">
        <v>0</v>
      </c>
      <c r="CD65" s="40">
        <v>0</v>
      </c>
      <c r="CE65" s="40">
        <v>0</v>
      </c>
      <c r="CF65" s="40">
        <v>0</v>
      </c>
      <c r="CG65" s="40">
        <v>0</v>
      </c>
      <c r="CH65" s="40">
        <v>0</v>
      </c>
      <c r="CI65" s="40">
        <v>0</v>
      </c>
      <c r="CJ65" s="40">
        <v>0</v>
      </c>
      <c r="CK65" s="40">
        <v>0</v>
      </c>
      <c r="CL65" s="110">
        <f t="shared" si="161"/>
        <v>0</v>
      </c>
      <c r="CM65" s="37">
        <f t="shared" si="162"/>
        <v>7500000</v>
      </c>
      <c r="CN65" s="119">
        <f t="shared" si="163"/>
        <v>9500000</v>
      </c>
      <c r="CO65" s="119">
        <f t="shared" si="164"/>
        <v>0</v>
      </c>
      <c r="CP65" s="119">
        <f>+BY65-CL65</f>
        <v>0</v>
      </c>
      <c r="CQ65" s="1412">
        <f t="shared" si="117"/>
        <v>0.55882352941176472</v>
      </c>
      <c r="CR65" s="1412">
        <f t="shared" si="118"/>
        <v>0</v>
      </c>
    </row>
    <row r="66" spans="1:96" s="1416" customFormat="1" ht="18" customHeight="1" outlineLevel="3" x14ac:dyDescent="0.2">
      <c r="A66" s="1512" t="str">
        <f t="shared" si="156"/>
        <v>A-2-0-4-1-813</v>
      </c>
      <c r="B66" s="109" t="s">
        <v>158</v>
      </c>
      <c r="C66" s="25">
        <v>13</v>
      </c>
      <c r="D66" s="108" t="s">
        <v>70</v>
      </c>
      <c r="E66" s="37">
        <v>0</v>
      </c>
      <c r="F66" s="45">
        <v>0</v>
      </c>
      <c r="G66" s="45">
        <v>0</v>
      </c>
      <c r="H66" s="45">
        <v>0</v>
      </c>
      <c r="I66" s="45">
        <v>0</v>
      </c>
      <c r="J66" s="45">
        <v>0</v>
      </c>
      <c r="K66" s="45">
        <v>0</v>
      </c>
      <c r="L66" s="45">
        <v>0</v>
      </c>
      <c r="M66" s="45">
        <v>0</v>
      </c>
      <c r="N66" s="45">
        <v>0</v>
      </c>
      <c r="O66" s="45">
        <v>0</v>
      </c>
      <c r="P66" s="45">
        <v>0</v>
      </c>
      <c r="Q66" s="120">
        <v>0</v>
      </c>
      <c r="R66" s="37">
        <v>0</v>
      </c>
      <c r="S66" s="119"/>
      <c r="T66" s="45">
        <v>0</v>
      </c>
      <c r="U66" s="45">
        <v>0</v>
      </c>
      <c r="V66" s="45">
        <v>0</v>
      </c>
      <c r="W66" s="45">
        <v>0</v>
      </c>
      <c r="X66" s="45">
        <v>0</v>
      </c>
      <c r="Y66" s="45">
        <v>0</v>
      </c>
      <c r="Z66" s="45">
        <v>11400000</v>
      </c>
      <c r="AA66" s="120">
        <v>242000000</v>
      </c>
      <c r="AB66" s="110"/>
      <c r="AC66" s="896">
        <v>244000000</v>
      </c>
      <c r="AD66" s="111">
        <f t="shared" si="165"/>
        <v>11400000</v>
      </c>
      <c r="AE66" s="896">
        <f t="shared" si="166"/>
        <v>486000000</v>
      </c>
      <c r="AF66" s="45">
        <v>0</v>
      </c>
      <c r="AG66" s="40">
        <v>480000000</v>
      </c>
      <c r="AH66" s="120"/>
      <c r="AI66" s="37">
        <f>+E66-AD66+AE66-AH66-AF66+AG66</f>
        <v>954600000</v>
      </c>
      <c r="AJ66" s="119"/>
      <c r="AK66" s="37">
        <f>+AJ66+AY66</f>
        <v>954599856</v>
      </c>
      <c r="AL66" s="37">
        <f>+AI66-AJ66</f>
        <v>954600000</v>
      </c>
      <c r="AM66" s="37">
        <v>0</v>
      </c>
      <c r="AN66" s="37">
        <v>0</v>
      </c>
      <c r="AO66" s="37">
        <v>0</v>
      </c>
      <c r="AP66" s="37">
        <v>0</v>
      </c>
      <c r="AQ66" s="37">
        <v>0</v>
      </c>
      <c r="AR66" s="37">
        <v>0</v>
      </c>
      <c r="AS66" s="37">
        <v>0</v>
      </c>
      <c r="AT66" s="37">
        <v>36250000</v>
      </c>
      <c r="AU66" s="37">
        <v>430000000</v>
      </c>
      <c r="AV66" s="37">
        <v>0</v>
      </c>
      <c r="AW66" s="37">
        <v>221961856</v>
      </c>
      <c r="AX66" s="37">
        <v>266388000</v>
      </c>
      <c r="AY66" s="37">
        <f t="shared" si="158"/>
        <v>954599856</v>
      </c>
      <c r="AZ66" s="37">
        <v>0</v>
      </c>
      <c r="BA66" s="37">
        <v>0</v>
      </c>
      <c r="BB66" s="37">
        <v>0</v>
      </c>
      <c r="BC66" s="37">
        <v>0</v>
      </c>
      <c r="BD66" s="37">
        <v>0</v>
      </c>
      <c r="BE66" s="37">
        <v>0</v>
      </c>
      <c r="BF66" s="37">
        <v>0</v>
      </c>
      <c r="BG66" s="110">
        <v>0</v>
      </c>
      <c r="BH66" s="37">
        <v>36250000</v>
      </c>
      <c r="BI66" s="119">
        <v>0</v>
      </c>
      <c r="BJ66" s="119">
        <v>23461856</v>
      </c>
      <c r="BK66" s="37">
        <v>699660561.03999996</v>
      </c>
      <c r="BL66" s="37">
        <f t="shared" si="159"/>
        <v>759372417.03999996</v>
      </c>
      <c r="BM66" s="37">
        <v>0</v>
      </c>
      <c r="BN66" s="37">
        <v>0</v>
      </c>
      <c r="BO66" s="37">
        <v>0</v>
      </c>
      <c r="BP66" s="37">
        <v>0</v>
      </c>
      <c r="BQ66" s="37">
        <v>0</v>
      </c>
      <c r="BR66" s="37">
        <v>0</v>
      </c>
      <c r="BS66" s="37">
        <v>0</v>
      </c>
      <c r="BT66" s="110">
        <v>0</v>
      </c>
      <c r="BU66" s="37">
        <v>0</v>
      </c>
      <c r="BV66" s="119">
        <v>0</v>
      </c>
      <c r="BW66" s="119">
        <v>36250000</v>
      </c>
      <c r="BX66" s="37">
        <v>262274996.03999999</v>
      </c>
      <c r="BY66" s="37">
        <f t="shared" si="160"/>
        <v>298524996.03999996</v>
      </c>
      <c r="BZ66" s="37">
        <v>0</v>
      </c>
      <c r="CA66" s="37">
        <v>0</v>
      </c>
      <c r="CB66" s="37">
        <v>0</v>
      </c>
      <c r="CC66" s="37">
        <v>0</v>
      </c>
      <c r="CD66" s="37">
        <v>0</v>
      </c>
      <c r="CE66" s="37">
        <v>0</v>
      </c>
      <c r="CF66" s="37">
        <v>0</v>
      </c>
      <c r="CG66" s="37">
        <v>0</v>
      </c>
      <c r="CH66" s="37">
        <v>0</v>
      </c>
      <c r="CI66" s="37">
        <v>0</v>
      </c>
      <c r="CJ66" s="37">
        <v>0</v>
      </c>
      <c r="CK66" s="37">
        <v>46098600</v>
      </c>
      <c r="CL66" s="110">
        <f t="shared" si="161"/>
        <v>46098600</v>
      </c>
      <c r="CM66" s="37">
        <f t="shared" si="162"/>
        <v>144</v>
      </c>
      <c r="CN66" s="119">
        <f t="shared" si="163"/>
        <v>195227438.96000004</v>
      </c>
      <c r="CO66" s="119">
        <f t="shared" si="164"/>
        <v>460847421</v>
      </c>
      <c r="CP66" s="119">
        <f>+BY66-CL66</f>
        <v>252426396.03999996</v>
      </c>
      <c r="CQ66" s="1412">
        <f t="shared" si="117"/>
        <v>0.9999998491514771</v>
      </c>
      <c r="CR66" s="1412">
        <f t="shared" si="118"/>
        <v>0.79548755189608211</v>
      </c>
    </row>
    <row r="67" spans="1:96" s="1416" customFormat="1" ht="18" customHeight="1" outlineLevel="3" x14ac:dyDescent="0.2">
      <c r="A67" s="1512" t="str">
        <f t="shared" si="156"/>
        <v>A-2-0-4-1-810</v>
      </c>
      <c r="B67" s="109" t="s">
        <v>158</v>
      </c>
      <c r="C67" s="25" t="s">
        <v>86</v>
      </c>
      <c r="D67" s="108" t="s">
        <v>70</v>
      </c>
      <c r="E67" s="37">
        <v>75000000</v>
      </c>
      <c r="F67" s="45"/>
      <c r="G67" s="40">
        <v>157000000</v>
      </c>
      <c r="H67" s="40"/>
      <c r="I67" s="40"/>
      <c r="J67" s="40"/>
      <c r="K67" s="40"/>
      <c r="L67" s="40"/>
      <c r="M67" s="40"/>
      <c r="N67" s="40"/>
      <c r="O67" s="40"/>
      <c r="P67" s="40"/>
      <c r="Q67" s="112"/>
      <c r="R67" s="37"/>
      <c r="S67" s="119"/>
      <c r="T67" s="45"/>
      <c r="U67" s="40"/>
      <c r="V67" s="40"/>
      <c r="W67" s="40"/>
      <c r="X67" s="40"/>
      <c r="Y67" s="40"/>
      <c r="Z67" s="40">
        <v>23621596</v>
      </c>
      <c r="AA67" s="112">
        <v>653879000</v>
      </c>
      <c r="AB67" s="110"/>
      <c r="AC67" s="896">
        <v>534826000</v>
      </c>
      <c r="AD67" s="111">
        <f t="shared" si="165"/>
        <v>23621596</v>
      </c>
      <c r="AE67" s="896">
        <f t="shared" si="166"/>
        <v>1345705000</v>
      </c>
      <c r="AF67" s="45"/>
      <c r="AG67" s="40"/>
      <c r="AH67" s="120"/>
      <c r="AI67" s="37">
        <f>+E67-AD67+AE67-AH67-AF67+AG67</f>
        <v>1397083404</v>
      </c>
      <c r="AJ67" s="119"/>
      <c r="AK67" s="37">
        <f>+AJ67+AY67</f>
        <v>1397083013.45</v>
      </c>
      <c r="AL67" s="37">
        <f>+AI67-AJ67</f>
        <v>1397083404</v>
      </c>
      <c r="AM67" s="37">
        <v>201345982.44999999</v>
      </c>
      <c r="AN67" s="260">
        <v>6275031</v>
      </c>
      <c r="AO67" s="260">
        <v>0</v>
      </c>
      <c r="AP67" s="260">
        <v>0</v>
      </c>
      <c r="AQ67" s="261">
        <v>0</v>
      </c>
      <c r="AR67" s="37">
        <v>0</v>
      </c>
      <c r="AS67" s="37">
        <v>0</v>
      </c>
      <c r="AT67" s="40">
        <v>0</v>
      </c>
      <c r="AU67" s="40">
        <v>0</v>
      </c>
      <c r="AV67" s="40">
        <v>0</v>
      </c>
      <c r="AW67" s="120">
        <v>7850000</v>
      </c>
      <c r="AX67" s="112">
        <v>1181612000</v>
      </c>
      <c r="AY67" s="37">
        <f t="shared" si="158"/>
        <v>1397083013.45</v>
      </c>
      <c r="AZ67" s="37">
        <v>0</v>
      </c>
      <c r="BA67" s="37">
        <v>207621013.44</v>
      </c>
      <c r="BB67" s="37">
        <v>0</v>
      </c>
      <c r="BC67" s="45">
        <v>0</v>
      </c>
      <c r="BD67" s="40">
        <v>0</v>
      </c>
      <c r="BE67" s="40">
        <v>0</v>
      </c>
      <c r="BF67" s="40">
        <v>0</v>
      </c>
      <c r="BG67" s="112">
        <v>0</v>
      </c>
      <c r="BH67" s="37">
        <v>0</v>
      </c>
      <c r="BI67" s="120">
        <v>0</v>
      </c>
      <c r="BJ67" s="40">
        <v>0</v>
      </c>
      <c r="BK67" s="120">
        <v>1177565760.26</v>
      </c>
      <c r="BL67" s="37">
        <f t="shared" si="159"/>
        <v>1385186773.7</v>
      </c>
      <c r="BM67" s="111">
        <v>0</v>
      </c>
      <c r="BN67" s="40">
        <v>0</v>
      </c>
      <c r="BO67" s="40">
        <v>0</v>
      </c>
      <c r="BP67" s="40">
        <v>6275031</v>
      </c>
      <c r="BQ67" s="40">
        <v>0</v>
      </c>
      <c r="BR67" s="40">
        <v>0</v>
      </c>
      <c r="BS67" s="40">
        <v>201345982.44</v>
      </c>
      <c r="BT67" s="112">
        <v>0</v>
      </c>
      <c r="BU67" s="37">
        <v>0</v>
      </c>
      <c r="BV67" s="45">
        <v>0</v>
      </c>
      <c r="BW67" s="45">
        <v>0</v>
      </c>
      <c r="BX67" s="112">
        <v>1173067560.26</v>
      </c>
      <c r="BY67" s="37">
        <f t="shared" si="160"/>
        <v>1380688573.7</v>
      </c>
      <c r="BZ67" s="40">
        <v>0</v>
      </c>
      <c r="CA67" s="40">
        <v>0</v>
      </c>
      <c r="CB67" s="40">
        <v>0</v>
      </c>
      <c r="CC67" s="40">
        <v>6275031</v>
      </c>
      <c r="CD67" s="40">
        <v>0</v>
      </c>
      <c r="CE67" s="40">
        <v>0</v>
      </c>
      <c r="CF67" s="40">
        <v>201345982.44</v>
      </c>
      <c r="CG67" s="40">
        <v>0</v>
      </c>
      <c r="CH67" s="40">
        <v>0</v>
      </c>
      <c r="CI67" s="40">
        <v>0</v>
      </c>
      <c r="CJ67" s="40">
        <v>0</v>
      </c>
      <c r="CK67" s="40">
        <v>0</v>
      </c>
      <c r="CL67" s="110">
        <f t="shared" si="161"/>
        <v>207621013.44</v>
      </c>
      <c r="CM67" s="37">
        <f t="shared" si="162"/>
        <v>390.54999995231628</v>
      </c>
      <c r="CN67" s="119">
        <f t="shared" si="163"/>
        <v>11896239.75</v>
      </c>
      <c r="CO67" s="119">
        <f t="shared" si="164"/>
        <v>4498200</v>
      </c>
      <c r="CP67" s="119">
        <f>+BY67-CL67</f>
        <v>1173067560.26</v>
      </c>
      <c r="CQ67" s="1412">
        <f t="shared" si="117"/>
        <v>0.99999972045333951</v>
      </c>
      <c r="CR67" s="1412">
        <f t="shared" si="118"/>
        <v>0.99148466708147942</v>
      </c>
    </row>
    <row r="68" spans="1:96" s="1416" customFormat="1" ht="18" customHeight="1" outlineLevel="3" x14ac:dyDescent="0.2">
      <c r="A68" s="1512" t="str">
        <f t="shared" si="156"/>
        <v>A-2-0-4-1-1610</v>
      </c>
      <c r="B68" s="109" t="s">
        <v>814</v>
      </c>
      <c r="C68" s="25">
        <v>10</v>
      </c>
      <c r="D68" s="108" t="s">
        <v>815</v>
      </c>
      <c r="E68" s="37">
        <v>0</v>
      </c>
      <c r="F68" s="45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112"/>
      <c r="R68" s="37"/>
      <c r="S68" s="119"/>
      <c r="T68" s="45"/>
      <c r="U68" s="40"/>
      <c r="V68" s="40"/>
      <c r="W68" s="40"/>
      <c r="X68" s="40"/>
      <c r="Y68" s="40"/>
      <c r="Z68" s="40">
        <v>0</v>
      </c>
      <c r="AA68" s="112">
        <f>287000000+72000000</f>
        <v>359000000</v>
      </c>
      <c r="AB68" s="110">
        <v>359000000</v>
      </c>
      <c r="AC68" s="896"/>
      <c r="AD68" s="111">
        <f t="shared" si="165"/>
        <v>359000000</v>
      </c>
      <c r="AE68" s="896">
        <f t="shared" si="166"/>
        <v>359000000</v>
      </c>
      <c r="AF68" s="45"/>
      <c r="AG68" s="40"/>
      <c r="AH68" s="120"/>
      <c r="AI68" s="37">
        <f t="shared" ref="AI68:AI69" si="167">+E68-AD68+AE68-AH68-AF68+AG68</f>
        <v>0</v>
      </c>
      <c r="AJ68" s="119"/>
      <c r="AK68" s="37">
        <f t="shared" ref="AK68:AK69" si="168">+AJ68+AY68</f>
        <v>0</v>
      </c>
      <c r="AL68" s="37">
        <f t="shared" ref="AL68:AL69" si="169">+AI68-AJ68</f>
        <v>0</v>
      </c>
      <c r="AM68" s="37">
        <v>0</v>
      </c>
      <c r="AN68" s="1513">
        <v>0</v>
      </c>
      <c r="AO68" s="260">
        <v>0</v>
      </c>
      <c r="AP68" s="260">
        <v>0</v>
      </c>
      <c r="AQ68" s="261">
        <v>0</v>
      </c>
      <c r="AR68" s="37">
        <v>0</v>
      </c>
      <c r="AS68" s="37">
        <v>0</v>
      </c>
      <c r="AT68" s="120">
        <v>0</v>
      </c>
      <c r="AU68" s="120">
        <v>0</v>
      </c>
      <c r="AV68" s="120">
        <v>0</v>
      </c>
      <c r="AW68" s="40">
        <v>0</v>
      </c>
      <c r="AX68" s="40">
        <v>0</v>
      </c>
      <c r="AY68" s="37">
        <f t="shared" si="158"/>
        <v>0</v>
      </c>
      <c r="AZ68" s="119">
        <v>0</v>
      </c>
      <c r="BA68" s="120">
        <v>0</v>
      </c>
      <c r="BB68" s="37">
        <v>0</v>
      </c>
      <c r="BC68" s="120">
        <v>0</v>
      </c>
      <c r="BD68" s="120">
        <v>0</v>
      </c>
      <c r="BE68" s="120">
        <v>0</v>
      </c>
      <c r="BF68" s="120">
        <v>0</v>
      </c>
      <c r="BG68" s="120">
        <v>0</v>
      </c>
      <c r="BH68" s="37">
        <v>0</v>
      </c>
      <c r="BI68" s="120">
        <v>0</v>
      </c>
      <c r="BJ68" s="40">
        <v>0</v>
      </c>
      <c r="BK68" s="120">
        <v>0</v>
      </c>
      <c r="BL68" s="37">
        <f t="shared" si="159"/>
        <v>0</v>
      </c>
      <c r="BM68" s="120">
        <v>0</v>
      </c>
      <c r="BN68" s="120">
        <v>0</v>
      </c>
      <c r="BO68" s="120">
        <v>0</v>
      </c>
      <c r="BP68" s="120">
        <v>0</v>
      </c>
      <c r="BQ68" s="120">
        <v>0</v>
      </c>
      <c r="BR68" s="120">
        <v>0</v>
      </c>
      <c r="BS68" s="120">
        <v>0</v>
      </c>
      <c r="BT68" s="120">
        <v>0</v>
      </c>
      <c r="BU68" s="37">
        <v>0</v>
      </c>
      <c r="BV68" s="120">
        <v>0</v>
      </c>
      <c r="BW68" s="120">
        <v>0</v>
      </c>
      <c r="BX68" s="120">
        <v>0</v>
      </c>
      <c r="BY68" s="37">
        <f t="shared" si="160"/>
        <v>0</v>
      </c>
      <c r="BZ68" s="120">
        <v>0</v>
      </c>
      <c r="CA68" s="120">
        <v>0</v>
      </c>
      <c r="CB68" s="120">
        <v>0</v>
      </c>
      <c r="CC68" s="120">
        <v>0</v>
      </c>
      <c r="CD68" s="120">
        <v>0</v>
      </c>
      <c r="CE68" s="120">
        <v>0</v>
      </c>
      <c r="CF68" s="120">
        <v>0</v>
      </c>
      <c r="CG68" s="120">
        <v>0</v>
      </c>
      <c r="CH68" s="120">
        <v>0</v>
      </c>
      <c r="CI68" s="120">
        <v>0</v>
      </c>
      <c r="CJ68" s="120">
        <v>0</v>
      </c>
      <c r="CK68" s="120">
        <v>0</v>
      </c>
      <c r="CL68" s="110">
        <f t="shared" si="161"/>
        <v>0</v>
      </c>
      <c r="CM68" s="37">
        <f t="shared" si="162"/>
        <v>0</v>
      </c>
      <c r="CN68" s="119">
        <f t="shared" si="163"/>
        <v>0</v>
      </c>
      <c r="CO68" s="119">
        <f t="shared" si="164"/>
        <v>0</v>
      </c>
      <c r="CP68" s="119">
        <f t="shared" ref="CP68:CP69" si="170">+BY68-CL68</f>
        <v>0</v>
      </c>
      <c r="CQ68" s="1412">
        <f t="shared" si="117"/>
        <v>0</v>
      </c>
      <c r="CR68" s="1412">
        <f t="shared" si="118"/>
        <v>0</v>
      </c>
    </row>
    <row r="69" spans="1:96" s="1416" customFormat="1" ht="18" customHeight="1" outlineLevel="3" x14ac:dyDescent="0.2">
      <c r="A69" s="1512" t="str">
        <f t="shared" si="156"/>
        <v>A-2-0-4-1-1613</v>
      </c>
      <c r="B69" s="109" t="s">
        <v>814</v>
      </c>
      <c r="C69" s="25">
        <v>13</v>
      </c>
      <c r="D69" s="108" t="s">
        <v>815</v>
      </c>
      <c r="E69" s="37">
        <v>0</v>
      </c>
      <c r="F69" s="45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112"/>
      <c r="R69" s="37"/>
      <c r="S69" s="119"/>
      <c r="T69" s="45"/>
      <c r="U69" s="40"/>
      <c r="V69" s="40"/>
      <c r="W69" s="40"/>
      <c r="X69" s="40"/>
      <c r="Y69" s="40"/>
      <c r="Z69" s="40">
        <v>0</v>
      </c>
      <c r="AA69" s="112">
        <f>216000000+28000000</f>
        <v>244000000</v>
      </c>
      <c r="AB69" s="110">
        <v>244000000</v>
      </c>
      <c r="AC69" s="896"/>
      <c r="AD69" s="111">
        <f t="shared" si="165"/>
        <v>244000000</v>
      </c>
      <c r="AE69" s="896">
        <f t="shared" si="166"/>
        <v>244000000</v>
      </c>
      <c r="AF69" s="45"/>
      <c r="AG69" s="40"/>
      <c r="AH69" s="120"/>
      <c r="AI69" s="37">
        <f t="shared" si="167"/>
        <v>0</v>
      </c>
      <c r="AJ69" s="119"/>
      <c r="AK69" s="37">
        <f t="shared" si="168"/>
        <v>0</v>
      </c>
      <c r="AL69" s="37">
        <f t="shared" si="169"/>
        <v>0</v>
      </c>
      <c r="AM69" s="37">
        <v>0</v>
      </c>
      <c r="AN69" s="1513">
        <v>0</v>
      </c>
      <c r="AO69" s="260">
        <v>0</v>
      </c>
      <c r="AP69" s="260">
        <v>0</v>
      </c>
      <c r="AQ69" s="261">
        <v>0</v>
      </c>
      <c r="AR69" s="37">
        <v>0</v>
      </c>
      <c r="AS69" s="37">
        <v>0</v>
      </c>
      <c r="AT69" s="120">
        <v>0</v>
      </c>
      <c r="AU69" s="120">
        <v>0</v>
      </c>
      <c r="AV69" s="120">
        <v>0</v>
      </c>
      <c r="AW69" s="40">
        <v>0</v>
      </c>
      <c r="AX69" s="40">
        <v>0</v>
      </c>
      <c r="AY69" s="37">
        <f t="shared" si="158"/>
        <v>0</v>
      </c>
      <c r="AZ69" s="119">
        <v>0</v>
      </c>
      <c r="BA69" s="120">
        <v>0</v>
      </c>
      <c r="BB69" s="37">
        <v>0</v>
      </c>
      <c r="BC69" s="120">
        <v>0</v>
      </c>
      <c r="BD69" s="120">
        <v>0</v>
      </c>
      <c r="BE69" s="120">
        <v>0</v>
      </c>
      <c r="BF69" s="120">
        <v>0</v>
      </c>
      <c r="BG69" s="120">
        <v>0</v>
      </c>
      <c r="BH69" s="37">
        <v>0</v>
      </c>
      <c r="BI69" s="120">
        <v>0</v>
      </c>
      <c r="BJ69" s="40">
        <v>0</v>
      </c>
      <c r="BK69" s="120">
        <v>0</v>
      </c>
      <c r="BL69" s="37">
        <f t="shared" si="159"/>
        <v>0</v>
      </c>
      <c r="BM69" s="120">
        <v>0</v>
      </c>
      <c r="BN69" s="120">
        <v>0</v>
      </c>
      <c r="BO69" s="120">
        <v>0</v>
      </c>
      <c r="BP69" s="120">
        <v>0</v>
      </c>
      <c r="BQ69" s="120">
        <v>0</v>
      </c>
      <c r="BR69" s="120">
        <v>0</v>
      </c>
      <c r="BS69" s="120">
        <v>0</v>
      </c>
      <c r="BT69" s="120">
        <v>0</v>
      </c>
      <c r="BU69" s="37">
        <v>0</v>
      </c>
      <c r="BV69" s="120">
        <v>0</v>
      </c>
      <c r="BW69" s="120">
        <v>0</v>
      </c>
      <c r="BX69" s="120">
        <v>0</v>
      </c>
      <c r="BY69" s="37">
        <f t="shared" si="160"/>
        <v>0</v>
      </c>
      <c r="BZ69" s="120">
        <v>0</v>
      </c>
      <c r="CA69" s="120">
        <v>0</v>
      </c>
      <c r="CB69" s="120">
        <v>0</v>
      </c>
      <c r="CC69" s="120">
        <v>0</v>
      </c>
      <c r="CD69" s="120">
        <v>0</v>
      </c>
      <c r="CE69" s="120">
        <v>0</v>
      </c>
      <c r="CF69" s="120">
        <v>0</v>
      </c>
      <c r="CG69" s="120">
        <v>0</v>
      </c>
      <c r="CH69" s="120">
        <v>0</v>
      </c>
      <c r="CI69" s="120">
        <v>0</v>
      </c>
      <c r="CJ69" s="120">
        <v>0</v>
      </c>
      <c r="CK69" s="120">
        <v>0</v>
      </c>
      <c r="CL69" s="110">
        <f t="shared" si="161"/>
        <v>0</v>
      </c>
      <c r="CM69" s="37">
        <f t="shared" si="162"/>
        <v>0</v>
      </c>
      <c r="CN69" s="119">
        <f t="shared" si="163"/>
        <v>0</v>
      </c>
      <c r="CO69" s="119">
        <f t="shared" si="164"/>
        <v>0</v>
      </c>
      <c r="CP69" s="119">
        <f t="shared" si="170"/>
        <v>0</v>
      </c>
      <c r="CQ69" s="1412">
        <f t="shared" si="117"/>
        <v>0</v>
      </c>
      <c r="CR69" s="1412">
        <f t="shared" si="118"/>
        <v>0</v>
      </c>
    </row>
    <row r="70" spans="1:96" s="64" customFormat="1" ht="20.25" customHeight="1" outlineLevel="2" x14ac:dyDescent="0.2">
      <c r="A70" s="1190"/>
      <c r="B70" s="128" t="s">
        <v>243</v>
      </c>
      <c r="C70" s="403" t="s">
        <v>86</v>
      </c>
      <c r="D70" s="107" t="s">
        <v>244</v>
      </c>
      <c r="E70" s="131">
        <f>+SUM(E71:E72)</f>
        <v>40000000</v>
      </c>
      <c r="F70" s="156">
        <f t="shared" ref="F70:BS70" si="171">+SUM(F71:F72)</f>
        <v>0</v>
      </c>
      <c r="G70" s="134">
        <f t="shared" ref="G70:AC70" si="172">+SUM(G71:G72)</f>
        <v>0</v>
      </c>
      <c r="H70" s="134">
        <f t="shared" si="172"/>
        <v>0</v>
      </c>
      <c r="I70" s="134">
        <f t="shared" si="172"/>
        <v>12000000</v>
      </c>
      <c r="J70" s="134">
        <f t="shared" si="172"/>
        <v>0</v>
      </c>
      <c r="K70" s="134">
        <f t="shared" si="172"/>
        <v>0</v>
      </c>
      <c r="L70" s="134">
        <f t="shared" si="172"/>
        <v>20000000</v>
      </c>
      <c r="M70" s="134">
        <f t="shared" si="172"/>
        <v>0</v>
      </c>
      <c r="N70" s="134">
        <f t="shared" si="172"/>
        <v>0</v>
      </c>
      <c r="O70" s="134">
        <f t="shared" si="172"/>
        <v>0</v>
      </c>
      <c r="P70" s="134">
        <f t="shared" si="172"/>
        <v>0</v>
      </c>
      <c r="Q70" s="159">
        <f t="shared" si="172"/>
        <v>0</v>
      </c>
      <c r="R70" s="131">
        <f t="shared" si="172"/>
        <v>0</v>
      </c>
      <c r="S70" s="129">
        <f t="shared" si="172"/>
        <v>0</v>
      </c>
      <c r="T70" s="156">
        <f t="shared" si="172"/>
        <v>0</v>
      </c>
      <c r="U70" s="134">
        <f t="shared" si="172"/>
        <v>0</v>
      </c>
      <c r="V70" s="134">
        <f t="shared" si="172"/>
        <v>0</v>
      </c>
      <c r="W70" s="134">
        <f t="shared" si="172"/>
        <v>0</v>
      </c>
      <c r="X70" s="134">
        <f t="shared" si="172"/>
        <v>0</v>
      </c>
      <c r="Y70" s="134">
        <f t="shared" si="172"/>
        <v>0</v>
      </c>
      <c r="Z70" s="134">
        <f t="shared" si="172"/>
        <v>55000000</v>
      </c>
      <c r="AA70" s="159">
        <f t="shared" si="172"/>
        <v>0</v>
      </c>
      <c r="AB70" s="130">
        <f t="shared" si="172"/>
        <v>0</v>
      </c>
      <c r="AC70" s="422">
        <f t="shared" si="172"/>
        <v>0</v>
      </c>
      <c r="AD70" s="228">
        <f>+SUM(AD71:AD72)</f>
        <v>75000000</v>
      </c>
      <c r="AE70" s="422">
        <f>+SUM(AE71:AE72)</f>
        <v>12000000</v>
      </c>
      <c r="AF70" s="156">
        <f>+SUM(AF71:AF72)</f>
        <v>0</v>
      </c>
      <c r="AG70" s="134">
        <f>+SUM(AG71:AG72)</f>
        <v>95000000</v>
      </c>
      <c r="AH70" s="132">
        <f t="shared" si="171"/>
        <v>0</v>
      </c>
      <c r="AI70" s="131">
        <f t="shared" si="171"/>
        <v>72000000</v>
      </c>
      <c r="AJ70" s="129">
        <f t="shared" si="171"/>
        <v>0</v>
      </c>
      <c r="AK70" s="131">
        <f t="shared" si="171"/>
        <v>67714350</v>
      </c>
      <c r="AL70" s="131">
        <f>+SUM(AL71:AL72)</f>
        <v>72000000</v>
      </c>
      <c r="AM70" s="131">
        <f t="shared" si="171"/>
        <v>0</v>
      </c>
      <c r="AN70" s="132">
        <f t="shared" si="171"/>
        <v>0</v>
      </c>
      <c r="AO70" s="131">
        <f t="shared" si="171"/>
        <v>0</v>
      </c>
      <c r="AP70" s="131">
        <f t="shared" si="171"/>
        <v>0</v>
      </c>
      <c r="AQ70" s="131">
        <f t="shared" si="171"/>
        <v>0</v>
      </c>
      <c r="AR70" s="131">
        <f t="shared" si="171"/>
        <v>0</v>
      </c>
      <c r="AS70" s="131">
        <f t="shared" si="171"/>
        <v>0</v>
      </c>
      <c r="AT70" s="131">
        <f t="shared" si="171"/>
        <v>1714350</v>
      </c>
      <c r="AU70" s="131">
        <f t="shared" si="171"/>
        <v>66000000</v>
      </c>
      <c r="AV70" s="131">
        <f t="shared" si="171"/>
        <v>0</v>
      </c>
      <c r="AW70" s="131">
        <f>+SUM(AW71:AW72)</f>
        <v>0</v>
      </c>
      <c r="AX70" s="131">
        <f t="shared" si="171"/>
        <v>0</v>
      </c>
      <c r="AY70" s="131">
        <f>+SUM(AY71:AY72)</f>
        <v>67714350</v>
      </c>
      <c r="AZ70" s="129">
        <f t="shared" si="171"/>
        <v>0</v>
      </c>
      <c r="BA70" s="132">
        <f t="shared" si="171"/>
        <v>0</v>
      </c>
      <c r="BB70" s="131">
        <f t="shared" si="171"/>
        <v>0</v>
      </c>
      <c r="BC70" s="129">
        <f t="shared" si="171"/>
        <v>0</v>
      </c>
      <c r="BD70" s="131">
        <f t="shared" si="171"/>
        <v>0</v>
      </c>
      <c r="BE70" s="131">
        <f t="shared" si="171"/>
        <v>0</v>
      </c>
      <c r="BF70" s="131">
        <f t="shared" si="171"/>
        <v>0</v>
      </c>
      <c r="BG70" s="130">
        <f t="shared" si="171"/>
        <v>0</v>
      </c>
      <c r="BH70" s="131">
        <f t="shared" si="171"/>
        <v>1714350</v>
      </c>
      <c r="BI70" s="129">
        <f t="shared" si="171"/>
        <v>0</v>
      </c>
      <c r="BJ70" s="129">
        <f t="shared" ref="BJ70" si="173">+SUM(BJ71:BJ72)</f>
        <v>0</v>
      </c>
      <c r="BK70" s="130">
        <f t="shared" si="171"/>
        <v>56550000</v>
      </c>
      <c r="BL70" s="131">
        <f t="shared" si="171"/>
        <v>58264350</v>
      </c>
      <c r="BM70" s="129">
        <f t="shared" si="171"/>
        <v>0</v>
      </c>
      <c r="BN70" s="132">
        <f t="shared" si="171"/>
        <v>0</v>
      </c>
      <c r="BO70" s="131">
        <f t="shared" si="171"/>
        <v>0</v>
      </c>
      <c r="BP70" s="129">
        <f t="shared" si="171"/>
        <v>0</v>
      </c>
      <c r="BQ70" s="131">
        <f t="shared" si="171"/>
        <v>0</v>
      </c>
      <c r="BR70" s="131">
        <f>+SUM(BR71:BR72)</f>
        <v>0</v>
      </c>
      <c r="BS70" s="131">
        <f t="shared" si="171"/>
        <v>0</v>
      </c>
      <c r="BT70" s="130">
        <f t="shared" ref="BT70:CP70" si="174">+SUM(BT71:BT72)</f>
        <v>0</v>
      </c>
      <c r="BU70" s="131">
        <f t="shared" si="174"/>
        <v>0</v>
      </c>
      <c r="BV70" s="129">
        <f t="shared" si="174"/>
        <v>0</v>
      </c>
      <c r="BW70" s="129">
        <f t="shared" ref="BW70" si="175">+SUM(BW71:BW72)</f>
        <v>1714350</v>
      </c>
      <c r="BX70" s="130">
        <f t="shared" si="174"/>
        <v>56550000</v>
      </c>
      <c r="BY70" s="131">
        <f t="shared" si="174"/>
        <v>58264350</v>
      </c>
      <c r="BZ70" s="129">
        <f t="shared" si="174"/>
        <v>0</v>
      </c>
      <c r="CA70" s="129">
        <f t="shared" si="174"/>
        <v>0</v>
      </c>
      <c r="CB70" s="131">
        <f t="shared" si="174"/>
        <v>0</v>
      </c>
      <c r="CC70" s="131">
        <f t="shared" si="174"/>
        <v>0</v>
      </c>
      <c r="CD70" s="131">
        <f t="shared" si="174"/>
        <v>0</v>
      </c>
      <c r="CE70" s="131">
        <f>+SUM(CE71:CE72)</f>
        <v>0</v>
      </c>
      <c r="CF70" s="131">
        <f t="shared" si="174"/>
        <v>0</v>
      </c>
      <c r="CG70" s="131">
        <f t="shared" si="174"/>
        <v>0</v>
      </c>
      <c r="CH70" s="131">
        <f t="shared" si="174"/>
        <v>0</v>
      </c>
      <c r="CI70" s="131">
        <f t="shared" si="174"/>
        <v>0</v>
      </c>
      <c r="CJ70" s="131">
        <f>+SUM(CJ71:CJ72)</f>
        <v>1714350</v>
      </c>
      <c r="CK70" s="131">
        <f t="shared" ref="CK70" si="176">+SUM(CK71:CK72)</f>
        <v>0</v>
      </c>
      <c r="CL70" s="130">
        <f t="shared" si="174"/>
        <v>1714350</v>
      </c>
      <c r="CM70" s="131">
        <f t="shared" si="174"/>
        <v>4285650</v>
      </c>
      <c r="CN70" s="129">
        <f t="shared" si="174"/>
        <v>9450000</v>
      </c>
      <c r="CO70" s="129">
        <f t="shared" si="174"/>
        <v>0</v>
      </c>
      <c r="CP70" s="129">
        <f t="shared" si="174"/>
        <v>56550000</v>
      </c>
      <c r="CQ70" s="133">
        <f t="shared" si="117"/>
        <v>0.94047708333333335</v>
      </c>
      <c r="CR70" s="133">
        <f t="shared" si="118"/>
        <v>0.80922708333333337</v>
      </c>
    </row>
    <row r="71" spans="1:96" s="26" customFormat="1" ht="18" customHeight="1" outlineLevel="3" x14ac:dyDescent="0.2">
      <c r="A71" s="1191" t="str">
        <f t="shared" si="156"/>
        <v>A-2-0-4-2-110</v>
      </c>
      <c r="B71" s="43" t="s">
        <v>162</v>
      </c>
      <c r="C71" s="404" t="s">
        <v>86</v>
      </c>
      <c r="D71" s="65" t="s">
        <v>71</v>
      </c>
      <c r="E71" s="30">
        <v>15000000</v>
      </c>
      <c r="F71" s="42"/>
      <c r="G71" s="38"/>
      <c r="H71" s="38"/>
      <c r="I71" s="38">
        <v>12000000</v>
      </c>
      <c r="J71" s="38"/>
      <c r="K71" s="38"/>
      <c r="L71" s="38"/>
      <c r="M71" s="38"/>
      <c r="N71" s="38"/>
      <c r="O71" s="38"/>
      <c r="P71" s="38"/>
      <c r="Q71" s="35"/>
      <c r="R71" s="30"/>
      <c r="S71" s="33"/>
      <c r="T71" s="42"/>
      <c r="U71" s="38"/>
      <c r="V71" s="38"/>
      <c r="W71" s="38"/>
      <c r="X71" s="38"/>
      <c r="Y71" s="38"/>
      <c r="Z71" s="38">
        <v>55000000</v>
      </c>
      <c r="AA71" s="35"/>
      <c r="AB71" s="31"/>
      <c r="AC71" s="36"/>
      <c r="AD71" s="34">
        <f t="shared" ref="AD71:AD72" si="177">+F71+H71+J71+L71+N71+P71+R71+T71+V71+X71+Z71+AB71</f>
        <v>55000000</v>
      </c>
      <c r="AE71" s="36">
        <f t="shared" ref="AE71:AE72" si="178">+G71+I71+K71+M71+O71+Q71+S71+U71+W71+Y71+AA71+AC71</f>
        <v>12000000</v>
      </c>
      <c r="AF71" s="42"/>
      <c r="AG71" s="38">
        <v>30000000</v>
      </c>
      <c r="AH71" s="32"/>
      <c r="AI71" s="30">
        <f>+E71-AD71+AE71-AH71-AF71+AG71</f>
        <v>2000000</v>
      </c>
      <c r="AJ71" s="33"/>
      <c r="AK71" s="37">
        <f>+AJ71+AY71</f>
        <v>0</v>
      </c>
      <c r="AL71" s="37">
        <f>+AI71-AJ71</f>
        <v>2000000</v>
      </c>
      <c r="AM71" s="30">
        <v>0</v>
      </c>
      <c r="AN71" s="260">
        <v>0</v>
      </c>
      <c r="AO71" s="260">
        <v>0</v>
      </c>
      <c r="AP71" s="260">
        <v>0</v>
      </c>
      <c r="AQ71" s="261">
        <v>0</v>
      </c>
      <c r="AR71" s="30">
        <v>0</v>
      </c>
      <c r="AS71" s="30">
        <v>0</v>
      </c>
      <c r="AT71" s="40">
        <v>0</v>
      </c>
      <c r="AU71" s="40">
        <v>0</v>
      </c>
      <c r="AV71" s="40">
        <v>0</v>
      </c>
      <c r="AW71" s="120">
        <v>0</v>
      </c>
      <c r="AX71" s="112">
        <v>0</v>
      </c>
      <c r="AY71" s="30">
        <f t="shared" ref="AY71:AY72" si="179">+SUM(AM71:AX71)</f>
        <v>0</v>
      </c>
      <c r="AZ71" s="30">
        <v>0</v>
      </c>
      <c r="BA71" s="30">
        <v>0</v>
      </c>
      <c r="BB71" s="37">
        <v>0</v>
      </c>
      <c r="BC71" s="45">
        <v>0</v>
      </c>
      <c r="BD71" s="40">
        <v>0</v>
      </c>
      <c r="BE71" s="40">
        <v>0</v>
      </c>
      <c r="BF71" s="40">
        <v>0</v>
      </c>
      <c r="BG71" s="112">
        <v>0</v>
      </c>
      <c r="BH71" s="37">
        <v>0</v>
      </c>
      <c r="BI71" s="45">
        <v>0</v>
      </c>
      <c r="BJ71" s="45">
        <v>0</v>
      </c>
      <c r="BK71" s="112">
        <v>0</v>
      </c>
      <c r="BL71" s="30">
        <f t="shared" ref="BL71:BL72" si="180">+SUM(AZ71:BK71)</f>
        <v>0</v>
      </c>
      <c r="BM71" s="34">
        <v>0</v>
      </c>
      <c r="BN71" s="38">
        <v>0</v>
      </c>
      <c r="BO71" s="38">
        <v>0</v>
      </c>
      <c r="BP71" s="38">
        <v>0</v>
      </c>
      <c r="BQ71" s="38">
        <v>0</v>
      </c>
      <c r="BR71" s="40">
        <v>0</v>
      </c>
      <c r="BS71" s="38">
        <v>0</v>
      </c>
      <c r="BT71" s="35">
        <v>0</v>
      </c>
      <c r="BU71" s="30">
        <v>0</v>
      </c>
      <c r="BV71" s="42">
        <v>0</v>
      </c>
      <c r="BW71" s="42">
        <v>0</v>
      </c>
      <c r="BX71" s="112">
        <v>0</v>
      </c>
      <c r="BY71" s="30">
        <f>+SUM(BM71:BX71)</f>
        <v>0</v>
      </c>
      <c r="BZ71" s="38">
        <v>0</v>
      </c>
      <c r="CA71" s="38">
        <v>0</v>
      </c>
      <c r="CB71" s="38">
        <v>0</v>
      </c>
      <c r="CC71" s="38">
        <v>0</v>
      </c>
      <c r="CD71" s="38">
        <v>0</v>
      </c>
      <c r="CE71" s="40">
        <v>0</v>
      </c>
      <c r="CF71" s="38">
        <v>0</v>
      </c>
      <c r="CG71" s="38">
        <v>0</v>
      </c>
      <c r="CH71" s="38">
        <v>0</v>
      </c>
      <c r="CI71" s="38">
        <v>0</v>
      </c>
      <c r="CJ71" s="38">
        <v>0</v>
      </c>
      <c r="CK71" s="38">
        <v>0</v>
      </c>
      <c r="CL71" s="31">
        <f t="shared" ref="CL71:CL72" si="181">+SUM(BZ71:CK71)</f>
        <v>0</v>
      </c>
      <c r="CM71" s="30">
        <f>+AL71-AY71</f>
        <v>2000000</v>
      </c>
      <c r="CN71" s="33">
        <f>+AY71-BL71</f>
        <v>0</v>
      </c>
      <c r="CO71" s="33">
        <f>+BL71-BY71</f>
        <v>0</v>
      </c>
      <c r="CP71" s="33">
        <f>+BY71-CL71</f>
        <v>0</v>
      </c>
      <c r="CQ71" s="74">
        <f t="shared" si="117"/>
        <v>0</v>
      </c>
      <c r="CR71" s="74">
        <f t="shared" si="118"/>
        <v>0</v>
      </c>
    </row>
    <row r="72" spans="1:96" s="26" customFormat="1" ht="18" customHeight="1" outlineLevel="3" x14ac:dyDescent="0.2">
      <c r="A72" s="1191" t="str">
        <f t="shared" si="156"/>
        <v>A-2-0-4-2-210</v>
      </c>
      <c r="B72" s="43" t="s">
        <v>163</v>
      </c>
      <c r="C72" s="404" t="s">
        <v>86</v>
      </c>
      <c r="D72" s="65" t="s">
        <v>72</v>
      </c>
      <c r="E72" s="30">
        <v>25000000</v>
      </c>
      <c r="F72" s="42"/>
      <c r="G72" s="38"/>
      <c r="H72" s="38"/>
      <c r="I72" s="38"/>
      <c r="J72" s="38"/>
      <c r="K72" s="38"/>
      <c r="L72" s="38">
        <v>20000000</v>
      </c>
      <c r="M72" s="38"/>
      <c r="N72" s="38"/>
      <c r="O72" s="38"/>
      <c r="P72" s="38"/>
      <c r="Q72" s="35"/>
      <c r="R72" s="30"/>
      <c r="S72" s="33"/>
      <c r="T72" s="42"/>
      <c r="U72" s="38"/>
      <c r="V72" s="38"/>
      <c r="W72" s="38"/>
      <c r="X72" s="38"/>
      <c r="Y72" s="38"/>
      <c r="Z72" s="38"/>
      <c r="AA72" s="35"/>
      <c r="AB72" s="31"/>
      <c r="AC72" s="36"/>
      <c r="AD72" s="34">
        <f t="shared" si="177"/>
        <v>20000000</v>
      </c>
      <c r="AE72" s="36">
        <f t="shared" si="178"/>
        <v>0</v>
      </c>
      <c r="AF72" s="42"/>
      <c r="AG72" s="38">
        <v>65000000</v>
      </c>
      <c r="AH72" s="32"/>
      <c r="AI72" s="30">
        <f>+E72-AD72+AE72-AH72-AF72+AG72</f>
        <v>70000000</v>
      </c>
      <c r="AJ72" s="33"/>
      <c r="AK72" s="37">
        <f>+AJ72+AY72</f>
        <v>67714350</v>
      </c>
      <c r="AL72" s="37">
        <f>+AI72-AJ72</f>
        <v>70000000</v>
      </c>
      <c r="AM72" s="30">
        <v>0</v>
      </c>
      <c r="AN72" s="260">
        <v>0</v>
      </c>
      <c r="AO72" s="260">
        <v>0</v>
      </c>
      <c r="AP72" s="260">
        <v>0</v>
      </c>
      <c r="AQ72" s="261">
        <v>0</v>
      </c>
      <c r="AR72" s="30">
        <v>0</v>
      </c>
      <c r="AS72" s="30">
        <v>0</v>
      </c>
      <c r="AT72" s="40">
        <v>1714350</v>
      </c>
      <c r="AU72" s="40">
        <v>66000000</v>
      </c>
      <c r="AV72" s="40">
        <v>0</v>
      </c>
      <c r="AW72" s="120">
        <v>0</v>
      </c>
      <c r="AX72" s="112">
        <v>0</v>
      </c>
      <c r="AY72" s="30">
        <f t="shared" si="179"/>
        <v>67714350</v>
      </c>
      <c r="AZ72" s="30">
        <v>0</v>
      </c>
      <c r="BA72" s="30">
        <v>0</v>
      </c>
      <c r="BB72" s="37">
        <v>0</v>
      </c>
      <c r="BC72" s="45">
        <v>0</v>
      </c>
      <c r="BD72" s="40">
        <v>0</v>
      </c>
      <c r="BE72" s="40">
        <v>0</v>
      </c>
      <c r="BF72" s="40">
        <v>0</v>
      </c>
      <c r="BG72" s="112">
        <v>0</v>
      </c>
      <c r="BH72" s="37">
        <v>1714350</v>
      </c>
      <c r="BI72" s="45">
        <v>0</v>
      </c>
      <c r="BJ72" s="45">
        <v>0</v>
      </c>
      <c r="BK72" s="112">
        <v>56550000</v>
      </c>
      <c r="BL72" s="30">
        <f t="shared" si="180"/>
        <v>58264350</v>
      </c>
      <c r="BM72" s="34">
        <v>0</v>
      </c>
      <c r="BN72" s="38">
        <v>0</v>
      </c>
      <c r="BO72" s="38">
        <v>0</v>
      </c>
      <c r="BP72" s="38">
        <v>0</v>
      </c>
      <c r="BQ72" s="38">
        <v>0</v>
      </c>
      <c r="BR72" s="40">
        <v>0</v>
      </c>
      <c r="BS72" s="38">
        <v>0</v>
      </c>
      <c r="BT72" s="35">
        <v>0</v>
      </c>
      <c r="BU72" s="30">
        <v>0</v>
      </c>
      <c r="BV72" s="42">
        <v>0</v>
      </c>
      <c r="BW72" s="42">
        <v>1714350</v>
      </c>
      <c r="BX72" s="112">
        <v>56550000</v>
      </c>
      <c r="BY72" s="30">
        <f>+SUM(BM72:BX72)</f>
        <v>58264350</v>
      </c>
      <c r="BZ72" s="38">
        <v>0</v>
      </c>
      <c r="CA72" s="38">
        <v>0</v>
      </c>
      <c r="CB72" s="38">
        <v>0</v>
      </c>
      <c r="CC72" s="38">
        <v>0</v>
      </c>
      <c r="CD72" s="38">
        <v>0</v>
      </c>
      <c r="CE72" s="40">
        <v>0</v>
      </c>
      <c r="CF72" s="38">
        <v>0</v>
      </c>
      <c r="CG72" s="38">
        <v>0</v>
      </c>
      <c r="CH72" s="38">
        <v>0</v>
      </c>
      <c r="CI72" s="38">
        <v>0</v>
      </c>
      <c r="CJ72" s="38">
        <v>1714350</v>
      </c>
      <c r="CK72" s="38">
        <v>0</v>
      </c>
      <c r="CL72" s="31">
        <f t="shared" si="181"/>
        <v>1714350</v>
      </c>
      <c r="CM72" s="30">
        <f>+AL72-AY72</f>
        <v>2285650</v>
      </c>
      <c r="CN72" s="33">
        <f>+AY72-BL72</f>
        <v>9450000</v>
      </c>
      <c r="CO72" s="33">
        <f>+BL72-BY72</f>
        <v>0</v>
      </c>
      <c r="CP72" s="33">
        <f>+BY72-CL72</f>
        <v>56550000</v>
      </c>
      <c r="CQ72" s="74">
        <f t="shared" si="117"/>
        <v>0.96734785714285709</v>
      </c>
      <c r="CR72" s="74">
        <f t="shared" si="118"/>
        <v>0.83234785714285719</v>
      </c>
    </row>
    <row r="73" spans="1:96" s="64" customFormat="1" ht="20.25" customHeight="1" outlineLevel="2" x14ac:dyDescent="0.2">
      <c r="A73" s="1190"/>
      <c r="B73" s="128" t="s">
        <v>245</v>
      </c>
      <c r="C73" s="574" t="s">
        <v>687</v>
      </c>
      <c r="D73" s="107" t="s">
        <v>246</v>
      </c>
      <c r="E73" s="131">
        <f>+SUM(E74:E88)</f>
        <v>292000000</v>
      </c>
      <c r="F73" s="131">
        <f t="shared" ref="F73:BS73" si="182">+SUM(F74:F88)</f>
        <v>0</v>
      </c>
      <c r="G73" s="131">
        <f t="shared" si="182"/>
        <v>0</v>
      </c>
      <c r="H73" s="131">
        <f t="shared" si="182"/>
        <v>0</v>
      </c>
      <c r="I73" s="131">
        <f t="shared" si="182"/>
        <v>1600000</v>
      </c>
      <c r="J73" s="131">
        <f t="shared" si="182"/>
        <v>0</v>
      </c>
      <c r="K73" s="131">
        <f t="shared" si="182"/>
        <v>10000000</v>
      </c>
      <c r="L73" s="131">
        <f t="shared" si="182"/>
        <v>27496256</v>
      </c>
      <c r="M73" s="131">
        <f t="shared" si="182"/>
        <v>0</v>
      </c>
      <c r="N73" s="131">
        <f t="shared" si="182"/>
        <v>0</v>
      </c>
      <c r="O73" s="131">
        <f t="shared" si="182"/>
        <v>0</v>
      </c>
      <c r="P73" s="131">
        <f t="shared" si="182"/>
        <v>1000000</v>
      </c>
      <c r="Q73" s="130">
        <f t="shared" si="182"/>
        <v>1000000</v>
      </c>
      <c r="R73" s="131">
        <f t="shared" si="182"/>
        <v>0</v>
      </c>
      <c r="S73" s="129">
        <f t="shared" si="182"/>
        <v>22000000</v>
      </c>
      <c r="T73" s="129">
        <f t="shared" si="182"/>
        <v>0</v>
      </c>
      <c r="U73" s="131">
        <f t="shared" si="182"/>
        <v>0</v>
      </c>
      <c r="V73" s="131">
        <f t="shared" si="182"/>
        <v>11380578</v>
      </c>
      <c r="W73" s="131">
        <f t="shared" si="182"/>
        <v>0</v>
      </c>
      <c r="X73" s="131">
        <f t="shared" si="182"/>
        <v>2000000</v>
      </c>
      <c r="Y73" s="131">
        <f t="shared" si="182"/>
        <v>2000000</v>
      </c>
      <c r="Z73" s="131">
        <f>+SUM(Z74:Z88)</f>
        <v>500584645</v>
      </c>
      <c r="AA73" s="130">
        <f t="shared" si="182"/>
        <v>0</v>
      </c>
      <c r="AB73" s="130">
        <f t="shared" si="182"/>
        <v>26300000</v>
      </c>
      <c r="AC73" s="422">
        <f t="shared" si="182"/>
        <v>194400000</v>
      </c>
      <c r="AD73" s="228">
        <f>+SUM(AD74:AD88)</f>
        <v>568761479</v>
      </c>
      <c r="AE73" s="422">
        <f>+SUM(AE74:AE88)</f>
        <v>231000000</v>
      </c>
      <c r="AF73" s="156">
        <f>+SUM(AF74:AF88)</f>
        <v>0</v>
      </c>
      <c r="AG73" s="134">
        <f>+SUM(AG74:AG88)</f>
        <v>1175000000</v>
      </c>
      <c r="AH73" s="132">
        <f t="shared" si="182"/>
        <v>0</v>
      </c>
      <c r="AI73" s="131">
        <f t="shared" si="182"/>
        <v>1129238521</v>
      </c>
      <c r="AJ73" s="129">
        <f t="shared" si="182"/>
        <v>0</v>
      </c>
      <c r="AK73" s="131">
        <f t="shared" si="182"/>
        <v>1110216299.9300001</v>
      </c>
      <c r="AL73" s="131">
        <f>+SUM(AL74:AL88)</f>
        <v>1129238521</v>
      </c>
      <c r="AM73" s="131">
        <f t="shared" si="182"/>
        <v>156650000</v>
      </c>
      <c r="AN73" s="131">
        <f t="shared" si="182"/>
        <v>11489755</v>
      </c>
      <c r="AO73" s="131">
        <f t="shared" si="182"/>
        <v>19171280</v>
      </c>
      <c r="AP73" s="131">
        <f t="shared" si="182"/>
        <v>1507160</v>
      </c>
      <c r="AQ73" s="131">
        <f t="shared" si="182"/>
        <v>1051920</v>
      </c>
      <c r="AR73" s="131">
        <f t="shared" si="182"/>
        <v>2444400</v>
      </c>
      <c r="AS73" s="131">
        <f t="shared" si="182"/>
        <v>521443334.93000001</v>
      </c>
      <c r="AT73" s="131">
        <f t="shared" si="182"/>
        <v>38297847</v>
      </c>
      <c r="AU73" s="131">
        <f t="shared" si="182"/>
        <v>45113096</v>
      </c>
      <c r="AV73" s="131">
        <f t="shared" si="182"/>
        <v>62501278</v>
      </c>
      <c r="AW73" s="131">
        <f>+SUM(AW74:AW88)</f>
        <v>55229817</v>
      </c>
      <c r="AX73" s="131">
        <f t="shared" si="182"/>
        <v>195316412</v>
      </c>
      <c r="AY73" s="131">
        <f>+SUM(AY74:AY88)</f>
        <v>1110216299.9300001</v>
      </c>
      <c r="AZ73" s="131">
        <f t="shared" si="182"/>
        <v>0</v>
      </c>
      <c r="BA73" s="131">
        <f t="shared" si="182"/>
        <v>110000000</v>
      </c>
      <c r="BB73" s="131">
        <f t="shared" si="182"/>
        <v>37444927</v>
      </c>
      <c r="BC73" s="131">
        <f t="shared" si="182"/>
        <v>13407160</v>
      </c>
      <c r="BD73" s="131">
        <f t="shared" si="182"/>
        <v>8382028</v>
      </c>
      <c r="BE73" s="131">
        <f t="shared" si="182"/>
        <v>21580400</v>
      </c>
      <c r="BF73" s="131">
        <f t="shared" si="182"/>
        <v>1500000</v>
      </c>
      <c r="BG73" s="130">
        <f t="shared" si="182"/>
        <v>5086335</v>
      </c>
      <c r="BH73" s="131">
        <f t="shared" si="182"/>
        <v>531517942.92000002</v>
      </c>
      <c r="BI73" s="129">
        <f t="shared" si="182"/>
        <v>31750558</v>
      </c>
      <c r="BJ73" s="129">
        <f t="shared" ref="BJ73" si="183">+SUM(BJ74:BJ88)</f>
        <v>77999935</v>
      </c>
      <c r="BK73" s="131">
        <f t="shared" si="182"/>
        <v>205598238</v>
      </c>
      <c r="BL73" s="131">
        <f t="shared" si="182"/>
        <v>1044267523.9200001</v>
      </c>
      <c r="BM73" s="131">
        <f t="shared" si="182"/>
        <v>0</v>
      </c>
      <c r="BN73" s="131">
        <f t="shared" si="182"/>
        <v>0</v>
      </c>
      <c r="BO73" s="131">
        <f t="shared" si="182"/>
        <v>11436674</v>
      </c>
      <c r="BP73" s="131">
        <f t="shared" si="182"/>
        <v>13548288</v>
      </c>
      <c r="BQ73" s="131">
        <f t="shared" si="182"/>
        <v>24463716</v>
      </c>
      <c r="BR73" s="131">
        <f t="shared" si="182"/>
        <v>18734263</v>
      </c>
      <c r="BS73" s="131">
        <f t="shared" si="182"/>
        <v>16432540</v>
      </c>
      <c r="BT73" s="130">
        <f>+SUM(BT74:BT88)</f>
        <v>13230016</v>
      </c>
      <c r="BU73" s="131">
        <f t="shared" ref="BU73:CI73" si="184">+SUM(BU74:BU88)</f>
        <v>36418200</v>
      </c>
      <c r="BV73" s="129">
        <f t="shared" si="184"/>
        <v>190703306.06</v>
      </c>
      <c r="BW73" s="129">
        <f>+SUM(BW74:BW88)</f>
        <v>294625291.36000001</v>
      </c>
      <c r="BX73" s="131">
        <f t="shared" si="184"/>
        <v>362212693.5</v>
      </c>
      <c r="BY73" s="131">
        <f t="shared" si="184"/>
        <v>981804987.92000008</v>
      </c>
      <c r="BZ73" s="131">
        <f t="shared" si="184"/>
        <v>0</v>
      </c>
      <c r="CA73" s="131">
        <f t="shared" si="184"/>
        <v>0</v>
      </c>
      <c r="CB73" s="131">
        <f t="shared" si="184"/>
        <v>11436674</v>
      </c>
      <c r="CC73" s="131">
        <f t="shared" si="184"/>
        <v>13548288</v>
      </c>
      <c r="CD73" s="131">
        <f t="shared" si="184"/>
        <v>24463716</v>
      </c>
      <c r="CE73" s="131">
        <f t="shared" si="184"/>
        <v>18734263</v>
      </c>
      <c r="CF73" s="131">
        <f t="shared" si="184"/>
        <v>16432540</v>
      </c>
      <c r="CG73" s="131">
        <f t="shared" si="184"/>
        <v>13230016</v>
      </c>
      <c r="CH73" s="131">
        <f t="shared" si="184"/>
        <v>36418200</v>
      </c>
      <c r="CI73" s="131">
        <f t="shared" si="184"/>
        <v>190703306.06</v>
      </c>
      <c r="CJ73" s="131">
        <f>+SUM(CJ74:CJ88)</f>
        <v>288186904.36000001</v>
      </c>
      <c r="CK73" s="131">
        <f t="shared" ref="CK73" si="185">+SUM(CK74:CK88)</f>
        <v>211588098.5</v>
      </c>
      <c r="CL73" s="130">
        <f>+SUM(CL74:CL88)</f>
        <v>824742005.92000008</v>
      </c>
      <c r="CM73" s="131">
        <f>+SUM(CM74:CM88)</f>
        <v>19022221.069999933</v>
      </c>
      <c r="CN73" s="129">
        <f>+SUM(CN74:CN88)</f>
        <v>65948776.00999999</v>
      </c>
      <c r="CO73" s="129">
        <f>+SUM(CO74:CO88)</f>
        <v>62462536</v>
      </c>
      <c r="CP73" s="129">
        <f>+SUM(CP74:CP88)</f>
        <v>157062982.00000006</v>
      </c>
      <c r="CQ73" s="133">
        <f t="shared" si="117"/>
        <v>0.9831548244978795</v>
      </c>
      <c r="CR73" s="133">
        <f t="shared" si="118"/>
        <v>0.92475372075976148</v>
      </c>
    </row>
    <row r="74" spans="1:96" s="29" customFormat="1" ht="18" customHeight="1" outlineLevel="3" x14ac:dyDescent="0.2">
      <c r="A74" s="1512" t="str">
        <f t="shared" si="156"/>
        <v>A-2-0-4-4-110</v>
      </c>
      <c r="B74" s="109" t="s">
        <v>168</v>
      </c>
      <c r="C74" s="25" t="s">
        <v>86</v>
      </c>
      <c r="D74" s="108" t="s">
        <v>73</v>
      </c>
      <c r="E74" s="37">
        <v>180000000</v>
      </c>
      <c r="F74" s="1514"/>
      <c r="G74" s="1515"/>
      <c r="H74" s="1515"/>
      <c r="I74" s="1515"/>
      <c r="J74" s="1515"/>
      <c r="K74" s="1515"/>
      <c r="L74" s="1515"/>
      <c r="M74" s="1515"/>
      <c r="N74" s="1515"/>
      <c r="O74" s="1515"/>
      <c r="P74" s="1515"/>
      <c r="Q74" s="1516"/>
      <c r="R74" s="1517"/>
      <c r="S74" s="119">
        <v>16000000</v>
      </c>
      <c r="T74" s="1514"/>
      <c r="U74" s="1515"/>
      <c r="V74" s="1515"/>
      <c r="W74" s="1515"/>
      <c r="X74" s="1515"/>
      <c r="Y74" s="1515"/>
      <c r="Z74" s="1515">
        <v>24800000</v>
      </c>
      <c r="AA74" s="1516"/>
      <c r="AB74" s="1518"/>
      <c r="AC74" s="896">
        <v>400000</v>
      </c>
      <c r="AD74" s="111">
        <f t="shared" ref="AD74:AD88" si="186">+F74+H74+J74+L74+N74+P74+R74+T74+V74+X74+Z74+AB74</f>
        <v>24800000</v>
      </c>
      <c r="AE74" s="896">
        <f t="shared" ref="AE74:AE88" si="187">+G74+I74+K74+M74+O74+Q74+S74+U74+W74+Y74+AA74+AC74</f>
        <v>16400000</v>
      </c>
      <c r="AF74" s="1514"/>
      <c r="AG74" s="1515"/>
      <c r="AH74" s="1519"/>
      <c r="AI74" s="37">
        <f t="shared" ref="AI74:AI88" si="188">+E74-AD74+AE74-AH74-AF74+AG74</f>
        <v>171600000</v>
      </c>
      <c r="AJ74" s="1520"/>
      <c r="AK74" s="37">
        <f t="shared" ref="AK74:AK88" si="189">+AJ74+AY74</f>
        <v>170900000</v>
      </c>
      <c r="AL74" s="37">
        <f t="shared" ref="AL74:AL103" si="190">+AI74-AJ74</f>
        <v>171600000</v>
      </c>
      <c r="AM74" s="37">
        <v>156650000</v>
      </c>
      <c r="AN74" s="260">
        <v>0</v>
      </c>
      <c r="AO74" s="260">
        <v>0</v>
      </c>
      <c r="AP74" s="260">
        <v>0</v>
      </c>
      <c r="AQ74" s="261">
        <v>0</v>
      </c>
      <c r="AR74" s="37">
        <v>0</v>
      </c>
      <c r="AS74" s="37">
        <v>0</v>
      </c>
      <c r="AT74" s="40">
        <v>14250000</v>
      </c>
      <c r="AU74" s="40">
        <v>0</v>
      </c>
      <c r="AV74" s="40">
        <v>0</v>
      </c>
      <c r="AW74" s="120">
        <v>0</v>
      </c>
      <c r="AX74" s="112">
        <v>0</v>
      </c>
      <c r="AY74" s="37">
        <f t="shared" ref="AY74:AY88" si="191">+SUM(AM74:AX74)</f>
        <v>170900000</v>
      </c>
      <c r="AZ74" s="37">
        <v>0</v>
      </c>
      <c r="BA74" s="37">
        <v>110000000</v>
      </c>
      <c r="BB74" s="37">
        <v>26950000</v>
      </c>
      <c r="BC74" s="45">
        <v>11900000</v>
      </c>
      <c r="BD74" s="40">
        <v>4300000</v>
      </c>
      <c r="BE74" s="40">
        <v>2000000</v>
      </c>
      <c r="BF74" s="40">
        <v>1500000</v>
      </c>
      <c r="BG74" s="112">
        <v>1250000</v>
      </c>
      <c r="BH74" s="37">
        <v>4000000</v>
      </c>
      <c r="BI74" s="45">
        <v>8999280</v>
      </c>
      <c r="BJ74" s="45">
        <v>0</v>
      </c>
      <c r="BK74" s="112">
        <v>0</v>
      </c>
      <c r="BL74" s="37">
        <f t="shared" ref="BL74:BL88" si="192">+SUM(AZ74:BK74)</f>
        <v>170899280</v>
      </c>
      <c r="BM74" s="111">
        <v>0</v>
      </c>
      <c r="BN74" s="40">
        <v>0</v>
      </c>
      <c r="BO74" s="40">
        <v>9401394</v>
      </c>
      <c r="BP74" s="40">
        <v>8217636</v>
      </c>
      <c r="BQ74" s="40">
        <v>18775641</v>
      </c>
      <c r="BR74" s="40">
        <v>13259755</v>
      </c>
      <c r="BS74" s="40">
        <v>16432540</v>
      </c>
      <c r="BT74" s="112">
        <v>9393681</v>
      </c>
      <c r="BU74" s="37">
        <v>14597514</v>
      </c>
      <c r="BV74" s="45">
        <v>16383079</v>
      </c>
      <c r="BW74" s="45">
        <v>17167839</v>
      </c>
      <c r="BX74" s="112">
        <v>29286763</v>
      </c>
      <c r="BY74" s="37">
        <f t="shared" ref="BY74:BY88" si="193">+SUM(BM74:BX74)</f>
        <v>152915842</v>
      </c>
      <c r="BZ74" s="40">
        <v>0</v>
      </c>
      <c r="CA74" s="40">
        <v>0</v>
      </c>
      <c r="CB74" s="40">
        <v>9401394</v>
      </c>
      <c r="CC74" s="40">
        <v>8217636</v>
      </c>
      <c r="CD74" s="40">
        <v>18775641</v>
      </c>
      <c r="CE74" s="40">
        <v>13259755</v>
      </c>
      <c r="CF74" s="40">
        <v>16432540</v>
      </c>
      <c r="CG74" s="40">
        <v>9393681</v>
      </c>
      <c r="CH74" s="40">
        <v>14597514</v>
      </c>
      <c r="CI74" s="40">
        <v>16383079</v>
      </c>
      <c r="CJ74" s="40">
        <v>10729452</v>
      </c>
      <c r="CK74" s="40">
        <v>18077297</v>
      </c>
      <c r="CL74" s="110">
        <f t="shared" ref="CL74:CL88" si="194">+SUM(BZ74:CK74)</f>
        <v>135267989</v>
      </c>
      <c r="CM74" s="37">
        <f t="shared" ref="CM74:CM88" si="195">+AL74-AY74</f>
        <v>700000</v>
      </c>
      <c r="CN74" s="119">
        <f t="shared" ref="CN74:CN88" si="196">+AY74-BL74</f>
        <v>720</v>
      </c>
      <c r="CO74" s="119">
        <f t="shared" ref="CO74:CO88" si="197">+BL74-BY74</f>
        <v>17983438</v>
      </c>
      <c r="CP74" s="119">
        <f t="shared" ref="CP74:CP88" si="198">+BY74-CL74</f>
        <v>17647853</v>
      </c>
      <c r="CQ74" s="1412">
        <f t="shared" si="117"/>
        <v>0.99592074592074598</v>
      </c>
      <c r="CR74" s="1412">
        <f t="shared" si="118"/>
        <v>0.99591655011655011</v>
      </c>
    </row>
    <row r="75" spans="1:96" s="1416" customFormat="1" ht="18" customHeight="1" outlineLevel="3" x14ac:dyDescent="0.2">
      <c r="A75" s="1512" t="str">
        <f t="shared" si="156"/>
        <v>A-2-0-4-4-113</v>
      </c>
      <c r="B75" s="109" t="s">
        <v>168</v>
      </c>
      <c r="C75" s="25">
        <v>13</v>
      </c>
      <c r="D75" s="108" t="s">
        <v>73</v>
      </c>
      <c r="E75" s="37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5">
        <v>0</v>
      </c>
      <c r="P75" s="45">
        <v>0</v>
      </c>
      <c r="Q75" s="120">
        <v>0</v>
      </c>
      <c r="R75" s="37">
        <v>0</v>
      </c>
      <c r="S75" s="119"/>
      <c r="T75" s="45">
        <v>0</v>
      </c>
      <c r="U75" s="45">
        <v>0</v>
      </c>
      <c r="V75" s="45">
        <v>0</v>
      </c>
      <c r="W75" s="45">
        <v>0</v>
      </c>
      <c r="X75" s="45">
        <v>0</v>
      </c>
      <c r="Y75" s="45">
        <v>0</v>
      </c>
      <c r="Z75" s="45">
        <f>60000000+25000000</f>
        <v>85000000</v>
      </c>
      <c r="AA75" s="120">
        <v>0</v>
      </c>
      <c r="AB75" s="110"/>
      <c r="AC75" s="896"/>
      <c r="AD75" s="111">
        <f t="shared" si="186"/>
        <v>85000000</v>
      </c>
      <c r="AE75" s="896">
        <f t="shared" si="187"/>
        <v>0</v>
      </c>
      <c r="AF75" s="45">
        <v>0</v>
      </c>
      <c r="AG75" s="40">
        <v>200000000</v>
      </c>
      <c r="AH75" s="120"/>
      <c r="AI75" s="37">
        <f t="shared" si="188"/>
        <v>115000000</v>
      </c>
      <c r="AJ75" s="119"/>
      <c r="AK75" s="37">
        <f t="shared" si="189"/>
        <v>108926661</v>
      </c>
      <c r="AL75" s="37">
        <f t="shared" si="190"/>
        <v>115000000</v>
      </c>
      <c r="AM75" s="37">
        <v>0</v>
      </c>
      <c r="AN75" s="37">
        <v>0</v>
      </c>
      <c r="AO75" s="37">
        <v>0</v>
      </c>
      <c r="AP75" s="37">
        <v>0</v>
      </c>
      <c r="AQ75" s="37">
        <v>0</v>
      </c>
      <c r="AR75" s="37">
        <v>0</v>
      </c>
      <c r="AS75" s="37">
        <v>0</v>
      </c>
      <c r="AT75" s="37">
        <v>21750000</v>
      </c>
      <c r="AU75" s="37">
        <v>43000000</v>
      </c>
      <c r="AV75" s="37">
        <v>32000000</v>
      </c>
      <c r="AW75" s="37">
        <v>11500000</v>
      </c>
      <c r="AX75" s="37">
        <v>676661</v>
      </c>
      <c r="AY75" s="37">
        <f t="shared" si="191"/>
        <v>108926661</v>
      </c>
      <c r="AZ75" s="37">
        <v>0</v>
      </c>
      <c r="BA75" s="37">
        <v>0</v>
      </c>
      <c r="BB75" s="37">
        <v>0</v>
      </c>
      <c r="BC75" s="37">
        <v>0</v>
      </c>
      <c r="BD75" s="37">
        <v>0</v>
      </c>
      <c r="BE75" s="37">
        <v>0</v>
      </c>
      <c r="BF75" s="37">
        <v>0</v>
      </c>
      <c r="BG75" s="110">
        <v>0</v>
      </c>
      <c r="BH75" s="37">
        <v>5500000</v>
      </c>
      <c r="BI75" s="119">
        <v>22250000</v>
      </c>
      <c r="BJ75" s="119">
        <v>47999961</v>
      </c>
      <c r="BK75" s="37">
        <v>21176661</v>
      </c>
      <c r="BL75" s="37">
        <f t="shared" si="192"/>
        <v>96926622</v>
      </c>
      <c r="BM75" s="37">
        <v>0</v>
      </c>
      <c r="BN75" s="37">
        <v>0</v>
      </c>
      <c r="BO75" s="37">
        <v>0</v>
      </c>
      <c r="BP75" s="37">
        <v>0</v>
      </c>
      <c r="BQ75" s="37">
        <v>0</v>
      </c>
      <c r="BR75" s="37">
        <v>0</v>
      </c>
      <c r="BS75" s="37">
        <v>0</v>
      </c>
      <c r="BT75" s="110">
        <v>0</v>
      </c>
      <c r="BU75" s="37">
        <v>0</v>
      </c>
      <c r="BV75" s="119">
        <v>0</v>
      </c>
      <c r="BW75" s="119">
        <v>1360361</v>
      </c>
      <c r="BX75" s="37">
        <v>57428163</v>
      </c>
      <c r="BY75" s="37">
        <f t="shared" si="193"/>
        <v>58788524</v>
      </c>
      <c r="BZ75" s="37">
        <v>0</v>
      </c>
      <c r="CA75" s="37">
        <v>0</v>
      </c>
      <c r="CB75" s="37">
        <v>0</v>
      </c>
      <c r="CC75" s="37">
        <v>0</v>
      </c>
      <c r="CD75" s="37">
        <v>0</v>
      </c>
      <c r="CE75" s="37">
        <v>0</v>
      </c>
      <c r="CF75" s="37">
        <v>0</v>
      </c>
      <c r="CG75" s="37">
        <v>0</v>
      </c>
      <c r="CH75" s="37">
        <v>0</v>
      </c>
      <c r="CI75" s="37">
        <v>0</v>
      </c>
      <c r="CJ75" s="37">
        <v>1360361</v>
      </c>
      <c r="CK75" s="37">
        <v>36648659</v>
      </c>
      <c r="CL75" s="110">
        <f t="shared" si="194"/>
        <v>38009020</v>
      </c>
      <c r="CM75" s="37">
        <f t="shared" si="195"/>
        <v>6073339</v>
      </c>
      <c r="CN75" s="119">
        <f t="shared" si="196"/>
        <v>12000039</v>
      </c>
      <c r="CO75" s="119">
        <f t="shared" si="197"/>
        <v>38138098</v>
      </c>
      <c r="CP75" s="119">
        <f t="shared" si="198"/>
        <v>20779504</v>
      </c>
      <c r="CQ75" s="1412">
        <f t="shared" si="117"/>
        <v>0.94718835652173916</v>
      </c>
      <c r="CR75" s="1412">
        <f t="shared" si="118"/>
        <v>0.84284019130434784</v>
      </c>
    </row>
    <row r="76" spans="1:96" s="1416" customFormat="1" ht="18" customHeight="1" outlineLevel="3" x14ac:dyDescent="0.2">
      <c r="A76" s="1512" t="str">
        <f t="shared" si="156"/>
        <v>A-2-0-4-4-610</v>
      </c>
      <c r="B76" s="109" t="s">
        <v>174</v>
      </c>
      <c r="C76" s="25" t="s">
        <v>86</v>
      </c>
      <c r="D76" s="108" t="s">
        <v>74</v>
      </c>
      <c r="E76" s="37">
        <v>20000000</v>
      </c>
      <c r="F76" s="45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112"/>
      <c r="R76" s="37"/>
      <c r="S76" s="119"/>
      <c r="T76" s="45"/>
      <c r="U76" s="40"/>
      <c r="V76" s="40"/>
      <c r="W76" s="40"/>
      <c r="X76" s="40">
        <v>2000000</v>
      </c>
      <c r="Y76" s="40"/>
      <c r="Z76" s="40">
        <v>452000</v>
      </c>
      <c r="AA76" s="112"/>
      <c r="AB76" s="110">
        <v>9000000</v>
      </c>
      <c r="AC76" s="896"/>
      <c r="AD76" s="111">
        <f t="shared" si="186"/>
        <v>11452000</v>
      </c>
      <c r="AE76" s="896">
        <f t="shared" si="187"/>
        <v>0</v>
      </c>
      <c r="AF76" s="45"/>
      <c r="AG76" s="40"/>
      <c r="AH76" s="120"/>
      <c r="AI76" s="37">
        <f t="shared" si="188"/>
        <v>8548000</v>
      </c>
      <c r="AJ76" s="119"/>
      <c r="AK76" s="37">
        <f t="shared" si="189"/>
        <v>7042320</v>
      </c>
      <c r="AL76" s="37">
        <f t="shared" si="190"/>
        <v>8548000</v>
      </c>
      <c r="AM76" s="37">
        <v>0</v>
      </c>
      <c r="AN76" s="37">
        <v>0</v>
      </c>
      <c r="AO76" s="37">
        <v>0</v>
      </c>
      <c r="AP76" s="37">
        <v>0</v>
      </c>
      <c r="AQ76" s="37">
        <v>0</v>
      </c>
      <c r="AR76" s="37">
        <v>0</v>
      </c>
      <c r="AS76" s="37">
        <v>0</v>
      </c>
      <c r="AT76" s="40">
        <v>0</v>
      </c>
      <c r="AU76" s="40">
        <v>0</v>
      </c>
      <c r="AV76" s="40">
        <v>0</v>
      </c>
      <c r="AW76" s="120">
        <v>7042320</v>
      </c>
      <c r="AX76" s="112">
        <v>0</v>
      </c>
      <c r="AY76" s="37">
        <f t="shared" si="191"/>
        <v>7042320</v>
      </c>
      <c r="AZ76" s="37">
        <v>0</v>
      </c>
      <c r="BA76" s="37">
        <v>0</v>
      </c>
      <c r="BB76" s="37">
        <v>0</v>
      </c>
      <c r="BC76" s="45">
        <v>0</v>
      </c>
      <c r="BD76" s="40">
        <v>0</v>
      </c>
      <c r="BE76" s="40">
        <v>0</v>
      </c>
      <c r="BF76" s="40">
        <v>0</v>
      </c>
      <c r="BG76" s="112">
        <v>0</v>
      </c>
      <c r="BH76" s="37">
        <v>0</v>
      </c>
      <c r="BI76" s="45">
        <v>0</v>
      </c>
      <c r="BJ76" s="45">
        <v>0</v>
      </c>
      <c r="BK76" s="112">
        <v>0</v>
      </c>
      <c r="BL76" s="37">
        <f t="shared" si="192"/>
        <v>0</v>
      </c>
      <c r="BM76" s="111">
        <v>0</v>
      </c>
      <c r="BN76" s="111">
        <v>0</v>
      </c>
      <c r="BO76" s="111">
        <v>0</v>
      </c>
      <c r="BP76" s="111">
        <v>0</v>
      </c>
      <c r="BQ76" s="111">
        <v>0</v>
      </c>
      <c r="BR76" s="40">
        <v>0</v>
      </c>
      <c r="BS76" s="40">
        <v>0</v>
      </c>
      <c r="BT76" s="112">
        <v>0</v>
      </c>
      <c r="BU76" s="37">
        <v>0</v>
      </c>
      <c r="BV76" s="45">
        <v>0</v>
      </c>
      <c r="BW76" s="45">
        <v>0</v>
      </c>
      <c r="BX76" s="112">
        <v>0</v>
      </c>
      <c r="BY76" s="37">
        <f t="shared" si="193"/>
        <v>0</v>
      </c>
      <c r="BZ76" s="40">
        <v>0</v>
      </c>
      <c r="CA76" s="40">
        <v>0</v>
      </c>
      <c r="CB76" s="40">
        <v>0</v>
      </c>
      <c r="CC76" s="40">
        <v>0</v>
      </c>
      <c r="CD76" s="40">
        <v>0</v>
      </c>
      <c r="CE76" s="40">
        <v>0</v>
      </c>
      <c r="CF76" s="40">
        <v>0</v>
      </c>
      <c r="CG76" s="40">
        <v>0</v>
      </c>
      <c r="CH76" s="40">
        <v>0</v>
      </c>
      <c r="CI76" s="40">
        <v>0</v>
      </c>
      <c r="CJ76" s="40">
        <v>0</v>
      </c>
      <c r="CK76" s="40">
        <v>0</v>
      </c>
      <c r="CL76" s="110">
        <f t="shared" si="194"/>
        <v>0</v>
      </c>
      <c r="CM76" s="37">
        <f t="shared" si="195"/>
        <v>1505680</v>
      </c>
      <c r="CN76" s="119">
        <f t="shared" si="196"/>
        <v>7042320</v>
      </c>
      <c r="CO76" s="119">
        <f t="shared" si="197"/>
        <v>0</v>
      </c>
      <c r="CP76" s="119">
        <f t="shared" si="198"/>
        <v>0</v>
      </c>
      <c r="CQ76" s="1412">
        <f t="shared" si="117"/>
        <v>0.82385587271876459</v>
      </c>
      <c r="CR76" s="1412">
        <f t="shared" si="118"/>
        <v>0</v>
      </c>
    </row>
    <row r="77" spans="1:96" s="1416" customFormat="1" ht="18" customHeight="1" outlineLevel="3" x14ac:dyDescent="0.2">
      <c r="A77" s="1512" t="str">
        <f t="shared" si="156"/>
        <v>A-2-0-4-4-613</v>
      </c>
      <c r="B77" s="109" t="s">
        <v>174</v>
      </c>
      <c r="C77" s="25">
        <v>13</v>
      </c>
      <c r="D77" s="108" t="s">
        <v>74</v>
      </c>
      <c r="E77" s="37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5">
        <v>0</v>
      </c>
      <c r="P77" s="45">
        <v>0</v>
      </c>
      <c r="Q77" s="120">
        <v>0</v>
      </c>
      <c r="R77" s="37">
        <v>0</v>
      </c>
      <c r="S77" s="119"/>
      <c r="T77" s="45">
        <v>0</v>
      </c>
      <c r="U77" s="45">
        <v>0</v>
      </c>
      <c r="V77" s="45">
        <v>0</v>
      </c>
      <c r="W77" s="45">
        <v>0</v>
      </c>
      <c r="X77" s="45">
        <v>0</v>
      </c>
      <c r="Y77" s="45">
        <v>0</v>
      </c>
      <c r="Z77" s="45">
        <v>50000000</v>
      </c>
      <c r="AA77" s="120">
        <v>0</v>
      </c>
      <c r="AB77" s="110"/>
      <c r="AC77" s="896">
        <v>47000000</v>
      </c>
      <c r="AD77" s="111">
        <f t="shared" si="186"/>
        <v>50000000</v>
      </c>
      <c r="AE77" s="896">
        <f t="shared" si="187"/>
        <v>47000000</v>
      </c>
      <c r="AF77" s="45">
        <v>0</v>
      </c>
      <c r="AG77" s="40">
        <v>80000000</v>
      </c>
      <c r="AH77" s="120"/>
      <c r="AI77" s="37">
        <f t="shared" si="188"/>
        <v>77000000</v>
      </c>
      <c r="AJ77" s="119"/>
      <c r="AK77" s="37">
        <f t="shared" si="189"/>
        <v>77000000</v>
      </c>
      <c r="AL77" s="37">
        <f t="shared" si="190"/>
        <v>77000000</v>
      </c>
      <c r="AM77" s="37">
        <v>0</v>
      </c>
      <c r="AN77" s="37">
        <v>0</v>
      </c>
      <c r="AO77" s="37">
        <v>0</v>
      </c>
      <c r="AP77" s="37">
        <v>0</v>
      </c>
      <c r="AQ77" s="37">
        <v>0</v>
      </c>
      <c r="AR77" s="37">
        <v>0</v>
      </c>
      <c r="AS77" s="37">
        <v>0</v>
      </c>
      <c r="AT77" s="37">
        <v>0</v>
      </c>
      <c r="AU77" s="37">
        <v>0</v>
      </c>
      <c r="AV77" s="37">
        <v>0</v>
      </c>
      <c r="AW77" s="37">
        <v>30000000</v>
      </c>
      <c r="AX77" s="37">
        <v>47000000</v>
      </c>
      <c r="AY77" s="37">
        <f t="shared" si="191"/>
        <v>77000000</v>
      </c>
      <c r="AZ77" s="37">
        <v>0</v>
      </c>
      <c r="BA77" s="37">
        <v>0</v>
      </c>
      <c r="BB77" s="37">
        <v>0</v>
      </c>
      <c r="BC77" s="37">
        <v>0</v>
      </c>
      <c r="BD77" s="37">
        <v>0</v>
      </c>
      <c r="BE77" s="37">
        <v>0</v>
      </c>
      <c r="BF77" s="37">
        <v>0</v>
      </c>
      <c r="BG77" s="110">
        <v>0</v>
      </c>
      <c r="BH77" s="37">
        <v>0</v>
      </c>
      <c r="BI77" s="119">
        <v>0</v>
      </c>
      <c r="BJ77" s="119">
        <v>0</v>
      </c>
      <c r="BK77" s="37">
        <v>41856700</v>
      </c>
      <c r="BL77" s="37">
        <f t="shared" si="192"/>
        <v>41856700</v>
      </c>
      <c r="BM77" s="37">
        <v>0</v>
      </c>
      <c r="BN77" s="37">
        <v>0</v>
      </c>
      <c r="BO77" s="37">
        <v>0</v>
      </c>
      <c r="BP77" s="37">
        <v>0</v>
      </c>
      <c r="BQ77" s="37">
        <v>0</v>
      </c>
      <c r="BR77" s="37">
        <v>0</v>
      </c>
      <c r="BS77" s="37">
        <v>0</v>
      </c>
      <c r="BT77" s="110">
        <v>0</v>
      </c>
      <c r="BU77" s="37">
        <v>0</v>
      </c>
      <c r="BV77" s="119">
        <v>0</v>
      </c>
      <c r="BW77" s="119">
        <v>0</v>
      </c>
      <c r="BX77" s="37">
        <v>41856700</v>
      </c>
      <c r="BY77" s="37">
        <f t="shared" si="193"/>
        <v>41856700</v>
      </c>
      <c r="BZ77" s="37">
        <v>0</v>
      </c>
      <c r="CA77" s="37">
        <v>0</v>
      </c>
      <c r="CB77" s="37">
        <v>0</v>
      </c>
      <c r="CC77" s="37">
        <v>0</v>
      </c>
      <c r="CD77" s="37">
        <v>0</v>
      </c>
      <c r="CE77" s="37">
        <v>0</v>
      </c>
      <c r="CF77" s="37">
        <v>0</v>
      </c>
      <c r="CG77" s="37">
        <v>0</v>
      </c>
      <c r="CH77" s="37">
        <v>0</v>
      </c>
      <c r="CI77" s="37">
        <v>0</v>
      </c>
      <c r="CJ77" s="37">
        <v>0</v>
      </c>
      <c r="CK77" s="37">
        <v>41856700</v>
      </c>
      <c r="CL77" s="110">
        <f t="shared" si="194"/>
        <v>41856700</v>
      </c>
      <c r="CM77" s="37">
        <f t="shared" si="195"/>
        <v>0</v>
      </c>
      <c r="CN77" s="119">
        <f t="shared" si="196"/>
        <v>35143300</v>
      </c>
      <c r="CO77" s="119">
        <f t="shared" si="197"/>
        <v>0</v>
      </c>
      <c r="CP77" s="119">
        <f t="shared" si="198"/>
        <v>0</v>
      </c>
      <c r="CQ77" s="1412">
        <f t="shared" si="117"/>
        <v>1</v>
      </c>
      <c r="CR77" s="1412">
        <f t="shared" si="118"/>
        <v>0.54359350649350646</v>
      </c>
    </row>
    <row r="78" spans="1:96" s="29" customFormat="1" ht="18" customHeight="1" outlineLevel="3" x14ac:dyDescent="0.2">
      <c r="A78" s="1512" t="str">
        <f t="shared" si="156"/>
        <v>A-2-0-4-4-910</v>
      </c>
      <c r="B78" s="109" t="s">
        <v>175</v>
      </c>
      <c r="C78" s="25" t="s">
        <v>86</v>
      </c>
      <c r="D78" s="108" t="s">
        <v>75</v>
      </c>
      <c r="E78" s="37">
        <v>10000000</v>
      </c>
      <c r="F78" s="45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112"/>
      <c r="R78" s="37"/>
      <c r="S78" s="119"/>
      <c r="T78" s="45"/>
      <c r="U78" s="40"/>
      <c r="V78" s="40"/>
      <c r="W78" s="40"/>
      <c r="X78" s="40"/>
      <c r="Y78" s="40"/>
      <c r="Z78" s="40">
        <v>4237492</v>
      </c>
      <c r="AA78" s="112"/>
      <c r="AB78" s="110"/>
      <c r="AC78" s="896"/>
      <c r="AD78" s="111">
        <f t="shared" si="186"/>
        <v>4237492</v>
      </c>
      <c r="AE78" s="896">
        <f t="shared" si="187"/>
        <v>0</v>
      </c>
      <c r="AF78" s="45"/>
      <c r="AG78" s="40"/>
      <c r="AH78" s="1519"/>
      <c r="AI78" s="37">
        <f t="shared" si="188"/>
        <v>5762508</v>
      </c>
      <c r="AJ78" s="1520"/>
      <c r="AK78" s="37">
        <f t="shared" si="189"/>
        <v>3962508</v>
      </c>
      <c r="AL78" s="37">
        <f t="shared" si="190"/>
        <v>5762508</v>
      </c>
      <c r="AM78" s="37">
        <v>0</v>
      </c>
      <c r="AN78" s="260">
        <v>3030108</v>
      </c>
      <c r="AO78" s="260">
        <v>800000</v>
      </c>
      <c r="AP78" s="260">
        <v>0</v>
      </c>
      <c r="AQ78" s="261">
        <v>0</v>
      </c>
      <c r="AR78" s="37">
        <v>0</v>
      </c>
      <c r="AS78" s="37">
        <v>0</v>
      </c>
      <c r="AT78" s="40">
        <v>132400</v>
      </c>
      <c r="AU78" s="40">
        <v>0</v>
      </c>
      <c r="AV78" s="40">
        <v>0</v>
      </c>
      <c r="AW78" s="120">
        <v>0</v>
      </c>
      <c r="AX78" s="112">
        <v>0</v>
      </c>
      <c r="AY78" s="37">
        <f t="shared" si="191"/>
        <v>3962508</v>
      </c>
      <c r="AZ78" s="37">
        <v>0</v>
      </c>
      <c r="BA78" s="37">
        <v>0</v>
      </c>
      <c r="BB78" s="37">
        <v>800000</v>
      </c>
      <c r="BC78" s="45">
        <v>0</v>
      </c>
      <c r="BD78" s="40">
        <v>3030108</v>
      </c>
      <c r="BE78" s="40">
        <v>0</v>
      </c>
      <c r="BF78" s="40">
        <v>0</v>
      </c>
      <c r="BG78" s="112">
        <v>132400</v>
      </c>
      <c r="BH78" s="37">
        <v>0</v>
      </c>
      <c r="BI78" s="45">
        <v>0</v>
      </c>
      <c r="BJ78" s="45">
        <v>0</v>
      </c>
      <c r="BK78" s="112">
        <v>0</v>
      </c>
      <c r="BL78" s="37">
        <f t="shared" si="192"/>
        <v>3962508</v>
      </c>
      <c r="BM78" s="111">
        <v>0</v>
      </c>
      <c r="BN78" s="40">
        <v>0</v>
      </c>
      <c r="BO78" s="40">
        <v>800000</v>
      </c>
      <c r="BP78" s="40">
        <v>0</v>
      </c>
      <c r="BQ78" s="40">
        <v>0</v>
      </c>
      <c r="BR78" s="40">
        <v>3030108</v>
      </c>
      <c r="BS78" s="40">
        <v>0</v>
      </c>
      <c r="BT78" s="112">
        <v>132400</v>
      </c>
      <c r="BU78" s="37">
        <v>0</v>
      </c>
      <c r="BV78" s="45">
        <v>0</v>
      </c>
      <c r="BW78" s="45">
        <v>0</v>
      </c>
      <c r="BX78" s="112">
        <v>0</v>
      </c>
      <c r="BY78" s="37">
        <f t="shared" si="193"/>
        <v>3962508</v>
      </c>
      <c r="BZ78" s="40">
        <v>0</v>
      </c>
      <c r="CA78" s="40">
        <v>0</v>
      </c>
      <c r="CB78" s="40">
        <v>800000</v>
      </c>
      <c r="CC78" s="40">
        <v>0</v>
      </c>
      <c r="CD78" s="40">
        <v>0</v>
      </c>
      <c r="CE78" s="40">
        <v>3030108</v>
      </c>
      <c r="CF78" s="40">
        <v>0</v>
      </c>
      <c r="CG78" s="40">
        <v>132400</v>
      </c>
      <c r="CH78" s="40">
        <v>0</v>
      </c>
      <c r="CI78" s="40">
        <v>0</v>
      </c>
      <c r="CJ78" s="40">
        <v>0</v>
      </c>
      <c r="CK78" s="40">
        <v>0</v>
      </c>
      <c r="CL78" s="110">
        <f t="shared" si="194"/>
        <v>3962508</v>
      </c>
      <c r="CM78" s="37">
        <f t="shared" si="195"/>
        <v>1800000</v>
      </c>
      <c r="CN78" s="119">
        <f t="shared" si="196"/>
        <v>0</v>
      </c>
      <c r="CO78" s="119">
        <f t="shared" si="197"/>
        <v>0</v>
      </c>
      <c r="CP78" s="119">
        <f t="shared" si="198"/>
        <v>0</v>
      </c>
      <c r="CQ78" s="1412">
        <f t="shared" si="117"/>
        <v>0.68763600848797091</v>
      </c>
      <c r="CR78" s="1412">
        <f t="shared" si="118"/>
        <v>0.68763600848797091</v>
      </c>
    </row>
    <row r="79" spans="1:96" s="1416" customFormat="1" ht="18" customHeight="1" outlineLevel="3" x14ac:dyDescent="0.2">
      <c r="A79" s="1512" t="str">
        <f t="shared" si="156"/>
        <v>A-2-0-4-4-913</v>
      </c>
      <c r="B79" s="109" t="s">
        <v>175</v>
      </c>
      <c r="C79" s="25">
        <v>13</v>
      </c>
      <c r="D79" s="108" t="s">
        <v>75</v>
      </c>
      <c r="E79" s="37">
        <v>0</v>
      </c>
      <c r="F79" s="45">
        <v>0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5">
        <v>0</v>
      </c>
      <c r="P79" s="45">
        <v>0</v>
      </c>
      <c r="Q79" s="120">
        <v>0</v>
      </c>
      <c r="R79" s="37">
        <v>0</v>
      </c>
      <c r="S79" s="119"/>
      <c r="T79" s="45">
        <v>0</v>
      </c>
      <c r="U79" s="45">
        <v>0</v>
      </c>
      <c r="V79" s="45">
        <v>0</v>
      </c>
      <c r="W79" s="45">
        <v>0</v>
      </c>
      <c r="X79" s="45">
        <v>0</v>
      </c>
      <c r="Y79" s="45">
        <v>0</v>
      </c>
      <c r="Z79" s="45">
        <v>20000000</v>
      </c>
      <c r="AA79" s="120">
        <v>0</v>
      </c>
      <c r="AB79" s="110"/>
      <c r="AC79" s="896"/>
      <c r="AD79" s="111">
        <f t="shared" si="186"/>
        <v>20000000</v>
      </c>
      <c r="AE79" s="896">
        <f t="shared" si="187"/>
        <v>0</v>
      </c>
      <c r="AF79" s="45">
        <v>0</v>
      </c>
      <c r="AG79" s="40">
        <v>20000000</v>
      </c>
      <c r="AH79" s="120"/>
      <c r="AI79" s="37">
        <f t="shared" si="188"/>
        <v>0</v>
      </c>
      <c r="AJ79" s="119"/>
      <c r="AK79" s="37">
        <f t="shared" si="189"/>
        <v>0</v>
      </c>
      <c r="AL79" s="37">
        <f t="shared" si="190"/>
        <v>0</v>
      </c>
      <c r="AM79" s="37">
        <v>0</v>
      </c>
      <c r="AN79" s="37">
        <v>0</v>
      </c>
      <c r="AO79" s="37">
        <v>0</v>
      </c>
      <c r="AP79" s="37">
        <v>0</v>
      </c>
      <c r="AQ79" s="37">
        <v>0</v>
      </c>
      <c r="AR79" s="37">
        <v>0</v>
      </c>
      <c r="AS79" s="37">
        <v>0</v>
      </c>
      <c r="AT79" s="37">
        <v>0</v>
      </c>
      <c r="AU79" s="37">
        <v>0</v>
      </c>
      <c r="AV79" s="37">
        <v>0</v>
      </c>
      <c r="AW79" s="37">
        <v>0</v>
      </c>
      <c r="AX79" s="37">
        <v>0</v>
      </c>
      <c r="AY79" s="37">
        <f t="shared" si="191"/>
        <v>0</v>
      </c>
      <c r="AZ79" s="37">
        <v>0</v>
      </c>
      <c r="BA79" s="37">
        <v>0</v>
      </c>
      <c r="BB79" s="37">
        <v>0</v>
      </c>
      <c r="BC79" s="37">
        <v>0</v>
      </c>
      <c r="BD79" s="37">
        <v>0</v>
      </c>
      <c r="BE79" s="37">
        <v>0</v>
      </c>
      <c r="BF79" s="37">
        <v>0</v>
      </c>
      <c r="BG79" s="110">
        <v>0</v>
      </c>
      <c r="BH79" s="37">
        <v>0</v>
      </c>
      <c r="BI79" s="119">
        <v>0</v>
      </c>
      <c r="BJ79" s="119">
        <v>0</v>
      </c>
      <c r="BK79" s="37">
        <v>0</v>
      </c>
      <c r="BL79" s="37">
        <f t="shared" si="192"/>
        <v>0</v>
      </c>
      <c r="BM79" s="37">
        <v>0</v>
      </c>
      <c r="BN79" s="37">
        <v>0</v>
      </c>
      <c r="BO79" s="37">
        <v>0</v>
      </c>
      <c r="BP79" s="37">
        <v>0</v>
      </c>
      <c r="BQ79" s="37">
        <v>0</v>
      </c>
      <c r="BR79" s="37">
        <v>0</v>
      </c>
      <c r="BS79" s="37">
        <v>0</v>
      </c>
      <c r="BT79" s="110">
        <v>0</v>
      </c>
      <c r="BU79" s="37">
        <v>0</v>
      </c>
      <c r="BV79" s="119">
        <v>0</v>
      </c>
      <c r="BW79" s="119">
        <v>0</v>
      </c>
      <c r="BX79" s="37">
        <v>0</v>
      </c>
      <c r="BY79" s="37">
        <f t="shared" si="193"/>
        <v>0</v>
      </c>
      <c r="BZ79" s="37">
        <v>0</v>
      </c>
      <c r="CA79" s="37">
        <v>0</v>
      </c>
      <c r="CB79" s="37">
        <v>0</v>
      </c>
      <c r="CC79" s="37">
        <v>0</v>
      </c>
      <c r="CD79" s="37">
        <v>0</v>
      </c>
      <c r="CE79" s="37">
        <v>0</v>
      </c>
      <c r="CF79" s="37">
        <v>0</v>
      </c>
      <c r="CG79" s="37">
        <v>0</v>
      </c>
      <c r="CH79" s="37">
        <v>0</v>
      </c>
      <c r="CI79" s="37">
        <v>0</v>
      </c>
      <c r="CJ79" s="37">
        <v>0</v>
      </c>
      <c r="CK79" s="37">
        <v>0</v>
      </c>
      <c r="CL79" s="110">
        <f t="shared" si="194"/>
        <v>0</v>
      </c>
      <c r="CM79" s="37">
        <f t="shared" si="195"/>
        <v>0</v>
      </c>
      <c r="CN79" s="119">
        <f t="shared" si="196"/>
        <v>0</v>
      </c>
      <c r="CO79" s="119">
        <f t="shared" si="197"/>
        <v>0</v>
      </c>
      <c r="CP79" s="119">
        <f t="shared" si="198"/>
        <v>0</v>
      </c>
      <c r="CQ79" s="1412">
        <f t="shared" si="117"/>
        <v>0</v>
      </c>
      <c r="CR79" s="1412">
        <f t="shared" si="118"/>
        <v>0</v>
      </c>
    </row>
    <row r="80" spans="1:96" s="29" customFormat="1" ht="18" customHeight="1" outlineLevel="3" x14ac:dyDescent="0.2">
      <c r="A80" s="1512" t="str">
        <f t="shared" si="156"/>
        <v>A-2-0-4-4-1510</v>
      </c>
      <c r="B80" s="109" t="s">
        <v>169</v>
      </c>
      <c r="C80" s="25" t="s">
        <v>86</v>
      </c>
      <c r="D80" s="108" t="s">
        <v>76</v>
      </c>
      <c r="E80" s="37">
        <v>15000000</v>
      </c>
      <c r="F80" s="45"/>
      <c r="G80" s="40"/>
      <c r="H80" s="40"/>
      <c r="I80" s="40">
        <v>1600000</v>
      </c>
      <c r="J80" s="40"/>
      <c r="K80" s="40">
        <v>10000000</v>
      </c>
      <c r="L80" s="40">
        <f>15000000+8000000</f>
        <v>23000000</v>
      </c>
      <c r="M80" s="40"/>
      <c r="N80" s="40"/>
      <c r="O80" s="40"/>
      <c r="P80" s="40"/>
      <c r="Q80" s="112"/>
      <c r="R80" s="37"/>
      <c r="S80" s="119">
        <v>3000000</v>
      </c>
      <c r="T80" s="45"/>
      <c r="U80" s="40"/>
      <c r="V80" s="40"/>
      <c r="W80" s="40"/>
      <c r="X80" s="40"/>
      <c r="Y80" s="40"/>
      <c r="Z80" s="40"/>
      <c r="AA80" s="112"/>
      <c r="AB80" s="110"/>
      <c r="AC80" s="896">
        <v>147000000</v>
      </c>
      <c r="AD80" s="111">
        <f t="shared" si="186"/>
        <v>23000000</v>
      </c>
      <c r="AE80" s="896">
        <f t="shared" si="187"/>
        <v>161600000</v>
      </c>
      <c r="AF80" s="45"/>
      <c r="AG80" s="40"/>
      <c r="AH80" s="120"/>
      <c r="AI80" s="37">
        <f t="shared" si="188"/>
        <v>153600000</v>
      </c>
      <c r="AJ80" s="1520"/>
      <c r="AK80" s="37">
        <f t="shared" si="189"/>
        <v>152129960</v>
      </c>
      <c r="AL80" s="37">
        <f t="shared" si="190"/>
        <v>153600000</v>
      </c>
      <c r="AM80" s="37">
        <v>0</v>
      </c>
      <c r="AN80" s="260">
        <v>0</v>
      </c>
      <c r="AO80" s="260">
        <v>260000</v>
      </c>
      <c r="AP80" s="260">
        <v>1124160</v>
      </c>
      <c r="AQ80" s="261">
        <v>280000</v>
      </c>
      <c r="AR80" s="37">
        <v>775000</v>
      </c>
      <c r="AS80" s="37">
        <v>597600</v>
      </c>
      <c r="AT80" s="40">
        <v>650000</v>
      </c>
      <c r="AU80" s="40">
        <v>1187000</v>
      </c>
      <c r="AV80" s="40">
        <v>142800</v>
      </c>
      <c r="AW80" s="120">
        <v>0</v>
      </c>
      <c r="AX80" s="112">
        <v>147113400</v>
      </c>
      <c r="AY80" s="37">
        <f t="shared" si="191"/>
        <v>152129960</v>
      </c>
      <c r="AZ80" s="37">
        <v>0</v>
      </c>
      <c r="BA80" s="37">
        <v>0</v>
      </c>
      <c r="BB80" s="37">
        <v>260000</v>
      </c>
      <c r="BC80" s="45">
        <v>1124160</v>
      </c>
      <c r="BD80" s="40">
        <v>280000</v>
      </c>
      <c r="BE80" s="40">
        <v>775000</v>
      </c>
      <c r="BF80" s="40">
        <v>0</v>
      </c>
      <c r="BG80" s="112">
        <v>1247600</v>
      </c>
      <c r="BH80" s="37">
        <v>1187000</v>
      </c>
      <c r="BI80" s="45">
        <v>142800</v>
      </c>
      <c r="BJ80" s="45">
        <v>0</v>
      </c>
      <c r="BK80" s="112">
        <v>135697526</v>
      </c>
      <c r="BL80" s="37">
        <f t="shared" si="192"/>
        <v>140714086</v>
      </c>
      <c r="BM80" s="111">
        <v>0</v>
      </c>
      <c r="BN80" s="40">
        <v>0</v>
      </c>
      <c r="BO80" s="40">
        <v>260000</v>
      </c>
      <c r="BP80" s="40">
        <v>1124160</v>
      </c>
      <c r="BQ80" s="40">
        <v>280000</v>
      </c>
      <c r="BR80" s="40">
        <v>775000</v>
      </c>
      <c r="BS80" s="40">
        <v>0</v>
      </c>
      <c r="BT80" s="112">
        <v>1247600</v>
      </c>
      <c r="BU80" s="37">
        <v>1187000</v>
      </c>
      <c r="BV80" s="45">
        <v>142800</v>
      </c>
      <c r="BW80" s="45">
        <v>0</v>
      </c>
      <c r="BX80" s="112">
        <v>135697526</v>
      </c>
      <c r="BY80" s="37">
        <f t="shared" si="193"/>
        <v>140714086</v>
      </c>
      <c r="BZ80" s="40">
        <v>0</v>
      </c>
      <c r="CA80" s="40">
        <v>0</v>
      </c>
      <c r="CB80" s="40">
        <v>260000</v>
      </c>
      <c r="CC80" s="40">
        <v>1124160</v>
      </c>
      <c r="CD80" s="40">
        <v>280000</v>
      </c>
      <c r="CE80" s="40">
        <v>775000</v>
      </c>
      <c r="CF80" s="40">
        <v>0</v>
      </c>
      <c r="CG80" s="40">
        <v>1247600</v>
      </c>
      <c r="CH80" s="40">
        <v>1187000</v>
      </c>
      <c r="CI80" s="40">
        <v>142800</v>
      </c>
      <c r="CJ80" s="40">
        <v>0</v>
      </c>
      <c r="CK80" s="40">
        <v>47061875</v>
      </c>
      <c r="CL80" s="110">
        <f t="shared" si="194"/>
        <v>52078435</v>
      </c>
      <c r="CM80" s="37">
        <f t="shared" si="195"/>
        <v>1470040</v>
      </c>
      <c r="CN80" s="119">
        <f t="shared" si="196"/>
        <v>11415874</v>
      </c>
      <c r="CO80" s="119">
        <f t="shared" si="197"/>
        <v>0</v>
      </c>
      <c r="CP80" s="119">
        <f t="shared" si="198"/>
        <v>88635651</v>
      </c>
      <c r="CQ80" s="1412">
        <f t="shared" si="117"/>
        <v>0.99042942708333337</v>
      </c>
      <c r="CR80" s="1412">
        <f t="shared" si="118"/>
        <v>0.91610733072916661</v>
      </c>
    </row>
    <row r="81" spans="1:96" s="1416" customFormat="1" ht="18" customHeight="1" outlineLevel="3" x14ac:dyDescent="0.2">
      <c r="A81" s="1512" t="str">
        <f t="shared" si="156"/>
        <v>A-2-0-4-4-1513</v>
      </c>
      <c r="B81" s="109" t="s">
        <v>169</v>
      </c>
      <c r="C81" s="25">
        <v>13</v>
      </c>
      <c r="D81" s="108" t="s">
        <v>76</v>
      </c>
      <c r="E81" s="37">
        <v>0</v>
      </c>
      <c r="F81" s="45">
        <v>0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5">
        <v>0</v>
      </c>
      <c r="P81" s="45">
        <v>0</v>
      </c>
      <c r="Q81" s="120">
        <v>0</v>
      </c>
      <c r="R81" s="37">
        <v>0</v>
      </c>
      <c r="S81" s="119"/>
      <c r="T81" s="45">
        <v>0</v>
      </c>
      <c r="U81" s="45">
        <v>0</v>
      </c>
      <c r="V81" s="45">
        <v>0</v>
      </c>
      <c r="W81" s="45">
        <v>0</v>
      </c>
      <c r="X81" s="45">
        <v>0</v>
      </c>
      <c r="Y81" s="45">
        <v>0</v>
      </c>
      <c r="Z81" s="45">
        <v>95153</v>
      </c>
      <c r="AA81" s="120">
        <v>0</v>
      </c>
      <c r="AB81" s="110"/>
      <c r="AC81" s="896"/>
      <c r="AD81" s="111">
        <f t="shared" si="186"/>
        <v>95153</v>
      </c>
      <c r="AE81" s="896">
        <f t="shared" si="187"/>
        <v>0</v>
      </c>
      <c r="AF81" s="45">
        <v>0</v>
      </c>
      <c r="AG81" s="40">
        <v>550000000</v>
      </c>
      <c r="AH81" s="120"/>
      <c r="AI81" s="37">
        <f t="shared" si="188"/>
        <v>549904847</v>
      </c>
      <c r="AJ81" s="119"/>
      <c r="AK81" s="37">
        <f t="shared" si="189"/>
        <v>549904846.93000007</v>
      </c>
      <c r="AL81" s="37">
        <f t="shared" si="190"/>
        <v>549904847</v>
      </c>
      <c r="AM81" s="37">
        <v>0</v>
      </c>
      <c r="AN81" s="37">
        <v>0</v>
      </c>
      <c r="AO81" s="37">
        <v>0</v>
      </c>
      <c r="AP81" s="37">
        <v>0</v>
      </c>
      <c r="AQ81" s="37">
        <v>0</v>
      </c>
      <c r="AR81" s="37">
        <v>0</v>
      </c>
      <c r="AS81" s="37">
        <v>519904846.93000001</v>
      </c>
      <c r="AT81" s="37">
        <v>0</v>
      </c>
      <c r="AU81" s="37">
        <v>0</v>
      </c>
      <c r="AV81" s="37">
        <v>30000000</v>
      </c>
      <c r="AW81" s="37">
        <v>0</v>
      </c>
      <c r="AX81" s="37">
        <v>0</v>
      </c>
      <c r="AY81" s="37">
        <f t="shared" si="191"/>
        <v>549904846.93000007</v>
      </c>
      <c r="AZ81" s="37">
        <v>0</v>
      </c>
      <c r="BA81" s="37">
        <v>0</v>
      </c>
      <c r="BB81" s="37">
        <v>0</v>
      </c>
      <c r="BC81" s="37">
        <v>0</v>
      </c>
      <c r="BD81" s="37">
        <v>0</v>
      </c>
      <c r="BE81" s="37">
        <v>0</v>
      </c>
      <c r="BF81" s="37">
        <v>0</v>
      </c>
      <c r="BG81" s="110">
        <v>0</v>
      </c>
      <c r="BH81" s="37">
        <v>519904846.92000002</v>
      </c>
      <c r="BI81" s="119">
        <v>0</v>
      </c>
      <c r="BJ81" s="119">
        <v>29999974</v>
      </c>
      <c r="BK81" s="37">
        <v>0</v>
      </c>
      <c r="BL81" s="37">
        <f t="shared" si="192"/>
        <v>549904820.92000008</v>
      </c>
      <c r="BM81" s="37">
        <v>0</v>
      </c>
      <c r="BN81" s="37">
        <v>0</v>
      </c>
      <c r="BO81" s="37">
        <v>0</v>
      </c>
      <c r="BP81" s="37">
        <v>0</v>
      </c>
      <c r="BQ81" s="37">
        <v>0</v>
      </c>
      <c r="BR81" s="37">
        <v>0</v>
      </c>
      <c r="BS81" s="37">
        <v>0</v>
      </c>
      <c r="BT81" s="110">
        <v>0</v>
      </c>
      <c r="BU81" s="37">
        <v>2571590</v>
      </c>
      <c r="BV81" s="119">
        <v>173818949.06</v>
      </c>
      <c r="BW81" s="119">
        <v>276097091.36000001</v>
      </c>
      <c r="BX81" s="37">
        <v>97417190.5</v>
      </c>
      <c r="BY81" s="37">
        <f t="shared" si="193"/>
        <v>549904820.92000008</v>
      </c>
      <c r="BZ81" s="37">
        <v>0</v>
      </c>
      <c r="CA81" s="37">
        <v>0</v>
      </c>
      <c r="CB81" s="37">
        <v>0</v>
      </c>
      <c r="CC81" s="37">
        <v>0</v>
      </c>
      <c r="CD81" s="37">
        <v>0</v>
      </c>
      <c r="CE81" s="37">
        <v>0</v>
      </c>
      <c r="CF81" s="37">
        <v>0</v>
      </c>
      <c r="CG81" s="37">
        <v>0</v>
      </c>
      <c r="CH81" s="37">
        <v>2571590</v>
      </c>
      <c r="CI81" s="37">
        <v>173818949.06</v>
      </c>
      <c r="CJ81" s="37">
        <v>276097091.36000001</v>
      </c>
      <c r="CK81" s="37">
        <v>67417216.5</v>
      </c>
      <c r="CL81" s="110">
        <f t="shared" si="194"/>
        <v>519904846.92000002</v>
      </c>
      <c r="CM81" s="37">
        <f t="shared" si="195"/>
        <v>6.9999933242797852E-2</v>
      </c>
      <c r="CN81" s="119">
        <f t="shared" si="196"/>
        <v>26.009999990463257</v>
      </c>
      <c r="CO81" s="119">
        <f t="shared" si="197"/>
        <v>0</v>
      </c>
      <c r="CP81" s="119">
        <f t="shared" si="198"/>
        <v>29999974.00000006</v>
      </c>
      <c r="CQ81" s="1412">
        <f t="shared" si="117"/>
        <v>0.99999999987270538</v>
      </c>
      <c r="CR81" s="1412">
        <f t="shared" si="118"/>
        <v>0.99999995257361329</v>
      </c>
    </row>
    <row r="82" spans="1:96" s="1416" customFormat="1" ht="18" customHeight="1" outlineLevel="3" x14ac:dyDescent="0.2">
      <c r="A82" s="1512" t="str">
        <f t="shared" si="156"/>
        <v>A-2-0-4-4-1710</v>
      </c>
      <c r="B82" s="109" t="s">
        <v>170</v>
      </c>
      <c r="C82" s="25" t="s">
        <v>86</v>
      </c>
      <c r="D82" s="108" t="s">
        <v>77</v>
      </c>
      <c r="E82" s="37">
        <v>12000000</v>
      </c>
      <c r="F82" s="45"/>
      <c r="G82" s="40"/>
      <c r="H82" s="40"/>
      <c r="I82" s="40"/>
      <c r="J82" s="40"/>
      <c r="K82" s="40"/>
      <c r="L82" s="40">
        <v>4496256</v>
      </c>
      <c r="M82" s="40"/>
      <c r="N82" s="40"/>
      <c r="O82" s="40"/>
      <c r="P82" s="40"/>
      <c r="Q82" s="112"/>
      <c r="R82" s="37"/>
      <c r="S82" s="119"/>
      <c r="T82" s="45"/>
      <c r="U82" s="40"/>
      <c r="V82" s="40"/>
      <c r="W82" s="40"/>
      <c r="X82" s="40"/>
      <c r="Y82" s="40"/>
      <c r="Z82" s="40">
        <v>2400000</v>
      </c>
      <c r="AA82" s="112"/>
      <c r="AB82" s="110"/>
      <c r="AC82" s="896"/>
      <c r="AD82" s="111">
        <f t="shared" si="186"/>
        <v>6896256</v>
      </c>
      <c r="AE82" s="896">
        <f t="shared" si="187"/>
        <v>0</v>
      </c>
      <c r="AF82" s="45"/>
      <c r="AG82" s="40"/>
      <c r="AH82" s="120"/>
      <c r="AI82" s="37">
        <f t="shared" si="188"/>
        <v>5103744</v>
      </c>
      <c r="AJ82" s="119"/>
      <c r="AK82" s="37">
        <f t="shared" si="189"/>
        <v>4777368</v>
      </c>
      <c r="AL82" s="37">
        <f t="shared" si="190"/>
        <v>5103744</v>
      </c>
      <c r="AM82" s="37">
        <v>0</v>
      </c>
      <c r="AN82" s="260">
        <v>4636155</v>
      </c>
      <c r="AO82" s="260">
        <v>0</v>
      </c>
      <c r="AP82" s="260">
        <v>0</v>
      </c>
      <c r="AQ82" s="261">
        <v>0</v>
      </c>
      <c r="AR82" s="37">
        <v>0</v>
      </c>
      <c r="AS82" s="37">
        <v>0</v>
      </c>
      <c r="AT82" s="40">
        <v>0</v>
      </c>
      <c r="AU82" s="40">
        <v>0</v>
      </c>
      <c r="AV82" s="40">
        <v>0</v>
      </c>
      <c r="AW82" s="120">
        <v>0</v>
      </c>
      <c r="AX82" s="112">
        <v>141213</v>
      </c>
      <c r="AY82" s="37">
        <f t="shared" si="191"/>
        <v>4777368</v>
      </c>
      <c r="AZ82" s="37">
        <v>0</v>
      </c>
      <c r="BA82" s="37">
        <v>0</v>
      </c>
      <c r="BB82" s="37">
        <v>4636155</v>
      </c>
      <c r="BC82" s="45">
        <v>0</v>
      </c>
      <c r="BD82" s="40">
        <v>0</v>
      </c>
      <c r="BE82" s="40">
        <v>0</v>
      </c>
      <c r="BF82" s="40">
        <v>0</v>
      </c>
      <c r="BG82" s="112">
        <v>0</v>
      </c>
      <c r="BH82" s="37">
        <v>0</v>
      </c>
      <c r="BI82" s="45">
        <v>0</v>
      </c>
      <c r="BJ82" s="45">
        <v>0</v>
      </c>
      <c r="BK82" s="112">
        <v>141213</v>
      </c>
      <c r="BL82" s="37">
        <f t="shared" si="192"/>
        <v>4777368</v>
      </c>
      <c r="BM82" s="111">
        <v>0</v>
      </c>
      <c r="BN82" s="40">
        <v>0</v>
      </c>
      <c r="BO82" s="40">
        <v>0</v>
      </c>
      <c r="BP82" s="40">
        <v>0</v>
      </c>
      <c r="BQ82" s="40">
        <v>4636155</v>
      </c>
      <c r="BR82" s="40">
        <v>0</v>
      </c>
      <c r="BS82" s="40">
        <v>0</v>
      </c>
      <c r="BT82" s="112">
        <v>0</v>
      </c>
      <c r="BU82" s="37">
        <v>0</v>
      </c>
      <c r="BV82" s="45">
        <v>0</v>
      </c>
      <c r="BW82" s="45">
        <v>0</v>
      </c>
      <c r="BX82" s="112">
        <v>141213</v>
      </c>
      <c r="BY82" s="37">
        <f t="shared" si="193"/>
        <v>4777368</v>
      </c>
      <c r="BZ82" s="40">
        <v>0</v>
      </c>
      <c r="CA82" s="40">
        <v>0</v>
      </c>
      <c r="CB82" s="40">
        <v>0</v>
      </c>
      <c r="CC82" s="40">
        <v>0</v>
      </c>
      <c r="CD82" s="40">
        <v>4636155</v>
      </c>
      <c r="CE82" s="40">
        <v>0</v>
      </c>
      <c r="CF82" s="40">
        <v>0</v>
      </c>
      <c r="CG82" s="40">
        <v>0</v>
      </c>
      <c r="CH82" s="40">
        <v>0</v>
      </c>
      <c r="CI82" s="40">
        <v>0</v>
      </c>
      <c r="CJ82" s="40">
        <v>0</v>
      </c>
      <c r="CK82" s="40">
        <v>141213</v>
      </c>
      <c r="CL82" s="110">
        <f t="shared" si="194"/>
        <v>4777368</v>
      </c>
      <c r="CM82" s="37">
        <f t="shared" si="195"/>
        <v>326376</v>
      </c>
      <c r="CN82" s="119">
        <f t="shared" si="196"/>
        <v>0</v>
      </c>
      <c r="CO82" s="119">
        <f t="shared" si="197"/>
        <v>0</v>
      </c>
      <c r="CP82" s="119">
        <f t="shared" si="198"/>
        <v>0</v>
      </c>
      <c r="CQ82" s="1412">
        <f t="shared" si="117"/>
        <v>0.93605165149349179</v>
      </c>
      <c r="CR82" s="1412">
        <f t="shared" si="118"/>
        <v>0.93605165149349179</v>
      </c>
    </row>
    <row r="83" spans="1:96" s="1416" customFormat="1" ht="18" customHeight="1" outlineLevel="3" x14ac:dyDescent="0.2">
      <c r="A83" s="1512" t="str">
        <f t="shared" si="156"/>
        <v>A-2-0-4-4-1713</v>
      </c>
      <c r="B83" s="109" t="s">
        <v>170</v>
      </c>
      <c r="C83" s="25">
        <v>13</v>
      </c>
      <c r="D83" s="108" t="s">
        <v>77</v>
      </c>
      <c r="E83" s="37">
        <v>0</v>
      </c>
      <c r="F83" s="45">
        <v>0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5">
        <v>0</v>
      </c>
      <c r="P83" s="45">
        <v>0</v>
      </c>
      <c r="Q83" s="120">
        <v>0</v>
      </c>
      <c r="R83" s="37">
        <v>0</v>
      </c>
      <c r="S83" s="119"/>
      <c r="T83" s="45">
        <v>0</v>
      </c>
      <c r="U83" s="45">
        <v>0</v>
      </c>
      <c r="V83" s="45">
        <v>0</v>
      </c>
      <c r="W83" s="45">
        <v>0</v>
      </c>
      <c r="X83" s="45">
        <v>0</v>
      </c>
      <c r="Y83" s="45">
        <v>0</v>
      </c>
      <c r="Z83" s="45">
        <v>30000000</v>
      </c>
      <c r="AA83" s="120">
        <v>0</v>
      </c>
      <c r="AB83" s="110">
        <v>5000000</v>
      </c>
      <c r="AC83" s="896"/>
      <c r="AD83" s="111">
        <f t="shared" si="186"/>
        <v>35000000</v>
      </c>
      <c r="AE83" s="896">
        <f t="shared" si="187"/>
        <v>0</v>
      </c>
      <c r="AF83" s="45">
        <v>0</v>
      </c>
      <c r="AG83" s="40">
        <v>35000000</v>
      </c>
      <c r="AH83" s="120"/>
      <c r="AI83" s="37">
        <f t="shared" si="188"/>
        <v>0</v>
      </c>
      <c r="AJ83" s="119"/>
      <c r="AK83" s="37">
        <f t="shared" si="189"/>
        <v>0</v>
      </c>
      <c r="AL83" s="37">
        <f t="shared" si="190"/>
        <v>0</v>
      </c>
      <c r="AM83" s="37">
        <v>0</v>
      </c>
      <c r="AN83" s="37">
        <v>0</v>
      </c>
      <c r="AO83" s="37">
        <v>0</v>
      </c>
      <c r="AP83" s="37">
        <v>0</v>
      </c>
      <c r="AQ83" s="37">
        <v>0</v>
      </c>
      <c r="AR83" s="37">
        <v>0</v>
      </c>
      <c r="AS83" s="37">
        <v>0</v>
      </c>
      <c r="AT83" s="37">
        <v>0</v>
      </c>
      <c r="AU83" s="37">
        <v>0</v>
      </c>
      <c r="AV83" s="37">
        <v>0</v>
      </c>
      <c r="AW83" s="37">
        <v>0</v>
      </c>
      <c r="AX83" s="37">
        <v>0</v>
      </c>
      <c r="AY83" s="37">
        <f t="shared" si="191"/>
        <v>0</v>
      </c>
      <c r="AZ83" s="37">
        <v>0</v>
      </c>
      <c r="BA83" s="37">
        <v>0</v>
      </c>
      <c r="BB83" s="37">
        <v>0</v>
      </c>
      <c r="BC83" s="37">
        <v>0</v>
      </c>
      <c r="BD83" s="37">
        <v>0</v>
      </c>
      <c r="BE83" s="37">
        <v>0</v>
      </c>
      <c r="BF83" s="37">
        <v>0</v>
      </c>
      <c r="BG83" s="110">
        <v>0</v>
      </c>
      <c r="BH83" s="37">
        <v>0</v>
      </c>
      <c r="BI83" s="119">
        <v>0</v>
      </c>
      <c r="BJ83" s="119">
        <v>0</v>
      </c>
      <c r="BK83" s="37">
        <v>0</v>
      </c>
      <c r="BL83" s="37">
        <f t="shared" si="192"/>
        <v>0</v>
      </c>
      <c r="BM83" s="37">
        <v>0</v>
      </c>
      <c r="BN83" s="37">
        <v>0</v>
      </c>
      <c r="BO83" s="37">
        <v>0</v>
      </c>
      <c r="BP83" s="37">
        <v>0</v>
      </c>
      <c r="BQ83" s="37">
        <v>0</v>
      </c>
      <c r="BR83" s="37">
        <v>0</v>
      </c>
      <c r="BS83" s="37">
        <v>0</v>
      </c>
      <c r="BT83" s="110">
        <v>0</v>
      </c>
      <c r="BU83" s="37">
        <v>0</v>
      </c>
      <c r="BV83" s="119">
        <v>0</v>
      </c>
      <c r="BW83" s="119">
        <v>0</v>
      </c>
      <c r="BX83" s="37">
        <v>0</v>
      </c>
      <c r="BY83" s="37">
        <f t="shared" si="193"/>
        <v>0</v>
      </c>
      <c r="BZ83" s="37">
        <v>0</v>
      </c>
      <c r="CA83" s="37">
        <v>0</v>
      </c>
      <c r="CB83" s="37">
        <v>0</v>
      </c>
      <c r="CC83" s="37">
        <v>0</v>
      </c>
      <c r="CD83" s="37">
        <v>0</v>
      </c>
      <c r="CE83" s="37">
        <v>0</v>
      </c>
      <c r="CF83" s="37">
        <v>0</v>
      </c>
      <c r="CG83" s="37">
        <v>0</v>
      </c>
      <c r="CH83" s="37">
        <v>0</v>
      </c>
      <c r="CI83" s="37">
        <v>0</v>
      </c>
      <c r="CJ83" s="37">
        <v>0</v>
      </c>
      <c r="CK83" s="37">
        <v>0</v>
      </c>
      <c r="CL83" s="110">
        <f t="shared" si="194"/>
        <v>0</v>
      </c>
      <c r="CM83" s="37">
        <f t="shared" si="195"/>
        <v>0</v>
      </c>
      <c r="CN83" s="119">
        <f t="shared" si="196"/>
        <v>0</v>
      </c>
      <c r="CO83" s="119">
        <f t="shared" si="197"/>
        <v>0</v>
      </c>
      <c r="CP83" s="119">
        <f t="shared" si="198"/>
        <v>0</v>
      </c>
      <c r="CQ83" s="1412">
        <f t="shared" ref="CQ83:CQ114" si="199">IFERROR(AY83/AL83,0)</f>
        <v>0</v>
      </c>
      <c r="CR83" s="1412">
        <f t="shared" ref="CR83:CR114" si="200">IFERROR(BL83/AL83,0)</f>
        <v>0</v>
      </c>
    </row>
    <row r="84" spans="1:96" s="1416" customFormat="1" ht="18" customHeight="1" outlineLevel="3" x14ac:dyDescent="0.2">
      <c r="A84" s="1512" t="str">
        <f t="shared" si="156"/>
        <v>A-2-0-4-4-1810</v>
      </c>
      <c r="B84" s="109" t="s">
        <v>171</v>
      </c>
      <c r="C84" s="25" t="s">
        <v>86</v>
      </c>
      <c r="D84" s="108" t="s">
        <v>78</v>
      </c>
      <c r="E84" s="37">
        <v>10000000</v>
      </c>
      <c r="F84" s="45"/>
      <c r="G84" s="40"/>
      <c r="H84" s="40"/>
      <c r="I84" s="40"/>
      <c r="J84" s="40"/>
      <c r="K84" s="40"/>
      <c r="L84" s="40"/>
      <c r="M84" s="40"/>
      <c r="N84" s="40"/>
      <c r="O84" s="40"/>
      <c r="P84" s="40">
        <v>1000000</v>
      </c>
      <c r="Q84" s="112"/>
      <c r="R84" s="37"/>
      <c r="S84" s="119"/>
      <c r="T84" s="45"/>
      <c r="U84" s="40"/>
      <c r="V84" s="40"/>
      <c r="W84" s="40"/>
      <c r="X84" s="40"/>
      <c r="Y84" s="40"/>
      <c r="Z84" s="40">
        <v>4700000</v>
      </c>
      <c r="AA84" s="112"/>
      <c r="AB84" s="110"/>
      <c r="AC84" s="896"/>
      <c r="AD84" s="111">
        <f t="shared" si="186"/>
        <v>5700000</v>
      </c>
      <c r="AE84" s="896">
        <f t="shared" si="187"/>
        <v>0</v>
      </c>
      <c r="AF84" s="45"/>
      <c r="AG84" s="40"/>
      <c r="AH84" s="120"/>
      <c r="AI84" s="37">
        <f t="shared" si="188"/>
        <v>4300000</v>
      </c>
      <c r="AJ84" s="119"/>
      <c r="AK84" s="37">
        <f t="shared" si="189"/>
        <v>3927314</v>
      </c>
      <c r="AL84" s="37">
        <f t="shared" si="190"/>
        <v>4300000</v>
      </c>
      <c r="AM84" s="37">
        <v>0</v>
      </c>
      <c r="AN84" s="260">
        <v>3823492</v>
      </c>
      <c r="AO84" s="260">
        <v>0</v>
      </c>
      <c r="AP84" s="260">
        <v>0</v>
      </c>
      <c r="AQ84" s="261">
        <v>0</v>
      </c>
      <c r="AR84" s="37">
        <v>0</v>
      </c>
      <c r="AS84" s="37">
        <v>0</v>
      </c>
      <c r="AT84" s="40">
        <v>0</v>
      </c>
      <c r="AU84" s="40">
        <v>0</v>
      </c>
      <c r="AV84" s="40">
        <v>0</v>
      </c>
      <c r="AW84" s="120">
        <v>0</v>
      </c>
      <c r="AX84" s="112">
        <v>103822</v>
      </c>
      <c r="AY84" s="37">
        <f t="shared" si="191"/>
        <v>3927314</v>
      </c>
      <c r="AZ84" s="37">
        <v>0</v>
      </c>
      <c r="BA84" s="37">
        <v>0</v>
      </c>
      <c r="BB84" s="37">
        <v>3823492</v>
      </c>
      <c r="BC84" s="45">
        <v>0</v>
      </c>
      <c r="BD84" s="40">
        <v>0</v>
      </c>
      <c r="BE84" s="40">
        <v>0</v>
      </c>
      <c r="BF84" s="40">
        <v>0</v>
      </c>
      <c r="BG84" s="112">
        <v>0</v>
      </c>
      <c r="BH84" s="37">
        <v>0</v>
      </c>
      <c r="BI84" s="45">
        <v>0</v>
      </c>
      <c r="BJ84" s="45">
        <v>0</v>
      </c>
      <c r="BK84" s="112">
        <v>103822</v>
      </c>
      <c r="BL84" s="37">
        <f t="shared" si="192"/>
        <v>3927314</v>
      </c>
      <c r="BM84" s="111">
        <v>0</v>
      </c>
      <c r="BN84" s="40">
        <v>0</v>
      </c>
      <c r="BO84" s="40">
        <v>0</v>
      </c>
      <c r="BP84" s="40">
        <v>3823492</v>
      </c>
      <c r="BQ84" s="40">
        <v>0</v>
      </c>
      <c r="BR84" s="40">
        <v>0</v>
      </c>
      <c r="BS84" s="40">
        <v>0</v>
      </c>
      <c r="BT84" s="112">
        <v>0</v>
      </c>
      <c r="BU84" s="37">
        <v>0</v>
      </c>
      <c r="BV84" s="45">
        <v>0</v>
      </c>
      <c r="BW84" s="45">
        <v>0</v>
      </c>
      <c r="BX84" s="112">
        <v>103822</v>
      </c>
      <c r="BY84" s="37">
        <f t="shared" si="193"/>
        <v>3927314</v>
      </c>
      <c r="BZ84" s="40">
        <v>0</v>
      </c>
      <c r="CA84" s="40">
        <v>0</v>
      </c>
      <c r="CB84" s="40">
        <v>0</v>
      </c>
      <c r="CC84" s="40">
        <v>3823492</v>
      </c>
      <c r="CD84" s="40">
        <v>0</v>
      </c>
      <c r="CE84" s="40">
        <v>0</v>
      </c>
      <c r="CF84" s="40">
        <v>0</v>
      </c>
      <c r="CG84" s="40">
        <v>0</v>
      </c>
      <c r="CH84" s="40">
        <v>0</v>
      </c>
      <c r="CI84" s="40">
        <v>0</v>
      </c>
      <c r="CJ84" s="40">
        <v>0</v>
      </c>
      <c r="CK84" s="40">
        <v>103822</v>
      </c>
      <c r="CL84" s="110">
        <f t="shared" si="194"/>
        <v>3927314</v>
      </c>
      <c r="CM84" s="37">
        <f t="shared" si="195"/>
        <v>372686</v>
      </c>
      <c r="CN84" s="119">
        <f t="shared" si="196"/>
        <v>0</v>
      </c>
      <c r="CO84" s="119">
        <f t="shared" si="197"/>
        <v>0</v>
      </c>
      <c r="CP84" s="119">
        <f t="shared" si="198"/>
        <v>0</v>
      </c>
      <c r="CQ84" s="1412">
        <f t="shared" si="199"/>
        <v>0.91332883720930236</v>
      </c>
      <c r="CR84" s="1412">
        <f t="shared" si="200"/>
        <v>0.91332883720930236</v>
      </c>
    </row>
    <row r="85" spans="1:96" s="1416" customFormat="1" ht="18" customHeight="1" outlineLevel="3" x14ac:dyDescent="0.2">
      <c r="A85" s="1512" t="str">
        <f t="shared" si="156"/>
        <v>A-2-0-4-4-2010</v>
      </c>
      <c r="B85" s="109" t="s">
        <v>172</v>
      </c>
      <c r="C85" s="25" t="s">
        <v>86</v>
      </c>
      <c r="D85" s="108" t="s">
        <v>79</v>
      </c>
      <c r="E85" s="37">
        <v>30000000</v>
      </c>
      <c r="F85" s="45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112"/>
      <c r="R85" s="37"/>
      <c r="S85" s="119">
        <v>3000000</v>
      </c>
      <c r="T85" s="45"/>
      <c r="U85" s="40"/>
      <c r="V85" s="40"/>
      <c r="W85" s="40"/>
      <c r="X85" s="40"/>
      <c r="Y85" s="40"/>
      <c r="Z85" s="40">
        <v>8900000</v>
      </c>
      <c r="AA85" s="112"/>
      <c r="AB85" s="110"/>
      <c r="AC85" s="896"/>
      <c r="AD85" s="111">
        <f t="shared" si="186"/>
        <v>8900000</v>
      </c>
      <c r="AE85" s="896">
        <f t="shared" si="187"/>
        <v>3000000</v>
      </c>
      <c r="AF85" s="45"/>
      <c r="AG85" s="40"/>
      <c r="AH85" s="120"/>
      <c r="AI85" s="37">
        <f t="shared" si="188"/>
        <v>24100000</v>
      </c>
      <c r="AJ85" s="119"/>
      <c r="AK85" s="37">
        <f t="shared" si="189"/>
        <v>20498609</v>
      </c>
      <c r="AL85" s="37">
        <f t="shared" si="190"/>
        <v>24100000</v>
      </c>
      <c r="AM85" s="37">
        <v>0</v>
      </c>
      <c r="AN85" s="260">
        <v>0</v>
      </c>
      <c r="AO85" s="260">
        <v>17311280</v>
      </c>
      <c r="AP85" s="260">
        <v>0</v>
      </c>
      <c r="AQ85" s="261">
        <v>0</v>
      </c>
      <c r="AR85" s="37">
        <v>1102400</v>
      </c>
      <c r="AS85" s="37">
        <v>565488</v>
      </c>
      <c r="AT85" s="40">
        <v>1349450</v>
      </c>
      <c r="AU85" s="40">
        <v>169991</v>
      </c>
      <c r="AV85" s="40">
        <v>0</v>
      </c>
      <c r="AW85" s="120">
        <v>0</v>
      </c>
      <c r="AX85" s="112">
        <v>0</v>
      </c>
      <c r="AY85" s="37">
        <f t="shared" si="191"/>
        <v>20498609</v>
      </c>
      <c r="AZ85" s="37">
        <v>0</v>
      </c>
      <c r="BA85" s="37">
        <v>0</v>
      </c>
      <c r="BB85" s="37">
        <v>175280</v>
      </c>
      <c r="BC85" s="45">
        <v>0</v>
      </c>
      <c r="BD85" s="40">
        <v>0</v>
      </c>
      <c r="BE85" s="40">
        <v>18238400</v>
      </c>
      <c r="BF85" s="40">
        <v>0</v>
      </c>
      <c r="BG85" s="112">
        <v>1914938</v>
      </c>
      <c r="BH85" s="37">
        <v>169991</v>
      </c>
      <c r="BI85" s="45">
        <v>0</v>
      </c>
      <c r="BJ85" s="45">
        <v>0</v>
      </c>
      <c r="BK85" s="112">
        <v>0</v>
      </c>
      <c r="BL85" s="37">
        <f t="shared" si="192"/>
        <v>20498609</v>
      </c>
      <c r="BM85" s="111">
        <v>0</v>
      </c>
      <c r="BN85" s="40">
        <v>0</v>
      </c>
      <c r="BO85" s="40">
        <v>175280</v>
      </c>
      <c r="BP85" s="40">
        <v>0</v>
      </c>
      <c r="BQ85" s="40">
        <v>0</v>
      </c>
      <c r="BR85" s="40">
        <v>1102400</v>
      </c>
      <c r="BS85" s="40">
        <v>0</v>
      </c>
      <c r="BT85" s="112">
        <v>1914938</v>
      </c>
      <c r="BU85" s="37">
        <v>17305991</v>
      </c>
      <c r="BV85" s="45">
        <v>0</v>
      </c>
      <c r="BW85" s="45">
        <v>0</v>
      </c>
      <c r="BX85" s="112">
        <v>0</v>
      </c>
      <c r="BY85" s="37">
        <f t="shared" si="193"/>
        <v>20498609</v>
      </c>
      <c r="BZ85" s="40">
        <v>0</v>
      </c>
      <c r="CA85" s="40">
        <v>0</v>
      </c>
      <c r="CB85" s="40">
        <v>175280</v>
      </c>
      <c r="CC85" s="40">
        <v>0</v>
      </c>
      <c r="CD85" s="40">
        <v>0</v>
      </c>
      <c r="CE85" s="40">
        <v>1102400</v>
      </c>
      <c r="CF85" s="40">
        <v>0</v>
      </c>
      <c r="CG85" s="40">
        <v>1914938</v>
      </c>
      <c r="CH85" s="40">
        <v>17305991</v>
      </c>
      <c r="CI85" s="40">
        <v>0</v>
      </c>
      <c r="CJ85" s="40">
        <v>0</v>
      </c>
      <c r="CK85" s="40">
        <v>0</v>
      </c>
      <c r="CL85" s="110">
        <f t="shared" si="194"/>
        <v>20498609</v>
      </c>
      <c r="CM85" s="37">
        <f t="shared" si="195"/>
        <v>3601391</v>
      </c>
      <c r="CN85" s="119">
        <f t="shared" si="196"/>
        <v>0</v>
      </c>
      <c r="CO85" s="119">
        <f t="shared" si="197"/>
        <v>0</v>
      </c>
      <c r="CP85" s="119">
        <f t="shared" si="198"/>
        <v>0</v>
      </c>
      <c r="CQ85" s="1412">
        <f t="shared" si="199"/>
        <v>0.85056468879668046</v>
      </c>
      <c r="CR85" s="1412">
        <f t="shared" si="200"/>
        <v>0.85056468879668046</v>
      </c>
    </row>
    <row r="86" spans="1:96" s="1416" customFormat="1" ht="18" customHeight="1" outlineLevel="3" x14ac:dyDescent="0.2">
      <c r="A86" s="1512" t="str">
        <f t="shared" si="156"/>
        <v>A-2-0-4-4-2013</v>
      </c>
      <c r="B86" s="109" t="s">
        <v>172</v>
      </c>
      <c r="C86" s="25">
        <v>13</v>
      </c>
      <c r="D86" s="108" t="s">
        <v>79</v>
      </c>
      <c r="E86" s="37">
        <v>0</v>
      </c>
      <c r="F86" s="45">
        <v>0</v>
      </c>
      <c r="G86" s="45">
        <v>0</v>
      </c>
      <c r="H86" s="45">
        <v>0</v>
      </c>
      <c r="I86" s="45">
        <v>0</v>
      </c>
      <c r="J86" s="45">
        <v>0</v>
      </c>
      <c r="K86" s="45">
        <v>0</v>
      </c>
      <c r="L86" s="45">
        <v>0</v>
      </c>
      <c r="M86" s="45">
        <v>0</v>
      </c>
      <c r="N86" s="45">
        <v>0</v>
      </c>
      <c r="O86" s="45">
        <v>0</v>
      </c>
      <c r="P86" s="45">
        <v>0</v>
      </c>
      <c r="Q86" s="120">
        <v>0</v>
      </c>
      <c r="R86" s="37">
        <v>0</v>
      </c>
      <c r="S86" s="119"/>
      <c r="T86" s="45">
        <v>0</v>
      </c>
      <c r="U86" s="45">
        <v>0</v>
      </c>
      <c r="V86" s="45">
        <v>0</v>
      </c>
      <c r="W86" s="45">
        <v>0</v>
      </c>
      <c r="X86" s="45">
        <v>0</v>
      </c>
      <c r="Y86" s="45">
        <v>0</v>
      </c>
      <c r="Z86" s="45">
        <v>270000000</v>
      </c>
      <c r="AA86" s="120">
        <v>0</v>
      </c>
      <c r="AB86" s="110"/>
      <c r="AC86" s="896"/>
      <c r="AD86" s="111">
        <f t="shared" si="186"/>
        <v>270000000</v>
      </c>
      <c r="AE86" s="896">
        <f t="shared" si="187"/>
        <v>0</v>
      </c>
      <c r="AF86" s="45">
        <v>0</v>
      </c>
      <c r="AG86" s="40">
        <v>270000000</v>
      </c>
      <c r="AH86" s="120"/>
      <c r="AI86" s="37">
        <f t="shared" si="188"/>
        <v>0</v>
      </c>
      <c r="AJ86" s="119"/>
      <c r="AK86" s="37">
        <f t="shared" si="189"/>
        <v>0</v>
      </c>
      <c r="AL86" s="37">
        <f t="shared" si="190"/>
        <v>0</v>
      </c>
      <c r="AM86" s="37">
        <v>0</v>
      </c>
      <c r="AN86" s="37">
        <v>0</v>
      </c>
      <c r="AO86" s="37">
        <v>0</v>
      </c>
      <c r="AP86" s="37">
        <v>0</v>
      </c>
      <c r="AQ86" s="37">
        <v>0</v>
      </c>
      <c r="AR86" s="37">
        <v>0</v>
      </c>
      <c r="AS86" s="37">
        <v>0</v>
      </c>
      <c r="AT86" s="37">
        <v>0</v>
      </c>
      <c r="AU86" s="37">
        <v>0</v>
      </c>
      <c r="AV86" s="37">
        <v>0</v>
      </c>
      <c r="AW86" s="37">
        <v>0</v>
      </c>
      <c r="AX86" s="37">
        <v>0</v>
      </c>
      <c r="AY86" s="37">
        <f t="shared" si="191"/>
        <v>0</v>
      </c>
      <c r="AZ86" s="37">
        <v>0</v>
      </c>
      <c r="BA86" s="37">
        <v>0</v>
      </c>
      <c r="BB86" s="37">
        <v>0</v>
      </c>
      <c r="BC86" s="37">
        <v>0</v>
      </c>
      <c r="BD86" s="37">
        <v>0</v>
      </c>
      <c r="BE86" s="37">
        <v>0</v>
      </c>
      <c r="BF86" s="37">
        <v>0</v>
      </c>
      <c r="BG86" s="110">
        <v>0</v>
      </c>
      <c r="BH86" s="37">
        <v>0</v>
      </c>
      <c r="BI86" s="119">
        <v>0</v>
      </c>
      <c r="BJ86" s="119">
        <v>0</v>
      </c>
      <c r="BK86" s="37">
        <v>0</v>
      </c>
      <c r="BL86" s="37">
        <f t="shared" si="192"/>
        <v>0</v>
      </c>
      <c r="BM86" s="37">
        <v>0</v>
      </c>
      <c r="BN86" s="37">
        <v>0</v>
      </c>
      <c r="BO86" s="37">
        <v>0</v>
      </c>
      <c r="BP86" s="37">
        <v>0</v>
      </c>
      <c r="BQ86" s="37">
        <v>0</v>
      </c>
      <c r="BR86" s="37">
        <v>0</v>
      </c>
      <c r="BS86" s="37">
        <v>0</v>
      </c>
      <c r="BT86" s="110">
        <v>0</v>
      </c>
      <c r="BU86" s="37">
        <v>0</v>
      </c>
      <c r="BV86" s="119">
        <v>0</v>
      </c>
      <c r="BW86" s="119">
        <v>0</v>
      </c>
      <c r="BX86" s="37">
        <v>0</v>
      </c>
      <c r="BY86" s="37">
        <f t="shared" si="193"/>
        <v>0</v>
      </c>
      <c r="BZ86" s="37">
        <v>0</v>
      </c>
      <c r="CA86" s="37">
        <v>0</v>
      </c>
      <c r="CB86" s="37">
        <v>0</v>
      </c>
      <c r="CC86" s="37">
        <v>0</v>
      </c>
      <c r="CD86" s="37">
        <v>0</v>
      </c>
      <c r="CE86" s="37">
        <v>0</v>
      </c>
      <c r="CF86" s="37">
        <v>0</v>
      </c>
      <c r="CG86" s="37">
        <v>0</v>
      </c>
      <c r="CH86" s="37">
        <v>0</v>
      </c>
      <c r="CI86" s="37">
        <v>0</v>
      </c>
      <c r="CJ86" s="37">
        <v>0</v>
      </c>
      <c r="CK86" s="37">
        <v>0</v>
      </c>
      <c r="CL86" s="110">
        <f t="shared" si="194"/>
        <v>0</v>
      </c>
      <c r="CM86" s="37">
        <f t="shared" si="195"/>
        <v>0</v>
      </c>
      <c r="CN86" s="119">
        <f t="shared" si="196"/>
        <v>0</v>
      </c>
      <c r="CO86" s="119">
        <f t="shared" si="197"/>
        <v>0</v>
      </c>
      <c r="CP86" s="119">
        <f t="shared" si="198"/>
        <v>0</v>
      </c>
      <c r="CQ86" s="1412">
        <f t="shared" si="199"/>
        <v>0</v>
      </c>
      <c r="CR86" s="1412">
        <f t="shared" si="200"/>
        <v>0</v>
      </c>
    </row>
    <row r="87" spans="1:96" s="1416" customFormat="1" ht="18" customHeight="1" outlineLevel="3" x14ac:dyDescent="0.2">
      <c r="A87" s="1512" t="str">
        <f t="shared" si="156"/>
        <v>A-2-0-4-4-2310</v>
      </c>
      <c r="B87" s="109" t="s">
        <v>173</v>
      </c>
      <c r="C87" s="25" t="s">
        <v>86</v>
      </c>
      <c r="D87" s="108" t="s">
        <v>80</v>
      </c>
      <c r="E87" s="37">
        <v>15000000</v>
      </c>
      <c r="F87" s="45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112">
        <v>1000000</v>
      </c>
      <c r="R87" s="37"/>
      <c r="S87" s="119"/>
      <c r="T87" s="45"/>
      <c r="U87" s="40"/>
      <c r="V87" s="40">
        <v>11380578</v>
      </c>
      <c r="W87" s="40"/>
      <c r="X87" s="40"/>
      <c r="Y87" s="40">
        <v>2000000</v>
      </c>
      <c r="Z87" s="40"/>
      <c r="AA87" s="112"/>
      <c r="AB87" s="110"/>
      <c r="AC87" s="896"/>
      <c r="AD87" s="111">
        <f t="shared" si="186"/>
        <v>11380578</v>
      </c>
      <c r="AE87" s="896">
        <f t="shared" si="187"/>
        <v>3000000</v>
      </c>
      <c r="AF87" s="45"/>
      <c r="AG87" s="40"/>
      <c r="AH87" s="120"/>
      <c r="AI87" s="37">
        <f t="shared" si="188"/>
        <v>6619422</v>
      </c>
      <c r="AJ87" s="119"/>
      <c r="AK87" s="37">
        <f t="shared" si="189"/>
        <v>4459216</v>
      </c>
      <c r="AL87" s="37">
        <f t="shared" si="190"/>
        <v>6619422</v>
      </c>
      <c r="AM87" s="37">
        <v>0</v>
      </c>
      <c r="AN87" s="260">
        <v>0</v>
      </c>
      <c r="AO87" s="260">
        <v>800000</v>
      </c>
      <c r="AP87" s="260">
        <v>383000</v>
      </c>
      <c r="AQ87" s="261">
        <v>771920</v>
      </c>
      <c r="AR87" s="37">
        <v>567000</v>
      </c>
      <c r="AS87" s="40">
        <v>375400</v>
      </c>
      <c r="AT87" s="40">
        <v>165997</v>
      </c>
      <c r="AU87" s="40">
        <v>756105</v>
      </c>
      <c r="AV87" s="40">
        <v>358478</v>
      </c>
      <c r="AW87" s="40">
        <v>0</v>
      </c>
      <c r="AX87" s="40">
        <v>281316</v>
      </c>
      <c r="AY87" s="119">
        <f t="shared" si="191"/>
        <v>4459216</v>
      </c>
      <c r="AZ87" s="37">
        <v>0</v>
      </c>
      <c r="BA87" s="37">
        <v>0</v>
      </c>
      <c r="BB87" s="37">
        <v>800000</v>
      </c>
      <c r="BC87" s="45">
        <v>383000</v>
      </c>
      <c r="BD87" s="40">
        <v>771920</v>
      </c>
      <c r="BE87" s="40">
        <v>567000</v>
      </c>
      <c r="BF87" s="40">
        <v>0</v>
      </c>
      <c r="BG87" s="112">
        <v>541397</v>
      </c>
      <c r="BH87" s="37">
        <v>756105</v>
      </c>
      <c r="BI87" s="45">
        <v>358478</v>
      </c>
      <c r="BJ87" s="45">
        <v>0</v>
      </c>
      <c r="BK87" s="112">
        <v>281316</v>
      </c>
      <c r="BL87" s="37">
        <f t="shared" si="192"/>
        <v>4459216</v>
      </c>
      <c r="BM87" s="111">
        <v>0</v>
      </c>
      <c r="BN87" s="40">
        <v>0</v>
      </c>
      <c r="BO87" s="40">
        <v>800000</v>
      </c>
      <c r="BP87" s="40">
        <v>383000</v>
      </c>
      <c r="BQ87" s="40">
        <v>771920</v>
      </c>
      <c r="BR87" s="40">
        <v>567000</v>
      </c>
      <c r="BS87" s="40">
        <v>0</v>
      </c>
      <c r="BT87" s="112">
        <v>541397</v>
      </c>
      <c r="BU87" s="37">
        <v>756105</v>
      </c>
      <c r="BV87" s="45">
        <v>358478</v>
      </c>
      <c r="BW87" s="45">
        <v>0</v>
      </c>
      <c r="BX87" s="112">
        <v>281316</v>
      </c>
      <c r="BY87" s="37">
        <f t="shared" si="193"/>
        <v>4459216</v>
      </c>
      <c r="BZ87" s="40">
        <v>0</v>
      </c>
      <c r="CA87" s="40">
        <v>0</v>
      </c>
      <c r="CB87" s="40">
        <v>800000</v>
      </c>
      <c r="CC87" s="40">
        <v>383000</v>
      </c>
      <c r="CD87" s="40">
        <v>771920</v>
      </c>
      <c r="CE87" s="40">
        <v>567000</v>
      </c>
      <c r="CF87" s="40">
        <v>0</v>
      </c>
      <c r="CG87" s="40">
        <v>541397</v>
      </c>
      <c r="CH87" s="40">
        <v>756105</v>
      </c>
      <c r="CI87" s="40">
        <v>358478</v>
      </c>
      <c r="CJ87" s="40">
        <v>0</v>
      </c>
      <c r="CK87" s="40">
        <v>281316</v>
      </c>
      <c r="CL87" s="110">
        <f t="shared" si="194"/>
        <v>4459216</v>
      </c>
      <c r="CM87" s="37">
        <f t="shared" si="195"/>
        <v>2160206</v>
      </c>
      <c r="CN87" s="119">
        <f t="shared" si="196"/>
        <v>0</v>
      </c>
      <c r="CO87" s="119">
        <f t="shared" si="197"/>
        <v>0</v>
      </c>
      <c r="CP87" s="119">
        <f t="shared" si="198"/>
        <v>0</v>
      </c>
      <c r="CQ87" s="1412">
        <f t="shared" si="199"/>
        <v>0.67365640081566036</v>
      </c>
      <c r="CR87" s="1412">
        <f t="shared" si="200"/>
        <v>0.67365640081566036</v>
      </c>
    </row>
    <row r="88" spans="1:96" s="1416" customFormat="1" ht="18" customHeight="1" outlineLevel="3" x14ac:dyDescent="0.2">
      <c r="A88" s="1512" t="str">
        <f t="shared" si="156"/>
        <v>A-2-0-4-4-2313</v>
      </c>
      <c r="B88" s="109" t="s">
        <v>173</v>
      </c>
      <c r="C88" s="25">
        <v>13</v>
      </c>
      <c r="D88" s="108" t="s">
        <v>80</v>
      </c>
      <c r="E88" s="37">
        <v>0</v>
      </c>
      <c r="F88" s="45">
        <v>0</v>
      </c>
      <c r="G88" s="45">
        <v>0</v>
      </c>
      <c r="H88" s="45">
        <v>0</v>
      </c>
      <c r="I88" s="45">
        <v>0</v>
      </c>
      <c r="J88" s="45">
        <v>0</v>
      </c>
      <c r="K88" s="45">
        <v>0</v>
      </c>
      <c r="L88" s="45">
        <v>0</v>
      </c>
      <c r="M88" s="45">
        <v>0</v>
      </c>
      <c r="N88" s="45">
        <v>0</v>
      </c>
      <c r="O88" s="45">
        <v>0</v>
      </c>
      <c r="P88" s="45">
        <v>0</v>
      </c>
      <c r="Q88" s="120">
        <v>0</v>
      </c>
      <c r="R88" s="37">
        <v>0</v>
      </c>
      <c r="S88" s="119"/>
      <c r="T88" s="45">
        <v>0</v>
      </c>
      <c r="U88" s="45">
        <v>0</v>
      </c>
      <c r="V88" s="45">
        <v>0</v>
      </c>
      <c r="W88" s="45">
        <v>0</v>
      </c>
      <c r="X88" s="45">
        <v>0</v>
      </c>
      <c r="Y88" s="45">
        <v>0</v>
      </c>
      <c r="Z88" s="45">
        <v>0</v>
      </c>
      <c r="AA88" s="120">
        <v>0</v>
      </c>
      <c r="AB88" s="110">
        <v>12300000</v>
      </c>
      <c r="AC88" s="896"/>
      <c r="AD88" s="111">
        <f t="shared" si="186"/>
        <v>12300000</v>
      </c>
      <c r="AE88" s="896">
        <f t="shared" si="187"/>
        <v>0</v>
      </c>
      <c r="AF88" s="45">
        <v>0</v>
      </c>
      <c r="AG88" s="40">
        <v>20000000</v>
      </c>
      <c r="AH88" s="120"/>
      <c r="AI88" s="37">
        <f t="shared" si="188"/>
        <v>7700000</v>
      </c>
      <c r="AJ88" s="119"/>
      <c r="AK88" s="37">
        <f t="shared" si="189"/>
        <v>6687497</v>
      </c>
      <c r="AL88" s="37">
        <f t="shared" si="190"/>
        <v>7700000</v>
      </c>
      <c r="AM88" s="37">
        <v>0</v>
      </c>
      <c r="AN88" s="37">
        <v>0</v>
      </c>
      <c r="AO88" s="37">
        <v>0</v>
      </c>
      <c r="AP88" s="37">
        <v>0</v>
      </c>
      <c r="AQ88" s="37">
        <v>0</v>
      </c>
      <c r="AR88" s="37">
        <v>0</v>
      </c>
      <c r="AS88" s="37">
        <v>0</v>
      </c>
      <c r="AT88" s="37">
        <v>0</v>
      </c>
      <c r="AU88" s="37">
        <v>0</v>
      </c>
      <c r="AV88" s="37">
        <v>0</v>
      </c>
      <c r="AW88" s="37">
        <v>6687497</v>
      </c>
      <c r="AX88" s="37">
        <v>0</v>
      </c>
      <c r="AY88" s="37">
        <f t="shared" si="191"/>
        <v>6687497</v>
      </c>
      <c r="AZ88" s="37">
        <v>0</v>
      </c>
      <c r="BA88" s="37">
        <v>0</v>
      </c>
      <c r="BB88" s="37">
        <v>0</v>
      </c>
      <c r="BC88" s="37">
        <v>0</v>
      </c>
      <c r="BD88" s="37">
        <v>0</v>
      </c>
      <c r="BE88" s="37">
        <v>0</v>
      </c>
      <c r="BF88" s="37">
        <v>0</v>
      </c>
      <c r="BG88" s="110">
        <v>0</v>
      </c>
      <c r="BH88" s="37">
        <v>0</v>
      </c>
      <c r="BI88" s="119">
        <v>0</v>
      </c>
      <c r="BJ88" s="119">
        <v>0</v>
      </c>
      <c r="BK88" s="37">
        <v>6341000</v>
      </c>
      <c r="BL88" s="37">
        <f t="shared" si="192"/>
        <v>6341000</v>
      </c>
      <c r="BM88" s="37">
        <v>0</v>
      </c>
      <c r="BN88" s="37">
        <v>0</v>
      </c>
      <c r="BO88" s="37">
        <v>0</v>
      </c>
      <c r="BP88" s="37">
        <v>0</v>
      </c>
      <c r="BQ88" s="37">
        <v>0</v>
      </c>
      <c r="BR88" s="37">
        <v>0</v>
      </c>
      <c r="BS88" s="37">
        <v>0</v>
      </c>
      <c r="BT88" s="110">
        <v>0</v>
      </c>
      <c r="BU88" s="37">
        <v>0</v>
      </c>
      <c r="BV88" s="119">
        <v>0</v>
      </c>
      <c r="BW88" s="119">
        <v>0</v>
      </c>
      <c r="BX88" s="37">
        <v>0</v>
      </c>
      <c r="BY88" s="37">
        <f t="shared" si="193"/>
        <v>0</v>
      </c>
      <c r="BZ88" s="37">
        <v>0</v>
      </c>
      <c r="CA88" s="37">
        <v>0</v>
      </c>
      <c r="CB88" s="37">
        <v>0</v>
      </c>
      <c r="CC88" s="37">
        <v>0</v>
      </c>
      <c r="CD88" s="37">
        <v>0</v>
      </c>
      <c r="CE88" s="37">
        <v>0</v>
      </c>
      <c r="CF88" s="37">
        <v>0</v>
      </c>
      <c r="CG88" s="37">
        <v>0</v>
      </c>
      <c r="CH88" s="37">
        <v>0</v>
      </c>
      <c r="CI88" s="37">
        <v>0</v>
      </c>
      <c r="CJ88" s="37">
        <v>0</v>
      </c>
      <c r="CK88" s="37">
        <v>0</v>
      </c>
      <c r="CL88" s="110">
        <f t="shared" si="194"/>
        <v>0</v>
      </c>
      <c r="CM88" s="37">
        <f t="shared" si="195"/>
        <v>1012503</v>
      </c>
      <c r="CN88" s="119">
        <f t="shared" si="196"/>
        <v>346497</v>
      </c>
      <c r="CO88" s="119">
        <f t="shared" si="197"/>
        <v>6341000</v>
      </c>
      <c r="CP88" s="119">
        <f t="shared" si="198"/>
        <v>0</v>
      </c>
      <c r="CQ88" s="1412">
        <f t="shared" si="199"/>
        <v>0.86850610389610394</v>
      </c>
      <c r="CR88" s="1412">
        <f t="shared" si="200"/>
        <v>0.82350649350649352</v>
      </c>
    </row>
    <row r="89" spans="1:96" s="64" customFormat="1" ht="20.25" customHeight="1" outlineLevel="2" x14ac:dyDescent="0.2">
      <c r="A89" s="1191" t="str">
        <f t="shared" si="156"/>
        <v>A-2-0-4-510-13</v>
      </c>
      <c r="B89" s="128" t="s">
        <v>248</v>
      </c>
      <c r="C89" s="574" t="s">
        <v>687</v>
      </c>
      <c r="D89" s="107" t="s">
        <v>249</v>
      </c>
      <c r="E89" s="131">
        <f>+SUM(E90:E98)</f>
        <v>4000463830</v>
      </c>
      <c r="F89" s="131">
        <f t="shared" ref="F89:BS89" si="201">+SUM(F90:F98)</f>
        <v>67000000</v>
      </c>
      <c r="G89" s="131">
        <f t="shared" si="201"/>
        <v>40000000</v>
      </c>
      <c r="H89" s="131">
        <f t="shared" si="201"/>
        <v>145000000</v>
      </c>
      <c r="I89" s="131">
        <f t="shared" si="201"/>
        <v>56500000</v>
      </c>
      <c r="J89" s="131">
        <f t="shared" si="201"/>
        <v>0</v>
      </c>
      <c r="K89" s="131">
        <f t="shared" si="201"/>
        <v>25000000</v>
      </c>
      <c r="L89" s="131">
        <f t="shared" si="201"/>
        <v>55000000</v>
      </c>
      <c r="M89" s="131">
        <f t="shared" si="201"/>
        <v>54496256</v>
      </c>
      <c r="N89" s="131">
        <f t="shared" si="201"/>
        <v>0</v>
      </c>
      <c r="O89" s="131">
        <f t="shared" si="201"/>
        <v>200000000</v>
      </c>
      <c r="P89" s="131">
        <f t="shared" si="201"/>
        <v>0</v>
      </c>
      <c r="Q89" s="130">
        <f t="shared" si="201"/>
        <v>18349338</v>
      </c>
      <c r="R89" s="131">
        <f>+SUM(R90:R98)</f>
        <v>26000000</v>
      </c>
      <c r="S89" s="129">
        <f>+SUM(S90:S98)</f>
        <v>78000000</v>
      </c>
      <c r="T89" s="129">
        <f t="shared" si="201"/>
        <v>0</v>
      </c>
      <c r="U89" s="131">
        <f t="shared" si="201"/>
        <v>0</v>
      </c>
      <c r="V89" s="131">
        <f t="shared" si="201"/>
        <v>294200000</v>
      </c>
      <c r="W89" s="131">
        <f t="shared" si="201"/>
        <v>0</v>
      </c>
      <c r="X89" s="131">
        <f t="shared" si="201"/>
        <v>0</v>
      </c>
      <c r="Y89" s="131">
        <f t="shared" si="201"/>
        <v>0</v>
      </c>
      <c r="Z89" s="131">
        <f>+SUM(Z90:Z98)</f>
        <v>758477000</v>
      </c>
      <c r="AA89" s="130">
        <f t="shared" si="201"/>
        <v>647560483</v>
      </c>
      <c r="AB89" s="130">
        <f t="shared" si="201"/>
        <v>335226000</v>
      </c>
      <c r="AC89" s="422">
        <f t="shared" si="201"/>
        <v>232000000</v>
      </c>
      <c r="AD89" s="228">
        <f>+SUM(AD90:AD98)</f>
        <v>1680903000</v>
      </c>
      <c r="AE89" s="422">
        <f>+SUM(AE90:AE98)</f>
        <v>1351906077</v>
      </c>
      <c r="AF89" s="156">
        <f>+SUM(AF90:AF98)</f>
        <v>0</v>
      </c>
      <c r="AG89" s="134">
        <f>+SUM(AG90:AG98)</f>
        <v>3048000000</v>
      </c>
      <c r="AH89" s="132">
        <f t="shared" si="201"/>
        <v>379315831</v>
      </c>
      <c r="AI89" s="131">
        <f t="shared" si="201"/>
        <v>6340151076</v>
      </c>
      <c r="AJ89" s="129">
        <f t="shared" si="201"/>
        <v>0</v>
      </c>
      <c r="AK89" s="131">
        <f t="shared" si="201"/>
        <v>6289856723.0900002</v>
      </c>
      <c r="AL89" s="131">
        <f>+SUM(AL90:AL98)</f>
        <v>6340151076</v>
      </c>
      <c r="AM89" s="131">
        <f t="shared" si="201"/>
        <v>1809003131.1199999</v>
      </c>
      <c r="AN89" s="131">
        <f t="shared" si="201"/>
        <v>2361763820.54</v>
      </c>
      <c r="AO89" s="131">
        <f t="shared" si="201"/>
        <v>65319436.289999999</v>
      </c>
      <c r="AP89" s="131">
        <f t="shared" si="201"/>
        <v>3124160</v>
      </c>
      <c r="AQ89" s="131">
        <f t="shared" si="201"/>
        <v>240747759.77000001</v>
      </c>
      <c r="AR89" s="131">
        <f t="shared" si="201"/>
        <v>257040</v>
      </c>
      <c r="AS89" s="131">
        <f t="shared" si="201"/>
        <v>56513220</v>
      </c>
      <c r="AT89" s="131">
        <f>+SUM(AT90:AT98)</f>
        <v>1023614867</v>
      </c>
      <c r="AU89" s="131">
        <f>+SUM(AU90:AU98)</f>
        <v>135890273.37</v>
      </c>
      <c r="AV89" s="131">
        <f t="shared" si="201"/>
        <v>256644346</v>
      </c>
      <c r="AW89" s="131">
        <f t="shared" ref="AW89" si="202">+SUM(AW90:AW98)</f>
        <v>323305440</v>
      </c>
      <c r="AX89" s="131">
        <f t="shared" si="201"/>
        <v>13673229</v>
      </c>
      <c r="AY89" s="131">
        <f>+SUM(AY90:AY98)</f>
        <v>6289856723.0900002</v>
      </c>
      <c r="AZ89" s="131">
        <f t="shared" si="201"/>
        <v>795891380.02999997</v>
      </c>
      <c r="BA89" s="131">
        <f t="shared" si="201"/>
        <v>340995519.99000001</v>
      </c>
      <c r="BB89" s="131">
        <f t="shared" si="201"/>
        <v>980056257.71999991</v>
      </c>
      <c r="BC89" s="131">
        <f t="shared" si="201"/>
        <v>1757357330.52</v>
      </c>
      <c r="BD89" s="131">
        <f t="shared" si="201"/>
        <v>53969556</v>
      </c>
      <c r="BE89" s="131">
        <f t="shared" si="201"/>
        <v>236455986</v>
      </c>
      <c r="BF89" s="131">
        <f t="shared" si="201"/>
        <v>4773962</v>
      </c>
      <c r="BG89" s="130">
        <f t="shared" si="201"/>
        <v>27435678</v>
      </c>
      <c r="BH89" s="131">
        <f t="shared" si="201"/>
        <v>275261402.12</v>
      </c>
      <c r="BI89" s="129">
        <f t="shared" si="201"/>
        <v>989010298</v>
      </c>
      <c r="BJ89" s="129">
        <f t="shared" ref="BJ89" si="203">+SUM(BJ90:BJ98)</f>
        <v>109543962</v>
      </c>
      <c r="BK89" s="131">
        <f t="shared" si="201"/>
        <v>504784450.61000001</v>
      </c>
      <c r="BL89" s="131">
        <f t="shared" si="201"/>
        <v>6075535782.9899998</v>
      </c>
      <c r="BM89" s="131">
        <f t="shared" si="201"/>
        <v>26169570</v>
      </c>
      <c r="BN89" s="131">
        <f t="shared" si="201"/>
        <v>27318170</v>
      </c>
      <c r="BO89" s="131">
        <f t="shared" si="201"/>
        <v>579293734.79999995</v>
      </c>
      <c r="BP89" s="131">
        <f t="shared" si="201"/>
        <v>11026052</v>
      </c>
      <c r="BQ89" s="131">
        <f t="shared" si="201"/>
        <v>280574855</v>
      </c>
      <c r="BR89" s="131">
        <f t="shared" si="201"/>
        <v>138884920.43000001</v>
      </c>
      <c r="BS89" s="131">
        <f t="shared" si="201"/>
        <v>261609192.16999999</v>
      </c>
      <c r="BT89" s="130">
        <f>+SUM(BT90:BT98)</f>
        <v>128620551</v>
      </c>
      <c r="BU89" s="131">
        <f t="shared" ref="BU89:CI89" si="204">+SUM(BU90:BU98)</f>
        <v>978439889</v>
      </c>
      <c r="BV89" s="129">
        <f t="shared" si="204"/>
        <v>344576856</v>
      </c>
      <c r="BW89" s="129">
        <f t="shared" ref="BW89" si="205">+SUM(BW90:BW98)</f>
        <v>814376742</v>
      </c>
      <c r="BX89" s="131">
        <f t="shared" si="204"/>
        <v>1458422176.55</v>
      </c>
      <c r="BY89" s="131">
        <f t="shared" si="204"/>
        <v>5049312708.9499998</v>
      </c>
      <c r="BZ89" s="131">
        <f t="shared" si="204"/>
        <v>26169570</v>
      </c>
      <c r="CA89" s="131">
        <f t="shared" si="204"/>
        <v>27318170</v>
      </c>
      <c r="CB89" s="131">
        <f t="shared" si="204"/>
        <v>579293734.79999995</v>
      </c>
      <c r="CC89" s="131">
        <f t="shared" si="204"/>
        <v>11026052</v>
      </c>
      <c r="CD89" s="131">
        <f t="shared" si="204"/>
        <v>280574855</v>
      </c>
      <c r="CE89" s="131">
        <f t="shared" si="204"/>
        <v>138884920.43000001</v>
      </c>
      <c r="CF89" s="131">
        <f t="shared" si="204"/>
        <v>261609192.16999999</v>
      </c>
      <c r="CG89" s="131">
        <f t="shared" si="204"/>
        <v>128620551</v>
      </c>
      <c r="CH89" s="131">
        <f t="shared" si="204"/>
        <v>978439889</v>
      </c>
      <c r="CI89" s="131">
        <f t="shared" si="204"/>
        <v>344576856</v>
      </c>
      <c r="CJ89" s="131">
        <f>+SUM(CJ90:CJ98)</f>
        <v>701939629</v>
      </c>
      <c r="CK89" s="131">
        <f t="shared" ref="CK89" si="206">+SUM(CK90:CK98)</f>
        <v>1075321080.55</v>
      </c>
      <c r="CL89" s="130">
        <f>+SUM(CL90:CL98)</f>
        <v>4553774499.9499998</v>
      </c>
      <c r="CM89" s="131">
        <f>+SUM(CM90:CM98)</f>
        <v>50294352.910000324</v>
      </c>
      <c r="CN89" s="129">
        <f>+SUM(CN90:CN98)</f>
        <v>214320940.09999999</v>
      </c>
      <c r="CO89" s="129">
        <f>+SUM(CO90:CO98)</f>
        <v>1026223074.0399996</v>
      </c>
      <c r="CP89" s="129">
        <f>+SUM(CP90:CP98)</f>
        <v>495538209</v>
      </c>
      <c r="CQ89" s="133">
        <f t="shared" si="199"/>
        <v>0.99206732579285306</v>
      </c>
      <c r="CR89" s="133">
        <f t="shared" si="200"/>
        <v>0.95826356661883427</v>
      </c>
    </row>
    <row r="90" spans="1:96" s="1416" customFormat="1" ht="24" customHeight="1" outlineLevel="3" x14ac:dyDescent="0.2">
      <c r="A90" s="1512" t="str">
        <f t="shared" si="156"/>
        <v>A-2-0-4-5-110</v>
      </c>
      <c r="B90" s="109" t="s">
        <v>180</v>
      </c>
      <c r="C90" s="25" t="s">
        <v>86</v>
      </c>
      <c r="D90" s="108" t="s">
        <v>81</v>
      </c>
      <c r="E90" s="37">
        <v>315000000</v>
      </c>
      <c r="F90" s="45"/>
      <c r="G90" s="40"/>
      <c r="H90" s="40"/>
      <c r="I90" s="40">
        <v>6000000</v>
      </c>
      <c r="J90" s="40"/>
      <c r="K90" s="40"/>
      <c r="L90" s="40"/>
      <c r="M90" s="40">
        <v>54496256</v>
      </c>
      <c r="N90" s="40"/>
      <c r="O90" s="40">
        <v>200000000</v>
      </c>
      <c r="P90" s="40"/>
      <c r="Q90" s="112"/>
      <c r="R90" s="37"/>
      <c r="S90" s="119">
        <f>33000000</f>
        <v>33000000</v>
      </c>
      <c r="T90" s="45"/>
      <c r="U90" s="40"/>
      <c r="V90" s="40"/>
      <c r="W90" s="40"/>
      <c r="X90" s="40"/>
      <c r="Y90" s="40"/>
      <c r="Z90" s="40"/>
      <c r="AA90" s="112">
        <v>494385330</v>
      </c>
      <c r="AB90" s="110">
        <f>177226000+115000000</f>
        <v>292226000</v>
      </c>
      <c r="AC90" s="896">
        <v>72000000</v>
      </c>
      <c r="AD90" s="111">
        <f t="shared" ref="AD90:AD98" si="207">+F90+H90+J90+L90+N90+P90+R90+T90+V90+X90+Z90+AB90</f>
        <v>292226000</v>
      </c>
      <c r="AE90" s="896">
        <f t="shared" ref="AE90:AE98" si="208">+G90+I90+K90+M90+O90+Q90+S90+U90+W90+Y90+AA90+AC90</f>
        <v>859881586</v>
      </c>
      <c r="AF90" s="45"/>
      <c r="AG90" s="40">
        <v>343914179</v>
      </c>
      <c r="AH90" s="120">
        <v>267323328</v>
      </c>
      <c r="AI90" s="37">
        <f t="shared" ref="AI90:AI98" si="209">+E90-AD90+AE90-AH90-AF90+AG90</f>
        <v>959246437</v>
      </c>
      <c r="AJ90" s="119"/>
      <c r="AK90" s="37">
        <f t="shared" ref="AK90:AK98" si="210">+AJ90+AY90</f>
        <v>957313868.76999998</v>
      </c>
      <c r="AL90" s="37">
        <f t="shared" si="190"/>
        <v>959246437</v>
      </c>
      <c r="AM90" s="37">
        <v>139842295</v>
      </c>
      <c r="AN90" s="260">
        <v>130605614</v>
      </c>
      <c r="AO90" s="260">
        <v>0</v>
      </c>
      <c r="AP90" s="260">
        <v>833000</v>
      </c>
      <c r="AQ90" s="261">
        <v>239782942.77000001</v>
      </c>
      <c r="AR90" s="37">
        <v>0</v>
      </c>
      <c r="AS90" s="111">
        <v>26355000</v>
      </c>
      <c r="AT90" s="111">
        <v>271956154</v>
      </c>
      <c r="AU90" s="111">
        <v>730000</v>
      </c>
      <c r="AV90" s="111">
        <v>75982863</v>
      </c>
      <c r="AW90" s="111">
        <v>70750000</v>
      </c>
      <c r="AX90" s="111">
        <v>476000</v>
      </c>
      <c r="AY90" s="37">
        <f t="shared" ref="AY90:AY98" si="211">+SUM(AM90:AX90)</f>
        <v>957313868.76999998</v>
      </c>
      <c r="AZ90" s="37">
        <v>139842295</v>
      </c>
      <c r="BA90" s="37">
        <v>0</v>
      </c>
      <c r="BB90" s="37">
        <v>0</v>
      </c>
      <c r="BC90" s="45">
        <v>78433874.200000003</v>
      </c>
      <c r="BD90" s="40">
        <v>53004739</v>
      </c>
      <c r="BE90" s="40">
        <v>235008946</v>
      </c>
      <c r="BF90" s="40">
        <v>4773962</v>
      </c>
      <c r="BG90" s="112">
        <v>26520028</v>
      </c>
      <c r="BH90" s="37">
        <v>730000</v>
      </c>
      <c r="BI90" s="45">
        <v>272481959</v>
      </c>
      <c r="BJ90" s="45">
        <v>350000</v>
      </c>
      <c r="BK90" s="112">
        <v>144311494.69999999</v>
      </c>
      <c r="BL90" s="37">
        <f t="shared" ref="BL90:BL103" si="212">+SUM(AZ90:BK90)</f>
        <v>955457297.9000001</v>
      </c>
      <c r="BM90" s="111">
        <v>26169570</v>
      </c>
      <c r="BN90" s="40">
        <v>26169570</v>
      </c>
      <c r="BO90" s="40">
        <v>21173468</v>
      </c>
      <c r="BP90" s="40">
        <v>5504968</v>
      </c>
      <c r="BQ90" s="40">
        <v>59968499</v>
      </c>
      <c r="BR90" s="40">
        <v>28278795</v>
      </c>
      <c r="BS90" s="40">
        <v>51030326</v>
      </c>
      <c r="BT90" s="112">
        <v>28530472</v>
      </c>
      <c r="BU90" s="37">
        <v>69928404</v>
      </c>
      <c r="BV90" s="45">
        <v>24268456</v>
      </c>
      <c r="BW90" s="45">
        <v>104575623</v>
      </c>
      <c r="BX90" s="112">
        <v>218765387.55000001</v>
      </c>
      <c r="BY90" s="37">
        <f t="shared" ref="BY90:BY98" si="213">+SUM(BM90:BX90)</f>
        <v>664363538.54999995</v>
      </c>
      <c r="BZ90" s="40">
        <v>26169570</v>
      </c>
      <c r="CA90" s="40">
        <v>26169570</v>
      </c>
      <c r="CB90" s="40">
        <v>21173468</v>
      </c>
      <c r="CC90" s="40">
        <v>5504968</v>
      </c>
      <c r="CD90" s="40">
        <v>59968499</v>
      </c>
      <c r="CE90" s="40">
        <v>28278795</v>
      </c>
      <c r="CF90" s="40">
        <v>51030326</v>
      </c>
      <c r="CG90" s="40">
        <v>28530472</v>
      </c>
      <c r="CH90" s="40">
        <v>69928404</v>
      </c>
      <c r="CI90" s="40">
        <v>24268456</v>
      </c>
      <c r="CJ90" s="40">
        <v>104575623</v>
      </c>
      <c r="CK90" s="40">
        <v>148658096.55000001</v>
      </c>
      <c r="CL90" s="110">
        <f t="shared" ref="CL90:CL98" si="214">+SUM(BZ90:CK90)</f>
        <v>594256247.54999995</v>
      </c>
      <c r="CM90" s="37">
        <f t="shared" ref="CM90:CM98" si="215">+AL90-AY90</f>
        <v>1932568.2300000191</v>
      </c>
      <c r="CN90" s="119">
        <f t="shared" ref="CN90:CN98" si="216">+AY90-BL90</f>
        <v>1856570.8699998856</v>
      </c>
      <c r="CO90" s="119">
        <f t="shared" ref="CO90:CO98" si="217">+BL90-BY90</f>
        <v>291093759.35000014</v>
      </c>
      <c r="CP90" s="119">
        <f t="shared" ref="CP90:CP98" si="218">+BY90-CL90</f>
        <v>70107291</v>
      </c>
      <c r="CQ90" s="1412">
        <f t="shared" si="199"/>
        <v>0.99798532665282136</v>
      </c>
      <c r="CR90" s="1412">
        <f t="shared" si="200"/>
        <v>0.99604987941174927</v>
      </c>
    </row>
    <row r="91" spans="1:96" s="1416" customFormat="1" ht="24" customHeight="1" outlineLevel="3" x14ac:dyDescent="0.2">
      <c r="A91" s="1512" t="str">
        <f t="shared" si="156"/>
        <v>A-2-0-4-5-113</v>
      </c>
      <c r="B91" s="109" t="s">
        <v>180</v>
      </c>
      <c r="C91" s="25">
        <v>13</v>
      </c>
      <c r="D91" s="108" t="s">
        <v>81</v>
      </c>
      <c r="E91" s="37">
        <v>0</v>
      </c>
      <c r="F91" s="45">
        <v>0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5">
        <v>0</v>
      </c>
      <c r="P91" s="45">
        <v>0</v>
      </c>
      <c r="Q91" s="120">
        <v>0</v>
      </c>
      <c r="R91" s="37"/>
      <c r="S91" s="119"/>
      <c r="T91" s="45">
        <v>0</v>
      </c>
      <c r="U91" s="45">
        <v>0</v>
      </c>
      <c r="V91" s="45">
        <v>0</v>
      </c>
      <c r="W91" s="45">
        <v>0</v>
      </c>
      <c r="X91" s="45">
        <v>0</v>
      </c>
      <c r="Y91" s="45">
        <v>0</v>
      </c>
      <c r="Z91" s="45"/>
      <c r="AA91" s="120">
        <v>123175153</v>
      </c>
      <c r="AB91" s="110">
        <v>33000000</v>
      </c>
      <c r="AC91" s="896">
        <f>34000000+110000000</f>
        <v>144000000</v>
      </c>
      <c r="AD91" s="111">
        <f t="shared" si="207"/>
        <v>33000000</v>
      </c>
      <c r="AE91" s="896">
        <f t="shared" si="208"/>
        <v>267175153</v>
      </c>
      <c r="AF91" s="45">
        <v>0</v>
      </c>
      <c r="AG91" s="40">
        <v>754085821</v>
      </c>
      <c r="AH91" s="120">
        <v>111992503</v>
      </c>
      <c r="AI91" s="37">
        <f t="shared" si="209"/>
        <v>876268471</v>
      </c>
      <c r="AJ91" s="119"/>
      <c r="AK91" s="37">
        <f t="shared" si="210"/>
        <v>875647189</v>
      </c>
      <c r="AL91" s="37">
        <f t="shared" si="190"/>
        <v>876268471</v>
      </c>
      <c r="AM91" s="37">
        <v>0</v>
      </c>
      <c r="AN91" s="37">
        <v>0</v>
      </c>
      <c r="AO91" s="37">
        <v>0</v>
      </c>
      <c r="AP91" s="37">
        <v>0</v>
      </c>
      <c r="AQ91" s="37">
        <v>0</v>
      </c>
      <c r="AR91" s="37">
        <v>0</v>
      </c>
      <c r="AS91" s="37">
        <v>0</v>
      </c>
      <c r="AT91" s="37">
        <v>689439189</v>
      </c>
      <c r="AU91" s="37">
        <v>0</v>
      </c>
      <c r="AV91" s="37">
        <v>0</v>
      </c>
      <c r="AW91" s="37">
        <v>186208000</v>
      </c>
      <c r="AX91" s="37">
        <v>0</v>
      </c>
      <c r="AY91" s="37">
        <f t="shared" si="211"/>
        <v>875647189</v>
      </c>
      <c r="AZ91" s="37">
        <v>0</v>
      </c>
      <c r="BA91" s="37">
        <v>0</v>
      </c>
      <c r="BB91" s="37">
        <v>0</v>
      </c>
      <c r="BC91" s="37">
        <v>0</v>
      </c>
      <c r="BD91" s="37">
        <v>0</v>
      </c>
      <c r="BE91" s="37">
        <v>0</v>
      </c>
      <c r="BF91" s="37">
        <v>0</v>
      </c>
      <c r="BG91" s="110">
        <v>0</v>
      </c>
      <c r="BH91" s="37">
        <v>0</v>
      </c>
      <c r="BI91" s="119">
        <v>684439189</v>
      </c>
      <c r="BJ91" s="119">
        <v>0</v>
      </c>
      <c r="BK91" s="37">
        <v>186208000</v>
      </c>
      <c r="BL91" s="37">
        <f t="shared" si="212"/>
        <v>870647189</v>
      </c>
      <c r="BM91" s="37">
        <v>0</v>
      </c>
      <c r="BN91" s="37">
        <v>0</v>
      </c>
      <c r="BO91" s="37">
        <v>0</v>
      </c>
      <c r="BP91" s="37">
        <v>0</v>
      </c>
      <c r="BQ91" s="37">
        <v>0</v>
      </c>
      <c r="BR91" s="37">
        <v>0</v>
      </c>
      <c r="BS91" s="37">
        <v>0</v>
      </c>
      <c r="BT91" s="110">
        <v>0</v>
      </c>
      <c r="BU91" s="37">
        <v>0</v>
      </c>
      <c r="BV91" s="119">
        <v>0</v>
      </c>
      <c r="BW91" s="119">
        <v>90000000</v>
      </c>
      <c r="BX91" s="37">
        <v>317178427</v>
      </c>
      <c r="BY91" s="37">
        <f t="shared" si="213"/>
        <v>407178427</v>
      </c>
      <c r="BZ91" s="37">
        <v>0</v>
      </c>
      <c r="CA91" s="37">
        <v>0</v>
      </c>
      <c r="CB91" s="37">
        <v>0</v>
      </c>
      <c r="CC91" s="37">
        <v>0</v>
      </c>
      <c r="CD91" s="37">
        <v>0</v>
      </c>
      <c r="CE91" s="37">
        <v>0</v>
      </c>
      <c r="CF91" s="37">
        <v>0</v>
      </c>
      <c r="CG91" s="37">
        <v>0</v>
      </c>
      <c r="CH91" s="37">
        <v>0</v>
      </c>
      <c r="CI91" s="37">
        <v>0</v>
      </c>
      <c r="CJ91" s="37">
        <v>90000000</v>
      </c>
      <c r="CK91" s="37">
        <v>147898427</v>
      </c>
      <c r="CL91" s="110">
        <f t="shared" si="214"/>
        <v>237898427</v>
      </c>
      <c r="CM91" s="37">
        <f t="shared" si="215"/>
        <v>621282</v>
      </c>
      <c r="CN91" s="119">
        <f t="shared" si="216"/>
        <v>5000000</v>
      </c>
      <c r="CO91" s="119">
        <f t="shared" si="217"/>
        <v>463468762</v>
      </c>
      <c r="CP91" s="119">
        <f t="shared" si="218"/>
        <v>169280000</v>
      </c>
      <c r="CQ91" s="1412">
        <f t="shared" si="199"/>
        <v>0.99929099126516441</v>
      </c>
      <c r="CR91" s="1412">
        <f t="shared" si="200"/>
        <v>0.99358497745150531</v>
      </c>
    </row>
    <row r="92" spans="1:96" s="1416" customFormat="1" ht="33.75" customHeight="1" outlineLevel="3" x14ac:dyDescent="0.2">
      <c r="A92" s="1512" t="str">
        <f t="shared" si="156"/>
        <v>A-2-0-4-5-210</v>
      </c>
      <c r="B92" s="109" t="s">
        <v>183</v>
      </c>
      <c r="C92" s="25" t="s">
        <v>86</v>
      </c>
      <c r="D92" s="108" t="s">
        <v>82</v>
      </c>
      <c r="E92" s="37">
        <v>50000000</v>
      </c>
      <c r="F92" s="45"/>
      <c r="G92" s="40"/>
      <c r="H92" s="40"/>
      <c r="I92" s="40"/>
      <c r="J92" s="40"/>
      <c r="K92" s="40">
        <v>7000000</v>
      </c>
      <c r="L92" s="40">
        <v>15000000</v>
      </c>
      <c r="M92" s="40"/>
      <c r="N92" s="40"/>
      <c r="O92" s="40"/>
      <c r="P92" s="40"/>
      <c r="Q92" s="112"/>
      <c r="R92" s="37">
        <f>20000000+6000000</f>
        <v>26000000</v>
      </c>
      <c r="S92" s="119"/>
      <c r="T92" s="45"/>
      <c r="U92" s="40"/>
      <c r="V92" s="40"/>
      <c r="W92" s="40"/>
      <c r="X92" s="40"/>
      <c r="Y92" s="40"/>
      <c r="Z92" s="40">
        <v>5000000</v>
      </c>
      <c r="AA92" s="112">
        <v>30000000</v>
      </c>
      <c r="AB92" s="110"/>
      <c r="AC92" s="896"/>
      <c r="AD92" s="111">
        <f t="shared" si="207"/>
        <v>46000000</v>
      </c>
      <c r="AE92" s="896">
        <f t="shared" si="208"/>
        <v>37000000</v>
      </c>
      <c r="AF92" s="45"/>
      <c r="AG92" s="40">
        <v>50000000</v>
      </c>
      <c r="AH92" s="120"/>
      <c r="AI92" s="37">
        <f t="shared" si="209"/>
        <v>91000000</v>
      </c>
      <c r="AJ92" s="119"/>
      <c r="AK92" s="37">
        <f t="shared" si="210"/>
        <v>87457525</v>
      </c>
      <c r="AL92" s="37">
        <f t="shared" si="190"/>
        <v>91000000</v>
      </c>
      <c r="AM92" s="37">
        <v>0</v>
      </c>
      <c r="AN92" s="260">
        <v>297500</v>
      </c>
      <c r="AO92" s="260">
        <v>1130500</v>
      </c>
      <c r="AP92" s="260">
        <v>493850</v>
      </c>
      <c r="AQ92" s="261">
        <v>270000</v>
      </c>
      <c r="AR92" s="37">
        <v>0</v>
      </c>
      <c r="AS92" s="37">
        <v>249900</v>
      </c>
      <c r="AT92" s="40">
        <v>31504750</v>
      </c>
      <c r="AU92" s="40">
        <v>20002750</v>
      </c>
      <c r="AV92" s="40">
        <v>1165305</v>
      </c>
      <c r="AW92" s="120">
        <v>31747440</v>
      </c>
      <c r="AX92" s="112">
        <v>595530</v>
      </c>
      <c r="AY92" s="37">
        <f t="shared" si="211"/>
        <v>87457525</v>
      </c>
      <c r="AZ92" s="37">
        <v>0</v>
      </c>
      <c r="BA92" s="37">
        <v>297500</v>
      </c>
      <c r="BB92" s="37">
        <v>1130500</v>
      </c>
      <c r="BC92" s="45">
        <v>493850</v>
      </c>
      <c r="BD92" s="40">
        <v>270000</v>
      </c>
      <c r="BE92" s="40">
        <v>0</v>
      </c>
      <c r="BF92" s="40">
        <v>0</v>
      </c>
      <c r="BG92" s="112">
        <v>755650</v>
      </c>
      <c r="BH92" s="37">
        <v>1021750</v>
      </c>
      <c r="BI92" s="45">
        <v>1165305</v>
      </c>
      <c r="BJ92" s="45">
        <v>38833180</v>
      </c>
      <c r="BK92" s="112">
        <v>595530</v>
      </c>
      <c r="BL92" s="37">
        <f t="shared" si="212"/>
        <v>44563265</v>
      </c>
      <c r="BM92" s="111">
        <v>0</v>
      </c>
      <c r="BN92" s="40">
        <v>297500</v>
      </c>
      <c r="BO92" s="40">
        <v>1130500</v>
      </c>
      <c r="BP92" s="40">
        <v>493850</v>
      </c>
      <c r="BQ92" s="40">
        <v>270000</v>
      </c>
      <c r="BR92" s="40">
        <v>0</v>
      </c>
      <c r="BS92" s="40">
        <v>0</v>
      </c>
      <c r="BT92" s="112">
        <v>755650</v>
      </c>
      <c r="BU92" s="37">
        <v>1021750</v>
      </c>
      <c r="BV92" s="45">
        <v>1165305</v>
      </c>
      <c r="BW92" s="45">
        <v>598000</v>
      </c>
      <c r="BX92" s="112">
        <v>32010710</v>
      </c>
      <c r="BY92" s="37">
        <f t="shared" si="213"/>
        <v>37743265</v>
      </c>
      <c r="BZ92" s="40">
        <v>0</v>
      </c>
      <c r="CA92" s="40">
        <v>297500</v>
      </c>
      <c r="CB92" s="40">
        <v>1130500</v>
      </c>
      <c r="CC92" s="40">
        <v>493850</v>
      </c>
      <c r="CD92" s="40">
        <v>270000</v>
      </c>
      <c r="CE92" s="40">
        <v>0</v>
      </c>
      <c r="CF92" s="40">
        <v>0</v>
      </c>
      <c r="CG92" s="40">
        <v>755650</v>
      </c>
      <c r="CH92" s="40">
        <v>1021750</v>
      </c>
      <c r="CI92" s="40">
        <v>1165305</v>
      </c>
      <c r="CJ92" s="40">
        <v>598000</v>
      </c>
      <c r="CK92" s="40">
        <v>14545080</v>
      </c>
      <c r="CL92" s="110">
        <f t="shared" si="214"/>
        <v>20277635</v>
      </c>
      <c r="CM92" s="37">
        <f t="shared" si="215"/>
        <v>3542475</v>
      </c>
      <c r="CN92" s="119">
        <f t="shared" si="216"/>
        <v>42894260</v>
      </c>
      <c r="CO92" s="119">
        <f t="shared" si="217"/>
        <v>6820000</v>
      </c>
      <c r="CP92" s="119">
        <f t="shared" si="218"/>
        <v>17465630</v>
      </c>
      <c r="CQ92" s="1412">
        <f t="shared" si="199"/>
        <v>0.96107170329670333</v>
      </c>
      <c r="CR92" s="1412">
        <f t="shared" si="200"/>
        <v>0.4897062087912088</v>
      </c>
    </row>
    <row r="93" spans="1:96" s="29" customFormat="1" ht="33" customHeight="1" outlineLevel="3" x14ac:dyDescent="0.2">
      <c r="A93" s="1512" t="str">
        <f t="shared" si="156"/>
        <v>A-2-0-4-5-510</v>
      </c>
      <c r="B93" s="109" t="s">
        <v>184</v>
      </c>
      <c r="C93" s="25" t="s">
        <v>86</v>
      </c>
      <c r="D93" s="108" t="s">
        <v>83</v>
      </c>
      <c r="E93" s="37">
        <v>50000000</v>
      </c>
      <c r="F93" s="1514"/>
      <c r="G93" s="1515"/>
      <c r="H93" s="1515"/>
      <c r="I93" s="1515"/>
      <c r="J93" s="1515"/>
      <c r="K93" s="1515"/>
      <c r="L93" s="40">
        <v>40000000</v>
      </c>
      <c r="M93" s="1515"/>
      <c r="N93" s="1515"/>
      <c r="O93" s="1515"/>
      <c r="P93" s="1515"/>
      <c r="Q93" s="1516"/>
      <c r="R93" s="1517"/>
      <c r="S93" s="119"/>
      <c r="T93" s="1514"/>
      <c r="U93" s="1515"/>
      <c r="V93" s="1515"/>
      <c r="W93" s="1515"/>
      <c r="X93" s="1515"/>
      <c r="Y93" s="1515"/>
      <c r="Z93" s="1515">
        <v>381000000</v>
      </c>
      <c r="AA93" s="1516"/>
      <c r="AB93" s="1518"/>
      <c r="AC93" s="1521"/>
      <c r="AD93" s="111">
        <f t="shared" si="207"/>
        <v>421000000</v>
      </c>
      <c r="AE93" s="896">
        <f t="shared" si="208"/>
        <v>0</v>
      </c>
      <c r="AF93" s="1514"/>
      <c r="AG93" s="40">
        <v>520000000</v>
      </c>
      <c r="AH93" s="1519"/>
      <c r="AI93" s="37">
        <f t="shared" si="209"/>
        <v>149000000</v>
      </c>
      <c r="AJ93" s="1520"/>
      <c r="AK93" s="37">
        <f t="shared" si="210"/>
        <v>142172080</v>
      </c>
      <c r="AL93" s="37">
        <f t="shared" si="190"/>
        <v>149000000</v>
      </c>
      <c r="AM93" s="37">
        <v>0</v>
      </c>
      <c r="AN93" s="260">
        <v>0</v>
      </c>
      <c r="AO93" s="260">
        <v>1190000</v>
      </c>
      <c r="AP93" s="260">
        <v>0</v>
      </c>
      <c r="AQ93" s="261">
        <v>0</v>
      </c>
      <c r="AR93" s="37">
        <v>0</v>
      </c>
      <c r="AS93" s="37">
        <v>0</v>
      </c>
      <c r="AT93" s="40">
        <v>0</v>
      </c>
      <c r="AU93" s="40">
        <v>20982080</v>
      </c>
      <c r="AV93" s="40">
        <v>120000000</v>
      </c>
      <c r="AW93" s="120">
        <v>0</v>
      </c>
      <c r="AX93" s="112">
        <v>0</v>
      </c>
      <c r="AY93" s="37">
        <f t="shared" si="211"/>
        <v>142172080</v>
      </c>
      <c r="AZ93" s="37">
        <v>0</v>
      </c>
      <c r="BA93" s="37">
        <v>0</v>
      </c>
      <c r="BB93" s="37">
        <v>0</v>
      </c>
      <c r="BC93" s="45">
        <v>0</v>
      </c>
      <c r="BD93" s="40">
        <v>0</v>
      </c>
      <c r="BE93" s="40">
        <v>1190000</v>
      </c>
      <c r="BF93" s="40">
        <v>0</v>
      </c>
      <c r="BG93" s="112">
        <v>0</v>
      </c>
      <c r="BH93" s="37">
        <v>0</v>
      </c>
      <c r="BI93" s="45">
        <v>0</v>
      </c>
      <c r="BJ93" s="45">
        <v>20982080</v>
      </c>
      <c r="BK93" s="112">
        <v>120000000</v>
      </c>
      <c r="BL93" s="37">
        <f t="shared" si="212"/>
        <v>142172080</v>
      </c>
      <c r="BM93" s="111">
        <v>0</v>
      </c>
      <c r="BN93" s="111">
        <v>0</v>
      </c>
      <c r="BO93" s="111">
        <v>0</v>
      </c>
      <c r="BP93" s="111">
        <v>0</v>
      </c>
      <c r="BQ93" s="111">
        <v>0</v>
      </c>
      <c r="BR93" s="40">
        <v>0</v>
      </c>
      <c r="BS93" s="40">
        <v>0</v>
      </c>
      <c r="BT93" s="112">
        <v>0</v>
      </c>
      <c r="BU93" s="37">
        <v>1190000</v>
      </c>
      <c r="BV93" s="45">
        <v>0</v>
      </c>
      <c r="BW93" s="45">
        <v>0</v>
      </c>
      <c r="BX93" s="112">
        <v>20982080</v>
      </c>
      <c r="BY93" s="37">
        <f t="shared" si="213"/>
        <v>22172080</v>
      </c>
      <c r="BZ93" s="40">
        <v>0</v>
      </c>
      <c r="CA93" s="40">
        <v>0</v>
      </c>
      <c r="CB93" s="40">
        <v>0</v>
      </c>
      <c r="CC93" s="40">
        <v>0</v>
      </c>
      <c r="CD93" s="40">
        <v>0</v>
      </c>
      <c r="CE93" s="40">
        <v>0</v>
      </c>
      <c r="CF93" s="40">
        <v>0</v>
      </c>
      <c r="CG93" s="40">
        <v>0</v>
      </c>
      <c r="CH93" s="40">
        <v>1190000</v>
      </c>
      <c r="CI93" s="40">
        <v>0</v>
      </c>
      <c r="CJ93" s="40">
        <v>0</v>
      </c>
      <c r="CK93" s="40">
        <v>20982080</v>
      </c>
      <c r="CL93" s="110">
        <f t="shared" si="214"/>
        <v>22172080</v>
      </c>
      <c r="CM93" s="37">
        <f t="shared" si="215"/>
        <v>6827920</v>
      </c>
      <c r="CN93" s="119">
        <f t="shared" si="216"/>
        <v>0</v>
      </c>
      <c r="CO93" s="119">
        <f t="shared" si="217"/>
        <v>120000000</v>
      </c>
      <c r="CP93" s="119">
        <f t="shared" si="218"/>
        <v>0</v>
      </c>
      <c r="CQ93" s="1412">
        <f t="shared" si="199"/>
        <v>0.95417503355704703</v>
      </c>
      <c r="CR93" s="1412">
        <f t="shared" si="200"/>
        <v>0.95417503355704703</v>
      </c>
    </row>
    <row r="94" spans="1:96" s="29" customFormat="1" ht="36.75" customHeight="1" outlineLevel="3" x14ac:dyDescent="0.2">
      <c r="A94" s="1512" t="str">
        <f t="shared" si="156"/>
        <v>A-2-0-4-5-610</v>
      </c>
      <c r="B94" s="109" t="s">
        <v>185</v>
      </c>
      <c r="C94" s="25" t="s">
        <v>86</v>
      </c>
      <c r="D94" s="108" t="s">
        <v>84</v>
      </c>
      <c r="E94" s="37">
        <v>20000000</v>
      </c>
      <c r="F94" s="1514"/>
      <c r="G94" s="40">
        <v>40000000</v>
      </c>
      <c r="H94" s="1515"/>
      <c r="I94" s="1515">
        <f>8000000+2000000</f>
        <v>10000000</v>
      </c>
      <c r="J94" s="1515"/>
      <c r="K94" s="1515">
        <v>10000000</v>
      </c>
      <c r="L94" s="1515"/>
      <c r="M94" s="1515"/>
      <c r="N94" s="1515"/>
      <c r="O94" s="1515"/>
      <c r="P94" s="1515"/>
      <c r="Q94" s="1516"/>
      <c r="R94" s="1517"/>
      <c r="S94" s="119">
        <v>45000000</v>
      </c>
      <c r="T94" s="1514"/>
      <c r="U94" s="1515"/>
      <c r="V94" s="1515"/>
      <c r="W94" s="1515"/>
      <c r="X94" s="1515"/>
      <c r="Y94" s="1515"/>
      <c r="Z94" s="1515">
        <v>15797000</v>
      </c>
      <c r="AA94" s="1516"/>
      <c r="AB94" s="1518"/>
      <c r="AC94" s="896">
        <f>1000000+15000000</f>
        <v>16000000</v>
      </c>
      <c r="AD94" s="111">
        <f t="shared" si="207"/>
        <v>15797000</v>
      </c>
      <c r="AE94" s="896">
        <f t="shared" si="208"/>
        <v>121000000</v>
      </c>
      <c r="AF94" s="1514"/>
      <c r="AG94" s="1515"/>
      <c r="AH94" s="1519"/>
      <c r="AI94" s="37">
        <f t="shared" si="209"/>
        <v>125203000</v>
      </c>
      <c r="AJ94" s="1520"/>
      <c r="AK94" s="37">
        <f t="shared" si="210"/>
        <v>123954902</v>
      </c>
      <c r="AL94" s="37">
        <f t="shared" si="190"/>
        <v>125203000</v>
      </c>
      <c r="AM94" s="37">
        <v>74713200</v>
      </c>
      <c r="AN94" s="260">
        <v>8851100</v>
      </c>
      <c r="AO94" s="260">
        <v>4523718</v>
      </c>
      <c r="AP94" s="260">
        <v>1797310</v>
      </c>
      <c r="AQ94" s="261">
        <v>694817</v>
      </c>
      <c r="AR94" s="37">
        <v>257040</v>
      </c>
      <c r="AS94" s="37">
        <v>29908320</v>
      </c>
      <c r="AT94" s="40">
        <v>0</v>
      </c>
      <c r="AU94" s="40">
        <v>349000</v>
      </c>
      <c r="AV94" s="40">
        <v>998698</v>
      </c>
      <c r="AW94" s="120">
        <v>960000</v>
      </c>
      <c r="AX94" s="112">
        <v>901699</v>
      </c>
      <c r="AY94" s="37">
        <f t="shared" si="211"/>
        <v>123954902</v>
      </c>
      <c r="AZ94" s="37">
        <v>0</v>
      </c>
      <c r="BA94" s="37">
        <v>11564300</v>
      </c>
      <c r="BB94" s="37">
        <v>1931214</v>
      </c>
      <c r="BC94" s="45">
        <v>74175096.900000006</v>
      </c>
      <c r="BD94" s="40">
        <v>694817</v>
      </c>
      <c r="BE94" s="40">
        <v>257040</v>
      </c>
      <c r="BF94" s="40">
        <v>0</v>
      </c>
      <c r="BG94" s="112">
        <v>0</v>
      </c>
      <c r="BH94" s="37">
        <v>15257320</v>
      </c>
      <c r="BI94" s="45">
        <v>998698</v>
      </c>
      <c r="BJ94" s="45">
        <v>960000</v>
      </c>
      <c r="BK94" s="112">
        <v>901699</v>
      </c>
      <c r="BL94" s="37">
        <f t="shared" si="212"/>
        <v>106740184.90000001</v>
      </c>
      <c r="BM94" s="111">
        <v>0</v>
      </c>
      <c r="BN94" s="40">
        <v>851100</v>
      </c>
      <c r="BO94" s="40">
        <v>4749588</v>
      </c>
      <c r="BP94" s="40">
        <v>5027234</v>
      </c>
      <c r="BQ94" s="40">
        <v>3279497</v>
      </c>
      <c r="BR94" s="40">
        <v>13305658</v>
      </c>
      <c r="BS94" s="40">
        <v>8146194</v>
      </c>
      <c r="BT94" s="112">
        <v>3240066</v>
      </c>
      <c r="BU94" s="37">
        <v>5338670</v>
      </c>
      <c r="BV94" s="45">
        <v>998698</v>
      </c>
      <c r="BW94" s="45">
        <v>32999679</v>
      </c>
      <c r="BX94" s="112">
        <v>6683928</v>
      </c>
      <c r="BY94" s="37">
        <f t="shared" si="213"/>
        <v>84620312</v>
      </c>
      <c r="BZ94" s="40">
        <v>0</v>
      </c>
      <c r="CA94" s="40">
        <v>851100</v>
      </c>
      <c r="CB94" s="40">
        <v>4749588</v>
      </c>
      <c r="CC94" s="40">
        <v>5027234</v>
      </c>
      <c r="CD94" s="40">
        <v>3279497</v>
      </c>
      <c r="CE94" s="40">
        <v>13305658</v>
      </c>
      <c r="CF94" s="40">
        <v>8146194</v>
      </c>
      <c r="CG94" s="40">
        <v>3240066</v>
      </c>
      <c r="CH94" s="40">
        <v>5338670</v>
      </c>
      <c r="CI94" s="40">
        <v>998698</v>
      </c>
      <c r="CJ94" s="40">
        <v>23979479</v>
      </c>
      <c r="CK94" s="40">
        <v>11257336</v>
      </c>
      <c r="CL94" s="110">
        <f t="shared" si="214"/>
        <v>80173520</v>
      </c>
      <c r="CM94" s="37">
        <f t="shared" si="215"/>
        <v>1248098</v>
      </c>
      <c r="CN94" s="119">
        <f t="shared" si="216"/>
        <v>17214717.099999994</v>
      </c>
      <c r="CO94" s="119">
        <f t="shared" si="217"/>
        <v>22119872.900000006</v>
      </c>
      <c r="CP94" s="119">
        <f t="shared" si="218"/>
        <v>4446792</v>
      </c>
      <c r="CQ94" s="1412">
        <f t="shared" si="199"/>
        <v>0.99003140499828279</v>
      </c>
      <c r="CR94" s="1412">
        <f t="shared" si="200"/>
        <v>0.85253695917829453</v>
      </c>
    </row>
    <row r="95" spans="1:96" s="1416" customFormat="1" ht="35.25" customHeight="1" outlineLevel="3" x14ac:dyDescent="0.2">
      <c r="A95" s="1512" t="str">
        <f t="shared" si="156"/>
        <v>A-2-0-4-5-613</v>
      </c>
      <c r="B95" s="109" t="s">
        <v>185</v>
      </c>
      <c r="C95" s="25">
        <v>13</v>
      </c>
      <c r="D95" s="108" t="s">
        <v>84</v>
      </c>
      <c r="E95" s="37">
        <v>0</v>
      </c>
      <c r="F95" s="45">
        <v>0</v>
      </c>
      <c r="G95" s="45">
        <v>0</v>
      </c>
      <c r="H95" s="45">
        <v>0</v>
      </c>
      <c r="I95" s="45">
        <v>0</v>
      </c>
      <c r="J95" s="45">
        <v>0</v>
      </c>
      <c r="K95" s="45">
        <v>0</v>
      </c>
      <c r="L95" s="45">
        <v>0</v>
      </c>
      <c r="M95" s="45">
        <v>0</v>
      </c>
      <c r="N95" s="45">
        <v>0</v>
      </c>
      <c r="O95" s="45">
        <v>0</v>
      </c>
      <c r="P95" s="45">
        <v>0</v>
      </c>
      <c r="Q95" s="120">
        <v>0</v>
      </c>
      <c r="R95" s="37"/>
      <c r="S95" s="119"/>
      <c r="T95" s="45">
        <v>0</v>
      </c>
      <c r="U95" s="45">
        <v>0</v>
      </c>
      <c r="V95" s="45">
        <v>0</v>
      </c>
      <c r="W95" s="45">
        <v>0</v>
      </c>
      <c r="X95" s="45">
        <v>0</v>
      </c>
      <c r="Y95" s="45">
        <v>0</v>
      </c>
      <c r="Z95" s="45">
        <f>50000000+86680000</f>
        <v>136680000</v>
      </c>
      <c r="AA95" s="120">
        <v>0</v>
      </c>
      <c r="AB95" s="110">
        <v>10000000</v>
      </c>
      <c r="AC95" s="896"/>
      <c r="AD95" s="111">
        <f t="shared" si="207"/>
        <v>146680000</v>
      </c>
      <c r="AE95" s="896">
        <f t="shared" si="208"/>
        <v>0</v>
      </c>
      <c r="AF95" s="45">
        <v>0</v>
      </c>
      <c r="AG95" s="40">
        <v>320000000</v>
      </c>
      <c r="AH95" s="120"/>
      <c r="AI95" s="37">
        <f t="shared" si="209"/>
        <v>173320000</v>
      </c>
      <c r="AJ95" s="119"/>
      <c r="AK95" s="37">
        <f t="shared" si="210"/>
        <v>166724705</v>
      </c>
      <c r="AL95" s="37">
        <f t="shared" si="190"/>
        <v>173320000</v>
      </c>
      <c r="AM95" s="37">
        <v>0</v>
      </c>
      <c r="AN95" s="37">
        <v>4000000</v>
      </c>
      <c r="AO95" s="37">
        <v>0</v>
      </c>
      <c r="AP95" s="37">
        <v>0</v>
      </c>
      <c r="AQ95" s="37">
        <v>0</v>
      </c>
      <c r="AR95" s="37">
        <v>0</v>
      </c>
      <c r="AS95" s="37">
        <v>0</v>
      </c>
      <c r="AT95" s="37">
        <v>30554774</v>
      </c>
      <c r="AU95" s="37">
        <v>28972451</v>
      </c>
      <c r="AV95" s="37">
        <v>57857480</v>
      </c>
      <c r="AW95" s="37">
        <v>33640000</v>
      </c>
      <c r="AX95" s="37">
        <v>11700000</v>
      </c>
      <c r="AY95" s="37">
        <f t="shared" si="211"/>
        <v>166724705</v>
      </c>
      <c r="AZ95" s="37">
        <v>0</v>
      </c>
      <c r="BA95" s="37">
        <v>4000000</v>
      </c>
      <c r="BB95" s="37">
        <v>0</v>
      </c>
      <c r="BC95" s="37">
        <v>0</v>
      </c>
      <c r="BD95" s="37">
        <v>0</v>
      </c>
      <c r="BE95" s="37">
        <v>0</v>
      </c>
      <c r="BF95" s="37">
        <v>0</v>
      </c>
      <c r="BG95" s="110">
        <v>0</v>
      </c>
      <c r="BH95" s="37">
        <v>0</v>
      </c>
      <c r="BI95" s="119">
        <v>29285147</v>
      </c>
      <c r="BJ95" s="119">
        <v>48418702</v>
      </c>
      <c r="BK95" s="37">
        <v>31246700</v>
      </c>
      <c r="BL95" s="37">
        <f t="shared" si="212"/>
        <v>112950549</v>
      </c>
      <c r="BM95" s="37">
        <v>0</v>
      </c>
      <c r="BN95" s="37">
        <v>0</v>
      </c>
      <c r="BO95" s="37">
        <v>0</v>
      </c>
      <c r="BP95" s="37">
        <v>0</v>
      </c>
      <c r="BQ95" s="37">
        <v>0</v>
      </c>
      <c r="BR95" s="37">
        <v>0</v>
      </c>
      <c r="BS95" s="37">
        <v>0</v>
      </c>
      <c r="BT95" s="110">
        <v>0</v>
      </c>
      <c r="BU95" s="37">
        <v>0</v>
      </c>
      <c r="BV95" s="119">
        <v>0</v>
      </c>
      <c r="BW95" s="119">
        <v>3205916</v>
      </c>
      <c r="BX95" s="37">
        <v>56556265</v>
      </c>
      <c r="BY95" s="37">
        <f t="shared" si="213"/>
        <v>59762181</v>
      </c>
      <c r="BZ95" s="37">
        <v>0</v>
      </c>
      <c r="CA95" s="37">
        <v>0</v>
      </c>
      <c r="CB95" s="37">
        <v>0</v>
      </c>
      <c r="CC95" s="37">
        <v>0</v>
      </c>
      <c r="CD95" s="37">
        <v>0</v>
      </c>
      <c r="CE95" s="37">
        <v>0</v>
      </c>
      <c r="CF95" s="37">
        <v>0</v>
      </c>
      <c r="CG95" s="37">
        <v>0</v>
      </c>
      <c r="CH95" s="37">
        <v>0</v>
      </c>
      <c r="CI95" s="37">
        <v>0</v>
      </c>
      <c r="CJ95" s="37">
        <v>3205916</v>
      </c>
      <c r="CK95" s="37">
        <v>27705529</v>
      </c>
      <c r="CL95" s="110">
        <f t="shared" si="214"/>
        <v>30911445</v>
      </c>
      <c r="CM95" s="37">
        <f t="shared" si="215"/>
        <v>6595295</v>
      </c>
      <c r="CN95" s="119">
        <f t="shared" si="216"/>
        <v>53774156</v>
      </c>
      <c r="CO95" s="119">
        <f t="shared" si="217"/>
        <v>53188368</v>
      </c>
      <c r="CP95" s="119">
        <f t="shared" si="218"/>
        <v>28850736</v>
      </c>
      <c r="CQ95" s="1412">
        <f t="shared" si="199"/>
        <v>0.96194729402261714</v>
      </c>
      <c r="CR95" s="1412">
        <f t="shared" si="200"/>
        <v>0.65168791253173319</v>
      </c>
    </row>
    <row r="96" spans="1:96" s="1416" customFormat="1" ht="20.25" customHeight="1" outlineLevel="3" x14ac:dyDescent="0.2">
      <c r="A96" s="1512" t="str">
        <f t="shared" si="156"/>
        <v>A-2-0-4-5-810</v>
      </c>
      <c r="B96" s="109" t="s">
        <v>186</v>
      </c>
      <c r="C96" s="25" t="s">
        <v>86</v>
      </c>
      <c r="D96" s="108" t="s">
        <v>85</v>
      </c>
      <c r="E96" s="37">
        <v>1319672682</v>
      </c>
      <c r="F96" s="45">
        <f>60000000+7000000</f>
        <v>67000000</v>
      </c>
      <c r="G96" s="40"/>
      <c r="H96" s="40"/>
      <c r="I96" s="40">
        <f>46000000-6000000</f>
        <v>40000000</v>
      </c>
      <c r="J96" s="40"/>
      <c r="K96" s="40"/>
      <c r="L96" s="40"/>
      <c r="M96" s="40"/>
      <c r="N96" s="40"/>
      <c r="O96" s="40"/>
      <c r="P96" s="40"/>
      <c r="Q96" s="112">
        <v>18349338</v>
      </c>
      <c r="R96" s="37"/>
      <c r="S96" s="119"/>
      <c r="T96" s="45"/>
      <c r="U96" s="40"/>
      <c r="V96" s="40">
        <v>294200000</v>
      </c>
      <c r="W96" s="40"/>
      <c r="X96" s="40"/>
      <c r="Y96" s="40"/>
      <c r="Z96" s="40">
        <v>120000000</v>
      </c>
      <c r="AA96" s="112"/>
      <c r="AB96" s="110"/>
      <c r="AC96" s="896"/>
      <c r="AD96" s="111">
        <f t="shared" si="207"/>
        <v>481200000</v>
      </c>
      <c r="AE96" s="896">
        <f t="shared" si="208"/>
        <v>58349338</v>
      </c>
      <c r="AF96" s="45"/>
      <c r="AG96" s="40">
        <v>450000000</v>
      </c>
      <c r="AH96" s="120"/>
      <c r="AI96" s="37">
        <f t="shared" si="209"/>
        <v>1346822020</v>
      </c>
      <c r="AJ96" s="119"/>
      <c r="AK96" s="37">
        <f t="shared" si="210"/>
        <v>1319626781.1199999</v>
      </c>
      <c r="AL96" s="37">
        <f t="shared" si="190"/>
        <v>1346822020</v>
      </c>
      <c r="AM96" s="37">
        <v>1183672076.1199999</v>
      </c>
      <c r="AN96" s="260">
        <v>135954705</v>
      </c>
      <c r="AO96" s="260">
        <v>0</v>
      </c>
      <c r="AP96" s="260">
        <v>0</v>
      </c>
      <c r="AQ96" s="261">
        <v>0</v>
      </c>
      <c r="AR96" s="37">
        <v>0</v>
      </c>
      <c r="AS96" s="37">
        <v>0</v>
      </c>
      <c r="AT96" s="40">
        <v>0</v>
      </c>
      <c r="AU96" s="40">
        <v>0</v>
      </c>
      <c r="AV96" s="40">
        <v>0</v>
      </c>
      <c r="AW96" s="120">
        <v>0</v>
      </c>
      <c r="AX96" s="112">
        <v>0</v>
      </c>
      <c r="AY96" s="37">
        <f t="shared" si="211"/>
        <v>1319626781.1199999</v>
      </c>
      <c r="AZ96" s="37">
        <v>245332276.03</v>
      </c>
      <c r="BA96" s="37">
        <v>105585659.99000001</v>
      </c>
      <c r="BB96" s="37">
        <v>918519325.42999995</v>
      </c>
      <c r="BC96" s="45">
        <v>0</v>
      </c>
      <c r="BD96" s="40">
        <v>0</v>
      </c>
      <c r="BE96" s="40">
        <v>0</v>
      </c>
      <c r="BF96" s="40">
        <v>0</v>
      </c>
      <c r="BG96" s="112">
        <v>0</v>
      </c>
      <c r="BH96" s="37">
        <v>0</v>
      </c>
      <c r="BI96" s="45">
        <v>0</v>
      </c>
      <c r="BJ96" s="45">
        <v>0</v>
      </c>
      <c r="BK96" s="112">
        <v>0</v>
      </c>
      <c r="BL96" s="37">
        <f t="shared" si="212"/>
        <v>1269437261.4499998</v>
      </c>
      <c r="BM96" s="111">
        <v>0</v>
      </c>
      <c r="BN96" s="40">
        <v>0</v>
      </c>
      <c r="BO96" s="40">
        <v>117669500.8</v>
      </c>
      <c r="BP96" s="40">
        <v>0</v>
      </c>
      <c r="BQ96" s="40">
        <v>0</v>
      </c>
      <c r="BR96" s="40">
        <v>97300467.430000007</v>
      </c>
      <c r="BS96" s="40">
        <v>202432672.16999999</v>
      </c>
      <c r="BT96" s="112">
        <v>94238146</v>
      </c>
      <c r="BU96" s="37">
        <v>205712478</v>
      </c>
      <c r="BV96" s="45">
        <v>129664865</v>
      </c>
      <c r="BW96" s="45">
        <v>206833826</v>
      </c>
      <c r="BX96" s="112">
        <v>204896951</v>
      </c>
      <c r="BY96" s="37">
        <f t="shared" si="213"/>
        <v>1258748906.4000001</v>
      </c>
      <c r="BZ96" s="40">
        <v>0</v>
      </c>
      <c r="CA96" s="40">
        <v>0</v>
      </c>
      <c r="CB96" s="40">
        <v>117669500.8</v>
      </c>
      <c r="CC96" s="40">
        <v>0</v>
      </c>
      <c r="CD96" s="40">
        <v>0</v>
      </c>
      <c r="CE96" s="40">
        <v>97300467.430000007</v>
      </c>
      <c r="CF96" s="40">
        <v>202432672.16999999</v>
      </c>
      <c r="CG96" s="40">
        <v>94238146</v>
      </c>
      <c r="CH96" s="40">
        <v>205712478</v>
      </c>
      <c r="CI96" s="40">
        <v>129664865</v>
      </c>
      <c r="CJ96" s="40">
        <v>103416913</v>
      </c>
      <c r="CK96" s="40">
        <v>308313864</v>
      </c>
      <c r="CL96" s="110">
        <f t="shared" si="214"/>
        <v>1258748906.4000001</v>
      </c>
      <c r="CM96" s="37">
        <f t="shared" si="215"/>
        <v>27195238.880000114</v>
      </c>
      <c r="CN96" s="119">
        <f t="shared" si="216"/>
        <v>50189519.670000076</v>
      </c>
      <c r="CO96" s="119">
        <f t="shared" si="217"/>
        <v>10688355.049999714</v>
      </c>
      <c r="CP96" s="119">
        <f t="shared" si="218"/>
        <v>0</v>
      </c>
      <c r="CQ96" s="1412">
        <f t="shared" si="199"/>
        <v>0.97980784507814911</v>
      </c>
      <c r="CR96" s="1412">
        <f t="shared" si="200"/>
        <v>0.94254269873758068</v>
      </c>
    </row>
    <row r="97" spans="1:96" s="1416" customFormat="1" ht="18" customHeight="1" outlineLevel="3" x14ac:dyDescent="0.2">
      <c r="A97" s="1512" t="str">
        <f t="shared" si="156"/>
        <v>A-2-0-4-5-1010</v>
      </c>
      <c r="B97" s="109" t="s">
        <v>181</v>
      </c>
      <c r="C97" s="25" t="s">
        <v>86</v>
      </c>
      <c r="D97" s="108" t="s">
        <v>87</v>
      </c>
      <c r="E97" s="37">
        <v>2100791148</v>
      </c>
      <c r="F97" s="45"/>
      <c r="G97" s="40"/>
      <c r="H97" s="40"/>
      <c r="I97" s="40"/>
      <c r="J97" s="40"/>
      <c r="K97" s="40">
        <v>5000000</v>
      </c>
      <c r="L97" s="40"/>
      <c r="M97" s="40"/>
      <c r="N97" s="40"/>
      <c r="O97" s="40"/>
      <c r="P97" s="40"/>
      <c r="Q97" s="112"/>
      <c r="R97" s="37"/>
      <c r="S97" s="119"/>
      <c r="T97" s="45"/>
      <c r="U97" s="40"/>
      <c r="V97" s="40"/>
      <c r="W97" s="40"/>
      <c r="X97" s="40"/>
      <c r="Y97" s="40"/>
      <c r="Z97" s="40">
        <v>100000000</v>
      </c>
      <c r="AA97" s="112"/>
      <c r="AB97" s="110"/>
      <c r="AC97" s="896"/>
      <c r="AD97" s="111">
        <f t="shared" si="207"/>
        <v>100000000</v>
      </c>
      <c r="AE97" s="896">
        <f t="shared" si="208"/>
        <v>5000000</v>
      </c>
      <c r="AF97" s="45"/>
      <c r="AG97" s="40">
        <v>610000000</v>
      </c>
      <c r="AH97" s="120"/>
      <c r="AI97" s="37">
        <f t="shared" si="209"/>
        <v>2615791148</v>
      </c>
      <c r="AJ97" s="119"/>
      <c r="AK97" s="37">
        <f t="shared" si="210"/>
        <v>2615702712.1999998</v>
      </c>
      <c r="AL97" s="37">
        <f t="shared" si="190"/>
        <v>2615791148</v>
      </c>
      <c r="AM97" s="37">
        <v>410775560</v>
      </c>
      <c r="AN97" s="260">
        <v>2082054901.54</v>
      </c>
      <c r="AO97" s="260">
        <v>58018258.289999999</v>
      </c>
      <c r="AP97" s="260">
        <v>0</v>
      </c>
      <c r="AQ97" s="261">
        <v>0</v>
      </c>
      <c r="AR97" s="37">
        <v>0</v>
      </c>
      <c r="AS97" s="37">
        <v>0</v>
      </c>
      <c r="AT97" s="40">
        <v>0</v>
      </c>
      <c r="AU97" s="40">
        <v>64853992.369999997</v>
      </c>
      <c r="AV97" s="40">
        <v>0</v>
      </c>
      <c r="AW97" s="120">
        <v>0</v>
      </c>
      <c r="AX97" s="112">
        <v>0</v>
      </c>
      <c r="AY97" s="37">
        <f t="shared" si="211"/>
        <v>2615702712.1999998</v>
      </c>
      <c r="AZ97" s="37">
        <v>410716809</v>
      </c>
      <c r="BA97" s="37">
        <v>219548060</v>
      </c>
      <c r="BB97" s="37">
        <v>58018258.289999999</v>
      </c>
      <c r="BC97" s="45">
        <v>1604254509.4200001</v>
      </c>
      <c r="BD97" s="40">
        <v>0</v>
      </c>
      <c r="BE97" s="40">
        <v>0</v>
      </c>
      <c r="BF97" s="40">
        <v>0</v>
      </c>
      <c r="BG97" s="112">
        <v>0</v>
      </c>
      <c r="BH97" s="37">
        <v>258252332.12</v>
      </c>
      <c r="BI97" s="45">
        <v>0</v>
      </c>
      <c r="BJ97" s="45">
        <v>0</v>
      </c>
      <c r="BK97" s="112">
        <v>21521026.91</v>
      </c>
      <c r="BL97" s="37">
        <f t="shared" si="212"/>
        <v>2572310995.7399998</v>
      </c>
      <c r="BM97" s="111">
        <v>0</v>
      </c>
      <c r="BN97" s="40">
        <v>0</v>
      </c>
      <c r="BO97" s="40">
        <v>434113718</v>
      </c>
      <c r="BP97" s="40">
        <v>0</v>
      </c>
      <c r="BQ97" s="40">
        <v>217056859</v>
      </c>
      <c r="BR97" s="40">
        <v>0</v>
      </c>
      <c r="BS97" s="40">
        <v>0</v>
      </c>
      <c r="BT97" s="112">
        <v>1696217</v>
      </c>
      <c r="BU97" s="37">
        <v>695248587</v>
      </c>
      <c r="BV97" s="45">
        <v>187839532</v>
      </c>
      <c r="BW97" s="45">
        <v>376163698</v>
      </c>
      <c r="BX97" s="112">
        <v>601348428</v>
      </c>
      <c r="BY97" s="37">
        <f t="shared" si="213"/>
        <v>2513467039</v>
      </c>
      <c r="BZ97" s="40">
        <v>0</v>
      </c>
      <c r="CA97" s="40">
        <v>0</v>
      </c>
      <c r="CB97" s="40">
        <v>434113718</v>
      </c>
      <c r="CC97" s="40">
        <v>0</v>
      </c>
      <c r="CD97" s="40">
        <v>217056859</v>
      </c>
      <c r="CE97" s="40">
        <v>0</v>
      </c>
      <c r="CF97" s="40">
        <v>0</v>
      </c>
      <c r="CG97" s="40">
        <v>1696217</v>
      </c>
      <c r="CH97" s="40">
        <v>695248587</v>
      </c>
      <c r="CI97" s="40">
        <v>187839532</v>
      </c>
      <c r="CJ97" s="40">
        <v>376163698</v>
      </c>
      <c r="CK97" s="40">
        <v>395960667.99999994</v>
      </c>
      <c r="CL97" s="110">
        <f t="shared" si="214"/>
        <v>2308079279</v>
      </c>
      <c r="CM97" s="37">
        <f t="shared" si="215"/>
        <v>88435.800000190735</v>
      </c>
      <c r="CN97" s="119">
        <f t="shared" si="216"/>
        <v>43391716.460000038</v>
      </c>
      <c r="CO97" s="119">
        <f t="shared" si="217"/>
        <v>58843956.739999771</v>
      </c>
      <c r="CP97" s="119">
        <f t="shared" si="218"/>
        <v>205387760</v>
      </c>
      <c r="CQ97" s="1412">
        <f t="shared" si="199"/>
        <v>0.99996619156691169</v>
      </c>
      <c r="CR97" s="1412">
        <f t="shared" si="200"/>
        <v>0.98337781963470416</v>
      </c>
    </row>
    <row r="98" spans="1:96" s="29" customFormat="1" ht="18" customHeight="1" outlineLevel="3" x14ac:dyDescent="0.2">
      <c r="A98" s="1191" t="str">
        <f t="shared" si="156"/>
        <v>A-2-0-4-5-1210</v>
      </c>
      <c r="B98" s="43" t="s">
        <v>182</v>
      </c>
      <c r="C98" s="404" t="s">
        <v>86</v>
      </c>
      <c r="D98" s="65" t="s">
        <v>88</v>
      </c>
      <c r="E98" s="30">
        <v>145000000</v>
      </c>
      <c r="F98" s="44"/>
      <c r="G98" s="39"/>
      <c r="H98" s="39">
        <v>145000000</v>
      </c>
      <c r="I98" s="39">
        <v>500000</v>
      </c>
      <c r="J98" s="39"/>
      <c r="K98" s="39">
        <v>3000000</v>
      </c>
      <c r="L98" s="39"/>
      <c r="M98" s="39"/>
      <c r="N98" s="39"/>
      <c r="O98" s="39"/>
      <c r="P98" s="39"/>
      <c r="Q98" s="28"/>
      <c r="R98" s="427"/>
      <c r="S98" s="27"/>
      <c r="T98" s="44"/>
      <c r="U98" s="39"/>
      <c r="V98" s="39"/>
      <c r="W98" s="39"/>
      <c r="X98" s="39"/>
      <c r="Y98" s="39"/>
      <c r="Z98" s="39"/>
      <c r="AA98" s="28"/>
      <c r="AB98" s="1384"/>
      <c r="AC98" s="423"/>
      <c r="AD98" s="34">
        <f t="shared" si="207"/>
        <v>145000000</v>
      </c>
      <c r="AE98" s="36">
        <f t="shared" si="208"/>
        <v>3500000</v>
      </c>
      <c r="AF98" s="44"/>
      <c r="AG98" s="39"/>
      <c r="AH98" s="428"/>
      <c r="AI98" s="30">
        <f t="shared" si="209"/>
        <v>3500000</v>
      </c>
      <c r="AJ98" s="33"/>
      <c r="AK98" s="37">
        <f t="shared" si="210"/>
        <v>1256960</v>
      </c>
      <c r="AL98" s="37">
        <f t="shared" si="190"/>
        <v>3500000</v>
      </c>
      <c r="AM98" s="30">
        <v>0</v>
      </c>
      <c r="AN98" s="260">
        <v>0</v>
      </c>
      <c r="AO98" s="260">
        <v>456960</v>
      </c>
      <c r="AP98" s="260">
        <v>0</v>
      </c>
      <c r="AQ98" s="261">
        <v>0</v>
      </c>
      <c r="AR98" s="30">
        <v>0</v>
      </c>
      <c r="AS98" s="30">
        <v>0</v>
      </c>
      <c r="AT98" s="40">
        <v>160000</v>
      </c>
      <c r="AU98" s="40">
        <v>0</v>
      </c>
      <c r="AV98" s="40">
        <v>640000</v>
      </c>
      <c r="AW98" s="120">
        <v>0</v>
      </c>
      <c r="AX98" s="112">
        <v>0</v>
      </c>
      <c r="AY98" s="30">
        <f t="shared" si="211"/>
        <v>1256960</v>
      </c>
      <c r="AZ98" s="30">
        <v>0</v>
      </c>
      <c r="BA98" s="30">
        <v>0</v>
      </c>
      <c r="BB98" s="37">
        <v>456960</v>
      </c>
      <c r="BC98" s="45">
        <v>0</v>
      </c>
      <c r="BD98" s="40">
        <v>0</v>
      </c>
      <c r="BE98" s="40">
        <v>0</v>
      </c>
      <c r="BF98" s="40">
        <v>0</v>
      </c>
      <c r="BG98" s="112">
        <v>160000</v>
      </c>
      <c r="BH98" s="37">
        <v>0</v>
      </c>
      <c r="BI98" s="45">
        <v>640000</v>
      </c>
      <c r="BJ98" s="45">
        <v>0</v>
      </c>
      <c r="BK98" s="112">
        <v>0</v>
      </c>
      <c r="BL98" s="30">
        <f t="shared" si="212"/>
        <v>1256960</v>
      </c>
      <c r="BM98" s="34">
        <v>0</v>
      </c>
      <c r="BN98" s="38">
        <v>0</v>
      </c>
      <c r="BO98" s="38">
        <v>456960</v>
      </c>
      <c r="BP98" s="38">
        <v>0</v>
      </c>
      <c r="BQ98" s="38">
        <v>0</v>
      </c>
      <c r="BR98" s="38">
        <v>0</v>
      </c>
      <c r="BS98" s="38">
        <v>0</v>
      </c>
      <c r="BT98" s="35">
        <v>160000</v>
      </c>
      <c r="BU98" s="30">
        <v>0</v>
      </c>
      <c r="BV98" s="42">
        <v>640000</v>
      </c>
      <c r="BW98" s="42">
        <v>0</v>
      </c>
      <c r="BX98" s="112">
        <v>0</v>
      </c>
      <c r="BY98" s="30">
        <f t="shared" si="213"/>
        <v>1256960</v>
      </c>
      <c r="BZ98" s="38">
        <v>0</v>
      </c>
      <c r="CA98" s="38">
        <v>0</v>
      </c>
      <c r="CB98" s="38">
        <v>456960</v>
      </c>
      <c r="CC98" s="38">
        <v>0</v>
      </c>
      <c r="CD98" s="38">
        <v>0</v>
      </c>
      <c r="CE98" s="38">
        <v>0</v>
      </c>
      <c r="CF98" s="38">
        <v>0</v>
      </c>
      <c r="CG98" s="38">
        <v>160000</v>
      </c>
      <c r="CH98" s="38">
        <v>0</v>
      </c>
      <c r="CI98" s="38">
        <v>640000</v>
      </c>
      <c r="CJ98" s="38">
        <v>0</v>
      </c>
      <c r="CK98" s="38">
        <v>0</v>
      </c>
      <c r="CL98" s="31">
        <f t="shared" si="214"/>
        <v>1256960</v>
      </c>
      <c r="CM98" s="30">
        <f t="shared" si="215"/>
        <v>2243040</v>
      </c>
      <c r="CN98" s="33">
        <f t="shared" si="216"/>
        <v>0</v>
      </c>
      <c r="CO98" s="33">
        <f t="shared" si="217"/>
        <v>0</v>
      </c>
      <c r="CP98" s="33">
        <f t="shared" si="218"/>
        <v>0</v>
      </c>
      <c r="CQ98" s="74">
        <f t="shared" si="199"/>
        <v>0.35913142857142855</v>
      </c>
      <c r="CR98" s="74">
        <f t="shared" si="200"/>
        <v>0.35913142857142855</v>
      </c>
    </row>
    <row r="99" spans="1:96" s="64" customFormat="1" ht="20.25" customHeight="1" outlineLevel="2" x14ac:dyDescent="0.2">
      <c r="A99" s="1191" t="str">
        <f t="shared" si="156"/>
        <v>A-2-0-4-610</v>
      </c>
      <c r="B99" s="128" t="s">
        <v>250</v>
      </c>
      <c r="C99" s="403" t="s">
        <v>86</v>
      </c>
      <c r="D99" s="107" t="s">
        <v>251</v>
      </c>
      <c r="E99" s="131">
        <f>+SUM(E100:E103)</f>
        <v>2195671112</v>
      </c>
      <c r="F99" s="156">
        <f t="shared" ref="F99:BS99" si="219">+SUM(F100:F103)</f>
        <v>80000000</v>
      </c>
      <c r="G99" s="134">
        <f t="shared" ref="G99:AC99" si="220">+SUM(G100:G103)</f>
        <v>0</v>
      </c>
      <c r="H99" s="134">
        <f t="shared" si="220"/>
        <v>0</v>
      </c>
      <c r="I99" s="134">
        <f t="shared" si="220"/>
        <v>0</v>
      </c>
      <c r="J99" s="134">
        <f t="shared" si="220"/>
        <v>25000000</v>
      </c>
      <c r="K99" s="134">
        <f t="shared" si="220"/>
        <v>0</v>
      </c>
      <c r="L99" s="134">
        <f t="shared" si="220"/>
        <v>115000000</v>
      </c>
      <c r="M99" s="134">
        <f t="shared" si="220"/>
        <v>220000000</v>
      </c>
      <c r="N99" s="134">
        <f t="shared" si="220"/>
        <v>0</v>
      </c>
      <c r="O99" s="134">
        <f t="shared" si="220"/>
        <v>0</v>
      </c>
      <c r="P99" s="134">
        <f t="shared" si="220"/>
        <v>0</v>
      </c>
      <c r="Q99" s="159">
        <f t="shared" si="220"/>
        <v>0</v>
      </c>
      <c r="R99" s="131">
        <f t="shared" si="220"/>
        <v>0</v>
      </c>
      <c r="S99" s="129">
        <f t="shared" si="220"/>
        <v>0</v>
      </c>
      <c r="T99" s="156">
        <f t="shared" si="220"/>
        <v>0</v>
      </c>
      <c r="U99" s="134">
        <f t="shared" si="220"/>
        <v>0</v>
      </c>
      <c r="V99" s="134">
        <f t="shared" si="220"/>
        <v>156900000</v>
      </c>
      <c r="W99" s="134">
        <f t="shared" si="220"/>
        <v>0</v>
      </c>
      <c r="X99" s="134">
        <f t="shared" si="220"/>
        <v>50089436</v>
      </c>
      <c r="Y99" s="134">
        <f t="shared" si="220"/>
        <v>0</v>
      </c>
      <c r="Z99" s="134">
        <f t="shared" si="220"/>
        <v>433507000</v>
      </c>
      <c r="AA99" s="159">
        <f t="shared" si="220"/>
        <v>0</v>
      </c>
      <c r="AB99" s="130">
        <f t="shared" si="220"/>
        <v>0</v>
      </c>
      <c r="AC99" s="422">
        <f t="shared" si="220"/>
        <v>0</v>
      </c>
      <c r="AD99" s="228">
        <f>+SUM(AD100:AD103)</f>
        <v>860496436</v>
      </c>
      <c r="AE99" s="422">
        <f>+SUM(AE100:AE103)</f>
        <v>220000000</v>
      </c>
      <c r="AF99" s="156">
        <f>+SUM(AF100:AF103)</f>
        <v>0</v>
      </c>
      <c r="AG99" s="134">
        <f>+SUM(AG100:AG103)</f>
        <v>615000000</v>
      </c>
      <c r="AH99" s="132">
        <f>+SUM(AH100:AH103)</f>
        <v>0</v>
      </c>
      <c r="AI99" s="131">
        <f t="shared" si="219"/>
        <v>2170174676</v>
      </c>
      <c r="AJ99" s="129">
        <f t="shared" si="219"/>
        <v>0</v>
      </c>
      <c r="AK99" s="131">
        <f t="shared" si="219"/>
        <v>2162023466.5</v>
      </c>
      <c r="AL99" s="131">
        <f>+SUM(AL100:AL103)</f>
        <v>2170174676</v>
      </c>
      <c r="AM99" s="131">
        <f t="shared" si="219"/>
        <v>1390780690</v>
      </c>
      <c r="AN99" s="132">
        <f t="shared" si="219"/>
        <v>0</v>
      </c>
      <c r="AO99" s="131">
        <f t="shared" si="219"/>
        <v>0</v>
      </c>
      <c r="AP99" s="131">
        <f t="shared" si="219"/>
        <v>0</v>
      </c>
      <c r="AQ99" s="131">
        <f t="shared" si="219"/>
        <v>228716339</v>
      </c>
      <c r="AR99" s="131">
        <f t="shared" si="219"/>
        <v>171735613</v>
      </c>
      <c r="AS99" s="131">
        <f t="shared" si="219"/>
        <v>114358169.5</v>
      </c>
      <c r="AT99" s="131">
        <f>+SUM(AT100:AT103)</f>
        <v>256432655</v>
      </c>
      <c r="AU99" s="131">
        <f>+SUM(AU100:AU103)</f>
        <v>0</v>
      </c>
      <c r="AV99" s="131">
        <f t="shared" si="219"/>
        <v>0</v>
      </c>
      <c r="AW99" s="131">
        <f t="shared" ref="AW99" si="221">+SUM(AW100:AW103)</f>
        <v>0</v>
      </c>
      <c r="AX99" s="131">
        <f t="shared" si="219"/>
        <v>0</v>
      </c>
      <c r="AY99" s="131">
        <f>+SUM(AY100:AY103)</f>
        <v>2162023466.5</v>
      </c>
      <c r="AZ99" s="129">
        <f>+SUM(AZ100:AZ103)</f>
        <v>1370727793</v>
      </c>
      <c r="BA99" s="129">
        <f t="shared" ref="BA99:BK99" si="222">+SUM(BA100:BA103)</f>
        <v>0</v>
      </c>
      <c r="BB99" s="129">
        <f t="shared" si="222"/>
        <v>0</v>
      </c>
      <c r="BC99" s="129">
        <f t="shared" si="222"/>
        <v>0</v>
      </c>
      <c r="BD99" s="129">
        <f t="shared" si="222"/>
        <v>0</v>
      </c>
      <c r="BE99" s="129">
        <f t="shared" si="222"/>
        <v>228716336</v>
      </c>
      <c r="BF99" s="129">
        <f t="shared" si="222"/>
        <v>0</v>
      </c>
      <c r="BG99" s="129">
        <f t="shared" si="222"/>
        <v>0</v>
      </c>
      <c r="BH99" s="129">
        <f t="shared" si="222"/>
        <v>286093781</v>
      </c>
      <c r="BI99" s="129">
        <f t="shared" si="222"/>
        <v>256432655</v>
      </c>
      <c r="BJ99" s="129">
        <f t="shared" si="222"/>
        <v>0</v>
      </c>
      <c r="BK99" s="129">
        <f t="shared" si="222"/>
        <v>0</v>
      </c>
      <c r="BL99" s="131">
        <f t="shared" si="212"/>
        <v>2141970565</v>
      </c>
      <c r="BM99" s="129">
        <f t="shared" si="219"/>
        <v>0</v>
      </c>
      <c r="BN99" s="132">
        <f t="shared" si="219"/>
        <v>12166052</v>
      </c>
      <c r="BO99" s="131">
        <f t="shared" si="219"/>
        <v>77310783</v>
      </c>
      <c r="BP99" s="129">
        <f t="shared" si="219"/>
        <v>202158913</v>
      </c>
      <c r="BQ99" s="131">
        <f t="shared" si="219"/>
        <v>71324411</v>
      </c>
      <c r="BR99" s="131">
        <f t="shared" si="219"/>
        <v>80194758</v>
      </c>
      <c r="BS99" s="131">
        <f t="shared" si="219"/>
        <v>343074504</v>
      </c>
      <c r="BT99" s="130">
        <f>+SUM(BT100:BT103)</f>
        <v>304349181</v>
      </c>
      <c r="BU99" s="131">
        <f t="shared" ref="BU99:CP99" si="223">+SUM(BU100:BU103)</f>
        <v>78105687</v>
      </c>
      <c r="BV99" s="129">
        <f t="shared" si="223"/>
        <v>189821129</v>
      </c>
      <c r="BW99" s="129">
        <f>+SUM(BW100:BW103)</f>
        <v>126580537</v>
      </c>
      <c r="BX99" s="130">
        <f t="shared" si="223"/>
        <v>501931594</v>
      </c>
      <c r="BY99" s="131">
        <f t="shared" si="223"/>
        <v>1987017549</v>
      </c>
      <c r="BZ99" s="129">
        <f t="shared" si="223"/>
        <v>0</v>
      </c>
      <c r="CA99" s="129">
        <f t="shared" si="223"/>
        <v>0</v>
      </c>
      <c r="CB99" s="131">
        <f t="shared" si="223"/>
        <v>89476835</v>
      </c>
      <c r="CC99" s="131">
        <f t="shared" si="223"/>
        <v>202158913</v>
      </c>
      <c r="CD99" s="131">
        <f t="shared" si="223"/>
        <v>71324411</v>
      </c>
      <c r="CE99" s="131">
        <f t="shared" si="223"/>
        <v>80194758</v>
      </c>
      <c r="CF99" s="131">
        <f t="shared" si="223"/>
        <v>343074504</v>
      </c>
      <c r="CG99" s="131">
        <f t="shared" si="223"/>
        <v>304349181</v>
      </c>
      <c r="CH99" s="131">
        <f t="shared" si="223"/>
        <v>78105687</v>
      </c>
      <c r="CI99" s="131">
        <f t="shared" si="223"/>
        <v>189821129</v>
      </c>
      <c r="CJ99" s="131">
        <f>+SUM(CJ100:CJ103)</f>
        <v>126580537</v>
      </c>
      <c r="CK99" s="131">
        <f t="shared" ref="CK99" si="224">+SUM(CK100:CK103)</f>
        <v>501931594</v>
      </c>
      <c r="CL99" s="130">
        <f>+SUM(CL100:CL103)</f>
        <v>1987017549</v>
      </c>
      <c r="CM99" s="131">
        <f>+SUM(CM100:CM103)</f>
        <v>8151209.5</v>
      </c>
      <c r="CN99" s="129">
        <f>+SUM(CN100:CN103)</f>
        <v>20052901.5</v>
      </c>
      <c r="CO99" s="129">
        <f>+SUM(CO100:CO103)</f>
        <v>154953016</v>
      </c>
      <c r="CP99" s="129">
        <f t="shared" si="223"/>
        <v>0</v>
      </c>
      <c r="CQ99" s="133">
        <f t="shared" si="199"/>
        <v>0.99624398460172614</v>
      </c>
      <c r="CR99" s="133">
        <f t="shared" si="200"/>
        <v>0.98700375996830592</v>
      </c>
    </row>
    <row r="100" spans="1:96" s="29" customFormat="1" ht="18" customHeight="1" outlineLevel="3" x14ac:dyDescent="0.2">
      <c r="A100" s="1191" t="str">
        <f t="shared" si="156"/>
        <v>A-2-0-4-6-210</v>
      </c>
      <c r="B100" s="43" t="s">
        <v>187</v>
      </c>
      <c r="C100" s="404" t="s">
        <v>86</v>
      </c>
      <c r="D100" s="65" t="s">
        <v>89</v>
      </c>
      <c r="E100" s="30">
        <v>851771112</v>
      </c>
      <c r="F100" s="44"/>
      <c r="G100" s="39"/>
      <c r="H100" s="39"/>
      <c r="I100" s="39"/>
      <c r="J100" s="39"/>
      <c r="K100" s="39"/>
      <c r="L100" s="38">
        <v>40000000</v>
      </c>
      <c r="M100" s="39"/>
      <c r="N100" s="39"/>
      <c r="O100" s="39"/>
      <c r="P100" s="39"/>
      <c r="Q100" s="28"/>
      <c r="R100" s="427"/>
      <c r="S100" s="33"/>
      <c r="T100" s="44"/>
      <c r="U100" s="39"/>
      <c r="V100" s="38">
        <v>106900000</v>
      </c>
      <c r="W100" s="38"/>
      <c r="X100" s="39">
        <v>89436</v>
      </c>
      <c r="Y100" s="39"/>
      <c r="Z100" s="39">
        <v>18567000</v>
      </c>
      <c r="AA100" s="28"/>
      <c r="AB100" s="1384"/>
      <c r="AC100" s="423"/>
      <c r="AD100" s="34">
        <f t="shared" ref="AD100:AD103" si="225">+F100+H100+J100+L100+N100+P100+R100+T100+V100+X100+Z100+AB100</f>
        <v>165556436</v>
      </c>
      <c r="AE100" s="36">
        <f t="shared" ref="AE100:AE103" si="226">+G100+I100+K100+M100+O100+Q100+S100+U100+W100+Y100+AA100+AC100</f>
        <v>0</v>
      </c>
      <c r="AF100" s="44"/>
      <c r="AG100" s="38">
        <v>275000000</v>
      </c>
      <c r="AH100" s="428"/>
      <c r="AI100" s="30">
        <f>+E100-AD100+AE100+AH100-AF100+AG100</f>
        <v>961214676</v>
      </c>
      <c r="AJ100" s="27"/>
      <c r="AK100" s="123">
        <f>+AJ100+AY100</f>
        <v>961064331</v>
      </c>
      <c r="AL100" s="37">
        <f>+AI100-AJ100</f>
        <v>961214676</v>
      </c>
      <c r="AM100" s="30">
        <v>704631676</v>
      </c>
      <c r="AN100" s="260">
        <v>0</v>
      </c>
      <c r="AO100" s="260">
        <v>0</v>
      </c>
      <c r="AP100" s="260">
        <v>0</v>
      </c>
      <c r="AQ100" s="261">
        <v>0</v>
      </c>
      <c r="AR100" s="30">
        <v>0</v>
      </c>
      <c r="AS100" s="30">
        <v>0</v>
      </c>
      <c r="AT100" s="40">
        <v>256432655</v>
      </c>
      <c r="AU100" s="40">
        <v>0</v>
      </c>
      <c r="AV100" s="40">
        <v>0</v>
      </c>
      <c r="AW100" s="120">
        <v>0</v>
      </c>
      <c r="AX100" s="112">
        <v>0</v>
      </c>
      <c r="AY100" s="30">
        <f t="shared" ref="AY100:AY103" si="227">+SUM(AM100:AX100)</f>
        <v>961064331</v>
      </c>
      <c r="AZ100" s="30">
        <v>684578779</v>
      </c>
      <c r="BA100" s="30">
        <v>0</v>
      </c>
      <c r="BB100" s="37">
        <v>0</v>
      </c>
      <c r="BC100" s="45">
        <v>0</v>
      </c>
      <c r="BD100" s="40">
        <v>0</v>
      </c>
      <c r="BE100" s="40">
        <v>0</v>
      </c>
      <c r="BF100" s="40">
        <v>0</v>
      </c>
      <c r="BG100" s="112">
        <v>0</v>
      </c>
      <c r="BH100" s="37">
        <v>0</v>
      </c>
      <c r="BI100" s="45">
        <v>256432655</v>
      </c>
      <c r="BJ100" s="45">
        <v>0</v>
      </c>
      <c r="BK100" s="112">
        <v>0</v>
      </c>
      <c r="BL100" s="30">
        <f t="shared" si="212"/>
        <v>941011434</v>
      </c>
      <c r="BM100" s="34">
        <v>0</v>
      </c>
      <c r="BN100" s="38">
        <v>12166052</v>
      </c>
      <c r="BO100" s="38">
        <v>77310783</v>
      </c>
      <c r="BP100" s="38">
        <v>87800745</v>
      </c>
      <c r="BQ100" s="38">
        <v>71324411</v>
      </c>
      <c r="BR100" s="38">
        <v>80194758</v>
      </c>
      <c r="BS100" s="38">
        <v>0</v>
      </c>
      <c r="BT100" s="35">
        <v>75632845</v>
      </c>
      <c r="BU100" s="30">
        <v>78105687</v>
      </c>
      <c r="BV100" s="42">
        <v>75462961</v>
      </c>
      <c r="BW100" s="42">
        <v>126580537</v>
      </c>
      <c r="BX100" s="112">
        <v>256432655</v>
      </c>
      <c r="BY100" s="30">
        <f>+SUM(BM100:BX100)</f>
        <v>941011434</v>
      </c>
      <c r="BZ100" s="38">
        <v>0</v>
      </c>
      <c r="CA100" s="38">
        <v>0</v>
      </c>
      <c r="CB100" s="38">
        <v>89476835</v>
      </c>
      <c r="CC100" s="38">
        <v>87800745</v>
      </c>
      <c r="CD100" s="38">
        <v>71324411</v>
      </c>
      <c r="CE100" s="38">
        <v>80194758</v>
      </c>
      <c r="CF100" s="38">
        <v>0</v>
      </c>
      <c r="CG100" s="38">
        <v>75632845</v>
      </c>
      <c r="CH100" s="38">
        <v>78105687</v>
      </c>
      <c r="CI100" s="38">
        <v>75462961</v>
      </c>
      <c r="CJ100" s="38">
        <v>126580537</v>
      </c>
      <c r="CK100" s="38">
        <v>256432655</v>
      </c>
      <c r="CL100" s="31">
        <f>+SUM(BZ100:CK100)</f>
        <v>941011434</v>
      </c>
      <c r="CM100" s="30">
        <f>+AL100-AY100</f>
        <v>150345</v>
      </c>
      <c r="CN100" s="33">
        <f>+AY100-BL100</f>
        <v>20052897</v>
      </c>
      <c r="CO100" s="33">
        <f>+BL100-BY100</f>
        <v>0</v>
      </c>
      <c r="CP100" s="33">
        <f>+BY100-CL100</f>
        <v>0</v>
      </c>
      <c r="CQ100" s="74">
        <f t="shared" si="199"/>
        <v>0.99984358853047728</v>
      </c>
      <c r="CR100" s="74">
        <f t="shared" si="200"/>
        <v>0.97898155063125569</v>
      </c>
    </row>
    <row r="101" spans="1:96" s="26" customFormat="1" ht="18" customHeight="1" outlineLevel="3" x14ac:dyDescent="0.2">
      <c r="A101" s="1191" t="str">
        <f t="shared" si="156"/>
        <v>A-2-0-4-6-310</v>
      </c>
      <c r="B101" s="43" t="s">
        <v>188</v>
      </c>
      <c r="C101" s="404" t="s">
        <v>86</v>
      </c>
      <c r="D101" s="65" t="s">
        <v>90</v>
      </c>
      <c r="E101" s="30">
        <v>180000000</v>
      </c>
      <c r="F101" s="42">
        <f>47000000+33000000</f>
        <v>80000000</v>
      </c>
      <c r="G101" s="38"/>
      <c r="H101" s="38"/>
      <c r="I101" s="38"/>
      <c r="J101" s="38">
        <f>20000000+5000000</f>
        <v>25000000</v>
      </c>
      <c r="K101" s="38"/>
      <c r="L101" s="38">
        <v>75000000</v>
      </c>
      <c r="M101" s="38"/>
      <c r="N101" s="38"/>
      <c r="O101" s="38"/>
      <c r="P101" s="38"/>
      <c r="Q101" s="35"/>
      <c r="R101" s="30"/>
      <c r="S101" s="33"/>
      <c r="T101" s="42"/>
      <c r="U101" s="38"/>
      <c r="V101" s="38">
        <v>50000000</v>
      </c>
      <c r="W101" s="38"/>
      <c r="X101" s="38"/>
      <c r="Y101" s="38"/>
      <c r="Z101" s="38">
        <v>32000000</v>
      </c>
      <c r="AA101" s="35"/>
      <c r="AB101" s="31"/>
      <c r="AC101" s="36"/>
      <c r="AD101" s="34">
        <f t="shared" si="225"/>
        <v>262000000</v>
      </c>
      <c r="AE101" s="36">
        <f t="shared" si="226"/>
        <v>0</v>
      </c>
      <c r="AF101" s="42"/>
      <c r="AG101" s="38">
        <v>90000000</v>
      </c>
      <c r="AH101" s="32"/>
      <c r="AI101" s="30">
        <f>+E101-AD101+AE101-AH101-AF101+AG101</f>
        <v>8000000</v>
      </c>
      <c r="AJ101" s="33"/>
      <c r="AK101" s="111">
        <f>+AJ101+AY101</f>
        <v>0</v>
      </c>
      <c r="AL101" s="37">
        <f t="shared" si="190"/>
        <v>8000000</v>
      </c>
      <c r="AM101" s="30">
        <v>0</v>
      </c>
      <c r="AN101" s="260">
        <v>0</v>
      </c>
      <c r="AO101" s="260">
        <v>0</v>
      </c>
      <c r="AP101" s="260">
        <v>0</v>
      </c>
      <c r="AQ101" s="261">
        <v>0</v>
      </c>
      <c r="AR101" s="30">
        <v>0</v>
      </c>
      <c r="AS101" s="30">
        <v>0</v>
      </c>
      <c r="AT101" s="40">
        <v>0</v>
      </c>
      <c r="AU101" s="40">
        <v>0</v>
      </c>
      <c r="AV101" s="40">
        <v>0</v>
      </c>
      <c r="AW101" s="120">
        <v>0</v>
      </c>
      <c r="AX101" s="112">
        <v>0</v>
      </c>
      <c r="AY101" s="30">
        <f t="shared" si="227"/>
        <v>0</v>
      </c>
      <c r="AZ101" s="30">
        <v>0</v>
      </c>
      <c r="BA101" s="30">
        <v>0</v>
      </c>
      <c r="BB101" s="37">
        <v>0</v>
      </c>
      <c r="BC101" s="45">
        <v>0</v>
      </c>
      <c r="BD101" s="40">
        <v>0</v>
      </c>
      <c r="BE101" s="40">
        <v>0</v>
      </c>
      <c r="BF101" s="40">
        <v>0</v>
      </c>
      <c r="BG101" s="112">
        <v>0</v>
      </c>
      <c r="BH101" s="37">
        <v>0</v>
      </c>
      <c r="BI101" s="45">
        <v>0</v>
      </c>
      <c r="BJ101" s="45">
        <v>0</v>
      </c>
      <c r="BK101" s="112">
        <v>0</v>
      </c>
      <c r="BL101" s="30">
        <f t="shared" si="212"/>
        <v>0</v>
      </c>
      <c r="BM101" s="34">
        <v>0</v>
      </c>
      <c r="BN101" s="34">
        <v>0</v>
      </c>
      <c r="BO101" s="34">
        <v>0</v>
      </c>
      <c r="BP101" s="34">
        <v>0</v>
      </c>
      <c r="BQ101" s="34">
        <v>0</v>
      </c>
      <c r="BR101" s="38">
        <v>0</v>
      </c>
      <c r="BS101" s="38">
        <v>0</v>
      </c>
      <c r="BT101" s="35">
        <v>0</v>
      </c>
      <c r="BU101" s="30">
        <v>0</v>
      </c>
      <c r="BV101" s="42">
        <v>0</v>
      </c>
      <c r="BW101" s="42">
        <v>0</v>
      </c>
      <c r="BX101" s="112">
        <v>0</v>
      </c>
      <c r="BY101" s="30">
        <f>+SUM(BM101:BX101)</f>
        <v>0</v>
      </c>
      <c r="BZ101" s="38">
        <v>0</v>
      </c>
      <c r="CA101" s="38">
        <v>0</v>
      </c>
      <c r="CB101" s="38">
        <v>0</v>
      </c>
      <c r="CC101" s="38">
        <v>0</v>
      </c>
      <c r="CD101" s="38">
        <v>0</v>
      </c>
      <c r="CE101" s="38">
        <v>0</v>
      </c>
      <c r="CF101" s="38">
        <v>0</v>
      </c>
      <c r="CG101" s="38">
        <v>0</v>
      </c>
      <c r="CH101" s="38">
        <v>0</v>
      </c>
      <c r="CI101" s="38">
        <v>0</v>
      </c>
      <c r="CJ101" s="38">
        <v>0</v>
      </c>
      <c r="CK101" s="38">
        <v>0</v>
      </c>
      <c r="CL101" s="31">
        <f t="shared" ref="CL101:CL103" si="228">+SUM(BZ101:CK101)</f>
        <v>0</v>
      </c>
      <c r="CM101" s="30">
        <f>+AL101-AY101</f>
        <v>8000000</v>
      </c>
      <c r="CN101" s="33">
        <f>+AY101-BL101</f>
        <v>0</v>
      </c>
      <c r="CO101" s="33">
        <f>+BL101-BY101</f>
        <v>0</v>
      </c>
      <c r="CP101" s="33">
        <f>+BY101-CL101</f>
        <v>0</v>
      </c>
      <c r="CQ101" s="74">
        <f t="shared" si="199"/>
        <v>0</v>
      </c>
      <c r="CR101" s="74">
        <f t="shared" si="200"/>
        <v>0</v>
      </c>
    </row>
    <row r="102" spans="1:96" s="26" customFormat="1" ht="36" customHeight="1" outlineLevel="3" x14ac:dyDescent="0.2">
      <c r="A102" s="1191" t="str">
        <f t="shared" si="156"/>
        <v>A-2-0-4-6-510</v>
      </c>
      <c r="B102" s="43" t="s">
        <v>189</v>
      </c>
      <c r="C102" s="404" t="s">
        <v>86</v>
      </c>
      <c r="D102" s="65" t="s">
        <v>91</v>
      </c>
      <c r="E102" s="30">
        <v>1163900000</v>
      </c>
      <c r="F102" s="42"/>
      <c r="G102" s="38"/>
      <c r="H102" s="38"/>
      <c r="I102" s="38"/>
      <c r="J102" s="38"/>
      <c r="K102" s="38"/>
      <c r="L102" s="38"/>
      <c r="M102" s="38">
        <v>220000000</v>
      </c>
      <c r="N102" s="38"/>
      <c r="O102" s="38"/>
      <c r="P102" s="38"/>
      <c r="Q102" s="35"/>
      <c r="R102" s="30"/>
      <c r="S102" s="33"/>
      <c r="T102" s="42"/>
      <c r="U102" s="38"/>
      <c r="V102" s="38"/>
      <c r="W102" s="38"/>
      <c r="X102" s="38"/>
      <c r="Y102" s="38"/>
      <c r="Z102" s="38">
        <v>382940000</v>
      </c>
      <c r="AA102" s="35"/>
      <c r="AB102" s="31"/>
      <c r="AC102" s="36"/>
      <c r="AD102" s="34">
        <f t="shared" si="225"/>
        <v>382940000</v>
      </c>
      <c r="AE102" s="36">
        <f t="shared" si="226"/>
        <v>220000000</v>
      </c>
      <c r="AF102" s="42"/>
      <c r="AG102" s="38">
        <v>200000000</v>
      </c>
      <c r="AH102" s="32"/>
      <c r="AI102" s="30">
        <f>+E102-AD102+AE102-AH102-AF102+AG102</f>
        <v>1200960000</v>
      </c>
      <c r="AJ102" s="33"/>
      <c r="AK102" s="111">
        <f>+AJ102+AY102</f>
        <v>1200959135.5</v>
      </c>
      <c r="AL102" s="37">
        <f t="shared" si="190"/>
        <v>1200960000</v>
      </c>
      <c r="AM102" s="30">
        <v>686149014</v>
      </c>
      <c r="AN102" s="260">
        <v>0</v>
      </c>
      <c r="AO102" s="260">
        <v>0</v>
      </c>
      <c r="AP102" s="260">
        <v>0</v>
      </c>
      <c r="AQ102" s="261">
        <v>228716339</v>
      </c>
      <c r="AR102" s="30">
        <v>171735613</v>
      </c>
      <c r="AS102" s="30">
        <v>114358169.5</v>
      </c>
      <c r="AT102" s="40">
        <v>0</v>
      </c>
      <c r="AU102" s="40">
        <v>0</v>
      </c>
      <c r="AV102" s="40">
        <v>0</v>
      </c>
      <c r="AW102" s="120">
        <v>0</v>
      </c>
      <c r="AX102" s="112">
        <v>0</v>
      </c>
      <c r="AY102" s="30">
        <f t="shared" si="227"/>
        <v>1200959135.5</v>
      </c>
      <c r="AZ102" s="30">
        <v>686149014</v>
      </c>
      <c r="BA102" s="30">
        <v>0</v>
      </c>
      <c r="BB102" s="37">
        <v>0</v>
      </c>
      <c r="BC102" s="45">
        <v>0</v>
      </c>
      <c r="BD102" s="40">
        <v>0</v>
      </c>
      <c r="BE102" s="40">
        <v>228716336</v>
      </c>
      <c r="BF102" s="40">
        <v>0</v>
      </c>
      <c r="BG102" s="112">
        <v>0</v>
      </c>
      <c r="BH102" s="37">
        <v>286093781</v>
      </c>
      <c r="BI102" s="45">
        <v>0</v>
      </c>
      <c r="BJ102" s="45">
        <v>0</v>
      </c>
      <c r="BK102" s="112">
        <v>0</v>
      </c>
      <c r="BL102" s="30">
        <f t="shared" si="212"/>
        <v>1200959131</v>
      </c>
      <c r="BM102" s="34">
        <v>0</v>
      </c>
      <c r="BN102" s="38">
        <v>0</v>
      </c>
      <c r="BO102" s="38">
        <v>0</v>
      </c>
      <c r="BP102" s="38">
        <v>114358168</v>
      </c>
      <c r="BQ102" s="38">
        <v>0</v>
      </c>
      <c r="BR102" s="38">
        <v>0</v>
      </c>
      <c r="BS102" s="38">
        <v>343074504</v>
      </c>
      <c r="BT102" s="35">
        <v>228716336</v>
      </c>
      <c r="BU102" s="30">
        <v>0</v>
      </c>
      <c r="BV102" s="42">
        <v>114358168</v>
      </c>
      <c r="BW102" s="42">
        <v>0</v>
      </c>
      <c r="BX102" s="112">
        <v>245498939</v>
      </c>
      <c r="BY102" s="30">
        <f>+SUM(BM102:BX102)</f>
        <v>1046006115</v>
      </c>
      <c r="BZ102" s="38">
        <v>0</v>
      </c>
      <c r="CA102" s="38">
        <v>0</v>
      </c>
      <c r="CB102" s="38">
        <v>0</v>
      </c>
      <c r="CC102" s="38">
        <v>114358168</v>
      </c>
      <c r="CD102" s="38">
        <v>0</v>
      </c>
      <c r="CE102" s="38">
        <v>0</v>
      </c>
      <c r="CF102" s="38">
        <v>343074504</v>
      </c>
      <c r="CG102" s="38">
        <v>228716336</v>
      </c>
      <c r="CH102" s="38">
        <v>0</v>
      </c>
      <c r="CI102" s="38">
        <v>114358168</v>
      </c>
      <c r="CJ102" s="38">
        <v>0</v>
      </c>
      <c r="CK102" s="38">
        <v>245498939</v>
      </c>
      <c r="CL102" s="31">
        <f t="shared" si="228"/>
        <v>1046006115</v>
      </c>
      <c r="CM102" s="30">
        <f>+AL102-AY102</f>
        <v>864.5</v>
      </c>
      <c r="CN102" s="33">
        <f>+AY102-BL102</f>
        <v>4.5</v>
      </c>
      <c r="CO102" s="33">
        <f>+BL102-BY102</f>
        <v>154953016</v>
      </c>
      <c r="CP102" s="33">
        <f>+BY102-CL102</f>
        <v>0</v>
      </c>
      <c r="CQ102" s="74">
        <f t="shared" si="199"/>
        <v>0.99999928015920592</v>
      </c>
      <c r="CR102" s="74">
        <f t="shared" si="200"/>
        <v>0.99999927641220354</v>
      </c>
    </row>
    <row r="103" spans="1:96" s="26" customFormat="1" ht="38.25" customHeight="1" outlineLevel="3" x14ac:dyDescent="0.2">
      <c r="A103" s="1191" t="str">
        <f t="shared" si="156"/>
        <v>A-2-0-4-6-810</v>
      </c>
      <c r="B103" s="43" t="s">
        <v>690</v>
      </c>
      <c r="C103" s="404" t="s">
        <v>86</v>
      </c>
      <c r="D103" s="65" t="s">
        <v>691</v>
      </c>
      <c r="E103" s="31">
        <v>0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8">
        <v>0</v>
      </c>
      <c r="L103" s="38">
        <v>0</v>
      </c>
      <c r="M103" s="38">
        <v>0</v>
      </c>
      <c r="N103" s="38">
        <v>0</v>
      </c>
      <c r="O103" s="38">
        <v>0</v>
      </c>
      <c r="P103" s="38">
        <v>0</v>
      </c>
      <c r="Q103" s="35">
        <v>0</v>
      </c>
      <c r="R103" s="30"/>
      <c r="S103" s="33"/>
      <c r="T103" s="42">
        <v>0</v>
      </c>
      <c r="U103" s="38">
        <v>0</v>
      </c>
      <c r="V103" s="38">
        <v>0</v>
      </c>
      <c r="W103" s="38">
        <v>0</v>
      </c>
      <c r="X103" s="38">
        <v>50000000</v>
      </c>
      <c r="Y103" s="38">
        <v>0</v>
      </c>
      <c r="Z103" s="38">
        <v>0</v>
      </c>
      <c r="AA103" s="35">
        <v>0</v>
      </c>
      <c r="AB103" s="31"/>
      <c r="AC103" s="36"/>
      <c r="AD103" s="34">
        <f t="shared" si="225"/>
        <v>50000000</v>
      </c>
      <c r="AE103" s="36">
        <f t="shared" si="226"/>
        <v>0</v>
      </c>
      <c r="AF103" s="42">
        <v>0</v>
      </c>
      <c r="AG103" s="38">
        <v>50000000</v>
      </c>
      <c r="AH103" s="32">
        <v>0</v>
      </c>
      <c r="AI103" s="30">
        <f>+E103-AD103+AE103-AH103-AF103+AG103</f>
        <v>0</v>
      </c>
      <c r="AJ103" s="33"/>
      <c r="AK103" s="111">
        <f>+AJ103+AY103</f>
        <v>0</v>
      </c>
      <c r="AL103" s="37">
        <f t="shared" si="190"/>
        <v>0</v>
      </c>
      <c r="AM103" s="30">
        <v>0</v>
      </c>
      <c r="AN103" s="30">
        <v>0</v>
      </c>
      <c r="AO103" s="30">
        <v>0</v>
      </c>
      <c r="AP103" s="30">
        <v>0</v>
      </c>
      <c r="AQ103" s="30">
        <v>0</v>
      </c>
      <c r="AR103" s="30">
        <v>0</v>
      </c>
      <c r="AS103" s="30">
        <v>0</v>
      </c>
      <c r="AT103" s="30">
        <v>0</v>
      </c>
      <c r="AU103" s="30">
        <v>0</v>
      </c>
      <c r="AV103" s="30">
        <v>0</v>
      </c>
      <c r="AW103" s="30">
        <v>0</v>
      </c>
      <c r="AX103" s="30">
        <v>0</v>
      </c>
      <c r="AY103" s="30">
        <f t="shared" si="227"/>
        <v>0</v>
      </c>
      <c r="AZ103" s="30">
        <v>0</v>
      </c>
      <c r="BA103" s="30">
        <v>0</v>
      </c>
      <c r="BB103" s="30">
        <v>0</v>
      </c>
      <c r="BC103" s="30">
        <v>0</v>
      </c>
      <c r="BD103" s="30">
        <v>0</v>
      </c>
      <c r="BE103" s="30">
        <v>0</v>
      </c>
      <c r="BF103" s="30">
        <v>0</v>
      </c>
      <c r="BG103" s="31">
        <v>0</v>
      </c>
      <c r="BH103" s="30">
        <v>0</v>
      </c>
      <c r="BI103" s="33">
        <v>0</v>
      </c>
      <c r="BJ103" s="33">
        <v>0</v>
      </c>
      <c r="BK103" s="30">
        <v>0</v>
      </c>
      <c r="BL103" s="30">
        <f t="shared" si="212"/>
        <v>0</v>
      </c>
      <c r="BM103" s="30">
        <v>0</v>
      </c>
      <c r="BN103" s="30">
        <v>0</v>
      </c>
      <c r="BO103" s="30">
        <v>0</v>
      </c>
      <c r="BP103" s="30">
        <v>0</v>
      </c>
      <c r="BQ103" s="30">
        <v>0</v>
      </c>
      <c r="BR103" s="30">
        <v>0</v>
      </c>
      <c r="BS103" s="30">
        <v>0</v>
      </c>
      <c r="BT103" s="31">
        <v>0</v>
      </c>
      <c r="BU103" s="30">
        <v>0</v>
      </c>
      <c r="BV103" s="33">
        <v>0</v>
      </c>
      <c r="BW103" s="33">
        <v>0</v>
      </c>
      <c r="BX103" s="30">
        <v>0</v>
      </c>
      <c r="BY103" s="30">
        <f>+SUM(BM103:BX103)</f>
        <v>0</v>
      </c>
      <c r="BZ103" s="30">
        <v>0</v>
      </c>
      <c r="CA103" s="30">
        <v>0</v>
      </c>
      <c r="CB103" s="30">
        <v>0</v>
      </c>
      <c r="CC103" s="30">
        <v>0</v>
      </c>
      <c r="CD103" s="30">
        <v>0</v>
      </c>
      <c r="CE103" s="30">
        <v>0</v>
      </c>
      <c r="CF103" s="30">
        <v>0</v>
      </c>
      <c r="CG103" s="30">
        <v>0</v>
      </c>
      <c r="CH103" s="30">
        <v>0</v>
      </c>
      <c r="CI103" s="30">
        <v>0</v>
      </c>
      <c r="CJ103" s="30">
        <v>0</v>
      </c>
      <c r="CK103" s="30">
        <v>0</v>
      </c>
      <c r="CL103" s="31">
        <f t="shared" si="228"/>
        <v>0</v>
      </c>
      <c r="CM103" s="30">
        <f>+AL103-AY103</f>
        <v>0</v>
      </c>
      <c r="CN103" s="33">
        <f>+AY103-BL103</f>
        <v>0</v>
      </c>
      <c r="CO103" s="33">
        <f>+BL103-BY103</f>
        <v>0</v>
      </c>
      <c r="CP103" s="33">
        <f>+BY103-CL103</f>
        <v>0</v>
      </c>
      <c r="CQ103" s="74">
        <f t="shared" si="199"/>
        <v>0</v>
      </c>
      <c r="CR103" s="74">
        <f t="shared" si="200"/>
        <v>0</v>
      </c>
    </row>
    <row r="104" spans="1:96" s="64" customFormat="1" ht="20.25" customHeight="1" outlineLevel="2" x14ac:dyDescent="0.2">
      <c r="A104" s="1191" t="str">
        <f t="shared" si="156"/>
        <v>A-2-0-4-710</v>
      </c>
      <c r="B104" s="128" t="s">
        <v>252</v>
      </c>
      <c r="C104" s="403" t="s">
        <v>86</v>
      </c>
      <c r="D104" s="107" t="s">
        <v>253</v>
      </c>
      <c r="E104" s="131">
        <f>+SUM(E105:E106)</f>
        <v>206000000</v>
      </c>
      <c r="F104" s="156">
        <f t="shared" ref="F104:BS104" si="229">+SUM(F105:F106)</f>
        <v>100000000</v>
      </c>
      <c r="G104" s="134">
        <f t="shared" ref="G104:AC104" si="230">+SUM(G105:G106)</f>
        <v>0</v>
      </c>
      <c r="H104" s="134">
        <f t="shared" si="230"/>
        <v>14600000</v>
      </c>
      <c r="I104" s="134">
        <f t="shared" si="230"/>
        <v>0</v>
      </c>
      <c r="J104" s="134">
        <f t="shared" si="230"/>
        <v>10000000</v>
      </c>
      <c r="K104" s="134">
        <f t="shared" si="230"/>
        <v>0</v>
      </c>
      <c r="L104" s="134">
        <f t="shared" si="230"/>
        <v>10000000</v>
      </c>
      <c r="M104" s="134">
        <f t="shared" si="230"/>
        <v>0</v>
      </c>
      <c r="N104" s="134">
        <f t="shared" si="230"/>
        <v>0</v>
      </c>
      <c r="O104" s="134">
        <f t="shared" si="230"/>
        <v>0</v>
      </c>
      <c r="P104" s="134">
        <f t="shared" si="230"/>
        <v>0</v>
      </c>
      <c r="Q104" s="159">
        <f t="shared" si="230"/>
        <v>0</v>
      </c>
      <c r="R104" s="131">
        <f t="shared" si="230"/>
        <v>0</v>
      </c>
      <c r="S104" s="129">
        <f t="shared" si="230"/>
        <v>0</v>
      </c>
      <c r="T104" s="156">
        <f t="shared" si="230"/>
        <v>0</v>
      </c>
      <c r="U104" s="134">
        <f t="shared" si="230"/>
        <v>0</v>
      </c>
      <c r="V104" s="134">
        <f t="shared" si="230"/>
        <v>0</v>
      </c>
      <c r="W104" s="134">
        <f t="shared" si="230"/>
        <v>30000000</v>
      </c>
      <c r="X104" s="134">
        <f t="shared" si="230"/>
        <v>471024</v>
      </c>
      <c r="Y104" s="134">
        <f t="shared" si="230"/>
        <v>1348460</v>
      </c>
      <c r="Z104" s="134">
        <f t="shared" si="230"/>
        <v>0</v>
      </c>
      <c r="AA104" s="159">
        <f t="shared" si="230"/>
        <v>0</v>
      </c>
      <c r="AB104" s="130">
        <f t="shared" si="230"/>
        <v>0</v>
      </c>
      <c r="AC104" s="422">
        <f t="shared" si="230"/>
        <v>0</v>
      </c>
      <c r="AD104" s="228">
        <f>+SUM(AD105:AD106)</f>
        <v>135071024</v>
      </c>
      <c r="AE104" s="422">
        <f>+SUM(AE105:AE106)</f>
        <v>31348460</v>
      </c>
      <c r="AF104" s="156">
        <f>+SUM(AF105:AF106)</f>
        <v>0</v>
      </c>
      <c r="AG104" s="134">
        <f>+SUM(AG105:AG106)</f>
        <v>30000000</v>
      </c>
      <c r="AH104" s="132">
        <f>+SUM(AH105:AH106)</f>
        <v>0</v>
      </c>
      <c r="AI104" s="131">
        <f t="shared" si="229"/>
        <v>132277436</v>
      </c>
      <c r="AJ104" s="129">
        <f t="shared" si="229"/>
        <v>0</v>
      </c>
      <c r="AK104" s="131">
        <f t="shared" si="229"/>
        <v>132151180</v>
      </c>
      <c r="AL104" s="131">
        <f>+SUM(AL105:AL106)</f>
        <v>132277436</v>
      </c>
      <c r="AM104" s="131">
        <f t="shared" si="229"/>
        <v>837000</v>
      </c>
      <c r="AN104" s="132">
        <f t="shared" si="229"/>
        <v>280000</v>
      </c>
      <c r="AO104" s="131">
        <f t="shared" si="229"/>
        <v>40060000</v>
      </c>
      <c r="AP104" s="131">
        <f t="shared" si="229"/>
        <v>120000</v>
      </c>
      <c r="AQ104" s="131">
        <f t="shared" si="229"/>
        <v>0</v>
      </c>
      <c r="AR104" s="131">
        <f t="shared" si="229"/>
        <v>17500</v>
      </c>
      <c r="AS104" s="131">
        <f t="shared" si="229"/>
        <v>29121029</v>
      </c>
      <c r="AT104" s="131">
        <f>+SUM(AT105:AT106)</f>
        <v>280000</v>
      </c>
      <c r="AU104" s="131">
        <f>+SUM(AU105:AU106)</f>
        <v>34971976</v>
      </c>
      <c r="AV104" s="131">
        <f t="shared" si="229"/>
        <v>26183675</v>
      </c>
      <c r="AW104" s="131">
        <f t="shared" ref="AW104" si="231">+SUM(AW105:AW106)</f>
        <v>280000</v>
      </c>
      <c r="AX104" s="131">
        <f t="shared" si="229"/>
        <v>0</v>
      </c>
      <c r="AY104" s="131">
        <f>+SUM(AY105:AY106)</f>
        <v>132151180</v>
      </c>
      <c r="AZ104" s="129">
        <f t="shared" si="229"/>
        <v>0</v>
      </c>
      <c r="BA104" s="132">
        <f t="shared" si="229"/>
        <v>280000</v>
      </c>
      <c r="BB104" s="131">
        <f t="shared" si="229"/>
        <v>897000</v>
      </c>
      <c r="BC104" s="129">
        <f t="shared" si="229"/>
        <v>120000</v>
      </c>
      <c r="BD104" s="131">
        <f t="shared" si="229"/>
        <v>39999946</v>
      </c>
      <c r="BE104" s="131">
        <f t="shared" si="229"/>
        <v>17500</v>
      </c>
      <c r="BF104" s="131">
        <f t="shared" si="229"/>
        <v>0</v>
      </c>
      <c r="BG104" s="130">
        <f t="shared" si="229"/>
        <v>480129</v>
      </c>
      <c r="BH104" s="131">
        <f t="shared" si="229"/>
        <v>280000</v>
      </c>
      <c r="BI104" s="129">
        <f t="shared" si="229"/>
        <v>34172876</v>
      </c>
      <c r="BJ104" s="129">
        <f t="shared" ref="BJ104" si="232">+SUM(BJ105:BJ106)</f>
        <v>30279632</v>
      </c>
      <c r="BK104" s="130">
        <f t="shared" si="229"/>
        <v>0</v>
      </c>
      <c r="BL104" s="131">
        <f t="shared" si="229"/>
        <v>106527083</v>
      </c>
      <c r="BM104" s="129">
        <f t="shared" si="229"/>
        <v>0</v>
      </c>
      <c r="BN104" s="132">
        <f t="shared" si="229"/>
        <v>280000</v>
      </c>
      <c r="BO104" s="131">
        <f t="shared" si="229"/>
        <v>60000</v>
      </c>
      <c r="BP104" s="129">
        <f t="shared" si="229"/>
        <v>957000</v>
      </c>
      <c r="BQ104" s="131">
        <f t="shared" si="229"/>
        <v>0</v>
      </c>
      <c r="BR104" s="131">
        <f t="shared" si="229"/>
        <v>17500</v>
      </c>
      <c r="BS104" s="131">
        <f t="shared" si="229"/>
        <v>39999946</v>
      </c>
      <c r="BT104" s="130">
        <f>+SUM(BT105:BT106)</f>
        <v>480129</v>
      </c>
      <c r="BU104" s="131">
        <f t="shared" ref="BU104:CP104" si="233">+SUM(BU105:BU106)</f>
        <v>280000</v>
      </c>
      <c r="BV104" s="129">
        <f t="shared" si="233"/>
        <v>560000</v>
      </c>
      <c r="BW104" s="129">
        <f>+SUM(BW105:BW106)</f>
        <v>4971976</v>
      </c>
      <c r="BX104" s="130">
        <f t="shared" si="233"/>
        <v>58920532</v>
      </c>
      <c r="BY104" s="131">
        <f t="shared" si="233"/>
        <v>106527083</v>
      </c>
      <c r="BZ104" s="129">
        <f t="shared" si="233"/>
        <v>0</v>
      </c>
      <c r="CA104" s="129">
        <f t="shared" si="233"/>
        <v>280000</v>
      </c>
      <c r="CB104" s="131">
        <f t="shared" si="233"/>
        <v>60000</v>
      </c>
      <c r="CC104" s="131">
        <f t="shared" si="233"/>
        <v>957000</v>
      </c>
      <c r="CD104" s="131">
        <f t="shared" si="233"/>
        <v>0</v>
      </c>
      <c r="CE104" s="131">
        <f t="shared" si="233"/>
        <v>17500</v>
      </c>
      <c r="CF104" s="131">
        <f t="shared" si="233"/>
        <v>39999946</v>
      </c>
      <c r="CG104" s="131">
        <f t="shared" si="233"/>
        <v>480129</v>
      </c>
      <c r="CH104" s="131">
        <f t="shared" si="233"/>
        <v>280000</v>
      </c>
      <c r="CI104" s="131">
        <f t="shared" si="233"/>
        <v>560000</v>
      </c>
      <c r="CJ104" s="131">
        <f>+SUM(CJ105:CJ106)</f>
        <v>4971976</v>
      </c>
      <c r="CK104" s="131">
        <f t="shared" ref="CK104" si="234">+SUM(CK105:CK106)</f>
        <v>29999632</v>
      </c>
      <c r="CL104" s="130">
        <f t="shared" si="233"/>
        <v>77606183</v>
      </c>
      <c r="CM104" s="131">
        <f>+SUM(CM105:CM106)</f>
        <v>126256</v>
      </c>
      <c r="CN104" s="129">
        <f>+SUM(CN105:CN106)</f>
        <v>25624097</v>
      </c>
      <c r="CO104" s="129">
        <f>+SUM(CO105:CO106)</f>
        <v>0</v>
      </c>
      <c r="CP104" s="129">
        <f t="shared" si="233"/>
        <v>28920900</v>
      </c>
      <c r="CQ104" s="133">
        <f t="shared" si="199"/>
        <v>0.99904552126335444</v>
      </c>
      <c r="CR104" s="133">
        <f t="shared" si="200"/>
        <v>0.80533072171129771</v>
      </c>
    </row>
    <row r="105" spans="1:96" s="29" customFormat="1" ht="18" customHeight="1" outlineLevel="3" x14ac:dyDescent="0.2">
      <c r="A105" s="1191" t="str">
        <f t="shared" si="156"/>
        <v>A-2-0-4-7-510</v>
      </c>
      <c r="B105" s="43" t="s">
        <v>190</v>
      </c>
      <c r="C105" s="404" t="s">
        <v>86</v>
      </c>
      <c r="D105" s="65" t="s">
        <v>92</v>
      </c>
      <c r="E105" s="30">
        <v>6000000</v>
      </c>
      <c r="F105" s="44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28"/>
      <c r="R105" s="427"/>
      <c r="S105" s="27"/>
      <c r="T105" s="44"/>
      <c r="U105" s="39"/>
      <c r="V105" s="39"/>
      <c r="W105" s="39"/>
      <c r="X105" s="39">
        <v>471024</v>
      </c>
      <c r="Y105" s="39"/>
      <c r="Z105" s="39"/>
      <c r="AA105" s="28"/>
      <c r="AB105" s="1384"/>
      <c r="AC105" s="423"/>
      <c r="AD105" s="34">
        <f t="shared" ref="AD105:AD106" si="235">+F105+H105+J105+L105+N105+P105+R105+T105+V105+X105+Z105+AB105</f>
        <v>471024</v>
      </c>
      <c r="AE105" s="36">
        <f t="shared" ref="AE105:AE106" si="236">+G105+I105+K105+M105+O105+Q105+S105+U105+W105+Y105+AA105+AC105</f>
        <v>0</v>
      </c>
      <c r="AF105" s="44"/>
      <c r="AG105" s="39"/>
      <c r="AH105" s="428"/>
      <c r="AI105" s="30">
        <f>+E105-AD105+AE105-AH105-AF105+AG105</f>
        <v>5528976</v>
      </c>
      <c r="AJ105" s="27"/>
      <c r="AK105" s="123">
        <f>+AJ105+AY105</f>
        <v>5528976</v>
      </c>
      <c r="AL105" s="30">
        <f>+AI105-AJ105</f>
        <v>5528976</v>
      </c>
      <c r="AM105" s="30">
        <v>837000</v>
      </c>
      <c r="AN105" s="260">
        <v>0</v>
      </c>
      <c r="AO105" s="260">
        <v>0</v>
      </c>
      <c r="AP105" s="260">
        <v>0</v>
      </c>
      <c r="AQ105" s="261">
        <v>0</v>
      </c>
      <c r="AR105" s="30">
        <v>0</v>
      </c>
      <c r="AS105" s="30">
        <v>0</v>
      </c>
      <c r="AT105" s="40">
        <v>0</v>
      </c>
      <c r="AU105" s="40">
        <v>4691976</v>
      </c>
      <c r="AV105" s="40">
        <v>0</v>
      </c>
      <c r="AW105" s="120">
        <v>0</v>
      </c>
      <c r="AX105" s="112">
        <v>0</v>
      </c>
      <c r="AY105" s="30">
        <f t="shared" ref="AY105:AY106" si="237">+SUM(AM105:AX105)</f>
        <v>5528976</v>
      </c>
      <c r="AZ105" s="30">
        <v>0</v>
      </c>
      <c r="BA105" s="30">
        <v>0</v>
      </c>
      <c r="BB105" s="37">
        <v>837000</v>
      </c>
      <c r="BC105" s="45">
        <v>0</v>
      </c>
      <c r="BD105" s="40">
        <v>0</v>
      </c>
      <c r="BE105" s="40">
        <v>0</v>
      </c>
      <c r="BF105" s="40">
        <v>0</v>
      </c>
      <c r="BG105" s="112">
        <v>0</v>
      </c>
      <c r="BH105" s="37">
        <v>0</v>
      </c>
      <c r="BI105" s="45">
        <v>4691976</v>
      </c>
      <c r="BJ105" s="45">
        <v>0</v>
      </c>
      <c r="BK105" s="112">
        <v>0</v>
      </c>
      <c r="BL105" s="30">
        <f t="shared" ref="BL105:BL106" si="238">+SUM(AZ105:BK105)</f>
        <v>5528976</v>
      </c>
      <c r="BM105" s="34">
        <v>0</v>
      </c>
      <c r="BN105" s="38">
        <v>0</v>
      </c>
      <c r="BO105" s="38">
        <v>0</v>
      </c>
      <c r="BP105" s="38">
        <v>837000</v>
      </c>
      <c r="BQ105" s="38">
        <v>0</v>
      </c>
      <c r="BR105" s="40">
        <v>0</v>
      </c>
      <c r="BS105" s="38">
        <v>0</v>
      </c>
      <c r="BT105" s="35">
        <v>0</v>
      </c>
      <c r="BU105" s="30">
        <v>0</v>
      </c>
      <c r="BV105" s="42">
        <v>0</v>
      </c>
      <c r="BW105" s="42">
        <v>4691976</v>
      </c>
      <c r="BX105" s="112">
        <v>0</v>
      </c>
      <c r="BY105" s="30">
        <f>+SUM(BM105:BX105)</f>
        <v>5528976</v>
      </c>
      <c r="BZ105" s="38">
        <v>0</v>
      </c>
      <c r="CA105" s="38">
        <v>0</v>
      </c>
      <c r="CB105" s="38">
        <v>0</v>
      </c>
      <c r="CC105" s="38">
        <v>837000</v>
      </c>
      <c r="CD105" s="38">
        <v>0</v>
      </c>
      <c r="CE105" s="40">
        <v>0</v>
      </c>
      <c r="CF105" s="38">
        <v>0</v>
      </c>
      <c r="CG105" s="38">
        <v>0</v>
      </c>
      <c r="CH105" s="38">
        <v>0</v>
      </c>
      <c r="CI105" s="38">
        <v>0</v>
      </c>
      <c r="CJ105" s="38">
        <v>4691976</v>
      </c>
      <c r="CK105" s="38">
        <v>0</v>
      </c>
      <c r="CL105" s="31">
        <f t="shared" ref="CL105:CL106" si="239">+SUM(BZ105:CK105)</f>
        <v>5528976</v>
      </c>
      <c r="CM105" s="30">
        <f>+AL105-AY105</f>
        <v>0</v>
      </c>
      <c r="CN105" s="33">
        <f>+AY105-BL105</f>
        <v>0</v>
      </c>
      <c r="CO105" s="33">
        <f>+BL105-BY105</f>
        <v>0</v>
      </c>
      <c r="CP105" s="33">
        <f>+BY105-CL105</f>
        <v>0</v>
      </c>
      <c r="CQ105" s="74">
        <f t="shared" si="199"/>
        <v>1</v>
      </c>
      <c r="CR105" s="74">
        <f t="shared" si="200"/>
        <v>1</v>
      </c>
    </row>
    <row r="106" spans="1:96" s="26" customFormat="1" ht="36" customHeight="1" outlineLevel="3" x14ac:dyDescent="0.2">
      <c r="A106" s="1191" t="str">
        <f t="shared" si="156"/>
        <v>A-2-0-4-7-610</v>
      </c>
      <c r="B106" s="43" t="s">
        <v>191</v>
      </c>
      <c r="C106" s="404" t="s">
        <v>86</v>
      </c>
      <c r="D106" s="65" t="s">
        <v>93</v>
      </c>
      <c r="E106" s="30">
        <v>200000000</v>
      </c>
      <c r="F106" s="181">
        <v>100000000</v>
      </c>
      <c r="G106" s="38"/>
      <c r="H106" s="38">
        <f>2500000+8000000+4100000</f>
        <v>14600000</v>
      </c>
      <c r="I106" s="38"/>
      <c r="J106" s="38">
        <v>10000000</v>
      </c>
      <c r="K106" s="38"/>
      <c r="L106" s="38">
        <v>10000000</v>
      </c>
      <c r="M106" s="38"/>
      <c r="N106" s="38"/>
      <c r="O106" s="38"/>
      <c r="P106" s="38"/>
      <c r="Q106" s="35"/>
      <c r="R106" s="30"/>
      <c r="S106" s="33"/>
      <c r="T106" s="42"/>
      <c r="U106" s="38"/>
      <c r="V106" s="38"/>
      <c r="W106" s="38">
        <v>30000000</v>
      </c>
      <c r="X106" s="38"/>
      <c r="Y106" s="38">
        <f>560460+788000</f>
        <v>1348460</v>
      </c>
      <c r="Z106" s="38"/>
      <c r="AA106" s="35"/>
      <c r="AB106" s="31"/>
      <c r="AC106" s="36"/>
      <c r="AD106" s="34">
        <f t="shared" si="235"/>
        <v>134600000</v>
      </c>
      <c r="AE106" s="36">
        <f t="shared" si="236"/>
        <v>31348460</v>
      </c>
      <c r="AF106" s="42"/>
      <c r="AG106" s="38">
        <v>30000000</v>
      </c>
      <c r="AH106" s="32"/>
      <c r="AI106" s="30">
        <f>+E106-AD106+AE106-AH106-AF106+AG106</f>
        <v>126748460</v>
      </c>
      <c r="AJ106" s="33"/>
      <c r="AK106" s="111">
        <f>+AJ106+AY106</f>
        <v>126622204</v>
      </c>
      <c r="AL106" s="37">
        <f>+AI106-AJ106</f>
        <v>126748460</v>
      </c>
      <c r="AM106" s="30">
        <v>0</v>
      </c>
      <c r="AN106" s="260">
        <v>280000</v>
      </c>
      <c r="AO106" s="260">
        <v>40060000</v>
      </c>
      <c r="AP106" s="260">
        <v>120000</v>
      </c>
      <c r="AQ106" s="261">
        <v>0</v>
      </c>
      <c r="AR106" s="30">
        <v>17500</v>
      </c>
      <c r="AS106" s="30">
        <v>29121029</v>
      </c>
      <c r="AT106" s="40">
        <v>280000</v>
      </c>
      <c r="AU106" s="40">
        <v>30280000</v>
      </c>
      <c r="AV106" s="40">
        <v>26183675</v>
      </c>
      <c r="AW106" s="120">
        <v>280000</v>
      </c>
      <c r="AX106" s="112">
        <v>0</v>
      </c>
      <c r="AY106" s="30">
        <f t="shared" si="237"/>
        <v>126622204</v>
      </c>
      <c r="AZ106" s="30">
        <v>0</v>
      </c>
      <c r="BA106" s="30">
        <v>280000</v>
      </c>
      <c r="BB106" s="37">
        <v>60000</v>
      </c>
      <c r="BC106" s="45">
        <v>120000</v>
      </c>
      <c r="BD106" s="40">
        <v>39999946</v>
      </c>
      <c r="BE106" s="40">
        <v>17500</v>
      </c>
      <c r="BF106" s="40">
        <v>0</v>
      </c>
      <c r="BG106" s="112">
        <v>480129</v>
      </c>
      <c r="BH106" s="37">
        <v>280000</v>
      </c>
      <c r="BI106" s="45">
        <v>29480900</v>
      </c>
      <c r="BJ106" s="45">
        <v>30279632</v>
      </c>
      <c r="BK106" s="112">
        <v>0</v>
      </c>
      <c r="BL106" s="30">
        <f t="shared" si="238"/>
        <v>100998107</v>
      </c>
      <c r="BM106" s="34">
        <v>0</v>
      </c>
      <c r="BN106" s="38">
        <v>280000</v>
      </c>
      <c r="BO106" s="38">
        <v>60000</v>
      </c>
      <c r="BP106" s="38">
        <v>120000</v>
      </c>
      <c r="BQ106" s="38">
        <v>0</v>
      </c>
      <c r="BR106" s="40">
        <v>17500</v>
      </c>
      <c r="BS106" s="38">
        <v>39999946</v>
      </c>
      <c r="BT106" s="35">
        <v>480129</v>
      </c>
      <c r="BU106" s="30">
        <v>280000</v>
      </c>
      <c r="BV106" s="42">
        <v>560000</v>
      </c>
      <c r="BW106" s="42">
        <v>280000</v>
      </c>
      <c r="BX106" s="112">
        <v>58920532</v>
      </c>
      <c r="BY106" s="30">
        <f>+SUM(BM106:BX106)</f>
        <v>100998107</v>
      </c>
      <c r="BZ106" s="38">
        <v>0</v>
      </c>
      <c r="CA106" s="38">
        <v>280000</v>
      </c>
      <c r="CB106" s="38">
        <v>60000</v>
      </c>
      <c r="CC106" s="38">
        <v>120000</v>
      </c>
      <c r="CD106" s="38">
        <v>0</v>
      </c>
      <c r="CE106" s="40">
        <v>17500</v>
      </c>
      <c r="CF106" s="38">
        <v>39999946</v>
      </c>
      <c r="CG106" s="38">
        <v>480129</v>
      </c>
      <c r="CH106" s="38">
        <v>280000</v>
      </c>
      <c r="CI106" s="38">
        <v>560000</v>
      </c>
      <c r="CJ106" s="38">
        <v>280000</v>
      </c>
      <c r="CK106" s="38">
        <v>29999632</v>
      </c>
      <c r="CL106" s="31">
        <f t="shared" si="239"/>
        <v>72077207</v>
      </c>
      <c r="CM106" s="30">
        <f>+AL106-AY106</f>
        <v>126256</v>
      </c>
      <c r="CN106" s="33">
        <f>+AY106-BL106</f>
        <v>25624097</v>
      </c>
      <c r="CO106" s="33">
        <f>+BL106-BY106</f>
        <v>0</v>
      </c>
      <c r="CP106" s="33">
        <f>+BY106-CL106</f>
        <v>28920900</v>
      </c>
      <c r="CQ106" s="74">
        <f t="shared" si="199"/>
        <v>0.9990038853332025</v>
      </c>
      <c r="CR106" s="74">
        <f t="shared" si="200"/>
        <v>0.79683892806271572</v>
      </c>
    </row>
    <row r="107" spans="1:96" s="64" customFormat="1" ht="20.25" customHeight="1" outlineLevel="2" x14ac:dyDescent="0.2">
      <c r="A107" s="1191" t="str">
        <f t="shared" si="156"/>
        <v>A-2-0-4-810</v>
      </c>
      <c r="B107" s="128" t="s">
        <v>254</v>
      </c>
      <c r="C107" s="403" t="s">
        <v>86</v>
      </c>
      <c r="D107" s="107" t="s">
        <v>255</v>
      </c>
      <c r="E107" s="131">
        <f>+SUM(E108:E112)</f>
        <v>1671525510</v>
      </c>
      <c r="F107" s="156">
        <f t="shared" ref="F107:BS107" si="240">+SUM(F108:F112)</f>
        <v>0</v>
      </c>
      <c r="G107" s="134">
        <f t="shared" ref="G107:AC107" si="241">+SUM(G108:G112)</f>
        <v>0</v>
      </c>
      <c r="H107" s="134">
        <f t="shared" si="241"/>
        <v>0</v>
      </c>
      <c r="I107" s="134">
        <f t="shared" si="241"/>
        <v>0</v>
      </c>
      <c r="J107" s="134">
        <f t="shared" si="241"/>
        <v>0</v>
      </c>
      <c r="K107" s="134">
        <f t="shared" si="241"/>
        <v>0</v>
      </c>
      <c r="L107" s="134">
        <f t="shared" si="241"/>
        <v>0</v>
      </c>
      <c r="M107" s="134">
        <f t="shared" si="241"/>
        <v>0</v>
      </c>
      <c r="N107" s="134">
        <f t="shared" si="241"/>
        <v>200000000</v>
      </c>
      <c r="O107" s="134">
        <f t="shared" si="241"/>
        <v>0</v>
      </c>
      <c r="P107" s="134">
        <f t="shared" si="241"/>
        <v>18349338</v>
      </c>
      <c r="Q107" s="159">
        <f t="shared" si="241"/>
        <v>0</v>
      </c>
      <c r="R107" s="131">
        <f t="shared" si="241"/>
        <v>110000000</v>
      </c>
      <c r="S107" s="129">
        <f t="shared" si="241"/>
        <v>0</v>
      </c>
      <c r="T107" s="156">
        <f t="shared" si="241"/>
        <v>0</v>
      </c>
      <c r="U107" s="134">
        <f t="shared" si="241"/>
        <v>0</v>
      </c>
      <c r="V107" s="134">
        <f t="shared" si="241"/>
        <v>0</v>
      </c>
      <c r="W107" s="134">
        <f t="shared" si="241"/>
        <v>0</v>
      </c>
      <c r="X107" s="134">
        <f t="shared" si="241"/>
        <v>0</v>
      </c>
      <c r="Y107" s="134">
        <f t="shared" si="241"/>
        <v>0</v>
      </c>
      <c r="Z107" s="134">
        <f>+SUM(Z108:Z112)</f>
        <v>25000000</v>
      </c>
      <c r="AA107" s="159">
        <f t="shared" si="241"/>
        <v>0</v>
      </c>
      <c r="AB107" s="130">
        <f t="shared" si="241"/>
        <v>45278022</v>
      </c>
      <c r="AC107" s="422">
        <f t="shared" si="241"/>
        <v>45278022</v>
      </c>
      <c r="AD107" s="228">
        <f>+SUM(AD108:AD112)</f>
        <v>398627360</v>
      </c>
      <c r="AE107" s="422">
        <f>+SUM(AE108:AE112)</f>
        <v>45278022</v>
      </c>
      <c r="AF107" s="156">
        <f>+SUM(AF108:AF112)</f>
        <v>0</v>
      </c>
      <c r="AG107" s="134">
        <f>+SUM(AG108:AG112)</f>
        <v>0</v>
      </c>
      <c r="AH107" s="132">
        <f>+SUM(AH108:AH112)</f>
        <v>0</v>
      </c>
      <c r="AI107" s="131">
        <f t="shared" si="240"/>
        <v>1318176172</v>
      </c>
      <c r="AJ107" s="129">
        <f t="shared" si="240"/>
        <v>0</v>
      </c>
      <c r="AK107" s="131">
        <f t="shared" si="240"/>
        <v>1318176172</v>
      </c>
      <c r="AL107" s="131">
        <f>+SUM(AL108:AL112)</f>
        <v>1318176172</v>
      </c>
      <c r="AM107" s="131">
        <f t="shared" si="240"/>
        <v>1318176172</v>
      </c>
      <c r="AN107" s="132">
        <f t="shared" si="240"/>
        <v>0</v>
      </c>
      <c r="AO107" s="131">
        <f t="shared" si="240"/>
        <v>0</v>
      </c>
      <c r="AP107" s="131">
        <f t="shared" si="240"/>
        <v>0</v>
      </c>
      <c r="AQ107" s="131">
        <f t="shared" si="240"/>
        <v>0</v>
      </c>
      <c r="AR107" s="131">
        <f t="shared" si="240"/>
        <v>0</v>
      </c>
      <c r="AS107" s="131">
        <f>+SUM(AS108:AS112)</f>
        <v>0</v>
      </c>
      <c r="AT107" s="131">
        <f>+SUM(AT108:AT112)</f>
        <v>0</v>
      </c>
      <c r="AU107" s="131">
        <f>+SUM(AU108:AU112)</f>
        <v>0</v>
      </c>
      <c r="AV107" s="131">
        <f t="shared" si="240"/>
        <v>0</v>
      </c>
      <c r="AW107" s="131">
        <f t="shared" ref="AW107" si="242">+SUM(AW108:AW112)</f>
        <v>0</v>
      </c>
      <c r="AX107" s="131">
        <f t="shared" si="240"/>
        <v>0</v>
      </c>
      <c r="AY107" s="131">
        <f>+SUM(AY108:AY112)</f>
        <v>1318176172</v>
      </c>
      <c r="AZ107" s="129">
        <f t="shared" si="240"/>
        <v>75956368</v>
      </c>
      <c r="BA107" s="132">
        <f t="shared" si="240"/>
        <v>102312978</v>
      </c>
      <c r="BB107" s="131">
        <f t="shared" si="240"/>
        <v>107353329</v>
      </c>
      <c r="BC107" s="129">
        <f t="shared" si="240"/>
        <v>108475198</v>
      </c>
      <c r="BD107" s="131">
        <f t="shared" si="240"/>
        <v>104004120</v>
      </c>
      <c r="BE107" s="131">
        <f t="shared" si="240"/>
        <v>135243457</v>
      </c>
      <c r="BF107" s="131">
        <f t="shared" si="240"/>
        <v>102105087</v>
      </c>
      <c r="BG107" s="130">
        <f t="shared" si="240"/>
        <v>113362152</v>
      </c>
      <c r="BH107" s="131">
        <f t="shared" si="240"/>
        <v>97499255</v>
      </c>
      <c r="BI107" s="129">
        <f t="shared" si="240"/>
        <v>137293407</v>
      </c>
      <c r="BJ107" s="129">
        <f t="shared" ref="BJ107" si="243">+SUM(BJ108:BJ112)</f>
        <v>119112561</v>
      </c>
      <c r="BK107" s="130">
        <f t="shared" si="240"/>
        <v>115458260</v>
      </c>
      <c r="BL107" s="131">
        <f t="shared" si="240"/>
        <v>1318176172</v>
      </c>
      <c r="BM107" s="129">
        <f t="shared" si="240"/>
        <v>75956368</v>
      </c>
      <c r="BN107" s="132">
        <f t="shared" si="240"/>
        <v>87466788</v>
      </c>
      <c r="BO107" s="131">
        <f t="shared" si="240"/>
        <v>122199519</v>
      </c>
      <c r="BP107" s="129">
        <f t="shared" si="240"/>
        <v>108475198</v>
      </c>
      <c r="BQ107" s="131">
        <f t="shared" si="240"/>
        <v>103999120</v>
      </c>
      <c r="BR107" s="131">
        <f t="shared" si="240"/>
        <v>135248457</v>
      </c>
      <c r="BS107" s="131">
        <f t="shared" si="240"/>
        <v>102105087</v>
      </c>
      <c r="BT107" s="130">
        <f>+SUM(BT108:BT112)</f>
        <v>113362152</v>
      </c>
      <c r="BU107" s="131">
        <f t="shared" ref="BU107:CP107" si="244">+SUM(BU108:BU112)</f>
        <v>97499255</v>
      </c>
      <c r="BV107" s="129">
        <f t="shared" ref="BV107" si="245">+SUM(BV108:BV112)</f>
        <v>134261384</v>
      </c>
      <c r="BW107" s="129">
        <f>+SUM(BW108:BW112)</f>
        <v>122144584</v>
      </c>
      <c r="BX107" s="130">
        <f t="shared" si="244"/>
        <v>115458260</v>
      </c>
      <c r="BY107" s="131">
        <f>+SUM(BY108:BY112)</f>
        <v>1318176172</v>
      </c>
      <c r="BZ107" s="129">
        <f t="shared" si="244"/>
        <v>60233207</v>
      </c>
      <c r="CA107" s="129">
        <f t="shared" si="244"/>
        <v>87961400</v>
      </c>
      <c r="CB107" s="131">
        <f t="shared" si="244"/>
        <v>137428068</v>
      </c>
      <c r="CC107" s="131">
        <f t="shared" si="244"/>
        <v>108475198</v>
      </c>
      <c r="CD107" s="131">
        <f>+SUM(CD108:CD112)</f>
        <v>103999120</v>
      </c>
      <c r="CE107" s="131">
        <f t="shared" si="244"/>
        <v>135248457</v>
      </c>
      <c r="CF107" s="131">
        <f t="shared" si="244"/>
        <v>85277885</v>
      </c>
      <c r="CG107" s="131">
        <f t="shared" si="244"/>
        <v>128676662</v>
      </c>
      <c r="CH107" s="131">
        <f t="shared" si="244"/>
        <v>90650659</v>
      </c>
      <c r="CI107" s="129">
        <f t="shared" ref="CI107" si="246">+SUM(CI108:CI112)</f>
        <v>142622672</v>
      </c>
      <c r="CJ107" s="129">
        <f>+SUM(CJ108:CJ112)</f>
        <v>109476512</v>
      </c>
      <c r="CK107" s="129">
        <f t="shared" ref="CK107" si="247">+SUM(CK108:CK112)</f>
        <v>128126332</v>
      </c>
      <c r="CL107" s="130">
        <f>+SUM(CL108:CL112)</f>
        <v>1318176172</v>
      </c>
      <c r="CM107" s="131">
        <f>+SUM(CM108:CM112)</f>
        <v>0</v>
      </c>
      <c r="CN107" s="129">
        <f>+SUM(CN108:CN112)</f>
        <v>0</v>
      </c>
      <c r="CO107" s="129">
        <f>+SUM(CO108:CO112)</f>
        <v>0</v>
      </c>
      <c r="CP107" s="129">
        <f t="shared" si="244"/>
        <v>0</v>
      </c>
      <c r="CQ107" s="133">
        <f t="shared" si="199"/>
        <v>1</v>
      </c>
      <c r="CR107" s="133">
        <f t="shared" si="200"/>
        <v>1</v>
      </c>
    </row>
    <row r="108" spans="1:96" s="29" customFormat="1" ht="18.75" customHeight="1" outlineLevel="3" x14ac:dyDescent="0.2">
      <c r="A108" s="1191" t="str">
        <f t="shared" si="156"/>
        <v>A-2-0-4-8-110</v>
      </c>
      <c r="B108" s="43" t="s">
        <v>192</v>
      </c>
      <c r="C108" s="404" t="s">
        <v>86</v>
      </c>
      <c r="D108" s="65" t="s">
        <v>94</v>
      </c>
      <c r="E108" s="30">
        <v>183815862</v>
      </c>
      <c r="F108" s="44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28"/>
      <c r="R108" s="30">
        <v>40000000</v>
      </c>
      <c r="S108" s="27"/>
      <c r="T108" s="44"/>
      <c r="U108" s="39"/>
      <c r="V108" s="39"/>
      <c r="W108" s="39"/>
      <c r="X108" s="39"/>
      <c r="Y108" s="39"/>
      <c r="Z108" s="39"/>
      <c r="AA108" s="28"/>
      <c r="AB108" s="31">
        <v>19952197</v>
      </c>
      <c r="AC108" s="423"/>
      <c r="AD108" s="34">
        <f t="shared" ref="AD108:AD112" si="248">+F108+H108+J108+L108+N108+P108+R108+T108+V108+X108+Z108+AB108</f>
        <v>59952197</v>
      </c>
      <c r="AE108" s="36">
        <f t="shared" ref="AE108:AE112" si="249">+G108+I108+K108+M108+O108+Q108+S108+U108+W108+Y108+AA108+AC108</f>
        <v>0</v>
      </c>
      <c r="AF108" s="44"/>
      <c r="AG108" s="39"/>
      <c r="AH108" s="428"/>
      <c r="AI108" s="30">
        <f>+E108-AD108+AE108-AH108-AF108+AG108</f>
        <v>123863665</v>
      </c>
      <c r="AJ108" s="27"/>
      <c r="AK108" s="123">
        <f>+AJ108+AY108</f>
        <v>123863665</v>
      </c>
      <c r="AL108" s="30">
        <f>+AI108-AJ108</f>
        <v>123863665</v>
      </c>
      <c r="AM108" s="30">
        <v>123863665</v>
      </c>
      <c r="AN108" s="260">
        <v>0</v>
      </c>
      <c r="AO108" s="260">
        <v>0</v>
      </c>
      <c r="AP108" s="260">
        <v>0</v>
      </c>
      <c r="AQ108" s="261">
        <v>0</v>
      </c>
      <c r="AR108" s="30">
        <v>0</v>
      </c>
      <c r="AS108" s="30">
        <v>0</v>
      </c>
      <c r="AT108" s="40">
        <v>0</v>
      </c>
      <c r="AU108" s="40">
        <v>0</v>
      </c>
      <c r="AV108" s="40">
        <v>0</v>
      </c>
      <c r="AW108" s="120">
        <v>0</v>
      </c>
      <c r="AX108" s="112">
        <v>0</v>
      </c>
      <c r="AY108" s="30">
        <f t="shared" ref="AY108:AY112" si="250">+SUM(AM108:AX108)</f>
        <v>123863665</v>
      </c>
      <c r="AZ108" s="30">
        <v>8446998</v>
      </c>
      <c r="BA108" s="30">
        <v>6630745</v>
      </c>
      <c r="BB108" s="37">
        <v>9553002</v>
      </c>
      <c r="BC108" s="45">
        <v>7423806</v>
      </c>
      <c r="BD108" s="40">
        <v>13080174</v>
      </c>
      <c r="BE108" s="40">
        <v>15419528</v>
      </c>
      <c r="BF108" s="40">
        <v>7567811</v>
      </c>
      <c r="BG108" s="112">
        <v>10947861</v>
      </c>
      <c r="BH108" s="37">
        <v>5848985</v>
      </c>
      <c r="BI108" s="45">
        <v>16691927</v>
      </c>
      <c r="BJ108" s="45">
        <v>14855305</v>
      </c>
      <c r="BK108" s="112">
        <v>7397523</v>
      </c>
      <c r="BL108" s="30">
        <f t="shared" ref="BL108:BL112" si="251">+SUM(AZ108:BK108)</f>
        <v>123863665</v>
      </c>
      <c r="BM108" s="34">
        <v>8446998</v>
      </c>
      <c r="BN108" s="38">
        <v>6029507</v>
      </c>
      <c r="BO108" s="38">
        <v>10154240</v>
      </c>
      <c r="BP108" s="38">
        <v>7423806</v>
      </c>
      <c r="BQ108" s="38">
        <v>13075174</v>
      </c>
      <c r="BR108" s="38">
        <v>15424528</v>
      </c>
      <c r="BS108" s="38">
        <v>7567811</v>
      </c>
      <c r="BT108" s="35">
        <v>10947861</v>
      </c>
      <c r="BU108" s="30">
        <v>5848985</v>
      </c>
      <c r="BV108" s="42">
        <v>16567471</v>
      </c>
      <c r="BW108" s="42">
        <v>14979761</v>
      </c>
      <c r="BX108" s="112">
        <v>7397523</v>
      </c>
      <c r="BY108" s="30">
        <f>+SUM(BM108:BX108)</f>
        <v>123863665</v>
      </c>
      <c r="BZ108" s="38">
        <v>8315177</v>
      </c>
      <c r="CA108" s="38">
        <v>5551863</v>
      </c>
      <c r="CB108" s="38">
        <v>10763705</v>
      </c>
      <c r="CC108" s="38">
        <v>7423806</v>
      </c>
      <c r="CD108" s="38">
        <v>13075174</v>
      </c>
      <c r="CE108" s="38">
        <v>15424528</v>
      </c>
      <c r="CF108" s="38">
        <v>7156021</v>
      </c>
      <c r="CG108" s="38">
        <v>11306587</v>
      </c>
      <c r="CH108" s="38">
        <v>5695954</v>
      </c>
      <c r="CI108" s="38">
        <v>16773566</v>
      </c>
      <c r="CJ108" s="38">
        <v>7717615</v>
      </c>
      <c r="CK108" s="38">
        <v>14659669</v>
      </c>
      <c r="CL108" s="31">
        <f t="shared" ref="CL108:CL112" si="252">+SUM(BZ108:CK108)</f>
        <v>123863665</v>
      </c>
      <c r="CM108" s="30">
        <f>+AL108-AY108</f>
        <v>0</v>
      </c>
      <c r="CN108" s="33">
        <f>+AY108-BL108</f>
        <v>0</v>
      </c>
      <c r="CO108" s="33">
        <f>+BL108-BY108</f>
        <v>0</v>
      </c>
      <c r="CP108" s="33">
        <f>+BY108-CL108</f>
        <v>0</v>
      </c>
      <c r="CQ108" s="74">
        <f t="shared" si="199"/>
        <v>1</v>
      </c>
      <c r="CR108" s="74">
        <f t="shared" si="200"/>
        <v>1</v>
      </c>
    </row>
    <row r="109" spans="1:96" s="26" customFormat="1" ht="18.75" customHeight="1" outlineLevel="3" x14ac:dyDescent="0.2">
      <c r="A109" s="1191" t="str">
        <f t="shared" si="156"/>
        <v>A-2-0-4-8-210</v>
      </c>
      <c r="B109" s="43" t="s">
        <v>193</v>
      </c>
      <c r="C109" s="404" t="s">
        <v>86</v>
      </c>
      <c r="D109" s="65" t="s">
        <v>95</v>
      </c>
      <c r="E109" s="30">
        <v>1012359648</v>
      </c>
      <c r="F109" s="42"/>
      <c r="G109" s="38"/>
      <c r="H109" s="38"/>
      <c r="I109" s="38"/>
      <c r="J109" s="38"/>
      <c r="K109" s="38"/>
      <c r="L109" s="38"/>
      <c r="M109" s="38"/>
      <c r="N109" s="38">
        <v>200000000</v>
      </c>
      <c r="O109" s="38"/>
      <c r="P109" s="38">
        <v>18349338</v>
      </c>
      <c r="Q109" s="35"/>
      <c r="R109" s="30"/>
      <c r="S109" s="33"/>
      <c r="T109" s="42"/>
      <c r="U109" s="38"/>
      <c r="V109" s="38"/>
      <c r="W109" s="38"/>
      <c r="X109" s="38"/>
      <c r="Y109" s="38"/>
      <c r="Z109" s="38"/>
      <c r="AA109" s="35"/>
      <c r="AB109" s="31"/>
      <c r="AC109" s="31">
        <f>22761375+22516647</f>
        <v>45278022</v>
      </c>
      <c r="AD109" s="34">
        <f t="shared" si="248"/>
        <v>218349338</v>
      </c>
      <c r="AE109" s="36">
        <f t="shared" si="249"/>
        <v>45278022</v>
      </c>
      <c r="AF109" s="42"/>
      <c r="AG109" s="38"/>
      <c r="AH109" s="32"/>
      <c r="AI109" s="30">
        <f>+E109-AD109+AE109-AH109-AF109+AG109</f>
        <v>839288332</v>
      </c>
      <c r="AJ109" s="33"/>
      <c r="AK109" s="111">
        <f>+AJ109+AY109</f>
        <v>839288332</v>
      </c>
      <c r="AL109" s="37">
        <f>+AI109-AJ109</f>
        <v>839288332</v>
      </c>
      <c r="AM109" s="30">
        <v>839288332</v>
      </c>
      <c r="AN109" s="260">
        <v>0</v>
      </c>
      <c r="AO109" s="260">
        <v>0</v>
      </c>
      <c r="AP109" s="260">
        <v>0</v>
      </c>
      <c r="AQ109" s="261">
        <v>0</v>
      </c>
      <c r="AR109" s="30">
        <v>0</v>
      </c>
      <c r="AS109" s="30">
        <v>0</v>
      </c>
      <c r="AT109" s="40">
        <v>0</v>
      </c>
      <c r="AU109" s="40">
        <v>0</v>
      </c>
      <c r="AV109" s="40">
        <v>0</v>
      </c>
      <c r="AW109" s="120">
        <v>0</v>
      </c>
      <c r="AX109" s="112">
        <v>0</v>
      </c>
      <c r="AY109" s="30">
        <f t="shared" si="250"/>
        <v>839288332</v>
      </c>
      <c r="AZ109" s="30">
        <v>47428829</v>
      </c>
      <c r="BA109" s="30">
        <v>68497076</v>
      </c>
      <c r="BB109" s="37">
        <v>66305861</v>
      </c>
      <c r="BC109" s="45">
        <v>67645681</v>
      </c>
      <c r="BD109" s="40">
        <v>60321697</v>
      </c>
      <c r="BE109" s="40">
        <v>88616359</v>
      </c>
      <c r="BF109" s="40">
        <v>64081536</v>
      </c>
      <c r="BG109" s="112">
        <v>71802559</v>
      </c>
      <c r="BH109" s="37">
        <v>73577254</v>
      </c>
      <c r="BI109" s="45">
        <v>75884438</v>
      </c>
      <c r="BJ109" s="45">
        <v>70841622</v>
      </c>
      <c r="BK109" s="112">
        <v>84285420</v>
      </c>
      <c r="BL109" s="30">
        <f t="shared" si="251"/>
        <v>839288332</v>
      </c>
      <c r="BM109" s="34">
        <v>47428829</v>
      </c>
      <c r="BN109" s="38">
        <v>54487575</v>
      </c>
      <c r="BO109" s="38">
        <v>80315362</v>
      </c>
      <c r="BP109" s="38">
        <v>67645681</v>
      </c>
      <c r="BQ109" s="38">
        <v>60321697</v>
      </c>
      <c r="BR109" s="38">
        <v>88616359</v>
      </c>
      <c r="BS109" s="38">
        <v>64081536</v>
      </c>
      <c r="BT109" s="35">
        <v>71802559</v>
      </c>
      <c r="BU109" s="30">
        <v>73577254</v>
      </c>
      <c r="BV109" s="42">
        <v>73732267</v>
      </c>
      <c r="BW109" s="42">
        <v>72993793</v>
      </c>
      <c r="BX109" s="112">
        <v>84285420</v>
      </c>
      <c r="BY109" s="30">
        <f>+SUM(BM109:BX109)</f>
        <v>839288332</v>
      </c>
      <c r="BZ109" s="38">
        <v>41003987</v>
      </c>
      <c r="CA109" s="38">
        <v>58461683</v>
      </c>
      <c r="CB109" s="38">
        <v>82766096</v>
      </c>
      <c r="CC109" s="38">
        <v>67645681</v>
      </c>
      <c r="CD109" s="38">
        <v>60321697</v>
      </c>
      <c r="CE109" s="38">
        <v>88616359</v>
      </c>
      <c r="CF109" s="38">
        <v>61012466</v>
      </c>
      <c r="CG109" s="38">
        <v>73450049</v>
      </c>
      <c r="CH109" s="38">
        <v>67357547</v>
      </c>
      <c r="CI109" s="38">
        <v>81373554</v>
      </c>
      <c r="CJ109" s="38">
        <v>68179334</v>
      </c>
      <c r="CK109" s="38">
        <v>89099879</v>
      </c>
      <c r="CL109" s="31">
        <f t="shared" si="252"/>
        <v>839288332</v>
      </c>
      <c r="CM109" s="30">
        <f>+AL109-AY109</f>
        <v>0</v>
      </c>
      <c r="CN109" s="33">
        <f>+AY109-BL109</f>
        <v>0</v>
      </c>
      <c r="CO109" s="33">
        <f>+BL109-BY109</f>
        <v>0</v>
      </c>
      <c r="CP109" s="33">
        <f>+BY109-CL109</f>
        <v>0</v>
      </c>
      <c r="CQ109" s="74">
        <f t="shared" si="199"/>
        <v>1</v>
      </c>
      <c r="CR109" s="74">
        <f t="shared" si="200"/>
        <v>1</v>
      </c>
    </row>
    <row r="110" spans="1:96" s="26" customFormat="1" ht="18.75" customHeight="1" outlineLevel="3" x14ac:dyDescent="0.2">
      <c r="A110" s="1191" t="str">
        <f t="shared" si="156"/>
        <v>A-2-0-4-8-310</v>
      </c>
      <c r="B110" s="43" t="s">
        <v>194</v>
      </c>
      <c r="C110" s="404" t="s">
        <v>86</v>
      </c>
      <c r="D110" s="65" t="s">
        <v>96</v>
      </c>
      <c r="E110" s="30">
        <v>350000</v>
      </c>
      <c r="F110" s="42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5"/>
      <c r="R110" s="30"/>
      <c r="S110" s="33"/>
      <c r="T110" s="42"/>
      <c r="U110" s="38"/>
      <c r="V110" s="38"/>
      <c r="W110" s="38"/>
      <c r="X110" s="38"/>
      <c r="Y110" s="38"/>
      <c r="Z110" s="38"/>
      <c r="AA110" s="35"/>
      <c r="AB110" s="31">
        <v>216526</v>
      </c>
      <c r="AC110" s="36"/>
      <c r="AD110" s="34">
        <f t="shared" si="248"/>
        <v>216526</v>
      </c>
      <c r="AE110" s="36">
        <f t="shared" si="249"/>
        <v>0</v>
      </c>
      <c r="AF110" s="42"/>
      <c r="AG110" s="38"/>
      <c r="AH110" s="32"/>
      <c r="AI110" s="30">
        <f>+E110-AD110+AE110-AH110-AF110+AG110</f>
        <v>133474</v>
      </c>
      <c r="AJ110" s="33"/>
      <c r="AK110" s="111">
        <f>+AJ110+AY110</f>
        <v>133474</v>
      </c>
      <c r="AL110" s="37">
        <f>+AI110-AJ110</f>
        <v>133474</v>
      </c>
      <c r="AM110" s="30">
        <v>133474</v>
      </c>
      <c r="AN110" s="260">
        <v>0</v>
      </c>
      <c r="AO110" s="260">
        <v>0</v>
      </c>
      <c r="AP110" s="260">
        <v>0</v>
      </c>
      <c r="AQ110" s="261">
        <v>0</v>
      </c>
      <c r="AR110" s="30">
        <v>0</v>
      </c>
      <c r="AS110" s="30">
        <v>0</v>
      </c>
      <c r="AT110" s="40">
        <v>0</v>
      </c>
      <c r="AU110" s="40">
        <v>0</v>
      </c>
      <c r="AV110" s="40">
        <v>0</v>
      </c>
      <c r="AW110" s="120">
        <v>0</v>
      </c>
      <c r="AX110" s="112">
        <v>0</v>
      </c>
      <c r="AY110" s="30">
        <f t="shared" si="250"/>
        <v>133474</v>
      </c>
      <c r="AZ110" s="30">
        <v>4379</v>
      </c>
      <c r="BA110" s="30">
        <v>4352</v>
      </c>
      <c r="BB110" s="37">
        <v>4361</v>
      </c>
      <c r="BC110" s="45">
        <v>4408</v>
      </c>
      <c r="BD110" s="40">
        <v>4428</v>
      </c>
      <c r="BE110" s="40">
        <v>28811</v>
      </c>
      <c r="BF110" s="40">
        <v>4508</v>
      </c>
      <c r="BG110" s="112">
        <v>46795</v>
      </c>
      <c r="BH110" s="37">
        <v>0</v>
      </c>
      <c r="BI110" s="45">
        <v>4156</v>
      </c>
      <c r="BJ110" s="45">
        <v>0</v>
      </c>
      <c r="BK110" s="112">
        <v>27276</v>
      </c>
      <c r="BL110" s="30">
        <f t="shared" si="251"/>
        <v>133474</v>
      </c>
      <c r="BM110" s="34">
        <v>4379</v>
      </c>
      <c r="BN110" s="38">
        <v>4352</v>
      </c>
      <c r="BO110" s="38">
        <v>4361</v>
      </c>
      <c r="BP110" s="38">
        <v>4408</v>
      </c>
      <c r="BQ110" s="38">
        <v>4428</v>
      </c>
      <c r="BR110" s="38">
        <v>28811</v>
      </c>
      <c r="BS110" s="38">
        <v>4508</v>
      </c>
      <c r="BT110" s="35">
        <v>46795</v>
      </c>
      <c r="BU110" s="30">
        <v>0</v>
      </c>
      <c r="BV110" s="42">
        <v>4156</v>
      </c>
      <c r="BW110" s="42">
        <v>0</v>
      </c>
      <c r="BX110" s="112">
        <v>27276</v>
      </c>
      <c r="BY110" s="30">
        <f>+SUM(BM110:BX110)</f>
        <v>133474</v>
      </c>
      <c r="BZ110" s="38">
        <v>4379</v>
      </c>
      <c r="CA110" s="38">
        <v>4352</v>
      </c>
      <c r="CB110" s="38">
        <v>4361</v>
      </c>
      <c r="CC110" s="38">
        <v>4408</v>
      </c>
      <c r="CD110" s="38">
        <v>4428</v>
      </c>
      <c r="CE110" s="38">
        <v>28811</v>
      </c>
      <c r="CF110" s="38">
        <v>4508</v>
      </c>
      <c r="CG110" s="38">
        <v>8747</v>
      </c>
      <c r="CH110" s="38">
        <v>38048</v>
      </c>
      <c r="CI110" s="38">
        <v>4156</v>
      </c>
      <c r="CJ110" s="38">
        <v>0</v>
      </c>
      <c r="CK110" s="38">
        <v>27276</v>
      </c>
      <c r="CL110" s="31">
        <f t="shared" si="252"/>
        <v>133474</v>
      </c>
      <c r="CM110" s="30">
        <f>+AL110-AY110</f>
        <v>0</v>
      </c>
      <c r="CN110" s="33">
        <f>+AY110-BL110</f>
        <v>0</v>
      </c>
      <c r="CO110" s="33">
        <f>+BL110-BY110</f>
        <v>0</v>
      </c>
      <c r="CP110" s="33">
        <f>+BY110-CL110</f>
        <v>0</v>
      </c>
      <c r="CQ110" s="74">
        <f t="shared" si="199"/>
        <v>1</v>
      </c>
      <c r="CR110" s="74">
        <f t="shared" si="200"/>
        <v>1</v>
      </c>
    </row>
    <row r="111" spans="1:96" s="26" customFormat="1" ht="18.75" customHeight="1" outlineLevel="3" x14ac:dyDescent="0.2">
      <c r="A111" s="1191" t="str">
        <f t="shared" si="156"/>
        <v>A-2-0-4-8-510</v>
      </c>
      <c r="B111" s="43" t="s">
        <v>195</v>
      </c>
      <c r="C111" s="404" t="s">
        <v>86</v>
      </c>
      <c r="D111" s="65" t="s">
        <v>97</v>
      </c>
      <c r="E111" s="30">
        <v>195000000</v>
      </c>
      <c r="F111" s="42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5"/>
      <c r="R111" s="30">
        <v>10000000</v>
      </c>
      <c r="S111" s="33"/>
      <c r="T111" s="42"/>
      <c r="U111" s="38"/>
      <c r="V111" s="38"/>
      <c r="W111" s="38"/>
      <c r="X111" s="38"/>
      <c r="Y111" s="38"/>
      <c r="Z111" s="38">
        <v>25000000</v>
      </c>
      <c r="AA111" s="35"/>
      <c r="AB111" s="31">
        <v>22761375</v>
      </c>
      <c r="AC111" s="36"/>
      <c r="AD111" s="34">
        <f t="shared" si="248"/>
        <v>57761375</v>
      </c>
      <c r="AE111" s="36">
        <f t="shared" si="249"/>
        <v>0</v>
      </c>
      <c r="AF111" s="42"/>
      <c r="AG111" s="38"/>
      <c r="AH111" s="32"/>
      <c r="AI111" s="30">
        <f>+E111-AD111+AE111-AH111-AF111+AG111</f>
        <v>137238625</v>
      </c>
      <c r="AJ111" s="33"/>
      <c r="AK111" s="111">
        <f>+AJ111+AY111</f>
        <v>137238625</v>
      </c>
      <c r="AL111" s="37">
        <f>+AI111-AJ111</f>
        <v>137238625</v>
      </c>
      <c r="AM111" s="30">
        <v>137238625</v>
      </c>
      <c r="AN111" s="260">
        <v>0</v>
      </c>
      <c r="AO111" s="260">
        <v>0</v>
      </c>
      <c r="AP111" s="260">
        <v>0</v>
      </c>
      <c r="AQ111" s="261">
        <v>0</v>
      </c>
      <c r="AR111" s="30">
        <v>0</v>
      </c>
      <c r="AS111" s="30">
        <v>0</v>
      </c>
      <c r="AT111" s="40">
        <v>0</v>
      </c>
      <c r="AU111" s="40">
        <v>0</v>
      </c>
      <c r="AV111" s="40">
        <v>0</v>
      </c>
      <c r="AW111" s="120">
        <v>0</v>
      </c>
      <c r="AX111" s="112">
        <v>0</v>
      </c>
      <c r="AY111" s="30">
        <f t="shared" si="250"/>
        <v>137238625</v>
      </c>
      <c r="AZ111" s="30">
        <v>9409838</v>
      </c>
      <c r="BA111" s="30">
        <v>12079018</v>
      </c>
      <c r="BB111" s="37">
        <v>11103413</v>
      </c>
      <c r="BC111" s="45">
        <v>12962607</v>
      </c>
      <c r="BD111" s="40">
        <v>12945743</v>
      </c>
      <c r="BE111" s="40">
        <v>12814952</v>
      </c>
      <c r="BF111" s="40">
        <v>12824674</v>
      </c>
      <c r="BG111" s="112">
        <v>12779883</v>
      </c>
      <c r="BH111" s="974">
        <v>623230</v>
      </c>
      <c r="BI111" s="45">
        <v>26054614</v>
      </c>
      <c r="BJ111" s="45">
        <v>13469113</v>
      </c>
      <c r="BK111" s="112">
        <v>171540</v>
      </c>
      <c r="BL111" s="30">
        <f t="shared" si="251"/>
        <v>137238625</v>
      </c>
      <c r="BM111" s="34">
        <v>9409838</v>
      </c>
      <c r="BN111" s="38">
        <v>12079018</v>
      </c>
      <c r="BO111" s="38">
        <v>11103413</v>
      </c>
      <c r="BP111" s="38">
        <v>12962607</v>
      </c>
      <c r="BQ111" s="38">
        <v>12945743</v>
      </c>
      <c r="BR111" s="38">
        <v>12814952</v>
      </c>
      <c r="BS111" s="38">
        <v>12824674</v>
      </c>
      <c r="BT111" s="35">
        <v>12779883</v>
      </c>
      <c r="BU111" s="30">
        <v>623230</v>
      </c>
      <c r="BV111" s="42">
        <v>26054614</v>
      </c>
      <c r="BW111" s="42">
        <v>13469113</v>
      </c>
      <c r="BX111" s="112">
        <v>171540</v>
      </c>
      <c r="BY111" s="30">
        <f>+SUM(BM111:BX111)</f>
        <v>137238625</v>
      </c>
      <c r="BZ111" s="38">
        <v>646878</v>
      </c>
      <c r="CA111" s="38">
        <v>8762960</v>
      </c>
      <c r="CB111" s="38">
        <v>23182431</v>
      </c>
      <c r="CC111" s="38">
        <v>12962607</v>
      </c>
      <c r="CD111" s="38">
        <v>12945743</v>
      </c>
      <c r="CE111" s="38">
        <v>12814952</v>
      </c>
      <c r="CF111" s="38">
        <v>0</v>
      </c>
      <c r="CG111" s="38">
        <v>25604557</v>
      </c>
      <c r="CH111" s="38">
        <v>623230</v>
      </c>
      <c r="CI111" s="38">
        <v>26054614</v>
      </c>
      <c r="CJ111" s="38">
        <v>13469113</v>
      </c>
      <c r="CK111" s="38">
        <v>171540</v>
      </c>
      <c r="CL111" s="31">
        <f t="shared" si="252"/>
        <v>137238625</v>
      </c>
      <c r="CM111" s="30">
        <f>+AL111-AY111</f>
        <v>0</v>
      </c>
      <c r="CN111" s="33">
        <f>+AY111-BL111</f>
        <v>0</v>
      </c>
      <c r="CO111" s="33">
        <f>+BL111-BY111</f>
        <v>0</v>
      </c>
      <c r="CP111" s="33">
        <f>+BY111-CL111</f>
        <v>0</v>
      </c>
      <c r="CQ111" s="74">
        <f t="shared" si="199"/>
        <v>1</v>
      </c>
      <c r="CR111" s="74">
        <f t="shared" si="200"/>
        <v>1</v>
      </c>
    </row>
    <row r="112" spans="1:96" s="26" customFormat="1" ht="18.75" customHeight="1" outlineLevel="3" x14ac:dyDescent="0.2">
      <c r="A112" s="1191" t="str">
        <f t="shared" si="156"/>
        <v>A-2-0-4-8-610</v>
      </c>
      <c r="B112" s="43" t="s">
        <v>196</v>
      </c>
      <c r="C112" s="404" t="s">
        <v>86</v>
      </c>
      <c r="D112" s="65" t="s">
        <v>98</v>
      </c>
      <c r="E112" s="30">
        <v>280000000</v>
      </c>
      <c r="F112" s="42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5"/>
      <c r="R112" s="30">
        <v>60000000</v>
      </c>
      <c r="S112" s="33"/>
      <c r="T112" s="42"/>
      <c r="U112" s="38"/>
      <c r="V112" s="38"/>
      <c r="W112" s="38"/>
      <c r="X112" s="38"/>
      <c r="Y112" s="38"/>
      <c r="Z112" s="38"/>
      <c r="AA112" s="35"/>
      <c r="AB112" s="31">
        <v>2347924</v>
      </c>
      <c r="AC112" s="36"/>
      <c r="AD112" s="34">
        <f t="shared" si="248"/>
        <v>62347924</v>
      </c>
      <c r="AE112" s="36">
        <f t="shared" si="249"/>
        <v>0</v>
      </c>
      <c r="AF112" s="42"/>
      <c r="AG112" s="38"/>
      <c r="AH112" s="32"/>
      <c r="AI112" s="30">
        <f>+E112-AD112+AE112-AH112-AF112+AG112</f>
        <v>217652076</v>
      </c>
      <c r="AJ112" s="33"/>
      <c r="AK112" s="111">
        <f>+AJ112+AY112</f>
        <v>217652076</v>
      </c>
      <c r="AL112" s="37">
        <f>+AI112-AJ112</f>
        <v>217652076</v>
      </c>
      <c r="AM112" s="30">
        <v>217652076</v>
      </c>
      <c r="AN112" s="260">
        <v>0</v>
      </c>
      <c r="AO112" s="260">
        <v>0</v>
      </c>
      <c r="AP112" s="260">
        <v>0</v>
      </c>
      <c r="AQ112" s="261">
        <v>0</v>
      </c>
      <c r="AR112" s="30">
        <v>0</v>
      </c>
      <c r="AS112" s="30">
        <v>0</v>
      </c>
      <c r="AT112" s="40">
        <v>0</v>
      </c>
      <c r="AU112" s="40">
        <v>0</v>
      </c>
      <c r="AV112" s="40">
        <v>0</v>
      </c>
      <c r="AW112" s="120">
        <v>0</v>
      </c>
      <c r="AX112" s="112">
        <v>0</v>
      </c>
      <c r="AY112" s="30">
        <f t="shared" si="250"/>
        <v>217652076</v>
      </c>
      <c r="AZ112" s="30">
        <v>10666324</v>
      </c>
      <c r="BA112" s="30">
        <v>15101787</v>
      </c>
      <c r="BB112" s="37">
        <v>20386692</v>
      </c>
      <c r="BC112" s="45">
        <v>20438696</v>
      </c>
      <c r="BD112" s="40">
        <v>17652078</v>
      </c>
      <c r="BE112" s="40">
        <v>18363807</v>
      </c>
      <c r="BF112" s="40">
        <v>17626558</v>
      </c>
      <c r="BG112" s="112">
        <v>17785054</v>
      </c>
      <c r="BH112" s="37">
        <v>17449786</v>
      </c>
      <c r="BI112" s="45">
        <v>18658272</v>
      </c>
      <c r="BJ112" s="45">
        <v>19946521</v>
      </c>
      <c r="BK112" s="112">
        <v>23576501</v>
      </c>
      <c r="BL112" s="30">
        <f t="shared" si="251"/>
        <v>217652076</v>
      </c>
      <c r="BM112" s="34">
        <v>10666324</v>
      </c>
      <c r="BN112" s="38">
        <v>14866336</v>
      </c>
      <c r="BO112" s="38">
        <v>20622143</v>
      </c>
      <c r="BP112" s="38">
        <v>20438696</v>
      </c>
      <c r="BQ112" s="38">
        <v>17652078</v>
      </c>
      <c r="BR112" s="38">
        <v>18363807</v>
      </c>
      <c r="BS112" s="38">
        <v>17626558</v>
      </c>
      <c r="BT112" s="35">
        <v>17785054</v>
      </c>
      <c r="BU112" s="30">
        <v>17449786</v>
      </c>
      <c r="BV112" s="42">
        <v>17902876</v>
      </c>
      <c r="BW112" s="42">
        <v>20701917</v>
      </c>
      <c r="BX112" s="112">
        <v>23576501</v>
      </c>
      <c r="BY112" s="30">
        <f>+SUM(BM112:BX112)</f>
        <v>217652076</v>
      </c>
      <c r="BZ112" s="38">
        <v>10262786</v>
      </c>
      <c r="CA112" s="38">
        <v>15180542</v>
      </c>
      <c r="CB112" s="38">
        <v>20711475</v>
      </c>
      <c r="CC112" s="38">
        <v>20438696</v>
      </c>
      <c r="CD112" s="38">
        <v>17652078</v>
      </c>
      <c r="CE112" s="38">
        <v>18363807</v>
      </c>
      <c r="CF112" s="38">
        <v>17104890</v>
      </c>
      <c r="CG112" s="38">
        <v>18306722</v>
      </c>
      <c r="CH112" s="38">
        <v>16935880</v>
      </c>
      <c r="CI112" s="38">
        <v>18416782</v>
      </c>
      <c r="CJ112" s="38">
        <v>20110450</v>
      </c>
      <c r="CK112" s="38">
        <v>24167968</v>
      </c>
      <c r="CL112" s="31">
        <f t="shared" si="252"/>
        <v>217652076</v>
      </c>
      <c r="CM112" s="30">
        <f>+AL112-AY112</f>
        <v>0</v>
      </c>
      <c r="CN112" s="33">
        <f>+AY112-BL112</f>
        <v>0</v>
      </c>
      <c r="CO112" s="33">
        <f>+BL112-BY112</f>
        <v>0</v>
      </c>
      <c r="CP112" s="33">
        <f>+BY112-CL112</f>
        <v>0</v>
      </c>
      <c r="CQ112" s="74">
        <f t="shared" si="199"/>
        <v>1</v>
      </c>
      <c r="CR112" s="74">
        <f t="shared" si="200"/>
        <v>1</v>
      </c>
    </row>
    <row r="113" spans="1:96" s="64" customFormat="1" ht="20.25" customHeight="1" outlineLevel="2" x14ac:dyDescent="0.2">
      <c r="A113" s="1191" t="str">
        <f t="shared" si="156"/>
        <v>A-2-0-4-910</v>
      </c>
      <c r="B113" s="128" t="s">
        <v>256</v>
      </c>
      <c r="C113" s="403" t="s">
        <v>86</v>
      </c>
      <c r="D113" s="107" t="s">
        <v>257</v>
      </c>
      <c r="E113" s="131">
        <f>+SUM(E114:E116)</f>
        <v>597250000</v>
      </c>
      <c r="F113" s="156">
        <f t="shared" ref="F113:BS113" si="253">+SUM(F114:F116)</f>
        <v>0</v>
      </c>
      <c r="G113" s="134">
        <f t="shared" ref="G113:AC113" si="254">+SUM(G114:G116)</f>
        <v>0</v>
      </c>
      <c r="H113" s="134">
        <f t="shared" si="254"/>
        <v>0</v>
      </c>
      <c r="I113" s="134">
        <f t="shared" si="254"/>
        <v>0</v>
      </c>
      <c r="J113" s="134">
        <f t="shared" si="254"/>
        <v>8223589</v>
      </c>
      <c r="K113" s="134">
        <f t="shared" si="254"/>
        <v>8223589</v>
      </c>
      <c r="L113" s="134">
        <f t="shared" si="254"/>
        <v>0</v>
      </c>
      <c r="M113" s="134">
        <f t="shared" si="254"/>
        <v>0</v>
      </c>
      <c r="N113" s="134">
        <f t="shared" si="254"/>
        <v>0</v>
      </c>
      <c r="O113" s="134">
        <f t="shared" si="254"/>
        <v>0</v>
      </c>
      <c r="P113" s="134">
        <f t="shared" si="254"/>
        <v>0</v>
      </c>
      <c r="Q113" s="159">
        <f t="shared" si="254"/>
        <v>0</v>
      </c>
      <c r="R113" s="131">
        <f t="shared" si="254"/>
        <v>0</v>
      </c>
      <c r="S113" s="129">
        <f t="shared" si="254"/>
        <v>0</v>
      </c>
      <c r="T113" s="156">
        <f t="shared" si="254"/>
        <v>0</v>
      </c>
      <c r="U113" s="134">
        <f t="shared" si="254"/>
        <v>0</v>
      </c>
      <c r="V113" s="134">
        <f t="shared" si="254"/>
        <v>0</v>
      </c>
      <c r="W113" s="134">
        <f t="shared" si="254"/>
        <v>0</v>
      </c>
      <c r="X113" s="134">
        <f t="shared" si="254"/>
        <v>20788000</v>
      </c>
      <c r="Y113" s="134">
        <f t="shared" si="254"/>
        <v>0</v>
      </c>
      <c r="Z113" s="134">
        <f t="shared" si="254"/>
        <v>477242</v>
      </c>
      <c r="AA113" s="159">
        <f t="shared" si="254"/>
        <v>0</v>
      </c>
      <c r="AB113" s="130">
        <f t="shared" si="254"/>
        <v>0</v>
      </c>
      <c r="AC113" s="422">
        <f t="shared" si="254"/>
        <v>0</v>
      </c>
      <c r="AD113" s="228">
        <f>+SUM(AD114:AD116)</f>
        <v>29488831</v>
      </c>
      <c r="AE113" s="422">
        <f>+SUM(AE114:AE116)</f>
        <v>8223589</v>
      </c>
      <c r="AF113" s="156">
        <f>+SUM(AF114:AF116)</f>
        <v>0</v>
      </c>
      <c r="AG113" s="134">
        <f>+SUM(AG114:AG116)</f>
        <v>0</v>
      </c>
      <c r="AH113" s="132">
        <f>+SUM(AH114:AH116)</f>
        <v>0</v>
      </c>
      <c r="AI113" s="131">
        <f t="shared" si="253"/>
        <v>575984758</v>
      </c>
      <c r="AJ113" s="129">
        <f t="shared" si="253"/>
        <v>0</v>
      </c>
      <c r="AK113" s="131">
        <f t="shared" si="253"/>
        <v>574786498</v>
      </c>
      <c r="AL113" s="131">
        <f>+SUM(AL114:AL116)</f>
        <v>575984758</v>
      </c>
      <c r="AM113" s="131">
        <f t="shared" si="253"/>
        <v>60826793</v>
      </c>
      <c r="AN113" s="132">
        <f t="shared" si="253"/>
        <v>0</v>
      </c>
      <c r="AO113" s="131">
        <f t="shared" si="253"/>
        <v>513959705</v>
      </c>
      <c r="AP113" s="131">
        <f t="shared" si="253"/>
        <v>0</v>
      </c>
      <c r="AQ113" s="131">
        <f t="shared" si="253"/>
        <v>0</v>
      </c>
      <c r="AR113" s="131">
        <f t="shared" si="253"/>
        <v>0</v>
      </c>
      <c r="AS113" s="131">
        <f t="shared" si="253"/>
        <v>0</v>
      </c>
      <c r="AT113" s="131">
        <f t="shared" si="253"/>
        <v>0</v>
      </c>
      <c r="AU113" s="131">
        <f>+SUM(AU114:AU116)</f>
        <v>0</v>
      </c>
      <c r="AV113" s="131">
        <f t="shared" si="253"/>
        <v>0</v>
      </c>
      <c r="AW113" s="131">
        <f t="shared" ref="AW113" si="255">+SUM(AW114:AW116)</f>
        <v>0</v>
      </c>
      <c r="AX113" s="131">
        <f t="shared" si="253"/>
        <v>0</v>
      </c>
      <c r="AY113" s="131">
        <f>+SUM(AY114:AY116)</f>
        <v>574786498</v>
      </c>
      <c r="AZ113" s="129">
        <f t="shared" si="253"/>
        <v>0</v>
      </c>
      <c r="BA113" s="132">
        <f t="shared" si="253"/>
        <v>60826793</v>
      </c>
      <c r="BB113" s="131">
        <f t="shared" si="253"/>
        <v>0</v>
      </c>
      <c r="BC113" s="129">
        <f t="shared" si="253"/>
        <v>513959705</v>
      </c>
      <c r="BD113" s="131">
        <f t="shared" si="253"/>
        <v>0</v>
      </c>
      <c r="BE113" s="131">
        <f t="shared" si="253"/>
        <v>0</v>
      </c>
      <c r="BF113" s="131">
        <f t="shared" si="253"/>
        <v>0</v>
      </c>
      <c r="BG113" s="130">
        <f t="shared" si="253"/>
        <v>0</v>
      </c>
      <c r="BH113" s="131">
        <f t="shared" si="253"/>
        <v>0</v>
      </c>
      <c r="BI113" s="129">
        <f t="shared" si="253"/>
        <v>0</v>
      </c>
      <c r="BJ113" s="129">
        <f t="shared" ref="BJ113" si="256">+SUM(BJ114:BJ116)</f>
        <v>0</v>
      </c>
      <c r="BK113" s="130">
        <f t="shared" si="253"/>
        <v>0</v>
      </c>
      <c r="BL113" s="131">
        <f t="shared" si="253"/>
        <v>574786498</v>
      </c>
      <c r="BM113" s="129">
        <f t="shared" si="253"/>
        <v>0</v>
      </c>
      <c r="BN113" s="132">
        <f t="shared" si="253"/>
        <v>0</v>
      </c>
      <c r="BO113" s="131">
        <f t="shared" si="253"/>
        <v>0</v>
      </c>
      <c r="BP113" s="129">
        <f t="shared" si="253"/>
        <v>50113740</v>
      </c>
      <c r="BQ113" s="131">
        <f t="shared" si="253"/>
        <v>0</v>
      </c>
      <c r="BR113" s="131">
        <f t="shared" si="253"/>
        <v>524672758</v>
      </c>
      <c r="BS113" s="131">
        <f t="shared" si="253"/>
        <v>0</v>
      </c>
      <c r="BT113" s="130">
        <f>+SUM(BT114:BT116)</f>
        <v>0</v>
      </c>
      <c r="BU113" s="131">
        <f t="shared" ref="BU113:CL113" si="257">+SUM(BU114:BU116)</f>
        <v>0</v>
      </c>
      <c r="BV113" s="129">
        <v>0</v>
      </c>
      <c r="BW113" s="129">
        <v>0</v>
      </c>
      <c r="BX113" s="130">
        <f t="shared" si="257"/>
        <v>0</v>
      </c>
      <c r="BY113" s="131">
        <f t="shared" si="257"/>
        <v>574786498</v>
      </c>
      <c r="BZ113" s="129">
        <f t="shared" si="257"/>
        <v>0</v>
      </c>
      <c r="CA113" s="129">
        <f t="shared" si="257"/>
        <v>0</v>
      </c>
      <c r="CB113" s="131">
        <f t="shared" si="257"/>
        <v>0</v>
      </c>
      <c r="CC113" s="131">
        <f t="shared" si="257"/>
        <v>50113740</v>
      </c>
      <c r="CD113" s="131">
        <f t="shared" si="257"/>
        <v>0</v>
      </c>
      <c r="CE113" s="131">
        <f t="shared" si="257"/>
        <v>524672758</v>
      </c>
      <c r="CF113" s="131">
        <f t="shared" si="257"/>
        <v>0</v>
      </c>
      <c r="CG113" s="131">
        <f t="shared" si="257"/>
        <v>0</v>
      </c>
      <c r="CH113" s="131">
        <f t="shared" si="257"/>
        <v>0</v>
      </c>
      <c r="CI113" s="131">
        <f>+SUM(CI114:CI116)</f>
        <v>0</v>
      </c>
      <c r="CJ113" s="131">
        <f>+SUM(CJ114:CJ116)</f>
        <v>0</v>
      </c>
      <c r="CK113" s="131">
        <f>+SUM(CK114:CK116)</f>
        <v>0</v>
      </c>
      <c r="CL113" s="130">
        <f t="shared" si="257"/>
        <v>574786498</v>
      </c>
      <c r="CM113" s="131">
        <f>+SUM(CM114:CM116)</f>
        <v>1198260</v>
      </c>
      <c r="CN113" s="129">
        <f>+SUM(CN114:CN116)</f>
        <v>0</v>
      </c>
      <c r="CO113" s="129">
        <f>+SUM(CO114:CO116)</f>
        <v>0</v>
      </c>
      <c r="CP113" s="129">
        <f>+SUM(CP114:CP116)</f>
        <v>0</v>
      </c>
      <c r="CQ113" s="133">
        <f t="shared" si="199"/>
        <v>0.99791963244971837</v>
      </c>
      <c r="CR113" s="133">
        <f t="shared" si="200"/>
        <v>0.99791963244971837</v>
      </c>
    </row>
    <row r="114" spans="1:96" s="26" customFormat="1" ht="18" customHeight="1" outlineLevel="3" x14ac:dyDescent="0.2">
      <c r="A114" s="1191" t="str">
        <f t="shared" si="156"/>
        <v>A-2-0-4-9-110</v>
      </c>
      <c r="B114" s="43" t="s">
        <v>197</v>
      </c>
      <c r="C114" s="404" t="s">
        <v>86</v>
      </c>
      <c r="D114" s="65" t="s">
        <v>99</v>
      </c>
      <c r="E114" s="30">
        <v>72100000</v>
      </c>
      <c r="F114" s="42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5"/>
      <c r="R114" s="30"/>
      <c r="S114" s="33"/>
      <c r="T114" s="42"/>
      <c r="U114" s="38"/>
      <c r="V114" s="38"/>
      <c r="W114" s="38"/>
      <c r="X114" s="38">
        <v>20788000</v>
      </c>
      <c r="Y114" s="38"/>
      <c r="Z114" s="38">
        <v>0</v>
      </c>
      <c r="AA114" s="35"/>
      <c r="AB114" s="31"/>
      <c r="AC114" s="36"/>
      <c r="AD114" s="34">
        <f t="shared" ref="AD114:AD116" si="258">+F114+H114+J114+L114+N114+P114+R114+T114+V114+X114+Z114+AB114</f>
        <v>20788000</v>
      </c>
      <c r="AE114" s="36">
        <f t="shared" ref="AE114:AE116" si="259">+G114+I114+K114+M114+O114+Q114+S114+U114+W114+Y114+AA114+AC114</f>
        <v>0</v>
      </c>
      <c r="AF114" s="42"/>
      <c r="AG114" s="38"/>
      <c r="AH114" s="32"/>
      <c r="AI114" s="30">
        <f>+E114-AD114+AE114-AH114-AF114+AG114</f>
        <v>51312000</v>
      </c>
      <c r="AJ114" s="33"/>
      <c r="AK114" s="111">
        <f>+AJ114+AY114</f>
        <v>50113740</v>
      </c>
      <c r="AL114" s="37">
        <f>+AI114-AJ114</f>
        <v>51312000</v>
      </c>
      <c r="AM114" s="30">
        <v>0</v>
      </c>
      <c r="AN114" s="30">
        <v>0</v>
      </c>
      <c r="AO114" s="30">
        <v>50113740</v>
      </c>
      <c r="AP114" s="30">
        <v>0</v>
      </c>
      <c r="AQ114" s="30">
        <v>0</v>
      </c>
      <c r="AR114" s="30">
        <v>0</v>
      </c>
      <c r="AS114" s="30">
        <v>0</v>
      </c>
      <c r="AT114" s="40">
        <v>0</v>
      </c>
      <c r="AU114" s="40">
        <v>0</v>
      </c>
      <c r="AV114" s="40">
        <v>0</v>
      </c>
      <c r="AW114" s="120">
        <v>0</v>
      </c>
      <c r="AX114" s="112">
        <v>0</v>
      </c>
      <c r="AY114" s="30">
        <f t="shared" ref="AY114:AY116" si="260">+SUM(AM114:AX114)</f>
        <v>50113740</v>
      </c>
      <c r="AZ114" s="30">
        <v>0</v>
      </c>
      <c r="BA114" s="30">
        <v>0</v>
      </c>
      <c r="BB114" s="37">
        <v>0</v>
      </c>
      <c r="BC114" s="45">
        <v>50113740</v>
      </c>
      <c r="BD114" s="40">
        <v>0</v>
      </c>
      <c r="BE114" s="40">
        <v>0</v>
      </c>
      <c r="BF114" s="40">
        <v>0</v>
      </c>
      <c r="BG114" s="112">
        <v>0</v>
      </c>
      <c r="BH114" s="37">
        <v>0</v>
      </c>
      <c r="BI114" s="45">
        <v>0</v>
      </c>
      <c r="BJ114" s="45">
        <v>0</v>
      </c>
      <c r="BK114" s="112">
        <v>0</v>
      </c>
      <c r="BL114" s="30">
        <f t="shared" ref="BL114:BL116" si="261">+SUM(AZ114:BK114)</f>
        <v>50113740</v>
      </c>
      <c r="BM114" s="34">
        <v>0</v>
      </c>
      <c r="BN114" s="38">
        <v>0</v>
      </c>
      <c r="BO114" s="38">
        <v>0</v>
      </c>
      <c r="BP114" s="38">
        <v>50113740</v>
      </c>
      <c r="BQ114" s="38">
        <v>0</v>
      </c>
      <c r="BR114" s="38">
        <v>0</v>
      </c>
      <c r="BS114" s="38">
        <v>0</v>
      </c>
      <c r="BT114" s="35">
        <v>0</v>
      </c>
      <c r="BU114" s="30">
        <v>0</v>
      </c>
      <c r="BV114" s="42">
        <v>0</v>
      </c>
      <c r="BW114" s="42">
        <v>0</v>
      </c>
      <c r="BX114" s="112">
        <v>0</v>
      </c>
      <c r="BY114" s="30">
        <f>+SUM(BM114:BX114)</f>
        <v>50113740</v>
      </c>
      <c r="BZ114" s="38">
        <v>0</v>
      </c>
      <c r="CA114" s="38">
        <v>0</v>
      </c>
      <c r="CB114" s="38">
        <v>0</v>
      </c>
      <c r="CC114" s="38">
        <v>50113740</v>
      </c>
      <c r="CD114" s="38">
        <v>0</v>
      </c>
      <c r="CE114" s="38">
        <v>0</v>
      </c>
      <c r="CF114" s="38">
        <v>0</v>
      </c>
      <c r="CG114" s="38">
        <v>0</v>
      </c>
      <c r="CH114" s="38">
        <v>0</v>
      </c>
      <c r="CI114" s="38">
        <v>0</v>
      </c>
      <c r="CJ114" s="38">
        <v>0</v>
      </c>
      <c r="CK114" s="38">
        <v>0</v>
      </c>
      <c r="CL114" s="31">
        <f t="shared" ref="CL114:CL116" si="262">+SUM(BZ114:CK114)</f>
        <v>50113740</v>
      </c>
      <c r="CM114" s="30">
        <f>+AL114-AY114</f>
        <v>1198260</v>
      </c>
      <c r="CN114" s="33">
        <f>+AY114-BL114</f>
        <v>0</v>
      </c>
      <c r="CO114" s="33">
        <f>+BL114-BY114</f>
        <v>0</v>
      </c>
      <c r="CP114" s="33">
        <f>+BY114-CL114</f>
        <v>0</v>
      </c>
      <c r="CQ114" s="74">
        <f t="shared" si="199"/>
        <v>0.97664756782039286</v>
      </c>
      <c r="CR114" s="74">
        <f t="shared" si="200"/>
        <v>0.97664756782039286</v>
      </c>
    </row>
    <row r="115" spans="1:96" s="29" customFormat="1" ht="18" customHeight="1" outlineLevel="3" x14ac:dyDescent="0.2">
      <c r="A115" s="1191" t="str">
        <f t="shared" si="156"/>
        <v>A-2-0-4-9-810</v>
      </c>
      <c r="B115" s="43" t="s">
        <v>199</v>
      </c>
      <c r="C115" s="404" t="s">
        <v>86</v>
      </c>
      <c r="D115" s="65" t="s">
        <v>100</v>
      </c>
      <c r="E115" s="30">
        <v>5150000</v>
      </c>
      <c r="F115" s="44"/>
      <c r="G115" s="39"/>
      <c r="H115" s="39"/>
      <c r="I115" s="39"/>
      <c r="J115" s="39"/>
      <c r="K115" s="39">
        <v>8223589</v>
      </c>
      <c r="L115" s="39"/>
      <c r="M115" s="39"/>
      <c r="N115" s="39"/>
      <c r="O115" s="39"/>
      <c r="P115" s="39"/>
      <c r="Q115" s="28"/>
      <c r="R115" s="427"/>
      <c r="S115" s="27"/>
      <c r="T115" s="44"/>
      <c r="U115" s="39"/>
      <c r="V115" s="39"/>
      <c r="W115" s="39"/>
      <c r="X115" s="39"/>
      <c r="Y115" s="39"/>
      <c r="Z115" s="39">
        <v>144701</v>
      </c>
      <c r="AA115" s="28"/>
      <c r="AB115" s="1384"/>
      <c r="AC115" s="423"/>
      <c r="AD115" s="34">
        <f t="shared" si="258"/>
        <v>144701</v>
      </c>
      <c r="AE115" s="36">
        <f t="shared" si="259"/>
        <v>8223589</v>
      </c>
      <c r="AF115" s="44"/>
      <c r="AG115" s="39"/>
      <c r="AH115" s="428"/>
      <c r="AI115" s="30">
        <f>+E115-AD115+AE115-AH115-AF115+AG115</f>
        <v>13228888</v>
      </c>
      <c r="AJ115" s="27"/>
      <c r="AK115" s="123">
        <f>+AJ115+AY115</f>
        <v>13228888</v>
      </c>
      <c r="AL115" s="30">
        <f>+AI115-AJ115</f>
        <v>13228888</v>
      </c>
      <c r="AM115" s="30">
        <v>1773589</v>
      </c>
      <c r="AN115" s="260">
        <v>0</v>
      </c>
      <c r="AO115" s="260">
        <v>11455299</v>
      </c>
      <c r="AP115" s="260">
        <v>0</v>
      </c>
      <c r="AQ115" s="261">
        <v>0</v>
      </c>
      <c r="AR115" s="30">
        <v>0</v>
      </c>
      <c r="AS115" s="30">
        <v>0</v>
      </c>
      <c r="AT115" s="40">
        <v>0</v>
      </c>
      <c r="AU115" s="40">
        <v>0</v>
      </c>
      <c r="AV115" s="40">
        <v>0</v>
      </c>
      <c r="AW115" s="120">
        <v>0</v>
      </c>
      <c r="AX115" s="112">
        <v>0</v>
      </c>
      <c r="AY115" s="30">
        <f t="shared" si="260"/>
        <v>13228888</v>
      </c>
      <c r="AZ115" s="30">
        <v>0</v>
      </c>
      <c r="BA115" s="30">
        <v>1773589</v>
      </c>
      <c r="BB115" s="37">
        <v>0</v>
      </c>
      <c r="BC115" s="45">
        <v>11455299</v>
      </c>
      <c r="BD115" s="40">
        <v>0</v>
      </c>
      <c r="BE115" s="40">
        <v>0</v>
      </c>
      <c r="BF115" s="40">
        <v>0</v>
      </c>
      <c r="BG115" s="112">
        <v>0</v>
      </c>
      <c r="BH115" s="37">
        <v>0</v>
      </c>
      <c r="BI115" s="45">
        <v>0</v>
      </c>
      <c r="BJ115" s="45">
        <v>0</v>
      </c>
      <c r="BK115" s="112">
        <v>0</v>
      </c>
      <c r="BL115" s="30">
        <f t="shared" si="261"/>
        <v>13228888</v>
      </c>
      <c r="BM115" s="34">
        <v>0</v>
      </c>
      <c r="BN115" s="34">
        <v>0</v>
      </c>
      <c r="BO115" s="34">
        <v>0</v>
      </c>
      <c r="BP115" s="34">
        <v>0</v>
      </c>
      <c r="BQ115" s="34">
        <v>0</v>
      </c>
      <c r="BR115" s="38">
        <v>13228888</v>
      </c>
      <c r="BS115" s="38">
        <v>0</v>
      </c>
      <c r="BT115" s="35">
        <v>0</v>
      </c>
      <c r="BU115" s="30">
        <v>0</v>
      </c>
      <c r="BV115" s="42">
        <v>0</v>
      </c>
      <c r="BW115" s="42">
        <v>0</v>
      </c>
      <c r="BX115" s="112">
        <v>0</v>
      </c>
      <c r="BY115" s="30">
        <f>+SUM(BM115:BX115)</f>
        <v>13228888</v>
      </c>
      <c r="BZ115" s="38">
        <v>0</v>
      </c>
      <c r="CA115" s="38">
        <v>0</v>
      </c>
      <c r="CB115" s="38">
        <v>0</v>
      </c>
      <c r="CC115" s="38">
        <v>0</v>
      </c>
      <c r="CD115" s="38">
        <v>0</v>
      </c>
      <c r="CE115" s="38">
        <v>13228888</v>
      </c>
      <c r="CF115" s="38">
        <v>0</v>
      </c>
      <c r="CG115" s="38">
        <v>0</v>
      </c>
      <c r="CH115" s="38">
        <v>0</v>
      </c>
      <c r="CI115" s="38">
        <v>0</v>
      </c>
      <c r="CJ115" s="38">
        <v>0</v>
      </c>
      <c r="CK115" s="38">
        <v>0</v>
      </c>
      <c r="CL115" s="31">
        <f t="shared" si="262"/>
        <v>13228888</v>
      </c>
      <c r="CM115" s="30">
        <f>+AL115-AY115</f>
        <v>0</v>
      </c>
      <c r="CN115" s="33">
        <f>+AY115-BL115</f>
        <v>0</v>
      </c>
      <c r="CO115" s="33">
        <f>+BL115-BY115</f>
        <v>0</v>
      </c>
      <c r="CP115" s="33">
        <f>+BY115-CL115</f>
        <v>0</v>
      </c>
      <c r="CQ115" s="74">
        <f t="shared" ref="CQ115:CQ141" si="263">IFERROR(AY115/AL115,0)</f>
        <v>1</v>
      </c>
      <c r="CR115" s="74">
        <f t="shared" ref="CR115:CR141" si="264">IFERROR(BL115/AL115,0)</f>
        <v>1</v>
      </c>
    </row>
    <row r="116" spans="1:96" s="26" customFormat="1" ht="18" customHeight="1" outlineLevel="3" x14ac:dyDescent="0.2">
      <c r="A116" s="1191" t="str">
        <f t="shared" si="156"/>
        <v>A-2-0-4-9-1110</v>
      </c>
      <c r="B116" s="43" t="s">
        <v>198</v>
      </c>
      <c r="C116" s="404" t="s">
        <v>86</v>
      </c>
      <c r="D116" s="65" t="s">
        <v>102</v>
      </c>
      <c r="E116" s="30">
        <v>520000000</v>
      </c>
      <c r="F116" s="42"/>
      <c r="G116" s="38"/>
      <c r="H116" s="38"/>
      <c r="I116" s="38"/>
      <c r="J116" s="38">
        <v>8223589</v>
      </c>
      <c r="K116" s="38"/>
      <c r="L116" s="38"/>
      <c r="M116" s="38"/>
      <c r="N116" s="38"/>
      <c r="O116" s="38"/>
      <c r="P116" s="38"/>
      <c r="Q116" s="35"/>
      <c r="R116" s="30"/>
      <c r="S116" s="33"/>
      <c r="T116" s="42"/>
      <c r="U116" s="38"/>
      <c r="V116" s="38"/>
      <c r="W116" s="38"/>
      <c r="X116" s="38"/>
      <c r="Y116" s="38"/>
      <c r="Z116" s="38">
        <v>332541</v>
      </c>
      <c r="AA116" s="35"/>
      <c r="AB116" s="31"/>
      <c r="AC116" s="36"/>
      <c r="AD116" s="34">
        <f t="shared" si="258"/>
        <v>8556130</v>
      </c>
      <c r="AE116" s="36">
        <f t="shared" si="259"/>
        <v>0</v>
      </c>
      <c r="AF116" s="42"/>
      <c r="AG116" s="38"/>
      <c r="AH116" s="32"/>
      <c r="AI116" s="30">
        <f>+E116-AD116+AE116-AH116-AF116+AG116</f>
        <v>511443870</v>
      </c>
      <c r="AJ116" s="33"/>
      <c r="AK116" s="111">
        <f>+AJ116+AY116</f>
        <v>511443870</v>
      </c>
      <c r="AL116" s="37">
        <f>+AI116-AJ116</f>
        <v>511443870</v>
      </c>
      <c r="AM116" s="30">
        <v>59053204</v>
      </c>
      <c r="AN116" s="260">
        <v>0</v>
      </c>
      <c r="AO116" s="260">
        <v>452390666</v>
      </c>
      <c r="AP116" s="260">
        <v>0</v>
      </c>
      <c r="AQ116" s="261">
        <v>0</v>
      </c>
      <c r="AR116" s="30">
        <v>0</v>
      </c>
      <c r="AS116" s="30">
        <v>0</v>
      </c>
      <c r="AT116" s="40">
        <v>0</v>
      </c>
      <c r="AU116" s="40">
        <v>0</v>
      </c>
      <c r="AV116" s="40">
        <v>0</v>
      </c>
      <c r="AW116" s="120">
        <v>0</v>
      </c>
      <c r="AX116" s="112">
        <v>0</v>
      </c>
      <c r="AY116" s="30">
        <f t="shared" si="260"/>
        <v>511443870</v>
      </c>
      <c r="AZ116" s="30">
        <v>0</v>
      </c>
      <c r="BA116" s="30">
        <v>59053204</v>
      </c>
      <c r="BB116" s="37">
        <v>0</v>
      </c>
      <c r="BC116" s="45">
        <v>452390666</v>
      </c>
      <c r="BD116" s="40">
        <v>0</v>
      </c>
      <c r="BE116" s="40">
        <v>0</v>
      </c>
      <c r="BF116" s="40">
        <v>0</v>
      </c>
      <c r="BG116" s="112">
        <v>0</v>
      </c>
      <c r="BH116" s="37">
        <v>0</v>
      </c>
      <c r="BI116" s="45">
        <v>0</v>
      </c>
      <c r="BJ116" s="45">
        <v>0</v>
      </c>
      <c r="BK116" s="112">
        <v>0</v>
      </c>
      <c r="BL116" s="30">
        <f t="shared" si="261"/>
        <v>511443870</v>
      </c>
      <c r="BM116" s="34">
        <v>0</v>
      </c>
      <c r="BN116" s="34">
        <v>0</v>
      </c>
      <c r="BO116" s="34">
        <v>0</v>
      </c>
      <c r="BP116" s="34">
        <v>0</v>
      </c>
      <c r="BQ116" s="34">
        <v>0</v>
      </c>
      <c r="BR116" s="38">
        <v>511443870</v>
      </c>
      <c r="BS116" s="38">
        <v>0</v>
      </c>
      <c r="BT116" s="35">
        <v>0</v>
      </c>
      <c r="BU116" s="30">
        <v>0</v>
      </c>
      <c r="BV116" s="42">
        <v>0</v>
      </c>
      <c r="BW116" s="42">
        <v>0</v>
      </c>
      <c r="BX116" s="112">
        <v>0</v>
      </c>
      <c r="BY116" s="30">
        <f>+SUM(BM116:BX116)</f>
        <v>511443870</v>
      </c>
      <c r="BZ116" s="38">
        <v>0</v>
      </c>
      <c r="CA116" s="38">
        <v>0</v>
      </c>
      <c r="CB116" s="38">
        <v>0</v>
      </c>
      <c r="CC116" s="38">
        <v>0</v>
      </c>
      <c r="CD116" s="38">
        <v>0</v>
      </c>
      <c r="CE116" s="38">
        <v>511443870</v>
      </c>
      <c r="CF116" s="38">
        <v>0</v>
      </c>
      <c r="CG116" s="38">
        <v>0</v>
      </c>
      <c r="CH116" s="38">
        <v>0</v>
      </c>
      <c r="CI116" s="38">
        <v>0</v>
      </c>
      <c r="CJ116" s="38">
        <v>0</v>
      </c>
      <c r="CK116" s="38">
        <v>0</v>
      </c>
      <c r="CL116" s="31">
        <f t="shared" si="262"/>
        <v>511443870</v>
      </c>
      <c r="CM116" s="30">
        <f>+AL116-AY116</f>
        <v>0</v>
      </c>
      <c r="CN116" s="33">
        <f>+AY116-BL116</f>
        <v>0</v>
      </c>
      <c r="CO116" s="33">
        <f>+BL116-BY116</f>
        <v>0</v>
      </c>
      <c r="CP116" s="33">
        <f>+BY116-CL116</f>
        <v>0</v>
      </c>
      <c r="CQ116" s="74">
        <f t="shared" si="263"/>
        <v>1</v>
      </c>
      <c r="CR116" s="74">
        <f t="shared" si="264"/>
        <v>1</v>
      </c>
    </row>
    <row r="117" spans="1:96" s="64" customFormat="1" ht="21.75" customHeight="1" outlineLevel="2" x14ac:dyDescent="0.2">
      <c r="A117" s="1191" t="str">
        <f t="shared" si="156"/>
        <v>A-2-0-4-1010</v>
      </c>
      <c r="B117" s="128" t="s">
        <v>258</v>
      </c>
      <c r="C117" s="403" t="s">
        <v>86</v>
      </c>
      <c r="D117" s="107" t="s">
        <v>259</v>
      </c>
      <c r="E117" s="131">
        <f>+E118+E119</f>
        <v>1045139548</v>
      </c>
      <c r="F117" s="131">
        <f t="shared" ref="F117:AC117" si="265">+F118+F119</f>
        <v>0</v>
      </c>
      <c r="G117" s="131">
        <f t="shared" si="265"/>
        <v>0</v>
      </c>
      <c r="H117" s="131">
        <f t="shared" si="265"/>
        <v>0</v>
      </c>
      <c r="I117" s="131">
        <f t="shared" si="265"/>
        <v>100000000</v>
      </c>
      <c r="J117" s="131">
        <f t="shared" si="265"/>
        <v>0</v>
      </c>
      <c r="K117" s="131">
        <f t="shared" si="265"/>
        <v>0</v>
      </c>
      <c r="L117" s="131">
        <f t="shared" si="265"/>
        <v>30000000</v>
      </c>
      <c r="M117" s="131">
        <f t="shared" si="265"/>
        <v>0</v>
      </c>
      <c r="N117" s="131">
        <f t="shared" si="265"/>
        <v>0</v>
      </c>
      <c r="O117" s="131">
        <f t="shared" si="265"/>
        <v>0</v>
      </c>
      <c r="P117" s="131">
        <f t="shared" si="265"/>
        <v>0</v>
      </c>
      <c r="Q117" s="130">
        <f t="shared" si="265"/>
        <v>0</v>
      </c>
      <c r="R117" s="131">
        <f t="shared" si="265"/>
        <v>0</v>
      </c>
      <c r="S117" s="129">
        <f t="shared" si="265"/>
        <v>48000000</v>
      </c>
      <c r="T117" s="129">
        <f t="shared" si="265"/>
        <v>0</v>
      </c>
      <c r="U117" s="131">
        <f t="shared" si="265"/>
        <v>0</v>
      </c>
      <c r="V117" s="131">
        <f t="shared" si="265"/>
        <v>0</v>
      </c>
      <c r="W117" s="131">
        <f t="shared" si="265"/>
        <v>0</v>
      </c>
      <c r="X117" s="131">
        <f t="shared" si="265"/>
        <v>0</v>
      </c>
      <c r="Y117" s="131">
        <f t="shared" si="265"/>
        <v>0</v>
      </c>
      <c r="Z117" s="131">
        <f>+Z118+Z119</f>
        <v>327832000</v>
      </c>
      <c r="AA117" s="130">
        <f t="shared" si="265"/>
        <v>0</v>
      </c>
      <c r="AB117" s="130">
        <f t="shared" si="265"/>
        <v>0</v>
      </c>
      <c r="AC117" s="422">
        <f t="shared" si="265"/>
        <v>0</v>
      </c>
      <c r="AD117" s="228">
        <f>+SUM(AD118:AD119)</f>
        <v>357832000</v>
      </c>
      <c r="AE117" s="422">
        <f>+SUM(AE118:AE119)</f>
        <v>148000000</v>
      </c>
      <c r="AF117" s="156">
        <f t="shared" ref="AF117:BK117" si="266">+AF118+AF119</f>
        <v>0</v>
      </c>
      <c r="AG117" s="134">
        <f t="shared" si="266"/>
        <v>440000000</v>
      </c>
      <c r="AH117" s="132">
        <f t="shared" si="266"/>
        <v>0</v>
      </c>
      <c r="AI117" s="131">
        <f t="shared" si="266"/>
        <v>1275307548</v>
      </c>
      <c r="AJ117" s="129">
        <f t="shared" si="266"/>
        <v>0</v>
      </c>
      <c r="AK117" s="131">
        <f t="shared" si="266"/>
        <v>1275306887</v>
      </c>
      <c r="AL117" s="131">
        <f t="shared" si="266"/>
        <v>1275307548</v>
      </c>
      <c r="AM117" s="131">
        <f t="shared" si="266"/>
        <v>1005177204</v>
      </c>
      <c r="AN117" s="131">
        <f t="shared" si="266"/>
        <v>74516940</v>
      </c>
      <c r="AO117" s="131">
        <f t="shared" si="266"/>
        <v>0</v>
      </c>
      <c r="AP117" s="131">
        <f t="shared" si="266"/>
        <v>0</v>
      </c>
      <c r="AQ117" s="131">
        <f t="shared" si="266"/>
        <v>0</v>
      </c>
      <c r="AR117" s="131">
        <f t="shared" si="266"/>
        <v>0</v>
      </c>
      <c r="AS117" s="131">
        <f t="shared" si="266"/>
        <v>48000000</v>
      </c>
      <c r="AT117" s="131">
        <f t="shared" si="266"/>
        <v>141112743</v>
      </c>
      <c r="AU117" s="131">
        <f>+AU118+AU119</f>
        <v>0</v>
      </c>
      <c r="AV117" s="131">
        <f t="shared" si="266"/>
        <v>0</v>
      </c>
      <c r="AW117" s="131">
        <f t="shared" ref="AW117" si="267">+AW118+AW119</f>
        <v>6500000</v>
      </c>
      <c r="AX117" s="131">
        <f t="shared" si="266"/>
        <v>0</v>
      </c>
      <c r="AY117" s="131">
        <f>+AY118+AY119</f>
        <v>1275306887</v>
      </c>
      <c r="AZ117" s="131">
        <f t="shared" si="266"/>
        <v>1005177204</v>
      </c>
      <c r="BA117" s="131">
        <f t="shared" si="266"/>
        <v>2348940</v>
      </c>
      <c r="BB117" s="131">
        <f t="shared" si="266"/>
        <v>0</v>
      </c>
      <c r="BC117" s="131">
        <f t="shared" si="266"/>
        <v>72168000</v>
      </c>
      <c r="BD117" s="131">
        <f t="shared" si="266"/>
        <v>0</v>
      </c>
      <c r="BE117" s="131">
        <f t="shared" si="266"/>
        <v>0</v>
      </c>
      <c r="BF117" s="131">
        <f t="shared" si="266"/>
        <v>12000000</v>
      </c>
      <c r="BG117" s="130">
        <f t="shared" si="266"/>
        <v>36000000</v>
      </c>
      <c r="BH117" s="131">
        <f>+BH118+BH119</f>
        <v>22843178</v>
      </c>
      <c r="BI117" s="129">
        <f t="shared" si="266"/>
        <v>0</v>
      </c>
      <c r="BJ117" s="129">
        <f t="shared" ref="BJ117" si="268">+BJ118+BJ119</f>
        <v>0</v>
      </c>
      <c r="BK117" s="131">
        <f t="shared" si="266"/>
        <v>102064898.02</v>
      </c>
      <c r="BL117" s="131">
        <f t="shared" ref="BL117:CP117" si="269">+BL118+BL119</f>
        <v>1252602220.02</v>
      </c>
      <c r="BM117" s="131">
        <f t="shared" si="269"/>
        <v>87373364</v>
      </c>
      <c r="BN117" s="131">
        <f t="shared" si="269"/>
        <v>79705297</v>
      </c>
      <c r="BO117" s="131">
        <f t="shared" si="269"/>
        <v>117854853</v>
      </c>
      <c r="BP117" s="131">
        <f t="shared" si="269"/>
        <v>59580537</v>
      </c>
      <c r="BQ117" s="131">
        <f t="shared" si="269"/>
        <v>126760799</v>
      </c>
      <c r="BR117" s="131">
        <f t="shared" si="269"/>
        <v>90876806</v>
      </c>
      <c r="BS117" s="131">
        <f t="shared" si="269"/>
        <v>78265705</v>
      </c>
      <c r="BT117" s="130">
        <f t="shared" si="269"/>
        <v>114714378</v>
      </c>
      <c r="BU117" s="131">
        <f t="shared" si="269"/>
        <v>99689966</v>
      </c>
      <c r="BV117" s="129">
        <f t="shared" si="269"/>
        <v>100971611</v>
      </c>
      <c r="BW117" s="129">
        <f>+BW118+BW119</f>
        <v>139132780</v>
      </c>
      <c r="BX117" s="131">
        <f t="shared" si="269"/>
        <v>70158665.799999997</v>
      </c>
      <c r="BY117" s="131">
        <f t="shared" si="269"/>
        <v>1165084761.8</v>
      </c>
      <c r="BZ117" s="131">
        <f t="shared" si="269"/>
        <v>87373364</v>
      </c>
      <c r="CA117" s="131">
        <f t="shared" si="269"/>
        <v>79705297</v>
      </c>
      <c r="CB117" s="131">
        <f t="shared" si="269"/>
        <v>117854853</v>
      </c>
      <c r="CC117" s="131">
        <f t="shared" si="269"/>
        <v>59580537</v>
      </c>
      <c r="CD117" s="131">
        <f t="shared" si="269"/>
        <v>126760799</v>
      </c>
      <c r="CE117" s="131">
        <f t="shared" si="269"/>
        <v>90876806</v>
      </c>
      <c r="CF117" s="131">
        <f t="shared" si="269"/>
        <v>78265705</v>
      </c>
      <c r="CG117" s="131">
        <f t="shared" si="269"/>
        <v>114714378</v>
      </c>
      <c r="CH117" s="131">
        <f t="shared" si="269"/>
        <v>99689966</v>
      </c>
      <c r="CI117" s="131">
        <f t="shared" si="269"/>
        <v>100971611</v>
      </c>
      <c r="CJ117" s="131">
        <f>+CJ118+CJ119</f>
        <v>139132780</v>
      </c>
      <c r="CK117" s="131">
        <f t="shared" ref="CK117" si="270">+CK118+CK119</f>
        <v>37510275</v>
      </c>
      <c r="CL117" s="130">
        <f t="shared" si="269"/>
        <v>1132436371</v>
      </c>
      <c r="CM117" s="131">
        <f t="shared" si="269"/>
        <v>661</v>
      </c>
      <c r="CN117" s="129">
        <f t="shared" si="269"/>
        <v>22704666.980000019</v>
      </c>
      <c r="CO117" s="129">
        <f>+CO118+CO119</f>
        <v>87517458.220000029</v>
      </c>
      <c r="CP117" s="129">
        <f t="shared" si="269"/>
        <v>32648390.799999952</v>
      </c>
      <c r="CQ117" s="133">
        <f t="shared" si="263"/>
        <v>0.99999948169365027</v>
      </c>
      <c r="CR117" s="133">
        <f t="shared" si="264"/>
        <v>0.98219619415284753</v>
      </c>
    </row>
    <row r="118" spans="1:96" s="26" customFormat="1" ht="27" customHeight="1" outlineLevel="3" x14ac:dyDescent="0.2">
      <c r="A118" s="1191" t="str">
        <f t="shared" si="156"/>
        <v>A-2-0-4-10-210</v>
      </c>
      <c r="B118" s="43" t="s">
        <v>159</v>
      </c>
      <c r="C118" s="404" t="s">
        <v>86</v>
      </c>
      <c r="D118" s="65" t="s">
        <v>103</v>
      </c>
      <c r="E118" s="30">
        <v>1045139548</v>
      </c>
      <c r="F118" s="42"/>
      <c r="G118" s="38"/>
      <c r="H118" s="38"/>
      <c r="I118" s="38"/>
      <c r="J118" s="38"/>
      <c r="K118" s="38"/>
      <c r="L118" s="38">
        <v>30000000</v>
      </c>
      <c r="M118" s="38"/>
      <c r="N118" s="38"/>
      <c r="O118" s="38"/>
      <c r="P118" s="38"/>
      <c r="Q118" s="35"/>
      <c r="R118" s="30"/>
      <c r="S118" s="33">
        <f>48000000</f>
        <v>48000000</v>
      </c>
      <c r="T118" s="42"/>
      <c r="U118" s="38"/>
      <c r="V118" s="38"/>
      <c r="W118" s="38"/>
      <c r="X118" s="38"/>
      <c r="Y118" s="38"/>
      <c r="Z118" s="38"/>
      <c r="AA118" s="35"/>
      <c r="AB118" s="31"/>
      <c r="AC118" s="36"/>
      <c r="AD118" s="34">
        <f t="shared" ref="AD118:AD119" si="271">+F118+H118+J118+L118+N118+P118+R118+T118+V118+X118+Z118+AB118</f>
        <v>30000000</v>
      </c>
      <c r="AE118" s="36">
        <f t="shared" ref="AE118:AE119" si="272">+G118+I118+K118+M118+O118+Q118+S118+U118+W118+Y118+AA118+AC118</f>
        <v>48000000</v>
      </c>
      <c r="AF118" s="42"/>
      <c r="AG118" s="38">
        <v>140000000</v>
      </c>
      <c r="AH118" s="32"/>
      <c r="AI118" s="30">
        <f>+E118-AD118+AE118-AH118-AF118+AG118</f>
        <v>1203139548</v>
      </c>
      <c r="AJ118" s="33"/>
      <c r="AK118" s="111">
        <f>+AJ118+AY118</f>
        <v>1203138887</v>
      </c>
      <c r="AL118" s="37">
        <f>+AI118-AJ118</f>
        <v>1203139548</v>
      </c>
      <c r="AM118" s="30">
        <v>1005177204</v>
      </c>
      <c r="AN118" s="260">
        <v>2348940</v>
      </c>
      <c r="AO118" s="260">
        <v>0</v>
      </c>
      <c r="AP118" s="260">
        <v>0</v>
      </c>
      <c r="AQ118" s="261">
        <v>0</v>
      </c>
      <c r="AR118" s="30">
        <v>0</v>
      </c>
      <c r="AS118" s="30">
        <v>48000000</v>
      </c>
      <c r="AT118" s="40">
        <v>141112743</v>
      </c>
      <c r="AU118" s="40">
        <v>0</v>
      </c>
      <c r="AV118" s="40">
        <v>0</v>
      </c>
      <c r="AW118" s="120">
        <v>6500000</v>
      </c>
      <c r="AX118" s="112">
        <v>0</v>
      </c>
      <c r="AY118" s="30">
        <f t="shared" ref="AY118:AY119" si="273">+SUM(AM118:AX118)</f>
        <v>1203138887</v>
      </c>
      <c r="AZ118" s="30">
        <v>1005177204</v>
      </c>
      <c r="BA118" s="30">
        <v>2348940</v>
      </c>
      <c r="BB118" s="37">
        <v>0</v>
      </c>
      <c r="BC118" s="45">
        <v>0</v>
      </c>
      <c r="BD118" s="40">
        <v>0</v>
      </c>
      <c r="BE118" s="40">
        <v>0</v>
      </c>
      <c r="BF118" s="40">
        <v>12000000</v>
      </c>
      <c r="BG118" s="112">
        <v>36000000</v>
      </c>
      <c r="BH118" s="37">
        <v>22843178</v>
      </c>
      <c r="BI118" s="45">
        <v>0</v>
      </c>
      <c r="BJ118" s="45">
        <v>0</v>
      </c>
      <c r="BK118" s="40">
        <v>102064898.02</v>
      </c>
      <c r="BL118" s="38">
        <f t="shared" ref="BL118:BL119" si="274">+SUM(AZ118:BK118)</f>
        <v>1180434220.02</v>
      </c>
      <c r="BM118" s="34">
        <v>87373364</v>
      </c>
      <c r="BN118" s="38">
        <v>79705297</v>
      </c>
      <c r="BO118" s="38">
        <v>117854853</v>
      </c>
      <c r="BP118" s="38">
        <v>59580537</v>
      </c>
      <c r="BQ118" s="38">
        <v>126760799</v>
      </c>
      <c r="BR118" s="38">
        <v>90876806</v>
      </c>
      <c r="BS118" s="38">
        <v>78265705</v>
      </c>
      <c r="BT118" s="35">
        <v>100461238</v>
      </c>
      <c r="BU118" s="30">
        <v>81648018</v>
      </c>
      <c r="BV118" s="42">
        <v>100971611</v>
      </c>
      <c r="BW118" s="42">
        <v>120892370</v>
      </c>
      <c r="BX118" s="40">
        <v>51755879.799999997</v>
      </c>
      <c r="BY118" s="38">
        <f>+SUM(BM118:BX118)</f>
        <v>1096146477.8</v>
      </c>
      <c r="BZ118" s="38">
        <v>87373364</v>
      </c>
      <c r="CA118" s="38">
        <v>79705297</v>
      </c>
      <c r="CB118" s="38">
        <v>117854853</v>
      </c>
      <c r="CC118" s="38">
        <v>59580537</v>
      </c>
      <c r="CD118" s="38">
        <v>126760799</v>
      </c>
      <c r="CE118" s="38">
        <v>90876806</v>
      </c>
      <c r="CF118" s="38">
        <v>78265705</v>
      </c>
      <c r="CG118" s="38">
        <v>100461238</v>
      </c>
      <c r="CH118" s="38">
        <v>81648018</v>
      </c>
      <c r="CI118" s="38">
        <v>100971611</v>
      </c>
      <c r="CJ118" s="38">
        <v>120892370</v>
      </c>
      <c r="CK118" s="38">
        <v>28308882</v>
      </c>
      <c r="CL118" s="31">
        <f t="shared" ref="CL118:CL119" si="275">+SUM(BZ118:CK118)</f>
        <v>1072699480</v>
      </c>
      <c r="CM118" s="30">
        <f>+AL118-AY118</f>
        <v>661</v>
      </c>
      <c r="CN118" s="33">
        <f>+AY118-BL118</f>
        <v>22704666.980000019</v>
      </c>
      <c r="CO118" s="33">
        <f>+BL118-BY118</f>
        <v>84287742.220000029</v>
      </c>
      <c r="CP118" s="33">
        <f>+BY118-CL118</f>
        <v>23446997.799999952</v>
      </c>
      <c r="CQ118" s="74">
        <f t="shared" si="263"/>
        <v>0.99999945060404583</v>
      </c>
      <c r="CR118" s="74">
        <f t="shared" si="264"/>
        <v>0.98112826727560953</v>
      </c>
    </row>
    <row r="119" spans="1:96" s="26" customFormat="1" ht="27.75" customHeight="1" outlineLevel="3" x14ac:dyDescent="0.2">
      <c r="A119" s="1191" t="str">
        <f t="shared" si="156"/>
        <v>A-2-0-4-10-110</v>
      </c>
      <c r="B119" s="43" t="s">
        <v>445</v>
      </c>
      <c r="C119" s="404">
        <v>10</v>
      </c>
      <c r="D119" s="65" t="s">
        <v>441</v>
      </c>
      <c r="E119" s="30">
        <v>0</v>
      </c>
      <c r="F119" s="42"/>
      <c r="G119" s="38"/>
      <c r="H119" s="38"/>
      <c r="I119" s="38">
        <v>100000000</v>
      </c>
      <c r="J119" s="38"/>
      <c r="K119" s="38"/>
      <c r="L119" s="38"/>
      <c r="M119" s="38"/>
      <c r="N119" s="38"/>
      <c r="O119" s="38"/>
      <c r="P119" s="38"/>
      <c r="Q119" s="35"/>
      <c r="R119" s="30"/>
      <c r="S119" s="33"/>
      <c r="T119" s="42"/>
      <c r="U119" s="38"/>
      <c r="V119" s="38"/>
      <c r="W119" s="38"/>
      <c r="X119" s="38"/>
      <c r="Y119" s="38"/>
      <c r="Z119" s="38">
        <v>327832000</v>
      </c>
      <c r="AA119" s="35"/>
      <c r="AB119" s="31"/>
      <c r="AC119" s="36"/>
      <c r="AD119" s="34">
        <f t="shared" si="271"/>
        <v>327832000</v>
      </c>
      <c r="AE119" s="36">
        <f t="shared" si="272"/>
        <v>100000000</v>
      </c>
      <c r="AF119" s="42"/>
      <c r="AG119" s="38">
        <v>300000000</v>
      </c>
      <c r="AH119" s="32"/>
      <c r="AI119" s="30">
        <f>+E119-AD119+AE119-AH119-AF119+AG119</f>
        <v>72168000</v>
      </c>
      <c r="AJ119" s="33"/>
      <c r="AK119" s="34">
        <f>+AJ119+AY119</f>
        <v>72168000</v>
      </c>
      <c r="AL119" s="30">
        <f>+AI119-AJ119</f>
        <v>72168000</v>
      </c>
      <c r="AM119" s="30">
        <v>0</v>
      </c>
      <c r="AN119" s="260">
        <v>72168000</v>
      </c>
      <c r="AO119" s="260">
        <v>0</v>
      </c>
      <c r="AP119" s="260">
        <v>0</v>
      </c>
      <c r="AQ119" s="261">
        <v>0</v>
      </c>
      <c r="AR119" s="30">
        <v>0</v>
      </c>
      <c r="AS119" s="30">
        <v>0</v>
      </c>
      <c r="AT119" s="32">
        <v>0</v>
      </c>
      <c r="AU119" s="32">
        <v>0</v>
      </c>
      <c r="AV119" s="32">
        <v>0</v>
      </c>
      <c r="AW119" s="32">
        <v>0</v>
      </c>
      <c r="AX119" s="32">
        <v>0</v>
      </c>
      <c r="AY119" s="30">
        <f t="shared" si="273"/>
        <v>72168000</v>
      </c>
      <c r="AZ119" s="30">
        <v>0</v>
      </c>
      <c r="BA119" s="30">
        <v>0</v>
      </c>
      <c r="BB119" s="37">
        <v>0</v>
      </c>
      <c r="BC119" s="45">
        <v>72168000</v>
      </c>
      <c r="BD119" s="40">
        <v>0</v>
      </c>
      <c r="BE119" s="38">
        <v>0</v>
      </c>
      <c r="BF119" s="38">
        <v>0</v>
      </c>
      <c r="BG119" s="35">
        <v>0</v>
      </c>
      <c r="BH119" s="30">
        <v>0</v>
      </c>
      <c r="BI119" s="42">
        <v>0</v>
      </c>
      <c r="BJ119" s="42">
        <v>0</v>
      </c>
      <c r="BK119" s="38">
        <v>0</v>
      </c>
      <c r="BL119" s="38">
        <f t="shared" si="274"/>
        <v>72168000</v>
      </c>
      <c r="BM119" s="34">
        <v>0</v>
      </c>
      <c r="BN119" s="34">
        <v>0</v>
      </c>
      <c r="BO119" s="34">
        <v>0</v>
      </c>
      <c r="BP119" s="34">
        <v>0</v>
      </c>
      <c r="BQ119" s="34">
        <v>0</v>
      </c>
      <c r="BR119" s="38">
        <v>0</v>
      </c>
      <c r="BS119" s="38">
        <v>0</v>
      </c>
      <c r="BT119" s="35">
        <v>14253140</v>
      </c>
      <c r="BU119" s="30">
        <v>18041948</v>
      </c>
      <c r="BV119" s="42">
        <v>0</v>
      </c>
      <c r="BW119" s="42">
        <v>18240410</v>
      </c>
      <c r="BX119" s="38">
        <v>18402786</v>
      </c>
      <c r="BY119" s="38">
        <f>+SUM(BM119:BX119)</f>
        <v>68938284</v>
      </c>
      <c r="BZ119" s="38">
        <v>0</v>
      </c>
      <c r="CA119" s="38">
        <v>0</v>
      </c>
      <c r="CB119" s="38">
        <v>0</v>
      </c>
      <c r="CC119" s="38">
        <v>0</v>
      </c>
      <c r="CD119" s="38">
        <v>0</v>
      </c>
      <c r="CE119" s="35">
        <v>0</v>
      </c>
      <c r="CF119" s="38">
        <v>0</v>
      </c>
      <c r="CG119" s="38">
        <v>14253140</v>
      </c>
      <c r="CH119" s="38">
        <v>18041948</v>
      </c>
      <c r="CI119" s="38">
        <v>0</v>
      </c>
      <c r="CJ119" s="38">
        <v>18240410</v>
      </c>
      <c r="CK119" s="38">
        <v>9201393</v>
      </c>
      <c r="CL119" s="38">
        <f t="shared" si="275"/>
        <v>59736891</v>
      </c>
      <c r="CM119" s="33">
        <f>+AL119-AY119</f>
        <v>0</v>
      </c>
      <c r="CN119" s="33">
        <f>+AY119-BL119</f>
        <v>0</v>
      </c>
      <c r="CO119" s="33">
        <f>+BL119-BY119</f>
        <v>3229716</v>
      </c>
      <c r="CP119" s="33">
        <f>+BY119-CL119</f>
        <v>9201393</v>
      </c>
      <c r="CQ119" s="74">
        <f t="shared" si="263"/>
        <v>1</v>
      </c>
      <c r="CR119" s="74">
        <f t="shared" si="264"/>
        <v>1</v>
      </c>
    </row>
    <row r="120" spans="1:96" s="64" customFormat="1" ht="20.25" customHeight="1" outlineLevel="2" x14ac:dyDescent="0.2">
      <c r="A120" s="1191" t="str">
        <f t="shared" si="156"/>
        <v>A-2-0-4-1110-13</v>
      </c>
      <c r="B120" s="128" t="s">
        <v>268</v>
      </c>
      <c r="C120" s="574" t="s">
        <v>687</v>
      </c>
      <c r="D120" s="107" t="s">
        <v>260</v>
      </c>
      <c r="E120" s="131">
        <f>+SUM(E121:E124)</f>
        <v>250000000</v>
      </c>
      <c r="F120" s="131">
        <f t="shared" ref="F120:BS120" si="276">+SUM(F121:F124)</f>
        <v>0</v>
      </c>
      <c r="G120" s="131">
        <f t="shared" si="276"/>
        <v>0</v>
      </c>
      <c r="H120" s="131">
        <f t="shared" si="276"/>
        <v>12000000</v>
      </c>
      <c r="I120" s="131">
        <f t="shared" si="276"/>
        <v>0</v>
      </c>
      <c r="J120" s="131">
        <f t="shared" si="276"/>
        <v>0</v>
      </c>
      <c r="K120" s="131">
        <f t="shared" si="276"/>
        <v>0</v>
      </c>
      <c r="L120" s="131">
        <f t="shared" si="276"/>
        <v>0</v>
      </c>
      <c r="M120" s="131">
        <f t="shared" si="276"/>
        <v>0</v>
      </c>
      <c r="N120" s="131">
        <f t="shared" si="276"/>
        <v>0</v>
      </c>
      <c r="O120" s="131">
        <f t="shared" si="276"/>
        <v>0</v>
      </c>
      <c r="P120" s="131">
        <f t="shared" si="276"/>
        <v>0</v>
      </c>
      <c r="Q120" s="130">
        <f t="shared" si="276"/>
        <v>60000000</v>
      </c>
      <c r="R120" s="131">
        <f t="shared" si="276"/>
        <v>0</v>
      </c>
      <c r="S120" s="129">
        <f t="shared" si="276"/>
        <v>0</v>
      </c>
      <c r="T120" s="129">
        <f t="shared" si="276"/>
        <v>0</v>
      </c>
      <c r="U120" s="131">
        <f t="shared" si="276"/>
        <v>0</v>
      </c>
      <c r="V120" s="131">
        <f t="shared" si="276"/>
        <v>0</v>
      </c>
      <c r="W120" s="131">
        <f t="shared" si="276"/>
        <v>50000000</v>
      </c>
      <c r="X120" s="131">
        <f t="shared" si="276"/>
        <v>0</v>
      </c>
      <c r="Y120" s="131">
        <f t="shared" si="276"/>
        <v>70000000</v>
      </c>
      <c r="Z120" s="131">
        <f t="shared" si="276"/>
        <v>10000000</v>
      </c>
      <c r="AA120" s="130">
        <f t="shared" si="276"/>
        <v>28460000</v>
      </c>
      <c r="AB120" s="130">
        <f t="shared" si="276"/>
        <v>0</v>
      </c>
      <c r="AC120" s="422">
        <f t="shared" si="276"/>
        <v>30000000</v>
      </c>
      <c r="AD120" s="228">
        <f>+SUM(AD121:AD124)</f>
        <v>22000000</v>
      </c>
      <c r="AE120" s="422">
        <f>+SUM(AE121:AE124)</f>
        <v>238460000</v>
      </c>
      <c r="AF120" s="156">
        <f>+SUM(AF121:AF124)</f>
        <v>0</v>
      </c>
      <c r="AG120" s="134">
        <f>+SUM(AG121:AG124)</f>
        <v>550000000</v>
      </c>
      <c r="AH120" s="132">
        <f t="shared" si="276"/>
        <v>0</v>
      </c>
      <c r="AI120" s="131">
        <f t="shared" si="276"/>
        <v>1016460000</v>
      </c>
      <c r="AJ120" s="129">
        <f t="shared" si="276"/>
        <v>0</v>
      </c>
      <c r="AK120" s="131">
        <f t="shared" si="276"/>
        <v>1016460000</v>
      </c>
      <c r="AL120" s="131">
        <f t="shared" si="276"/>
        <v>1016460000</v>
      </c>
      <c r="AM120" s="131">
        <f t="shared" si="276"/>
        <v>252412817</v>
      </c>
      <c r="AN120" s="131">
        <f t="shared" si="276"/>
        <v>15730326</v>
      </c>
      <c r="AO120" s="131">
        <f t="shared" si="276"/>
        <v>0</v>
      </c>
      <c r="AP120" s="131">
        <f t="shared" si="276"/>
        <v>15000000</v>
      </c>
      <c r="AQ120" s="131">
        <f t="shared" si="276"/>
        <v>0</v>
      </c>
      <c r="AR120" s="131">
        <f t="shared" si="276"/>
        <v>15000000</v>
      </c>
      <c r="AS120" s="131">
        <f t="shared" si="276"/>
        <v>0</v>
      </c>
      <c r="AT120" s="131">
        <f>+SUM(AT121:AT124)</f>
        <v>718316857</v>
      </c>
      <c r="AU120" s="131">
        <f>+SUM(AU121:AU124)</f>
        <v>0</v>
      </c>
      <c r="AV120" s="131">
        <f t="shared" si="276"/>
        <v>0</v>
      </c>
      <c r="AW120" s="131">
        <f t="shared" ref="AW120" si="277">+SUM(AW121:AW124)</f>
        <v>0</v>
      </c>
      <c r="AX120" s="131">
        <f t="shared" si="276"/>
        <v>0</v>
      </c>
      <c r="AY120" s="131">
        <f>+SUM(AY121:AY124)</f>
        <v>1016460000</v>
      </c>
      <c r="AZ120" s="131">
        <f t="shared" si="276"/>
        <v>144221520</v>
      </c>
      <c r="BA120" s="131">
        <f t="shared" si="276"/>
        <v>15730326</v>
      </c>
      <c r="BB120" s="131">
        <f t="shared" si="276"/>
        <v>642352</v>
      </c>
      <c r="BC120" s="131">
        <f t="shared" si="276"/>
        <v>16027116</v>
      </c>
      <c r="BD120" s="131">
        <f t="shared" si="276"/>
        <v>16675967</v>
      </c>
      <c r="BE120" s="131">
        <f t="shared" si="276"/>
        <v>42296745</v>
      </c>
      <c r="BF120" s="131">
        <f t="shared" si="276"/>
        <v>1358802</v>
      </c>
      <c r="BG120" s="130">
        <f t="shared" si="276"/>
        <v>316187954</v>
      </c>
      <c r="BH120" s="131">
        <f>+SUM(BH121:BH124)</f>
        <v>135787997</v>
      </c>
      <c r="BI120" s="129">
        <f t="shared" si="276"/>
        <v>121893050</v>
      </c>
      <c r="BJ120" s="129">
        <f t="shared" ref="BJ120" si="278">+SUM(BJ121:BJ124)</f>
        <v>28655069</v>
      </c>
      <c r="BK120" s="131">
        <f t="shared" si="276"/>
        <v>51924781</v>
      </c>
      <c r="BL120" s="131">
        <f t="shared" si="276"/>
        <v>891401679</v>
      </c>
      <c r="BM120" s="131">
        <f t="shared" si="276"/>
        <v>75574279</v>
      </c>
      <c r="BN120" s="131">
        <f t="shared" si="276"/>
        <v>84270508</v>
      </c>
      <c r="BO120" s="131">
        <f t="shared" si="276"/>
        <v>749411</v>
      </c>
      <c r="BP120" s="131">
        <f t="shared" si="276"/>
        <v>8844868</v>
      </c>
      <c r="BQ120" s="131">
        <f t="shared" si="276"/>
        <v>23153474</v>
      </c>
      <c r="BR120" s="131">
        <f t="shared" si="276"/>
        <v>27296745</v>
      </c>
      <c r="BS120" s="131">
        <f t="shared" si="276"/>
        <v>5250915</v>
      </c>
      <c r="BT120" s="130">
        <f>+SUM(BT121:BT124)</f>
        <v>10881169</v>
      </c>
      <c r="BU120" s="131">
        <f t="shared" ref="BU120:CI120" si="279">+SUM(BU121:BU124)</f>
        <v>117302395</v>
      </c>
      <c r="BV120" s="129">
        <f t="shared" si="279"/>
        <v>118904090</v>
      </c>
      <c r="BW120" s="129">
        <f>+SUM(BW121:BW124)</f>
        <v>174161769</v>
      </c>
      <c r="BX120" s="131">
        <f t="shared" si="279"/>
        <v>226714775</v>
      </c>
      <c r="BY120" s="131">
        <f t="shared" si="279"/>
        <v>873104398</v>
      </c>
      <c r="BZ120" s="131">
        <f t="shared" si="279"/>
        <v>67620643</v>
      </c>
      <c r="CA120" s="131">
        <f t="shared" si="279"/>
        <v>90899438</v>
      </c>
      <c r="CB120" s="131">
        <f t="shared" si="279"/>
        <v>2074117</v>
      </c>
      <c r="CC120" s="131">
        <f t="shared" si="279"/>
        <v>7817752</v>
      </c>
      <c r="CD120" s="131">
        <f t="shared" si="279"/>
        <v>24180590</v>
      </c>
      <c r="CE120" s="131">
        <f t="shared" si="279"/>
        <v>27296745</v>
      </c>
      <c r="CF120" s="131">
        <f t="shared" si="279"/>
        <v>3892113</v>
      </c>
      <c r="CG120" s="131">
        <f t="shared" si="279"/>
        <v>9684605</v>
      </c>
      <c r="CH120" s="131">
        <f t="shared" si="279"/>
        <v>79465043</v>
      </c>
      <c r="CI120" s="131">
        <f t="shared" si="279"/>
        <v>145757693</v>
      </c>
      <c r="CJ120" s="131">
        <f t="shared" ref="CJ120" si="280">+SUM(CJ121:CJ124)</f>
        <v>177944236</v>
      </c>
      <c r="CK120" s="131">
        <f t="shared" ref="CK120" si="281">+SUM(CK121:CK124)</f>
        <v>226413193</v>
      </c>
      <c r="CL120" s="130">
        <f>+SUM(CL121:CL124)</f>
        <v>863046168</v>
      </c>
      <c r="CM120" s="131">
        <f>+SUM(CM121:CM124)</f>
        <v>0</v>
      </c>
      <c r="CN120" s="129">
        <f>+SUM(CN121:CN124)</f>
        <v>125058321</v>
      </c>
      <c r="CO120" s="129">
        <f>+SUM(CO121:CO124)</f>
        <v>18297281</v>
      </c>
      <c r="CP120" s="129">
        <f>+SUM(CP121:CP124)</f>
        <v>10058230</v>
      </c>
      <c r="CQ120" s="133">
        <f t="shared" si="263"/>
        <v>1</v>
      </c>
      <c r="CR120" s="133">
        <f t="shared" si="264"/>
        <v>0.87696680538338945</v>
      </c>
    </row>
    <row r="121" spans="1:96" s="26" customFormat="1" ht="18" customHeight="1" outlineLevel="3" x14ac:dyDescent="0.2">
      <c r="A121" s="1191" t="str">
        <f t="shared" si="156"/>
        <v>A-2-0-4-11-110</v>
      </c>
      <c r="B121" s="43" t="s">
        <v>160</v>
      </c>
      <c r="C121" s="404" t="s">
        <v>86</v>
      </c>
      <c r="D121" s="65" t="s">
        <v>104</v>
      </c>
      <c r="E121" s="30">
        <v>50000000</v>
      </c>
      <c r="F121" s="42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5">
        <v>60000000</v>
      </c>
      <c r="R121" s="30"/>
      <c r="S121" s="33"/>
      <c r="T121" s="42"/>
      <c r="U121" s="38"/>
      <c r="V121" s="38"/>
      <c r="W121" s="38">
        <v>50000000</v>
      </c>
      <c r="X121" s="38"/>
      <c r="Y121" s="38"/>
      <c r="Z121" s="38">
        <v>10000000</v>
      </c>
      <c r="AA121" s="35"/>
      <c r="AB121" s="31"/>
      <c r="AC121" s="36"/>
      <c r="AD121" s="34">
        <f t="shared" ref="AD121:AD124" si="282">+F121+H121+J121+L121+N121+P121+R121+T121+V121+X121+Z121+AB121</f>
        <v>10000000</v>
      </c>
      <c r="AE121" s="36">
        <f t="shared" ref="AE121:AE124" si="283">+G121+I121+K121+M121+O121+Q121+S121+U121+W121+Y121+AA121+AC121</f>
        <v>110000000</v>
      </c>
      <c r="AF121" s="42"/>
      <c r="AG121" s="38"/>
      <c r="AH121" s="32"/>
      <c r="AI121" s="30">
        <f>+E121-AD121+AE121-AH121-AF121+AG121</f>
        <v>150000000</v>
      </c>
      <c r="AJ121" s="33"/>
      <c r="AK121" s="111">
        <f>+AJ121+AY121</f>
        <v>150000000</v>
      </c>
      <c r="AL121" s="37">
        <f>+AI121-AJ121</f>
        <v>150000000</v>
      </c>
      <c r="AM121" s="30">
        <v>120000000</v>
      </c>
      <c r="AN121" s="260">
        <v>0</v>
      </c>
      <c r="AO121" s="260">
        <v>0</v>
      </c>
      <c r="AP121" s="260">
        <v>15000000</v>
      </c>
      <c r="AQ121" s="261">
        <v>0</v>
      </c>
      <c r="AR121" s="30">
        <v>15000000</v>
      </c>
      <c r="AS121" s="30">
        <v>0</v>
      </c>
      <c r="AT121" s="40">
        <v>0</v>
      </c>
      <c r="AU121" s="40">
        <v>0</v>
      </c>
      <c r="AV121" s="40">
        <v>0</v>
      </c>
      <c r="AW121" s="120">
        <v>0</v>
      </c>
      <c r="AX121" s="112">
        <v>0</v>
      </c>
      <c r="AY121" s="30">
        <f t="shared" ref="AY121:AY124" si="284">+SUM(AM121:AX121)</f>
        <v>150000000</v>
      </c>
      <c r="AZ121" s="30">
        <v>12714633</v>
      </c>
      <c r="BA121" s="30">
        <v>0</v>
      </c>
      <c r="BB121" s="37">
        <v>0</v>
      </c>
      <c r="BC121" s="45">
        <v>16027116</v>
      </c>
      <c r="BD121" s="40">
        <v>16675967</v>
      </c>
      <c r="BE121" s="40">
        <v>42296745</v>
      </c>
      <c r="BF121" s="40">
        <v>1358802</v>
      </c>
      <c r="BG121" s="112">
        <v>10222821</v>
      </c>
      <c r="BH121" s="37">
        <v>23241816</v>
      </c>
      <c r="BI121" s="45">
        <v>884799</v>
      </c>
      <c r="BJ121" s="45">
        <v>11942528</v>
      </c>
      <c r="BK121" s="112">
        <v>14275508</v>
      </c>
      <c r="BL121" s="30">
        <f t="shared" ref="BL121:BL124" si="285">+SUM(AZ121:BK121)</f>
        <v>149640735</v>
      </c>
      <c r="BM121" s="34">
        <v>12714633</v>
      </c>
      <c r="BN121" s="38">
        <v>0</v>
      </c>
      <c r="BO121" s="38">
        <v>0</v>
      </c>
      <c r="BP121" s="38">
        <v>8844868</v>
      </c>
      <c r="BQ121" s="38">
        <v>23153474</v>
      </c>
      <c r="BR121" s="38">
        <v>27296745</v>
      </c>
      <c r="BS121" s="38">
        <v>5250915</v>
      </c>
      <c r="BT121" s="35">
        <v>8325803</v>
      </c>
      <c r="BU121" s="30">
        <v>18126202</v>
      </c>
      <c r="BV121" s="42">
        <v>14719768</v>
      </c>
      <c r="BW121" s="42">
        <v>4205144</v>
      </c>
      <c r="BX121" s="112">
        <v>26218036</v>
      </c>
      <c r="BY121" s="30">
        <f>+SUM(BM121:BX121)</f>
        <v>148855588</v>
      </c>
      <c r="BZ121" s="38">
        <v>12714633</v>
      </c>
      <c r="CA121" s="38">
        <v>0</v>
      </c>
      <c r="CB121" s="38">
        <v>0</v>
      </c>
      <c r="CC121" s="38">
        <v>7817752</v>
      </c>
      <c r="CD121" s="38">
        <v>24180590</v>
      </c>
      <c r="CE121" s="38">
        <v>27296745</v>
      </c>
      <c r="CF121" s="38">
        <v>3892113</v>
      </c>
      <c r="CG121" s="38">
        <v>9684605</v>
      </c>
      <c r="CH121" s="38">
        <v>12924499</v>
      </c>
      <c r="CI121" s="38">
        <v>19921471</v>
      </c>
      <c r="CJ121" s="38">
        <v>4205144</v>
      </c>
      <c r="CK121" s="38">
        <v>22791470</v>
      </c>
      <c r="CL121" s="31">
        <f t="shared" ref="CL121:CL123" si="286">+SUM(BZ121:CK121)</f>
        <v>145429022</v>
      </c>
      <c r="CM121" s="30">
        <f>+AL121-AY121</f>
        <v>0</v>
      </c>
      <c r="CN121" s="33">
        <f>+AY121-BL121</f>
        <v>359265</v>
      </c>
      <c r="CO121" s="33">
        <f>+BL121-BY121</f>
        <v>785147</v>
      </c>
      <c r="CP121" s="33">
        <f>+BY121-CL121</f>
        <v>3426566</v>
      </c>
      <c r="CQ121" s="67">
        <f t="shared" si="263"/>
        <v>1</v>
      </c>
      <c r="CR121" s="67">
        <f t="shared" si="264"/>
        <v>0.99760490000000002</v>
      </c>
    </row>
    <row r="122" spans="1:96" s="26" customFormat="1" ht="18" customHeight="1" outlineLevel="3" x14ac:dyDescent="0.2">
      <c r="A122" s="1191" t="str">
        <f t="shared" si="156"/>
        <v>A-2-0-4-11-113</v>
      </c>
      <c r="B122" s="43" t="s">
        <v>160</v>
      </c>
      <c r="C122" s="404">
        <v>13</v>
      </c>
      <c r="D122" s="65" t="s">
        <v>104</v>
      </c>
      <c r="E122" s="30">
        <v>0</v>
      </c>
      <c r="F122" s="42">
        <v>0</v>
      </c>
      <c r="G122" s="42">
        <v>0</v>
      </c>
      <c r="H122" s="42">
        <v>0</v>
      </c>
      <c r="I122" s="42">
        <v>0</v>
      </c>
      <c r="J122" s="42">
        <v>0</v>
      </c>
      <c r="K122" s="42">
        <v>0</v>
      </c>
      <c r="L122" s="42">
        <v>0</v>
      </c>
      <c r="M122" s="42">
        <v>0</v>
      </c>
      <c r="N122" s="42">
        <v>0</v>
      </c>
      <c r="O122" s="42">
        <v>0</v>
      </c>
      <c r="P122" s="42">
        <v>0</v>
      </c>
      <c r="Q122" s="32">
        <v>0</v>
      </c>
      <c r="R122" s="30">
        <v>0</v>
      </c>
      <c r="S122" s="33"/>
      <c r="T122" s="42">
        <v>0</v>
      </c>
      <c r="U122" s="42">
        <v>0</v>
      </c>
      <c r="V122" s="42">
        <v>0</v>
      </c>
      <c r="W122" s="42">
        <v>0</v>
      </c>
      <c r="X122" s="42">
        <v>0</v>
      </c>
      <c r="Y122" s="42">
        <v>0</v>
      </c>
      <c r="Z122" s="42">
        <v>0</v>
      </c>
      <c r="AA122" s="32">
        <v>0</v>
      </c>
      <c r="AB122" s="31"/>
      <c r="AC122" s="36"/>
      <c r="AD122" s="34">
        <f t="shared" si="282"/>
        <v>0</v>
      </c>
      <c r="AE122" s="36">
        <f t="shared" si="283"/>
        <v>0</v>
      </c>
      <c r="AF122" s="42">
        <v>0</v>
      </c>
      <c r="AG122" s="38">
        <v>50000000</v>
      </c>
      <c r="AH122" s="32"/>
      <c r="AI122" s="30">
        <f>+E122-AD122+AE122-AH122-AF122+AG122</f>
        <v>50000000</v>
      </c>
      <c r="AJ122" s="33"/>
      <c r="AK122" s="37">
        <f>+AJ122+AY122</f>
        <v>50000000</v>
      </c>
      <c r="AL122" s="37">
        <f>+AI122-AJ122</f>
        <v>50000000</v>
      </c>
      <c r="AM122" s="30">
        <v>0</v>
      </c>
      <c r="AN122" s="30">
        <v>0</v>
      </c>
      <c r="AO122" s="30">
        <v>0</v>
      </c>
      <c r="AP122" s="30">
        <v>0</v>
      </c>
      <c r="AQ122" s="30">
        <v>0</v>
      </c>
      <c r="AR122" s="30">
        <v>0</v>
      </c>
      <c r="AS122" s="30">
        <v>0</v>
      </c>
      <c r="AT122" s="30">
        <v>50000000</v>
      </c>
      <c r="AU122" s="30">
        <v>0</v>
      </c>
      <c r="AV122" s="30">
        <v>0</v>
      </c>
      <c r="AW122" s="30">
        <v>0</v>
      </c>
      <c r="AX122" s="30">
        <v>0</v>
      </c>
      <c r="AY122" s="30">
        <f t="shared" si="284"/>
        <v>50000000</v>
      </c>
      <c r="AZ122" s="30">
        <v>0</v>
      </c>
      <c r="BA122" s="30">
        <v>0</v>
      </c>
      <c r="BB122" s="30">
        <v>0</v>
      </c>
      <c r="BC122" s="30">
        <v>0</v>
      </c>
      <c r="BD122" s="30">
        <v>0</v>
      </c>
      <c r="BE122" s="30">
        <v>0</v>
      </c>
      <c r="BF122" s="30">
        <v>0</v>
      </c>
      <c r="BG122" s="31">
        <v>50000000</v>
      </c>
      <c r="BH122" s="30">
        <v>0</v>
      </c>
      <c r="BI122" s="33">
        <v>0</v>
      </c>
      <c r="BJ122" s="33">
        <v>0</v>
      </c>
      <c r="BK122" s="30">
        <v>0</v>
      </c>
      <c r="BL122" s="30">
        <f t="shared" si="285"/>
        <v>50000000</v>
      </c>
      <c r="BM122" s="30">
        <v>0</v>
      </c>
      <c r="BN122" s="30">
        <v>0</v>
      </c>
      <c r="BO122" s="30">
        <v>0</v>
      </c>
      <c r="BP122" s="30">
        <v>0</v>
      </c>
      <c r="BQ122" s="30">
        <v>0</v>
      </c>
      <c r="BR122" s="30">
        <v>0</v>
      </c>
      <c r="BS122" s="30">
        <v>0</v>
      </c>
      <c r="BT122" s="31">
        <v>0</v>
      </c>
      <c r="BU122" s="30">
        <v>0</v>
      </c>
      <c r="BV122" s="33">
        <v>11622866</v>
      </c>
      <c r="BW122" s="33">
        <v>4831253</v>
      </c>
      <c r="BX122" s="30">
        <v>21110119</v>
      </c>
      <c r="BY122" s="30">
        <f>+SUM(BM122:BX122)</f>
        <v>37564238</v>
      </c>
      <c r="BZ122" s="38">
        <v>0</v>
      </c>
      <c r="CA122" s="38">
        <v>0</v>
      </c>
      <c r="CB122" s="38">
        <v>0</v>
      </c>
      <c r="CC122" s="38">
        <v>0</v>
      </c>
      <c r="CD122" s="38">
        <v>0</v>
      </c>
      <c r="CE122" s="38">
        <v>0</v>
      </c>
      <c r="CF122" s="38">
        <v>0</v>
      </c>
      <c r="CG122" s="38">
        <v>0</v>
      </c>
      <c r="CH122" s="38">
        <v>0</v>
      </c>
      <c r="CI122" s="38">
        <v>11622866</v>
      </c>
      <c r="CJ122" s="38">
        <v>4831253</v>
      </c>
      <c r="CK122" s="38">
        <v>21110119</v>
      </c>
      <c r="CL122" s="31">
        <f t="shared" si="286"/>
        <v>37564238</v>
      </c>
      <c r="CM122" s="30">
        <f>+AL122-AY122</f>
        <v>0</v>
      </c>
      <c r="CN122" s="33">
        <f>+AY122-BL122</f>
        <v>0</v>
      </c>
      <c r="CO122" s="33">
        <f>+BL122-BY122</f>
        <v>12435762</v>
      </c>
      <c r="CP122" s="33">
        <f>+BY122-CL122</f>
        <v>0</v>
      </c>
      <c r="CQ122" s="74">
        <f t="shared" si="263"/>
        <v>1</v>
      </c>
      <c r="CR122" s="74">
        <f t="shared" si="264"/>
        <v>1</v>
      </c>
    </row>
    <row r="123" spans="1:96" s="26" customFormat="1" ht="18" customHeight="1" outlineLevel="3" x14ac:dyDescent="0.2">
      <c r="A123" s="1191" t="str">
        <f t="shared" si="156"/>
        <v>A-2-0-4-11-210</v>
      </c>
      <c r="B123" s="43" t="s">
        <v>161</v>
      </c>
      <c r="C123" s="404" t="s">
        <v>86</v>
      </c>
      <c r="D123" s="65" t="s">
        <v>105</v>
      </c>
      <c r="E123" s="30">
        <v>200000000</v>
      </c>
      <c r="F123" s="42"/>
      <c r="G123" s="38"/>
      <c r="H123" s="38">
        <v>12000000</v>
      </c>
      <c r="I123" s="38"/>
      <c r="J123" s="38"/>
      <c r="K123" s="38"/>
      <c r="L123" s="38"/>
      <c r="M123" s="38"/>
      <c r="N123" s="38"/>
      <c r="O123" s="38"/>
      <c r="P123" s="38"/>
      <c r="Q123" s="35"/>
      <c r="R123" s="30"/>
      <c r="S123" s="33"/>
      <c r="T123" s="42"/>
      <c r="U123" s="38"/>
      <c r="V123" s="38"/>
      <c r="W123" s="38"/>
      <c r="X123" s="38"/>
      <c r="Y123" s="38">
        <f>50000000+20000000</f>
        <v>70000000</v>
      </c>
      <c r="Z123" s="38"/>
      <c r="AA123" s="35">
        <f>3460000+10000000+15000000</f>
        <v>28460000</v>
      </c>
      <c r="AB123" s="31"/>
      <c r="AC123" s="36"/>
      <c r="AD123" s="34">
        <f t="shared" si="282"/>
        <v>12000000</v>
      </c>
      <c r="AE123" s="36">
        <f t="shared" si="283"/>
        <v>98460000</v>
      </c>
      <c r="AF123" s="42"/>
      <c r="AG123" s="38"/>
      <c r="AH123" s="32"/>
      <c r="AI123" s="30">
        <f>+E123-AD123+AE123-AH123-AF123+AG123</f>
        <v>286460000</v>
      </c>
      <c r="AJ123" s="33"/>
      <c r="AK123" s="111">
        <f>+AJ123+AY123</f>
        <v>286460000</v>
      </c>
      <c r="AL123" s="37">
        <f>+AI123-AJ123</f>
        <v>286460000</v>
      </c>
      <c r="AM123" s="30">
        <v>132412817</v>
      </c>
      <c r="AN123" s="260">
        <v>15730326</v>
      </c>
      <c r="AO123" s="260">
        <v>0</v>
      </c>
      <c r="AP123" s="260">
        <v>0</v>
      </c>
      <c r="AQ123" s="261">
        <v>0</v>
      </c>
      <c r="AR123" s="30">
        <v>0</v>
      </c>
      <c r="AS123" s="30">
        <v>0</v>
      </c>
      <c r="AT123" s="40">
        <v>138316857</v>
      </c>
      <c r="AU123" s="40">
        <v>0</v>
      </c>
      <c r="AV123" s="40">
        <v>0</v>
      </c>
      <c r="AW123" s="120">
        <v>0</v>
      </c>
      <c r="AX123" s="112">
        <v>0</v>
      </c>
      <c r="AY123" s="30">
        <f t="shared" si="284"/>
        <v>286460000</v>
      </c>
      <c r="AZ123" s="30">
        <v>131506887</v>
      </c>
      <c r="BA123" s="30">
        <v>15730326</v>
      </c>
      <c r="BB123" s="37">
        <v>642352</v>
      </c>
      <c r="BC123" s="45">
        <v>0</v>
      </c>
      <c r="BD123" s="40">
        <v>0</v>
      </c>
      <c r="BE123" s="40">
        <v>0</v>
      </c>
      <c r="BF123" s="40">
        <v>0</v>
      </c>
      <c r="BG123" s="112">
        <v>0</v>
      </c>
      <c r="BH123" s="37">
        <v>0</v>
      </c>
      <c r="BI123" s="45">
        <v>81782891</v>
      </c>
      <c r="BJ123" s="45">
        <v>16019924</v>
      </c>
      <c r="BK123" s="112">
        <v>11372440</v>
      </c>
      <c r="BL123" s="30">
        <f t="shared" si="285"/>
        <v>257054820</v>
      </c>
      <c r="BM123" s="34">
        <v>62859646</v>
      </c>
      <c r="BN123" s="38">
        <v>84270508</v>
      </c>
      <c r="BO123" s="38">
        <v>749411</v>
      </c>
      <c r="BP123" s="38">
        <v>0</v>
      </c>
      <c r="BQ123" s="38">
        <v>0</v>
      </c>
      <c r="BR123" s="38">
        <v>0</v>
      </c>
      <c r="BS123" s="38">
        <v>0</v>
      </c>
      <c r="BT123" s="35">
        <v>0</v>
      </c>
      <c r="BU123" s="30">
        <v>0</v>
      </c>
      <c r="BV123" s="42">
        <v>15195633</v>
      </c>
      <c r="BW123" s="42">
        <v>76019345</v>
      </c>
      <c r="BX123" s="112">
        <v>14503397</v>
      </c>
      <c r="BY123" s="30">
        <f>+SUM(BM123:BX123)</f>
        <v>253597940</v>
      </c>
      <c r="BZ123" s="38">
        <v>54906010</v>
      </c>
      <c r="CA123" s="38">
        <v>90899438</v>
      </c>
      <c r="CB123" s="38">
        <v>2074117</v>
      </c>
      <c r="CC123" s="38">
        <v>0</v>
      </c>
      <c r="CD123" s="38">
        <v>0</v>
      </c>
      <c r="CE123" s="38">
        <v>0</v>
      </c>
      <c r="CF123" s="38">
        <v>0</v>
      </c>
      <c r="CG123" s="38">
        <v>0</v>
      </c>
      <c r="CH123" s="38">
        <v>0</v>
      </c>
      <c r="CI123" s="38">
        <v>9591640</v>
      </c>
      <c r="CJ123" s="38">
        <v>74835093</v>
      </c>
      <c r="CK123" s="38">
        <v>17723381</v>
      </c>
      <c r="CL123" s="31">
        <f t="shared" si="286"/>
        <v>250029679</v>
      </c>
      <c r="CM123" s="30">
        <f>+AL123-AY123</f>
        <v>0</v>
      </c>
      <c r="CN123" s="33">
        <f>+AY123-BL123</f>
        <v>29405180</v>
      </c>
      <c r="CO123" s="33">
        <f>+BL123-BY123</f>
        <v>3456880</v>
      </c>
      <c r="CP123" s="33">
        <f>+BY123-CL123</f>
        <v>3568261</v>
      </c>
      <c r="CQ123" s="67">
        <f t="shared" si="263"/>
        <v>1</v>
      </c>
      <c r="CR123" s="67">
        <f t="shared" si="264"/>
        <v>0.89734978705578439</v>
      </c>
    </row>
    <row r="124" spans="1:96" s="26" customFormat="1" ht="18" customHeight="1" outlineLevel="3" x14ac:dyDescent="0.2">
      <c r="A124" s="1191" t="str">
        <f t="shared" si="156"/>
        <v>A-2-0-4-11-213</v>
      </c>
      <c r="B124" s="43" t="s">
        <v>161</v>
      </c>
      <c r="C124" s="404">
        <v>13</v>
      </c>
      <c r="D124" s="65" t="s">
        <v>105</v>
      </c>
      <c r="E124" s="30">
        <v>0</v>
      </c>
      <c r="F124" s="42">
        <v>0</v>
      </c>
      <c r="G124" s="42">
        <v>0</v>
      </c>
      <c r="H124" s="42">
        <v>0</v>
      </c>
      <c r="I124" s="42">
        <v>0</v>
      </c>
      <c r="J124" s="42">
        <v>0</v>
      </c>
      <c r="K124" s="42">
        <v>0</v>
      </c>
      <c r="L124" s="42">
        <v>0</v>
      </c>
      <c r="M124" s="42">
        <v>0</v>
      </c>
      <c r="N124" s="42">
        <v>0</v>
      </c>
      <c r="O124" s="42">
        <v>0</v>
      </c>
      <c r="P124" s="42">
        <v>0</v>
      </c>
      <c r="Q124" s="32">
        <v>0</v>
      </c>
      <c r="R124" s="30">
        <v>0</v>
      </c>
      <c r="S124" s="33"/>
      <c r="T124" s="42">
        <v>0</v>
      </c>
      <c r="U124" s="42">
        <v>0</v>
      </c>
      <c r="V124" s="42">
        <v>0</v>
      </c>
      <c r="W124" s="42">
        <v>0</v>
      </c>
      <c r="X124" s="42">
        <v>0</v>
      </c>
      <c r="Y124" s="42">
        <v>0</v>
      </c>
      <c r="Z124" s="42">
        <v>0</v>
      </c>
      <c r="AA124" s="32">
        <v>0</v>
      </c>
      <c r="AB124" s="31"/>
      <c r="AC124" s="36">
        <f>20000000+10000000</f>
        <v>30000000</v>
      </c>
      <c r="AD124" s="34">
        <f t="shared" si="282"/>
        <v>0</v>
      </c>
      <c r="AE124" s="36">
        <f t="shared" si="283"/>
        <v>30000000</v>
      </c>
      <c r="AF124" s="42">
        <v>0</v>
      </c>
      <c r="AG124" s="38">
        <v>500000000</v>
      </c>
      <c r="AH124" s="32"/>
      <c r="AI124" s="30">
        <f>+E124-AD124+AE124-AH124-AF124+AG124</f>
        <v>530000000</v>
      </c>
      <c r="AJ124" s="33"/>
      <c r="AK124" s="37">
        <f>+AJ124+AY124</f>
        <v>530000000</v>
      </c>
      <c r="AL124" s="37">
        <f>+AI124-AJ124</f>
        <v>530000000</v>
      </c>
      <c r="AM124" s="30">
        <v>0</v>
      </c>
      <c r="AN124" s="30">
        <v>0</v>
      </c>
      <c r="AO124" s="30">
        <v>0</v>
      </c>
      <c r="AP124" s="30">
        <v>0</v>
      </c>
      <c r="AQ124" s="30">
        <v>0</v>
      </c>
      <c r="AR124" s="30">
        <v>0</v>
      </c>
      <c r="AS124" s="30">
        <v>0</v>
      </c>
      <c r="AT124" s="30">
        <v>530000000</v>
      </c>
      <c r="AU124" s="30">
        <v>0</v>
      </c>
      <c r="AV124" s="30">
        <v>0</v>
      </c>
      <c r="AW124" s="30">
        <v>0</v>
      </c>
      <c r="AX124" s="30">
        <v>0</v>
      </c>
      <c r="AY124" s="30">
        <f t="shared" si="284"/>
        <v>530000000</v>
      </c>
      <c r="AZ124" s="30">
        <v>0</v>
      </c>
      <c r="BA124" s="30">
        <v>0</v>
      </c>
      <c r="BB124" s="30">
        <v>0</v>
      </c>
      <c r="BC124" s="30">
        <v>0</v>
      </c>
      <c r="BD124" s="30">
        <v>0</v>
      </c>
      <c r="BE124" s="30">
        <v>0</v>
      </c>
      <c r="BF124" s="30">
        <v>0</v>
      </c>
      <c r="BG124" s="31">
        <v>255965133</v>
      </c>
      <c r="BH124" s="30">
        <v>112546181</v>
      </c>
      <c r="BI124" s="33">
        <v>39225360</v>
      </c>
      <c r="BJ124" s="33">
        <v>692617</v>
      </c>
      <c r="BK124" s="30">
        <v>26276833</v>
      </c>
      <c r="BL124" s="30">
        <f t="shared" si="285"/>
        <v>434706124</v>
      </c>
      <c r="BM124" s="30">
        <v>0</v>
      </c>
      <c r="BN124" s="30">
        <v>0</v>
      </c>
      <c r="BO124" s="30">
        <v>0</v>
      </c>
      <c r="BP124" s="30">
        <v>0</v>
      </c>
      <c r="BQ124" s="30">
        <v>0</v>
      </c>
      <c r="BR124" s="30">
        <v>0</v>
      </c>
      <c r="BS124" s="30">
        <v>0</v>
      </c>
      <c r="BT124" s="31">
        <v>2555366</v>
      </c>
      <c r="BU124" s="30">
        <v>99176193</v>
      </c>
      <c r="BV124" s="33">
        <v>77365823</v>
      </c>
      <c r="BW124" s="33">
        <v>89106027</v>
      </c>
      <c r="BX124" s="30">
        <v>164883223</v>
      </c>
      <c r="BY124" s="30">
        <f>+SUM(BM124:BX124)</f>
        <v>433086632</v>
      </c>
      <c r="BZ124" s="38">
        <v>0</v>
      </c>
      <c r="CA124" s="38">
        <v>0</v>
      </c>
      <c r="CB124" s="38">
        <v>0</v>
      </c>
      <c r="CC124" s="38">
        <v>0</v>
      </c>
      <c r="CD124" s="38">
        <v>0</v>
      </c>
      <c r="CE124" s="38">
        <v>0</v>
      </c>
      <c r="CF124" s="38">
        <v>0</v>
      </c>
      <c r="CG124" s="38">
        <v>0</v>
      </c>
      <c r="CH124" s="38">
        <v>66540544</v>
      </c>
      <c r="CI124" s="38">
        <v>104621716</v>
      </c>
      <c r="CJ124" s="38">
        <v>94072746</v>
      </c>
      <c r="CK124" s="38">
        <v>164788223</v>
      </c>
      <c r="CL124" s="31">
        <f>+SUM(BZ124:CK124)</f>
        <v>430023229</v>
      </c>
      <c r="CM124" s="30">
        <f>+AL124-AY124</f>
        <v>0</v>
      </c>
      <c r="CN124" s="33">
        <f>+AY124-BL124</f>
        <v>95293876</v>
      </c>
      <c r="CO124" s="33">
        <f>+BL124-BY124</f>
        <v>1619492</v>
      </c>
      <c r="CP124" s="33">
        <f>+BY124-CL124</f>
        <v>3063403</v>
      </c>
      <c r="CQ124" s="74">
        <f t="shared" si="263"/>
        <v>1</v>
      </c>
      <c r="CR124" s="74">
        <f t="shared" si="264"/>
        <v>0.82020023396226416</v>
      </c>
    </row>
    <row r="125" spans="1:96" s="192" customFormat="1" ht="29.25" customHeight="1" outlineLevel="2" x14ac:dyDescent="0.2">
      <c r="A125" s="1191" t="str">
        <f t="shared" si="156"/>
        <v>A-2-0-4-1410</v>
      </c>
      <c r="B125" s="199" t="s">
        <v>443</v>
      </c>
      <c r="C125" s="409">
        <v>10</v>
      </c>
      <c r="D125" s="183" t="s">
        <v>444</v>
      </c>
      <c r="E125" s="184">
        <v>0</v>
      </c>
      <c r="F125" s="185">
        <v>0</v>
      </c>
      <c r="G125" s="186">
        <v>0</v>
      </c>
      <c r="H125" s="186"/>
      <c r="I125" s="186">
        <v>2500000</v>
      </c>
      <c r="J125" s="186"/>
      <c r="K125" s="186"/>
      <c r="L125" s="186"/>
      <c r="M125" s="186"/>
      <c r="N125" s="186"/>
      <c r="O125" s="186"/>
      <c r="P125" s="186"/>
      <c r="Q125" s="187"/>
      <c r="R125" s="184"/>
      <c r="S125" s="189"/>
      <c r="T125" s="185"/>
      <c r="U125" s="186"/>
      <c r="V125" s="186"/>
      <c r="W125" s="186"/>
      <c r="X125" s="186"/>
      <c r="Y125" s="186"/>
      <c r="Z125" s="186">
        <v>0</v>
      </c>
      <c r="AA125" s="187">
        <v>0</v>
      </c>
      <c r="AB125" s="627"/>
      <c r="AC125" s="1381"/>
      <c r="AD125" s="190">
        <f>+F125+H125+J125+L125+N125+P125+R125+T125+V125+X125+Z125+AB125</f>
        <v>0</v>
      </c>
      <c r="AE125" s="1381">
        <f>+G125+I125+K125+M125+O125+Q125+S125+U125+W125+Y125+AA125+AC125</f>
        <v>2500000</v>
      </c>
      <c r="AF125" s="185"/>
      <c r="AG125" s="186"/>
      <c r="AH125" s="191"/>
      <c r="AI125" s="188">
        <f>+E125-AD125+AE125-AH125-AF125+AG125</f>
        <v>2500000</v>
      </c>
      <c r="AJ125" s="189">
        <v>0</v>
      </c>
      <c r="AK125" s="190">
        <f>+AJ125+AY125</f>
        <v>590680</v>
      </c>
      <c r="AL125" s="188">
        <f>+AI125-AJ125</f>
        <v>2500000</v>
      </c>
      <c r="AM125" s="184">
        <v>0</v>
      </c>
      <c r="AN125" s="184">
        <v>0</v>
      </c>
      <c r="AO125" s="184">
        <v>302900</v>
      </c>
      <c r="AP125" s="184">
        <v>0</v>
      </c>
      <c r="AQ125" s="184">
        <v>0</v>
      </c>
      <c r="AR125" s="184">
        <v>28330</v>
      </c>
      <c r="AS125" s="627">
        <v>94510</v>
      </c>
      <c r="AT125" s="186">
        <v>18200</v>
      </c>
      <c r="AU125" s="186">
        <v>12140</v>
      </c>
      <c r="AV125" s="186">
        <v>52130</v>
      </c>
      <c r="AW125" s="191">
        <v>54140</v>
      </c>
      <c r="AX125" s="191">
        <v>28330</v>
      </c>
      <c r="AY125" s="194">
        <f>+SUM(AM125:AX125)</f>
        <v>590680</v>
      </c>
      <c r="AZ125" s="186">
        <v>0</v>
      </c>
      <c r="BA125" s="186">
        <v>0</v>
      </c>
      <c r="BB125" s="186">
        <v>302900</v>
      </c>
      <c r="BC125" s="186">
        <v>0</v>
      </c>
      <c r="BD125" s="186">
        <v>0</v>
      </c>
      <c r="BE125" s="186">
        <v>28330</v>
      </c>
      <c r="BF125" s="186">
        <v>0</v>
      </c>
      <c r="BG125" s="187">
        <v>112710</v>
      </c>
      <c r="BH125" s="184">
        <v>12140</v>
      </c>
      <c r="BI125" s="191">
        <v>52130</v>
      </c>
      <c r="BJ125" s="191">
        <v>54140</v>
      </c>
      <c r="BK125" s="191">
        <v>28330</v>
      </c>
      <c r="BL125" s="194">
        <f>+SUM(AZ125:BK125)</f>
        <v>590680</v>
      </c>
      <c r="BM125" s="186">
        <v>0</v>
      </c>
      <c r="BN125" s="186">
        <v>0</v>
      </c>
      <c r="BO125" s="186">
        <v>302900</v>
      </c>
      <c r="BP125" s="186">
        <v>0</v>
      </c>
      <c r="BQ125" s="186">
        <v>0</v>
      </c>
      <c r="BR125" s="186">
        <v>28330</v>
      </c>
      <c r="BS125" s="186">
        <v>0</v>
      </c>
      <c r="BT125" s="187">
        <v>112710</v>
      </c>
      <c r="BU125" s="184">
        <v>12140</v>
      </c>
      <c r="BV125" s="191">
        <v>52130</v>
      </c>
      <c r="BW125" s="191">
        <v>54140</v>
      </c>
      <c r="BX125" s="191">
        <v>28330</v>
      </c>
      <c r="BY125" s="627">
        <f>+SUM(BM125:BX125)</f>
        <v>590680</v>
      </c>
      <c r="BZ125" s="186">
        <v>0</v>
      </c>
      <c r="CA125" s="186">
        <v>0</v>
      </c>
      <c r="CB125" s="186">
        <v>302900</v>
      </c>
      <c r="CC125" s="186">
        <v>0</v>
      </c>
      <c r="CD125" s="186">
        <v>0</v>
      </c>
      <c r="CE125" s="186">
        <v>28330</v>
      </c>
      <c r="CF125" s="186">
        <v>0</v>
      </c>
      <c r="CG125" s="186">
        <v>112710</v>
      </c>
      <c r="CH125" s="186">
        <v>12140</v>
      </c>
      <c r="CI125" s="186">
        <v>52130</v>
      </c>
      <c r="CJ125" s="186">
        <v>54140</v>
      </c>
      <c r="CK125" s="187">
        <v>28330</v>
      </c>
      <c r="CL125" s="130">
        <f>+SUM(BZ125:CK125)</f>
        <v>590680</v>
      </c>
      <c r="CM125" s="131">
        <f>+AL125-AY125</f>
        <v>1909320</v>
      </c>
      <c r="CN125" s="131">
        <f>+AM125-AZ125</f>
        <v>0</v>
      </c>
      <c r="CO125" s="131">
        <f>+AN125-BA125</f>
        <v>0</v>
      </c>
      <c r="CP125" s="131">
        <f>+AO125-BB125</f>
        <v>0</v>
      </c>
      <c r="CQ125" s="275">
        <f t="shared" si="263"/>
        <v>0.23627200000000001</v>
      </c>
      <c r="CR125" s="275">
        <f t="shared" si="264"/>
        <v>0.23627200000000001</v>
      </c>
    </row>
    <row r="126" spans="1:96" s="64" customFormat="1" ht="36" customHeight="1" outlineLevel="2" x14ac:dyDescent="0.2">
      <c r="A126" s="1191" t="str">
        <f t="shared" si="156"/>
        <v>A-2-0-4-2110-13</v>
      </c>
      <c r="B126" s="128" t="s">
        <v>261</v>
      </c>
      <c r="C126" s="574" t="s">
        <v>687</v>
      </c>
      <c r="D126" s="107" t="s">
        <v>262</v>
      </c>
      <c r="E126" s="131">
        <f>+SUM(E127:E134)</f>
        <v>110000000</v>
      </c>
      <c r="F126" s="131">
        <f t="shared" ref="F126:BS126" si="287">+SUM(F127:F134)</f>
        <v>32500000</v>
      </c>
      <c r="G126" s="131">
        <f t="shared" si="287"/>
        <v>32500000</v>
      </c>
      <c r="H126" s="131">
        <f t="shared" si="287"/>
        <v>0</v>
      </c>
      <c r="I126" s="131">
        <f t="shared" si="287"/>
        <v>0</v>
      </c>
      <c r="J126" s="131">
        <f t="shared" si="287"/>
        <v>0</v>
      </c>
      <c r="K126" s="131">
        <f t="shared" si="287"/>
        <v>0</v>
      </c>
      <c r="L126" s="131">
        <f t="shared" si="287"/>
        <v>25000000</v>
      </c>
      <c r="M126" s="131">
        <f t="shared" si="287"/>
        <v>0</v>
      </c>
      <c r="N126" s="131">
        <f t="shared" si="287"/>
        <v>0</v>
      </c>
      <c r="O126" s="131">
        <f t="shared" si="287"/>
        <v>0</v>
      </c>
      <c r="P126" s="131">
        <f t="shared" si="287"/>
        <v>0</v>
      </c>
      <c r="Q126" s="130">
        <f t="shared" si="287"/>
        <v>3570000</v>
      </c>
      <c r="R126" s="131">
        <f t="shared" si="287"/>
        <v>0</v>
      </c>
      <c r="S126" s="129">
        <f t="shared" si="287"/>
        <v>0</v>
      </c>
      <c r="T126" s="129">
        <f t="shared" si="287"/>
        <v>0</v>
      </c>
      <c r="U126" s="131">
        <f t="shared" si="287"/>
        <v>0</v>
      </c>
      <c r="V126" s="131">
        <f t="shared" si="287"/>
        <v>42643880</v>
      </c>
      <c r="W126" s="131">
        <f t="shared" si="287"/>
        <v>54024458</v>
      </c>
      <c r="X126" s="131">
        <f t="shared" si="287"/>
        <v>0</v>
      </c>
      <c r="Y126" s="131">
        <f t="shared" si="287"/>
        <v>0</v>
      </c>
      <c r="Z126" s="131">
        <f t="shared" si="287"/>
        <v>0</v>
      </c>
      <c r="AA126" s="130">
        <f t="shared" si="287"/>
        <v>0</v>
      </c>
      <c r="AB126" s="130">
        <f t="shared" si="287"/>
        <v>30000000</v>
      </c>
      <c r="AC126" s="422">
        <f t="shared" si="287"/>
        <v>0</v>
      </c>
      <c r="AD126" s="228">
        <f>+SUM(AD127:AD134)</f>
        <v>130143880</v>
      </c>
      <c r="AE126" s="422">
        <f>+SUM(AE127:AE134)</f>
        <v>90094458</v>
      </c>
      <c r="AF126" s="156">
        <f>+SUM(AF127:AF134)</f>
        <v>0</v>
      </c>
      <c r="AG126" s="134">
        <f>+SUM(AG127:AG134)</f>
        <v>120000000</v>
      </c>
      <c r="AH126" s="132">
        <f t="shared" si="287"/>
        <v>0</v>
      </c>
      <c r="AI126" s="131">
        <f t="shared" si="287"/>
        <v>189950578</v>
      </c>
      <c r="AJ126" s="129">
        <f t="shared" si="287"/>
        <v>0</v>
      </c>
      <c r="AK126" s="131">
        <f t="shared" si="287"/>
        <v>189094458</v>
      </c>
      <c r="AL126" s="131">
        <f>+SUM(AL127:AL134)</f>
        <v>189950578</v>
      </c>
      <c r="AM126" s="131">
        <f t="shared" si="287"/>
        <v>62500000</v>
      </c>
      <c r="AN126" s="131">
        <f t="shared" si="287"/>
        <v>0</v>
      </c>
      <c r="AO126" s="131">
        <f t="shared" si="287"/>
        <v>0</v>
      </c>
      <c r="AP126" s="131">
        <f t="shared" si="287"/>
        <v>0</v>
      </c>
      <c r="AQ126" s="131">
        <f t="shared" si="287"/>
        <v>0</v>
      </c>
      <c r="AR126" s="131">
        <f t="shared" si="287"/>
        <v>3570000</v>
      </c>
      <c r="AS126" s="131">
        <f>+SUM(AS127:AS134)</f>
        <v>0</v>
      </c>
      <c r="AT126" s="131">
        <f t="shared" si="287"/>
        <v>0</v>
      </c>
      <c r="AU126" s="131">
        <f>+SUM(AU127:AU134)</f>
        <v>35000000</v>
      </c>
      <c r="AV126" s="131">
        <f t="shared" si="287"/>
        <v>11380578</v>
      </c>
      <c r="AW126" s="131">
        <f t="shared" ref="AW126" si="288">+SUM(AW127:AW134)</f>
        <v>76643880</v>
      </c>
      <c r="AX126" s="131">
        <f t="shared" si="287"/>
        <v>0</v>
      </c>
      <c r="AY126" s="131">
        <f>+SUM(AY127:AY134)</f>
        <v>189094458</v>
      </c>
      <c r="AZ126" s="131">
        <f t="shared" si="287"/>
        <v>62500000</v>
      </c>
      <c r="BA126" s="131">
        <f t="shared" si="287"/>
        <v>0</v>
      </c>
      <c r="BB126" s="131">
        <f t="shared" si="287"/>
        <v>0</v>
      </c>
      <c r="BC126" s="131">
        <f t="shared" si="287"/>
        <v>0</v>
      </c>
      <c r="BD126" s="131">
        <f t="shared" si="287"/>
        <v>0</v>
      </c>
      <c r="BE126" s="131">
        <f t="shared" si="287"/>
        <v>3570000</v>
      </c>
      <c r="BF126" s="131">
        <f t="shared" si="287"/>
        <v>0</v>
      </c>
      <c r="BG126" s="130">
        <f t="shared" si="287"/>
        <v>0</v>
      </c>
      <c r="BH126" s="131">
        <f t="shared" si="287"/>
        <v>0</v>
      </c>
      <c r="BI126" s="129">
        <f t="shared" si="287"/>
        <v>0</v>
      </c>
      <c r="BJ126" s="129">
        <f t="shared" ref="BJ126" si="289">+SUM(BJ127:BJ134)</f>
        <v>76643880</v>
      </c>
      <c r="BK126" s="131">
        <f t="shared" si="287"/>
        <v>44831123</v>
      </c>
      <c r="BL126" s="131">
        <f t="shared" si="287"/>
        <v>187545003</v>
      </c>
      <c r="BM126" s="131">
        <f t="shared" si="287"/>
        <v>0</v>
      </c>
      <c r="BN126" s="131">
        <f t="shared" si="287"/>
        <v>62500000</v>
      </c>
      <c r="BO126" s="131">
        <f t="shared" si="287"/>
        <v>0</v>
      </c>
      <c r="BP126" s="131">
        <f t="shared" si="287"/>
        <v>0</v>
      </c>
      <c r="BQ126" s="131">
        <f t="shared" si="287"/>
        <v>0</v>
      </c>
      <c r="BR126" s="131">
        <f t="shared" si="287"/>
        <v>3570000</v>
      </c>
      <c r="BS126" s="131">
        <f t="shared" si="287"/>
        <v>0</v>
      </c>
      <c r="BT126" s="130">
        <f>+SUM(BT127:BT134)</f>
        <v>0</v>
      </c>
      <c r="BU126" s="131">
        <f t="shared" ref="BU126:CH126" si="290">+SUM(BU127:BU134)</f>
        <v>0</v>
      </c>
      <c r="BV126" s="129">
        <f t="shared" si="290"/>
        <v>0</v>
      </c>
      <c r="BW126" s="129">
        <f>+SUM(BW127:BW134)</f>
        <v>0</v>
      </c>
      <c r="BX126" s="131">
        <f t="shared" si="290"/>
        <v>0</v>
      </c>
      <c r="BY126" s="131">
        <f t="shared" si="290"/>
        <v>66070000</v>
      </c>
      <c r="BZ126" s="131"/>
      <c r="CA126" s="131">
        <v>400000</v>
      </c>
      <c r="CB126" s="131"/>
      <c r="CC126" s="131"/>
      <c r="CD126" s="131"/>
      <c r="CE126" s="131"/>
      <c r="CF126" s="131"/>
      <c r="CG126" s="131"/>
      <c r="CH126" s="131">
        <f t="shared" si="290"/>
        <v>0</v>
      </c>
      <c r="CI126" s="131">
        <f t="shared" ref="CI126:CP126" si="291">+SUM(CI127:CI134)</f>
        <v>0</v>
      </c>
      <c r="CJ126" s="131">
        <f t="shared" si="291"/>
        <v>0</v>
      </c>
      <c r="CK126" s="131">
        <f t="shared" si="291"/>
        <v>0</v>
      </c>
      <c r="CL126" s="130">
        <f t="shared" si="291"/>
        <v>66070000</v>
      </c>
      <c r="CM126" s="131">
        <f t="shared" si="291"/>
        <v>856120</v>
      </c>
      <c r="CN126" s="129">
        <f t="shared" si="291"/>
        <v>1549455</v>
      </c>
      <c r="CO126" s="129">
        <f>+SUM(CO127:CO134)</f>
        <v>121475003</v>
      </c>
      <c r="CP126" s="129">
        <f t="shared" si="291"/>
        <v>0</v>
      </c>
      <c r="CQ126" s="133">
        <f t="shared" si="263"/>
        <v>0.995492932903842</v>
      </c>
      <c r="CR126" s="133">
        <f t="shared" si="264"/>
        <v>0.9873357847850297</v>
      </c>
    </row>
    <row r="127" spans="1:96" s="1416" customFormat="1" ht="18" customHeight="1" outlineLevel="3" x14ac:dyDescent="0.2">
      <c r="A127" s="1512" t="str">
        <f t="shared" ref="A127:A191" si="292">+B127&amp;C127</f>
        <v>A-2-0-4-21-110</v>
      </c>
      <c r="B127" s="109" t="s">
        <v>164</v>
      </c>
      <c r="C127" s="25" t="s">
        <v>86</v>
      </c>
      <c r="D127" s="108" t="s">
        <v>106</v>
      </c>
      <c r="E127" s="37">
        <v>30000000</v>
      </c>
      <c r="F127" s="45">
        <v>16500000</v>
      </c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112"/>
      <c r="R127" s="37"/>
      <c r="S127" s="119"/>
      <c r="T127" s="45"/>
      <c r="U127" s="40"/>
      <c r="V127" s="40">
        <v>8250000</v>
      </c>
      <c r="W127" s="40">
        <v>11380578</v>
      </c>
      <c r="X127" s="40"/>
      <c r="Y127" s="40"/>
      <c r="Z127" s="40"/>
      <c r="AA127" s="112"/>
      <c r="AB127" s="110"/>
      <c r="AC127" s="896"/>
      <c r="AD127" s="111">
        <f t="shared" ref="AD127:AD134" si="293">+F127+H127+J127+L127+N127+P127+R127+T127+V127+X127+Z127+AB127</f>
        <v>24750000</v>
      </c>
      <c r="AE127" s="896">
        <f t="shared" ref="AE127:AE134" si="294">+G127+I127+K127+M127+O127+Q127+S127+U127+W127+Y127+AA127+AC127</f>
        <v>11380578</v>
      </c>
      <c r="AF127" s="45"/>
      <c r="AG127" s="40"/>
      <c r="AH127" s="120"/>
      <c r="AI127" s="37">
        <f t="shared" ref="AI127:AI134" si="295">+E127-AD127+AE127-AH127-AF127+AG127</f>
        <v>16630578</v>
      </c>
      <c r="AJ127" s="119"/>
      <c r="AK127" s="111">
        <f t="shared" ref="AK127:AK136" si="296">+AJ127+AY127</f>
        <v>16380578</v>
      </c>
      <c r="AL127" s="37">
        <f t="shared" ref="AL127:AL136" si="297">+AI127-AJ127</f>
        <v>16630578</v>
      </c>
      <c r="AM127" s="37">
        <v>0</v>
      </c>
      <c r="AN127" s="260">
        <v>0</v>
      </c>
      <c r="AO127" s="260">
        <v>0</v>
      </c>
      <c r="AP127" s="260">
        <v>0</v>
      </c>
      <c r="AQ127" s="261">
        <v>0</v>
      </c>
      <c r="AR127" s="37">
        <v>0</v>
      </c>
      <c r="AS127" s="37">
        <v>0</v>
      </c>
      <c r="AT127" s="40">
        <v>0</v>
      </c>
      <c r="AU127" s="40">
        <v>5000000</v>
      </c>
      <c r="AV127" s="40">
        <v>11380578</v>
      </c>
      <c r="AW127" s="120">
        <v>0</v>
      </c>
      <c r="AX127" s="112">
        <v>0</v>
      </c>
      <c r="AY127" s="37">
        <f t="shared" ref="AY127:AY134" si="298">+SUM(AM127:AX127)</f>
        <v>16380578</v>
      </c>
      <c r="AZ127" s="37">
        <v>0</v>
      </c>
      <c r="BA127" s="37">
        <v>0</v>
      </c>
      <c r="BB127" s="37">
        <v>0</v>
      </c>
      <c r="BC127" s="45">
        <v>0</v>
      </c>
      <c r="BD127" s="40">
        <v>0</v>
      </c>
      <c r="BE127" s="40">
        <v>0</v>
      </c>
      <c r="BF127" s="40">
        <v>0</v>
      </c>
      <c r="BG127" s="112">
        <v>0</v>
      </c>
      <c r="BH127" s="37">
        <v>0</v>
      </c>
      <c r="BI127" s="45">
        <v>0</v>
      </c>
      <c r="BJ127" s="45">
        <v>0</v>
      </c>
      <c r="BK127" s="112">
        <v>14831123</v>
      </c>
      <c r="BL127" s="37">
        <f t="shared" ref="BL127:BL134" si="299">+SUM(AZ127:BK127)</f>
        <v>14831123</v>
      </c>
      <c r="BM127" s="111">
        <v>0</v>
      </c>
      <c r="BN127" s="40">
        <v>0</v>
      </c>
      <c r="BO127" s="40">
        <v>0</v>
      </c>
      <c r="BP127" s="40">
        <v>0</v>
      </c>
      <c r="BQ127" s="40">
        <v>0</v>
      </c>
      <c r="BR127" s="40">
        <v>0</v>
      </c>
      <c r="BS127" s="40">
        <v>0</v>
      </c>
      <c r="BT127" s="112">
        <v>0</v>
      </c>
      <c r="BU127" s="37">
        <v>0</v>
      </c>
      <c r="BV127" s="45">
        <v>0</v>
      </c>
      <c r="BW127" s="45">
        <v>0</v>
      </c>
      <c r="BX127" s="112">
        <v>0</v>
      </c>
      <c r="BY127" s="37">
        <f t="shared" ref="BY127:BY134" si="300">+SUM(BM127:BX127)</f>
        <v>0</v>
      </c>
      <c r="BZ127" s="40">
        <v>0</v>
      </c>
      <c r="CA127" s="40">
        <v>0</v>
      </c>
      <c r="CB127" s="40">
        <v>0</v>
      </c>
      <c r="CC127" s="40">
        <v>0</v>
      </c>
      <c r="CD127" s="40">
        <v>0</v>
      </c>
      <c r="CE127" s="40">
        <v>0</v>
      </c>
      <c r="CF127" s="40">
        <v>0</v>
      </c>
      <c r="CG127" s="40">
        <v>0</v>
      </c>
      <c r="CH127" s="40">
        <v>0</v>
      </c>
      <c r="CI127" s="40">
        <v>0</v>
      </c>
      <c r="CJ127" s="40">
        <v>0</v>
      </c>
      <c r="CK127" s="40">
        <v>0</v>
      </c>
      <c r="CL127" s="110">
        <f t="shared" ref="CL127:CL134" si="301">+SUM(BZ127:CK127)</f>
        <v>0</v>
      </c>
      <c r="CM127" s="37">
        <f t="shared" ref="CM127:CM134" si="302">+AL127-AY127</f>
        <v>250000</v>
      </c>
      <c r="CN127" s="119">
        <f t="shared" ref="CN127:CN134" si="303">+AY127-BL127</f>
        <v>1549455</v>
      </c>
      <c r="CO127" s="119">
        <f t="shared" ref="CO127:CO134" si="304">+BL127-BY127</f>
        <v>14831123</v>
      </c>
      <c r="CP127" s="119">
        <f t="shared" ref="CP127:CP134" si="305">+BY127-CL127</f>
        <v>0</v>
      </c>
      <c r="CQ127" s="1412">
        <f t="shared" si="263"/>
        <v>0.98496744971822392</v>
      </c>
      <c r="CR127" s="1412">
        <f t="shared" si="264"/>
        <v>0.89179840893082607</v>
      </c>
    </row>
    <row r="128" spans="1:96" s="1416" customFormat="1" ht="18" customHeight="1" outlineLevel="3" x14ac:dyDescent="0.2">
      <c r="A128" s="1512" t="str">
        <f t="shared" si="292"/>
        <v>A-2-0-4-21-113</v>
      </c>
      <c r="B128" s="109" t="s">
        <v>164</v>
      </c>
      <c r="C128" s="25">
        <v>13</v>
      </c>
      <c r="D128" s="108" t="s">
        <v>106</v>
      </c>
      <c r="E128" s="37">
        <v>0</v>
      </c>
      <c r="F128" s="45">
        <v>0</v>
      </c>
      <c r="G128" s="45">
        <v>0</v>
      </c>
      <c r="H128" s="45">
        <v>0</v>
      </c>
      <c r="I128" s="45">
        <v>0</v>
      </c>
      <c r="J128" s="45">
        <v>0</v>
      </c>
      <c r="K128" s="45">
        <v>0</v>
      </c>
      <c r="L128" s="45">
        <v>0</v>
      </c>
      <c r="M128" s="45">
        <v>0</v>
      </c>
      <c r="N128" s="45">
        <v>0</v>
      </c>
      <c r="O128" s="45">
        <v>0</v>
      </c>
      <c r="P128" s="45">
        <v>0</v>
      </c>
      <c r="Q128" s="120">
        <v>0</v>
      </c>
      <c r="R128" s="37"/>
      <c r="S128" s="119"/>
      <c r="T128" s="45">
        <v>0</v>
      </c>
      <c r="U128" s="45">
        <v>0</v>
      </c>
      <c r="V128" s="45">
        <v>0</v>
      </c>
      <c r="W128" s="45">
        <v>0</v>
      </c>
      <c r="X128" s="45">
        <v>0</v>
      </c>
      <c r="Y128" s="45">
        <v>0</v>
      </c>
      <c r="Z128" s="45">
        <v>0</v>
      </c>
      <c r="AA128" s="120">
        <v>0</v>
      </c>
      <c r="AB128" s="110"/>
      <c r="AC128" s="896"/>
      <c r="AD128" s="111">
        <f t="shared" si="293"/>
        <v>0</v>
      </c>
      <c r="AE128" s="896">
        <f t="shared" si="294"/>
        <v>0</v>
      </c>
      <c r="AF128" s="45">
        <v>0</v>
      </c>
      <c r="AG128" s="40">
        <v>30000000</v>
      </c>
      <c r="AH128" s="120"/>
      <c r="AI128" s="37">
        <f t="shared" si="295"/>
        <v>30000000</v>
      </c>
      <c r="AJ128" s="119"/>
      <c r="AK128" s="37">
        <f t="shared" si="296"/>
        <v>30000000</v>
      </c>
      <c r="AL128" s="37">
        <f t="shared" si="297"/>
        <v>30000000</v>
      </c>
      <c r="AM128" s="37">
        <v>0</v>
      </c>
      <c r="AN128" s="37">
        <v>0</v>
      </c>
      <c r="AO128" s="37">
        <v>0</v>
      </c>
      <c r="AP128" s="37">
        <v>0</v>
      </c>
      <c r="AQ128" s="37">
        <v>0</v>
      </c>
      <c r="AR128" s="37">
        <v>0</v>
      </c>
      <c r="AS128" s="37">
        <v>0</v>
      </c>
      <c r="AT128" s="37">
        <v>0</v>
      </c>
      <c r="AU128" s="37">
        <v>30000000</v>
      </c>
      <c r="AV128" s="37">
        <v>0</v>
      </c>
      <c r="AW128" s="37">
        <v>0</v>
      </c>
      <c r="AX128" s="37">
        <v>0</v>
      </c>
      <c r="AY128" s="37">
        <f t="shared" si="298"/>
        <v>30000000</v>
      </c>
      <c r="AZ128" s="37">
        <v>0</v>
      </c>
      <c r="BA128" s="37">
        <v>0</v>
      </c>
      <c r="BB128" s="37">
        <v>0</v>
      </c>
      <c r="BC128" s="37">
        <v>0</v>
      </c>
      <c r="BD128" s="37">
        <v>0</v>
      </c>
      <c r="BE128" s="37">
        <v>0</v>
      </c>
      <c r="BF128" s="37">
        <v>0</v>
      </c>
      <c r="BG128" s="110">
        <v>0</v>
      </c>
      <c r="BH128" s="37">
        <v>0</v>
      </c>
      <c r="BI128" s="119">
        <v>0</v>
      </c>
      <c r="BJ128" s="119">
        <v>0</v>
      </c>
      <c r="BK128" s="37">
        <v>30000000</v>
      </c>
      <c r="BL128" s="37">
        <f t="shared" si="299"/>
        <v>30000000</v>
      </c>
      <c r="BM128" s="37">
        <v>0</v>
      </c>
      <c r="BN128" s="37">
        <v>0</v>
      </c>
      <c r="BO128" s="37">
        <v>0</v>
      </c>
      <c r="BP128" s="37">
        <v>0</v>
      </c>
      <c r="BQ128" s="37">
        <v>0</v>
      </c>
      <c r="BR128" s="37">
        <v>0</v>
      </c>
      <c r="BS128" s="37">
        <v>0</v>
      </c>
      <c r="BT128" s="110">
        <v>0</v>
      </c>
      <c r="BU128" s="37">
        <v>0</v>
      </c>
      <c r="BV128" s="119">
        <v>0</v>
      </c>
      <c r="BW128" s="119">
        <v>0</v>
      </c>
      <c r="BX128" s="37">
        <v>0</v>
      </c>
      <c r="BY128" s="37">
        <f t="shared" si="300"/>
        <v>0</v>
      </c>
      <c r="BZ128" s="37">
        <v>0</v>
      </c>
      <c r="CA128" s="37">
        <v>0</v>
      </c>
      <c r="CB128" s="37">
        <v>0</v>
      </c>
      <c r="CC128" s="37">
        <v>0</v>
      </c>
      <c r="CD128" s="37">
        <v>0</v>
      </c>
      <c r="CE128" s="37">
        <v>0</v>
      </c>
      <c r="CF128" s="37">
        <v>0</v>
      </c>
      <c r="CG128" s="37">
        <v>0</v>
      </c>
      <c r="CH128" s="37">
        <v>0</v>
      </c>
      <c r="CI128" s="37">
        <v>0</v>
      </c>
      <c r="CJ128" s="37">
        <v>0</v>
      </c>
      <c r="CK128" s="37">
        <v>0</v>
      </c>
      <c r="CL128" s="110">
        <f t="shared" si="301"/>
        <v>0</v>
      </c>
      <c r="CM128" s="37">
        <f t="shared" si="302"/>
        <v>0</v>
      </c>
      <c r="CN128" s="119">
        <f t="shared" si="303"/>
        <v>0</v>
      </c>
      <c r="CO128" s="119">
        <f t="shared" si="304"/>
        <v>30000000</v>
      </c>
      <c r="CP128" s="119">
        <f t="shared" si="305"/>
        <v>0</v>
      </c>
      <c r="CQ128" s="1412">
        <f t="shared" si="263"/>
        <v>1</v>
      </c>
      <c r="CR128" s="1412">
        <f t="shared" si="264"/>
        <v>1</v>
      </c>
    </row>
    <row r="129" spans="1:96" s="1416" customFormat="1" ht="18" customHeight="1" outlineLevel="3" x14ac:dyDescent="0.2">
      <c r="A129" s="1512" t="str">
        <f t="shared" si="292"/>
        <v>A-2-0-4-21-410</v>
      </c>
      <c r="B129" s="109" t="s">
        <v>165</v>
      </c>
      <c r="C129" s="25" t="s">
        <v>86</v>
      </c>
      <c r="D129" s="108" t="s">
        <v>107</v>
      </c>
      <c r="E129" s="37">
        <v>20000000</v>
      </c>
      <c r="F129" s="45">
        <v>16000000</v>
      </c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112"/>
      <c r="R129" s="37"/>
      <c r="S129" s="119"/>
      <c r="T129" s="45"/>
      <c r="U129" s="40"/>
      <c r="V129" s="40"/>
      <c r="W129" s="40">
        <v>12643880</v>
      </c>
      <c r="X129" s="40"/>
      <c r="Y129" s="40"/>
      <c r="Z129" s="40"/>
      <c r="AA129" s="112"/>
      <c r="AB129" s="110"/>
      <c r="AC129" s="896"/>
      <c r="AD129" s="111">
        <f t="shared" si="293"/>
        <v>16000000</v>
      </c>
      <c r="AE129" s="896">
        <f t="shared" si="294"/>
        <v>12643880</v>
      </c>
      <c r="AF129" s="45"/>
      <c r="AG129" s="40"/>
      <c r="AH129" s="120"/>
      <c r="AI129" s="37">
        <f t="shared" si="295"/>
        <v>16643880</v>
      </c>
      <c r="AJ129" s="119"/>
      <c r="AK129" s="111">
        <f t="shared" si="296"/>
        <v>16643880</v>
      </c>
      <c r="AL129" s="37">
        <f t="shared" si="297"/>
        <v>16643880</v>
      </c>
      <c r="AM129" s="37">
        <v>0</v>
      </c>
      <c r="AN129" s="37">
        <v>0</v>
      </c>
      <c r="AO129" s="37">
        <v>0</v>
      </c>
      <c r="AP129" s="37">
        <v>0</v>
      </c>
      <c r="AQ129" s="37">
        <v>0</v>
      </c>
      <c r="AR129" s="37">
        <v>0</v>
      </c>
      <c r="AS129" s="37">
        <v>0</v>
      </c>
      <c r="AT129" s="40">
        <v>0</v>
      </c>
      <c r="AU129" s="40">
        <v>0</v>
      </c>
      <c r="AV129" s="40">
        <v>0</v>
      </c>
      <c r="AW129" s="40">
        <v>16643880</v>
      </c>
      <c r="AX129" s="112">
        <v>0</v>
      </c>
      <c r="AY129" s="37">
        <f t="shared" si="298"/>
        <v>16643880</v>
      </c>
      <c r="AZ129" s="37">
        <v>0</v>
      </c>
      <c r="BA129" s="37">
        <v>0</v>
      </c>
      <c r="BB129" s="37">
        <v>0</v>
      </c>
      <c r="BC129" s="45">
        <v>0</v>
      </c>
      <c r="BD129" s="40">
        <v>0</v>
      </c>
      <c r="BE129" s="40">
        <v>0</v>
      </c>
      <c r="BF129" s="40">
        <v>0</v>
      </c>
      <c r="BG129" s="112">
        <v>0</v>
      </c>
      <c r="BH129" s="37">
        <v>0</v>
      </c>
      <c r="BI129" s="45">
        <v>0</v>
      </c>
      <c r="BJ129" s="45">
        <v>16643880</v>
      </c>
      <c r="BK129" s="112">
        <v>0</v>
      </c>
      <c r="BL129" s="37">
        <f t="shared" si="299"/>
        <v>16643880</v>
      </c>
      <c r="BM129" s="111">
        <v>0</v>
      </c>
      <c r="BN129" s="111">
        <v>0</v>
      </c>
      <c r="BO129" s="111">
        <v>0</v>
      </c>
      <c r="BP129" s="111">
        <v>0</v>
      </c>
      <c r="BQ129" s="111">
        <v>0</v>
      </c>
      <c r="BR129" s="40">
        <v>0</v>
      </c>
      <c r="BS129" s="40">
        <v>0</v>
      </c>
      <c r="BT129" s="112">
        <v>0</v>
      </c>
      <c r="BU129" s="37">
        <v>0</v>
      </c>
      <c r="BV129" s="45">
        <v>0</v>
      </c>
      <c r="BW129" s="45">
        <v>0</v>
      </c>
      <c r="BX129" s="112">
        <v>0</v>
      </c>
      <c r="BY129" s="37">
        <f t="shared" si="300"/>
        <v>0</v>
      </c>
      <c r="BZ129" s="40">
        <v>0</v>
      </c>
      <c r="CA129" s="40">
        <v>0</v>
      </c>
      <c r="CB129" s="40">
        <v>0</v>
      </c>
      <c r="CC129" s="40">
        <v>0</v>
      </c>
      <c r="CD129" s="40">
        <v>0</v>
      </c>
      <c r="CE129" s="40">
        <v>0</v>
      </c>
      <c r="CF129" s="40">
        <v>0</v>
      </c>
      <c r="CG129" s="40">
        <v>0</v>
      </c>
      <c r="CH129" s="40">
        <v>0</v>
      </c>
      <c r="CI129" s="40">
        <v>0</v>
      </c>
      <c r="CJ129" s="40">
        <v>0</v>
      </c>
      <c r="CK129" s="40">
        <v>0</v>
      </c>
      <c r="CL129" s="110">
        <f t="shared" si="301"/>
        <v>0</v>
      </c>
      <c r="CM129" s="37">
        <f t="shared" si="302"/>
        <v>0</v>
      </c>
      <c r="CN129" s="119">
        <f t="shared" si="303"/>
        <v>0</v>
      </c>
      <c r="CO129" s="119">
        <f t="shared" si="304"/>
        <v>16643880</v>
      </c>
      <c r="CP129" s="119">
        <f t="shared" si="305"/>
        <v>0</v>
      </c>
      <c r="CQ129" s="1412">
        <f t="shared" si="263"/>
        <v>1</v>
      </c>
      <c r="CR129" s="1412">
        <f t="shared" si="264"/>
        <v>1</v>
      </c>
    </row>
    <row r="130" spans="1:96" s="1416" customFormat="1" ht="18" customHeight="1" outlineLevel="3" x14ac:dyDescent="0.2">
      <c r="A130" s="1512" t="str">
        <f t="shared" si="292"/>
        <v>A-2-0-4-21-413</v>
      </c>
      <c r="B130" s="109" t="s">
        <v>165</v>
      </c>
      <c r="C130" s="25">
        <v>13</v>
      </c>
      <c r="D130" s="108" t="s">
        <v>107</v>
      </c>
      <c r="E130" s="37">
        <v>0</v>
      </c>
      <c r="F130" s="45">
        <v>0</v>
      </c>
      <c r="G130" s="45">
        <v>0</v>
      </c>
      <c r="H130" s="45">
        <v>0</v>
      </c>
      <c r="I130" s="45">
        <v>0</v>
      </c>
      <c r="J130" s="45">
        <v>0</v>
      </c>
      <c r="K130" s="45">
        <v>0</v>
      </c>
      <c r="L130" s="45">
        <v>0</v>
      </c>
      <c r="M130" s="45">
        <v>0</v>
      </c>
      <c r="N130" s="45">
        <v>0</v>
      </c>
      <c r="O130" s="45">
        <v>0</v>
      </c>
      <c r="P130" s="45">
        <v>0</v>
      </c>
      <c r="Q130" s="120">
        <v>0</v>
      </c>
      <c r="R130" s="37"/>
      <c r="S130" s="119"/>
      <c r="T130" s="45">
        <v>0</v>
      </c>
      <c r="U130" s="45">
        <v>0</v>
      </c>
      <c r="V130" s="45">
        <v>0</v>
      </c>
      <c r="W130" s="45">
        <v>30000000</v>
      </c>
      <c r="X130" s="45">
        <v>0</v>
      </c>
      <c r="Y130" s="45">
        <v>0</v>
      </c>
      <c r="Z130" s="45">
        <v>0</v>
      </c>
      <c r="AA130" s="120">
        <v>0</v>
      </c>
      <c r="AB130" s="110"/>
      <c r="AC130" s="896"/>
      <c r="AD130" s="111">
        <f t="shared" si="293"/>
        <v>0</v>
      </c>
      <c r="AE130" s="896">
        <f t="shared" si="294"/>
        <v>30000000</v>
      </c>
      <c r="AF130" s="45">
        <v>0</v>
      </c>
      <c r="AG130" s="40">
        <v>30000000</v>
      </c>
      <c r="AH130" s="120"/>
      <c r="AI130" s="37">
        <f t="shared" si="295"/>
        <v>60000000</v>
      </c>
      <c r="AJ130" s="119"/>
      <c r="AK130" s="37">
        <f t="shared" si="296"/>
        <v>60000000</v>
      </c>
      <c r="AL130" s="37">
        <f>+AI130-AJ130</f>
        <v>60000000</v>
      </c>
      <c r="AM130" s="37">
        <v>0</v>
      </c>
      <c r="AN130" s="37">
        <v>0</v>
      </c>
      <c r="AO130" s="37">
        <v>0</v>
      </c>
      <c r="AP130" s="37">
        <v>0</v>
      </c>
      <c r="AQ130" s="37">
        <v>0</v>
      </c>
      <c r="AR130" s="37">
        <v>0</v>
      </c>
      <c r="AS130" s="37">
        <v>0</v>
      </c>
      <c r="AT130" s="37">
        <v>0</v>
      </c>
      <c r="AU130" s="37">
        <v>0</v>
      </c>
      <c r="AV130" s="37">
        <v>0</v>
      </c>
      <c r="AW130" s="40">
        <v>60000000</v>
      </c>
      <c r="AX130" s="37">
        <v>0</v>
      </c>
      <c r="AY130" s="37">
        <f t="shared" si="298"/>
        <v>60000000</v>
      </c>
      <c r="AZ130" s="37">
        <v>0</v>
      </c>
      <c r="BA130" s="37">
        <v>0</v>
      </c>
      <c r="BB130" s="37">
        <v>0</v>
      </c>
      <c r="BC130" s="37">
        <v>0</v>
      </c>
      <c r="BD130" s="37">
        <v>0</v>
      </c>
      <c r="BE130" s="37">
        <v>0</v>
      </c>
      <c r="BF130" s="37">
        <v>0</v>
      </c>
      <c r="BG130" s="110">
        <v>0</v>
      </c>
      <c r="BH130" s="37">
        <v>0</v>
      </c>
      <c r="BI130" s="119">
        <v>0</v>
      </c>
      <c r="BJ130" s="119">
        <v>60000000</v>
      </c>
      <c r="BK130" s="37">
        <v>0</v>
      </c>
      <c r="BL130" s="37">
        <f t="shared" si="299"/>
        <v>60000000</v>
      </c>
      <c r="BM130" s="37">
        <v>0</v>
      </c>
      <c r="BN130" s="37">
        <v>0</v>
      </c>
      <c r="BO130" s="37">
        <v>0</v>
      </c>
      <c r="BP130" s="37">
        <v>0</v>
      </c>
      <c r="BQ130" s="37">
        <v>0</v>
      </c>
      <c r="BR130" s="37">
        <v>0</v>
      </c>
      <c r="BS130" s="37">
        <v>0</v>
      </c>
      <c r="BT130" s="110">
        <v>0</v>
      </c>
      <c r="BU130" s="37">
        <v>0</v>
      </c>
      <c r="BV130" s="119">
        <v>0</v>
      </c>
      <c r="BW130" s="119">
        <v>0</v>
      </c>
      <c r="BX130" s="37">
        <v>0</v>
      </c>
      <c r="BY130" s="37">
        <f t="shared" si="300"/>
        <v>0</v>
      </c>
      <c r="BZ130" s="37">
        <v>0</v>
      </c>
      <c r="CA130" s="37">
        <v>0</v>
      </c>
      <c r="CB130" s="37">
        <v>0</v>
      </c>
      <c r="CC130" s="37">
        <v>0</v>
      </c>
      <c r="CD130" s="37">
        <v>0</v>
      </c>
      <c r="CE130" s="37">
        <v>0</v>
      </c>
      <c r="CF130" s="37">
        <v>0</v>
      </c>
      <c r="CG130" s="37">
        <v>0</v>
      </c>
      <c r="CH130" s="37">
        <v>0</v>
      </c>
      <c r="CI130" s="37">
        <v>0</v>
      </c>
      <c r="CJ130" s="37">
        <v>0</v>
      </c>
      <c r="CK130" s="37">
        <v>0</v>
      </c>
      <c r="CL130" s="110">
        <f t="shared" si="301"/>
        <v>0</v>
      </c>
      <c r="CM130" s="37">
        <f t="shared" si="302"/>
        <v>0</v>
      </c>
      <c r="CN130" s="119">
        <f t="shared" si="303"/>
        <v>0</v>
      </c>
      <c r="CO130" s="119">
        <f t="shared" si="304"/>
        <v>60000000</v>
      </c>
      <c r="CP130" s="119">
        <f t="shared" si="305"/>
        <v>0</v>
      </c>
      <c r="CQ130" s="1412">
        <f t="shared" si="263"/>
        <v>1</v>
      </c>
      <c r="CR130" s="1412">
        <f t="shared" si="264"/>
        <v>1</v>
      </c>
    </row>
    <row r="131" spans="1:96" s="1416" customFormat="1" ht="18" customHeight="1" outlineLevel="3" x14ac:dyDescent="0.2">
      <c r="A131" s="1512" t="str">
        <f t="shared" si="292"/>
        <v>A-2-0-4-21-510</v>
      </c>
      <c r="B131" s="109" t="s">
        <v>166</v>
      </c>
      <c r="C131" s="25" t="s">
        <v>86</v>
      </c>
      <c r="D131" s="108" t="s">
        <v>108</v>
      </c>
      <c r="E131" s="37">
        <v>30000000</v>
      </c>
      <c r="F131" s="45"/>
      <c r="G131" s="40">
        <v>32500000</v>
      </c>
      <c r="H131" s="40"/>
      <c r="I131" s="40"/>
      <c r="J131" s="40"/>
      <c r="K131" s="40"/>
      <c r="L131" s="40"/>
      <c r="M131" s="40"/>
      <c r="N131" s="40"/>
      <c r="O131" s="40"/>
      <c r="P131" s="40"/>
      <c r="Q131" s="112">
        <v>3570000</v>
      </c>
      <c r="R131" s="37"/>
      <c r="S131" s="119"/>
      <c r="T131" s="45"/>
      <c r="U131" s="40"/>
      <c r="V131" s="40"/>
      <c r="W131" s="40"/>
      <c r="X131" s="40"/>
      <c r="Y131" s="40"/>
      <c r="Z131" s="40"/>
      <c r="AA131" s="112"/>
      <c r="AB131" s="110"/>
      <c r="AC131" s="896"/>
      <c r="AD131" s="111">
        <f t="shared" si="293"/>
        <v>0</v>
      </c>
      <c r="AE131" s="896">
        <f t="shared" si="294"/>
        <v>36070000</v>
      </c>
      <c r="AF131" s="45"/>
      <c r="AG131" s="40"/>
      <c r="AH131" s="120"/>
      <c r="AI131" s="37">
        <f t="shared" si="295"/>
        <v>66070000</v>
      </c>
      <c r="AJ131" s="119"/>
      <c r="AK131" s="111">
        <f t="shared" si="296"/>
        <v>66070000</v>
      </c>
      <c r="AL131" s="37">
        <f t="shared" si="297"/>
        <v>66070000</v>
      </c>
      <c r="AM131" s="37">
        <v>62500000</v>
      </c>
      <c r="AN131" s="260">
        <v>0</v>
      </c>
      <c r="AO131" s="260">
        <v>0</v>
      </c>
      <c r="AP131" s="260">
        <v>0</v>
      </c>
      <c r="AQ131" s="261">
        <v>0</v>
      </c>
      <c r="AR131" s="37">
        <v>3570000</v>
      </c>
      <c r="AS131" s="37">
        <v>0</v>
      </c>
      <c r="AT131" s="40">
        <v>0</v>
      </c>
      <c r="AU131" s="40">
        <v>0</v>
      </c>
      <c r="AV131" s="40">
        <v>0</v>
      </c>
      <c r="AW131" s="120">
        <v>0</v>
      </c>
      <c r="AX131" s="112">
        <v>0</v>
      </c>
      <c r="AY131" s="37">
        <f t="shared" si="298"/>
        <v>66070000</v>
      </c>
      <c r="AZ131" s="37">
        <v>62500000</v>
      </c>
      <c r="BA131" s="37">
        <v>0</v>
      </c>
      <c r="BB131" s="37">
        <v>0</v>
      </c>
      <c r="BC131" s="45">
        <v>0</v>
      </c>
      <c r="BD131" s="40">
        <v>0</v>
      </c>
      <c r="BE131" s="40">
        <v>3570000</v>
      </c>
      <c r="BF131" s="40">
        <v>0</v>
      </c>
      <c r="BG131" s="112">
        <v>0</v>
      </c>
      <c r="BH131" s="37">
        <v>0</v>
      </c>
      <c r="BI131" s="45">
        <v>0</v>
      </c>
      <c r="BJ131" s="45">
        <v>0</v>
      </c>
      <c r="BK131" s="112">
        <v>0</v>
      </c>
      <c r="BL131" s="37">
        <f t="shared" si="299"/>
        <v>66070000</v>
      </c>
      <c r="BM131" s="111">
        <v>0</v>
      </c>
      <c r="BN131" s="40">
        <v>62500000</v>
      </c>
      <c r="BO131" s="40">
        <v>0</v>
      </c>
      <c r="BP131" s="40">
        <v>0</v>
      </c>
      <c r="BQ131" s="40">
        <v>0</v>
      </c>
      <c r="BR131" s="40">
        <v>3570000</v>
      </c>
      <c r="BS131" s="40">
        <v>0</v>
      </c>
      <c r="BT131" s="112">
        <v>0</v>
      </c>
      <c r="BU131" s="37">
        <v>0</v>
      </c>
      <c r="BV131" s="45">
        <v>0</v>
      </c>
      <c r="BW131" s="45">
        <v>0</v>
      </c>
      <c r="BX131" s="112">
        <v>0</v>
      </c>
      <c r="BY131" s="37">
        <f t="shared" si="300"/>
        <v>66070000</v>
      </c>
      <c r="BZ131" s="40">
        <v>0</v>
      </c>
      <c r="CA131" s="40">
        <v>62500000</v>
      </c>
      <c r="CB131" s="40">
        <v>0</v>
      </c>
      <c r="CC131" s="40">
        <v>0</v>
      </c>
      <c r="CD131" s="40">
        <v>0</v>
      </c>
      <c r="CE131" s="40">
        <v>3570000</v>
      </c>
      <c r="CF131" s="40">
        <v>0</v>
      </c>
      <c r="CG131" s="40">
        <v>0</v>
      </c>
      <c r="CH131" s="40">
        <v>0</v>
      </c>
      <c r="CI131" s="40">
        <v>0</v>
      </c>
      <c r="CJ131" s="40">
        <v>0</v>
      </c>
      <c r="CK131" s="40">
        <v>0</v>
      </c>
      <c r="CL131" s="110">
        <f t="shared" si="301"/>
        <v>66070000</v>
      </c>
      <c r="CM131" s="37">
        <f t="shared" si="302"/>
        <v>0</v>
      </c>
      <c r="CN131" s="119">
        <f t="shared" si="303"/>
        <v>0</v>
      </c>
      <c r="CO131" s="119">
        <f t="shared" si="304"/>
        <v>0</v>
      </c>
      <c r="CP131" s="119">
        <f t="shared" si="305"/>
        <v>0</v>
      </c>
      <c r="CQ131" s="1412">
        <f t="shared" si="263"/>
        <v>1</v>
      </c>
      <c r="CR131" s="1412">
        <f t="shared" si="264"/>
        <v>1</v>
      </c>
    </row>
    <row r="132" spans="1:96" s="1416" customFormat="1" ht="18" customHeight="1" outlineLevel="3" x14ac:dyDescent="0.2">
      <c r="A132" s="1512" t="str">
        <f t="shared" si="292"/>
        <v>A-2-0-4-21-513</v>
      </c>
      <c r="B132" s="109" t="s">
        <v>166</v>
      </c>
      <c r="C132" s="25">
        <v>13</v>
      </c>
      <c r="D132" s="108" t="s">
        <v>108</v>
      </c>
      <c r="E132" s="37">
        <v>0</v>
      </c>
      <c r="F132" s="45">
        <v>0</v>
      </c>
      <c r="G132" s="45">
        <v>0</v>
      </c>
      <c r="H132" s="45">
        <v>0</v>
      </c>
      <c r="I132" s="45">
        <v>0</v>
      </c>
      <c r="J132" s="45">
        <v>0</v>
      </c>
      <c r="K132" s="45">
        <v>0</v>
      </c>
      <c r="L132" s="45">
        <v>0</v>
      </c>
      <c r="M132" s="45">
        <v>0</v>
      </c>
      <c r="N132" s="45">
        <v>0</v>
      </c>
      <c r="O132" s="45">
        <v>0</v>
      </c>
      <c r="P132" s="45">
        <v>0</v>
      </c>
      <c r="Q132" s="120">
        <v>0</v>
      </c>
      <c r="R132" s="37"/>
      <c r="S132" s="119"/>
      <c r="T132" s="45">
        <v>0</v>
      </c>
      <c r="U132" s="45">
        <v>0</v>
      </c>
      <c r="V132" s="45">
        <v>0</v>
      </c>
      <c r="W132" s="45">
        <v>0</v>
      </c>
      <c r="X132" s="45">
        <v>0</v>
      </c>
      <c r="Y132" s="45">
        <v>0</v>
      </c>
      <c r="Z132" s="45">
        <v>0</v>
      </c>
      <c r="AA132" s="120">
        <v>0</v>
      </c>
      <c r="AB132" s="110">
        <v>30000000</v>
      </c>
      <c r="AC132" s="896"/>
      <c r="AD132" s="111">
        <f t="shared" si="293"/>
        <v>30000000</v>
      </c>
      <c r="AE132" s="896">
        <f t="shared" si="294"/>
        <v>0</v>
      </c>
      <c r="AF132" s="45">
        <v>0</v>
      </c>
      <c r="AG132" s="40">
        <v>30000000</v>
      </c>
      <c r="AH132" s="120"/>
      <c r="AI132" s="37">
        <f t="shared" si="295"/>
        <v>0</v>
      </c>
      <c r="AJ132" s="119"/>
      <c r="AK132" s="37">
        <f t="shared" si="296"/>
        <v>0</v>
      </c>
      <c r="AL132" s="37">
        <f t="shared" si="297"/>
        <v>0</v>
      </c>
      <c r="AM132" s="37">
        <v>0</v>
      </c>
      <c r="AN132" s="37">
        <v>0</v>
      </c>
      <c r="AO132" s="37">
        <v>0</v>
      </c>
      <c r="AP132" s="37">
        <v>0</v>
      </c>
      <c r="AQ132" s="37">
        <v>0</v>
      </c>
      <c r="AR132" s="37">
        <v>0</v>
      </c>
      <c r="AS132" s="37">
        <v>0</v>
      </c>
      <c r="AT132" s="37">
        <v>0</v>
      </c>
      <c r="AU132" s="37">
        <v>0</v>
      </c>
      <c r="AV132" s="37">
        <v>0</v>
      </c>
      <c r="AW132" s="37">
        <v>0</v>
      </c>
      <c r="AX132" s="37">
        <v>0</v>
      </c>
      <c r="AY132" s="37">
        <f t="shared" si="298"/>
        <v>0</v>
      </c>
      <c r="AZ132" s="37">
        <v>0</v>
      </c>
      <c r="BA132" s="37">
        <v>0</v>
      </c>
      <c r="BB132" s="37">
        <v>0</v>
      </c>
      <c r="BC132" s="37">
        <v>0</v>
      </c>
      <c r="BD132" s="37">
        <v>0</v>
      </c>
      <c r="BE132" s="37">
        <v>0</v>
      </c>
      <c r="BF132" s="37">
        <v>0</v>
      </c>
      <c r="BG132" s="110">
        <v>0</v>
      </c>
      <c r="BH132" s="37">
        <v>0</v>
      </c>
      <c r="BI132" s="119">
        <v>0</v>
      </c>
      <c r="BJ132" s="119">
        <v>0</v>
      </c>
      <c r="BK132" s="37">
        <v>0</v>
      </c>
      <c r="BL132" s="37">
        <f t="shared" si="299"/>
        <v>0</v>
      </c>
      <c r="BM132" s="37">
        <v>0</v>
      </c>
      <c r="BN132" s="37">
        <v>0</v>
      </c>
      <c r="BO132" s="37">
        <v>0</v>
      </c>
      <c r="BP132" s="37">
        <v>0</v>
      </c>
      <c r="BQ132" s="37">
        <v>0</v>
      </c>
      <c r="BR132" s="37">
        <v>0</v>
      </c>
      <c r="BS132" s="37">
        <v>0</v>
      </c>
      <c r="BT132" s="110">
        <v>0</v>
      </c>
      <c r="BU132" s="37">
        <v>0</v>
      </c>
      <c r="BV132" s="119">
        <v>0</v>
      </c>
      <c r="BW132" s="119">
        <v>0</v>
      </c>
      <c r="BX132" s="37">
        <v>0</v>
      </c>
      <c r="BY132" s="37">
        <f t="shared" si="300"/>
        <v>0</v>
      </c>
      <c r="BZ132" s="37">
        <v>0</v>
      </c>
      <c r="CA132" s="37">
        <v>0</v>
      </c>
      <c r="CB132" s="37">
        <v>0</v>
      </c>
      <c r="CC132" s="37">
        <v>0</v>
      </c>
      <c r="CD132" s="37">
        <v>0</v>
      </c>
      <c r="CE132" s="37">
        <v>0</v>
      </c>
      <c r="CF132" s="37">
        <v>0</v>
      </c>
      <c r="CG132" s="37">
        <v>0</v>
      </c>
      <c r="CH132" s="37">
        <v>0</v>
      </c>
      <c r="CI132" s="37">
        <v>0</v>
      </c>
      <c r="CJ132" s="37">
        <v>0</v>
      </c>
      <c r="CK132" s="37">
        <v>0</v>
      </c>
      <c r="CL132" s="110">
        <f t="shared" si="301"/>
        <v>0</v>
      </c>
      <c r="CM132" s="37">
        <f t="shared" si="302"/>
        <v>0</v>
      </c>
      <c r="CN132" s="119">
        <f t="shared" si="303"/>
        <v>0</v>
      </c>
      <c r="CO132" s="119">
        <f t="shared" si="304"/>
        <v>0</v>
      </c>
      <c r="CP132" s="119">
        <f t="shared" si="305"/>
        <v>0</v>
      </c>
      <c r="CQ132" s="1412">
        <f t="shared" si="263"/>
        <v>0</v>
      </c>
      <c r="CR132" s="1412">
        <f t="shared" si="264"/>
        <v>0</v>
      </c>
    </row>
    <row r="133" spans="1:96" s="1416" customFormat="1" ht="18" customHeight="1" outlineLevel="3" x14ac:dyDescent="0.2">
      <c r="A133" s="1512" t="str">
        <f t="shared" si="292"/>
        <v>A-2-0-4-21-810</v>
      </c>
      <c r="B133" s="109" t="s">
        <v>167</v>
      </c>
      <c r="C133" s="25" t="s">
        <v>86</v>
      </c>
      <c r="D133" s="108" t="s">
        <v>109</v>
      </c>
      <c r="E133" s="37">
        <v>30000000</v>
      </c>
      <c r="F133" s="45"/>
      <c r="G133" s="40"/>
      <c r="H133" s="40"/>
      <c r="I133" s="40"/>
      <c r="J133" s="40"/>
      <c r="K133" s="40"/>
      <c r="L133" s="40">
        <v>25000000</v>
      </c>
      <c r="M133" s="40"/>
      <c r="N133" s="40"/>
      <c r="O133" s="40"/>
      <c r="P133" s="40"/>
      <c r="Q133" s="112"/>
      <c r="R133" s="37"/>
      <c r="S133" s="119"/>
      <c r="T133" s="45"/>
      <c r="U133" s="40"/>
      <c r="V133" s="40">
        <v>4393880</v>
      </c>
      <c r="W133" s="40"/>
      <c r="X133" s="40"/>
      <c r="Y133" s="40"/>
      <c r="Z133" s="40"/>
      <c r="AA133" s="112"/>
      <c r="AB133" s="110"/>
      <c r="AC133" s="896"/>
      <c r="AD133" s="111">
        <f t="shared" si="293"/>
        <v>29393880</v>
      </c>
      <c r="AE133" s="896">
        <f t="shared" si="294"/>
        <v>0</v>
      </c>
      <c r="AF133" s="45"/>
      <c r="AG133" s="40"/>
      <c r="AH133" s="120"/>
      <c r="AI133" s="37">
        <f t="shared" si="295"/>
        <v>606120</v>
      </c>
      <c r="AJ133" s="119"/>
      <c r="AK133" s="111">
        <f t="shared" si="296"/>
        <v>0</v>
      </c>
      <c r="AL133" s="37">
        <f t="shared" si="297"/>
        <v>606120</v>
      </c>
      <c r="AM133" s="37">
        <v>0</v>
      </c>
      <c r="AN133" s="37">
        <v>0</v>
      </c>
      <c r="AO133" s="37">
        <v>0</v>
      </c>
      <c r="AP133" s="37">
        <v>0</v>
      </c>
      <c r="AQ133" s="37">
        <v>0</v>
      </c>
      <c r="AR133" s="37">
        <v>0</v>
      </c>
      <c r="AS133" s="37">
        <v>0</v>
      </c>
      <c r="AT133" s="40">
        <v>0</v>
      </c>
      <c r="AU133" s="40">
        <v>0</v>
      </c>
      <c r="AV133" s="40">
        <v>0</v>
      </c>
      <c r="AW133" s="120">
        <v>0</v>
      </c>
      <c r="AX133" s="112">
        <v>0</v>
      </c>
      <c r="AY133" s="37">
        <f t="shared" si="298"/>
        <v>0</v>
      </c>
      <c r="AZ133" s="37">
        <v>0</v>
      </c>
      <c r="BA133" s="37">
        <v>0</v>
      </c>
      <c r="BB133" s="37">
        <v>0</v>
      </c>
      <c r="BC133" s="45">
        <v>0</v>
      </c>
      <c r="BD133" s="40">
        <v>0</v>
      </c>
      <c r="BE133" s="40">
        <v>0</v>
      </c>
      <c r="BF133" s="40">
        <v>0</v>
      </c>
      <c r="BG133" s="112">
        <v>0</v>
      </c>
      <c r="BH133" s="37">
        <v>0</v>
      </c>
      <c r="BI133" s="45">
        <v>0</v>
      </c>
      <c r="BJ133" s="45">
        <v>0</v>
      </c>
      <c r="BK133" s="112">
        <v>0</v>
      </c>
      <c r="BL133" s="37">
        <f t="shared" si="299"/>
        <v>0</v>
      </c>
      <c r="BM133" s="111">
        <v>0</v>
      </c>
      <c r="BN133" s="111">
        <v>0</v>
      </c>
      <c r="BO133" s="111">
        <v>0</v>
      </c>
      <c r="BP133" s="111">
        <v>0</v>
      </c>
      <c r="BQ133" s="111">
        <v>0</v>
      </c>
      <c r="BR133" s="40">
        <v>0</v>
      </c>
      <c r="BS133" s="40">
        <v>0</v>
      </c>
      <c r="BT133" s="112">
        <v>0</v>
      </c>
      <c r="BU133" s="37">
        <v>0</v>
      </c>
      <c r="BV133" s="45">
        <v>0</v>
      </c>
      <c r="BW133" s="45">
        <v>0</v>
      </c>
      <c r="BX133" s="112">
        <v>0</v>
      </c>
      <c r="BY133" s="37">
        <f t="shared" si="300"/>
        <v>0</v>
      </c>
      <c r="BZ133" s="40">
        <v>0</v>
      </c>
      <c r="CA133" s="40">
        <v>0</v>
      </c>
      <c r="CB133" s="40">
        <v>0</v>
      </c>
      <c r="CC133" s="40">
        <v>0</v>
      </c>
      <c r="CD133" s="40">
        <v>0</v>
      </c>
      <c r="CE133" s="40">
        <v>0</v>
      </c>
      <c r="CF133" s="40">
        <v>0</v>
      </c>
      <c r="CG133" s="40">
        <v>0</v>
      </c>
      <c r="CH133" s="40">
        <v>0</v>
      </c>
      <c r="CI133" s="40">
        <v>0</v>
      </c>
      <c r="CJ133" s="40">
        <v>0</v>
      </c>
      <c r="CK133" s="40">
        <v>0</v>
      </c>
      <c r="CL133" s="110">
        <f t="shared" si="301"/>
        <v>0</v>
      </c>
      <c r="CM133" s="37">
        <f t="shared" si="302"/>
        <v>606120</v>
      </c>
      <c r="CN133" s="119">
        <f t="shared" si="303"/>
        <v>0</v>
      </c>
      <c r="CO133" s="119">
        <f t="shared" si="304"/>
        <v>0</v>
      </c>
      <c r="CP133" s="119">
        <f t="shared" si="305"/>
        <v>0</v>
      </c>
      <c r="CQ133" s="1412">
        <f t="shared" si="263"/>
        <v>0</v>
      </c>
      <c r="CR133" s="1412">
        <f t="shared" si="264"/>
        <v>0</v>
      </c>
    </row>
    <row r="134" spans="1:96" s="1416" customFormat="1" ht="18" customHeight="1" outlineLevel="3" x14ac:dyDescent="0.2">
      <c r="A134" s="1512" t="str">
        <f t="shared" si="292"/>
        <v>A-2-0-4-21-813</v>
      </c>
      <c r="B134" s="109" t="s">
        <v>167</v>
      </c>
      <c r="C134" s="25">
        <v>13</v>
      </c>
      <c r="D134" s="108" t="s">
        <v>109</v>
      </c>
      <c r="E134" s="37">
        <v>0</v>
      </c>
      <c r="F134" s="45">
        <v>0</v>
      </c>
      <c r="G134" s="45">
        <v>0</v>
      </c>
      <c r="H134" s="45">
        <v>0</v>
      </c>
      <c r="I134" s="45">
        <v>0</v>
      </c>
      <c r="J134" s="45">
        <v>0</v>
      </c>
      <c r="K134" s="45">
        <v>0</v>
      </c>
      <c r="L134" s="45">
        <v>0</v>
      </c>
      <c r="M134" s="45">
        <v>0</v>
      </c>
      <c r="N134" s="45">
        <v>0</v>
      </c>
      <c r="O134" s="45">
        <v>0</v>
      </c>
      <c r="P134" s="45">
        <v>0</v>
      </c>
      <c r="Q134" s="120">
        <v>0</v>
      </c>
      <c r="R134" s="37"/>
      <c r="S134" s="119"/>
      <c r="T134" s="45">
        <v>0</v>
      </c>
      <c r="U134" s="45">
        <v>0</v>
      </c>
      <c r="V134" s="45">
        <v>30000000</v>
      </c>
      <c r="W134" s="45">
        <v>0</v>
      </c>
      <c r="X134" s="45">
        <v>0</v>
      </c>
      <c r="Y134" s="45">
        <v>0</v>
      </c>
      <c r="Z134" s="45">
        <v>0</v>
      </c>
      <c r="AA134" s="120">
        <v>0</v>
      </c>
      <c r="AB134" s="110"/>
      <c r="AC134" s="896"/>
      <c r="AD134" s="111">
        <f t="shared" si="293"/>
        <v>30000000</v>
      </c>
      <c r="AE134" s="896">
        <f t="shared" si="294"/>
        <v>0</v>
      </c>
      <c r="AF134" s="45">
        <v>0</v>
      </c>
      <c r="AG134" s="40">
        <v>30000000</v>
      </c>
      <c r="AH134" s="120"/>
      <c r="AI134" s="37">
        <f t="shared" si="295"/>
        <v>0</v>
      </c>
      <c r="AJ134" s="119"/>
      <c r="AK134" s="37">
        <f t="shared" si="296"/>
        <v>0</v>
      </c>
      <c r="AL134" s="37">
        <f>+AI134-AJ134</f>
        <v>0</v>
      </c>
      <c r="AM134" s="37">
        <v>0</v>
      </c>
      <c r="AN134" s="37">
        <v>0</v>
      </c>
      <c r="AO134" s="37">
        <v>0</v>
      </c>
      <c r="AP134" s="37">
        <v>0</v>
      </c>
      <c r="AQ134" s="37">
        <v>0</v>
      </c>
      <c r="AR134" s="37">
        <v>0</v>
      </c>
      <c r="AS134" s="37">
        <v>0</v>
      </c>
      <c r="AT134" s="37">
        <v>0</v>
      </c>
      <c r="AU134" s="37">
        <v>0</v>
      </c>
      <c r="AV134" s="37">
        <v>0</v>
      </c>
      <c r="AW134" s="37">
        <v>0</v>
      </c>
      <c r="AX134" s="37">
        <v>0</v>
      </c>
      <c r="AY134" s="37">
        <f t="shared" si="298"/>
        <v>0</v>
      </c>
      <c r="AZ134" s="37">
        <v>0</v>
      </c>
      <c r="BA134" s="37">
        <v>0</v>
      </c>
      <c r="BB134" s="37">
        <v>0</v>
      </c>
      <c r="BC134" s="37">
        <v>0</v>
      </c>
      <c r="BD134" s="37">
        <v>0</v>
      </c>
      <c r="BE134" s="37">
        <v>0</v>
      </c>
      <c r="BF134" s="37">
        <v>0</v>
      </c>
      <c r="BG134" s="110">
        <v>0</v>
      </c>
      <c r="BH134" s="37">
        <v>0</v>
      </c>
      <c r="BI134" s="119">
        <v>0</v>
      </c>
      <c r="BJ134" s="119">
        <v>0</v>
      </c>
      <c r="BK134" s="37">
        <v>0</v>
      </c>
      <c r="BL134" s="37">
        <f t="shared" si="299"/>
        <v>0</v>
      </c>
      <c r="BM134" s="37">
        <v>0</v>
      </c>
      <c r="BN134" s="37">
        <v>0</v>
      </c>
      <c r="BO134" s="37">
        <v>0</v>
      </c>
      <c r="BP134" s="37">
        <v>0</v>
      </c>
      <c r="BQ134" s="37">
        <v>0</v>
      </c>
      <c r="BR134" s="37">
        <v>0</v>
      </c>
      <c r="BS134" s="37">
        <v>0</v>
      </c>
      <c r="BT134" s="110">
        <v>0</v>
      </c>
      <c r="BU134" s="37">
        <v>0</v>
      </c>
      <c r="BV134" s="119">
        <v>0</v>
      </c>
      <c r="BW134" s="119">
        <v>0</v>
      </c>
      <c r="BX134" s="37">
        <v>0</v>
      </c>
      <c r="BY134" s="37">
        <f t="shared" si="300"/>
        <v>0</v>
      </c>
      <c r="BZ134" s="37">
        <v>0</v>
      </c>
      <c r="CA134" s="37">
        <v>0</v>
      </c>
      <c r="CB134" s="37">
        <v>0</v>
      </c>
      <c r="CC134" s="37">
        <v>0</v>
      </c>
      <c r="CD134" s="37">
        <v>0</v>
      </c>
      <c r="CE134" s="37">
        <v>0</v>
      </c>
      <c r="CF134" s="37">
        <v>0</v>
      </c>
      <c r="CG134" s="37">
        <v>0</v>
      </c>
      <c r="CH134" s="37">
        <v>0</v>
      </c>
      <c r="CI134" s="37">
        <v>0</v>
      </c>
      <c r="CJ134" s="37">
        <v>0</v>
      </c>
      <c r="CK134" s="37">
        <v>0</v>
      </c>
      <c r="CL134" s="110">
        <f t="shared" si="301"/>
        <v>0</v>
      </c>
      <c r="CM134" s="37">
        <f t="shared" si="302"/>
        <v>0</v>
      </c>
      <c r="CN134" s="119">
        <f t="shared" si="303"/>
        <v>0</v>
      </c>
      <c r="CO134" s="119">
        <f t="shared" si="304"/>
        <v>0</v>
      </c>
      <c r="CP134" s="119">
        <f t="shared" si="305"/>
        <v>0</v>
      </c>
      <c r="CQ134" s="1412">
        <f t="shared" si="263"/>
        <v>0</v>
      </c>
      <c r="CR134" s="1412">
        <f t="shared" si="264"/>
        <v>0</v>
      </c>
    </row>
    <row r="135" spans="1:96" s="64" customFormat="1" ht="20.25" customHeight="1" outlineLevel="2" x14ac:dyDescent="0.2">
      <c r="A135" s="1191" t="str">
        <f t="shared" si="292"/>
        <v>A-2-0-4-4010</v>
      </c>
      <c r="B135" s="128" t="s">
        <v>438</v>
      </c>
      <c r="C135" s="403" t="s">
        <v>86</v>
      </c>
      <c r="D135" s="107" t="s">
        <v>207</v>
      </c>
      <c r="E135" s="276">
        <f>+E136</f>
        <v>25450000</v>
      </c>
      <c r="F135" s="156"/>
      <c r="G135" s="134"/>
      <c r="H135" s="134"/>
      <c r="I135" s="134"/>
      <c r="J135" s="134"/>
      <c r="K135" s="134"/>
      <c r="L135" s="134"/>
      <c r="M135" s="134"/>
      <c r="N135" s="134"/>
      <c r="O135" s="134"/>
      <c r="P135" s="134">
        <f>+P136</f>
        <v>3570000</v>
      </c>
      <c r="Q135" s="159">
        <f>+Q136</f>
        <v>0</v>
      </c>
      <c r="R135" s="131">
        <f>+R136</f>
        <v>12000000</v>
      </c>
      <c r="S135" s="129">
        <f>+S136</f>
        <v>0</v>
      </c>
      <c r="T135" s="156"/>
      <c r="U135" s="134"/>
      <c r="V135" s="134"/>
      <c r="W135" s="134"/>
      <c r="X135" s="134"/>
      <c r="Y135" s="134"/>
      <c r="Z135" s="134">
        <v>8000000</v>
      </c>
      <c r="AA135" s="159">
        <f>+AA136</f>
        <v>0</v>
      </c>
      <c r="AB135" s="130"/>
      <c r="AC135" s="422"/>
      <c r="AD135" s="228">
        <f>+F135+H135+J135+L135+N135+P135+R135+T135+V135+X135+Z135+AB135</f>
        <v>23570000</v>
      </c>
      <c r="AE135" s="422">
        <f>+G135+I135+K135+M135+O135+Q135+S135+U135+W135+Y135+AA135+AC135</f>
        <v>0</v>
      </c>
      <c r="AF135" s="156"/>
      <c r="AG135" s="134"/>
      <c r="AH135" s="132"/>
      <c r="AI135" s="131">
        <f>+AI136</f>
        <v>1880000</v>
      </c>
      <c r="AJ135" s="129"/>
      <c r="AK135" s="131">
        <f t="shared" si="296"/>
        <v>277800</v>
      </c>
      <c r="AL135" s="131">
        <f>+AL136</f>
        <v>1880000</v>
      </c>
      <c r="AM135" s="201">
        <f>+AM136</f>
        <v>0</v>
      </c>
      <c r="AN135" s="201">
        <f>+AN136</f>
        <v>0</v>
      </c>
      <c r="AO135" s="201">
        <f t="shared" ref="AO135:CH135" si="306">+AO136</f>
        <v>0</v>
      </c>
      <c r="AP135" s="201">
        <f t="shared" si="306"/>
        <v>0</v>
      </c>
      <c r="AQ135" s="201">
        <f t="shared" si="306"/>
        <v>142800</v>
      </c>
      <c r="AR135" s="201">
        <f t="shared" si="306"/>
        <v>0</v>
      </c>
      <c r="AS135" s="201">
        <f>+AS136</f>
        <v>0</v>
      </c>
      <c r="AT135" s="201">
        <f t="shared" si="306"/>
        <v>0</v>
      </c>
      <c r="AU135" s="201">
        <f>+AU136</f>
        <v>135000</v>
      </c>
      <c r="AV135" s="201">
        <f t="shared" si="306"/>
        <v>0</v>
      </c>
      <c r="AW135" s="201">
        <f t="shared" si="306"/>
        <v>0</v>
      </c>
      <c r="AX135" s="201">
        <f t="shared" si="306"/>
        <v>0</v>
      </c>
      <c r="AY135" s="166">
        <f>+AY136</f>
        <v>277800</v>
      </c>
      <c r="AZ135" s="201">
        <f t="shared" si="306"/>
        <v>0</v>
      </c>
      <c r="BA135" s="201">
        <f t="shared" si="306"/>
        <v>0</v>
      </c>
      <c r="BB135" s="201">
        <f t="shared" si="306"/>
        <v>0</v>
      </c>
      <c r="BC135" s="201">
        <f t="shared" si="306"/>
        <v>0</v>
      </c>
      <c r="BD135" s="201">
        <f t="shared" si="306"/>
        <v>142800</v>
      </c>
      <c r="BE135" s="201">
        <f t="shared" si="306"/>
        <v>0</v>
      </c>
      <c r="BF135" s="201">
        <f t="shared" si="306"/>
        <v>0</v>
      </c>
      <c r="BG135" s="201">
        <f t="shared" si="306"/>
        <v>0</v>
      </c>
      <c r="BH135" s="903">
        <f t="shared" si="306"/>
        <v>135000</v>
      </c>
      <c r="BI135" s="201">
        <f t="shared" si="306"/>
        <v>0</v>
      </c>
      <c r="BJ135" s="201">
        <f t="shared" si="306"/>
        <v>0</v>
      </c>
      <c r="BK135" s="201">
        <f t="shared" si="306"/>
        <v>0</v>
      </c>
      <c r="BL135" s="201">
        <f t="shared" si="306"/>
        <v>277800</v>
      </c>
      <c r="BM135" s="201">
        <f t="shared" si="306"/>
        <v>0</v>
      </c>
      <c r="BN135" s="201">
        <f t="shared" si="306"/>
        <v>0</v>
      </c>
      <c r="BO135" s="201">
        <f t="shared" si="306"/>
        <v>0</v>
      </c>
      <c r="BP135" s="201">
        <f t="shared" si="306"/>
        <v>0</v>
      </c>
      <c r="BQ135" s="201">
        <f t="shared" si="306"/>
        <v>142800</v>
      </c>
      <c r="BR135" s="201">
        <f t="shared" si="306"/>
        <v>0</v>
      </c>
      <c r="BS135" s="201">
        <f t="shared" si="306"/>
        <v>0</v>
      </c>
      <c r="BT135" s="201">
        <f t="shared" si="306"/>
        <v>0</v>
      </c>
      <c r="BU135" s="903">
        <f t="shared" si="306"/>
        <v>135000</v>
      </c>
      <c r="BV135" s="201">
        <f t="shared" si="306"/>
        <v>0</v>
      </c>
      <c r="BW135" s="201">
        <f>+BW136</f>
        <v>0</v>
      </c>
      <c r="BX135" s="201">
        <f t="shared" si="306"/>
        <v>0</v>
      </c>
      <c r="BY135" s="166">
        <f>+BY136</f>
        <v>277800</v>
      </c>
      <c r="BZ135" s="166">
        <f t="shared" si="306"/>
        <v>0</v>
      </c>
      <c r="CA135" s="166">
        <f t="shared" si="306"/>
        <v>0</v>
      </c>
      <c r="CB135" s="166">
        <f t="shared" si="306"/>
        <v>0</v>
      </c>
      <c r="CC135" s="166">
        <f t="shared" si="306"/>
        <v>0</v>
      </c>
      <c r="CD135" s="166">
        <f t="shared" si="306"/>
        <v>142800</v>
      </c>
      <c r="CE135" s="166">
        <f t="shared" si="306"/>
        <v>0</v>
      </c>
      <c r="CF135" s="166">
        <f t="shared" si="306"/>
        <v>0</v>
      </c>
      <c r="CG135" s="166">
        <f t="shared" si="306"/>
        <v>0</v>
      </c>
      <c r="CH135" s="166">
        <f t="shared" si="306"/>
        <v>135000</v>
      </c>
      <c r="CI135" s="166">
        <f t="shared" ref="CI135:CP135" si="307">+CI136</f>
        <v>0</v>
      </c>
      <c r="CJ135" s="166">
        <f t="shared" si="307"/>
        <v>0</v>
      </c>
      <c r="CK135" s="166">
        <f t="shared" si="307"/>
        <v>0</v>
      </c>
      <c r="CL135" s="166">
        <f t="shared" si="307"/>
        <v>277800</v>
      </c>
      <c r="CM135" s="129">
        <f t="shared" si="307"/>
        <v>1602200</v>
      </c>
      <c r="CN135" s="129">
        <f t="shared" si="307"/>
        <v>0</v>
      </c>
      <c r="CO135" s="129">
        <f>+CO136</f>
        <v>0</v>
      </c>
      <c r="CP135" s="129">
        <f t="shared" si="307"/>
        <v>0</v>
      </c>
      <c r="CQ135" s="133">
        <f t="shared" si="263"/>
        <v>0.14776595744680851</v>
      </c>
      <c r="CR135" s="133">
        <f t="shared" si="264"/>
        <v>0.14776595744680851</v>
      </c>
    </row>
    <row r="136" spans="1:96" s="64" customFormat="1" ht="20.25" customHeight="1" outlineLevel="3" x14ac:dyDescent="0.2">
      <c r="A136" s="1191" t="str">
        <f t="shared" si="292"/>
        <v>A-2-0-4-40-1510</v>
      </c>
      <c r="B136" s="147" t="s">
        <v>176</v>
      </c>
      <c r="C136" s="404" t="s">
        <v>86</v>
      </c>
      <c r="D136" s="65" t="s">
        <v>207</v>
      </c>
      <c r="E136" s="277">
        <v>25450000</v>
      </c>
      <c r="F136" s="80"/>
      <c r="G136" s="81"/>
      <c r="H136" s="81"/>
      <c r="I136" s="81"/>
      <c r="J136" s="81"/>
      <c r="K136" s="81"/>
      <c r="L136" s="81"/>
      <c r="M136" s="81"/>
      <c r="N136" s="81"/>
      <c r="O136" s="81"/>
      <c r="P136" s="81">
        <v>3570000</v>
      </c>
      <c r="Q136" s="96"/>
      <c r="R136" s="278">
        <v>12000000</v>
      </c>
      <c r="S136" s="79"/>
      <c r="T136" s="80"/>
      <c r="U136" s="81"/>
      <c r="V136" s="81"/>
      <c r="W136" s="81"/>
      <c r="X136" s="81"/>
      <c r="Y136" s="81"/>
      <c r="Z136" s="81">
        <v>8000000</v>
      </c>
      <c r="AA136" s="96">
        <v>0</v>
      </c>
      <c r="AB136" s="234"/>
      <c r="AC136" s="82"/>
      <c r="AD136" s="34">
        <f t="shared" ref="AD136" si="308">+F136+H136+J136+L136+N136+P136+R136+T136+V136+X136+Z136+AB136</f>
        <v>23570000</v>
      </c>
      <c r="AE136" s="36">
        <f t="shared" ref="AE136" si="309">+G136+I136+K136+M136+O136+Q136+S136+U136+W136+Y136+AA136+AC136</f>
        <v>0</v>
      </c>
      <c r="AF136" s="80"/>
      <c r="AG136" s="81"/>
      <c r="AH136" s="1510"/>
      <c r="AI136" s="30">
        <f>+E136-AD136+AE136-AH136-AF136+AG136</f>
        <v>1880000</v>
      </c>
      <c r="AJ136" s="79"/>
      <c r="AK136" s="111">
        <f t="shared" si="296"/>
        <v>277800</v>
      </c>
      <c r="AL136" s="37">
        <f t="shared" si="297"/>
        <v>1880000</v>
      </c>
      <c r="AM136" s="30">
        <v>0</v>
      </c>
      <c r="AN136" s="260">
        <v>0</v>
      </c>
      <c r="AO136" s="260">
        <v>0</v>
      </c>
      <c r="AP136" s="260">
        <v>0</v>
      </c>
      <c r="AQ136" s="261">
        <v>142800</v>
      </c>
      <c r="AR136" s="30">
        <v>0</v>
      </c>
      <c r="AS136" s="30">
        <v>0</v>
      </c>
      <c r="AT136" s="40">
        <v>0</v>
      </c>
      <c r="AU136" s="40">
        <v>135000</v>
      </c>
      <c r="AV136" s="40">
        <v>0</v>
      </c>
      <c r="AW136" s="120">
        <v>0</v>
      </c>
      <c r="AX136" s="112">
        <v>0</v>
      </c>
      <c r="AY136" s="30">
        <f t="shared" ref="AY136" si="310">+SUM(AM136:AX136)</f>
        <v>277800</v>
      </c>
      <c r="AZ136" s="30">
        <v>0</v>
      </c>
      <c r="BA136" s="30">
        <v>0</v>
      </c>
      <c r="BB136" s="278">
        <v>0</v>
      </c>
      <c r="BC136" s="279">
        <v>0</v>
      </c>
      <c r="BD136" s="32">
        <v>142800</v>
      </c>
      <c r="BE136" s="32">
        <v>0</v>
      </c>
      <c r="BF136" s="278">
        <v>0</v>
      </c>
      <c r="BG136" s="280">
        <v>0</v>
      </c>
      <c r="BH136" s="278">
        <v>135000</v>
      </c>
      <c r="BI136" s="32">
        <v>0</v>
      </c>
      <c r="BJ136" s="32">
        <v>0</v>
      </c>
      <c r="BK136" s="280">
        <v>0</v>
      </c>
      <c r="BL136" s="30">
        <f>+SUM(AZ136:BK136)</f>
        <v>277800</v>
      </c>
      <c r="BM136" s="34">
        <v>0</v>
      </c>
      <c r="BN136" s="38">
        <v>0</v>
      </c>
      <c r="BO136" s="38">
        <v>0</v>
      </c>
      <c r="BP136" s="38">
        <v>0</v>
      </c>
      <c r="BQ136" s="38">
        <v>142800</v>
      </c>
      <c r="BR136" s="32">
        <v>0</v>
      </c>
      <c r="BS136" s="278">
        <v>0</v>
      </c>
      <c r="BT136" s="280">
        <v>0</v>
      </c>
      <c r="BU136" s="278">
        <v>135000</v>
      </c>
      <c r="BV136" s="279">
        <v>0</v>
      </c>
      <c r="BW136" s="279">
        <v>0</v>
      </c>
      <c r="BX136" s="32">
        <v>0</v>
      </c>
      <c r="BY136" s="30">
        <f>+SUM(BM136:BX136)</f>
        <v>277800</v>
      </c>
      <c r="BZ136" s="38">
        <v>0</v>
      </c>
      <c r="CA136" s="38">
        <v>0</v>
      </c>
      <c r="CB136" s="38">
        <v>0</v>
      </c>
      <c r="CC136" s="38">
        <v>0</v>
      </c>
      <c r="CD136" s="38">
        <v>142800</v>
      </c>
      <c r="CE136" s="32">
        <v>0</v>
      </c>
      <c r="CF136" s="278">
        <v>0</v>
      </c>
      <c r="CG136" s="278">
        <v>0</v>
      </c>
      <c r="CH136" s="278">
        <v>135000</v>
      </c>
      <c r="CI136" s="278">
        <v>0</v>
      </c>
      <c r="CJ136" s="278">
        <v>0</v>
      </c>
      <c r="CK136" s="278">
        <v>0</v>
      </c>
      <c r="CL136" s="31">
        <f>+SUM(BZ136:CK136)</f>
        <v>277800</v>
      </c>
      <c r="CM136" s="30">
        <f>+AL136-AY136</f>
        <v>1602200</v>
      </c>
      <c r="CN136" s="33">
        <f>+AY136-BL136</f>
        <v>0</v>
      </c>
      <c r="CO136" s="33">
        <f>+BL136-BY136</f>
        <v>0</v>
      </c>
      <c r="CP136" s="33">
        <f>+BY136-CL136</f>
        <v>0</v>
      </c>
      <c r="CQ136" s="74">
        <f t="shared" si="263"/>
        <v>0.14776595744680851</v>
      </c>
      <c r="CR136" s="74">
        <f t="shared" si="264"/>
        <v>0.14776595744680851</v>
      </c>
    </row>
    <row r="137" spans="1:96" s="285" customFormat="1" ht="33" customHeight="1" outlineLevel="2" thickBot="1" x14ac:dyDescent="0.25">
      <c r="A137" s="1191" t="str">
        <f t="shared" si="292"/>
        <v>A-2-0-4-4110</v>
      </c>
      <c r="B137" s="128" t="s">
        <v>263</v>
      </c>
      <c r="C137" s="403" t="s">
        <v>86</v>
      </c>
      <c r="D137" s="107" t="s">
        <v>264</v>
      </c>
      <c r="E137" s="1232">
        <f t="shared" ref="E137:AC137" si="311">+SUM(E138:E141)</f>
        <v>5000000</v>
      </c>
      <c r="F137" s="1232">
        <f t="shared" si="311"/>
        <v>0</v>
      </c>
      <c r="G137" s="1232">
        <f t="shared" si="311"/>
        <v>100000000</v>
      </c>
      <c r="H137" s="1232">
        <f t="shared" si="311"/>
        <v>46000000</v>
      </c>
      <c r="I137" s="1232">
        <f t="shared" si="311"/>
        <v>0</v>
      </c>
      <c r="J137" s="1232">
        <f t="shared" si="311"/>
        <v>0</v>
      </c>
      <c r="K137" s="1232">
        <f t="shared" si="311"/>
        <v>0</v>
      </c>
      <c r="L137" s="1232">
        <f t="shared" si="311"/>
        <v>42000000</v>
      </c>
      <c r="M137" s="1232">
        <f t="shared" si="311"/>
        <v>15000000</v>
      </c>
      <c r="N137" s="1232">
        <f t="shared" si="311"/>
        <v>0</v>
      </c>
      <c r="O137" s="1232">
        <f t="shared" si="311"/>
        <v>0</v>
      </c>
      <c r="P137" s="1232">
        <f t="shared" si="311"/>
        <v>0</v>
      </c>
      <c r="Q137" s="1232">
        <f t="shared" si="311"/>
        <v>0</v>
      </c>
      <c r="R137" s="1232">
        <f t="shared" si="311"/>
        <v>0</v>
      </c>
      <c r="S137" s="1232">
        <f t="shared" si="311"/>
        <v>0</v>
      </c>
      <c r="T137" s="1232">
        <f t="shared" si="311"/>
        <v>0</v>
      </c>
      <c r="U137" s="1232">
        <f t="shared" si="311"/>
        <v>0</v>
      </c>
      <c r="V137" s="1232">
        <f t="shared" si="311"/>
        <v>0</v>
      </c>
      <c r="W137" s="1232">
        <f t="shared" si="311"/>
        <v>371100000</v>
      </c>
      <c r="X137" s="1232">
        <f t="shared" si="311"/>
        <v>0</v>
      </c>
      <c r="Y137" s="1232">
        <f t="shared" si="311"/>
        <v>0</v>
      </c>
      <c r="Z137" s="1232">
        <f t="shared" si="311"/>
        <v>15000000</v>
      </c>
      <c r="AA137" s="1368">
        <f t="shared" si="311"/>
        <v>0</v>
      </c>
      <c r="AB137" s="1382">
        <f t="shared" si="311"/>
        <v>52000000</v>
      </c>
      <c r="AC137" s="1383">
        <f t="shared" si="311"/>
        <v>0</v>
      </c>
      <c r="AD137" s="1382">
        <f>+SUM(AD138:AD141)</f>
        <v>155000000</v>
      </c>
      <c r="AE137" s="1383">
        <f t="shared" ref="AE137" si="312">+SUM(AE138:AE141)</f>
        <v>486100000</v>
      </c>
      <c r="AF137" s="281">
        <f>+SUM(AF138:AF141)</f>
        <v>0</v>
      </c>
      <c r="AG137" s="1232">
        <f>+SUM(AG138:AG141)</f>
        <v>441000000</v>
      </c>
      <c r="AH137" s="283">
        <f>+SUM(AH138:AH140)</f>
        <v>0</v>
      </c>
      <c r="AI137" s="975">
        <f>+SUM(AI138:AI141)</f>
        <v>777100000</v>
      </c>
      <c r="AJ137" s="282">
        <f t="shared" ref="AJ137:BI137" si="313">+SUM(AJ138:AJ140)</f>
        <v>0</v>
      </c>
      <c r="AK137" s="276">
        <f>+SUM(AK138:AK141)</f>
        <v>725159412</v>
      </c>
      <c r="AL137" s="276">
        <f>+AL138+AL139+AL140+AL141</f>
        <v>777100000</v>
      </c>
      <c r="AM137" s="276">
        <f t="shared" si="313"/>
        <v>0</v>
      </c>
      <c r="AN137" s="283">
        <f t="shared" si="313"/>
        <v>0</v>
      </c>
      <c r="AO137" s="276">
        <f t="shared" si="313"/>
        <v>270000</v>
      </c>
      <c r="AP137" s="276">
        <f>+SUM(AP138:AP141)</f>
        <v>0</v>
      </c>
      <c r="AQ137" s="276">
        <f t="shared" si="313"/>
        <v>1345462</v>
      </c>
      <c r="AR137" s="276">
        <f t="shared" si="313"/>
        <v>0</v>
      </c>
      <c r="AS137" s="276">
        <f>+SUM(AS138:AX141)</f>
        <v>723543950</v>
      </c>
      <c r="AT137" s="276">
        <f>+SUM(AT138:AT141)</f>
        <v>206652900</v>
      </c>
      <c r="AU137" s="276">
        <f>+SUM(AU138:AU141)</f>
        <v>488816050</v>
      </c>
      <c r="AV137" s="276">
        <f>+SUM(AV138:AV141)</f>
        <v>0</v>
      </c>
      <c r="AW137" s="276">
        <f>+SUM(AW138:AW141)</f>
        <v>28075000</v>
      </c>
      <c r="AX137" s="276">
        <f t="shared" si="313"/>
        <v>0</v>
      </c>
      <c r="AY137" s="276">
        <f>+SUM(AY138:AY141)</f>
        <v>725159412</v>
      </c>
      <c r="AZ137" s="282">
        <v>0</v>
      </c>
      <c r="BA137" s="283">
        <v>0</v>
      </c>
      <c r="BB137" s="276">
        <v>0</v>
      </c>
      <c r="BC137" s="282">
        <v>0</v>
      </c>
      <c r="BD137" s="276">
        <f>+BD138+BD140+BD141</f>
        <v>1345462</v>
      </c>
      <c r="BE137" s="276">
        <f t="shared" si="313"/>
        <v>0</v>
      </c>
      <c r="BF137" s="276">
        <f t="shared" si="313"/>
        <v>0</v>
      </c>
      <c r="BG137" s="284">
        <f>+SUM(BG138:BG141)</f>
        <v>150000</v>
      </c>
      <c r="BH137" s="975">
        <f>+SUM(BH138:BH141)</f>
        <v>247816050</v>
      </c>
      <c r="BI137" s="282">
        <f t="shared" si="313"/>
        <v>0</v>
      </c>
      <c r="BJ137" s="282">
        <f t="shared" ref="BJ137" si="314">+SUM(BJ138:BJ140)</f>
        <v>97096690</v>
      </c>
      <c r="BK137" s="284">
        <f>+SUM(BK138:BK141)</f>
        <v>359339822</v>
      </c>
      <c r="BL137" s="276">
        <f>+SUM(BL138:BL141)</f>
        <v>706018024</v>
      </c>
      <c r="BM137" s="282">
        <f t="shared" ref="BM137:CI137" si="315">+SUM(BM138:BM140)</f>
        <v>0</v>
      </c>
      <c r="BN137" s="283">
        <f t="shared" si="315"/>
        <v>0</v>
      </c>
      <c r="BO137" s="276">
        <f t="shared" si="315"/>
        <v>270000</v>
      </c>
      <c r="BP137" s="282">
        <f>+SUM(BP138:BX141)</f>
        <v>561324908</v>
      </c>
      <c r="BQ137" s="276">
        <f t="shared" si="315"/>
        <v>1345462</v>
      </c>
      <c r="BR137" s="276">
        <f t="shared" si="315"/>
        <v>0</v>
      </c>
      <c r="BS137" s="276">
        <f t="shared" si="315"/>
        <v>0</v>
      </c>
      <c r="BT137" s="284">
        <f>+SUM(BT138:BT141)</f>
        <v>150000</v>
      </c>
      <c r="BU137" s="975">
        <f t="shared" si="315"/>
        <v>0</v>
      </c>
      <c r="BV137" s="282">
        <f t="shared" si="315"/>
        <v>0</v>
      </c>
      <c r="BW137" s="282">
        <f>+SUM(BW138:BW141)</f>
        <v>75000</v>
      </c>
      <c r="BX137" s="284">
        <f>+SUM(BX138:BX141)</f>
        <v>559754446</v>
      </c>
      <c r="BY137" s="276">
        <f t="shared" ref="BY137:CD137" si="316">+SUM(BY138:BY141)</f>
        <v>561594908</v>
      </c>
      <c r="BZ137" s="282">
        <f t="shared" si="316"/>
        <v>0</v>
      </c>
      <c r="CA137" s="282">
        <f t="shared" si="316"/>
        <v>0</v>
      </c>
      <c r="CB137" s="276">
        <f t="shared" si="316"/>
        <v>270000</v>
      </c>
      <c r="CC137" s="276">
        <f t="shared" si="316"/>
        <v>0</v>
      </c>
      <c r="CD137" s="276">
        <f t="shared" si="316"/>
        <v>1345462</v>
      </c>
      <c r="CE137" s="276">
        <f t="shared" si="315"/>
        <v>0</v>
      </c>
      <c r="CF137" s="276">
        <f t="shared" si="315"/>
        <v>0</v>
      </c>
      <c r="CG137" s="276">
        <f>+SUM(CG138:CG141)</f>
        <v>150000</v>
      </c>
      <c r="CH137" s="276">
        <f t="shared" si="315"/>
        <v>0</v>
      </c>
      <c r="CI137" s="276">
        <f t="shared" si="315"/>
        <v>0</v>
      </c>
      <c r="CJ137" s="276">
        <f t="shared" ref="CJ137:CP137" si="317">+SUM(CJ138:CJ141)</f>
        <v>75000</v>
      </c>
      <c r="CK137" s="276">
        <f t="shared" si="317"/>
        <v>113587802</v>
      </c>
      <c r="CL137" s="284">
        <f t="shared" si="317"/>
        <v>115428264</v>
      </c>
      <c r="CM137" s="276">
        <f t="shared" si="317"/>
        <v>51940588</v>
      </c>
      <c r="CN137" s="282">
        <f t="shared" si="317"/>
        <v>19141388</v>
      </c>
      <c r="CO137" s="282">
        <f t="shared" si="317"/>
        <v>144423116</v>
      </c>
      <c r="CP137" s="282">
        <f t="shared" si="317"/>
        <v>446166644</v>
      </c>
      <c r="CQ137" s="133">
        <f t="shared" si="263"/>
        <v>0.93316099858448076</v>
      </c>
      <c r="CR137" s="133">
        <f t="shared" si="264"/>
        <v>0.90852917771200614</v>
      </c>
    </row>
    <row r="138" spans="1:96" s="1416" customFormat="1" ht="18" customHeight="1" outlineLevel="3" x14ac:dyDescent="0.2">
      <c r="A138" s="1512" t="str">
        <f t="shared" si="292"/>
        <v>A-2-0-4-41-210</v>
      </c>
      <c r="B138" s="109" t="s">
        <v>178</v>
      </c>
      <c r="C138" s="25" t="s">
        <v>86</v>
      </c>
      <c r="D138" s="108" t="s">
        <v>111</v>
      </c>
      <c r="E138" s="37">
        <v>0</v>
      </c>
      <c r="F138" s="45"/>
      <c r="G138" s="1522">
        <v>100000000</v>
      </c>
      <c r="H138" s="40">
        <v>46000000</v>
      </c>
      <c r="I138" s="40"/>
      <c r="J138" s="40"/>
      <c r="K138" s="40"/>
      <c r="L138" s="40">
        <v>42000000</v>
      </c>
      <c r="M138" s="40"/>
      <c r="N138" s="40"/>
      <c r="O138" s="40"/>
      <c r="P138" s="40"/>
      <c r="Q138" s="112"/>
      <c r="R138" s="37"/>
      <c r="S138" s="119"/>
      <c r="T138" s="45"/>
      <c r="U138" s="40"/>
      <c r="V138" s="40"/>
      <c r="W138" s="40"/>
      <c r="X138" s="40"/>
      <c r="Y138" s="40"/>
      <c r="Z138" s="40"/>
      <c r="AA138" s="112"/>
      <c r="AB138" s="110"/>
      <c r="AC138" s="896"/>
      <c r="AD138" s="111">
        <f t="shared" ref="AD138:AD141" si="318">+F138+H138+J138+L138+N138+P138+R138+T138+V138+X138+Z138+AB138</f>
        <v>88000000</v>
      </c>
      <c r="AE138" s="896">
        <f t="shared" ref="AE138:AE141" si="319">+G138+I138+K138+M138+O138+Q138+S138+U138+W138+Y138+AA138+AC138</f>
        <v>100000000</v>
      </c>
      <c r="AF138" s="45"/>
      <c r="AG138" s="40"/>
      <c r="AH138" s="119"/>
      <c r="AI138" s="1523">
        <f>+E138-AD138+AE138-AH138-AF138+AG138</f>
        <v>12000000</v>
      </c>
      <c r="AJ138" s="119"/>
      <c r="AK138" s="111">
        <f>+AJ138+AY138</f>
        <v>12000000</v>
      </c>
      <c r="AL138" s="37">
        <f>+AI138-AJ138</f>
        <v>12000000</v>
      </c>
      <c r="AM138" s="37">
        <v>0</v>
      </c>
      <c r="AN138" s="37">
        <v>0</v>
      </c>
      <c r="AO138" s="37">
        <v>0</v>
      </c>
      <c r="AP138" s="37">
        <v>0</v>
      </c>
      <c r="AQ138" s="37">
        <v>0</v>
      </c>
      <c r="AR138" s="37">
        <v>0</v>
      </c>
      <c r="AS138" s="37">
        <v>0</v>
      </c>
      <c r="AT138" s="40">
        <v>0</v>
      </c>
      <c r="AU138" s="40">
        <v>12000000</v>
      </c>
      <c r="AV138" s="40">
        <v>0</v>
      </c>
      <c r="AW138" s="120">
        <v>0</v>
      </c>
      <c r="AX138" s="112">
        <v>0</v>
      </c>
      <c r="AY138" s="37">
        <f t="shared" ref="AY138:AY141" si="320">+SUM(AM138:AX138)</f>
        <v>12000000</v>
      </c>
      <c r="AZ138" s="37">
        <v>0</v>
      </c>
      <c r="BA138" s="37">
        <v>0</v>
      </c>
      <c r="BB138" s="37">
        <v>0</v>
      </c>
      <c r="BC138" s="45">
        <v>0</v>
      </c>
      <c r="BD138" s="40">
        <v>0</v>
      </c>
      <c r="BE138" s="40">
        <v>0</v>
      </c>
      <c r="BF138" s="40">
        <v>0</v>
      </c>
      <c r="BG138" s="40">
        <v>0</v>
      </c>
      <c r="BH138" s="973">
        <v>0</v>
      </c>
      <c r="BI138" s="40">
        <v>0</v>
      </c>
      <c r="BJ138" s="40">
        <v>9021690</v>
      </c>
      <c r="BK138" s="112">
        <v>0</v>
      </c>
      <c r="BL138" s="37">
        <f t="shared" ref="BL138:BL141" si="321">+SUM(AZ138:BK138)</f>
        <v>9021690</v>
      </c>
      <c r="BM138" s="111">
        <v>0</v>
      </c>
      <c r="BN138" s="111">
        <v>0</v>
      </c>
      <c r="BO138" s="111">
        <v>0</v>
      </c>
      <c r="BP138" s="111">
        <v>0</v>
      </c>
      <c r="BQ138" s="111">
        <v>0</v>
      </c>
      <c r="BR138" s="40">
        <v>0</v>
      </c>
      <c r="BS138" s="40">
        <v>0</v>
      </c>
      <c r="BT138" s="40">
        <v>0</v>
      </c>
      <c r="BU138" s="973">
        <v>0</v>
      </c>
      <c r="BV138" s="40">
        <v>0</v>
      </c>
      <c r="BW138" s="40">
        <v>0</v>
      </c>
      <c r="BX138" s="112">
        <v>9021690</v>
      </c>
      <c r="BY138" s="37">
        <f>+SUM(BM138:BX138)</f>
        <v>9021690</v>
      </c>
      <c r="BZ138" s="40">
        <v>0</v>
      </c>
      <c r="CA138" s="40">
        <v>0</v>
      </c>
      <c r="CB138" s="40">
        <v>0</v>
      </c>
      <c r="CC138" s="40">
        <v>0</v>
      </c>
      <c r="CD138" s="40">
        <v>0</v>
      </c>
      <c r="CE138" s="40">
        <v>0</v>
      </c>
      <c r="CF138" s="105">
        <v>0</v>
      </c>
      <c r="CG138" s="105">
        <v>0</v>
      </c>
      <c r="CH138" s="105">
        <v>0</v>
      </c>
      <c r="CI138" s="105">
        <v>0</v>
      </c>
      <c r="CJ138" s="105">
        <v>0</v>
      </c>
      <c r="CK138" s="105">
        <v>0</v>
      </c>
      <c r="CL138" s="110">
        <f t="shared" ref="CL138:CL141" si="322">+SUM(BZ138:CK138)</f>
        <v>0</v>
      </c>
      <c r="CM138" s="37">
        <f>+AL138-AY138</f>
        <v>0</v>
      </c>
      <c r="CN138" s="119">
        <f>+AY138-BL138</f>
        <v>2978310</v>
      </c>
      <c r="CO138" s="119">
        <f>+BL138-BY138</f>
        <v>0</v>
      </c>
      <c r="CP138" s="119">
        <f t="shared" ref="CP138:CP141" si="323">+BY138-CL138</f>
        <v>9021690</v>
      </c>
      <c r="CQ138" s="1412">
        <f t="shared" si="263"/>
        <v>1</v>
      </c>
      <c r="CR138" s="1412">
        <f t="shared" si="264"/>
        <v>0.75180749999999996</v>
      </c>
    </row>
    <row r="139" spans="1:96" s="1416" customFormat="1" ht="18" customHeight="1" outlineLevel="3" x14ac:dyDescent="0.2">
      <c r="A139" s="1512" t="str">
        <f t="shared" si="292"/>
        <v>A-2-0-4-41-213</v>
      </c>
      <c r="B139" s="109" t="s">
        <v>178</v>
      </c>
      <c r="C139" s="25">
        <v>13</v>
      </c>
      <c r="D139" s="1456" t="s">
        <v>111</v>
      </c>
      <c r="E139" s="37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5">
        <v>0</v>
      </c>
      <c r="P139" s="45">
        <v>0</v>
      </c>
      <c r="Q139" s="120">
        <v>0</v>
      </c>
      <c r="R139" s="37"/>
      <c r="S139" s="119"/>
      <c r="T139" s="45">
        <v>0</v>
      </c>
      <c r="U139" s="45">
        <v>0</v>
      </c>
      <c r="V139" s="45">
        <v>0</v>
      </c>
      <c r="W139" s="45">
        <v>0</v>
      </c>
      <c r="X139" s="45">
        <v>0</v>
      </c>
      <c r="Y139" s="45">
        <v>0</v>
      </c>
      <c r="Z139" s="45">
        <v>0</v>
      </c>
      <c r="AA139" s="120">
        <v>0</v>
      </c>
      <c r="AB139" s="110"/>
      <c r="AC139" s="896"/>
      <c r="AD139" s="111">
        <f t="shared" si="318"/>
        <v>0</v>
      </c>
      <c r="AE139" s="896">
        <f t="shared" si="319"/>
        <v>0</v>
      </c>
      <c r="AF139" s="45">
        <v>0</v>
      </c>
      <c r="AG139" s="40">
        <v>116000000</v>
      </c>
      <c r="AH139" s="119"/>
      <c r="AI139" s="37">
        <f>+E139-AD139+AE139-AH139-AF139+AG139</f>
        <v>116000000</v>
      </c>
      <c r="AJ139" s="119"/>
      <c r="AK139" s="37">
        <f>+AJ139+AY139</f>
        <v>116000000</v>
      </c>
      <c r="AL139" s="37">
        <f>+AI139-AJ139</f>
        <v>116000000</v>
      </c>
      <c r="AM139" s="37">
        <v>0</v>
      </c>
      <c r="AN139" s="37">
        <v>0</v>
      </c>
      <c r="AO139" s="37">
        <v>0</v>
      </c>
      <c r="AP139" s="37">
        <v>0</v>
      </c>
      <c r="AQ139" s="37">
        <v>0</v>
      </c>
      <c r="AR139" s="37">
        <v>0</v>
      </c>
      <c r="AS139" s="37">
        <v>0</v>
      </c>
      <c r="AT139" s="37">
        <v>0</v>
      </c>
      <c r="AU139" s="37">
        <v>88000000</v>
      </c>
      <c r="AV139" s="37">
        <v>0</v>
      </c>
      <c r="AW139" s="37">
        <v>28000000</v>
      </c>
      <c r="AX139" s="37">
        <v>0</v>
      </c>
      <c r="AY139" s="37">
        <f t="shared" si="320"/>
        <v>116000000</v>
      </c>
      <c r="AZ139" s="1458">
        <v>0</v>
      </c>
      <c r="BA139" s="1458">
        <v>0</v>
      </c>
      <c r="BB139" s="1458">
        <v>0</v>
      </c>
      <c r="BC139" s="1458">
        <v>0</v>
      </c>
      <c r="BD139" s="1458">
        <v>0</v>
      </c>
      <c r="BE139" s="1458">
        <v>0</v>
      </c>
      <c r="BF139" s="1458">
        <v>0</v>
      </c>
      <c r="BG139" s="1458">
        <v>0</v>
      </c>
      <c r="BH139" s="1458">
        <v>0</v>
      </c>
      <c r="BI139" s="1458">
        <v>0</v>
      </c>
      <c r="BJ139" s="1458">
        <v>88000000</v>
      </c>
      <c r="BK139" s="37">
        <v>27999952</v>
      </c>
      <c r="BL139" s="1458">
        <f t="shared" si="321"/>
        <v>115999952</v>
      </c>
      <c r="BM139" s="37">
        <v>0</v>
      </c>
      <c r="BN139" s="37">
        <v>0</v>
      </c>
      <c r="BO139" s="37">
        <v>0</v>
      </c>
      <c r="BP139" s="37">
        <v>0</v>
      </c>
      <c r="BQ139" s="37">
        <v>0</v>
      </c>
      <c r="BR139" s="37">
        <v>0</v>
      </c>
      <c r="BS139" s="37">
        <v>0</v>
      </c>
      <c r="BT139" s="37">
        <v>0</v>
      </c>
      <c r="BU139" s="37">
        <v>0</v>
      </c>
      <c r="BV139" s="37">
        <v>0</v>
      </c>
      <c r="BW139" s="37">
        <v>0</v>
      </c>
      <c r="BX139" s="37">
        <v>115989867</v>
      </c>
      <c r="BY139" s="37">
        <f>+SUM(BM139:BX139)</f>
        <v>115989867</v>
      </c>
      <c r="BZ139" s="37">
        <v>0</v>
      </c>
      <c r="CA139" s="37">
        <v>0</v>
      </c>
      <c r="CB139" s="37">
        <v>0</v>
      </c>
      <c r="CC139" s="37">
        <v>0</v>
      </c>
      <c r="CD139" s="37">
        <v>0</v>
      </c>
      <c r="CE139" s="37">
        <v>0</v>
      </c>
      <c r="CF139" s="37">
        <v>0</v>
      </c>
      <c r="CG139" s="37">
        <v>0</v>
      </c>
      <c r="CH139" s="37">
        <v>0</v>
      </c>
      <c r="CI139" s="37">
        <v>0</v>
      </c>
      <c r="CJ139" s="37">
        <v>0</v>
      </c>
      <c r="CK139" s="37">
        <v>0</v>
      </c>
      <c r="CL139" s="110">
        <f t="shared" si="322"/>
        <v>0</v>
      </c>
      <c r="CM139" s="37">
        <f>+AL139-AY139</f>
        <v>0</v>
      </c>
      <c r="CN139" s="119">
        <f>+AY139-BL139</f>
        <v>48</v>
      </c>
      <c r="CO139" s="119">
        <f>+BL139-BY139</f>
        <v>10085</v>
      </c>
      <c r="CP139" s="119">
        <f t="shared" si="323"/>
        <v>115989867</v>
      </c>
      <c r="CQ139" s="1412">
        <f t="shared" si="263"/>
        <v>1</v>
      </c>
      <c r="CR139" s="1412">
        <f t="shared" si="264"/>
        <v>0.99999958620689655</v>
      </c>
    </row>
    <row r="140" spans="1:96" s="1416" customFormat="1" ht="22.5" customHeight="1" outlineLevel="3" x14ac:dyDescent="0.2">
      <c r="A140" s="1512" t="str">
        <f t="shared" si="292"/>
        <v>A-2-0-4-41-510</v>
      </c>
      <c r="B140" s="1524" t="s">
        <v>179</v>
      </c>
      <c r="C140" s="1525" t="s">
        <v>86</v>
      </c>
      <c r="D140" s="1526" t="s">
        <v>112</v>
      </c>
      <c r="E140" s="1457">
        <v>5000000</v>
      </c>
      <c r="F140" s="1460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527"/>
      <c r="R140" s="1458"/>
      <c r="S140" s="1457"/>
      <c r="T140" s="1460"/>
      <c r="U140" s="105"/>
      <c r="V140" s="105"/>
      <c r="W140" s="105"/>
      <c r="X140" s="105"/>
      <c r="Y140" s="105"/>
      <c r="Z140" s="105"/>
      <c r="AA140" s="1527"/>
      <c r="AB140" s="1528"/>
      <c r="AC140" s="896"/>
      <c r="AD140" s="111">
        <f t="shared" si="318"/>
        <v>0</v>
      </c>
      <c r="AE140" s="896">
        <f t="shared" si="319"/>
        <v>0</v>
      </c>
      <c r="AF140" s="45"/>
      <c r="AG140" s="40"/>
      <c r="AH140" s="1457"/>
      <c r="AI140" s="1458">
        <f>+E140-AD140+AE140-AH140-AF140+AG140</f>
        <v>5000000</v>
      </c>
      <c r="AJ140" s="1460"/>
      <c r="AK140" s="111">
        <f>+AJ140+AY140</f>
        <v>1840462</v>
      </c>
      <c r="AL140" s="105">
        <f>+AI140-AJ140</f>
        <v>5000000</v>
      </c>
      <c r="AM140" s="37">
        <v>0</v>
      </c>
      <c r="AN140" s="260">
        <v>0</v>
      </c>
      <c r="AO140" s="260">
        <v>270000</v>
      </c>
      <c r="AP140" s="260">
        <v>0</v>
      </c>
      <c r="AQ140" s="261">
        <v>1345462</v>
      </c>
      <c r="AR140" s="37">
        <v>0</v>
      </c>
      <c r="AS140" s="37">
        <v>0</v>
      </c>
      <c r="AT140" s="40">
        <v>150000</v>
      </c>
      <c r="AU140" s="40">
        <v>0</v>
      </c>
      <c r="AV140" s="40">
        <v>0</v>
      </c>
      <c r="AW140" s="120">
        <v>75000</v>
      </c>
      <c r="AX140" s="112">
        <v>0</v>
      </c>
      <c r="AY140" s="110">
        <f t="shared" si="320"/>
        <v>1840462</v>
      </c>
      <c r="AZ140" s="40">
        <v>0</v>
      </c>
      <c r="BA140" s="40">
        <v>0</v>
      </c>
      <c r="BB140" s="40">
        <v>270000</v>
      </c>
      <c r="BC140" s="40">
        <v>0</v>
      </c>
      <c r="BD140" s="40">
        <v>1345462</v>
      </c>
      <c r="BE140" s="40">
        <v>0</v>
      </c>
      <c r="BF140" s="40">
        <v>0</v>
      </c>
      <c r="BG140" s="40">
        <v>150000</v>
      </c>
      <c r="BH140" s="40">
        <v>0</v>
      </c>
      <c r="BI140" s="40">
        <v>0</v>
      </c>
      <c r="BJ140" s="40">
        <v>75000</v>
      </c>
      <c r="BK140" s="1214">
        <v>0</v>
      </c>
      <c r="BL140" s="40">
        <f t="shared" si="321"/>
        <v>1840462</v>
      </c>
      <c r="BM140" s="45">
        <v>0</v>
      </c>
      <c r="BN140" s="40">
        <v>0</v>
      </c>
      <c r="BO140" s="40">
        <v>270000</v>
      </c>
      <c r="BP140" s="40">
        <v>0</v>
      </c>
      <c r="BQ140" s="40">
        <v>1345462</v>
      </c>
      <c r="BR140" s="105">
        <v>0</v>
      </c>
      <c r="BS140" s="105">
        <v>0</v>
      </c>
      <c r="BT140" s="105">
        <v>150000</v>
      </c>
      <c r="BU140" s="105">
        <v>0</v>
      </c>
      <c r="BV140" s="105">
        <v>0</v>
      </c>
      <c r="BW140" s="105">
        <v>75000</v>
      </c>
      <c r="BX140" s="105">
        <v>0</v>
      </c>
      <c r="BY140" s="1458">
        <f>+SUM(BM140:BX140)</f>
        <v>1840462</v>
      </c>
      <c r="BZ140" s="40">
        <v>0</v>
      </c>
      <c r="CA140" s="40">
        <v>0</v>
      </c>
      <c r="CB140" s="40">
        <v>270000</v>
      </c>
      <c r="CC140" s="40">
        <v>0</v>
      </c>
      <c r="CD140" s="40">
        <v>1345462</v>
      </c>
      <c r="CE140" s="105">
        <v>0</v>
      </c>
      <c r="CF140" s="105">
        <v>0</v>
      </c>
      <c r="CG140" s="105">
        <v>150000</v>
      </c>
      <c r="CH140" s="105">
        <v>0</v>
      </c>
      <c r="CI140" s="105">
        <v>0</v>
      </c>
      <c r="CJ140" s="105">
        <v>75000</v>
      </c>
      <c r="CK140" s="105">
        <v>0</v>
      </c>
      <c r="CL140" s="1528">
        <f t="shared" si="322"/>
        <v>1840462</v>
      </c>
      <c r="CM140" s="1458">
        <f>+AL140-AY140</f>
        <v>3159538</v>
      </c>
      <c r="CN140" s="119">
        <f>+AY140-BL140</f>
        <v>0</v>
      </c>
      <c r="CO140" s="1457">
        <f>+BL140-BY140</f>
        <v>0</v>
      </c>
      <c r="CP140" s="119">
        <f t="shared" si="323"/>
        <v>0</v>
      </c>
      <c r="CQ140" s="1529">
        <f t="shared" si="263"/>
        <v>0.36809239999999999</v>
      </c>
      <c r="CR140" s="1529">
        <f t="shared" si="264"/>
        <v>0.36809239999999999</v>
      </c>
    </row>
    <row r="141" spans="1:96" s="1416" customFormat="1" ht="24.75" customHeight="1" outlineLevel="3" thickBot="1" x14ac:dyDescent="0.25">
      <c r="A141" s="1512" t="str">
        <f t="shared" si="292"/>
        <v>A-2-0-4-41-1310</v>
      </c>
      <c r="B141" s="1530" t="s">
        <v>177</v>
      </c>
      <c r="C141" s="1531">
        <v>10</v>
      </c>
      <c r="D141" s="1532" t="s">
        <v>447</v>
      </c>
      <c r="E141" s="200">
        <v>0</v>
      </c>
      <c r="F141" s="200"/>
      <c r="G141" s="200"/>
      <c r="H141" s="200"/>
      <c r="I141" s="200"/>
      <c r="J141" s="200"/>
      <c r="K141" s="200"/>
      <c r="L141" s="200"/>
      <c r="M141" s="200">
        <v>15000000</v>
      </c>
      <c r="N141" s="200"/>
      <c r="O141" s="200"/>
      <c r="P141" s="200"/>
      <c r="Q141" s="932"/>
      <c r="R141" s="1533"/>
      <c r="S141" s="1534"/>
      <c r="T141" s="1535"/>
      <c r="U141" s="200"/>
      <c r="V141" s="200"/>
      <c r="W141" s="200">
        <f>294200000+76900000</f>
        <v>371100000</v>
      </c>
      <c r="X141" s="200"/>
      <c r="Y141" s="200"/>
      <c r="Z141" s="200">
        <v>15000000</v>
      </c>
      <c r="AA141" s="932"/>
      <c r="AB141" s="1536">
        <v>52000000</v>
      </c>
      <c r="AC141" s="1537"/>
      <c r="AD141" s="1538">
        <f t="shared" si="318"/>
        <v>67000000</v>
      </c>
      <c r="AE141" s="1537">
        <f t="shared" si="319"/>
        <v>386100000</v>
      </c>
      <c r="AF141" s="45"/>
      <c r="AG141" s="40">
        <v>325000000</v>
      </c>
      <c r="AH141" s="1534"/>
      <c r="AI141" s="1533">
        <f>+E141-AD141+AE141-AH141-AF141+AG141</f>
        <v>644100000</v>
      </c>
      <c r="AJ141" s="1535"/>
      <c r="AK141" s="200">
        <f>+AJ141+AY141</f>
        <v>595318950</v>
      </c>
      <c r="AL141" s="200">
        <f>+AI141-AJ141</f>
        <v>644100000</v>
      </c>
      <c r="AM141" s="1533">
        <v>0</v>
      </c>
      <c r="AN141" s="930">
        <v>0</v>
      </c>
      <c r="AO141" s="930">
        <v>0</v>
      </c>
      <c r="AP141" s="930">
        <v>0</v>
      </c>
      <c r="AQ141" s="931">
        <v>0</v>
      </c>
      <c r="AR141" s="1533">
        <v>0</v>
      </c>
      <c r="AS141" s="1533">
        <v>0</v>
      </c>
      <c r="AT141" s="200">
        <v>206502900</v>
      </c>
      <c r="AU141" s="200">
        <v>388816050</v>
      </c>
      <c r="AV141" s="200">
        <v>0</v>
      </c>
      <c r="AW141" s="1200">
        <v>0</v>
      </c>
      <c r="AX141" s="932">
        <v>0</v>
      </c>
      <c r="AY141" s="1533">
        <f t="shared" si="320"/>
        <v>595318950</v>
      </c>
      <c r="AZ141" s="200">
        <v>0</v>
      </c>
      <c r="BA141" s="200">
        <v>0</v>
      </c>
      <c r="BB141" s="200">
        <v>0</v>
      </c>
      <c r="BC141" s="200">
        <v>0</v>
      </c>
      <c r="BD141" s="200">
        <v>0</v>
      </c>
      <c r="BE141" s="200">
        <v>0</v>
      </c>
      <c r="BF141" s="200">
        <v>0</v>
      </c>
      <c r="BG141" s="200">
        <v>0</v>
      </c>
      <c r="BH141" s="200">
        <v>247816050</v>
      </c>
      <c r="BI141" s="200">
        <v>0</v>
      </c>
      <c r="BJ141" s="200">
        <v>0</v>
      </c>
      <c r="BK141" s="200">
        <v>331339870</v>
      </c>
      <c r="BL141" s="1533">
        <f t="shared" si="321"/>
        <v>579155920</v>
      </c>
      <c r="BM141" s="1538">
        <v>0</v>
      </c>
      <c r="BN141" s="1538">
        <v>0</v>
      </c>
      <c r="BO141" s="1538">
        <v>0</v>
      </c>
      <c r="BP141" s="1538">
        <v>0</v>
      </c>
      <c r="BQ141" s="1538">
        <v>0</v>
      </c>
      <c r="BR141" s="200">
        <v>0</v>
      </c>
      <c r="BS141" s="200">
        <v>0</v>
      </c>
      <c r="BT141" s="200">
        <v>0</v>
      </c>
      <c r="BU141" s="200">
        <v>0</v>
      </c>
      <c r="BV141" s="200">
        <v>0</v>
      </c>
      <c r="BW141" s="200">
        <v>0</v>
      </c>
      <c r="BX141" s="200">
        <v>434742889</v>
      </c>
      <c r="BY141" s="1533">
        <f>+SUM(BM141:BX141)</f>
        <v>434742889</v>
      </c>
      <c r="BZ141" s="200">
        <v>0</v>
      </c>
      <c r="CA141" s="200">
        <v>0</v>
      </c>
      <c r="CB141" s="200">
        <v>0</v>
      </c>
      <c r="CC141" s="200">
        <v>0</v>
      </c>
      <c r="CD141" s="200">
        <v>0</v>
      </c>
      <c r="CE141" s="200">
        <v>0</v>
      </c>
      <c r="CF141" s="200">
        <v>0</v>
      </c>
      <c r="CG141" s="200">
        <v>0</v>
      </c>
      <c r="CH141" s="200">
        <v>0</v>
      </c>
      <c r="CI141" s="200">
        <v>0</v>
      </c>
      <c r="CJ141" s="200">
        <v>0</v>
      </c>
      <c r="CK141" s="200">
        <v>113587802</v>
      </c>
      <c r="CL141" s="932">
        <f t="shared" si="322"/>
        <v>113587802</v>
      </c>
      <c r="CM141" s="1533">
        <f>+AL141-AY141</f>
        <v>48781050</v>
      </c>
      <c r="CN141" s="1534">
        <f>+AY141-BL141</f>
        <v>16163030</v>
      </c>
      <c r="CO141" s="1534">
        <f>+BL141-BY141</f>
        <v>144413031</v>
      </c>
      <c r="CP141" s="119">
        <f t="shared" si="323"/>
        <v>321155087</v>
      </c>
      <c r="CQ141" s="1539">
        <f t="shared" si="263"/>
        <v>0.92426478807638568</v>
      </c>
      <c r="CR141" s="1539">
        <f t="shared" si="264"/>
        <v>0.89917081198571647</v>
      </c>
    </row>
    <row r="142" spans="1:96" s="26" customFormat="1" ht="18.75" customHeight="1" thickBot="1" x14ac:dyDescent="0.25">
      <c r="A142" s="1191" t="str">
        <f t="shared" si="292"/>
        <v/>
      </c>
      <c r="B142" s="137"/>
      <c r="C142" s="137"/>
      <c r="D142" s="137"/>
      <c r="E142" s="137"/>
      <c r="F142" s="137"/>
      <c r="G142" s="137"/>
      <c r="H142" s="137"/>
      <c r="I142" s="137"/>
      <c r="J142" s="137"/>
      <c r="K142" s="137"/>
      <c r="L142" s="137"/>
      <c r="M142" s="137"/>
      <c r="N142" s="137"/>
      <c r="O142" s="137"/>
      <c r="P142" s="137"/>
      <c r="Q142" s="137"/>
      <c r="R142" s="137"/>
      <c r="S142" s="137"/>
      <c r="T142" s="137"/>
      <c r="U142" s="137"/>
      <c r="V142" s="137"/>
      <c r="W142" s="137"/>
      <c r="X142" s="137"/>
      <c r="Y142" s="137"/>
      <c r="Z142" s="137"/>
      <c r="AA142" s="137"/>
      <c r="AB142" s="137"/>
      <c r="AC142" s="137"/>
      <c r="AD142" s="137"/>
      <c r="AE142" s="137"/>
      <c r="AF142" s="137"/>
      <c r="AG142" s="137"/>
      <c r="AH142" s="137"/>
      <c r="AI142" s="137"/>
      <c r="AJ142" s="137"/>
      <c r="AK142" s="137"/>
      <c r="AL142" s="137"/>
      <c r="AM142" s="137"/>
      <c r="AN142" s="137"/>
      <c r="AO142" s="137"/>
      <c r="AP142" s="137"/>
      <c r="AQ142" s="137"/>
      <c r="AR142" s="137"/>
      <c r="AS142" s="137"/>
      <c r="AT142" s="137"/>
      <c r="AU142" s="137"/>
      <c r="AV142" s="137"/>
      <c r="AW142" s="137"/>
      <c r="AX142" s="137"/>
      <c r="AY142" s="137"/>
      <c r="AZ142" s="137"/>
      <c r="BA142" s="137"/>
      <c r="BB142" s="137"/>
      <c r="BC142" s="137"/>
      <c r="BD142" s="137"/>
      <c r="BE142" s="137"/>
      <c r="BF142" s="137"/>
      <c r="BG142" s="137"/>
      <c r="BH142" s="137"/>
      <c r="BI142" s="137"/>
      <c r="BJ142" s="137"/>
      <c r="BK142" s="137"/>
      <c r="BL142" s="137"/>
      <c r="BM142" s="137"/>
      <c r="BN142" s="137"/>
      <c r="BO142" s="137"/>
      <c r="BP142" s="137"/>
      <c r="BQ142" s="137"/>
      <c r="BR142" s="137"/>
      <c r="BS142" s="137"/>
      <c r="BT142" s="137"/>
      <c r="BU142" s="137"/>
      <c r="BV142" s="137"/>
      <c r="BW142" s="137"/>
      <c r="BX142" s="137"/>
      <c r="BY142" s="137"/>
      <c r="BZ142" s="137"/>
      <c r="CA142" s="137"/>
      <c r="CB142" s="137"/>
      <c r="CC142" s="137"/>
      <c r="CD142" s="137"/>
      <c r="CE142" s="137"/>
      <c r="CF142" s="137"/>
      <c r="CG142" s="137"/>
      <c r="CH142" s="137"/>
      <c r="CI142" s="137"/>
      <c r="CJ142" s="137"/>
      <c r="CK142" s="137"/>
      <c r="CL142" s="137"/>
      <c r="CM142" s="137"/>
      <c r="CN142" s="137"/>
      <c r="CO142" s="137"/>
      <c r="CP142" s="137"/>
      <c r="CQ142" s="137"/>
      <c r="CR142" s="137"/>
    </row>
    <row r="143" spans="1:96" s="64" customFormat="1" ht="30" customHeight="1" thickBot="1" x14ac:dyDescent="0.25">
      <c r="A143" s="1191" t="str">
        <f t="shared" si="292"/>
        <v>A-3</v>
      </c>
      <c r="B143" s="286" t="s">
        <v>30</v>
      </c>
      <c r="C143" s="1358"/>
      <c r="D143" s="1360" t="s">
        <v>26</v>
      </c>
      <c r="E143" s="696">
        <f t="shared" ref="E143:AH143" si="324">E146+E148+E149+E150+E153+E147+E144</f>
        <v>269937100000</v>
      </c>
      <c r="F143" s="287">
        <f t="shared" si="324"/>
        <v>0</v>
      </c>
      <c r="G143" s="287">
        <f t="shared" si="324"/>
        <v>0</v>
      </c>
      <c r="H143" s="287">
        <f t="shared" si="324"/>
        <v>0</v>
      </c>
      <c r="I143" s="287">
        <f t="shared" si="324"/>
        <v>0</v>
      </c>
      <c r="J143" s="287">
        <f t="shared" si="324"/>
        <v>0</v>
      </c>
      <c r="K143" s="287">
        <f t="shared" si="324"/>
        <v>0</v>
      </c>
      <c r="L143" s="287">
        <f t="shared" si="324"/>
        <v>0</v>
      </c>
      <c r="M143" s="287">
        <f t="shared" si="324"/>
        <v>0</v>
      </c>
      <c r="N143" s="287">
        <f t="shared" si="324"/>
        <v>0</v>
      </c>
      <c r="O143" s="287">
        <f t="shared" si="324"/>
        <v>0</v>
      </c>
      <c r="P143" s="287">
        <f t="shared" si="324"/>
        <v>420000000</v>
      </c>
      <c r="Q143" s="287">
        <f t="shared" si="324"/>
        <v>420000000</v>
      </c>
      <c r="R143" s="287">
        <f t="shared" si="324"/>
        <v>0</v>
      </c>
      <c r="S143" s="287">
        <f t="shared" si="324"/>
        <v>0</v>
      </c>
      <c r="T143" s="287">
        <f t="shared" si="324"/>
        <v>0</v>
      </c>
      <c r="U143" s="695">
        <f t="shared" si="324"/>
        <v>0</v>
      </c>
      <c r="V143" s="698">
        <f t="shared" si="324"/>
        <v>0</v>
      </c>
      <c r="W143" s="894">
        <f t="shared" si="324"/>
        <v>0</v>
      </c>
      <c r="X143" s="696">
        <f t="shared" si="324"/>
        <v>0</v>
      </c>
      <c r="Y143" s="287">
        <f t="shared" si="324"/>
        <v>0</v>
      </c>
      <c r="Z143" s="287">
        <f t="shared" si="324"/>
        <v>0</v>
      </c>
      <c r="AA143" s="287">
        <f t="shared" si="324"/>
        <v>0</v>
      </c>
      <c r="AB143" s="695">
        <f t="shared" si="324"/>
        <v>0</v>
      </c>
      <c r="AC143" s="695">
        <f t="shared" si="324"/>
        <v>0</v>
      </c>
      <c r="AD143" s="1364">
        <f t="shared" si="324"/>
        <v>420000000</v>
      </c>
      <c r="AE143" s="697">
        <f t="shared" si="324"/>
        <v>420000000</v>
      </c>
      <c r="AF143" s="696">
        <f t="shared" si="324"/>
        <v>10211329088</v>
      </c>
      <c r="AG143" s="287">
        <f>AG146+AG148+AG149+AG150+AG153+AG147+AG145+AG144</f>
        <v>9211329088</v>
      </c>
      <c r="AH143" s="904">
        <f t="shared" si="324"/>
        <v>48199888035</v>
      </c>
      <c r="AI143" s="904">
        <f>AI146+AI148+AI149+AI150+AI153+AI147+AI144+AI145</f>
        <v>220737211965</v>
      </c>
      <c r="AJ143" s="904">
        <f t="shared" ref="AJ143:CP143" si="325">AJ146+AJ148+AJ149+AJ150+AJ153+AJ147+AJ144+AJ145</f>
        <v>0</v>
      </c>
      <c r="AK143" s="904">
        <f t="shared" si="325"/>
        <v>220167588247</v>
      </c>
      <c r="AL143" s="904">
        <f t="shared" si="325"/>
        <v>220737211965</v>
      </c>
      <c r="AM143" s="904">
        <f t="shared" si="325"/>
        <v>205788280171</v>
      </c>
      <c r="AN143" s="904">
        <f t="shared" si="325"/>
        <v>2857416767</v>
      </c>
      <c r="AO143" s="904">
        <f t="shared" si="325"/>
        <v>2727956242</v>
      </c>
      <c r="AP143" s="904">
        <f t="shared" si="325"/>
        <v>172721414</v>
      </c>
      <c r="AQ143" s="904">
        <f t="shared" si="325"/>
        <v>1167415016</v>
      </c>
      <c r="AR143" s="904">
        <f t="shared" si="325"/>
        <v>1581411612</v>
      </c>
      <c r="AS143" s="904">
        <f t="shared" si="325"/>
        <v>792816011</v>
      </c>
      <c r="AT143" s="904">
        <f t="shared" si="325"/>
        <v>740819077</v>
      </c>
      <c r="AU143" s="904">
        <f t="shared" si="325"/>
        <v>132774364</v>
      </c>
      <c r="AV143" s="904">
        <f t="shared" si="325"/>
        <v>1575106136</v>
      </c>
      <c r="AW143" s="904">
        <f t="shared" si="325"/>
        <v>1580235565</v>
      </c>
      <c r="AX143" s="904">
        <f t="shared" si="325"/>
        <v>1050635872</v>
      </c>
      <c r="AY143" s="904">
        <f t="shared" si="325"/>
        <v>220167588247</v>
      </c>
      <c r="AZ143" s="904">
        <f t="shared" si="325"/>
        <v>52946473492</v>
      </c>
      <c r="BA143" s="904">
        <f t="shared" si="325"/>
        <v>2558559659</v>
      </c>
      <c r="BB143" s="904">
        <f t="shared" si="325"/>
        <v>92750806611</v>
      </c>
      <c r="BC143" s="904">
        <f t="shared" si="325"/>
        <v>37767122207</v>
      </c>
      <c r="BD143" s="904">
        <f t="shared" si="325"/>
        <v>7616753924</v>
      </c>
      <c r="BE143" s="904">
        <f t="shared" si="325"/>
        <v>4930998549</v>
      </c>
      <c r="BF143" s="904">
        <f t="shared" si="325"/>
        <v>2788159551</v>
      </c>
      <c r="BG143" s="904">
        <f t="shared" si="325"/>
        <v>3514724858</v>
      </c>
      <c r="BH143" s="904">
        <f t="shared" si="325"/>
        <v>3365642785</v>
      </c>
      <c r="BI143" s="904">
        <f t="shared" si="325"/>
        <v>3350642017</v>
      </c>
      <c r="BJ143" s="904">
        <f t="shared" si="325"/>
        <v>3028838253</v>
      </c>
      <c r="BK143" s="904">
        <f t="shared" si="325"/>
        <v>3181570737</v>
      </c>
      <c r="BL143" s="904">
        <f t="shared" si="325"/>
        <v>217800292643</v>
      </c>
      <c r="BM143" s="904">
        <f t="shared" si="325"/>
        <v>67916417</v>
      </c>
      <c r="BN143" s="904">
        <f t="shared" si="325"/>
        <v>16692134564</v>
      </c>
      <c r="BO143" s="904">
        <f t="shared" si="325"/>
        <v>17712832719</v>
      </c>
      <c r="BP143" s="904">
        <f t="shared" si="325"/>
        <v>14298987127</v>
      </c>
      <c r="BQ143" s="904">
        <f t="shared" si="325"/>
        <v>19356340743</v>
      </c>
      <c r="BR143" s="904">
        <f t="shared" si="325"/>
        <v>15431288413</v>
      </c>
      <c r="BS143" s="904">
        <f t="shared" si="325"/>
        <v>17221963114</v>
      </c>
      <c r="BT143" s="904">
        <f t="shared" si="325"/>
        <v>16431177837</v>
      </c>
      <c r="BU143" s="904">
        <f t="shared" si="325"/>
        <v>17044169505</v>
      </c>
      <c r="BV143" s="904">
        <f t="shared" si="325"/>
        <v>17954049076</v>
      </c>
      <c r="BW143" s="904">
        <f t="shared" si="325"/>
        <v>19222961756</v>
      </c>
      <c r="BX143" s="904">
        <f t="shared" si="325"/>
        <v>40069798153</v>
      </c>
      <c r="BY143" s="904">
        <f t="shared" si="325"/>
        <v>211503619424</v>
      </c>
      <c r="BZ143" s="904">
        <f t="shared" si="325"/>
        <v>222300</v>
      </c>
      <c r="CA143" s="904">
        <f t="shared" si="325"/>
        <v>16753784535</v>
      </c>
      <c r="CB143" s="904">
        <f t="shared" si="325"/>
        <v>17708504808</v>
      </c>
      <c r="CC143" s="904">
        <f t="shared" si="325"/>
        <v>14003378228</v>
      </c>
      <c r="CD143" s="904">
        <f t="shared" si="325"/>
        <v>19509618702</v>
      </c>
      <c r="CE143" s="904">
        <f t="shared" si="325"/>
        <v>15529702492</v>
      </c>
      <c r="CF143" s="904">
        <f t="shared" si="325"/>
        <v>16545191024</v>
      </c>
      <c r="CG143" s="904">
        <f t="shared" si="325"/>
        <v>16869182890</v>
      </c>
      <c r="CH143" s="904">
        <f t="shared" si="325"/>
        <v>17298186684</v>
      </c>
      <c r="CI143" s="904">
        <f t="shared" si="325"/>
        <v>17958791273</v>
      </c>
      <c r="CJ143" s="904">
        <f t="shared" si="325"/>
        <v>19177211796</v>
      </c>
      <c r="CK143" s="904">
        <f t="shared" si="325"/>
        <v>21337508803</v>
      </c>
      <c r="CL143" s="904">
        <f t="shared" si="325"/>
        <v>192691283535</v>
      </c>
      <c r="CM143" s="904">
        <f t="shared" si="325"/>
        <v>569623718</v>
      </c>
      <c r="CN143" s="904">
        <f t="shared" si="325"/>
        <v>2367295604</v>
      </c>
      <c r="CO143" s="904">
        <f t="shared" si="325"/>
        <v>6296673219</v>
      </c>
      <c r="CP143" s="904">
        <f t="shared" si="325"/>
        <v>18812335889</v>
      </c>
      <c r="CQ143" s="934">
        <f t="shared" ref="CQ143:CQ153" si="326">IFERROR(AY143/AL143,0)</f>
        <v>0.99741944861525966</v>
      </c>
      <c r="CR143" s="934">
        <f t="shared" ref="CR143:CR153" si="327">IFERROR(BL143/AL143,0)</f>
        <v>0.98669495144993646</v>
      </c>
    </row>
    <row r="144" spans="1:96" s="68" customFormat="1" ht="41.25" customHeight="1" outlineLevel="1" x14ac:dyDescent="0.2">
      <c r="A144" s="1191" t="str">
        <f t="shared" si="292"/>
        <v>A-3-2-1-111</v>
      </c>
      <c r="B144" s="690" t="s">
        <v>750</v>
      </c>
      <c r="C144" s="1205" t="s">
        <v>101</v>
      </c>
      <c r="D144" s="1351" t="s">
        <v>113</v>
      </c>
      <c r="E144" s="888">
        <v>519000000</v>
      </c>
      <c r="F144" s="691"/>
      <c r="G144" s="691"/>
      <c r="H144" s="691"/>
      <c r="I144" s="691"/>
      <c r="J144" s="691"/>
      <c r="K144" s="691"/>
      <c r="L144" s="691"/>
      <c r="M144" s="691"/>
      <c r="N144" s="691"/>
      <c r="O144" s="691"/>
      <c r="P144" s="691"/>
      <c r="Q144" s="691"/>
      <c r="R144" s="691"/>
      <c r="S144" s="691"/>
      <c r="T144" s="691"/>
      <c r="U144" s="692"/>
      <c r="V144" s="899"/>
      <c r="W144" s="69"/>
      <c r="X144" s="888"/>
      <c r="Y144" s="691"/>
      <c r="Z144" s="691"/>
      <c r="AA144" s="691"/>
      <c r="AB144" s="692"/>
      <c r="AC144" s="692"/>
      <c r="AD144" s="1365">
        <f>+F144+H144+J144+L144+N144+P144+R144+T144+V144+X144+Z144+AB144</f>
        <v>0</v>
      </c>
      <c r="AE144" s="1366">
        <f>+G144+I144+K144+M144+O144+Q144+S144+U144+W144+Y144+AA144+AC144</f>
        <v>0</v>
      </c>
      <c r="AF144" s="888"/>
      <c r="AG144" s="1359"/>
      <c r="AH144" s="691"/>
      <c r="AI144" s="941">
        <f t="shared" ref="AI144:AI153" si="328">+E144-AD144+AE144-AH144-AF144+AG144</f>
        <v>519000000</v>
      </c>
      <c r="AJ144" s="941"/>
      <c r="AK144" s="941">
        <f t="shared" ref="AK144:AK149" si="329">+AJ144+AY144</f>
        <v>519000000</v>
      </c>
      <c r="AL144" s="941">
        <f t="shared" ref="AL144:AL149" si="330">+AI144-AJ144</f>
        <v>519000000</v>
      </c>
      <c r="AM144" s="71">
        <v>0</v>
      </c>
      <c r="AN144" s="71">
        <v>0</v>
      </c>
      <c r="AO144" s="71">
        <v>0</v>
      </c>
      <c r="AP144" s="71">
        <v>0</v>
      </c>
      <c r="AQ144" s="71">
        <v>0</v>
      </c>
      <c r="AR144" s="69">
        <v>0</v>
      </c>
      <c r="AS144" s="69">
        <v>0</v>
      </c>
      <c r="AT144" s="69">
        <v>0</v>
      </c>
      <c r="AU144" s="69">
        <v>0</v>
      </c>
      <c r="AV144" s="693">
        <v>0</v>
      </c>
      <c r="AW144" s="693">
        <v>519000000</v>
      </c>
      <c r="AX144" s="69">
        <v>0</v>
      </c>
      <c r="AY144" s="96">
        <f t="shared" ref="AY144:AY149" si="331">+SUM(AM144:AX144)</f>
        <v>519000000</v>
      </c>
      <c r="AZ144" s="47">
        <v>0</v>
      </c>
      <c r="BA144" s="47">
        <v>0</v>
      </c>
      <c r="BB144" s="47">
        <v>0</v>
      </c>
      <c r="BC144" s="48">
        <v>0</v>
      </c>
      <c r="BD144" s="48">
        <v>0</v>
      </c>
      <c r="BE144" s="48">
        <v>0</v>
      </c>
      <c r="BF144" s="48">
        <v>0</v>
      </c>
      <c r="BG144" s="48">
        <v>0</v>
      </c>
      <c r="BH144" s="48">
        <v>0</v>
      </c>
      <c r="BI144" s="48">
        <v>0</v>
      </c>
      <c r="BJ144" s="48">
        <v>519000000</v>
      </c>
      <c r="BK144" s="1215">
        <v>0</v>
      </c>
      <c r="BL144" s="47">
        <f t="shared" ref="BL144:BL149" si="332">+SUM(AZ144:BK144)</f>
        <v>519000000</v>
      </c>
      <c r="BM144" s="80">
        <v>0</v>
      </c>
      <c r="BN144" s="81">
        <v>0</v>
      </c>
      <c r="BO144" s="81">
        <v>0</v>
      </c>
      <c r="BP144" s="694">
        <v>0</v>
      </c>
      <c r="BQ144" s="691">
        <v>0</v>
      </c>
      <c r="BR144" s="48">
        <v>0</v>
      </c>
      <c r="BS144" s="48">
        <v>0</v>
      </c>
      <c r="BT144" s="48">
        <v>0</v>
      </c>
      <c r="BU144" s="938">
        <v>0</v>
      </c>
      <c r="BV144" s="85">
        <v>0</v>
      </c>
      <c r="BW144" s="85">
        <v>0</v>
      </c>
      <c r="BX144" s="48">
        <v>519000000</v>
      </c>
      <c r="BY144" s="71">
        <f t="shared" ref="BY144:BY149" si="333">+SUM(BM144:BX144)</f>
        <v>519000000</v>
      </c>
      <c r="BZ144" s="72">
        <v>0</v>
      </c>
      <c r="CA144" s="163">
        <v>0</v>
      </c>
      <c r="CB144" s="163">
        <v>0</v>
      </c>
      <c r="CC144" s="694">
        <v>0</v>
      </c>
      <c r="CD144" s="163">
        <v>0</v>
      </c>
      <c r="CE144" s="48">
        <v>0</v>
      </c>
      <c r="CF144" s="48">
        <v>0</v>
      </c>
      <c r="CG144" s="48">
        <v>0</v>
      </c>
      <c r="CH144" s="938">
        <v>0</v>
      </c>
      <c r="CI144" s="85">
        <v>0</v>
      </c>
      <c r="CJ144" s="85">
        <v>0</v>
      </c>
      <c r="CK144" s="85">
        <v>519000000</v>
      </c>
      <c r="CL144" s="71">
        <f t="shared" ref="CL144:CL149" si="334">+SUM(BZ144:CK144)</f>
        <v>519000000</v>
      </c>
      <c r="CM144" s="905">
        <f t="shared" ref="CM144:CM149" si="335">+AL144-AY144</f>
        <v>0</v>
      </c>
      <c r="CN144" s="905">
        <f t="shared" ref="CN144:CN149" si="336">+AY144-BL144</f>
        <v>0</v>
      </c>
      <c r="CO144" s="905">
        <f t="shared" ref="CO144:CO153" si="337">+BL144-BY144</f>
        <v>0</v>
      </c>
      <c r="CP144" s="905">
        <f>+BY144-CL144</f>
        <v>0</v>
      </c>
      <c r="CQ144" s="935">
        <f t="shared" si="326"/>
        <v>1</v>
      </c>
      <c r="CR144" s="935">
        <f t="shared" si="327"/>
        <v>1</v>
      </c>
    </row>
    <row r="145" spans="1:96" s="1363" customFormat="1" ht="41.25" customHeight="1" outlineLevel="1" x14ac:dyDescent="0.2">
      <c r="A145" s="1191" t="str">
        <f t="shared" si="292"/>
        <v>A-3-2-1-110</v>
      </c>
      <c r="B145" s="690" t="s">
        <v>750</v>
      </c>
      <c r="C145" s="1205">
        <v>10</v>
      </c>
      <c r="D145" s="1213" t="s">
        <v>113</v>
      </c>
      <c r="E145" s="888">
        <v>0</v>
      </c>
      <c r="F145" s="691"/>
      <c r="G145" s="691"/>
      <c r="H145" s="691"/>
      <c r="I145" s="691"/>
      <c r="J145" s="691"/>
      <c r="K145" s="691"/>
      <c r="L145" s="691"/>
      <c r="M145" s="691"/>
      <c r="N145" s="691"/>
      <c r="O145" s="691"/>
      <c r="P145" s="691"/>
      <c r="Q145" s="691"/>
      <c r="R145" s="691"/>
      <c r="S145" s="691"/>
      <c r="T145" s="691"/>
      <c r="U145" s="692"/>
      <c r="V145" s="899"/>
      <c r="W145" s="69"/>
      <c r="X145" s="888"/>
      <c r="Y145" s="691"/>
      <c r="Z145" s="691"/>
      <c r="AA145" s="691"/>
      <c r="AB145" s="692"/>
      <c r="AC145" s="95"/>
      <c r="AD145" s="163"/>
      <c r="AE145" s="1362"/>
      <c r="AF145" s="72"/>
      <c r="AG145" s="47">
        <v>159829088</v>
      </c>
      <c r="AH145" s="693"/>
      <c r="AI145" s="941">
        <f t="shared" si="328"/>
        <v>159829088</v>
      </c>
      <c r="AJ145" s="941"/>
      <c r="AK145" s="941">
        <f t="shared" si="329"/>
        <v>159829088</v>
      </c>
      <c r="AL145" s="941">
        <f t="shared" si="330"/>
        <v>159829088</v>
      </c>
      <c r="AM145" s="71">
        <v>0</v>
      </c>
      <c r="AN145" s="71">
        <v>0</v>
      </c>
      <c r="AO145" s="71">
        <v>0</v>
      </c>
      <c r="AP145" s="71">
        <v>0</v>
      </c>
      <c r="AQ145" s="71">
        <v>0</v>
      </c>
      <c r="AR145" s="69">
        <v>0</v>
      </c>
      <c r="AS145" s="69">
        <v>0</v>
      </c>
      <c r="AT145" s="69">
        <v>0</v>
      </c>
      <c r="AU145" s="69">
        <v>0</v>
      </c>
      <c r="AV145" s="693">
        <v>0</v>
      </c>
      <c r="AW145" s="693">
        <v>159829088</v>
      </c>
      <c r="AX145" s="899">
        <v>0</v>
      </c>
      <c r="AY145" s="81">
        <f t="shared" si="331"/>
        <v>159829088</v>
      </c>
      <c r="AZ145" s="47">
        <v>0</v>
      </c>
      <c r="BA145" s="47">
        <v>0</v>
      </c>
      <c r="BB145" s="47">
        <v>0</v>
      </c>
      <c r="BC145" s="47">
        <v>0</v>
      </c>
      <c r="BD145" s="47">
        <v>0</v>
      </c>
      <c r="BE145" s="47">
        <v>0</v>
      </c>
      <c r="BF145" s="47">
        <v>0</v>
      </c>
      <c r="BG145" s="47">
        <v>0</v>
      </c>
      <c r="BH145" s="47">
        <v>0</v>
      </c>
      <c r="BI145" s="47">
        <v>0</v>
      </c>
      <c r="BJ145" s="47">
        <v>159829088</v>
      </c>
      <c r="BK145" s="1361">
        <v>0</v>
      </c>
      <c r="BL145" s="47">
        <f t="shared" si="332"/>
        <v>159829088</v>
      </c>
      <c r="BM145" s="80">
        <v>0</v>
      </c>
      <c r="BN145" s="80">
        <v>0</v>
      </c>
      <c r="BO145" s="81">
        <v>0</v>
      </c>
      <c r="BP145" s="691">
        <v>0</v>
      </c>
      <c r="BQ145" s="691">
        <v>0</v>
      </c>
      <c r="BR145" s="47">
        <v>0</v>
      </c>
      <c r="BS145" s="47">
        <v>0</v>
      </c>
      <c r="BT145" s="47">
        <v>0</v>
      </c>
      <c r="BU145" s="1362">
        <v>0</v>
      </c>
      <c r="BV145" s="72">
        <v>0</v>
      </c>
      <c r="BW145" s="72">
        <v>0</v>
      </c>
      <c r="BX145" s="47">
        <v>159829088</v>
      </c>
      <c r="BY145" s="71">
        <f t="shared" si="333"/>
        <v>159829088</v>
      </c>
      <c r="BZ145" s="72">
        <v>0</v>
      </c>
      <c r="CA145" s="163">
        <v>0</v>
      </c>
      <c r="CB145" s="163">
        <v>0</v>
      </c>
      <c r="CC145" s="888">
        <v>0</v>
      </c>
      <c r="CD145" s="163">
        <v>0</v>
      </c>
      <c r="CE145" s="47">
        <v>0</v>
      </c>
      <c r="CF145" s="47">
        <v>0</v>
      </c>
      <c r="CG145" s="47">
        <v>0</v>
      </c>
      <c r="CH145" s="1362">
        <v>0</v>
      </c>
      <c r="CI145" s="72">
        <v>0</v>
      </c>
      <c r="CJ145" s="72">
        <v>0</v>
      </c>
      <c r="CK145" s="72">
        <v>159829088</v>
      </c>
      <c r="CL145" s="71">
        <f t="shared" si="334"/>
        <v>159829088</v>
      </c>
      <c r="CM145" s="905">
        <f t="shared" si="335"/>
        <v>0</v>
      </c>
      <c r="CN145" s="905">
        <f t="shared" si="336"/>
        <v>0</v>
      </c>
      <c r="CO145" s="905">
        <f t="shared" si="337"/>
        <v>0</v>
      </c>
      <c r="CP145" s="905">
        <f>+BY145-CL145</f>
        <v>0</v>
      </c>
      <c r="CQ145" s="935">
        <f t="shared" si="326"/>
        <v>1</v>
      </c>
      <c r="CR145" s="935">
        <f t="shared" si="327"/>
        <v>1</v>
      </c>
    </row>
    <row r="146" spans="1:96" s="68" customFormat="1" ht="36.75" customHeight="1" outlineLevel="1" x14ac:dyDescent="0.2">
      <c r="A146" s="1191" t="str">
        <f t="shared" si="292"/>
        <v>A-3-5-3-4410</v>
      </c>
      <c r="B146" s="70" t="s">
        <v>200</v>
      </c>
      <c r="C146" s="413" t="s">
        <v>86</v>
      </c>
      <c r="D146" s="155" t="s">
        <v>114</v>
      </c>
      <c r="E146" s="47">
        <v>606200000</v>
      </c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>
        <v>420000000</v>
      </c>
      <c r="Q146" s="47"/>
      <c r="R146" s="47"/>
      <c r="S146" s="47"/>
      <c r="T146" s="47"/>
      <c r="U146" s="95"/>
      <c r="V146" s="900"/>
      <c r="W146" s="71"/>
      <c r="X146" s="72"/>
      <c r="Y146" s="47"/>
      <c r="Z146" s="47"/>
      <c r="AA146" s="47"/>
      <c r="AB146" s="95"/>
      <c r="AC146" s="95"/>
      <c r="AD146" s="163">
        <f t="shared" ref="AD146:AE149" si="338">+F146+H146+J146+L146+N146+P146+R146+T146+V146+X146+Z146+AB146</f>
        <v>420000000</v>
      </c>
      <c r="AE146" s="1362">
        <f t="shared" si="338"/>
        <v>0</v>
      </c>
      <c r="AF146" s="72">
        <f>+AG145</f>
        <v>159829088</v>
      </c>
      <c r="AG146" s="47"/>
      <c r="AH146" s="905">
        <v>26370912</v>
      </c>
      <c r="AI146" s="79">
        <f t="shared" si="328"/>
        <v>0</v>
      </c>
      <c r="AJ146" s="79"/>
      <c r="AK146" s="79">
        <f t="shared" si="329"/>
        <v>0</v>
      </c>
      <c r="AL146" s="79">
        <f t="shared" si="330"/>
        <v>0</v>
      </c>
      <c r="AM146" s="71">
        <v>0</v>
      </c>
      <c r="AN146" s="71">
        <v>0</v>
      </c>
      <c r="AO146" s="71">
        <v>0</v>
      </c>
      <c r="AP146" s="71">
        <v>0</v>
      </c>
      <c r="AQ146" s="71">
        <v>0</v>
      </c>
      <c r="AR146" s="69">
        <v>0</v>
      </c>
      <c r="AS146" s="69">
        <v>0</v>
      </c>
      <c r="AT146" s="69">
        <v>0</v>
      </c>
      <c r="AU146" s="69">
        <v>0</v>
      </c>
      <c r="AV146" s="693">
        <v>0</v>
      </c>
      <c r="AW146" s="693">
        <v>0</v>
      </c>
      <c r="AX146" s="899">
        <v>0</v>
      </c>
      <c r="AY146" s="81">
        <f t="shared" si="331"/>
        <v>0</v>
      </c>
      <c r="AZ146" s="47">
        <v>0</v>
      </c>
      <c r="BA146" s="47">
        <v>0</v>
      </c>
      <c r="BB146" s="47">
        <v>0</v>
      </c>
      <c r="BC146" s="47">
        <v>0</v>
      </c>
      <c r="BD146" s="47">
        <v>0</v>
      </c>
      <c r="BE146" s="48">
        <v>0</v>
      </c>
      <c r="BF146" s="48">
        <v>0</v>
      </c>
      <c r="BG146" s="48">
        <v>0</v>
      </c>
      <c r="BH146" s="48">
        <v>0</v>
      </c>
      <c r="BI146" s="48">
        <v>0</v>
      </c>
      <c r="BJ146" s="48">
        <v>0</v>
      </c>
      <c r="BK146" s="48">
        <v>0</v>
      </c>
      <c r="BL146" s="71">
        <f t="shared" si="332"/>
        <v>0</v>
      </c>
      <c r="BM146" s="72">
        <v>0</v>
      </c>
      <c r="BN146" s="163">
        <v>0</v>
      </c>
      <c r="BO146" s="81">
        <v>0</v>
      </c>
      <c r="BP146" s="81">
        <v>0</v>
      </c>
      <c r="BQ146" s="81">
        <v>0</v>
      </c>
      <c r="BR146" s="48">
        <v>0</v>
      </c>
      <c r="BS146" s="48">
        <v>0</v>
      </c>
      <c r="BT146" s="48">
        <v>0</v>
      </c>
      <c r="BU146" s="938">
        <v>0</v>
      </c>
      <c r="BV146" s="85">
        <v>0</v>
      </c>
      <c r="BW146" s="85">
        <v>0</v>
      </c>
      <c r="BX146" s="48">
        <v>0</v>
      </c>
      <c r="BY146" s="71">
        <f t="shared" si="333"/>
        <v>0</v>
      </c>
      <c r="BZ146" s="72">
        <v>0</v>
      </c>
      <c r="CA146" s="163">
        <v>0</v>
      </c>
      <c r="CB146" s="163">
        <v>0</v>
      </c>
      <c r="CC146" s="163">
        <v>0</v>
      </c>
      <c r="CD146" s="163">
        <v>0</v>
      </c>
      <c r="CE146" s="48">
        <v>0</v>
      </c>
      <c r="CF146" s="48">
        <v>0</v>
      </c>
      <c r="CG146" s="48">
        <v>0</v>
      </c>
      <c r="CH146" s="938">
        <v>0</v>
      </c>
      <c r="CI146" s="85">
        <v>0</v>
      </c>
      <c r="CJ146" s="85">
        <v>0</v>
      </c>
      <c r="CK146" s="85">
        <v>0</v>
      </c>
      <c r="CL146" s="71">
        <f t="shared" si="334"/>
        <v>0</v>
      </c>
      <c r="CM146" s="905">
        <f t="shared" si="335"/>
        <v>0</v>
      </c>
      <c r="CN146" s="905">
        <f t="shared" si="336"/>
        <v>0</v>
      </c>
      <c r="CO146" s="905">
        <f t="shared" si="337"/>
        <v>0</v>
      </c>
      <c r="CP146" s="905">
        <f t="shared" ref="CP146:CP153" si="339">+BY146-CL146</f>
        <v>0</v>
      </c>
      <c r="CQ146" s="935">
        <f t="shared" si="326"/>
        <v>0</v>
      </c>
      <c r="CR146" s="935">
        <f t="shared" si="327"/>
        <v>0</v>
      </c>
    </row>
    <row r="147" spans="1:96" s="64" customFormat="1" ht="35.25" customHeight="1" outlineLevel="1" x14ac:dyDescent="0.2">
      <c r="A147" s="1191" t="s">
        <v>838</v>
      </c>
      <c r="B147" s="77" t="s">
        <v>672</v>
      </c>
      <c r="C147" s="413" t="s">
        <v>86</v>
      </c>
      <c r="D147" s="1209" t="s">
        <v>453</v>
      </c>
      <c r="E147" s="47">
        <v>0</v>
      </c>
      <c r="F147" s="81"/>
      <c r="G147" s="81"/>
      <c r="H147" s="81"/>
      <c r="I147" s="81"/>
      <c r="J147" s="81"/>
      <c r="K147" s="81"/>
      <c r="L147" s="81"/>
      <c r="M147" s="81"/>
      <c r="N147" s="81"/>
      <c r="O147" s="81"/>
      <c r="P147" s="81"/>
      <c r="Q147" s="81">
        <v>420000000</v>
      </c>
      <c r="R147" s="81"/>
      <c r="S147" s="81"/>
      <c r="T147" s="81"/>
      <c r="U147" s="96"/>
      <c r="V147" s="234"/>
      <c r="W147" s="78"/>
      <c r="X147" s="80"/>
      <c r="Y147" s="81"/>
      <c r="Z147" s="81"/>
      <c r="AA147" s="81"/>
      <c r="AB147" s="96"/>
      <c r="AC147" s="96"/>
      <c r="AD147" s="890">
        <f t="shared" si="338"/>
        <v>0</v>
      </c>
      <c r="AE147" s="82">
        <f t="shared" si="338"/>
        <v>420000000</v>
      </c>
      <c r="AF147" s="80"/>
      <c r="AG147" s="81">
        <v>51500000</v>
      </c>
      <c r="AH147" s="79">
        <v>18535849</v>
      </c>
      <c r="AI147" s="79">
        <f t="shared" si="328"/>
        <v>452964151</v>
      </c>
      <c r="AJ147" s="79"/>
      <c r="AK147" s="79">
        <f t="shared" si="329"/>
        <v>452964151</v>
      </c>
      <c r="AL147" s="79">
        <f t="shared" si="330"/>
        <v>452964151</v>
      </c>
      <c r="AM147" s="71">
        <v>0</v>
      </c>
      <c r="AN147" s="71">
        <v>0</v>
      </c>
      <c r="AO147" s="71">
        <v>0</v>
      </c>
      <c r="AP147" s="71">
        <v>0</v>
      </c>
      <c r="AQ147" s="71">
        <v>0</v>
      </c>
      <c r="AR147" s="69">
        <v>0</v>
      </c>
      <c r="AS147" s="80">
        <v>401464151</v>
      </c>
      <c r="AT147" s="69">
        <v>0</v>
      </c>
      <c r="AU147" s="69">
        <v>0</v>
      </c>
      <c r="AV147" s="693">
        <v>0</v>
      </c>
      <c r="AW147" s="693">
        <v>0</v>
      </c>
      <c r="AX147" s="899">
        <v>51500000</v>
      </c>
      <c r="AY147" s="81">
        <f>+SUM(AM147:AX147)</f>
        <v>452964151</v>
      </c>
      <c r="AZ147" s="47">
        <v>0</v>
      </c>
      <c r="BA147" s="47">
        <v>0</v>
      </c>
      <c r="BB147" s="47">
        <v>0</v>
      </c>
      <c r="BC147" s="47">
        <v>0</v>
      </c>
      <c r="BD147" s="47">
        <v>0</v>
      </c>
      <c r="BE147" s="84">
        <v>0</v>
      </c>
      <c r="BF147" s="81">
        <v>401464151</v>
      </c>
      <c r="BG147" s="48">
        <v>0</v>
      </c>
      <c r="BH147" s="48">
        <v>0</v>
      </c>
      <c r="BI147" s="48">
        <v>0</v>
      </c>
      <c r="BJ147" s="48">
        <v>0</v>
      </c>
      <c r="BK147" s="48">
        <v>51500000</v>
      </c>
      <c r="BL147" s="71">
        <f t="shared" si="332"/>
        <v>452964151</v>
      </c>
      <c r="BM147" s="72">
        <v>0</v>
      </c>
      <c r="BN147" s="163">
        <v>0</v>
      </c>
      <c r="BO147" s="163">
        <v>0</v>
      </c>
      <c r="BP147" s="163">
        <v>0</v>
      </c>
      <c r="BQ147" s="163">
        <v>0</v>
      </c>
      <c r="BR147" s="84">
        <v>0</v>
      </c>
      <c r="BS147" s="81">
        <v>401464151</v>
      </c>
      <c r="BT147" s="48">
        <v>0</v>
      </c>
      <c r="BU147" s="938">
        <v>0</v>
      </c>
      <c r="BV147" s="85">
        <v>0</v>
      </c>
      <c r="BW147" s="85">
        <v>0</v>
      </c>
      <c r="BX147" s="48">
        <v>51500000</v>
      </c>
      <c r="BY147" s="71">
        <f t="shared" si="333"/>
        <v>452964151</v>
      </c>
      <c r="BZ147" s="72">
        <v>0</v>
      </c>
      <c r="CA147" s="163">
        <v>0</v>
      </c>
      <c r="CB147" s="163">
        <v>0</v>
      </c>
      <c r="CC147" s="163">
        <v>0</v>
      </c>
      <c r="CD147" s="163">
        <v>0</v>
      </c>
      <c r="CE147" s="48">
        <v>0</v>
      </c>
      <c r="CF147" s="48">
        <v>0</v>
      </c>
      <c r="CG147" s="81">
        <v>401464151</v>
      </c>
      <c r="CH147" s="938">
        <v>0</v>
      </c>
      <c r="CI147" s="85">
        <v>0</v>
      </c>
      <c r="CJ147" s="85">
        <v>0</v>
      </c>
      <c r="CK147" s="85">
        <v>51500000</v>
      </c>
      <c r="CL147" s="71">
        <f t="shared" si="334"/>
        <v>452964151</v>
      </c>
      <c r="CM147" s="905">
        <f t="shared" si="335"/>
        <v>0</v>
      </c>
      <c r="CN147" s="905">
        <f t="shared" si="336"/>
        <v>0</v>
      </c>
      <c r="CO147" s="905">
        <f t="shared" si="337"/>
        <v>0</v>
      </c>
      <c r="CP147" s="905">
        <f t="shared" si="339"/>
        <v>0</v>
      </c>
      <c r="CQ147" s="935">
        <f t="shared" si="326"/>
        <v>1</v>
      </c>
      <c r="CR147" s="935">
        <f t="shared" si="327"/>
        <v>1</v>
      </c>
    </row>
    <row r="148" spans="1:96" s="64" customFormat="1" ht="35.25" customHeight="1" outlineLevel="1" x14ac:dyDescent="0.2">
      <c r="A148" s="1191" t="str">
        <f t="shared" si="292"/>
        <v>A-3-6-3-410</v>
      </c>
      <c r="B148" s="77" t="s">
        <v>204</v>
      </c>
      <c r="C148" s="1206" t="s">
        <v>86</v>
      </c>
      <c r="D148" s="1213" t="s">
        <v>115</v>
      </c>
      <c r="E148" s="72">
        <v>298000000</v>
      </c>
      <c r="F148" s="81"/>
      <c r="G148" s="81"/>
      <c r="H148" s="81"/>
      <c r="I148" s="81"/>
      <c r="J148" s="81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96"/>
      <c r="V148" s="234"/>
      <c r="W148" s="78"/>
      <c r="X148" s="80"/>
      <c r="Y148" s="81"/>
      <c r="Z148" s="81"/>
      <c r="AA148" s="81"/>
      <c r="AB148" s="81"/>
      <c r="AC148" s="96"/>
      <c r="AD148" s="890">
        <f t="shared" si="338"/>
        <v>0</v>
      </c>
      <c r="AE148" s="82">
        <f t="shared" si="338"/>
        <v>0</v>
      </c>
      <c r="AF148" s="79"/>
      <c r="AG148" s="79"/>
      <c r="AH148" s="79"/>
      <c r="AI148" s="79">
        <f t="shared" si="328"/>
        <v>298000000</v>
      </c>
      <c r="AJ148" s="79"/>
      <c r="AK148" s="79">
        <f t="shared" si="329"/>
        <v>297066667</v>
      </c>
      <c r="AL148" s="79">
        <f t="shared" si="330"/>
        <v>298000000</v>
      </c>
      <c r="AM148" s="71">
        <v>18316667</v>
      </c>
      <c r="AN148" s="145">
        <v>0</v>
      </c>
      <c r="AO148" s="145">
        <v>121433333</v>
      </c>
      <c r="AP148" s="145">
        <v>70000000</v>
      </c>
      <c r="AQ148" s="235">
        <v>0</v>
      </c>
      <c r="AR148" s="69">
        <v>16566667</v>
      </c>
      <c r="AS148" s="80">
        <v>8000000</v>
      </c>
      <c r="AT148" s="69">
        <v>0</v>
      </c>
      <c r="AU148" s="69">
        <v>60250000</v>
      </c>
      <c r="AV148" s="693">
        <v>0</v>
      </c>
      <c r="AW148" s="693">
        <v>0</v>
      </c>
      <c r="AX148" s="899">
        <v>2500000</v>
      </c>
      <c r="AY148" s="81">
        <f t="shared" si="331"/>
        <v>297066667</v>
      </c>
      <c r="AZ148" s="47">
        <v>18316667</v>
      </c>
      <c r="BA148" s="38">
        <v>0</v>
      </c>
      <c r="BB148" s="84">
        <v>121433333</v>
      </c>
      <c r="BC148" s="84">
        <v>0</v>
      </c>
      <c r="BD148" s="84">
        <v>70000000</v>
      </c>
      <c r="BE148" s="84">
        <v>8750000</v>
      </c>
      <c r="BF148" s="81">
        <v>8000000</v>
      </c>
      <c r="BG148" s="48">
        <v>0</v>
      </c>
      <c r="BH148" s="48">
        <v>60250000</v>
      </c>
      <c r="BI148" s="48">
        <v>0</v>
      </c>
      <c r="BJ148" s="48">
        <v>0</v>
      </c>
      <c r="BK148" s="48">
        <v>2500000</v>
      </c>
      <c r="BL148" s="71">
        <f t="shared" si="332"/>
        <v>289250000</v>
      </c>
      <c r="BM148" s="72">
        <v>0</v>
      </c>
      <c r="BN148" s="163">
        <v>816667</v>
      </c>
      <c r="BO148" s="81">
        <v>3500000</v>
      </c>
      <c r="BP148" s="81">
        <v>8483333</v>
      </c>
      <c r="BQ148" s="81">
        <v>23000000</v>
      </c>
      <c r="BR148" s="81">
        <v>33500000</v>
      </c>
      <c r="BS148" s="81">
        <v>16500000</v>
      </c>
      <c r="BT148" s="81">
        <v>23000000</v>
      </c>
      <c r="BU148" s="938">
        <v>43019623</v>
      </c>
      <c r="BV148" s="85">
        <v>28254687</v>
      </c>
      <c r="BW148" s="85">
        <v>29202573</v>
      </c>
      <c r="BX148" s="48">
        <v>43551400</v>
      </c>
      <c r="BY148" s="71">
        <f t="shared" si="333"/>
        <v>252828283</v>
      </c>
      <c r="BZ148" s="72">
        <v>0</v>
      </c>
      <c r="CA148" s="163">
        <v>816667</v>
      </c>
      <c r="CB148" s="163">
        <v>3500000</v>
      </c>
      <c r="CC148" s="163">
        <v>8483333</v>
      </c>
      <c r="CD148" s="163">
        <v>23000000</v>
      </c>
      <c r="CE148" s="48">
        <v>33500000</v>
      </c>
      <c r="CF148" s="81">
        <v>16500000</v>
      </c>
      <c r="CG148" s="81">
        <v>23000000</v>
      </c>
      <c r="CH148" s="938">
        <v>43019623</v>
      </c>
      <c r="CI148" s="85">
        <v>28254687</v>
      </c>
      <c r="CJ148" s="85">
        <v>27166667</v>
      </c>
      <c r="CK148" s="85">
        <v>27820640</v>
      </c>
      <c r="CL148" s="71">
        <f t="shared" si="334"/>
        <v>235061617</v>
      </c>
      <c r="CM148" s="905">
        <f t="shared" si="335"/>
        <v>933333</v>
      </c>
      <c r="CN148" s="905">
        <f t="shared" si="336"/>
        <v>7816667</v>
      </c>
      <c r="CO148" s="905">
        <f t="shared" si="337"/>
        <v>36421717</v>
      </c>
      <c r="CP148" s="905">
        <f t="shared" si="339"/>
        <v>17766666</v>
      </c>
      <c r="CQ148" s="935">
        <f t="shared" si="326"/>
        <v>0.99686801006711412</v>
      </c>
      <c r="CR148" s="935">
        <f t="shared" si="327"/>
        <v>0.97063758389261745</v>
      </c>
    </row>
    <row r="149" spans="1:96" s="64" customFormat="1" ht="22.5" customHeight="1" outlineLevel="1" thickBot="1" x14ac:dyDescent="0.25">
      <c r="A149" s="1191" t="str">
        <f t="shared" si="292"/>
        <v>A-3-6-3-710</v>
      </c>
      <c r="B149" s="77" t="s">
        <v>206</v>
      </c>
      <c r="C149" s="1206" t="s">
        <v>86</v>
      </c>
      <c r="D149" s="1213" t="s">
        <v>116</v>
      </c>
      <c r="E149" s="72">
        <v>202000000000</v>
      </c>
      <c r="F149" s="81"/>
      <c r="G149" s="81"/>
      <c r="H149" s="81"/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96"/>
      <c r="V149" s="901"/>
      <c r="W149" s="30"/>
      <c r="X149" s="80"/>
      <c r="Y149" s="81"/>
      <c r="Z149" s="81"/>
      <c r="AA149" s="81"/>
      <c r="AB149" s="81"/>
      <c r="AC149" s="96"/>
      <c r="AD149" s="891">
        <f t="shared" si="338"/>
        <v>0</v>
      </c>
      <c r="AE149" s="895">
        <f t="shared" si="338"/>
        <v>0</v>
      </c>
      <c r="AF149" s="943">
        <f>10000000000+51500000</f>
        <v>10051500000</v>
      </c>
      <c r="AG149" s="943">
        <v>9000000000</v>
      </c>
      <c r="AH149" s="79">
        <v>2816000000</v>
      </c>
      <c r="AI149" s="79">
        <f t="shared" si="328"/>
        <v>198132500000</v>
      </c>
      <c r="AJ149" s="79"/>
      <c r="AK149" s="79">
        <f t="shared" si="329"/>
        <v>198114622668</v>
      </c>
      <c r="AL149" s="79">
        <f t="shared" si="330"/>
        <v>198132500000</v>
      </c>
      <c r="AM149" s="71">
        <v>195404163886</v>
      </c>
      <c r="AN149" s="145">
        <v>2478541982</v>
      </c>
      <c r="AO149" s="145">
        <v>0</v>
      </c>
      <c r="AP149" s="145">
        <v>0</v>
      </c>
      <c r="AQ149" s="235">
        <v>0</v>
      </c>
      <c r="AR149" s="47">
        <v>0</v>
      </c>
      <c r="AS149" s="81">
        <v>0</v>
      </c>
      <c r="AT149" s="48">
        <v>2800000</v>
      </c>
      <c r="AU149" s="69">
        <v>0</v>
      </c>
      <c r="AV149" s="693">
        <v>221716800</v>
      </c>
      <c r="AW149" s="693">
        <v>0</v>
      </c>
      <c r="AX149" s="899">
        <v>7400000</v>
      </c>
      <c r="AY149" s="81">
        <f t="shared" si="331"/>
        <v>198114622668</v>
      </c>
      <c r="AZ149" s="47">
        <v>45183274186</v>
      </c>
      <c r="BA149" s="47">
        <v>165608922</v>
      </c>
      <c r="BB149" s="47">
        <v>92544413095</v>
      </c>
      <c r="BC149" s="47">
        <v>36271644045</v>
      </c>
      <c r="BD149" s="47">
        <v>6024395375</v>
      </c>
      <c r="BE149" s="84">
        <v>4348776992</v>
      </c>
      <c r="BF149" s="84">
        <v>1582851105</v>
      </c>
      <c r="BG149" s="84">
        <v>3039365634</v>
      </c>
      <c r="BH149" s="48">
        <v>2577064253</v>
      </c>
      <c r="BI149" s="48">
        <v>2286712424</v>
      </c>
      <c r="BJ149" s="1418">
        <v>1833291918</v>
      </c>
      <c r="BK149" s="48">
        <v>99532655</v>
      </c>
      <c r="BL149" s="71">
        <f t="shared" si="332"/>
        <v>195956930604</v>
      </c>
      <c r="BM149" s="72">
        <v>222300</v>
      </c>
      <c r="BN149" s="163">
        <v>16041789650</v>
      </c>
      <c r="BO149" s="81">
        <v>16071852840</v>
      </c>
      <c r="BP149" s="81">
        <v>13111219521</v>
      </c>
      <c r="BQ149" s="81">
        <v>13906065366</v>
      </c>
      <c r="BR149" s="81">
        <v>15242863176</v>
      </c>
      <c r="BS149" s="81">
        <v>15718171923</v>
      </c>
      <c r="BT149" s="81">
        <v>16099788180</v>
      </c>
      <c r="BU149" s="938">
        <v>16523161731</v>
      </c>
      <c r="BV149" s="85">
        <v>17095613404</v>
      </c>
      <c r="BW149" s="85">
        <v>17667113738</v>
      </c>
      <c r="BX149" s="48">
        <v>37692294974</v>
      </c>
      <c r="BY149" s="71">
        <f t="shared" si="333"/>
        <v>195170156803</v>
      </c>
      <c r="BZ149" s="72">
        <v>222300</v>
      </c>
      <c r="CA149" s="163">
        <v>16036094832</v>
      </c>
      <c r="CB149" s="163">
        <v>16067175601</v>
      </c>
      <c r="CC149" s="163">
        <v>13108940244</v>
      </c>
      <c r="CD149" s="163">
        <v>13875493151</v>
      </c>
      <c r="CE149" s="48">
        <v>15234107679</v>
      </c>
      <c r="CF149" s="81">
        <v>15750920468</v>
      </c>
      <c r="CG149" s="81">
        <v>16095848826</v>
      </c>
      <c r="CH149" s="938">
        <v>16539447586</v>
      </c>
      <c r="CI149" s="85">
        <v>17094585225</v>
      </c>
      <c r="CJ149" s="85">
        <v>17632639212</v>
      </c>
      <c r="CK149" s="85">
        <v>18940618112</v>
      </c>
      <c r="CL149" s="71">
        <f t="shared" si="334"/>
        <v>176376093236</v>
      </c>
      <c r="CM149" s="905">
        <f t="shared" si="335"/>
        <v>17877332</v>
      </c>
      <c r="CN149" s="905">
        <f t="shared" si="336"/>
        <v>2157692064</v>
      </c>
      <c r="CO149" s="905">
        <f t="shared" si="337"/>
        <v>786773801</v>
      </c>
      <c r="CP149" s="905">
        <f t="shared" si="339"/>
        <v>18794063567</v>
      </c>
      <c r="CQ149" s="935">
        <f t="shared" si="326"/>
        <v>0.99990977082507915</v>
      </c>
      <c r="CR149" s="935">
        <f t="shared" si="327"/>
        <v>0.98901962375682939</v>
      </c>
    </row>
    <row r="150" spans="1:96" s="64" customFormat="1" ht="53.25" customHeight="1" outlineLevel="1" x14ac:dyDescent="0.2">
      <c r="A150" s="1191" t="str">
        <f t="shared" si="292"/>
        <v>A-3-6-3-1116</v>
      </c>
      <c r="B150" s="128" t="s">
        <v>201</v>
      </c>
      <c r="C150" s="403" t="s">
        <v>44</v>
      </c>
      <c r="D150" s="1210" t="s">
        <v>208</v>
      </c>
      <c r="E150" s="166">
        <f>+E151+E152</f>
        <v>66009000000</v>
      </c>
      <c r="F150" s="134">
        <f t="shared" ref="F150:BS150" si="340">+SUM(F151:F152)</f>
        <v>0</v>
      </c>
      <c r="G150" s="134">
        <f t="shared" ref="G150:AC150" si="341">+SUM(G151:G152)</f>
        <v>0</v>
      </c>
      <c r="H150" s="134">
        <f t="shared" si="341"/>
        <v>0</v>
      </c>
      <c r="I150" s="134">
        <f t="shared" si="341"/>
        <v>0</v>
      </c>
      <c r="J150" s="134">
        <f t="shared" si="341"/>
        <v>0</v>
      </c>
      <c r="K150" s="134">
        <f t="shared" si="341"/>
        <v>0</v>
      </c>
      <c r="L150" s="134">
        <f t="shared" si="341"/>
        <v>0</v>
      </c>
      <c r="M150" s="134">
        <f t="shared" si="341"/>
        <v>0</v>
      </c>
      <c r="N150" s="134">
        <f t="shared" si="341"/>
        <v>0</v>
      </c>
      <c r="O150" s="134">
        <f t="shared" si="341"/>
        <v>0</v>
      </c>
      <c r="P150" s="134">
        <f t="shared" si="341"/>
        <v>0</v>
      </c>
      <c r="Q150" s="134">
        <f t="shared" si="341"/>
        <v>0</v>
      </c>
      <c r="R150" s="134">
        <f t="shared" si="341"/>
        <v>0</v>
      </c>
      <c r="S150" s="134">
        <f t="shared" si="341"/>
        <v>0</v>
      </c>
      <c r="T150" s="134">
        <f t="shared" si="341"/>
        <v>0</v>
      </c>
      <c r="U150" s="159">
        <f t="shared" si="341"/>
        <v>0</v>
      </c>
      <c r="V150" s="902">
        <f t="shared" si="341"/>
        <v>0</v>
      </c>
      <c r="W150" s="903">
        <f t="shared" si="341"/>
        <v>0</v>
      </c>
      <c r="X150" s="889">
        <f t="shared" si="341"/>
        <v>0</v>
      </c>
      <c r="Y150" s="166">
        <f t="shared" si="341"/>
        <v>0</v>
      </c>
      <c r="Z150" s="166">
        <f t="shared" si="341"/>
        <v>0</v>
      </c>
      <c r="AA150" s="166">
        <f t="shared" si="341"/>
        <v>0</v>
      </c>
      <c r="AB150" s="166">
        <f t="shared" si="341"/>
        <v>0</v>
      </c>
      <c r="AC150" s="893">
        <f t="shared" si="341"/>
        <v>0</v>
      </c>
      <c r="AD150" s="892">
        <f t="shared" si="340"/>
        <v>0</v>
      </c>
      <c r="AE150" s="422">
        <f t="shared" si="340"/>
        <v>0</v>
      </c>
      <c r="AF150" s="129"/>
      <c r="AG150" s="129"/>
      <c r="AH150" s="129">
        <f>+SUM(AH151:AH152)</f>
        <v>45338981274</v>
      </c>
      <c r="AI150" s="129">
        <f t="shared" si="340"/>
        <v>20670018726</v>
      </c>
      <c r="AJ150" s="129">
        <f t="shared" si="340"/>
        <v>0</v>
      </c>
      <c r="AK150" s="129">
        <f t="shared" si="340"/>
        <v>20624105673</v>
      </c>
      <c r="AL150" s="129">
        <f>+AL151+AL152</f>
        <v>20670018726</v>
      </c>
      <c r="AM150" s="131">
        <f t="shared" si="340"/>
        <v>10365799618</v>
      </c>
      <c r="AN150" s="130">
        <f t="shared" si="340"/>
        <v>378874785</v>
      </c>
      <c r="AO150" s="130">
        <f t="shared" si="340"/>
        <v>2606522909</v>
      </c>
      <c r="AP150" s="130">
        <f t="shared" si="340"/>
        <v>102721414</v>
      </c>
      <c r="AQ150" s="130">
        <f t="shared" si="340"/>
        <v>1167415016</v>
      </c>
      <c r="AR150" s="131">
        <f t="shared" si="340"/>
        <v>1564844945</v>
      </c>
      <c r="AS150" s="129">
        <f t="shared" si="340"/>
        <v>383351860</v>
      </c>
      <c r="AT150" s="131">
        <f t="shared" si="340"/>
        <v>738019077</v>
      </c>
      <c r="AU150" s="131">
        <f t="shared" si="340"/>
        <v>72524364</v>
      </c>
      <c r="AV150" s="129">
        <f t="shared" si="340"/>
        <v>1353389336</v>
      </c>
      <c r="AW150" s="129">
        <f t="shared" ref="AW150" si="342">+SUM(AW151:AW152)</f>
        <v>901406477</v>
      </c>
      <c r="AX150" s="131">
        <f t="shared" si="340"/>
        <v>989235872</v>
      </c>
      <c r="AY150" s="131">
        <f t="shared" si="340"/>
        <v>20624105673</v>
      </c>
      <c r="AZ150" s="1211">
        <f t="shared" si="340"/>
        <v>7744882639</v>
      </c>
      <c r="BA150" s="689">
        <f t="shared" si="340"/>
        <v>2392950737</v>
      </c>
      <c r="BB150" s="689">
        <f t="shared" si="340"/>
        <v>84960183</v>
      </c>
      <c r="BC150" s="689">
        <f t="shared" si="340"/>
        <v>1495478162</v>
      </c>
      <c r="BD150" s="689">
        <f t="shared" si="340"/>
        <v>1522358549</v>
      </c>
      <c r="BE150" s="131">
        <f t="shared" si="340"/>
        <v>573471557</v>
      </c>
      <c r="BF150" s="131">
        <f t="shared" si="340"/>
        <v>795844295</v>
      </c>
      <c r="BG150" s="131">
        <f t="shared" si="340"/>
        <v>475359224</v>
      </c>
      <c r="BH150" s="131">
        <f t="shared" si="340"/>
        <v>728328532</v>
      </c>
      <c r="BI150" s="132">
        <f t="shared" si="340"/>
        <v>1063929593</v>
      </c>
      <c r="BJ150" s="1419">
        <f t="shared" ref="BJ150" si="343">+SUM(BJ151:BJ152)</f>
        <v>516717247</v>
      </c>
      <c r="BK150" s="129">
        <f t="shared" si="340"/>
        <v>3028038082</v>
      </c>
      <c r="BL150" s="131">
        <f t="shared" si="340"/>
        <v>20422318800</v>
      </c>
      <c r="BM150" s="129">
        <f t="shared" si="340"/>
        <v>67694117</v>
      </c>
      <c r="BN150" s="131">
        <f t="shared" si="340"/>
        <v>649528247</v>
      </c>
      <c r="BO150" s="131">
        <f>+SUM(BO151:BO152)</f>
        <v>1637479879</v>
      </c>
      <c r="BP150" s="131">
        <f t="shared" si="340"/>
        <v>1179284273</v>
      </c>
      <c r="BQ150" s="131">
        <f t="shared" si="340"/>
        <v>5427275377</v>
      </c>
      <c r="BR150" s="131">
        <f t="shared" si="340"/>
        <v>154925237</v>
      </c>
      <c r="BS150" s="131">
        <f t="shared" si="340"/>
        <v>1085827040</v>
      </c>
      <c r="BT150" s="131">
        <f t="shared" ref="BT150:CL150" si="344">+SUM(BT151:BT152)</f>
        <v>308389657</v>
      </c>
      <c r="BU150" s="131">
        <f t="shared" si="344"/>
        <v>477988151</v>
      </c>
      <c r="BV150" s="129">
        <f t="shared" si="344"/>
        <v>830180985</v>
      </c>
      <c r="BW150" s="129">
        <f t="shared" ref="BW150" si="345">+SUM(BW151:BW152)</f>
        <v>1526645445</v>
      </c>
      <c r="BX150" s="131">
        <f t="shared" si="344"/>
        <v>1603622691</v>
      </c>
      <c r="BY150" s="131">
        <f t="shared" si="344"/>
        <v>14948841099</v>
      </c>
      <c r="BZ150" s="129">
        <f t="shared" si="344"/>
        <v>0</v>
      </c>
      <c r="CA150" s="131">
        <f t="shared" si="344"/>
        <v>716873036</v>
      </c>
      <c r="CB150" s="131">
        <f t="shared" si="344"/>
        <v>1637829207</v>
      </c>
      <c r="CC150" s="131">
        <f t="shared" si="344"/>
        <v>885954651</v>
      </c>
      <c r="CD150" s="131">
        <f>+SUM(CD151:CD152)</f>
        <v>5611125551</v>
      </c>
      <c r="CE150" s="131">
        <f t="shared" si="344"/>
        <v>262094813</v>
      </c>
      <c r="CF150" s="131">
        <f t="shared" si="344"/>
        <v>777770556</v>
      </c>
      <c r="CG150" s="131">
        <f t="shared" si="344"/>
        <v>348869913</v>
      </c>
      <c r="CH150" s="131">
        <f t="shared" si="344"/>
        <v>715719475</v>
      </c>
      <c r="CI150" s="129">
        <f t="shared" si="344"/>
        <v>835951361</v>
      </c>
      <c r="CJ150" s="129">
        <f t="shared" ref="CJ150" si="346">+SUM(CJ151:CJ152)</f>
        <v>1517405917</v>
      </c>
      <c r="CK150" s="129">
        <f t="shared" ref="CK150" si="347">+SUM(CK151:CK152)</f>
        <v>1638740963</v>
      </c>
      <c r="CL150" s="131">
        <f t="shared" si="344"/>
        <v>14948335443</v>
      </c>
      <c r="CM150" s="129">
        <f>+CM151+CM152</f>
        <v>45913053</v>
      </c>
      <c r="CN150" s="129">
        <f>+SUM(CN151:CN152)</f>
        <v>201786873</v>
      </c>
      <c r="CO150" s="129">
        <f t="shared" si="337"/>
        <v>5473477701</v>
      </c>
      <c r="CP150" s="129">
        <f t="shared" si="339"/>
        <v>505656</v>
      </c>
      <c r="CQ150" s="133">
        <f t="shared" si="326"/>
        <v>0.99777876093831264</v>
      </c>
      <c r="CR150" s="133">
        <f t="shared" si="327"/>
        <v>0.9880164633964057</v>
      </c>
    </row>
    <row r="151" spans="1:96" s="26" customFormat="1" ht="25.5" customHeight="1" outlineLevel="2" x14ac:dyDescent="0.2">
      <c r="A151" s="1191" t="str">
        <f t="shared" si="292"/>
        <v>A-3-6-3-11-116</v>
      </c>
      <c r="B151" s="109" t="s">
        <v>202</v>
      </c>
      <c r="C151" s="1207" t="s">
        <v>44</v>
      </c>
      <c r="D151" s="1212" t="s">
        <v>117</v>
      </c>
      <c r="E151" s="42">
        <v>58014500000</v>
      </c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112"/>
      <c r="V151" s="31"/>
      <c r="W151" s="30"/>
      <c r="X151" s="45"/>
      <c r="Y151" s="40"/>
      <c r="Z151" s="40"/>
      <c r="AA151" s="40"/>
      <c r="AB151" s="40"/>
      <c r="AC151" s="112"/>
      <c r="AD151" s="111">
        <f t="shared" ref="AD151:AE153" si="348">+F151+H151+J151+L151+N151+P151+R151+T151+V151+X151+Z151+AB151</f>
        <v>0</v>
      </c>
      <c r="AE151" s="896">
        <f t="shared" si="348"/>
        <v>0</v>
      </c>
      <c r="AF151" s="119"/>
      <c r="AG151" s="119"/>
      <c r="AH151" s="119">
        <v>45338981274</v>
      </c>
      <c r="AI151" s="942">
        <f t="shared" si="328"/>
        <v>12675518726</v>
      </c>
      <c r="AJ151" s="119"/>
      <c r="AK151" s="638">
        <f>+AJ151+AY151</f>
        <v>12629605673</v>
      </c>
      <c r="AL151" s="638">
        <f>+AI151-AJ151</f>
        <v>12675518726</v>
      </c>
      <c r="AM151" s="30">
        <v>2461299618</v>
      </c>
      <c r="AN151" s="260">
        <v>378874785</v>
      </c>
      <c r="AO151" s="260">
        <v>2606522909</v>
      </c>
      <c r="AP151" s="260">
        <v>102721414</v>
      </c>
      <c r="AQ151" s="261">
        <v>1167415016</v>
      </c>
      <c r="AR151" s="40">
        <v>1564844945</v>
      </c>
      <c r="AS151" s="40">
        <v>383351860</v>
      </c>
      <c r="AT151" s="40">
        <v>738019077</v>
      </c>
      <c r="AU151" s="69">
        <v>72524364</v>
      </c>
      <c r="AV151" s="693">
        <v>1293389336</v>
      </c>
      <c r="AW151" s="693">
        <v>871406477</v>
      </c>
      <c r="AX151" s="69">
        <v>989235872</v>
      </c>
      <c r="AY151" s="112">
        <f t="shared" ref="AY151:AY153" si="349">+SUM(AM151:AX151)</f>
        <v>12629605673</v>
      </c>
      <c r="AZ151" s="38">
        <v>85382639</v>
      </c>
      <c r="BA151" s="38">
        <v>2386116829</v>
      </c>
      <c r="BB151" s="40">
        <v>68422547</v>
      </c>
      <c r="BC151" s="40">
        <v>1491478162</v>
      </c>
      <c r="BD151" s="40">
        <v>1518018549</v>
      </c>
      <c r="BE151" s="45">
        <v>573471557</v>
      </c>
      <c r="BF151" s="40">
        <v>792988820</v>
      </c>
      <c r="BG151" s="40">
        <v>467029224</v>
      </c>
      <c r="BH151" s="896">
        <v>726540815</v>
      </c>
      <c r="BI151" s="120">
        <v>1054804433</v>
      </c>
      <c r="BJ151" s="37">
        <v>467536662</v>
      </c>
      <c r="BK151" s="120">
        <v>2997721842</v>
      </c>
      <c r="BL151" s="30">
        <f t="shared" ref="BL151:BL153" si="350">+SUM(AZ151:BK151)</f>
        <v>12629512079</v>
      </c>
      <c r="BM151" s="42">
        <v>67694117</v>
      </c>
      <c r="BN151" s="38">
        <v>642694339</v>
      </c>
      <c r="BO151" s="38">
        <v>1634431697</v>
      </c>
      <c r="BP151" s="38">
        <v>1175794819</v>
      </c>
      <c r="BQ151" s="38">
        <v>1587919217</v>
      </c>
      <c r="BR151" s="40">
        <v>154382597</v>
      </c>
      <c r="BS151" s="40">
        <v>1082383705</v>
      </c>
      <c r="BT151" s="40">
        <v>301939657</v>
      </c>
      <c r="BU151" s="896">
        <v>473461254</v>
      </c>
      <c r="BV151" s="45">
        <v>821055825</v>
      </c>
      <c r="BW151" s="45">
        <v>1522658044</v>
      </c>
      <c r="BX151" s="112">
        <v>1550735029</v>
      </c>
      <c r="BY151" s="30">
        <f>+SUM(BM151:BX151)</f>
        <v>11015150300</v>
      </c>
      <c r="BZ151" s="42">
        <v>0</v>
      </c>
      <c r="CA151" s="38">
        <v>710039128</v>
      </c>
      <c r="CB151" s="38">
        <v>1634781025</v>
      </c>
      <c r="CC151" s="38">
        <v>882465197</v>
      </c>
      <c r="CD151" s="38">
        <v>1771769391</v>
      </c>
      <c r="CE151" s="40">
        <v>261552173</v>
      </c>
      <c r="CF151" s="40">
        <v>774327221</v>
      </c>
      <c r="CG151" s="40">
        <v>342419913</v>
      </c>
      <c r="CH151" s="896">
        <v>711192578</v>
      </c>
      <c r="CI151" s="45">
        <v>826826201</v>
      </c>
      <c r="CJ151" s="45">
        <v>1514805766</v>
      </c>
      <c r="CK151" s="45">
        <v>1584971707</v>
      </c>
      <c r="CL151" s="30">
        <f t="shared" ref="CL151:CL153" si="351">+SUM(BZ151:CK151)</f>
        <v>11015150300</v>
      </c>
      <c r="CM151" s="33">
        <f>+AL151-AY151</f>
        <v>45913053</v>
      </c>
      <c r="CN151" s="33">
        <f>+AY151-BL151</f>
        <v>93594</v>
      </c>
      <c r="CO151" s="33">
        <f t="shared" si="337"/>
        <v>1614361779</v>
      </c>
      <c r="CP151" s="33">
        <f t="shared" si="339"/>
        <v>0</v>
      </c>
      <c r="CQ151" s="74">
        <f t="shared" si="326"/>
        <v>0.99637781664068525</v>
      </c>
      <c r="CR151" s="74">
        <f t="shared" si="327"/>
        <v>0.99637043280085802</v>
      </c>
    </row>
    <row r="152" spans="1:96" s="26" customFormat="1" ht="27.75" customHeight="1" outlineLevel="2" x14ac:dyDescent="0.2">
      <c r="A152" s="1191" t="str">
        <f t="shared" si="292"/>
        <v>A-3-6-3-11-216</v>
      </c>
      <c r="B152" s="43" t="s">
        <v>203</v>
      </c>
      <c r="C152" s="1208" t="s">
        <v>44</v>
      </c>
      <c r="D152" s="1212" t="s">
        <v>118</v>
      </c>
      <c r="E152" s="42">
        <v>7994500000</v>
      </c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5"/>
      <c r="V152" s="31"/>
      <c r="W152" s="30"/>
      <c r="X152" s="42"/>
      <c r="Y152" s="38"/>
      <c r="Z152" s="38"/>
      <c r="AA152" s="38"/>
      <c r="AB152" s="38"/>
      <c r="AC152" s="35"/>
      <c r="AD152" s="34">
        <f t="shared" si="348"/>
        <v>0</v>
      </c>
      <c r="AE152" s="36">
        <f t="shared" si="348"/>
        <v>0</v>
      </c>
      <c r="AF152" s="33"/>
      <c r="AG152" s="33"/>
      <c r="AH152" s="33">
        <v>0</v>
      </c>
      <c r="AI152" s="119">
        <f t="shared" si="328"/>
        <v>7994500000</v>
      </c>
      <c r="AJ152" s="33"/>
      <c r="AK152" s="279">
        <f>+AJ152+AY152</f>
        <v>7994500000</v>
      </c>
      <c r="AL152" s="638">
        <f>+AI152-AJ152</f>
        <v>7994500000</v>
      </c>
      <c r="AM152" s="30">
        <v>7904500000</v>
      </c>
      <c r="AN152" s="260">
        <v>0</v>
      </c>
      <c r="AO152" s="260">
        <v>0</v>
      </c>
      <c r="AP152" s="260">
        <v>0</v>
      </c>
      <c r="AQ152" s="261">
        <v>0</v>
      </c>
      <c r="AR152" s="57">
        <v>0</v>
      </c>
      <c r="AS152" s="69">
        <v>0</v>
      </c>
      <c r="AT152" s="69">
        <v>0</v>
      </c>
      <c r="AU152" s="69">
        <v>0</v>
      </c>
      <c r="AV152" s="693">
        <v>60000000</v>
      </c>
      <c r="AW152" s="693">
        <v>30000000</v>
      </c>
      <c r="AX152" s="69">
        <v>0</v>
      </c>
      <c r="AY152" s="35">
        <f t="shared" si="349"/>
        <v>7994500000</v>
      </c>
      <c r="AZ152" s="38">
        <v>7659500000</v>
      </c>
      <c r="BA152" s="38">
        <v>6833908</v>
      </c>
      <c r="BB152" s="40">
        <v>16537636</v>
      </c>
      <c r="BC152" s="40">
        <v>4000000</v>
      </c>
      <c r="BD152" s="40">
        <v>4340000</v>
      </c>
      <c r="BE152" s="45">
        <v>0</v>
      </c>
      <c r="BF152" s="40">
        <v>2855475</v>
      </c>
      <c r="BG152" s="40">
        <v>8330000</v>
      </c>
      <c r="BH152" s="896">
        <v>1787717</v>
      </c>
      <c r="BI152" s="120">
        <v>9125160</v>
      </c>
      <c r="BJ152" s="37">
        <v>49180585</v>
      </c>
      <c r="BK152" s="120">
        <v>30316240</v>
      </c>
      <c r="BL152" s="30">
        <f t="shared" si="350"/>
        <v>7792806721</v>
      </c>
      <c r="BM152" s="42">
        <v>0</v>
      </c>
      <c r="BN152" s="38">
        <v>6833908</v>
      </c>
      <c r="BO152" s="38">
        <v>3048182</v>
      </c>
      <c r="BP152" s="38">
        <v>3489454</v>
      </c>
      <c r="BQ152" s="38">
        <v>3839356160</v>
      </c>
      <c r="BR152" s="104">
        <v>542640</v>
      </c>
      <c r="BS152" s="38">
        <v>3443335</v>
      </c>
      <c r="BT152" s="38">
        <v>6450000</v>
      </c>
      <c r="BU152" s="36">
        <v>4526897</v>
      </c>
      <c r="BV152" s="42">
        <v>9125160</v>
      </c>
      <c r="BW152" s="42">
        <v>3987401</v>
      </c>
      <c r="BX152" s="112">
        <v>52887662</v>
      </c>
      <c r="BY152" s="30">
        <f>+SUM(BM152:BX152)</f>
        <v>3933690799</v>
      </c>
      <c r="BZ152" s="42">
        <v>0</v>
      </c>
      <c r="CA152" s="38">
        <v>6833908</v>
      </c>
      <c r="CB152" s="38">
        <v>3048182</v>
      </c>
      <c r="CC152" s="38">
        <v>3489454</v>
      </c>
      <c r="CD152" s="38">
        <v>3839356160</v>
      </c>
      <c r="CE152" s="40">
        <v>542640</v>
      </c>
      <c r="CF152" s="38">
        <v>3443335</v>
      </c>
      <c r="CG152" s="38">
        <v>6450000</v>
      </c>
      <c r="CH152" s="36">
        <v>4526897</v>
      </c>
      <c r="CI152" s="42">
        <v>9125160</v>
      </c>
      <c r="CJ152" s="42">
        <v>2600151</v>
      </c>
      <c r="CK152" s="42">
        <v>53769256</v>
      </c>
      <c r="CL152" s="30">
        <f t="shared" si="351"/>
        <v>3933185143</v>
      </c>
      <c r="CM152" s="33">
        <f>+AL152-AY152</f>
        <v>0</v>
      </c>
      <c r="CN152" s="33">
        <f>+AY152-BL152</f>
        <v>201693279</v>
      </c>
      <c r="CO152" s="33">
        <f t="shared" si="337"/>
        <v>3859115922</v>
      </c>
      <c r="CP152" s="33">
        <f t="shared" si="339"/>
        <v>505656</v>
      </c>
      <c r="CQ152" s="74">
        <f t="shared" si="326"/>
        <v>1</v>
      </c>
      <c r="CR152" s="74">
        <f t="shared" si="327"/>
        <v>0.97477099518418908</v>
      </c>
    </row>
    <row r="153" spans="1:96" s="64" customFormat="1" ht="36.75" customHeight="1" outlineLevel="1" thickBot="1" x14ac:dyDescent="0.25">
      <c r="A153" s="1191" t="str">
        <f t="shared" si="292"/>
        <v>A-3-6-3-6616</v>
      </c>
      <c r="B153" s="237" t="s">
        <v>205</v>
      </c>
      <c r="C153" s="406" t="s">
        <v>44</v>
      </c>
      <c r="D153" s="924" t="s">
        <v>119</v>
      </c>
      <c r="E153" s="925">
        <v>504900000</v>
      </c>
      <c r="F153" s="244"/>
      <c r="G153" s="244"/>
      <c r="H153" s="244"/>
      <c r="I153" s="244"/>
      <c r="J153" s="244"/>
      <c r="K153" s="244"/>
      <c r="L153" s="244"/>
      <c r="M153" s="244"/>
      <c r="N153" s="244"/>
      <c r="O153" s="244"/>
      <c r="P153" s="244"/>
      <c r="Q153" s="244"/>
      <c r="R153" s="244"/>
      <c r="S153" s="244"/>
      <c r="T153" s="244"/>
      <c r="U153" s="926"/>
      <c r="V153" s="53"/>
      <c r="W153" s="54"/>
      <c r="X153" s="243"/>
      <c r="Y153" s="244"/>
      <c r="Z153" s="244"/>
      <c r="AA153" s="244"/>
      <c r="AB153" s="244"/>
      <c r="AC153" s="926"/>
      <c r="AD153" s="897">
        <f t="shared" si="348"/>
        <v>0</v>
      </c>
      <c r="AE153" s="898">
        <f t="shared" si="348"/>
        <v>0</v>
      </c>
      <c r="AF153" s="242"/>
      <c r="AG153" s="242"/>
      <c r="AH153" s="242">
        <v>0</v>
      </c>
      <c r="AI153" s="242">
        <f t="shared" si="328"/>
        <v>504900000</v>
      </c>
      <c r="AJ153" s="242"/>
      <c r="AK153" s="242">
        <f>+AJ153+AY153</f>
        <v>0</v>
      </c>
      <c r="AL153" s="242">
        <f>+AI153-AJ153</f>
        <v>504900000</v>
      </c>
      <c r="AM153" s="164">
        <v>0</v>
      </c>
      <c r="AN153" s="164">
        <v>0</v>
      </c>
      <c r="AO153" s="164">
        <v>0</v>
      </c>
      <c r="AP153" s="164">
        <v>0</v>
      </c>
      <c r="AQ153" s="164">
        <v>0</v>
      </c>
      <c r="AR153" s="927">
        <v>0</v>
      </c>
      <c r="AS153" s="243">
        <v>0</v>
      </c>
      <c r="AT153" s="203">
        <v>0</v>
      </c>
      <c r="AU153" s="940">
        <v>0</v>
      </c>
      <c r="AV153" s="939">
        <v>0</v>
      </c>
      <c r="AW153" s="1199">
        <v>0</v>
      </c>
      <c r="AX153" s="204">
        <v>0</v>
      </c>
      <c r="AY153" s="898">
        <f t="shared" si="349"/>
        <v>0</v>
      </c>
      <c r="AZ153" s="937">
        <v>0</v>
      </c>
      <c r="BA153" s="164">
        <v>0</v>
      </c>
      <c r="BB153" s="164">
        <v>0</v>
      </c>
      <c r="BC153" s="164">
        <v>0</v>
      </c>
      <c r="BD153" s="164">
        <v>0</v>
      </c>
      <c r="BE153" s="164">
        <v>0</v>
      </c>
      <c r="BF153" s="164">
        <v>0</v>
      </c>
      <c r="BG153" s="164">
        <v>0</v>
      </c>
      <c r="BH153" s="164">
        <v>0</v>
      </c>
      <c r="BI153" s="1417">
        <v>0</v>
      </c>
      <c r="BJ153" s="164">
        <v>0</v>
      </c>
      <c r="BK153" s="937">
        <v>0</v>
      </c>
      <c r="BL153" s="164">
        <f t="shared" si="350"/>
        <v>0</v>
      </c>
      <c r="BM153" s="928">
        <v>0</v>
      </c>
      <c r="BN153" s="50">
        <v>0</v>
      </c>
      <c r="BO153" s="244">
        <v>0</v>
      </c>
      <c r="BP153" s="244">
        <v>0</v>
      </c>
      <c r="BQ153" s="926">
        <v>0</v>
      </c>
      <c r="BR153" s="244">
        <v>0</v>
      </c>
      <c r="BS153" s="243">
        <v>0</v>
      </c>
      <c r="BT153" s="244">
        <v>0</v>
      </c>
      <c r="BU153" s="898">
        <v>0</v>
      </c>
      <c r="BV153" s="243">
        <v>0</v>
      </c>
      <c r="BW153" s="243">
        <v>0</v>
      </c>
      <c r="BX153" s="204">
        <v>0</v>
      </c>
      <c r="BY153" s="164">
        <f>+SUM(BM153:BX153)</f>
        <v>0</v>
      </c>
      <c r="BZ153" s="928">
        <v>0</v>
      </c>
      <c r="CA153" s="205">
        <v>0</v>
      </c>
      <c r="CB153" s="205">
        <v>0</v>
      </c>
      <c r="CC153" s="205">
        <v>0</v>
      </c>
      <c r="CD153" s="205">
        <v>0</v>
      </c>
      <c r="CE153" s="203">
        <v>0</v>
      </c>
      <c r="CF153" s="244">
        <v>0</v>
      </c>
      <c r="CG153" s="244">
        <v>0</v>
      </c>
      <c r="CH153" s="898">
        <v>0</v>
      </c>
      <c r="CI153" s="243">
        <v>0</v>
      </c>
      <c r="CJ153" s="243">
        <v>0</v>
      </c>
      <c r="CK153" s="243">
        <v>0</v>
      </c>
      <c r="CL153" s="164">
        <f t="shared" si="351"/>
        <v>0</v>
      </c>
      <c r="CM153" s="937">
        <f>+AL153-AY153</f>
        <v>504900000</v>
      </c>
      <c r="CN153" s="937">
        <f>+AY153-BL153</f>
        <v>0</v>
      </c>
      <c r="CO153" s="937">
        <f t="shared" si="337"/>
        <v>0</v>
      </c>
      <c r="CP153" s="937">
        <f t="shared" si="339"/>
        <v>0</v>
      </c>
      <c r="CQ153" s="936">
        <f t="shared" si="326"/>
        <v>0</v>
      </c>
      <c r="CR153" s="936">
        <f t="shared" si="327"/>
        <v>0</v>
      </c>
    </row>
    <row r="154" spans="1:96" s="75" customFormat="1" ht="26.25" customHeight="1" thickBot="1" x14ac:dyDescent="0.25">
      <c r="A154" s="1191" t="str">
        <f t="shared" si="292"/>
        <v/>
      </c>
      <c r="B154" s="61"/>
      <c r="C154" s="6"/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913"/>
      <c r="W154" s="914"/>
      <c r="X154" s="62"/>
      <c r="Y154" s="62"/>
      <c r="Z154" s="62"/>
      <c r="AA154" s="62"/>
      <c r="AB154" s="62"/>
      <c r="AC154" s="62"/>
      <c r="AD154" s="62"/>
      <c r="AE154" s="1385"/>
      <c r="AF154" s="1454"/>
      <c r="AG154" s="62"/>
      <c r="AH154" s="62"/>
      <c r="AI154" s="62"/>
      <c r="AJ154" s="62"/>
      <c r="AK154" s="62"/>
      <c r="AL154" s="62"/>
      <c r="AM154" s="62"/>
      <c r="AN154" s="62"/>
      <c r="AO154" s="62"/>
      <c r="AP154" s="62"/>
      <c r="AQ154" s="62"/>
      <c r="AR154" s="62"/>
      <c r="AS154" s="62"/>
      <c r="AT154" s="62"/>
      <c r="AU154" s="62"/>
      <c r="AV154" s="62"/>
      <c r="AW154" s="62"/>
      <c r="AX154" s="62"/>
      <c r="AY154" s="1487"/>
      <c r="AZ154" s="62"/>
      <c r="BA154" s="62"/>
      <c r="BB154" s="62"/>
      <c r="BC154" s="62"/>
      <c r="BD154" s="62"/>
      <c r="BE154" s="62"/>
      <c r="BF154" s="62"/>
      <c r="BG154" s="62"/>
      <c r="BH154" s="62"/>
      <c r="BI154" s="62"/>
      <c r="BJ154" s="62"/>
      <c r="BK154" s="62"/>
      <c r="BL154" s="62"/>
      <c r="BM154" s="62"/>
      <c r="BN154" s="62"/>
      <c r="BO154" s="62"/>
      <c r="BP154" s="62"/>
      <c r="BQ154" s="62"/>
      <c r="BR154" s="62"/>
      <c r="BS154" s="62"/>
      <c r="BT154" s="62"/>
      <c r="BU154" s="62"/>
      <c r="BV154" s="62"/>
      <c r="BW154" s="62"/>
      <c r="BX154" s="62"/>
      <c r="BY154" s="62"/>
      <c r="BZ154" s="62"/>
      <c r="CA154" s="62"/>
      <c r="CB154" s="62"/>
      <c r="CC154" s="62"/>
      <c r="CD154" s="62"/>
      <c r="CE154" s="62"/>
      <c r="CF154" s="62"/>
      <c r="CG154" s="62"/>
      <c r="CH154" s="62"/>
      <c r="CI154" s="62"/>
      <c r="CJ154" s="62"/>
      <c r="CK154" s="62"/>
      <c r="CL154" s="62"/>
      <c r="CM154" s="62"/>
      <c r="CN154" s="62"/>
      <c r="CO154" s="62"/>
      <c r="CP154" s="62"/>
      <c r="CQ154" s="62"/>
      <c r="CR154" s="62"/>
    </row>
    <row r="155" spans="1:96" s="66" customFormat="1" ht="30" customHeight="1" thickBot="1" x14ac:dyDescent="0.25">
      <c r="A155" s="1191" t="str">
        <f t="shared" si="292"/>
        <v>C</v>
      </c>
      <c r="B155" s="885" t="s">
        <v>120</v>
      </c>
      <c r="C155" s="412"/>
      <c r="D155" s="967" t="s">
        <v>266</v>
      </c>
      <c r="E155" s="911">
        <f t="shared" ref="E155:AG155" si="352">+E156+E172+E186+E197+E205+E213+E222+E231+E244+E253+E256+E262+E264+E271+E274+E236+E250</f>
        <v>38120420000</v>
      </c>
      <c r="F155" s="911">
        <f t="shared" si="352"/>
        <v>0</v>
      </c>
      <c r="G155" s="911">
        <f t="shared" si="352"/>
        <v>0</v>
      </c>
      <c r="H155" s="911">
        <f t="shared" si="352"/>
        <v>0</v>
      </c>
      <c r="I155" s="911">
        <f t="shared" si="352"/>
        <v>0</v>
      </c>
      <c r="J155" s="911">
        <f t="shared" si="352"/>
        <v>0</v>
      </c>
      <c r="K155" s="911">
        <f t="shared" si="352"/>
        <v>0</v>
      </c>
      <c r="L155" s="911">
        <f t="shared" si="352"/>
        <v>69495316</v>
      </c>
      <c r="M155" s="911">
        <f t="shared" si="352"/>
        <v>69495316</v>
      </c>
      <c r="N155" s="911">
        <f t="shared" si="352"/>
        <v>252152000</v>
      </c>
      <c r="O155" s="911">
        <f t="shared" si="352"/>
        <v>252152000</v>
      </c>
      <c r="P155" s="911">
        <f t="shared" si="352"/>
        <v>247200000</v>
      </c>
      <c r="Q155" s="911">
        <f t="shared" si="352"/>
        <v>247200000</v>
      </c>
      <c r="R155" s="911">
        <f t="shared" si="352"/>
        <v>63595455</v>
      </c>
      <c r="S155" s="911">
        <f t="shared" si="352"/>
        <v>63595455</v>
      </c>
      <c r="T155" s="911">
        <f t="shared" si="352"/>
        <v>844000000</v>
      </c>
      <c r="U155" s="911">
        <f t="shared" si="352"/>
        <v>844000000</v>
      </c>
      <c r="V155" s="911">
        <f t="shared" si="352"/>
        <v>9150800000</v>
      </c>
      <c r="W155" s="911">
        <f t="shared" si="352"/>
        <v>9150800000</v>
      </c>
      <c r="X155" s="911">
        <f t="shared" si="352"/>
        <v>1952975831</v>
      </c>
      <c r="Y155" s="911">
        <f t="shared" si="352"/>
        <v>1952975831</v>
      </c>
      <c r="Z155" s="911">
        <f t="shared" si="352"/>
        <v>969203981</v>
      </c>
      <c r="AA155" s="911">
        <f t="shared" si="352"/>
        <v>969203981</v>
      </c>
      <c r="AB155" s="911">
        <f t="shared" si="352"/>
        <v>570000000</v>
      </c>
      <c r="AC155" s="911">
        <f t="shared" si="352"/>
        <v>570000000</v>
      </c>
      <c r="AD155" s="911">
        <f t="shared" si="352"/>
        <v>14119422583</v>
      </c>
      <c r="AE155" s="911">
        <f t="shared" si="352"/>
        <v>14119422583</v>
      </c>
      <c r="AF155" s="911">
        <f t="shared" si="352"/>
        <v>8723920000</v>
      </c>
      <c r="AG155" s="911">
        <f t="shared" si="352"/>
        <v>5039245822</v>
      </c>
      <c r="AH155" s="911">
        <f>+AH156+AH172+AH186+AH197+AH205+AH213+AH222+AH231+AH244+AH253+AH256+AH262+AH264+AH271+AH274+AH236+AH250</f>
        <v>2544955535</v>
      </c>
      <c r="AI155" s="911">
        <f t="shared" ref="AI155:CP155" si="353">+AI156+AI172+AI186+AI197+AI205+AI213+AI222+AI231+AI244+AI253+AI256+AI262+AI264+AI271+AI274+AI236+AI250</f>
        <v>31890790287</v>
      </c>
      <c r="AJ155" s="911">
        <f t="shared" ref="AJ155" si="354">+AJ156+AJ172+AJ186+AJ197+AJ205+AJ213+AJ222+AJ231+AJ244+AJ253+AJ256+AJ262+AJ264+AJ271+AJ274+AJ236+AJ250</f>
        <v>0</v>
      </c>
      <c r="AK155" s="911">
        <f t="shared" ref="AK155" si="355">+AK156+AK172+AK186+AK197+AK205+AK213+AK222+AK231+AK244+AK253+AK256+AK262+AK264+AK271+AK274+AK236+AK250</f>
        <v>29566128654</v>
      </c>
      <c r="AL155" s="911">
        <f t="shared" ref="AL155" si="356">+AL156+AL172+AL186+AL197+AL205+AL213+AL222+AL231+AL244+AL253+AL256+AL262+AL264+AL271+AL274+AL236+AL250</f>
        <v>31890790287</v>
      </c>
      <c r="AM155" s="911">
        <f t="shared" ref="AM155" si="357">+AM156+AM172+AM186+AM197+AM205+AM213+AM222+AM231+AM244+AM253+AM256+AM262+AM264+AM271+AM274+AM236+AM250</f>
        <v>12305782606</v>
      </c>
      <c r="AN155" s="911">
        <f t="shared" ref="AN155" si="358">+AN156+AN172+AN186+AN197+AN205+AN213+AN222+AN231+AN244+AN253+AN256+AN262+AN264+AN271+AN274+AN236+AN250</f>
        <v>1567439325</v>
      </c>
      <c r="AO155" s="911">
        <f t="shared" ref="AO155" si="359">+AO156+AO172+AO186+AO197+AO205+AO213+AO222+AO231+AO244+AO253+AO256+AO262+AO264+AO271+AO274+AO236+AO250</f>
        <v>1461272971</v>
      </c>
      <c r="AP155" s="911">
        <f t="shared" ref="AP155" si="360">+AP156+AP172+AP186+AP197+AP205+AP213+AP222+AP231+AP244+AP253+AP256+AP262+AP264+AP271+AP274+AP236+AP250</f>
        <v>2108354930</v>
      </c>
      <c r="AQ155" s="911">
        <f t="shared" ref="AQ155" si="361">+AQ156+AQ172+AQ186+AQ197+AQ205+AQ213+AQ222+AQ231+AQ244+AQ253+AQ256+AQ262+AQ264+AQ271+AQ274+AQ236+AQ250</f>
        <v>248523383</v>
      </c>
      <c r="AR155" s="911">
        <f t="shared" ref="AR155" si="362">+AR156+AR172+AR186+AR197+AR205+AR213+AR222+AR231+AR244+AR253+AR256+AR262+AR264+AR271+AR274+AR236+AR250</f>
        <v>326000000</v>
      </c>
      <c r="AS155" s="911">
        <f t="shared" ref="AS155" si="363">+AS156+AS172+AS186+AS197+AS205+AS213+AS222+AS231+AS244+AS253+AS256+AS262+AS264+AS271+AS274+AS236+AS250</f>
        <v>405800000</v>
      </c>
      <c r="AT155" s="911">
        <f t="shared" ref="AT155" si="364">+AT156+AT172+AT186+AT197+AT205+AT213+AT222+AT231+AT244+AT253+AT256+AT262+AT264+AT271+AT274+AT236+AT250</f>
        <v>307626000</v>
      </c>
      <c r="AU155" s="911">
        <f t="shared" ref="AU155" si="365">+AU156+AU172+AU186+AU197+AU205+AU213+AU222+AU231+AU244+AU253+AU256+AU262+AU264+AU271+AU274+AU236+AU250</f>
        <v>1231146000</v>
      </c>
      <c r="AV155" s="911">
        <f t="shared" ref="AV155" si="366">+AV156+AV172+AV186+AV197+AV205+AV213+AV222+AV231+AV244+AV253+AV256+AV262+AV264+AV271+AV274+AV236+AV250</f>
        <v>6336676266</v>
      </c>
      <c r="AW155" s="911">
        <f t="shared" ref="AW155" si="367">+AW156+AW172+AW186+AW197+AW205+AW213+AW222+AW231+AW244+AW253+AW256+AW262+AW264+AW271+AW274+AW236+AW250</f>
        <v>973094173</v>
      </c>
      <c r="AX155" s="911">
        <f t="shared" ref="AX155" si="368">+AX156+AX172+AX186+AX197+AX205+AX213+AX222+AX231+AX244+AX253+AX256+AX262+AX264+AX271+AX274+AX236+AX250</f>
        <v>2294413000</v>
      </c>
      <c r="AY155" s="911">
        <f t="shared" si="353"/>
        <v>29566128654</v>
      </c>
      <c r="AZ155" s="911">
        <f t="shared" si="353"/>
        <v>5000000000</v>
      </c>
      <c r="BA155" s="911">
        <f t="shared" si="353"/>
        <v>1008715876</v>
      </c>
      <c r="BB155" s="911">
        <f t="shared" si="353"/>
        <v>3133942139</v>
      </c>
      <c r="BC155" s="911">
        <f t="shared" si="353"/>
        <v>1155414546</v>
      </c>
      <c r="BD155" s="911">
        <f t="shared" si="353"/>
        <v>2818453603</v>
      </c>
      <c r="BE155" s="911">
        <f t="shared" si="353"/>
        <v>544561516</v>
      </c>
      <c r="BF155" s="911">
        <f t="shared" si="353"/>
        <v>660759148</v>
      </c>
      <c r="BG155" s="911">
        <f t="shared" si="353"/>
        <v>540173228</v>
      </c>
      <c r="BH155" s="911">
        <f t="shared" si="353"/>
        <v>644884270</v>
      </c>
      <c r="BI155" s="911">
        <f t="shared" si="353"/>
        <v>524015408</v>
      </c>
      <c r="BJ155" s="911">
        <f t="shared" si="353"/>
        <v>5681286269.1300001</v>
      </c>
      <c r="BK155" s="911">
        <f t="shared" si="353"/>
        <v>5094295501.1300001</v>
      </c>
      <c r="BL155" s="911">
        <f t="shared" si="353"/>
        <v>26806501504.260002</v>
      </c>
      <c r="BM155" s="911">
        <f t="shared" si="353"/>
        <v>0</v>
      </c>
      <c r="BN155" s="911">
        <f t="shared" si="353"/>
        <v>100232792</v>
      </c>
      <c r="BO155" s="911">
        <f t="shared" si="353"/>
        <v>319646074</v>
      </c>
      <c r="BP155" s="911">
        <f t="shared" si="353"/>
        <v>339006020</v>
      </c>
      <c r="BQ155" s="911">
        <f t="shared" si="353"/>
        <v>515429827</v>
      </c>
      <c r="BR155" s="911">
        <f t="shared" si="353"/>
        <v>1117440983</v>
      </c>
      <c r="BS155" s="911">
        <f t="shared" si="353"/>
        <v>794877489.63999999</v>
      </c>
      <c r="BT155" s="911">
        <f t="shared" si="353"/>
        <v>899407025.40999997</v>
      </c>
      <c r="BU155" s="911">
        <f t="shared" si="353"/>
        <v>1184300287.4100001</v>
      </c>
      <c r="BV155" s="911">
        <f t="shared" si="353"/>
        <v>1418780075.4100001</v>
      </c>
      <c r="BW155" s="911">
        <f t="shared" si="353"/>
        <v>2337676343.8199997</v>
      </c>
      <c r="BX155" s="911">
        <f t="shared" si="353"/>
        <v>7299890467.8400011</v>
      </c>
      <c r="BY155" s="911">
        <f t="shared" si="353"/>
        <v>16326687385.530001</v>
      </c>
      <c r="BZ155" s="911">
        <f t="shared" si="353"/>
        <v>0</v>
      </c>
      <c r="CA155" s="911">
        <f t="shared" si="353"/>
        <v>71801583</v>
      </c>
      <c r="CB155" s="911">
        <f t="shared" si="353"/>
        <v>316847078</v>
      </c>
      <c r="CC155" s="911">
        <f t="shared" si="353"/>
        <v>380076571</v>
      </c>
      <c r="CD155" s="911">
        <f t="shared" si="353"/>
        <v>499992898</v>
      </c>
      <c r="CE155" s="911">
        <f t="shared" si="353"/>
        <v>1065138031</v>
      </c>
      <c r="CF155" s="911">
        <f t="shared" si="353"/>
        <v>827841628.63999999</v>
      </c>
      <c r="CG155" s="911">
        <f t="shared" si="353"/>
        <v>962042001.40999997</v>
      </c>
      <c r="CH155" s="911">
        <f t="shared" si="353"/>
        <v>1204917324.4100001</v>
      </c>
      <c r="CI155" s="911">
        <f t="shared" si="353"/>
        <v>1391009818.4100001</v>
      </c>
      <c r="CJ155" s="911">
        <f t="shared" si="353"/>
        <v>2221086769.8199997</v>
      </c>
      <c r="CK155" s="911">
        <f t="shared" si="353"/>
        <v>2948441841.0200005</v>
      </c>
      <c r="CL155" s="911">
        <f t="shared" si="353"/>
        <v>11828059451.710001</v>
      </c>
      <c r="CM155" s="911">
        <f t="shared" si="353"/>
        <v>2324661633</v>
      </c>
      <c r="CN155" s="911">
        <f t="shared" si="353"/>
        <v>2759627149.7399998</v>
      </c>
      <c r="CO155" s="911">
        <f t="shared" si="353"/>
        <v>10479814118.73</v>
      </c>
      <c r="CP155" s="911">
        <f t="shared" si="353"/>
        <v>4498627933.8200006</v>
      </c>
      <c r="CQ155" s="944">
        <f t="shared" ref="CQ155:CQ186" si="369">IFERROR(AY155/AL155,0)</f>
        <v>0.92710554953078017</v>
      </c>
      <c r="CR155" s="944">
        <f t="shared" ref="CR155:CR186" si="370">IFERROR(BL155/AL155,0)</f>
        <v>0.84057187868396721</v>
      </c>
    </row>
    <row r="156" spans="1:96" s="26" customFormat="1" ht="59.25" customHeight="1" x14ac:dyDescent="0.2">
      <c r="A156" s="1544" t="str">
        <f>+B156</f>
        <v>C-2502-1000-1</v>
      </c>
      <c r="B156" s="288" t="s">
        <v>372</v>
      </c>
      <c r="C156" s="1413" t="s">
        <v>829</v>
      </c>
      <c r="D156" s="1414" t="s">
        <v>270</v>
      </c>
      <c r="E156" s="289">
        <f t="shared" ref="E156:P156" si="371">+E157+E166</f>
        <v>1700000000</v>
      </c>
      <c r="F156" s="289">
        <f t="shared" si="371"/>
        <v>0</v>
      </c>
      <c r="G156" s="289">
        <f t="shared" si="371"/>
        <v>0</v>
      </c>
      <c r="H156" s="289">
        <f t="shared" si="371"/>
        <v>0</v>
      </c>
      <c r="I156" s="289">
        <f t="shared" si="371"/>
        <v>0</v>
      </c>
      <c r="J156" s="289">
        <f t="shared" si="371"/>
        <v>0</v>
      </c>
      <c r="K156" s="289">
        <f t="shared" si="371"/>
        <v>0</v>
      </c>
      <c r="L156" s="289">
        <f t="shared" si="371"/>
        <v>0</v>
      </c>
      <c r="M156" s="289">
        <f t="shared" si="371"/>
        <v>0</v>
      </c>
      <c r="N156" s="289">
        <f t="shared" si="371"/>
        <v>0</v>
      </c>
      <c r="O156" s="289">
        <f t="shared" si="371"/>
        <v>0</v>
      </c>
      <c r="P156" s="289">
        <f t="shared" si="371"/>
        <v>197200000</v>
      </c>
      <c r="Q156" s="429">
        <f t="shared" ref="Q156:AL156" si="372">+Q157+Q166</f>
        <v>197200000</v>
      </c>
      <c r="R156" s="431">
        <f t="shared" si="372"/>
        <v>0</v>
      </c>
      <c r="S156" s="289">
        <f t="shared" si="372"/>
        <v>0</v>
      </c>
      <c r="T156" s="289">
        <f t="shared" si="372"/>
        <v>0</v>
      </c>
      <c r="U156" s="429">
        <f t="shared" si="372"/>
        <v>0</v>
      </c>
      <c r="V156" s="431">
        <f t="shared" si="372"/>
        <v>400000000</v>
      </c>
      <c r="W156" s="431">
        <f t="shared" si="372"/>
        <v>0</v>
      </c>
      <c r="X156" s="289">
        <f t="shared" si="372"/>
        <v>0</v>
      </c>
      <c r="Y156" s="289">
        <f t="shared" si="372"/>
        <v>0</v>
      </c>
      <c r="Z156" s="289">
        <f t="shared" si="372"/>
        <v>308819880</v>
      </c>
      <c r="AA156" s="289">
        <f t="shared" si="372"/>
        <v>308819880</v>
      </c>
      <c r="AB156" s="289">
        <f t="shared" si="372"/>
        <v>100000000</v>
      </c>
      <c r="AC156" s="429">
        <f t="shared" si="372"/>
        <v>100000000</v>
      </c>
      <c r="AD156" s="431">
        <f t="shared" si="372"/>
        <v>1006019880</v>
      </c>
      <c r="AE156" s="289">
        <f t="shared" si="372"/>
        <v>606019880</v>
      </c>
      <c r="AF156" s="431">
        <f t="shared" si="372"/>
        <v>0</v>
      </c>
      <c r="AG156" s="289">
        <f t="shared" si="372"/>
        <v>2815325822</v>
      </c>
      <c r="AH156" s="289">
        <f t="shared" si="372"/>
        <v>281216144</v>
      </c>
      <c r="AI156" s="918">
        <f t="shared" si="372"/>
        <v>3834109678</v>
      </c>
      <c r="AJ156" s="289">
        <f t="shared" si="372"/>
        <v>0</v>
      </c>
      <c r="AK156" s="289">
        <f t="shared" si="372"/>
        <v>1967280120</v>
      </c>
      <c r="AL156" s="289">
        <f t="shared" si="372"/>
        <v>3834109678</v>
      </c>
      <c r="AM156" s="289">
        <f t="shared" ref="AM156:AX156" si="373">+AM157+AM166</f>
        <v>341600000</v>
      </c>
      <c r="AN156" s="289">
        <f t="shared" si="373"/>
        <v>294400000</v>
      </c>
      <c r="AO156" s="289">
        <f t="shared" si="373"/>
        <v>5000000</v>
      </c>
      <c r="AP156" s="289">
        <f t="shared" si="373"/>
        <v>154000000</v>
      </c>
      <c r="AQ156" s="289">
        <f t="shared" si="373"/>
        <v>0</v>
      </c>
      <c r="AR156" s="289">
        <f t="shared" si="373"/>
        <v>306000000</v>
      </c>
      <c r="AS156" s="289">
        <f t="shared" si="373"/>
        <v>142800000</v>
      </c>
      <c r="AT156" s="289">
        <f t="shared" si="373"/>
        <v>21000000</v>
      </c>
      <c r="AU156" s="289">
        <f t="shared" si="373"/>
        <v>566300000</v>
      </c>
      <c r="AV156" s="289">
        <f t="shared" si="373"/>
        <v>6180120</v>
      </c>
      <c r="AW156" s="289">
        <f t="shared" si="373"/>
        <v>30000000</v>
      </c>
      <c r="AX156" s="289">
        <f t="shared" si="373"/>
        <v>100000000</v>
      </c>
      <c r="AY156" s="289">
        <f t="shared" ref="AY156:BI156" si="374">+AY157+AY166</f>
        <v>1967280120</v>
      </c>
      <c r="AZ156" s="289">
        <f t="shared" si="374"/>
        <v>0</v>
      </c>
      <c r="BA156" s="289">
        <f t="shared" si="374"/>
        <v>0</v>
      </c>
      <c r="BB156" s="289">
        <f t="shared" si="374"/>
        <v>346600000</v>
      </c>
      <c r="BC156" s="289">
        <f t="shared" si="374"/>
        <v>0</v>
      </c>
      <c r="BD156" s="289">
        <f t="shared" si="374"/>
        <v>101070588</v>
      </c>
      <c r="BE156" s="289">
        <f t="shared" si="374"/>
        <v>10443679</v>
      </c>
      <c r="BF156" s="289">
        <f t="shared" si="374"/>
        <v>170488470</v>
      </c>
      <c r="BG156" s="289">
        <f t="shared" si="374"/>
        <v>8273333</v>
      </c>
      <c r="BH156" s="289">
        <f t="shared" si="374"/>
        <v>20978479</v>
      </c>
      <c r="BI156" s="289">
        <f t="shared" si="374"/>
        <v>18135912</v>
      </c>
      <c r="BJ156" s="289">
        <f t="shared" ref="BJ156" si="375">+BJ157+BJ166</f>
        <v>190471065</v>
      </c>
      <c r="BK156" s="289">
        <f t="shared" ref="BK156:BS156" si="376">+BK157+BK166</f>
        <v>133020553.63</v>
      </c>
      <c r="BL156" s="289">
        <f t="shared" si="376"/>
        <v>999482079.63</v>
      </c>
      <c r="BM156" s="289">
        <f t="shared" si="376"/>
        <v>0</v>
      </c>
      <c r="BN156" s="289">
        <f t="shared" si="376"/>
        <v>0</v>
      </c>
      <c r="BO156" s="289">
        <f t="shared" si="376"/>
        <v>0</v>
      </c>
      <c r="BP156" s="289">
        <f t="shared" si="376"/>
        <v>0</v>
      </c>
      <c r="BQ156" s="289">
        <f t="shared" si="376"/>
        <v>8268435</v>
      </c>
      <c r="BR156" s="289">
        <f t="shared" si="376"/>
        <v>22538350</v>
      </c>
      <c r="BS156" s="289">
        <f t="shared" si="376"/>
        <v>9347274</v>
      </c>
      <c r="BT156" s="289">
        <f t="shared" ref="BT156:CP156" si="377">+BT157+BT166</f>
        <v>2304545</v>
      </c>
      <c r="BU156" s="289">
        <f t="shared" si="377"/>
        <v>4807677</v>
      </c>
      <c r="BV156" s="289">
        <f t="shared" si="377"/>
        <v>34259119</v>
      </c>
      <c r="BW156" s="289">
        <f t="shared" ref="BW156" si="378">+BW157+BW166</f>
        <v>145930977</v>
      </c>
      <c r="BX156" s="289">
        <f t="shared" si="377"/>
        <v>463036329.63</v>
      </c>
      <c r="BY156" s="289">
        <f t="shared" si="377"/>
        <v>690492706.63</v>
      </c>
      <c r="BZ156" s="289">
        <f t="shared" si="377"/>
        <v>0</v>
      </c>
      <c r="CA156" s="289">
        <f t="shared" si="377"/>
        <v>0</v>
      </c>
      <c r="CB156" s="289">
        <f t="shared" si="377"/>
        <v>0</v>
      </c>
      <c r="CC156" s="289">
        <f t="shared" si="377"/>
        <v>0</v>
      </c>
      <c r="CD156" s="289">
        <f t="shared" si="377"/>
        <v>5000000</v>
      </c>
      <c r="CE156" s="289">
        <f t="shared" si="377"/>
        <v>23268435</v>
      </c>
      <c r="CF156" s="289">
        <f t="shared" si="377"/>
        <v>10418015</v>
      </c>
      <c r="CG156" s="289">
        <f t="shared" si="377"/>
        <v>3772154</v>
      </c>
      <c r="CH156" s="289">
        <f t="shared" si="377"/>
        <v>4807677</v>
      </c>
      <c r="CI156" s="289">
        <f t="shared" si="377"/>
        <v>28097071</v>
      </c>
      <c r="CJ156" s="289">
        <f t="shared" ref="CJ156" si="379">+CJ157+CJ166</f>
        <v>131440208</v>
      </c>
      <c r="CK156" s="289">
        <f t="shared" ref="CK156" si="380">+CK157+CK166</f>
        <v>231524335</v>
      </c>
      <c r="CL156" s="289">
        <f t="shared" si="377"/>
        <v>438327895</v>
      </c>
      <c r="CM156" s="289">
        <f>+CM157+CM166</f>
        <v>1866829558</v>
      </c>
      <c r="CN156" s="289">
        <f t="shared" si="377"/>
        <v>967798040.37</v>
      </c>
      <c r="CO156" s="289">
        <f t="shared" si="377"/>
        <v>308989373</v>
      </c>
      <c r="CP156" s="289">
        <f t="shared" si="377"/>
        <v>252164811.63</v>
      </c>
      <c r="CQ156" s="290">
        <f t="shared" si="369"/>
        <v>0.51309959422605755</v>
      </c>
      <c r="CR156" s="290">
        <f t="shared" si="370"/>
        <v>0.26068166108157953</v>
      </c>
    </row>
    <row r="157" spans="1:96" s="29" customFormat="1" ht="41.25" customHeight="1" outlineLevel="1" x14ac:dyDescent="0.2">
      <c r="A157" s="1191" t="str">
        <f t="shared" si="292"/>
        <v>C-2502-1000-1-0-210</v>
      </c>
      <c r="B157" s="374" t="s">
        <v>820</v>
      </c>
      <c r="C157" s="414">
        <v>10</v>
      </c>
      <c r="D157" s="968" t="s">
        <v>431</v>
      </c>
      <c r="E157" s="150">
        <f>+SUM(E158:E165)</f>
        <v>1700000000</v>
      </c>
      <c r="F157" s="150">
        <f>+SUM(F158:F165)</f>
        <v>0</v>
      </c>
      <c r="G157" s="150">
        <f t="shared" ref="G157:U157" si="381">+SUM(G158:G165)</f>
        <v>0</v>
      </c>
      <c r="H157" s="150">
        <f t="shared" si="381"/>
        <v>0</v>
      </c>
      <c r="I157" s="150">
        <f t="shared" si="381"/>
        <v>0</v>
      </c>
      <c r="J157" s="150">
        <f t="shared" si="381"/>
        <v>0</v>
      </c>
      <c r="K157" s="150">
        <f t="shared" si="381"/>
        <v>0</v>
      </c>
      <c r="L157" s="150">
        <f t="shared" si="381"/>
        <v>0</v>
      </c>
      <c r="M157" s="150">
        <f t="shared" si="381"/>
        <v>0</v>
      </c>
      <c r="N157" s="150">
        <f t="shared" si="381"/>
        <v>0</v>
      </c>
      <c r="O157" s="150">
        <f t="shared" si="381"/>
        <v>0</v>
      </c>
      <c r="P157" s="150">
        <f t="shared" si="381"/>
        <v>197200000</v>
      </c>
      <c r="Q157" s="150">
        <f t="shared" si="381"/>
        <v>197200000</v>
      </c>
      <c r="R157" s="150">
        <f t="shared" si="381"/>
        <v>0</v>
      </c>
      <c r="S157" s="150">
        <f t="shared" si="381"/>
        <v>0</v>
      </c>
      <c r="T157" s="150">
        <f t="shared" si="381"/>
        <v>0</v>
      </c>
      <c r="U157" s="160">
        <f t="shared" si="381"/>
        <v>0</v>
      </c>
      <c r="V157" s="161">
        <f t="shared" ref="V157:BI157" si="382">+SUM(V158:V165)</f>
        <v>400000000</v>
      </c>
      <c r="W157" s="161">
        <f t="shared" si="382"/>
        <v>0</v>
      </c>
      <c r="X157" s="150">
        <f t="shared" si="382"/>
        <v>0</v>
      </c>
      <c r="Y157" s="150">
        <f t="shared" si="382"/>
        <v>0</v>
      </c>
      <c r="Z157" s="150">
        <f t="shared" si="382"/>
        <v>308819880</v>
      </c>
      <c r="AA157" s="150">
        <f t="shared" si="382"/>
        <v>308819880</v>
      </c>
      <c r="AB157" s="150">
        <f t="shared" si="382"/>
        <v>100000000</v>
      </c>
      <c r="AC157" s="160">
        <f t="shared" si="382"/>
        <v>100000000</v>
      </c>
      <c r="AD157" s="161">
        <f t="shared" si="382"/>
        <v>1006019880</v>
      </c>
      <c r="AE157" s="150">
        <f t="shared" si="382"/>
        <v>606019880</v>
      </c>
      <c r="AF157" s="161">
        <f t="shared" si="382"/>
        <v>0</v>
      </c>
      <c r="AG157" s="150">
        <f t="shared" si="382"/>
        <v>0</v>
      </c>
      <c r="AH157" s="150">
        <f t="shared" si="382"/>
        <v>281216144</v>
      </c>
      <c r="AI157" s="150">
        <f t="shared" si="382"/>
        <v>1018783856</v>
      </c>
      <c r="AJ157" s="150">
        <f t="shared" si="382"/>
        <v>0</v>
      </c>
      <c r="AK157" s="150">
        <f t="shared" si="382"/>
        <v>931180120</v>
      </c>
      <c r="AL157" s="150">
        <f t="shared" si="382"/>
        <v>1018783856</v>
      </c>
      <c r="AM157" s="150">
        <f t="shared" si="382"/>
        <v>341600000</v>
      </c>
      <c r="AN157" s="150">
        <f t="shared" si="382"/>
        <v>294400000</v>
      </c>
      <c r="AO157" s="150">
        <f t="shared" si="382"/>
        <v>5000000</v>
      </c>
      <c r="AP157" s="150">
        <f t="shared" si="382"/>
        <v>154000000</v>
      </c>
      <c r="AQ157" s="150">
        <f t="shared" si="382"/>
        <v>0</v>
      </c>
      <c r="AR157" s="150">
        <f t="shared" si="382"/>
        <v>0</v>
      </c>
      <c r="AS157" s="150">
        <f t="shared" si="382"/>
        <v>0</v>
      </c>
      <c r="AT157" s="150">
        <f t="shared" si="382"/>
        <v>0</v>
      </c>
      <c r="AU157" s="150">
        <f t="shared" si="382"/>
        <v>0</v>
      </c>
      <c r="AV157" s="150">
        <f t="shared" si="382"/>
        <v>6180120</v>
      </c>
      <c r="AW157" s="150">
        <f t="shared" si="382"/>
        <v>30000000</v>
      </c>
      <c r="AX157" s="150">
        <f t="shared" si="382"/>
        <v>100000000</v>
      </c>
      <c r="AY157" s="150">
        <f t="shared" si="382"/>
        <v>931180120</v>
      </c>
      <c r="AZ157" s="150">
        <f t="shared" si="382"/>
        <v>0</v>
      </c>
      <c r="BA157" s="150">
        <f t="shared" si="382"/>
        <v>0</v>
      </c>
      <c r="BB157" s="150">
        <f t="shared" si="382"/>
        <v>346600000</v>
      </c>
      <c r="BC157" s="150">
        <f t="shared" si="382"/>
        <v>0</v>
      </c>
      <c r="BD157" s="150">
        <f t="shared" si="382"/>
        <v>101070588</v>
      </c>
      <c r="BE157" s="150">
        <f t="shared" si="382"/>
        <v>10443679</v>
      </c>
      <c r="BF157" s="150">
        <f t="shared" si="382"/>
        <v>888470</v>
      </c>
      <c r="BG157" s="150">
        <f t="shared" si="382"/>
        <v>0</v>
      </c>
      <c r="BH157" s="150">
        <f t="shared" si="382"/>
        <v>20978479</v>
      </c>
      <c r="BI157" s="150">
        <f t="shared" si="382"/>
        <v>18135912</v>
      </c>
      <c r="BJ157" s="150">
        <f t="shared" ref="BJ157" si="383">+SUM(BJ158:BJ165)</f>
        <v>190471065</v>
      </c>
      <c r="BK157" s="150">
        <f t="shared" ref="BK157:BV157" si="384">+SUM(BK158:BK165)</f>
        <v>133020553.63</v>
      </c>
      <c r="BL157" s="150">
        <f t="shared" si="384"/>
        <v>821608746.63</v>
      </c>
      <c r="BM157" s="150">
        <f t="shared" si="384"/>
        <v>0</v>
      </c>
      <c r="BN157" s="150">
        <f t="shared" si="384"/>
        <v>0</v>
      </c>
      <c r="BO157" s="150">
        <f t="shared" si="384"/>
        <v>0</v>
      </c>
      <c r="BP157" s="150">
        <f t="shared" si="384"/>
        <v>0</v>
      </c>
      <c r="BQ157" s="150">
        <f t="shared" si="384"/>
        <v>8268435</v>
      </c>
      <c r="BR157" s="150">
        <f t="shared" si="384"/>
        <v>22538350</v>
      </c>
      <c r="BS157" s="150">
        <f t="shared" si="384"/>
        <v>9347274</v>
      </c>
      <c r="BT157" s="150">
        <f t="shared" si="384"/>
        <v>2304545</v>
      </c>
      <c r="BU157" s="150">
        <f t="shared" si="384"/>
        <v>4807677</v>
      </c>
      <c r="BV157" s="150">
        <f t="shared" si="384"/>
        <v>34259119</v>
      </c>
      <c r="BW157" s="150">
        <f t="shared" ref="BW157" si="385">+SUM(BW158:BW165)</f>
        <v>43057644</v>
      </c>
      <c r="BX157" s="150">
        <f t="shared" ref="BX157:CC157" si="386">+SUM(BX158:BX165)</f>
        <v>448036329.63</v>
      </c>
      <c r="BY157" s="150">
        <f t="shared" si="386"/>
        <v>572619373.63</v>
      </c>
      <c r="BZ157" s="150">
        <f t="shared" si="386"/>
        <v>0</v>
      </c>
      <c r="CA157" s="150">
        <f t="shared" si="386"/>
        <v>0</v>
      </c>
      <c r="CB157" s="150">
        <f t="shared" si="386"/>
        <v>0</v>
      </c>
      <c r="CC157" s="150">
        <f t="shared" si="386"/>
        <v>0</v>
      </c>
      <c r="CD157" s="150">
        <f t="shared" ref="CD157:CP157" si="387">+SUM(CD158:CD165)</f>
        <v>5000000</v>
      </c>
      <c r="CE157" s="150">
        <f t="shared" si="387"/>
        <v>23268435</v>
      </c>
      <c r="CF157" s="150">
        <f t="shared" si="387"/>
        <v>10418015</v>
      </c>
      <c r="CG157" s="150">
        <f t="shared" si="387"/>
        <v>3772154</v>
      </c>
      <c r="CH157" s="150">
        <f t="shared" si="387"/>
        <v>4807677</v>
      </c>
      <c r="CI157" s="150">
        <f t="shared" si="387"/>
        <v>28097071</v>
      </c>
      <c r="CJ157" s="150">
        <f t="shared" ref="CJ157" si="388">+SUM(CJ158:CJ165)</f>
        <v>28566875</v>
      </c>
      <c r="CK157" s="150">
        <f t="shared" ref="CK157" si="389">+SUM(CK158:CK165)</f>
        <v>231524335</v>
      </c>
      <c r="CL157" s="150">
        <f t="shared" si="387"/>
        <v>335454562</v>
      </c>
      <c r="CM157" s="150">
        <f t="shared" si="387"/>
        <v>87603736</v>
      </c>
      <c r="CN157" s="150">
        <f t="shared" si="387"/>
        <v>109571373.37</v>
      </c>
      <c r="CO157" s="150">
        <f>+SUM(CO158:CO165)</f>
        <v>248989373</v>
      </c>
      <c r="CP157" s="150">
        <f t="shared" si="387"/>
        <v>237164811.63</v>
      </c>
      <c r="CQ157" s="291">
        <f t="shared" si="369"/>
        <v>0.9140114603465016</v>
      </c>
      <c r="CR157" s="291">
        <f t="shared" si="370"/>
        <v>0.80646031225488912</v>
      </c>
    </row>
    <row r="158" spans="1:96" s="26" customFormat="1" ht="46.5" customHeight="1" outlineLevel="2" x14ac:dyDescent="0.2">
      <c r="A158" s="1191" t="str">
        <f t="shared" si="292"/>
        <v>C-2502-1000-1-0-2-110</v>
      </c>
      <c r="B158" s="43" t="s">
        <v>674</v>
      </c>
      <c r="C158" s="404">
        <v>10</v>
      </c>
      <c r="D158" s="65" t="s">
        <v>365</v>
      </c>
      <c r="E158" s="32"/>
      <c r="F158" s="1540"/>
      <c r="G158" s="1540"/>
      <c r="H158" s="1540"/>
      <c r="I158" s="1540"/>
      <c r="J158" s="1540"/>
      <c r="K158" s="1540"/>
      <c r="L158" s="1540"/>
      <c r="M158" s="1540"/>
      <c r="N158" s="1540"/>
      <c r="O158" s="1540"/>
      <c r="P158" s="1540"/>
      <c r="Q158" s="1540">
        <v>197200000</v>
      </c>
      <c r="R158" s="1540"/>
      <c r="S158" s="1540"/>
      <c r="T158" s="1540"/>
      <c r="U158" s="1540"/>
      <c r="V158" s="1540"/>
      <c r="W158" s="1540"/>
      <c r="X158" s="1540"/>
      <c r="Y158" s="1540"/>
      <c r="Z158" s="1540">
        <v>107200000</v>
      </c>
      <c r="AA158" s="1540"/>
      <c r="AB158" s="1540"/>
      <c r="AC158" s="1540"/>
      <c r="AD158" s="1540">
        <f t="shared" ref="AD158:AE158" si="390">+F158+H158+J158+L158+N158+P158+R158+T158+V158+X158+Z158+AB158</f>
        <v>107200000</v>
      </c>
      <c r="AE158" s="1540">
        <f t="shared" si="390"/>
        <v>197200000</v>
      </c>
      <c r="AF158" s="1540"/>
      <c r="AG158" s="1540"/>
      <c r="AH158" s="33"/>
      <c r="AI158" s="33">
        <f t="shared" ref="AI158:AI165" si="391">+E158-AD158+AE158-AH158-AF158+AG158</f>
        <v>90000000</v>
      </c>
      <c r="AJ158" s="33"/>
      <c r="AK158" s="121">
        <f t="shared" ref="AK158:AK165" si="392">+AJ158+AY158</f>
        <v>30000000</v>
      </c>
      <c r="AL158" s="638">
        <f t="shared" ref="AL158:AL165" si="393">+AI158-AJ158</f>
        <v>90000000</v>
      </c>
      <c r="AM158" s="33">
        <v>0</v>
      </c>
      <c r="AN158" s="260">
        <v>0</v>
      </c>
      <c r="AO158" s="260">
        <v>0</v>
      </c>
      <c r="AP158" s="260">
        <v>0</v>
      </c>
      <c r="AQ158" s="261">
        <v>0</v>
      </c>
      <c r="AR158" s="38">
        <v>0</v>
      </c>
      <c r="AS158" s="38">
        <v>0</v>
      </c>
      <c r="AT158" s="38">
        <v>0</v>
      </c>
      <c r="AU158" s="36">
        <v>0</v>
      </c>
      <c r="AV158" s="42">
        <v>0</v>
      </c>
      <c r="AW158" s="42">
        <v>30000000</v>
      </c>
      <c r="AX158" s="35">
        <v>0</v>
      </c>
      <c r="AY158" s="36">
        <f t="shared" ref="AY158:AY165" si="394">+SUM(AM158:AX158)</f>
        <v>30000000</v>
      </c>
      <c r="AZ158" s="42">
        <v>0</v>
      </c>
      <c r="BA158" s="30">
        <v>0</v>
      </c>
      <c r="BB158" s="38">
        <v>0</v>
      </c>
      <c r="BC158" s="38">
        <v>0</v>
      </c>
      <c r="BD158" s="38">
        <v>0</v>
      </c>
      <c r="BE158" s="38">
        <v>0</v>
      </c>
      <c r="BF158" s="38">
        <v>0</v>
      </c>
      <c r="BG158" s="38">
        <v>0</v>
      </c>
      <c r="BH158" s="36">
        <v>0</v>
      </c>
      <c r="BI158" s="42">
        <v>0</v>
      </c>
      <c r="BJ158" s="42">
        <v>0</v>
      </c>
      <c r="BK158" s="35">
        <v>30000000</v>
      </c>
      <c r="BL158" s="30">
        <f t="shared" ref="BL158:BL165" si="395">+SUM(AZ158:BK158)</f>
        <v>30000000</v>
      </c>
      <c r="BM158" s="42">
        <v>0</v>
      </c>
      <c r="BN158" s="38">
        <v>0</v>
      </c>
      <c r="BO158" s="38">
        <v>0</v>
      </c>
      <c r="BP158" s="38">
        <v>0</v>
      </c>
      <c r="BQ158" s="35">
        <v>0</v>
      </c>
      <c r="BR158" s="38">
        <v>0</v>
      </c>
      <c r="BS158" s="56">
        <v>0</v>
      </c>
      <c r="BT158" s="42">
        <v>0</v>
      </c>
      <c r="BU158" s="36">
        <v>0</v>
      </c>
      <c r="BV158" s="42">
        <v>0</v>
      </c>
      <c r="BW158" s="42">
        <v>0</v>
      </c>
      <c r="BX158" s="35">
        <v>30000000</v>
      </c>
      <c r="BY158" s="30">
        <f t="shared" ref="BY158:BY165" si="396">+SUM(BM158:BX158)</f>
        <v>30000000</v>
      </c>
      <c r="BZ158" s="42">
        <v>0</v>
      </c>
      <c r="CA158" s="38">
        <v>0</v>
      </c>
      <c r="CB158" s="38">
        <v>0</v>
      </c>
      <c r="CC158" s="38">
        <v>0</v>
      </c>
      <c r="CD158" s="38">
        <v>0</v>
      </c>
      <c r="CE158" s="38">
        <v>0</v>
      </c>
      <c r="CF158" s="38">
        <v>0</v>
      </c>
      <c r="CG158" s="38">
        <v>0</v>
      </c>
      <c r="CH158" s="36">
        <v>0</v>
      </c>
      <c r="CI158" s="42">
        <v>0</v>
      </c>
      <c r="CJ158" s="42">
        <v>0</v>
      </c>
      <c r="CK158" s="42">
        <v>0</v>
      </c>
      <c r="CL158" s="30">
        <f t="shared" ref="CL158:CL165" si="397">+SUM(BZ158:CK158)</f>
        <v>0</v>
      </c>
      <c r="CM158" s="33">
        <f t="shared" ref="CM158:CM165" si="398">+AL158-AY158</f>
        <v>60000000</v>
      </c>
      <c r="CN158" s="33">
        <f t="shared" ref="CN158:CN165" si="399">+AY158-BL158</f>
        <v>0</v>
      </c>
      <c r="CO158" s="33">
        <f t="shared" ref="CO158:CO165" si="400">+BL158-BY158</f>
        <v>0</v>
      </c>
      <c r="CP158" s="33">
        <f t="shared" ref="CP158:CP165" si="401">+BY158-CL158</f>
        <v>30000000</v>
      </c>
      <c r="CQ158" s="74">
        <f t="shared" si="369"/>
        <v>0.33333333333333331</v>
      </c>
      <c r="CR158" s="74">
        <f t="shared" si="370"/>
        <v>0.33333333333333331</v>
      </c>
    </row>
    <row r="159" spans="1:96" s="26" customFormat="1" ht="36.75" customHeight="1" outlineLevel="2" x14ac:dyDescent="0.2">
      <c r="A159" s="1191" t="str">
        <f t="shared" si="292"/>
        <v>C-2502-1000-1-0-2-210</v>
      </c>
      <c r="B159" s="43" t="s">
        <v>373</v>
      </c>
      <c r="C159" s="404">
        <v>10</v>
      </c>
      <c r="D159" s="65" t="s">
        <v>374</v>
      </c>
      <c r="E159" s="32">
        <v>135600000</v>
      </c>
      <c r="F159" s="1540"/>
      <c r="G159" s="1540"/>
      <c r="H159" s="1540"/>
      <c r="I159" s="1540"/>
      <c r="J159" s="1540"/>
      <c r="K159" s="1540"/>
      <c r="L159" s="1540"/>
      <c r="M159" s="1540"/>
      <c r="N159" s="1540"/>
      <c r="O159" s="1540"/>
      <c r="P159" s="1540"/>
      <c r="Q159" s="1540"/>
      <c r="R159" s="1540"/>
      <c r="S159" s="1540"/>
      <c r="T159" s="1540"/>
      <c r="U159" s="1540"/>
      <c r="V159" s="1540"/>
      <c r="W159" s="1540"/>
      <c r="X159" s="1540"/>
      <c r="Y159" s="1540"/>
      <c r="Z159" s="1540">
        <v>30600000</v>
      </c>
      <c r="AA159" s="1540"/>
      <c r="AB159" s="1540"/>
      <c r="AC159" s="1540"/>
      <c r="AD159" s="1540">
        <f t="shared" ref="AD159:AD165" si="402">+F159+H159+J159+L159+N159+P159+R159+T159+V159+X159+Z159+AB159</f>
        <v>30600000</v>
      </c>
      <c r="AE159" s="1540">
        <f t="shared" ref="AE159:AE165" si="403">+G159+I159+K159+M159+O159+Q159+S159+U159+W159+Y159+AA159+AC159</f>
        <v>0</v>
      </c>
      <c r="AF159" s="1540"/>
      <c r="AG159" s="1540"/>
      <c r="AH159" s="33"/>
      <c r="AI159" s="33">
        <f t="shared" si="391"/>
        <v>105000000</v>
      </c>
      <c r="AJ159" s="33"/>
      <c r="AK159" s="121">
        <f t="shared" si="392"/>
        <v>105000000</v>
      </c>
      <c r="AL159" s="638">
        <f t="shared" si="393"/>
        <v>105000000</v>
      </c>
      <c r="AM159" s="33">
        <v>0</v>
      </c>
      <c r="AN159" s="260">
        <v>0</v>
      </c>
      <c r="AO159" s="260">
        <v>5000000</v>
      </c>
      <c r="AP159" s="260">
        <v>100000000</v>
      </c>
      <c r="AQ159" s="261">
        <v>0</v>
      </c>
      <c r="AR159" s="38">
        <v>0</v>
      </c>
      <c r="AS159" s="38">
        <v>0</v>
      </c>
      <c r="AT159" s="38">
        <v>0</v>
      </c>
      <c r="AU159" s="36">
        <v>0</v>
      </c>
      <c r="AV159" s="42">
        <v>0</v>
      </c>
      <c r="AW159" s="42">
        <v>0</v>
      </c>
      <c r="AX159" s="35">
        <v>0</v>
      </c>
      <c r="AY159" s="36">
        <f t="shared" si="394"/>
        <v>105000000</v>
      </c>
      <c r="AZ159" s="42">
        <v>0</v>
      </c>
      <c r="BA159" s="30">
        <v>0</v>
      </c>
      <c r="BB159" s="38">
        <v>5000000</v>
      </c>
      <c r="BC159" s="38">
        <v>0</v>
      </c>
      <c r="BD159" s="38">
        <v>100000000</v>
      </c>
      <c r="BE159" s="38">
        <v>0</v>
      </c>
      <c r="BF159" s="38">
        <v>0</v>
      </c>
      <c r="BG159" s="38">
        <v>0</v>
      </c>
      <c r="BH159" s="36">
        <v>0</v>
      </c>
      <c r="BI159" s="42">
        <v>0</v>
      </c>
      <c r="BJ159" s="42">
        <v>0</v>
      </c>
      <c r="BK159" s="35">
        <v>0</v>
      </c>
      <c r="BL159" s="30">
        <f t="shared" si="395"/>
        <v>105000000</v>
      </c>
      <c r="BM159" s="42">
        <v>0</v>
      </c>
      <c r="BN159" s="38">
        <v>0</v>
      </c>
      <c r="BO159" s="38">
        <v>0</v>
      </c>
      <c r="BP159" s="38">
        <v>0</v>
      </c>
      <c r="BQ159" s="35">
        <v>5000000</v>
      </c>
      <c r="BR159" s="38">
        <v>20000000</v>
      </c>
      <c r="BS159" s="56">
        <v>0</v>
      </c>
      <c r="BT159" s="42">
        <v>0</v>
      </c>
      <c r="BU159" s="36">
        <v>0</v>
      </c>
      <c r="BV159" s="42">
        <v>1906627</v>
      </c>
      <c r="BW159" s="42">
        <v>0</v>
      </c>
      <c r="BX159" s="35">
        <v>78093373</v>
      </c>
      <c r="BY159" s="30">
        <f t="shared" si="396"/>
        <v>105000000</v>
      </c>
      <c r="BZ159" s="42">
        <v>0</v>
      </c>
      <c r="CA159" s="38">
        <v>0</v>
      </c>
      <c r="CB159" s="38">
        <v>0</v>
      </c>
      <c r="CC159" s="38">
        <v>0</v>
      </c>
      <c r="CD159" s="38">
        <v>5000000</v>
      </c>
      <c r="CE159" s="38">
        <v>20000000</v>
      </c>
      <c r="CF159" s="38">
        <v>0</v>
      </c>
      <c r="CG159" s="38">
        <v>0</v>
      </c>
      <c r="CH159" s="36">
        <v>0</v>
      </c>
      <c r="CI159" s="42">
        <v>1906627</v>
      </c>
      <c r="CJ159" s="42">
        <v>0</v>
      </c>
      <c r="CK159" s="42">
        <v>0</v>
      </c>
      <c r="CL159" s="30">
        <f t="shared" si="397"/>
        <v>26906627</v>
      </c>
      <c r="CM159" s="33">
        <f t="shared" si="398"/>
        <v>0</v>
      </c>
      <c r="CN159" s="33">
        <f t="shared" si="399"/>
        <v>0</v>
      </c>
      <c r="CO159" s="33">
        <f t="shared" si="400"/>
        <v>0</v>
      </c>
      <c r="CP159" s="33">
        <f t="shared" si="401"/>
        <v>78093373</v>
      </c>
      <c r="CQ159" s="74">
        <f t="shared" si="369"/>
        <v>1</v>
      </c>
      <c r="CR159" s="74">
        <f t="shared" si="370"/>
        <v>1</v>
      </c>
    </row>
    <row r="160" spans="1:96" s="26" customFormat="1" ht="30" customHeight="1" outlineLevel="2" x14ac:dyDescent="0.2">
      <c r="A160" s="1191" t="str">
        <f t="shared" si="292"/>
        <v>C-2502-1000-1-0-2-310</v>
      </c>
      <c r="B160" s="43" t="s">
        <v>375</v>
      </c>
      <c r="C160" s="404">
        <v>10</v>
      </c>
      <c r="D160" s="98" t="s">
        <v>376</v>
      </c>
      <c r="E160" s="32">
        <v>341600000</v>
      </c>
      <c r="F160" s="1540"/>
      <c r="G160" s="1540"/>
      <c r="H160" s="1540"/>
      <c r="I160" s="1540"/>
      <c r="J160" s="1540"/>
      <c r="K160" s="1540"/>
      <c r="L160" s="1540"/>
      <c r="M160" s="1540"/>
      <c r="N160" s="1540"/>
      <c r="O160" s="1540"/>
      <c r="P160" s="1540"/>
      <c r="Q160" s="1540"/>
      <c r="R160" s="1540"/>
      <c r="S160" s="1540"/>
      <c r="T160" s="1540"/>
      <c r="U160" s="1540"/>
      <c r="V160" s="1540"/>
      <c r="W160" s="1540"/>
      <c r="X160" s="1540"/>
      <c r="Y160" s="1540"/>
      <c r="Z160" s="1540"/>
      <c r="AA160" s="1540"/>
      <c r="AB160" s="1540"/>
      <c r="AC160" s="1540"/>
      <c r="AD160" s="1540">
        <f t="shared" si="402"/>
        <v>0</v>
      </c>
      <c r="AE160" s="1540">
        <f t="shared" si="403"/>
        <v>0</v>
      </c>
      <c r="AF160" s="1540"/>
      <c r="AG160" s="1540"/>
      <c r="AH160" s="33"/>
      <c r="AI160" s="33">
        <f t="shared" si="391"/>
        <v>341600000</v>
      </c>
      <c r="AJ160" s="33"/>
      <c r="AK160" s="121">
        <f t="shared" si="392"/>
        <v>341600000</v>
      </c>
      <c r="AL160" s="638">
        <f t="shared" si="393"/>
        <v>341600000</v>
      </c>
      <c r="AM160" s="33">
        <v>341600000</v>
      </c>
      <c r="AN160" s="260">
        <v>0</v>
      </c>
      <c r="AO160" s="260">
        <v>0</v>
      </c>
      <c r="AP160" s="260">
        <v>0</v>
      </c>
      <c r="AQ160" s="261">
        <v>0</v>
      </c>
      <c r="AR160" s="38">
        <v>0</v>
      </c>
      <c r="AS160" s="38">
        <v>0</v>
      </c>
      <c r="AT160" s="38">
        <v>0</v>
      </c>
      <c r="AU160" s="36">
        <v>0</v>
      </c>
      <c r="AV160" s="42">
        <v>0</v>
      </c>
      <c r="AW160" s="42">
        <v>0</v>
      </c>
      <c r="AX160" s="35">
        <v>0</v>
      </c>
      <c r="AY160" s="36">
        <f t="shared" si="394"/>
        <v>341600000</v>
      </c>
      <c r="AZ160" s="101">
        <v>0</v>
      </c>
      <c r="BA160" s="100">
        <v>0</v>
      </c>
      <c r="BB160" s="104">
        <v>341600000</v>
      </c>
      <c r="BC160" s="104">
        <v>0</v>
      </c>
      <c r="BD160" s="104">
        <v>0</v>
      </c>
      <c r="BE160" s="38">
        <v>0</v>
      </c>
      <c r="BF160" s="38">
        <v>0</v>
      </c>
      <c r="BG160" s="38">
        <v>0</v>
      </c>
      <c r="BH160" s="36">
        <v>0</v>
      </c>
      <c r="BI160" s="42">
        <v>0</v>
      </c>
      <c r="BJ160" s="42">
        <v>0</v>
      </c>
      <c r="BK160" s="35">
        <v>0</v>
      </c>
      <c r="BL160" s="30">
        <f t="shared" si="395"/>
        <v>341600000</v>
      </c>
      <c r="BM160" s="42">
        <v>0</v>
      </c>
      <c r="BN160" s="38">
        <v>0</v>
      </c>
      <c r="BO160" s="38">
        <v>0</v>
      </c>
      <c r="BP160" s="38">
        <v>0</v>
      </c>
      <c r="BQ160" s="35">
        <v>3268435</v>
      </c>
      <c r="BR160" s="38">
        <v>0</v>
      </c>
      <c r="BS160" s="56">
        <v>1787432</v>
      </c>
      <c r="BT160" s="42">
        <v>0</v>
      </c>
      <c r="BU160" s="36">
        <v>4807677</v>
      </c>
      <c r="BV160" s="42">
        <v>16252300</v>
      </c>
      <c r="BW160" s="42">
        <v>24952517</v>
      </c>
      <c r="BX160" s="35">
        <v>114234217</v>
      </c>
      <c r="BY160" s="30">
        <f t="shared" si="396"/>
        <v>165302578</v>
      </c>
      <c r="BZ160" s="72">
        <v>0</v>
      </c>
      <c r="CA160" s="163">
        <v>0</v>
      </c>
      <c r="CB160" s="163">
        <v>0</v>
      </c>
      <c r="CC160" s="163">
        <v>0</v>
      </c>
      <c r="CD160" s="163">
        <v>0</v>
      </c>
      <c r="CE160" s="38">
        <v>3268435</v>
      </c>
      <c r="CF160" s="38">
        <v>1787432</v>
      </c>
      <c r="CG160" s="38">
        <v>0</v>
      </c>
      <c r="CH160" s="36">
        <v>4807677</v>
      </c>
      <c r="CI160" s="42">
        <v>16252300</v>
      </c>
      <c r="CJ160" s="42">
        <v>6271173</v>
      </c>
      <c r="CK160" s="42">
        <v>113161304</v>
      </c>
      <c r="CL160" s="30">
        <f t="shared" si="397"/>
        <v>145548321</v>
      </c>
      <c r="CM160" s="33">
        <f t="shared" si="398"/>
        <v>0</v>
      </c>
      <c r="CN160" s="33">
        <f t="shared" si="399"/>
        <v>0</v>
      </c>
      <c r="CO160" s="33">
        <f t="shared" si="400"/>
        <v>176297422</v>
      </c>
      <c r="CP160" s="33">
        <f t="shared" si="401"/>
        <v>19754257</v>
      </c>
      <c r="CQ160" s="74">
        <f t="shared" si="369"/>
        <v>1</v>
      </c>
      <c r="CR160" s="74">
        <f t="shared" si="370"/>
        <v>1</v>
      </c>
    </row>
    <row r="161" spans="1:96" s="26" customFormat="1" ht="36.75" customHeight="1" outlineLevel="2" x14ac:dyDescent="0.2">
      <c r="A161" s="1191" t="str">
        <f t="shared" si="292"/>
        <v>C-2502-1000-1-0-2-410</v>
      </c>
      <c r="B161" s="43" t="s">
        <v>377</v>
      </c>
      <c r="C161" s="1208">
        <v>10</v>
      </c>
      <c r="D161" s="1212" t="s">
        <v>378</v>
      </c>
      <c r="E161" s="32">
        <v>591600000</v>
      </c>
      <c r="F161" s="1540"/>
      <c r="G161" s="1540"/>
      <c r="H161" s="1540"/>
      <c r="I161" s="1540"/>
      <c r="J161" s="1540"/>
      <c r="K161" s="1540"/>
      <c r="L161" s="1540"/>
      <c r="M161" s="1540"/>
      <c r="N161" s="1540"/>
      <c r="O161" s="1540"/>
      <c r="P161" s="1540">
        <v>197200000</v>
      </c>
      <c r="Q161" s="1540"/>
      <c r="R161" s="1540"/>
      <c r="S161" s="1540"/>
      <c r="T161" s="1540"/>
      <c r="U161" s="1540"/>
      <c r="V161" s="1540"/>
      <c r="W161" s="1540"/>
      <c r="X161" s="1540"/>
      <c r="Y161" s="1540"/>
      <c r="Z161" s="1540"/>
      <c r="AA161" s="1540"/>
      <c r="AB161" s="1540">
        <v>100000000</v>
      </c>
      <c r="AC161" s="1540"/>
      <c r="AD161" s="1540">
        <f t="shared" si="402"/>
        <v>297200000</v>
      </c>
      <c r="AE161" s="1540">
        <f t="shared" si="403"/>
        <v>0</v>
      </c>
      <c r="AF161" s="1540"/>
      <c r="AG161" s="1540"/>
      <c r="AH161" s="33"/>
      <c r="AI161" s="33">
        <f t="shared" si="391"/>
        <v>294400000</v>
      </c>
      <c r="AJ161" s="33"/>
      <c r="AK161" s="121">
        <f t="shared" si="392"/>
        <v>294400000</v>
      </c>
      <c r="AL161" s="638">
        <f t="shared" si="393"/>
        <v>294400000</v>
      </c>
      <c r="AM161" s="33">
        <v>0</v>
      </c>
      <c r="AN161" s="260">
        <v>294400000</v>
      </c>
      <c r="AO161" s="260">
        <v>0</v>
      </c>
      <c r="AP161" s="260">
        <v>0</v>
      </c>
      <c r="AQ161" s="261">
        <v>0</v>
      </c>
      <c r="AR161" s="38">
        <v>0</v>
      </c>
      <c r="AS161" s="38">
        <v>0</v>
      </c>
      <c r="AT161" s="38">
        <v>0</v>
      </c>
      <c r="AU161" s="36">
        <v>0</v>
      </c>
      <c r="AV161" s="42">
        <v>0</v>
      </c>
      <c r="AW161" s="42">
        <v>0</v>
      </c>
      <c r="AX161" s="35">
        <v>0</v>
      </c>
      <c r="AY161" s="35">
        <f t="shared" si="394"/>
        <v>294400000</v>
      </c>
      <c r="AZ161" s="38">
        <v>0</v>
      </c>
      <c r="BA161" s="38">
        <v>0</v>
      </c>
      <c r="BB161" s="38">
        <v>0</v>
      </c>
      <c r="BC161" s="38">
        <v>0</v>
      </c>
      <c r="BD161" s="38">
        <v>1070588</v>
      </c>
      <c r="BE161" s="42">
        <v>10443679</v>
      </c>
      <c r="BF161" s="38">
        <v>888470</v>
      </c>
      <c r="BG161" s="38">
        <v>0</v>
      </c>
      <c r="BH161" s="36">
        <v>20978479</v>
      </c>
      <c r="BI161" s="42">
        <v>18135912</v>
      </c>
      <c r="BJ161" s="42">
        <v>130290945</v>
      </c>
      <c r="BK161" s="35">
        <v>22229816</v>
      </c>
      <c r="BL161" s="30">
        <f t="shared" si="395"/>
        <v>204037889</v>
      </c>
      <c r="BM161" s="42">
        <v>0</v>
      </c>
      <c r="BN161" s="34">
        <v>0</v>
      </c>
      <c r="BO161" s="34">
        <v>0</v>
      </c>
      <c r="BP161" s="34">
        <v>0</v>
      </c>
      <c r="BQ161" s="31">
        <v>0</v>
      </c>
      <c r="BR161" s="38">
        <v>2538350</v>
      </c>
      <c r="BS161" s="56">
        <v>7559842</v>
      </c>
      <c r="BT161" s="42">
        <v>2304545</v>
      </c>
      <c r="BU161" s="36">
        <v>0</v>
      </c>
      <c r="BV161" s="42">
        <v>16100192</v>
      </c>
      <c r="BW161" s="42">
        <v>18105127</v>
      </c>
      <c r="BX161" s="35">
        <v>144918002</v>
      </c>
      <c r="BY161" s="30">
        <f t="shared" si="396"/>
        <v>191526058</v>
      </c>
      <c r="BZ161" s="72">
        <v>0</v>
      </c>
      <c r="CA161" s="163">
        <v>0</v>
      </c>
      <c r="CB161" s="163">
        <v>0</v>
      </c>
      <c r="CC161" s="163">
        <v>0</v>
      </c>
      <c r="CD161" s="163">
        <v>0</v>
      </c>
      <c r="CE161" s="38">
        <v>0</v>
      </c>
      <c r="CF161" s="38">
        <v>8630583</v>
      </c>
      <c r="CG161" s="38">
        <v>3772154</v>
      </c>
      <c r="CH161" s="36">
        <v>0</v>
      </c>
      <c r="CI161" s="42">
        <v>9938144</v>
      </c>
      <c r="CJ161" s="42">
        <v>22295702</v>
      </c>
      <c r="CK161" s="42">
        <v>118363031</v>
      </c>
      <c r="CL161" s="30">
        <f t="shared" si="397"/>
        <v>162999614</v>
      </c>
      <c r="CM161" s="33">
        <f t="shared" si="398"/>
        <v>0</v>
      </c>
      <c r="CN161" s="33">
        <f t="shared" si="399"/>
        <v>90362111</v>
      </c>
      <c r="CO161" s="33">
        <f t="shared" si="400"/>
        <v>12511831</v>
      </c>
      <c r="CP161" s="33">
        <f t="shared" si="401"/>
        <v>28526444</v>
      </c>
      <c r="CQ161" s="74">
        <f t="shared" si="369"/>
        <v>1</v>
      </c>
      <c r="CR161" s="74">
        <f t="shared" si="370"/>
        <v>0.69306348165760867</v>
      </c>
    </row>
    <row r="162" spans="1:96" s="1416" customFormat="1" ht="33" customHeight="1" outlineLevel="2" x14ac:dyDescent="0.2">
      <c r="A162" s="1191" t="str">
        <f t="shared" ref="A162" si="404">+B162&amp;C162</f>
        <v>C-2502-1000-1-0-2-610</v>
      </c>
      <c r="B162" s="43" t="s">
        <v>379</v>
      </c>
      <c r="C162" s="1208">
        <v>10</v>
      </c>
      <c r="D162" s="1212" t="s">
        <v>362</v>
      </c>
      <c r="E162" s="32">
        <v>230000000</v>
      </c>
      <c r="F162" s="1540"/>
      <c r="G162" s="1540"/>
      <c r="H162" s="1540"/>
      <c r="I162" s="1540"/>
      <c r="J162" s="1540"/>
      <c r="K162" s="1540"/>
      <c r="L162" s="1540"/>
      <c r="M162" s="1540"/>
      <c r="N162" s="1540"/>
      <c r="O162" s="1540"/>
      <c r="P162" s="1540"/>
      <c r="Q162" s="1540"/>
      <c r="R162" s="1540"/>
      <c r="S162" s="1540"/>
      <c r="T162" s="1540"/>
      <c r="U162" s="1540"/>
      <c r="V162" s="1540"/>
      <c r="W162" s="1540"/>
      <c r="X162" s="1540"/>
      <c r="Y162" s="1540"/>
      <c r="Z162" s="1540">
        <v>169819880</v>
      </c>
      <c r="AA162" s="1540"/>
      <c r="AB162" s="1540"/>
      <c r="AC162" s="1540"/>
      <c r="AD162" s="1540">
        <f t="shared" ref="AD162" si="405">+F162+H162+J162+L162+N162+P162+R162+T162+V162+X162+Z162+AB162</f>
        <v>169819880</v>
      </c>
      <c r="AE162" s="1540">
        <f t="shared" ref="AE162" si="406">+G162+I162+K162+M162+O162+Q162+S162+U162+W162+Y162+AA162+AC162</f>
        <v>0</v>
      </c>
      <c r="AF162" s="1540"/>
      <c r="AG162" s="1540"/>
      <c r="AH162" s="33"/>
      <c r="AI162" s="33">
        <f t="shared" ref="AI162" si="407">+E162-AD162+AE162-AH162-AF162+AG162</f>
        <v>60180120</v>
      </c>
      <c r="AJ162" s="33"/>
      <c r="AK162" s="121">
        <f t="shared" ref="AK162" si="408">+AJ162+AY162</f>
        <v>60180120</v>
      </c>
      <c r="AL162" s="638">
        <f t="shared" ref="AL162" si="409">+AI162-AJ162</f>
        <v>60180120</v>
      </c>
      <c r="AM162" s="33">
        <v>0</v>
      </c>
      <c r="AN162" s="260">
        <v>0</v>
      </c>
      <c r="AO162" s="260">
        <v>0</v>
      </c>
      <c r="AP162" s="260">
        <v>54000000</v>
      </c>
      <c r="AQ162" s="261">
        <v>0</v>
      </c>
      <c r="AR162" s="38">
        <v>0</v>
      </c>
      <c r="AS162" s="38">
        <v>0</v>
      </c>
      <c r="AT162" s="38">
        <v>0</v>
      </c>
      <c r="AU162" s="36">
        <v>0</v>
      </c>
      <c r="AV162" s="42">
        <v>6180120</v>
      </c>
      <c r="AW162" s="42">
        <v>0</v>
      </c>
      <c r="AX162" s="35">
        <v>0</v>
      </c>
      <c r="AY162" s="35">
        <f t="shared" ref="AY162" si="410">+SUM(AM162:AX162)</f>
        <v>60180120</v>
      </c>
      <c r="AZ162" s="38">
        <v>0</v>
      </c>
      <c r="BA162" s="38">
        <v>0</v>
      </c>
      <c r="BB162" s="38">
        <v>0</v>
      </c>
      <c r="BC162" s="38">
        <v>0</v>
      </c>
      <c r="BD162" s="38">
        <v>0</v>
      </c>
      <c r="BE162" s="42">
        <v>0</v>
      </c>
      <c r="BF162" s="38">
        <v>0</v>
      </c>
      <c r="BG162" s="38">
        <v>0</v>
      </c>
      <c r="BH162" s="36">
        <v>0</v>
      </c>
      <c r="BI162" s="42">
        <v>0</v>
      </c>
      <c r="BJ162" s="42">
        <v>60180120</v>
      </c>
      <c r="BK162" s="35">
        <v>0</v>
      </c>
      <c r="BL162" s="30">
        <f t="shared" ref="BL162" si="411">+SUM(AZ162:BK162)</f>
        <v>60180120</v>
      </c>
      <c r="BM162" s="42">
        <v>0</v>
      </c>
      <c r="BN162" s="34">
        <v>0</v>
      </c>
      <c r="BO162" s="34">
        <v>0</v>
      </c>
      <c r="BP162" s="34">
        <v>0</v>
      </c>
      <c r="BQ162" s="31">
        <v>0</v>
      </c>
      <c r="BR162" s="38">
        <v>0</v>
      </c>
      <c r="BS162" s="56">
        <v>0</v>
      </c>
      <c r="BT162" s="42">
        <v>0</v>
      </c>
      <c r="BU162" s="36">
        <v>0</v>
      </c>
      <c r="BV162" s="42">
        <v>0</v>
      </c>
      <c r="BW162" s="42">
        <v>0</v>
      </c>
      <c r="BX162" s="35">
        <v>0</v>
      </c>
      <c r="BY162" s="30">
        <f t="shared" si="396"/>
        <v>0</v>
      </c>
      <c r="BZ162" s="72">
        <v>0</v>
      </c>
      <c r="CA162" s="163">
        <v>0</v>
      </c>
      <c r="CB162" s="163">
        <v>0</v>
      </c>
      <c r="CC162" s="163">
        <v>0</v>
      </c>
      <c r="CD162" s="163">
        <v>0</v>
      </c>
      <c r="CE162" s="38">
        <v>0</v>
      </c>
      <c r="CF162" s="38">
        <v>0</v>
      </c>
      <c r="CG162" s="38">
        <v>0</v>
      </c>
      <c r="CH162" s="36">
        <v>0</v>
      </c>
      <c r="CI162" s="42">
        <v>0</v>
      </c>
      <c r="CJ162" s="42">
        <v>0</v>
      </c>
      <c r="CK162" s="42">
        <v>0</v>
      </c>
      <c r="CL162" s="30">
        <f t="shared" ref="CL162" si="412">+SUM(BZ162:CK162)</f>
        <v>0</v>
      </c>
      <c r="CM162" s="33">
        <f t="shared" si="398"/>
        <v>0</v>
      </c>
      <c r="CN162" s="33">
        <f t="shared" si="399"/>
        <v>0</v>
      </c>
      <c r="CO162" s="33">
        <f t="shared" si="400"/>
        <v>60180120</v>
      </c>
      <c r="CP162" s="33">
        <f t="shared" ref="CP162" si="413">+BY162-CL162</f>
        <v>0</v>
      </c>
      <c r="CQ162" s="74">
        <f t="shared" si="369"/>
        <v>1</v>
      </c>
      <c r="CR162" s="74">
        <f t="shared" si="370"/>
        <v>1</v>
      </c>
    </row>
    <row r="163" spans="1:96" s="26" customFormat="1" ht="18.75" customHeight="1" outlineLevel="2" x14ac:dyDescent="0.2">
      <c r="A163" s="1191" t="str">
        <f t="shared" si="292"/>
        <v>C-2502-1000-1-0-2-710</v>
      </c>
      <c r="B163" s="43" t="s">
        <v>821</v>
      </c>
      <c r="C163" s="1208">
        <v>10</v>
      </c>
      <c r="D163" s="1212" t="s">
        <v>819</v>
      </c>
      <c r="E163" s="32">
        <v>0</v>
      </c>
      <c r="F163" s="1540"/>
      <c r="G163" s="1540"/>
      <c r="H163" s="1540"/>
      <c r="I163" s="1540"/>
      <c r="J163" s="1540"/>
      <c r="K163" s="1540"/>
      <c r="L163" s="1540"/>
      <c r="M163" s="1540"/>
      <c r="N163" s="1540"/>
      <c r="O163" s="1540"/>
      <c r="P163" s="1540"/>
      <c r="Q163" s="1540"/>
      <c r="R163" s="1540"/>
      <c r="S163" s="1540"/>
      <c r="T163" s="1540"/>
      <c r="U163" s="1540"/>
      <c r="V163" s="1540"/>
      <c r="W163" s="1540"/>
      <c r="X163" s="1540"/>
      <c r="Y163" s="1540"/>
      <c r="Z163" s="1541"/>
      <c r="AA163" s="1540">
        <v>308819880</v>
      </c>
      <c r="AB163" s="1540"/>
      <c r="AC163" s="1540"/>
      <c r="AD163" s="1540">
        <f t="shared" si="402"/>
        <v>0</v>
      </c>
      <c r="AE163" s="1540">
        <f t="shared" si="403"/>
        <v>308819880</v>
      </c>
      <c r="AF163" s="1540"/>
      <c r="AG163" s="1540"/>
      <c r="AH163" s="33">
        <v>281216144</v>
      </c>
      <c r="AI163" s="33">
        <f t="shared" si="391"/>
        <v>27603736</v>
      </c>
      <c r="AJ163" s="33"/>
      <c r="AK163" s="121">
        <f t="shared" si="392"/>
        <v>0</v>
      </c>
      <c r="AL163" s="638">
        <f t="shared" si="393"/>
        <v>27603736</v>
      </c>
      <c r="AM163" s="33">
        <v>0</v>
      </c>
      <c r="AN163" s="260">
        <v>0</v>
      </c>
      <c r="AO163" s="260">
        <v>0</v>
      </c>
      <c r="AP163" s="260">
        <v>0</v>
      </c>
      <c r="AQ163" s="261">
        <v>0</v>
      </c>
      <c r="AR163" s="38">
        <v>0</v>
      </c>
      <c r="AS163" s="38">
        <v>0</v>
      </c>
      <c r="AT163" s="38">
        <v>0</v>
      </c>
      <c r="AU163" s="36">
        <v>0</v>
      </c>
      <c r="AV163" s="42">
        <v>0</v>
      </c>
      <c r="AW163" s="42">
        <v>0</v>
      </c>
      <c r="AX163" s="35">
        <v>0</v>
      </c>
      <c r="AY163" s="35">
        <f t="shared" si="394"/>
        <v>0</v>
      </c>
      <c r="AZ163" s="38">
        <v>0</v>
      </c>
      <c r="BA163" s="38">
        <v>0</v>
      </c>
      <c r="BB163" s="38">
        <v>0</v>
      </c>
      <c r="BC163" s="38">
        <v>0</v>
      </c>
      <c r="BD163" s="38">
        <v>0</v>
      </c>
      <c r="BE163" s="42">
        <v>0</v>
      </c>
      <c r="BF163" s="38">
        <v>0</v>
      </c>
      <c r="BG163" s="38">
        <v>0</v>
      </c>
      <c r="BH163" s="36">
        <v>0</v>
      </c>
      <c r="BI163" s="42">
        <v>0</v>
      </c>
      <c r="BJ163" s="42">
        <v>0</v>
      </c>
      <c r="BK163" s="35">
        <v>0</v>
      </c>
      <c r="BL163" s="30">
        <f t="shared" si="395"/>
        <v>0</v>
      </c>
      <c r="BM163" s="42">
        <v>0</v>
      </c>
      <c r="BN163" s="34">
        <v>0</v>
      </c>
      <c r="BO163" s="34">
        <v>0</v>
      </c>
      <c r="BP163" s="34">
        <v>0</v>
      </c>
      <c r="BQ163" s="31">
        <v>0</v>
      </c>
      <c r="BR163" s="38">
        <v>0</v>
      </c>
      <c r="BS163" s="56">
        <v>0</v>
      </c>
      <c r="BT163" s="42">
        <v>0</v>
      </c>
      <c r="BU163" s="36">
        <v>0</v>
      </c>
      <c r="BV163" s="42">
        <v>0</v>
      </c>
      <c r="BW163" s="42">
        <v>0</v>
      </c>
      <c r="BX163" s="35">
        <v>0</v>
      </c>
      <c r="BY163" s="30">
        <f t="shared" si="396"/>
        <v>0</v>
      </c>
      <c r="BZ163" s="72">
        <v>0</v>
      </c>
      <c r="CA163" s="163">
        <v>0</v>
      </c>
      <c r="CB163" s="163">
        <v>0</v>
      </c>
      <c r="CC163" s="163">
        <v>0</v>
      </c>
      <c r="CD163" s="163">
        <v>0</v>
      </c>
      <c r="CE163" s="38">
        <v>0</v>
      </c>
      <c r="CF163" s="38">
        <v>0</v>
      </c>
      <c r="CG163" s="38">
        <v>0</v>
      </c>
      <c r="CH163" s="36">
        <v>0</v>
      </c>
      <c r="CI163" s="42">
        <v>0</v>
      </c>
      <c r="CJ163" s="42">
        <v>0</v>
      </c>
      <c r="CK163" s="42">
        <v>0</v>
      </c>
      <c r="CL163" s="30">
        <f t="shared" si="397"/>
        <v>0</v>
      </c>
      <c r="CM163" s="33">
        <f t="shared" si="398"/>
        <v>27603736</v>
      </c>
      <c r="CN163" s="33">
        <f t="shared" si="399"/>
        <v>0</v>
      </c>
      <c r="CO163" s="33">
        <f t="shared" si="400"/>
        <v>0</v>
      </c>
      <c r="CP163" s="33">
        <f t="shared" si="401"/>
        <v>0</v>
      </c>
      <c r="CQ163" s="74">
        <f t="shared" si="369"/>
        <v>0</v>
      </c>
      <c r="CR163" s="74">
        <f t="shared" si="370"/>
        <v>0</v>
      </c>
    </row>
    <row r="164" spans="1:96" s="26" customFormat="1" ht="23.25" customHeight="1" outlineLevel="2" x14ac:dyDescent="0.2">
      <c r="A164" s="1191" t="str">
        <f t="shared" si="292"/>
        <v>C-2502-1000-1-0-2-810</v>
      </c>
      <c r="B164" s="43" t="s">
        <v>840</v>
      </c>
      <c r="C164" s="1208">
        <v>10</v>
      </c>
      <c r="D164" s="1212" t="s">
        <v>686</v>
      </c>
      <c r="E164" s="32">
        <v>0</v>
      </c>
      <c r="F164" s="1540"/>
      <c r="G164" s="1540"/>
      <c r="H164" s="1540"/>
      <c r="I164" s="1540"/>
      <c r="J164" s="1540"/>
      <c r="K164" s="1540"/>
      <c r="L164" s="1540"/>
      <c r="M164" s="1540"/>
      <c r="N164" s="1540"/>
      <c r="O164" s="1540"/>
      <c r="P164" s="1540"/>
      <c r="Q164" s="1540"/>
      <c r="R164" s="1540"/>
      <c r="S164" s="1540"/>
      <c r="T164" s="1540"/>
      <c r="U164" s="1540"/>
      <c r="V164" s="1540"/>
      <c r="W164" s="1540"/>
      <c r="X164" s="1540"/>
      <c r="Y164" s="1540"/>
      <c r="Z164" s="1540"/>
      <c r="AA164" s="1540"/>
      <c r="AB164" s="1540"/>
      <c r="AC164" s="1540">
        <v>100000000</v>
      </c>
      <c r="AD164" s="1540">
        <f t="shared" si="402"/>
        <v>0</v>
      </c>
      <c r="AE164" s="1540">
        <f t="shared" si="403"/>
        <v>100000000</v>
      </c>
      <c r="AF164" s="1540"/>
      <c r="AG164" s="1540"/>
      <c r="AH164" s="33"/>
      <c r="AI164" s="33">
        <f t="shared" si="391"/>
        <v>100000000</v>
      </c>
      <c r="AJ164" s="33"/>
      <c r="AK164" s="121">
        <f t="shared" si="392"/>
        <v>100000000</v>
      </c>
      <c r="AL164" s="638">
        <f t="shared" si="393"/>
        <v>100000000</v>
      </c>
      <c r="AM164" s="33">
        <v>0</v>
      </c>
      <c r="AN164" s="260">
        <v>0</v>
      </c>
      <c r="AO164" s="260">
        <v>0</v>
      </c>
      <c r="AP164" s="260">
        <v>0</v>
      </c>
      <c r="AQ164" s="261">
        <v>0</v>
      </c>
      <c r="AR164" s="38">
        <v>0</v>
      </c>
      <c r="AS164" s="38">
        <v>0</v>
      </c>
      <c r="AT164" s="38">
        <v>0</v>
      </c>
      <c r="AU164" s="36">
        <v>0</v>
      </c>
      <c r="AV164" s="42">
        <v>0</v>
      </c>
      <c r="AW164" s="42">
        <v>0</v>
      </c>
      <c r="AX164" s="35">
        <v>100000000</v>
      </c>
      <c r="AY164" s="35">
        <f t="shared" si="394"/>
        <v>100000000</v>
      </c>
      <c r="AZ164" s="38">
        <v>0</v>
      </c>
      <c r="BA164" s="38">
        <v>0</v>
      </c>
      <c r="BB164" s="38">
        <v>0</v>
      </c>
      <c r="BC164" s="38">
        <v>0</v>
      </c>
      <c r="BD164" s="38">
        <v>0</v>
      </c>
      <c r="BE164" s="42">
        <v>0</v>
      </c>
      <c r="BF164" s="38">
        <v>0</v>
      </c>
      <c r="BG164" s="38">
        <v>0</v>
      </c>
      <c r="BH164" s="36">
        <v>0</v>
      </c>
      <c r="BI164" s="42">
        <v>0</v>
      </c>
      <c r="BJ164" s="42">
        <v>0</v>
      </c>
      <c r="BK164" s="35">
        <v>80790737.629999995</v>
      </c>
      <c r="BL164" s="30">
        <f t="shared" si="395"/>
        <v>80790737.629999995</v>
      </c>
      <c r="BM164" s="42">
        <v>0</v>
      </c>
      <c r="BN164" s="34">
        <v>0</v>
      </c>
      <c r="BO164" s="34">
        <v>0</v>
      </c>
      <c r="BP164" s="34">
        <v>0</v>
      </c>
      <c r="BQ164" s="31">
        <v>0</v>
      </c>
      <c r="BR164" s="38">
        <v>0</v>
      </c>
      <c r="BS164" s="56">
        <v>0</v>
      </c>
      <c r="BT164" s="42">
        <v>0</v>
      </c>
      <c r="BU164" s="36">
        <v>0</v>
      </c>
      <c r="BV164" s="42">
        <v>0</v>
      </c>
      <c r="BW164" s="42">
        <v>0</v>
      </c>
      <c r="BX164" s="35">
        <v>80790737.629999995</v>
      </c>
      <c r="BY164" s="30">
        <f t="shared" si="396"/>
        <v>80790737.629999995</v>
      </c>
      <c r="BZ164" s="72">
        <v>0</v>
      </c>
      <c r="CA164" s="163">
        <v>0</v>
      </c>
      <c r="CB164" s="163">
        <v>0</v>
      </c>
      <c r="CC164" s="163">
        <v>0</v>
      </c>
      <c r="CD164" s="163">
        <v>0</v>
      </c>
      <c r="CE164" s="38">
        <v>0</v>
      </c>
      <c r="CF164" s="38">
        <v>0</v>
      </c>
      <c r="CG164" s="38">
        <v>0</v>
      </c>
      <c r="CH164" s="36">
        <v>0</v>
      </c>
      <c r="CI164" s="42">
        <v>0</v>
      </c>
      <c r="CJ164" s="42">
        <v>0</v>
      </c>
      <c r="CK164" s="42">
        <v>0</v>
      </c>
      <c r="CL164" s="30">
        <f t="shared" si="397"/>
        <v>0</v>
      </c>
      <c r="CM164" s="33">
        <f t="shared" si="398"/>
        <v>0</v>
      </c>
      <c r="CN164" s="33">
        <f t="shared" si="399"/>
        <v>19209262.370000005</v>
      </c>
      <c r="CO164" s="33">
        <f t="shared" si="400"/>
        <v>0</v>
      </c>
      <c r="CP164" s="33">
        <f t="shared" si="401"/>
        <v>80790737.629999995</v>
      </c>
      <c r="CQ164" s="74">
        <f t="shared" si="369"/>
        <v>1</v>
      </c>
      <c r="CR164" s="74">
        <f t="shared" si="370"/>
        <v>0.80790737629999998</v>
      </c>
    </row>
    <row r="165" spans="1:96" s="26" customFormat="1" ht="24" customHeight="1" outlineLevel="2" x14ac:dyDescent="0.2">
      <c r="A165" s="1191" t="str">
        <f t="shared" si="292"/>
        <v>C-2502-1000-1-0-2-1110</v>
      </c>
      <c r="B165" s="43" t="s">
        <v>380</v>
      </c>
      <c r="C165" s="404">
        <v>10</v>
      </c>
      <c r="D165" s="65" t="s">
        <v>381</v>
      </c>
      <c r="E165" s="32">
        <v>401200000</v>
      </c>
      <c r="F165" s="1540"/>
      <c r="G165" s="1540"/>
      <c r="H165" s="1540"/>
      <c r="I165" s="1540"/>
      <c r="J165" s="1540"/>
      <c r="K165" s="1540"/>
      <c r="L165" s="1540"/>
      <c r="M165" s="1540"/>
      <c r="N165" s="1540"/>
      <c r="O165" s="1540"/>
      <c r="P165" s="1540"/>
      <c r="Q165" s="1540"/>
      <c r="R165" s="1540"/>
      <c r="S165" s="1540"/>
      <c r="T165" s="1540"/>
      <c r="U165" s="1540"/>
      <c r="V165" s="1540">
        <v>400000000</v>
      </c>
      <c r="W165" s="1540"/>
      <c r="X165" s="1540"/>
      <c r="Y165" s="1540"/>
      <c r="Z165" s="1540">
        <v>1200000</v>
      </c>
      <c r="AA165" s="1540"/>
      <c r="AB165" s="1540"/>
      <c r="AC165" s="1540"/>
      <c r="AD165" s="1540">
        <f t="shared" si="402"/>
        <v>401200000</v>
      </c>
      <c r="AE165" s="1540">
        <f t="shared" si="403"/>
        <v>0</v>
      </c>
      <c r="AF165" s="1540"/>
      <c r="AG165" s="1540"/>
      <c r="AH165" s="33"/>
      <c r="AI165" s="33">
        <f t="shared" si="391"/>
        <v>0</v>
      </c>
      <c r="AJ165" s="33"/>
      <c r="AK165" s="121">
        <f t="shared" si="392"/>
        <v>0</v>
      </c>
      <c r="AL165" s="638">
        <f t="shared" si="393"/>
        <v>0</v>
      </c>
      <c r="AM165" s="33">
        <v>0</v>
      </c>
      <c r="AN165" s="260">
        <v>0</v>
      </c>
      <c r="AO165" s="260">
        <v>0</v>
      </c>
      <c r="AP165" s="260">
        <v>0</v>
      </c>
      <c r="AQ165" s="261">
        <v>0</v>
      </c>
      <c r="AR165" s="38">
        <v>0</v>
      </c>
      <c r="AS165" s="38">
        <v>0</v>
      </c>
      <c r="AT165" s="38">
        <v>0</v>
      </c>
      <c r="AU165" s="36">
        <v>0</v>
      </c>
      <c r="AV165" s="42">
        <v>0</v>
      </c>
      <c r="AW165" s="42">
        <v>0</v>
      </c>
      <c r="AX165" s="35">
        <v>0</v>
      </c>
      <c r="AY165" s="36">
        <f t="shared" si="394"/>
        <v>0</v>
      </c>
      <c r="AZ165" s="33">
        <v>0</v>
      </c>
      <c r="BA165" s="30">
        <v>0</v>
      </c>
      <c r="BB165" s="30">
        <v>0</v>
      </c>
      <c r="BC165" s="30">
        <v>0</v>
      </c>
      <c r="BD165" s="30">
        <v>0</v>
      </c>
      <c r="BE165" s="38">
        <v>0</v>
      </c>
      <c r="BF165" s="38">
        <v>0</v>
      </c>
      <c r="BG165" s="38">
        <v>0</v>
      </c>
      <c r="BH165" s="36">
        <v>0</v>
      </c>
      <c r="BI165" s="42">
        <v>0</v>
      </c>
      <c r="BJ165" s="42">
        <v>0</v>
      </c>
      <c r="BK165" s="35">
        <v>0</v>
      </c>
      <c r="BL165" s="30">
        <f t="shared" si="395"/>
        <v>0</v>
      </c>
      <c r="BM165" s="42">
        <v>0</v>
      </c>
      <c r="BN165" s="34">
        <v>0</v>
      </c>
      <c r="BO165" s="34">
        <v>0</v>
      </c>
      <c r="BP165" s="34">
        <v>0</v>
      </c>
      <c r="BQ165" s="31">
        <v>0</v>
      </c>
      <c r="BR165" s="38">
        <v>0</v>
      </c>
      <c r="BS165" s="56">
        <v>0</v>
      </c>
      <c r="BT165" s="42">
        <v>0</v>
      </c>
      <c r="BU165" s="36">
        <v>0</v>
      </c>
      <c r="BV165" s="42">
        <v>0</v>
      </c>
      <c r="BW165" s="42">
        <v>0</v>
      </c>
      <c r="BX165" s="35">
        <v>0</v>
      </c>
      <c r="BY165" s="30">
        <f t="shared" si="396"/>
        <v>0</v>
      </c>
      <c r="BZ165" s="72">
        <v>0</v>
      </c>
      <c r="CA165" s="163">
        <v>0</v>
      </c>
      <c r="CB165" s="163">
        <v>0</v>
      </c>
      <c r="CC165" s="163">
        <v>0</v>
      </c>
      <c r="CD165" s="163">
        <v>0</v>
      </c>
      <c r="CE165" s="38">
        <v>0</v>
      </c>
      <c r="CF165" s="38">
        <v>0</v>
      </c>
      <c r="CG165" s="38">
        <v>0</v>
      </c>
      <c r="CH165" s="36">
        <v>0</v>
      </c>
      <c r="CI165" s="42">
        <v>0</v>
      </c>
      <c r="CJ165" s="42">
        <v>0</v>
      </c>
      <c r="CK165" s="42">
        <v>0</v>
      </c>
      <c r="CL165" s="30">
        <f t="shared" si="397"/>
        <v>0</v>
      </c>
      <c r="CM165" s="33">
        <f t="shared" si="398"/>
        <v>0</v>
      </c>
      <c r="CN165" s="33">
        <f t="shared" si="399"/>
        <v>0</v>
      </c>
      <c r="CO165" s="33">
        <f t="shared" si="400"/>
        <v>0</v>
      </c>
      <c r="CP165" s="33">
        <f t="shared" si="401"/>
        <v>0</v>
      </c>
      <c r="CQ165" s="74">
        <f t="shared" si="369"/>
        <v>0</v>
      </c>
      <c r="CR165" s="74">
        <f t="shared" si="370"/>
        <v>0</v>
      </c>
    </row>
    <row r="166" spans="1:96" s="29" customFormat="1" ht="24.75" customHeight="1" outlineLevel="1" x14ac:dyDescent="0.2">
      <c r="A166" s="1191" t="str">
        <f t="shared" si="292"/>
        <v>C-2502-1000-1-0-315</v>
      </c>
      <c r="B166" s="374" t="s">
        <v>725</v>
      </c>
      <c r="C166" s="414">
        <v>15</v>
      </c>
      <c r="D166" s="968" t="s">
        <v>456</v>
      </c>
      <c r="E166" s="150">
        <f>+SUM(E167:E171)</f>
        <v>0</v>
      </c>
      <c r="F166" s="150">
        <f t="shared" ref="F166:AJ166" si="414">+SUM(F167:F171)</f>
        <v>0</v>
      </c>
      <c r="G166" s="150">
        <f t="shared" si="414"/>
        <v>0</v>
      </c>
      <c r="H166" s="150">
        <f t="shared" si="414"/>
        <v>0</v>
      </c>
      <c r="I166" s="150">
        <f t="shared" si="414"/>
        <v>0</v>
      </c>
      <c r="J166" s="150">
        <f t="shared" si="414"/>
        <v>0</v>
      </c>
      <c r="K166" s="150">
        <f t="shared" si="414"/>
        <v>0</v>
      </c>
      <c r="L166" s="150">
        <f t="shared" si="414"/>
        <v>0</v>
      </c>
      <c r="M166" s="150">
        <f t="shared" si="414"/>
        <v>0</v>
      </c>
      <c r="N166" s="150">
        <f t="shared" si="414"/>
        <v>0</v>
      </c>
      <c r="O166" s="150">
        <f t="shared" si="414"/>
        <v>0</v>
      </c>
      <c r="P166" s="150">
        <f t="shared" si="414"/>
        <v>0</v>
      </c>
      <c r="Q166" s="160">
        <f t="shared" si="414"/>
        <v>0</v>
      </c>
      <c r="R166" s="161">
        <f t="shared" si="414"/>
        <v>0</v>
      </c>
      <c r="S166" s="150">
        <f t="shared" si="414"/>
        <v>0</v>
      </c>
      <c r="T166" s="150">
        <f t="shared" si="414"/>
        <v>0</v>
      </c>
      <c r="U166" s="160">
        <f t="shared" si="414"/>
        <v>0</v>
      </c>
      <c r="V166" s="161">
        <f t="shared" si="414"/>
        <v>0</v>
      </c>
      <c r="W166" s="161">
        <f t="shared" si="414"/>
        <v>0</v>
      </c>
      <c r="X166" s="150">
        <f t="shared" si="414"/>
        <v>0</v>
      </c>
      <c r="Y166" s="150">
        <f t="shared" si="414"/>
        <v>0</v>
      </c>
      <c r="Z166" s="150">
        <f t="shared" si="414"/>
        <v>0</v>
      </c>
      <c r="AA166" s="150">
        <f t="shared" si="414"/>
        <v>0</v>
      </c>
      <c r="AB166" s="150">
        <f t="shared" si="414"/>
        <v>0</v>
      </c>
      <c r="AC166" s="160">
        <f t="shared" si="414"/>
        <v>0</v>
      </c>
      <c r="AD166" s="161">
        <f t="shared" si="414"/>
        <v>0</v>
      </c>
      <c r="AE166" s="150">
        <f t="shared" si="414"/>
        <v>0</v>
      </c>
      <c r="AF166" s="161">
        <f>+SUM(AF167:AF171)</f>
        <v>0</v>
      </c>
      <c r="AG166" s="150">
        <f>+SUM(AG167:AG171)</f>
        <v>2815325822</v>
      </c>
      <c r="AH166" s="150">
        <f t="shared" si="414"/>
        <v>0</v>
      </c>
      <c r="AI166" s="150">
        <f t="shared" si="414"/>
        <v>2815325822</v>
      </c>
      <c r="AJ166" s="150">
        <f t="shared" si="414"/>
        <v>0</v>
      </c>
      <c r="AK166" s="150">
        <f>+SUM(AK167:AK171)</f>
        <v>1036100000</v>
      </c>
      <c r="AL166" s="150">
        <f t="shared" ref="AL166:BS166" si="415">+SUM(AL167:AL171)</f>
        <v>2815325822</v>
      </c>
      <c r="AM166" s="150">
        <f t="shared" si="415"/>
        <v>0</v>
      </c>
      <c r="AN166" s="150">
        <f t="shared" si="415"/>
        <v>0</v>
      </c>
      <c r="AO166" s="150">
        <f t="shared" si="415"/>
        <v>0</v>
      </c>
      <c r="AP166" s="150">
        <f t="shared" si="415"/>
        <v>0</v>
      </c>
      <c r="AQ166" s="150">
        <f t="shared" si="415"/>
        <v>0</v>
      </c>
      <c r="AR166" s="150">
        <f t="shared" si="415"/>
        <v>306000000</v>
      </c>
      <c r="AS166" s="150">
        <f t="shared" si="415"/>
        <v>142800000</v>
      </c>
      <c r="AT166" s="150">
        <f t="shared" si="415"/>
        <v>21000000</v>
      </c>
      <c r="AU166" s="150">
        <f t="shared" si="415"/>
        <v>566300000</v>
      </c>
      <c r="AV166" s="150">
        <f t="shared" si="415"/>
        <v>0</v>
      </c>
      <c r="AW166" s="150">
        <f t="shared" si="415"/>
        <v>0</v>
      </c>
      <c r="AX166" s="150">
        <f t="shared" si="415"/>
        <v>0</v>
      </c>
      <c r="AY166" s="150">
        <f>+SUM(AY167:AY171)</f>
        <v>1036100000</v>
      </c>
      <c r="AZ166" s="150">
        <f t="shared" si="415"/>
        <v>0</v>
      </c>
      <c r="BA166" s="150">
        <f t="shared" si="415"/>
        <v>0</v>
      </c>
      <c r="BB166" s="150">
        <f t="shared" si="415"/>
        <v>0</v>
      </c>
      <c r="BC166" s="150">
        <f t="shared" si="415"/>
        <v>0</v>
      </c>
      <c r="BD166" s="150">
        <f t="shared" si="415"/>
        <v>0</v>
      </c>
      <c r="BE166" s="150">
        <f t="shared" si="415"/>
        <v>0</v>
      </c>
      <c r="BF166" s="150">
        <f t="shared" si="415"/>
        <v>169600000</v>
      </c>
      <c r="BG166" s="150">
        <f t="shared" si="415"/>
        <v>8273333</v>
      </c>
      <c r="BH166" s="150">
        <f t="shared" si="415"/>
        <v>0</v>
      </c>
      <c r="BI166" s="150">
        <f t="shared" si="415"/>
        <v>0</v>
      </c>
      <c r="BJ166" s="150">
        <f t="shared" ref="BJ166" si="416">+SUM(BJ167:BJ171)</f>
        <v>0</v>
      </c>
      <c r="BK166" s="150">
        <f t="shared" si="415"/>
        <v>0</v>
      </c>
      <c r="BL166" s="150">
        <f t="shared" si="415"/>
        <v>177873333</v>
      </c>
      <c r="BM166" s="150">
        <f t="shared" si="415"/>
        <v>0</v>
      </c>
      <c r="BN166" s="150">
        <f t="shared" si="415"/>
        <v>0</v>
      </c>
      <c r="BO166" s="150">
        <f t="shared" si="415"/>
        <v>0</v>
      </c>
      <c r="BP166" s="150">
        <f t="shared" si="415"/>
        <v>0</v>
      </c>
      <c r="BQ166" s="150">
        <f t="shared" si="415"/>
        <v>0</v>
      </c>
      <c r="BR166" s="361">
        <f t="shared" si="415"/>
        <v>0</v>
      </c>
      <c r="BS166" s="150">
        <f t="shared" si="415"/>
        <v>0</v>
      </c>
      <c r="BT166" s="150">
        <f t="shared" ref="BT166:CP166" si="417">+SUM(BT167:BT171)</f>
        <v>0</v>
      </c>
      <c r="BU166" s="150">
        <f t="shared" si="417"/>
        <v>0</v>
      </c>
      <c r="BV166" s="150">
        <f t="shared" si="417"/>
        <v>0</v>
      </c>
      <c r="BW166" s="150">
        <f t="shared" ref="BW166" si="418">+SUM(BW167:BW171)</f>
        <v>102873333</v>
      </c>
      <c r="BX166" s="150">
        <f t="shared" si="417"/>
        <v>15000000</v>
      </c>
      <c r="BY166" s="150">
        <f t="shared" si="417"/>
        <v>117873333</v>
      </c>
      <c r="BZ166" s="150">
        <f t="shared" si="417"/>
        <v>0</v>
      </c>
      <c r="CA166" s="150">
        <f t="shared" si="417"/>
        <v>0</v>
      </c>
      <c r="CB166" s="150">
        <f t="shared" si="417"/>
        <v>0</v>
      </c>
      <c r="CC166" s="150">
        <f t="shared" si="417"/>
        <v>0</v>
      </c>
      <c r="CD166" s="150">
        <f t="shared" si="417"/>
        <v>0</v>
      </c>
      <c r="CE166" s="150">
        <f t="shared" si="417"/>
        <v>0</v>
      </c>
      <c r="CF166" s="150">
        <f t="shared" si="417"/>
        <v>0</v>
      </c>
      <c r="CG166" s="150">
        <f t="shared" si="417"/>
        <v>0</v>
      </c>
      <c r="CH166" s="150">
        <f t="shared" si="417"/>
        <v>0</v>
      </c>
      <c r="CI166" s="150">
        <f t="shared" si="417"/>
        <v>0</v>
      </c>
      <c r="CJ166" s="150">
        <f t="shared" ref="CJ166" si="419">+SUM(CJ167:CJ171)</f>
        <v>102873333</v>
      </c>
      <c r="CK166" s="150">
        <f t="shared" ref="CK166" si="420">+SUM(CK167:CK171)</f>
        <v>0</v>
      </c>
      <c r="CL166" s="150">
        <f t="shared" si="417"/>
        <v>102873333</v>
      </c>
      <c r="CM166" s="150">
        <f t="shared" si="417"/>
        <v>1779225822</v>
      </c>
      <c r="CN166" s="150">
        <f t="shared" si="417"/>
        <v>858226667</v>
      </c>
      <c r="CO166" s="150">
        <f t="shared" si="417"/>
        <v>60000000</v>
      </c>
      <c r="CP166" s="150">
        <f t="shared" si="417"/>
        <v>15000000</v>
      </c>
      <c r="CQ166" s="291">
        <f t="shared" si="369"/>
        <v>0.36802134655375601</v>
      </c>
      <c r="CR166" s="291">
        <f t="shared" si="370"/>
        <v>6.3180372094068765E-2</v>
      </c>
    </row>
    <row r="167" spans="1:96" s="26" customFormat="1" ht="36.75" customHeight="1" outlineLevel="2" x14ac:dyDescent="0.2">
      <c r="A167" s="1191" t="str">
        <f t="shared" si="292"/>
        <v>C-2502-1000-1-0-3-115</v>
      </c>
      <c r="B167" s="43" t="s">
        <v>675</v>
      </c>
      <c r="C167" s="404">
        <v>15</v>
      </c>
      <c r="D167" s="65" t="s">
        <v>365</v>
      </c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2"/>
      <c r="R167" s="30"/>
      <c r="S167" s="33"/>
      <c r="T167" s="33"/>
      <c r="U167" s="32"/>
      <c r="V167" s="30"/>
      <c r="W167" s="30"/>
      <c r="X167" s="33"/>
      <c r="Y167" s="33"/>
      <c r="Z167" s="33"/>
      <c r="AA167" s="33"/>
      <c r="AB167" s="33"/>
      <c r="AC167" s="32"/>
      <c r="AD167" s="30">
        <f t="shared" ref="AD167:AD171" si="421">+F167+H167+J167+L167+N167+P167+R167+T167+V167+X167+Z167+AB167</f>
        <v>0</v>
      </c>
      <c r="AE167" s="33">
        <f t="shared" ref="AE167:AE171" si="422">+G167+I167+K167+M167+O167+Q167+S167+U167+W167+Y167+AA167+AC167</f>
        <v>0</v>
      </c>
      <c r="AF167" s="30"/>
      <c r="AG167" s="33">
        <v>1217200000</v>
      </c>
      <c r="AH167" s="33"/>
      <c r="AI167" s="33">
        <f>+E167-AD167+AE167-AH167-AF167+AG167</f>
        <v>1217200000</v>
      </c>
      <c r="AJ167" s="33"/>
      <c r="AK167" s="121">
        <f>+AJ167+AY167</f>
        <v>626800000</v>
      </c>
      <c r="AL167" s="638">
        <f>+AI167-AJ167</f>
        <v>1217200000</v>
      </c>
      <c r="AM167" s="33">
        <v>0</v>
      </c>
      <c r="AN167" s="30">
        <v>0</v>
      </c>
      <c r="AO167" s="30">
        <v>0</v>
      </c>
      <c r="AP167" s="30">
        <v>0</v>
      </c>
      <c r="AQ167" s="30">
        <v>0</v>
      </c>
      <c r="AR167" s="38">
        <v>306000000</v>
      </c>
      <c r="AS167" s="38">
        <v>142800000</v>
      </c>
      <c r="AT167" s="38">
        <v>21000000</v>
      </c>
      <c r="AU167" s="36">
        <v>157000000</v>
      </c>
      <c r="AV167" s="42">
        <v>0</v>
      </c>
      <c r="AW167" s="42">
        <v>0</v>
      </c>
      <c r="AX167" s="35">
        <v>0</v>
      </c>
      <c r="AY167" s="36">
        <f t="shared" ref="AY167:AY171" si="423">+SUM(AM167:AX167)</f>
        <v>626800000</v>
      </c>
      <c r="AZ167" s="33">
        <v>0</v>
      </c>
      <c r="BA167" s="30">
        <v>0</v>
      </c>
      <c r="BB167" s="30">
        <v>0</v>
      </c>
      <c r="BC167" s="30">
        <v>0</v>
      </c>
      <c r="BD167" s="30">
        <v>0</v>
      </c>
      <c r="BE167" s="38">
        <v>0</v>
      </c>
      <c r="BF167" s="38">
        <v>169600000</v>
      </c>
      <c r="BG167" s="38">
        <v>8273333</v>
      </c>
      <c r="BH167" s="36">
        <v>0</v>
      </c>
      <c r="BI167" s="42">
        <v>0</v>
      </c>
      <c r="BJ167" s="42">
        <v>0</v>
      </c>
      <c r="BK167" s="35">
        <v>0</v>
      </c>
      <c r="BL167" s="30">
        <f t="shared" ref="BL167:BL171" si="424">+SUM(AZ167:BK167)</f>
        <v>177873333</v>
      </c>
      <c r="BM167" s="33">
        <v>0</v>
      </c>
      <c r="BN167" s="30">
        <v>0</v>
      </c>
      <c r="BO167" s="30">
        <v>0</v>
      </c>
      <c r="BP167" s="30">
        <v>0</v>
      </c>
      <c r="BQ167" s="31">
        <v>0</v>
      </c>
      <c r="BR167" s="38">
        <v>0</v>
      </c>
      <c r="BS167" s="56">
        <v>0</v>
      </c>
      <c r="BT167" s="42">
        <v>0</v>
      </c>
      <c r="BU167" s="36">
        <v>0</v>
      </c>
      <c r="BV167" s="42">
        <v>0</v>
      </c>
      <c r="BW167" s="42">
        <v>102873333</v>
      </c>
      <c r="BX167" s="35">
        <v>15000000</v>
      </c>
      <c r="BY167" s="30">
        <f>+SUM(BM167:BX167)</f>
        <v>117873333</v>
      </c>
      <c r="BZ167" s="33">
        <v>0</v>
      </c>
      <c r="CA167" s="30">
        <v>0</v>
      </c>
      <c r="CB167" s="30">
        <v>0</v>
      </c>
      <c r="CC167" s="30">
        <v>0</v>
      </c>
      <c r="CD167" s="30">
        <v>0</v>
      </c>
      <c r="CE167" s="38">
        <v>0</v>
      </c>
      <c r="CF167" s="38">
        <v>0</v>
      </c>
      <c r="CG167" s="38">
        <v>0</v>
      </c>
      <c r="CH167" s="36">
        <v>0</v>
      </c>
      <c r="CI167" s="42">
        <v>0</v>
      </c>
      <c r="CJ167" s="42">
        <v>102873333</v>
      </c>
      <c r="CK167" s="42">
        <v>0</v>
      </c>
      <c r="CL167" s="30">
        <f t="shared" ref="CL167:CL171" si="425">+SUM(BZ167:CK167)</f>
        <v>102873333</v>
      </c>
      <c r="CM167" s="33">
        <f>+AL167-AY167</f>
        <v>590400000</v>
      </c>
      <c r="CN167" s="33">
        <f>+AY167-BL167</f>
        <v>448926667</v>
      </c>
      <c r="CO167" s="33">
        <f>+BL167-BY167</f>
        <v>60000000</v>
      </c>
      <c r="CP167" s="33">
        <f>+BY167-CL167</f>
        <v>15000000</v>
      </c>
      <c r="CQ167" s="74">
        <f t="shared" si="369"/>
        <v>0.51495234965494574</v>
      </c>
      <c r="CR167" s="74">
        <f t="shared" si="370"/>
        <v>0.14613320161025303</v>
      </c>
    </row>
    <row r="168" spans="1:96" s="26" customFormat="1" ht="36.75" customHeight="1" outlineLevel="2" x14ac:dyDescent="0.2">
      <c r="A168" s="1191" t="str">
        <f t="shared" si="292"/>
        <v>C-2502-1000-1-0-3-215</v>
      </c>
      <c r="B168" s="43" t="s">
        <v>676</v>
      </c>
      <c r="C168" s="404">
        <v>15</v>
      </c>
      <c r="D168" s="65" t="s">
        <v>374</v>
      </c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2"/>
      <c r="R168" s="30"/>
      <c r="S168" s="33"/>
      <c r="T168" s="33"/>
      <c r="U168" s="32"/>
      <c r="V168" s="30"/>
      <c r="W168" s="30"/>
      <c r="X168" s="33"/>
      <c r="Y168" s="33"/>
      <c r="Z168" s="33"/>
      <c r="AA168" s="33"/>
      <c r="AB168" s="33"/>
      <c r="AC168" s="32"/>
      <c r="AD168" s="30">
        <f t="shared" si="421"/>
        <v>0</v>
      </c>
      <c r="AE168" s="33">
        <f t="shared" si="422"/>
        <v>0</v>
      </c>
      <c r="AF168" s="30"/>
      <c r="AG168" s="33">
        <v>228000000</v>
      </c>
      <c r="AH168" s="33"/>
      <c r="AI168" s="33">
        <f>+E168-AD168+AE168-AH168-AF168+AG168</f>
        <v>228000000</v>
      </c>
      <c r="AJ168" s="33"/>
      <c r="AK168" s="121">
        <f>+AJ168+AY168</f>
        <v>228000000</v>
      </c>
      <c r="AL168" s="638">
        <f>+AI168-AJ168</f>
        <v>228000000</v>
      </c>
      <c r="AM168" s="33">
        <v>0</v>
      </c>
      <c r="AN168" s="30">
        <v>0</v>
      </c>
      <c r="AO168" s="30">
        <v>0</v>
      </c>
      <c r="AP168" s="30">
        <v>0</v>
      </c>
      <c r="AQ168" s="30">
        <v>0</v>
      </c>
      <c r="AR168" s="38">
        <v>0</v>
      </c>
      <c r="AS168" s="38">
        <v>0</v>
      </c>
      <c r="AT168" s="38">
        <v>0</v>
      </c>
      <c r="AU168" s="36">
        <v>228000000</v>
      </c>
      <c r="AV168" s="42">
        <v>0</v>
      </c>
      <c r="AW168" s="42">
        <v>0</v>
      </c>
      <c r="AX168" s="35">
        <v>0</v>
      </c>
      <c r="AY168" s="36">
        <f t="shared" si="423"/>
        <v>228000000</v>
      </c>
      <c r="AZ168" s="33">
        <v>0</v>
      </c>
      <c r="BA168" s="30">
        <v>0</v>
      </c>
      <c r="BB168" s="30">
        <v>0</v>
      </c>
      <c r="BC168" s="30">
        <v>0</v>
      </c>
      <c r="BD168" s="30">
        <v>0</v>
      </c>
      <c r="BE168" s="38">
        <v>0</v>
      </c>
      <c r="BF168" s="38">
        <v>0</v>
      </c>
      <c r="BG168" s="38">
        <v>0</v>
      </c>
      <c r="BH168" s="36">
        <v>0</v>
      </c>
      <c r="BI168" s="42">
        <v>0</v>
      </c>
      <c r="BJ168" s="42">
        <v>0</v>
      </c>
      <c r="BK168" s="35">
        <v>0</v>
      </c>
      <c r="BL168" s="30">
        <f t="shared" si="424"/>
        <v>0</v>
      </c>
      <c r="BM168" s="33">
        <v>0</v>
      </c>
      <c r="BN168" s="30">
        <v>0</v>
      </c>
      <c r="BO168" s="30">
        <v>0</v>
      </c>
      <c r="BP168" s="30">
        <v>0</v>
      </c>
      <c r="BQ168" s="31">
        <v>0</v>
      </c>
      <c r="BR168" s="38">
        <v>0</v>
      </c>
      <c r="BS168" s="56">
        <v>0</v>
      </c>
      <c r="BT168" s="42">
        <v>0</v>
      </c>
      <c r="BU168" s="36">
        <v>0</v>
      </c>
      <c r="BV168" s="42">
        <v>0</v>
      </c>
      <c r="BW168" s="42">
        <v>0</v>
      </c>
      <c r="BX168" s="35">
        <v>0</v>
      </c>
      <c r="BY168" s="30">
        <f>+SUM(BM168:BX168)</f>
        <v>0</v>
      </c>
      <c r="BZ168" s="33">
        <v>0</v>
      </c>
      <c r="CA168" s="30">
        <v>0</v>
      </c>
      <c r="CB168" s="30">
        <v>0</v>
      </c>
      <c r="CC168" s="30">
        <v>0</v>
      </c>
      <c r="CD168" s="30">
        <v>0</v>
      </c>
      <c r="CE168" s="38">
        <v>0</v>
      </c>
      <c r="CF168" s="38">
        <v>0</v>
      </c>
      <c r="CG168" s="38">
        <v>0</v>
      </c>
      <c r="CH168" s="36">
        <v>0</v>
      </c>
      <c r="CI168" s="42">
        <v>0</v>
      </c>
      <c r="CJ168" s="42">
        <v>0</v>
      </c>
      <c r="CK168" s="42">
        <v>0</v>
      </c>
      <c r="CL168" s="30">
        <f t="shared" si="425"/>
        <v>0</v>
      </c>
      <c r="CM168" s="33">
        <f>+AL168-AY168</f>
        <v>0</v>
      </c>
      <c r="CN168" s="33">
        <f>+AY168-BL168</f>
        <v>228000000</v>
      </c>
      <c r="CO168" s="33">
        <f>+BL168-BY168</f>
        <v>0</v>
      </c>
      <c r="CP168" s="33">
        <f>+BY168-CL168</f>
        <v>0</v>
      </c>
      <c r="CQ168" s="74">
        <f t="shared" si="369"/>
        <v>1</v>
      </c>
      <c r="CR168" s="74">
        <f t="shared" si="370"/>
        <v>0</v>
      </c>
    </row>
    <row r="169" spans="1:96" s="26" customFormat="1" ht="18.75" customHeight="1" outlineLevel="2" x14ac:dyDescent="0.2">
      <c r="A169" s="1191" t="str">
        <f t="shared" si="292"/>
        <v>C-2502-1000-1-0-3-315</v>
      </c>
      <c r="B169" s="43" t="s">
        <v>677</v>
      </c>
      <c r="C169" s="404">
        <v>15</v>
      </c>
      <c r="D169" s="65" t="s">
        <v>376</v>
      </c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2"/>
      <c r="R169" s="30"/>
      <c r="S169" s="33"/>
      <c r="T169" s="33"/>
      <c r="U169" s="32"/>
      <c r="V169" s="30"/>
      <c r="W169" s="30"/>
      <c r="X169" s="33"/>
      <c r="Y169" s="33"/>
      <c r="Z169" s="33"/>
      <c r="AA169" s="33"/>
      <c r="AB169" s="33"/>
      <c r="AC169" s="32"/>
      <c r="AD169" s="30">
        <f t="shared" si="421"/>
        <v>0</v>
      </c>
      <c r="AE169" s="33">
        <f t="shared" si="422"/>
        <v>0</v>
      </c>
      <c r="AF169" s="30"/>
      <c r="AG169" s="33">
        <v>164000000</v>
      </c>
      <c r="AH169" s="33"/>
      <c r="AI169" s="33">
        <f>+E169-AD169+AE169-AH169-AF169+AG169</f>
        <v>164000000</v>
      </c>
      <c r="AJ169" s="33"/>
      <c r="AK169" s="121">
        <f>+AJ169+AY169</f>
        <v>164000000</v>
      </c>
      <c r="AL169" s="638">
        <f>+AI169-AJ169</f>
        <v>164000000</v>
      </c>
      <c r="AM169" s="33">
        <v>0</v>
      </c>
      <c r="AN169" s="30">
        <v>0</v>
      </c>
      <c r="AO169" s="30">
        <v>0</v>
      </c>
      <c r="AP169" s="30">
        <v>0</v>
      </c>
      <c r="AQ169" s="30">
        <v>0</v>
      </c>
      <c r="AR169" s="38">
        <v>0</v>
      </c>
      <c r="AS169" s="38">
        <v>0</v>
      </c>
      <c r="AT169" s="38">
        <v>0</v>
      </c>
      <c r="AU169" s="36">
        <v>164000000</v>
      </c>
      <c r="AV169" s="42">
        <v>0</v>
      </c>
      <c r="AW169" s="42">
        <v>0</v>
      </c>
      <c r="AX169" s="35">
        <v>0</v>
      </c>
      <c r="AY169" s="36">
        <f t="shared" si="423"/>
        <v>164000000</v>
      </c>
      <c r="AZ169" s="33">
        <v>0</v>
      </c>
      <c r="BA169" s="30">
        <v>0</v>
      </c>
      <c r="BB169" s="30">
        <v>0</v>
      </c>
      <c r="BC169" s="30">
        <v>0</v>
      </c>
      <c r="BD169" s="30">
        <v>0</v>
      </c>
      <c r="BE169" s="38">
        <v>0</v>
      </c>
      <c r="BF169" s="38">
        <v>0</v>
      </c>
      <c r="BG169" s="38">
        <v>0</v>
      </c>
      <c r="BH169" s="36">
        <v>0</v>
      </c>
      <c r="BI169" s="42">
        <v>0</v>
      </c>
      <c r="BJ169" s="42">
        <v>0</v>
      </c>
      <c r="BK169" s="35">
        <v>0</v>
      </c>
      <c r="BL169" s="30">
        <f t="shared" si="424"/>
        <v>0</v>
      </c>
      <c r="BM169" s="33">
        <v>0</v>
      </c>
      <c r="BN169" s="30">
        <v>0</v>
      </c>
      <c r="BO169" s="30">
        <v>0</v>
      </c>
      <c r="BP169" s="30">
        <v>0</v>
      </c>
      <c r="BQ169" s="31">
        <v>0</v>
      </c>
      <c r="BR169" s="38">
        <v>0</v>
      </c>
      <c r="BS169" s="56">
        <v>0</v>
      </c>
      <c r="BT169" s="42">
        <v>0</v>
      </c>
      <c r="BU169" s="36">
        <v>0</v>
      </c>
      <c r="BV169" s="42">
        <v>0</v>
      </c>
      <c r="BW169" s="42">
        <v>0</v>
      </c>
      <c r="BX169" s="35">
        <v>0</v>
      </c>
      <c r="BY169" s="30">
        <f>+SUM(BM169:BX169)</f>
        <v>0</v>
      </c>
      <c r="BZ169" s="33">
        <v>0</v>
      </c>
      <c r="CA169" s="30">
        <v>0</v>
      </c>
      <c r="CB169" s="30">
        <v>0</v>
      </c>
      <c r="CC169" s="30">
        <v>0</v>
      </c>
      <c r="CD169" s="30">
        <v>0</v>
      </c>
      <c r="CE169" s="38">
        <v>0</v>
      </c>
      <c r="CF169" s="38">
        <v>0</v>
      </c>
      <c r="CG169" s="38">
        <v>0</v>
      </c>
      <c r="CH169" s="36">
        <v>0</v>
      </c>
      <c r="CI169" s="42">
        <v>0</v>
      </c>
      <c r="CJ169" s="42">
        <v>0</v>
      </c>
      <c r="CK169" s="42">
        <v>0</v>
      </c>
      <c r="CL169" s="30">
        <f t="shared" si="425"/>
        <v>0</v>
      </c>
      <c r="CM169" s="33">
        <f>+AL169-AY169</f>
        <v>0</v>
      </c>
      <c r="CN169" s="33">
        <f>+AY169-BL169</f>
        <v>164000000</v>
      </c>
      <c r="CO169" s="33">
        <f>+BL169-BY169</f>
        <v>0</v>
      </c>
      <c r="CP169" s="33">
        <f>+BY169-CL169</f>
        <v>0</v>
      </c>
      <c r="CQ169" s="74">
        <f t="shared" si="369"/>
        <v>1</v>
      </c>
      <c r="CR169" s="74">
        <f t="shared" si="370"/>
        <v>0</v>
      </c>
    </row>
    <row r="170" spans="1:96" s="26" customFormat="1" ht="54.75" customHeight="1" outlineLevel="2" x14ac:dyDescent="0.2">
      <c r="A170" s="1191" t="str">
        <f t="shared" si="292"/>
        <v>C-2502-1000-1-0-3-415</v>
      </c>
      <c r="B170" s="43" t="s">
        <v>678</v>
      </c>
      <c r="C170" s="404">
        <v>15</v>
      </c>
      <c r="D170" s="65" t="s">
        <v>378</v>
      </c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2"/>
      <c r="R170" s="30"/>
      <c r="S170" s="33"/>
      <c r="T170" s="33"/>
      <c r="U170" s="32"/>
      <c r="V170" s="30"/>
      <c r="W170" s="30"/>
      <c r="X170" s="33"/>
      <c r="Y170" s="33"/>
      <c r="Z170" s="33"/>
      <c r="AA170" s="33"/>
      <c r="AB170" s="33"/>
      <c r="AC170" s="32"/>
      <c r="AD170" s="30">
        <f t="shared" si="421"/>
        <v>0</v>
      </c>
      <c r="AE170" s="33">
        <f t="shared" si="422"/>
        <v>0</v>
      </c>
      <c r="AF170" s="30"/>
      <c r="AG170" s="33">
        <v>361540000</v>
      </c>
      <c r="AH170" s="33"/>
      <c r="AI170" s="33">
        <f>+E170-AD170+AE170-AH170-AF170+AG170</f>
        <v>361540000</v>
      </c>
      <c r="AJ170" s="33"/>
      <c r="AK170" s="121">
        <f>+AJ170+AY170</f>
        <v>17300000</v>
      </c>
      <c r="AL170" s="638">
        <f>+AI170-AJ170</f>
        <v>361540000</v>
      </c>
      <c r="AM170" s="33">
        <v>0</v>
      </c>
      <c r="AN170" s="30">
        <v>0</v>
      </c>
      <c r="AO170" s="30">
        <v>0</v>
      </c>
      <c r="AP170" s="30">
        <v>0</v>
      </c>
      <c r="AQ170" s="30">
        <v>0</v>
      </c>
      <c r="AR170" s="38">
        <v>0</v>
      </c>
      <c r="AS170" s="38">
        <v>0</v>
      </c>
      <c r="AT170" s="38">
        <v>0</v>
      </c>
      <c r="AU170" s="36">
        <v>17300000</v>
      </c>
      <c r="AV170" s="42">
        <v>0</v>
      </c>
      <c r="AW170" s="42">
        <v>0</v>
      </c>
      <c r="AX170" s="35">
        <v>0</v>
      </c>
      <c r="AY170" s="36">
        <f t="shared" si="423"/>
        <v>17300000</v>
      </c>
      <c r="AZ170" s="33">
        <v>0</v>
      </c>
      <c r="BA170" s="30">
        <v>0</v>
      </c>
      <c r="BB170" s="30">
        <v>0</v>
      </c>
      <c r="BC170" s="30">
        <v>0</v>
      </c>
      <c r="BD170" s="30">
        <v>0</v>
      </c>
      <c r="BE170" s="38">
        <v>0</v>
      </c>
      <c r="BF170" s="38">
        <v>0</v>
      </c>
      <c r="BG170" s="38">
        <v>0</v>
      </c>
      <c r="BH170" s="36">
        <v>0</v>
      </c>
      <c r="BI170" s="42">
        <v>0</v>
      </c>
      <c r="BJ170" s="42">
        <v>0</v>
      </c>
      <c r="BK170" s="35">
        <v>0</v>
      </c>
      <c r="BL170" s="30">
        <f t="shared" si="424"/>
        <v>0</v>
      </c>
      <c r="BM170" s="33">
        <v>0</v>
      </c>
      <c r="BN170" s="30">
        <v>0</v>
      </c>
      <c r="BO170" s="30">
        <v>0</v>
      </c>
      <c r="BP170" s="30">
        <v>0</v>
      </c>
      <c r="BQ170" s="31">
        <v>0</v>
      </c>
      <c r="BR170" s="38">
        <v>0</v>
      </c>
      <c r="BS170" s="56">
        <v>0</v>
      </c>
      <c r="BT170" s="42">
        <v>0</v>
      </c>
      <c r="BU170" s="36">
        <v>0</v>
      </c>
      <c r="BV170" s="42">
        <v>0</v>
      </c>
      <c r="BW170" s="42">
        <v>0</v>
      </c>
      <c r="BX170" s="35">
        <v>0</v>
      </c>
      <c r="BY170" s="30">
        <f>+SUM(BM170:BX170)</f>
        <v>0</v>
      </c>
      <c r="BZ170" s="33">
        <v>0</v>
      </c>
      <c r="CA170" s="30">
        <v>0</v>
      </c>
      <c r="CB170" s="30">
        <v>0</v>
      </c>
      <c r="CC170" s="30">
        <v>0</v>
      </c>
      <c r="CD170" s="30">
        <v>0</v>
      </c>
      <c r="CE170" s="38">
        <v>0</v>
      </c>
      <c r="CF170" s="38">
        <v>0</v>
      </c>
      <c r="CG170" s="38">
        <v>0</v>
      </c>
      <c r="CH170" s="36">
        <v>0</v>
      </c>
      <c r="CI170" s="42">
        <v>0</v>
      </c>
      <c r="CJ170" s="42">
        <v>0</v>
      </c>
      <c r="CK170" s="42">
        <v>0</v>
      </c>
      <c r="CL170" s="30">
        <f t="shared" si="425"/>
        <v>0</v>
      </c>
      <c r="CM170" s="33">
        <f>+AL170-AY170</f>
        <v>344240000</v>
      </c>
      <c r="CN170" s="33">
        <f>+AY170-BL170</f>
        <v>17300000</v>
      </c>
      <c r="CO170" s="33">
        <f>+BL170-BY170</f>
        <v>0</v>
      </c>
      <c r="CP170" s="33">
        <f>+BY170-CL170</f>
        <v>0</v>
      </c>
      <c r="CQ170" s="74">
        <f t="shared" si="369"/>
        <v>4.7850860209105492E-2</v>
      </c>
      <c r="CR170" s="74">
        <f t="shared" si="370"/>
        <v>0</v>
      </c>
    </row>
    <row r="171" spans="1:96" s="26" customFormat="1" ht="24" customHeight="1" outlineLevel="2" x14ac:dyDescent="0.2">
      <c r="A171" s="1191" t="str">
        <f t="shared" si="292"/>
        <v>C-2502-1000-1-0-3-1115</v>
      </c>
      <c r="B171" s="43" t="s">
        <v>679</v>
      </c>
      <c r="C171" s="404">
        <v>15</v>
      </c>
      <c r="D171" s="65" t="s">
        <v>381</v>
      </c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2"/>
      <c r="R171" s="30"/>
      <c r="S171" s="33"/>
      <c r="T171" s="33"/>
      <c r="U171" s="32"/>
      <c r="V171" s="30"/>
      <c r="W171" s="30"/>
      <c r="X171" s="33"/>
      <c r="Y171" s="33"/>
      <c r="Z171" s="33"/>
      <c r="AA171" s="33"/>
      <c r="AB171" s="33"/>
      <c r="AC171" s="32"/>
      <c r="AD171" s="30">
        <f t="shared" si="421"/>
        <v>0</v>
      </c>
      <c r="AE171" s="33">
        <f t="shared" si="422"/>
        <v>0</v>
      </c>
      <c r="AF171" s="30"/>
      <c r="AG171" s="33">
        <v>844585822</v>
      </c>
      <c r="AH171" s="33"/>
      <c r="AI171" s="33">
        <f>+E171-AD171+AE171-AH171-AF171+AG171</f>
        <v>844585822</v>
      </c>
      <c r="AJ171" s="33"/>
      <c r="AK171" s="121">
        <f t="shared" ref="AK171" si="426">+AJ171+AY171</f>
        <v>0</v>
      </c>
      <c r="AL171" s="638">
        <f>+AI171-AJ171</f>
        <v>844585822</v>
      </c>
      <c r="AM171" s="33">
        <v>0</v>
      </c>
      <c r="AN171" s="30">
        <v>0</v>
      </c>
      <c r="AO171" s="30">
        <v>0</v>
      </c>
      <c r="AP171" s="30">
        <v>0</v>
      </c>
      <c r="AQ171" s="30">
        <v>0</v>
      </c>
      <c r="AR171" s="38">
        <v>0</v>
      </c>
      <c r="AS171" s="38">
        <v>0</v>
      </c>
      <c r="AT171" s="38">
        <v>0</v>
      </c>
      <c r="AU171" s="36">
        <v>0</v>
      </c>
      <c r="AV171" s="42">
        <v>0</v>
      </c>
      <c r="AW171" s="42">
        <v>0</v>
      </c>
      <c r="AX171" s="35">
        <v>0</v>
      </c>
      <c r="AY171" s="36">
        <f t="shared" si="423"/>
        <v>0</v>
      </c>
      <c r="AZ171" s="33">
        <v>0</v>
      </c>
      <c r="BA171" s="30">
        <v>0</v>
      </c>
      <c r="BB171" s="30">
        <v>0</v>
      </c>
      <c r="BC171" s="30">
        <v>0</v>
      </c>
      <c r="BD171" s="30">
        <v>0</v>
      </c>
      <c r="BE171" s="38">
        <v>0</v>
      </c>
      <c r="BF171" s="38">
        <v>0</v>
      </c>
      <c r="BG171" s="38">
        <v>0</v>
      </c>
      <c r="BH171" s="36">
        <v>0</v>
      </c>
      <c r="BI171" s="42">
        <v>0</v>
      </c>
      <c r="BJ171" s="42">
        <v>0</v>
      </c>
      <c r="BK171" s="35">
        <v>0</v>
      </c>
      <c r="BL171" s="30">
        <f t="shared" si="424"/>
        <v>0</v>
      </c>
      <c r="BM171" s="33">
        <v>0</v>
      </c>
      <c r="BN171" s="30">
        <v>0</v>
      </c>
      <c r="BO171" s="30">
        <v>0</v>
      </c>
      <c r="BP171" s="30">
        <v>0</v>
      </c>
      <c r="BQ171" s="31">
        <v>0</v>
      </c>
      <c r="BR171" s="38">
        <v>0</v>
      </c>
      <c r="BS171" s="56">
        <v>0</v>
      </c>
      <c r="BT171" s="42">
        <v>0</v>
      </c>
      <c r="BU171" s="36">
        <v>0</v>
      </c>
      <c r="BV171" s="42">
        <v>0</v>
      </c>
      <c r="BW171" s="42">
        <v>0</v>
      </c>
      <c r="BX171" s="35">
        <v>0</v>
      </c>
      <c r="BY171" s="30">
        <f>+SUM(BM171:BX171)</f>
        <v>0</v>
      </c>
      <c r="BZ171" s="33">
        <v>0</v>
      </c>
      <c r="CA171" s="30">
        <v>0</v>
      </c>
      <c r="CB171" s="30">
        <v>0</v>
      </c>
      <c r="CC171" s="30">
        <v>0</v>
      </c>
      <c r="CD171" s="30">
        <v>0</v>
      </c>
      <c r="CE171" s="38">
        <v>0</v>
      </c>
      <c r="CF171" s="38">
        <v>0</v>
      </c>
      <c r="CG171" s="38">
        <v>0</v>
      </c>
      <c r="CH171" s="36">
        <v>0</v>
      </c>
      <c r="CI171" s="42">
        <v>0</v>
      </c>
      <c r="CJ171" s="42">
        <v>0</v>
      </c>
      <c r="CK171" s="42">
        <v>0</v>
      </c>
      <c r="CL171" s="30">
        <f t="shared" si="425"/>
        <v>0</v>
      </c>
      <c r="CM171" s="33">
        <f>+AL171-AY171</f>
        <v>844585822</v>
      </c>
      <c r="CN171" s="33">
        <f>+AY171-BL171</f>
        <v>0</v>
      </c>
      <c r="CO171" s="33">
        <f>+BL171-BY171</f>
        <v>0</v>
      </c>
      <c r="CP171" s="33">
        <f>+BY171-CL171</f>
        <v>0</v>
      </c>
      <c r="CQ171" s="74">
        <f t="shared" si="369"/>
        <v>0</v>
      </c>
      <c r="CR171" s="74">
        <f t="shared" si="370"/>
        <v>0</v>
      </c>
    </row>
    <row r="172" spans="1:96" s="26" customFormat="1" ht="63" customHeight="1" x14ac:dyDescent="0.2">
      <c r="A172" s="1544" t="str">
        <f>+B172</f>
        <v>C-2502-1000-2</v>
      </c>
      <c r="B172" s="292" t="s">
        <v>382</v>
      </c>
      <c r="C172" s="420" t="s">
        <v>86</v>
      </c>
      <c r="D172" s="1415" t="s">
        <v>351</v>
      </c>
      <c r="E172" s="293">
        <f>+E174+E179+E173</f>
        <v>1923920000</v>
      </c>
      <c r="F172" s="293">
        <f t="shared" ref="F172:BS172" si="427">+F174+F179+F173</f>
        <v>0</v>
      </c>
      <c r="G172" s="293">
        <f t="shared" si="427"/>
        <v>0</v>
      </c>
      <c r="H172" s="293">
        <f t="shared" si="427"/>
        <v>0</v>
      </c>
      <c r="I172" s="293">
        <f t="shared" si="427"/>
        <v>0</v>
      </c>
      <c r="J172" s="293">
        <f t="shared" si="427"/>
        <v>0</v>
      </c>
      <c r="K172" s="293">
        <f t="shared" si="427"/>
        <v>0</v>
      </c>
      <c r="L172" s="293">
        <f t="shared" si="427"/>
        <v>0</v>
      </c>
      <c r="M172" s="293">
        <f t="shared" si="427"/>
        <v>0</v>
      </c>
      <c r="N172" s="293">
        <f t="shared" si="427"/>
        <v>0</v>
      </c>
      <c r="O172" s="293">
        <f t="shared" si="427"/>
        <v>0</v>
      </c>
      <c r="P172" s="293">
        <f t="shared" si="427"/>
        <v>0</v>
      </c>
      <c r="Q172" s="294">
        <f t="shared" si="427"/>
        <v>0</v>
      </c>
      <c r="R172" s="686">
        <f>+R174+R179+R173</f>
        <v>0</v>
      </c>
      <c r="S172" s="666">
        <f>+S174+S179+S173</f>
        <v>0</v>
      </c>
      <c r="T172" s="293">
        <f t="shared" si="427"/>
        <v>0</v>
      </c>
      <c r="U172" s="294">
        <f t="shared" si="427"/>
        <v>0</v>
      </c>
      <c r="V172" s="295">
        <f t="shared" si="427"/>
        <v>40000000</v>
      </c>
      <c r="W172" s="295">
        <f t="shared" si="427"/>
        <v>40000000</v>
      </c>
      <c r="X172" s="293">
        <f t="shared" si="427"/>
        <v>7559460</v>
      </c>
      <c r="Y172" s="293">
        <f t="shared" si="427"/>
        <v>7559460</v>
      </c>
      <c r="Z172" s="293">
        <f t="shared" si="427"/>
        <v>36660000</v>
      </c>
      <c r="AA172" s="293">
        <f t="shared" si="427"/>
        <v>36660000</v>
      </c>
      <c r="AB172" s="293">
        <f t="shared" si="427"/>
        <v>0</v>
      </c>
      <c r="AC172" s="294">
        <f t="shared" si="427"/>
        <v>0</v>
      </c>
      <c r="AD172" s="295">
        <f t="shared" si="427"/>
        <v>84219460</v>
      </c>
      <c r="AE172" s="293">
        <f t="shared" si="427"/>
        <v>84219460</v>
      </c>
      <c r="AF172" s="295">
        <f>+AF174+AF179+AF173</f>
        <v>323920000</v>
      </c>
      <c r="AG172" s="293">
        <f>+AG174+AG179+AG173</f>
        <v>0</v>
      </c>
      <c r="AH172" s="293">
        <f t="shared" si="427"/>
        <v>76740540</v>
      </c>
      <c r="AI172" s="917">
        <f t="shared" si="427"/>
        <v>1523259460</v>
      </c>
      <c r="AJ172" s="293">
        <f>+AJ174+AJ179+AJ173</f>
        <v>0</v>
      </c>
      <c r="AK172" s="293">
        <f>+AK174+AK179+AK173</f>
        <v>1523259460</v>
      </c>
      <c r="AL172" s="293">
        <f>+AL174+AL179+AL173</f>
        <v>1523259460</v>
      </c>
      <c r="AM172" s="293">
        <f t="shared" si="427"/>
        <v>0</v>
      </c>
      <c r="AN172" s="293">
        <f t="shared" si="427"/>
        <v>326660000</v>
      </c>
      <c r="AO172" s="293">
        <f t="shared" si="427"/>
        <v>135340000</v>
      </c>
      <c r="AP172" s="293">
        <f t="shared" si="427"/>
        <v>808400000</v>
      </c>
      <c r="AQ172" s="293">
        <f t="shared" si="427"/>
        <v>3859460</v>
      </c>
      <c r="AR172" s="293">
        <f t="shared" si="427"/>
        <v>0</v>
      </c>
      <c r="AS172" s="293">
        <f t="shared" si="427"/>
        <v>63000000</v>
      </c>
      <c r="AT172" s="293">
        <f t="shared" si="427"/>
        <v>0</v>
      </c>
      <c r="AU172" s="293">
        <f t="shared" si="427"/>
        <v>40000000</v>
      </c>
      <c r="AV172" s="293">
        <f t="shared" si="427"/>
        <v>131000000</v>
      </c>
      <c r="AW172" s="293">
        <f t="shared" ref="AW172" si="428">+AW174+AW179+AW173</f>
        <v>15000000</v>
      </c>
      <c r="AX172" s="293">
        <f t="shared" si="427"/>
        <v>0</v>
      </c>
      <c r="AY172" s="293">
        <f t="shared" si="427"/>
        <v>1523259460</v>
      </c>
      <c r="AZ172" s="293">
        <v>0</v>
      </c>
      <c r="BA172" s="293">
        <f t="shared" si="427"/>
        <v>3211764</v>
      </c>
      <c r="BB172" s="293">
        <f t="shared" si="427"/>
        <v>131545976</v>
      </c>
      <c r="BC172" s="293">
        <f t="shared" si="427"/>
        <v>96354290</v>
      </c>
      <c r="BD172" s="293">
        <f t="shared" si="427"/>
        <v>866716035</v>
      </c>
      <c r="BE172" s="293">
        <f t="shared" si="427"/>
        <v>23732596</v>
      </c>
      <c r="BF172" s="293">
        <f t="shared" si="427"/>
        <v>28865681</v>
      </c>
      <c r="BG172" s="293">
        <f t="shared" si="427"/>
        <v>85546834</v>
      </c>
      <c r="BH172" s="293">
        <f t="shared" si="427"/>
        <v>13450062</v>
      </c>
      <c r="BI172" s="293">
        <f t="shared" si="427"/>
        <v>31491931</v>
      </c>
      <c r="BJ172" s="293">
        <f t="shared" ref="BJ172" si="429">+BJ174+BJ179+BJ173</f>
        <v>155053376</v>
      </c>
      <c r="BK172" s="293">
        <f t="shared" si="427"/>
        <v>6950646</v>
      </c>
      <c r="BL172" s="293">
        <f t="shared" si="427"/>
        <v>1442919191</v>
      </c>
      <c r="BM172" s="293">
        <f t="shared" si="427"/>
        <v>0</v>
      </c>
      <c r="BN172" s="293">
        <f t="shared" si="427"/>
        <v>0</v>
      </c>
      <c r="BO172" s="293">
        <f t="shared" si="427"/>
        <v>7768740</v>
      </c>
      <c r="BP172" s="293">
        <f t="shared" si="427"/>
        <v>1989000</v>
      </c>
      <c r="BQ172" s="293">
        <f t="shared" si="427"/>
        <v>13182717</v>
      </c>
      <c r="BR172" s="289">
        <f t="shared" si="427"/>
        <v>189203882</v>
      </c>
      <c r="BS172" s="293">
        <f t="shared" si="427"/>
        <v>55644971</v>
      </c>
      <c r="BT172" s="293">
        <f>+BT174+BT179+BT173</f>
        <v>40084740</v>
      </c>
      <c r="BU172" s="293">
        <f>+BU174+BU179+BU173</f>
        <v>97016324</v>
      </c>
      <c r="BV172" s="293">
        <f>+BV174+BV179+BV173</f>
        <v>176591282</v>
      </c>
      <c r="BW172" s="293">
        <f>+BW174+BW179+BW173</f>
        <v>69680598</v>
      </c>
      <c r="BX172" s="293">
        <f>+BX174+BX179+BX173</f>
        <v>330218654</v>
      </c>
      <c r="BY172" s="293">
        <f t="shared" ref="BY172:CP172" si="430">+BY174+BY179+BY173</f>
        <v>981380908</v>
      </c>
      <c r="BZ172" s="293">
        <f t="shared" si="430"/>
        <v>0</v>
      </c>
      <c r="CA172" s="293">
        <f t="shared" si="430"/>
        <v>0</v>
      </c>
      <c r="CB172" s="293">
        <f t="shared" si="430"/>
        <v>6546093</v>
      </c>
      <c r="CC172" s="293">
        <f t="shared" si="430"/>
        <v>2606353</v>
      </c>
      <c r="CD172" s="293">
        <f t="shared" si="430"/>
        <v>4515326</v>
      </c>
      <c r="CE172" s="293">
        <f t="shared" si="430"/>
        <v>187971505</v>
      </c>
      <c r="CF172" s="293">
        <f t="shared" si="430"/>
        <v>56277287</v>
      </c>
      <c r="CG172" s="293">
        <f t="shared" si="430"/>
        <v>48227129</v>
      </c>
      <c r="CH172" s="293">
        <f t="shared" si="430"/>
        <v>98746681</v>
      </c>
      <c r="CI172" s="293">
        <f t="shared" si="430"/>
        <v>175992416</v>
      </c>
      <c r="CJ172" s="293">
        <f t="shared" ref="CJ172" si="431">+CJ174+CJ179+CJ173</f>
        <v>62014420</v>
      </c>
      <c r="CK172" s="293">
        <f t="shared" ref="CK172" si="432">+CK174+CK179+CK173</f>
        <v>109356600</v>
      </c>
      <c r="CL172" s="293">
        <f t="shared" si="430"/>
        <v>752253810</v>
      </c>
      <c r="CM172" s="293">
        <f t="shared" si="430"/>
        <v>0</v>
      </c>
      <c r="CN172" s="293">
        <f t="shared" si="430"/>
        <v>80340269</v>
      </c>
      <c r="CO172" s="293">
        <f t="shared" si="430"/>
        <v>461538283</v>
      </c>
      <c r="CP172" s="293">
        <f t="shared" si="430"/>
        <v>229127098</v>
      </c>
      <c r="CQ172" s="296">
        <f t="shared" si="369"/>
        <v>1</v>
      </c>
      <c r="CR172" s="296">
        <f t="shared" si="370"/>
        <v>0.94725765957166619</v>
      </c>
    </row>
    <row r="173" spans="1:96" s="83" customFormat="1" ht="24.75" customHeight="1" outlineLevel="1" x14ac:dyDescent="0.2">
      <c r="A173" s="1191" t="str">
        <f t="shared" si="292"/>
        <v>C-2502-1000-2</v>
      </c>
      <c r="B173" s="375" t="s">
        <v>382</v>
      </c>
      <c r="C173" s="415"/>
      <c r="D173" s="969" t="s">
        <v>439</v>
      </c>
      <c r="E173" s="167">
        <v>920000</v>
      </c>
      <c r="F173" s="167"/>
      <c r="G173" s="167"/>
      <c r="H173" s="167"/>
      <c r="I173" s="167"/>
      <c r="J173" s="167"/>
      <c r="K173" s="167"/>
      <c r="L173" s="167"/>
      <c r="M173" s="167"/>
      <c r="N173" s="167"/>
      <c r="O173" s="167"/>
      <c r="P173" s="167"/>
      <c r="Q173" s="168"/>
      <c r="R173" s="154"/>
      <c r="S173" s="167"/>
      <c r="T173" s="167"/>
      <c r="U173" s="168"/>
      <c r="V173" s="154"/>
      <c r="W173" s="154"/>
      <c r="X173" s="167"/>
      <c r="Y173" s="167"/>
      <c r="Z173" s="167"/>
      <c r="AA173" s="167"/>
      <c r="AB173" s="167">
        <v>0</v>
      </c>
      <c r="AC173" s="167">
        <v>0</v>
      </c>
      <c r="AD173" s="154">
        <f t="shared" ref="AD173" si="433">+F173+H173+J173+L173+N173+P173+R173+T173+V173+X173+Z173+AB173</f>
        <v>0</v>
      </c>
      <c r="AE173" s="167">
        <f t="shared" ref="AE173" si="434">+G173+I173+K173+M173+O173+Q173+S173+U173+W173+Y173+AA173+AC173</f>
        <v>0</v>
      </c>
      <c r="AF173" s="154">
        <v>920000</v>
      </c>
      <c r="AG173" s="167"/>
      <c r="AH173" s="167">
        <v>0</v>
      </c>
      <c r="AI173" s="887">
        <f>+E173-AD173+AE173-AH173-AF173+AG173</f>
        <v>0</v>
      </c>
      <c r="AJ173" s="887"/>
      <c r="AK173" s="959">
        <f>+AJ173+AY173</f>
        <v>0</v>
      </c>
      <c r="AL173" s="167">
        <v>0</v>
      </c>
      <c r="AM173" s="167">
        <v>0</v>
      </c>
      <c r="AN173" s="172">
        <v>0</v>
      </c>
      <c r="AO173" s="172">
        <v>0</v>
      </c>
      <c r="AP173" s="172">
        <v>0</v>
      </c>
      <c r="AQ173" s="172">
        <v>0</v>
      </c>
      <c r="AR173" s="172">
        <v>0</v>
      </c>
      <c r="AS173" s="172">
        <v>0</v>
      </c>
      <c r="AT173" s="172">
        <v>0</v>
      </c>
      <c r="AU173" s="172">
        <v>0</v>
      </c>
      <c r="AV173" s="172">
        <v>0</v>
      </c>
      <c r="AW173" s="172">
        <v>0</v>
      </c>
      <c r="AX173" s="172">
        <v>0</v>
      </c>
      <c r="AY173" s="175">
        <f>+SUM(AM173:AX173)</f>
        <v>0</v>
      </c>
      <c r="AZ173" s="167">
        <v>0</v>
      </c>
      <c r="BA173" s="154">
        <v>0</v>
      </c>
      <c r="BB173" s="176">
        <v>0</v>
      </c>
      <c r="BC173" s="176">
        <v>0</v>
      </c>
      <c r="BD173" s="176">
        <v>0</v>
      </c>
      <c r="BE173" s="176">
        <v>0</v>
      </c>
      <c r="BF173" s="176">
        <v>0</v>
      </c>
      <c r="BG173" s="176">
        <v>0</v>
      </c>
      <c r="BH173" s="175">
        <v>0</v>
      </c>
      <c r="BI173" s="170">
        <v>0</v>
      </c>
      <c r="BJ173" s="170">
        <v>0</v>
      </c>
      <c r="BK173" s="171">
        <v>0</v>
      </c>
      <c r="BL173" s="154">
        <f>+SUM(AZ173:BK173)</f>
        <v>0</v>
      </c>
      <c r="BM173" s="170">
        <v>0</v>
      </c>
      <c r="BN173" s="177">
        <v>0</v>
      </c>
      <c r="BO173" s="178">
        <v>0</v>
      </c>
      <c r="BP173" s="179">
        <v>0</v>
      </c>
      <c r="BQ173" s="179">
        <v>0</v>
      </c>
      <c r="BR173" s="179">
        <v>0</v>
      </c>
      <c r="BS173" s="179">
        <v>0</v>
      </c>
      <c r="BT173" s="170">
        <v>0</v>
      </c>
      <c r="BU173" s="175">
        <v>0</v>
      </c>
      <c r="BV173" s="170">
        <v>0</v>
      </c>
      <c r="BW173" s="170">
        <v>0</v>
      </c>
      <c r="BX173" s="171">
        <v>0</v>
      </c>
      <c r="BY173" s="169">
        <f>+SUM(BM173:BX173)</f>
        <v>0</v>
      </c>
      <c r="BZ173" s="180">
        <v>0</v>
      </c>
      <c r="CA173" s="170"/>
      <c r="CB173" s="176"/>
      <c r="CC173" s="176"/>
      <c r="CD173" s="176"/>
      <c r="CE173" s="176"/>
      <c r="CF173" s="176"/>
      <c r="CG173" s="176"/>
      <c r="CH173" s="175"/>
      <c r="CI173" s="170"/>
      <c r="CJ173" s="170"/>
      <c r="CK173" s="170"/>
      <c r="CL173" s="169">
        <f>+SUM(BZ173:CK173)</f>
        <v>0</v>
      </c>
      <c r="CM173" s="887">
        <f>+AL173-AY173</f>
        <v>0</v>
      </c>
      <c r="CN173" s="887">
        <f>+AY173-BL173</f>
        <v>0</v>
      </c>
      <c r="CO173" s="887">
        <f>+BL173-BY173</f>
        <v>0</v>
      </c>
      <c r="CP173" s="887">
        <f>+BY173-CL173</f>
        <v>0</v>
      </c>
      <c r="CQ173" s="945">
        <f t="shared" si="369"/>
        <v>0</v>
      </c>
      <c r="CR173" s="945">
        <f t="shared" si="370"/>
        <v>0</v>
      </c>
    </row>
    <row r="174" spans="1:96" s="193" customFormat="1" ht="36.75" customHeight="1" outlineLevel="1" x14ac:dyDescent="0.2">
      <c r="A174" s="1191" t="str">
        <f t="shared" si="292"/>
        <v>C-2502-1000-2-0-110</v>
      </c>
      <c r="B174" s="374" t="s">
        <v>383</v>
      </c>
      <c r="C174" s="414">
        <v>10</v>
      </c>
      <c r="D174" s="968" t="s">
        <v>364</v>
      </c>
      <c r="E174" s="150">
        <f>+SUM(E175:E178)</f>
        <v>382300000</v>
      </c>
      <c r="F174" s="150">
        <f t="shared" ref="F174:BS174" si="435">+SUM(F175:F178)</f>
        <v>0</v>
      </c>
      <c r="G174" s="150">
        <f t="shared" si="435"/>
        <v>0</v>
      </c>
      <c r="H174" s="150">
        <f t="shared" si="435"/>
        <v>0</v>
      </c>
      <c r="I174" s="150">
        <f t="shared" si="435"/>
        <v>0</v>
      </c>
      <c r="J174" s="150">
        <f t="shared" si="435"/>
        <v>0</v>
      </c>
      <c r="K174" s="150">
        <f t="shared" si="435"/>
        <v>0</v>
      </c>
      <c r="L174" s="150">
        <f t="shared" si="435"/>
        <v>0</v>
      </c>
      <c r="M174" s="150">
        <f t="shared" si="435"/>
        <v>0</v>
      </c>
      <c r="N174" s="150">
        <f t="shared" si="435"/>
        <v>0</v>
      </c>
      <c r="O174" s="150">
        <f t="shared" si="435"/>
        <v>0</v>
      </c>
      <c r="P174" s="150">
        <f t="shared" si="435"/>
        <v>0</v>
      </c>
      <c r="Q174" s="160">
        <f t="shared" si="435"/>
        <v>0</v>
      </c>
      <c r="R174" s="161">
        <f t="shared" si="435"/>
        <v>0</v>
      </c>
      <c r="S174" s="161">
        <f t="shared" si="435"/>
        <v>0</v>
      </c>
      <c r="T174" s="150">
        <f t="shared" si="435"/>
        <v>0</v>
      </c>
      <c r="U174" s="160">
        <f t="shared" si="435"/>
        <v>0</v>
      </c>
      <c r="V174" s="161">
        <f t="shared" si="435"/>
        <v>0</v>
      </c>
      <c r="W174" s="161">
        <f t="shared" si="435"/>
        <v>0</v>
      </c>
      <c r="X174" s="150">
        <f>+SUM(X175:X178)</f>
        <v>7559460</v>
      </c>
      <c r="Y174" s="150">
        <f t="shared" si="435"/>
        <v>0</v>
      </c>
      <c r="Z174" s="150">
        <f t="shared" si="435"/>
        <v>0</v>
      </c>
      <c r="AA174" s="150">
        <f t="shared" si="435"/>
        <v>0</v>
      </c>
      <c r="AB174" s="150">
        <f t="shared" si="435"/>
        <v>0</v>
      </c>
      <c r="AC174" s="160">
        <f t="shared" si="435"/>
        <v>0</v>
      </c>
      <c r="AD174" s="161">
        <f t="shared" si="435"/>
        <v>7559460</v>
      </c>
      <c r="AE174" s="150">
        <f t="shared" si="435"/>
        <v>0</v>
      </c>
      <c r="AF174" s="161">
        <f>+SUM(AF175:AF178)</f>
        <v>0</v>
      </c>
      <c r="AG174" s="150">
        <f>+SUM(AG175:AG178)</f>
        <v>0</v>
      </c>
      <c r="AH174" s="150">
        <f t="shared" si="435"/>
        <v>76740540</v>
      </c>
      <c r="AI174" s="150">
        <f t="shared" si="435"/>
        <v>298000000</v>
      </c>
      <c r="AJ174" s="150">
        <f t="shared" si="435"/>
        <v>0</v>
      </c>
      <c r="AK174" s="150">
        <f t="shared" si="435"/>
        <v>298000000</v>
      </c>
      <c r="AL174" s="150">
        <f t="shared" si="435"/>
        <v>298000000</v>
      </c>
      <c r="AM174" s="150">
        <f t="shared" si="435"/>
        <v>0</v>
      </c>
      <c r="AN174" s="150">
        <f t="shared" si="435"/>
        <v>30000000</v>
      </c>
      <c r="AO174" s="150">
        <f t="shared" si="435"/>
        <v>0</v>
      </c>
      <c r="AP174" s="150">
        <f t="shared" si="435"/>
        <v>175000000</v>
      </c>
      <c r="AQ174" s="150">
        <f t="shared" si="435"/>
        <v>0</v>
      </c>
      <c r="AR174" s="150">
        <f t="shared" si="435"/>
        <v>0</v>
      </c>
      <c r="AS174" s="150">
        <f t="shared" si="435"/>
        <v>63000000</v>
      </c>
      <c r="AT174" s="150">
        <f t="shared" si="435"/>
        <v>0</v>
      </c>
      <c r="AU174" s="150">
        <f t="shared" si="435"/>
        <v>0</v>
      </c>
      <c r="AV174" s="150">
        <f t="shared" si="435"/>
        <v>15000000</v>
      </c>
      <c r="AW174" s="150">
        <f t="shared" ref="AW174" si="436">+SUM(AW175:AW178)</f>
        <v>15000000</v>
      </c>
      <c r="AX174" s="150">
        <f t="shared" si="435"/>
        <v>0</v>
      </c>
      <c r="AY174" s="150">
        <f t="shared" si="435"/>
        <v>298000000</v>
      </c>
      <c r="AZ174" s="150">
        <f t="shared" si="435"/>
        <v>0</v>
      </c>
      <c r="BA174" s="150">
        <f t="shared" si="435"/>
        <v>3211764</v>
      </c>
      <c r="BB174" s="150">
        <f t="shared" si="435"/>
        <v>11545976</v>
      </c>
      <c r="BC174" s="150">
        <f t="shared" si="435"/>
        <v>3954290</v>
      </c>
      <c r="BD174" s="150">
        <f t="shared" si="435"/>
        <v>180471936</v>
      </c>
      <c r="BE174" s="150">
        <f t="shared" si="435"/>
        <v>575294</v>
      </c>
      <c r="BF174" s="150">
        <f t="shared" si="435"/>
        <v>0</v>
      </c>
      <c r="BG174" s="150">
        <f t="shared" si="435"/>
        <v>64701239</v>
      </c>
      <c r="BH174" s="150">
        <f t="shared" si="435"/>
        <v>499055</v>
      </c>
      <c r="BI174" s="150">
        <f t="shared" si="435"/>
        <v>11030476</v>
      </c>
      <c r="BJ174" s="150">
        <f t="shared" ref="BJ174" si="437">+SUM(BJ175:BJ178)</f>
        <v>400000</v>
      </c>
      <c r="BK174" s="150">
        <f t="shared" si="435"/>
        <v>4000000</v>
      </c>
      <c r="BL174" s="150">
        <f t="shared" si="435"/>
        <v>280390030</v>
      </c>
      <c r="BM174" s="150">
        <f t="shared" si="435"/>
        <v>0</v>
      </c>
      <c r="BN174" s="150">
        <f t="shared" si="435"/>
        <v>0</v>
      </c>
      <c r="BO174" s="150">
        <f t="shared" si="435"/>
        <v>7768740</v>
      </c>
      <c r="BP174" s="150">
        <f t="shared" si="435"/>
        <v>1989000</v>
      </c>
      <c r="BQ174" s="150">
        <f t="shared" si="435"/>
        <v>7122128</v>
      </c>
      <c r="BR174" s="302">
        <f t="shared" si="435"/>
        <v>38383982</v>
      </c>
      <c r="BS174" s="150">
        <f t="shared" si="435"/>
        <v>0</v>
      </c>
      <c r="BT174" s="150">
        <f t="shared" ref="BT174:CP174" si="438">+SUM(BT175:BT178)</f>
        <v>832562</v>
      </c>
      <c r="BU174" s="150">
        <f t="shared" si="438"/>
        <v>7058350</v>
      </c>
      <c r="BV174" s="150">
        <f t="shared" si="438"/>
        <v>15937243</v>
      </c>
      <c r="BW174" s="150">
        <f t="shared" ref="BW174" si="439">+SUM(BW175:BW178)</f>
        <v>18066117</v>
      </c>
      <c r="BX174" s="150">
        <f t="shared" si="438"/>
        <v>58953174</v>
      </c>
      <c r="BY174" s="150">
        <f t="shared" si="438"/>
        <v>156111296</v>
      </c>
      <c r="BZ174" s="150">
        <f t="shared" si="438"/>
        <v>0</v>
      </c>
      <c r="CA174" s="150">
        <f t="shared" si="438"/>
        <v>0</v>
      </c>
      <c r="CB174" s="150">
        <f t="shared" si="438"/>
        <v>6546093</v>
      </c>
      <c r="CC174" s="150">
        <f t="shared" si="438"/>
        <v>2606353</v>
      </c>
      <c r="CD174" s="150">
        <f t="shared" si="438"/>
        <v>4515326</v>
      </c>
      <c r="CE174" s="150">
        <f t="shared" si="438"/>
        <v>41020784</v>
      </c>
      <c r="CF174" s="150">
        <f t="shared" si="438"/>
        <v>575294</v>
      </c>
      <c r="CG174" s="150">
        <f t="shared" si="438"/>
        <v>550294</v>
      </c>
      <c r="CH174" s="150">
        <f t="shared" si="438"/>
        <v>7340618</v>
      </c>
      <c r="CI174" s="150">
        <f t="shared" si="438"/>
        <v>15937243</v>
      </c>
      <c r="CJ174" s="150">
        <f t="shared" ref="CJ174" si="440">+SUM(CJ175:CJ178)</f>
        <v>17966117</v>
      </c>
      <c r="CK174" s="150">
        <f t="shared" ref="CK174" si="441">+SUM(CK175:CK178)</f>
        <v>20400000</v>
      </c>
      <c r="CL174" s="150">
        <f t="shared" si="438"/>
        <v>117458122</v>
      </c>
      <c r="CM174" s="150">
        <f t="shared" si="438"/>
        <v>0</v>
      </c>
      <c r="CN174" s="150">
        <f t="shared" si="438"/>
        <v>17609970</v>
      </c>
      <c r="CO174" s="150">
        <f t="shared" si="438"/>
        <v>124278734</v>
      </c>
      <c r="CP174" s="150">
        <f t="shared" si="438"/>
        <v>38653174</v>
      </c>
      <c r="CQ174" s="297">
        <f t="shared" si="369"/>
        <v>1</v>
      </c>
      <c r="CR174" s="297">
        <f t="shared" si="370"/>
        <v>0.94090614093959735</v>
      </c>
    </row>
    <row r="175" spans="1:96" s="29" customFormat="1" ht="36.75" customHeight="1" outlineLevel="2" x14ac:dyDescent="0.2">
      <c r="A175" s="1191" t="str">
        <f t="shared" si="292"/>
        <v>C-2502-1000-2-0-1-110</v>
      </c>
      <c r="B175" s="43" t="s">
        <v>384</v>
      </c>
      <c r="C175" s="404">
        <v>10</v>
      </c>
      <c r="D175" s="65" t="s">
        <v>365</v>
      </c>
      <c r="E175" s="33">
        <v>177300000</v>
      </c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428"/>
      <c r="R175" s="30"/>
      <c r="S175" s="30"/>
      <c r="T175" s="27"/>
      <c r="U175" s="428"/>
      <c r="V175" s="30"/>
      <c r="W175" s="30"/>
      <c r="X175" s="27">
        <v>7559460</v>
      </c>
      <c r="Y175" s="27"/>
      <c r="Z175" s="27"/>
      <c r="AA175" s="27"/>
      <c r="AB175" s="27"/>
      <c r="AC175" s="428"/>
      <c r="AD175" s="30">
        <f t="shared" ref="AD175:AD178" si="442">+F175+H175+J175+L175+N175+P175+R175+T175+V175+X175+Z175+AB175</f>
        <v>7559460</v>
      </c>
      <c r="AE175" s="33">
        <f t="shared" ref="AE175:AE178" si="443">+G175+I175+K175+M175+O175+Q175+S175+U175+W175+Y175+AA175+AC175</f>
        <v>0</v>
      </c>
      <c r="AF175" s="30"/>
      <c r="AG175" s="33"/>
      <c r="AH175" s="33">
        <v>76740540</v>
      </c>
      <c r="AI175" s="33">
        <f>+E175-AD175+AE175-AH175-AF175+AG175</f>
        <v>93000000</v>
      </c>
      <c r="AJ175" s="27"/>
      <c r="AK175" s="121">
        <f t="shared" ref="AK175:AK185" si="444">+AJ175+AY175</f>
        <v>93000000</v>
      </c>
      <c r="AL175" s="638">
        <f>+AI175-AJ175</f>
        <v>93000000</v>
      </c>
      <c r="AM175" s="33">
        <v>0</v>
      </c>
      <c r="AN175" s="260">
        <v>0</v>
      </c>
      <c r="AO175" s="260">
        <v>0</v>
      </c>
      <c r="AP175" s="260">
        <v>0</v>
      </c>
      <c r="AQ175" s="261">
        <v>0</v>
      </c>
      <c r="AR175" s="59">
        <v>0</v>
      </c>
      <c r="AS175" s="59">
        <v>63000000</v>
      </c>
      <c r="AT175" s="59">
        <v>0</v>
      </c>
      <c r="AU175" s="957">
        <v>0</v>
      </c>
      <c r="AV175" s="1197">
        <v>15000000</v>
      </c>
      <c r="AW175" s="38">
        <v>15000000</v>
      </c>
      <c r="AX175" s="60">
        <v>0</v>
      </c>
      <c r="AY175" s="36">
        <f t="shared" ref="AY175:AY178" si="445">+SUM(AM175:AX175)</f>
        <v>93000000</v>
      </c>
      <c r="AZ175" s="33">
        <v>0</v>
      </c>
      <c r="BA175" s="30">
        <v>0</v>
      </c>
      <c r="BB175" s="30">
        <v>0</v>
      </c>
      <c r="BC175" s="30">
        <v>0</v>
      </c>
      <c r="BD175" s="30">
        <v>0</v>
      </c>
      <c r="BE175" s="38">
        <v>0</v>
      </c>
      <c r="BF175" s="38">
        <v>0</v>
      </c>
      <c r="BG175" s="38">
        <v>63000000</v>
      </c>
      <c r="BH175" s="36">
        <v>0</v>
      </c>
      <c r="BI175" s="42">
        <v>11000000</v>
      </c>
      <c r="BJ175" s="42">
        <v>0</v>
      </c>
      <c r="BK175" s="35">
        <v>4000000</v>
      </c>
      <c r="BL175" s="30">
        <f t="shared" ref="BL175:BL178" si="446">+SUM(AZ175:BK175)</f>
        <v>78000000</v>
      </c>
      <c r="BM175" s="42">
        <v>0</v>
      </c>
      <c r="BN175" s="34">
        <v>0</v>
      </c>
      <c r="BO175" s="34">
        <v>0</v>
      </c>
      <c r="BP175" s="34">
        <v>0</v>
      </c>
      <c r="BQ175" s="31">
        <v>0</v>
      </c>
      <c r="BR175" s="38">
        <v>0</v>
      </c>
      <c r="BS175" s="56">
        <v>0</v>
      </c>
      <c r="BT175" s="42">
        <v>0</v>
      </c>
      <c r="BU175" s="423">
        <v>4500000</v>
      </c>
      <c r="BV175" s="423">
        <v>15000000</v>
      </c>
      <c r="BW175" s="28">
        <v>15000000</v>
      </c>
      <c r="BX175" s="35">
        <v>43500000</v>
      </c>
      <c r="BY175" s="30">
        <f>+SUM(BM175:BX175)</f>
        <v>78000000</v>
      </c>
      <c r="BZ175" s="72">
        <v>0</v>
      </c>
      <c r="CA175" s="163">
        <v>0</v>
      </c>
      <c r="CB175" s="163">
        <v>0</v>
      </c>
      <c r="CC175" s="163">
        <v>0</v>
      </c>
      <c r="CD175" s="163">
        <v>0</v>
      </c>
      <c r="CE175" s="38">
        <v>0</v>
      </c>
      <c r="CF175" s="39">
        <v>0</v>
      </c>
      <c r="CG175" s="39">
        <v>0</v>
      </c>
      <c r="CH175" s="423">
        <v>4500000</v>
      </c>
      <c r="CI175" s="44">
        <v>15000000</v>
      </c>
      <c r="CJ175" s="44">
        <v>15000000</v>
      </c>
      <c r="CK175" s="44">
        <v>20000000</v>
      </c>
      <c r="CL175" s="30">
        <f t="shared" ref="CL175:CL178" si="447">+SUM(BZ175:CK175)</f>
        <v>54500000</v>
      </c>
      <c r="CM175" s="33">
        <f>+AL175-AY175</f>
        <v>0</v>
      </c>
      <c r="CN175" s="33">
        <f>+AY175-BL175</f>
        <v>15000000</v>
      </c>
      <c r="CO175" s="33">
        <f>+BL175-BY175</f>
        <v>0</v>
      </c>
      <c r="CP175" s="33">
        <f>+BY175-CL175</f>
        <v>23500000</v>
      </c>
      <c r="CQ175" s="74">
        <f t="shared" si="369"/>
        <v>1</v>
      </c>
      <c r="CR175" s="74">
        <f t="shared" si="370"/>
        <v>0.83870967741935487</v>
      </c>
    </row>
    <row r="176" spans="1:96" s="29" customFormat="1" ht="36.75" customHeight="1" outlineLevel="2" x14ac:dyDescent="0.2">
      <c r="A176" s="1191" t="str">
        <f t="shared" si="292"/>
        <v>C-2502-1000-2-0-1-210</v>
      </c>
      <c r="B176" s="43" t="s">
        <v>385</v>
      </c>
      <c r="C176" s="404">
        <v>10</v>
      </c>
      <c r="D176" s="65" t="s">
        <v>360</v>
      </c>
      <c r="E176" s="33">
        <v>175000000</v>
      </c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428"/>
      <c r="R176" s="30"/>
      <c r="S176" s="30"/>
      <c r="T176" s="27"/>
      <c r="U176" s="428"/>
      <c r="V176" s="30"/>
      <c r="W176" s="30"/>
      <c r="X176" s="27"/>
      <c r="Y176" s="27"/>
      <c r="Z176" s="27"/>
      <c r="AA176" s="27"/>
      <c r="AB176" s="27"/>
      <c r="AC176" s="428"/>
      <c r="AD176" s="30">
        <f t="shared" si="442"/>
        <v>0</v>
      </c>
      <c r="AE176" s="33">
        <f t="shared" si="443"/>
        <v>0</v>
      </c>
      <c r="AF176" s="30"/>
      <c r="AG176" s="33"/>
      <c r="AH176" s="33"/>
      <c r="AI176" s="33">
        <f>+E176-AD176+AE176-AH176-AF176+AG176</f>
        <v>175000000</v>
      </c>
      <c r="AJ176" s="27"/>
      <c r="AK176" s="121">
        <f t="shared" si="444"/>
        <v>175000000</v>
      </c>
      <c r="AL176" s="638">
        <f>+AI176-AJ176</f>
        <v>175000000</v>
      </c>
      <c r="AM176" s="33">
        <v>0</v>
      </c>
      <c r="AN176" s="260">
        <v>0</v>
      </c>
      <c r="AO176" s="260">
        <v>0</v>
      </c>
      <c r="AP176" s="260">
        <v>175000000</v>
      </c>
      <c r="AQ176" s="261">
        <v>0</v>
      </c>
      <c r="AR176" s="59">
        <v>0</v>
      </c>
      <c r="AS176" s="59">
        <v>0</v>
      </c>
      <c r="AT176" s="59">
        <v>0</v>
      </c>
      <c r="AU176" s="957">
        <v>0</v>
      </c>
      <c r="AV176" s="1197">
        <v>0</v>
      </c>
      <c r="AW176" s="38">
        <v>0</v>
      </c>
      <c r="AX176" s="60">
        <v>0</v>
      </c>
      <c r="AY176" s="36">
        <f t="shared" si="445"/>
        <v>175000000</v>
      </c>
      <c r="AZ176" s="33">
        <v>0</v>
      </c>
      <c r="BA176" s="30">
        <v>0</v>
      </c>
      <c r="BB176" s="38">
        <v>0</v>
      </c>
      <c r="BC176" s="38">
        <v>0</v>
      </c>
      <c r="BD176" s="38">
        <v>175000000</v>
      </c>
      <c r="BE176" s="38">
        <v>0</v>
      </c>
      <c r="BF176" s="38">
        <v>0</v>
      </c>
      <c r="BG176" s="38">
        <v>0</v>
      </c>
      <c r="BH176" s="36">
        <v>0</v>
      </c>
      <c r="BI176" s="42">
        <v>0</v>
      </c>
      <c r="BJ176" s="42">
        <v>0</v>
      </c>
      <c r="BK176" s="35">
        <v>0</v>
      </c>
      <c r="BL176" s="30">
        <f t="shared" si="446"/>
        <v>175000000</v>
      </c>
      <c r="BM176" s="42">
        <v>0</v>
      </c>
      <c r="BN176" s="34">
        <v>0</v>
      </c>
      <c r="BO176" s="34">
        <v>0</v>
      </c>
      <c r="BP176" s="34">
        <v>0</v>
      </c>
      <c r="BQ176" s="31">
        <v>0</v>
      </c>
      <c r="BR176" s="38">
        <v>35000000</v>
      </c>
      <c r="BS176" s="56">
        <v>0</v>
      </c>
      <c r="BT176" s="42">
        <v>0</v>
      </c>
      <c r="BU176" s="423">
        <v>1405533</v>
      </c>
      <c r="BV176" s="423">
        <v>0</v>
      </c>
      <c r="BW176" s="28">
        <v>0</v>
      </c>
      <c r="BX176" s="35">
        <v>15153174</v>
      </c>
      <c r="BY176" s="30">
        <f>+SUM(BM176:BX176)</f>
        <v>51558707</v>
      </c>
      <c r="BZ176" s="72">
        <v>0</v>
      </c>
      <c r="CA176" s="163">
        <v>0</v>
      </c>
      <c r="CB176" s="163">
        <v>0</v>
      </c>
      <c r="CC176" s="163">
        <v>0</v>
      </c>
      <c r="CD176" s="163">
        <v>0</v>
      </c>
      <c r="CE176" s="38">
        <v>35000000</v>
      </c>
      <c r="CF176" s="39">
        <v>0</v>
      </c>
      <c r="CG176" s="39">
        <v>0</v>
      </c>
      <c r="CH176" s="423">
        <v>1405533</v>
      </c>
      <c r="CI176" s="44">
        <v>0</v>
      </c>
      <c r="CJ176" s="44">
        <v>0</v>
      </c>
      <c r="CK176" s="44">
        <v>0</v>
      </c>
      <c r="CL176" s="30">
        <f t="shared" si="447"/>
        <v>36405533</v>
      </c>
      <c r="CM176" s="33">
        <f>+AL176-AY176</f>
        <v>0</v>
      </c>
      <c r="CN176" s="33">
        <f>+AY176-BL176</f>
        <v>0</v>
      </c>
      <c r="CO176" s="33">
        <f>+BL176-BY176</f>
        <v>123441293</v>
      </c>
      <c r="CP176" s="33">
        <f>+BY176-CL176</f>
        <v>15153174</v>
      </c>
      <c r="CQ176" s="74">
        <f t="shared" si="369"/>
        <v>1</v>
      </c>
      <c r="CR176" s="74">
        <f t="shared" si="370"/>
        <v>1</v>
      </c>
    </row>
    <row r="177" spans="1:96" s="29" customFormat="1" ht="33.75" customHeight="1" outlineLevel="2" x14ac:dyDescent="0.2">
      <c r="A177" s="1191" t="str">
        <f t="shared" si="292"/>
        <v>C-2502-1000-2-0-1-310</v>
      </c>
      <c r="B177" s="43" t="s">
        <v>386</v>
      </c>
      <c r="C177" s="404">
        <v>10</v>
      </c>
      <c r="D177" s="65" t="s">
        <v>361</v>
      </c>
      <c r="E177" s="33">
        <v>5000000</v>
      </c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428"/>
      <c r="R177" s="30"/>
      <c r="S177" s="30"/>
      <c r="T177" s="27"/>
      <c r="U177" s="428"/>
      <c r="V177" s="30"/>
      <c r="W177" s="30"/>
      <c r="X177" s="27"/>
      <c r="Y177" s="27"/>
      <c r="Z177" s="27"/>
      <c r="AA177" s="27"/>
      <c r="AB177" s="27"/>
      <c r="AC177" s="428"/>
      <c r="AD177" s="30">
        <f t="shared" si="442"/>
        <v>0</v>
      </c>
      <c r="AE177" s="33">
        <f t="shared" si="443"/>
        <v>0</v>
      </c>
      <c r="AF177" s="30"/>
      <c r="AG177" s="33"/>
      <c r="AH177" s="33"/>
      <c r="AI177" s="33">
        <f>+E177-AD177+AE177-AH177-AF177+AG177</f>
        <v>5000000</v>
      </c>
      <c r="AJ177" s="27"/>
      <c r="AK177" s="121">
        <f t="shared" si="444"/>
        <v>5000000</v>
      </c>
      <c r="AL177" s="638">
        <f>+AI177-AJ177</f>
        <v>5000000</v>
      </c>
      <c r="AM177" s="33">
        <v>0</v>
      </c>
      <c r="AN177" s="260">
        <v>5000000</v>
      </c>
      <c r="AO177" s="260">
        <v>0</v>
      </c>
      <c r="AP177" s="260">
        <v>0</v>
      </c>
      <c r="AQ177" s="261">
        <v>0</v>
      </c>
      <c r="AR177" s="59">
        <v>0</v>
      </c>
      <c r="AS177" s="59">
        <v>0</v>
      </c>
      <c r="AT177" s="59">
        <v>0</v>
      </c>
      <c r="AU177" s="957">
        <v>0</v>
      </c>
      <c r="AV177" s="1197">
        <v>0</v>
      </c>
      <c r="AW177" s="38">
        <v>0</v>
      </c>
      <c r="AX177" s="60">
        <v>0</v>
      </c>
      <c r="AY177" s="36">
        <f t="shared" si="445"/>
        <v>5000000</v>
      </c>
      <c r="AZ177" s="33">
        <v>0</v>
      </c>
      <c r="BA177" s="30">
        <v>0</v>
      </c>
      <c r="BB177" s="38">
        <v>5000000</v>
      </c>
      <c r="BC177" s="38">
        <v>0</v>
      </c>
      <c r="BD177" s="38">
        <v>0</v>
      </c>
      <c r="BE177" s="38">
        <v>0</v>
      </c>
      <c r="BF177" s="38">
        <v>0</v>
      </c>
      <c r="BG177" s="38">
        <v>0</v>
      </c>
      <c r="BH177" s="36">
        <v>0</v>
      </c>
      <c r="BI177" s="42">
        <v>0</v>
      </c>
      <c r="BJ177" s="42">
        <v>0</v>
      </c>
      <c r="BK177" s="35">
        <v>0</v>
      </c>
      <c r="BL177" s="30">
        <f t="shared" si="446"/>
        <v>5000000</v>
      </c>
      <c r="BM177" s="42">
        <v>0</v>
      </c>
      <c r="BN177" s="38">
        <v>0</v>
      </c>
      <c r="BO177" s="38">
        <v>0</v>
      </c>
      <c r="BP177" s="38">
        <v>0</v>
      </c>
      <c r="BQ177" s="35">
        <v>504590</v>
      </c>
      <c r="BR177" s="38">
        <v>0</v>
      </c>
      <c r="BS177" s="56">
        <v>0</v>
      </c>
      <c r="BT177" s="42">
        <v>0</v>
      </c>
      <c r="BU177" s="423">
        <v>284140</v>
      </c>
      <c r="BV177" s="423">
        <v>937243</v>
      </c>
      <c r="BW177" s="28">
        <v>2436586</v>
      </c>
      <c r="BX177" s="35">
        <v>0</v>
      </c>
      <c r="BY177" s="30">
        <f>+SUM(BM177:BX177)</f>
        <v>4162559</v>
      </c>
      <c r="BZ177" s="72">
        <v>0</v>
      </c>
      <c r="CA177" s="163">
        <v>0</v>
      </c>
      <c r="CB177" s="163">
        <v>0</v>
      </c>
      <c r="CC177" s="163">
        <v>0</v>
      </c>
      <c r="CD177" s="163">
        <v>0</v>
      </c>
      <c r="CE177" s="38">
        <v>504590</v>
      </c>
      <c r="CF177" s="39">
        <v>0</v>
      </c>
      <c r="CG177" s="39">
        <v>0</v>
      </c>
      <c r="CH177" s="423">
        <v>284140</v>
      </c>
      <c r="CI177" s="44">
        <v>937243</v>
      </c>
      <c r="CJ177" s="44">
        <v>2436586</v>
      </c>
      <c r="CK177" s="44">
        <v>0</v>
      </c>
      <c r="CL177" s="30">
        <f t="shared" si="447"/>
        <v>4162559</v>
      </c>
      <c r="CM177" s="33">
        <f>+AL177-AY177</f>
        <v>0</v>
      </c>
      <c r="CN177" s="33">
        <f>+AY177-BL177</f>
        <v>0</v>
      </c>
      <c r="CO177" s="33">
        <f>+BL177-BY177</f>
        <v>837441</v>
      </c>
      <c r="CP177" s="33">
        <f>+BY177-CL177</f>
        <v>0</v>
      </c>
      <c r="CQ177" s="74">
        <f t="shared" si="369"/>
        <v>1</v>
      </c>
      <c r="CR177" s="74">
        <f t="shared" si="370"/>
        <v>1</v>
      </c>
    </row>
    <row r="178" spans="1:96" s="29" customFormat="1" ht="36.75" customHeight="1" outlineLevel="2" x14ac:dyDescent="0.2">
      <c r="A178" s="1191" t="str">
        <f t="shared" si="292"/>
        <v>C-2502-1000-2-0-1-410</v>
      </c>
      <c r="B178" s="43" t="s">
        <v>387</v>
      </c>
      <c r="C178" s="404">
        <v>10</v>
      </c>
      <c r="D178" s="65" t="s">
        <v>105</v>
      </c>
      <c r="E178" s="33">
        <v>25000000</v>
      </c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428"/>
      <c r="R178" s="30"/>
      <c r="S178" s="30"/>
      <c r="T178" s="27"/>
      <c r="U178" s="428"/>
      <c r="V178" s="30"/>
      <c r="W178" s="30"/>
      <c r="X178" s="27"/>
      <c r="Y178" s="27"/>
      <c r="Z178" s="27"/>
      <c r="AA178" s="27"/>
      <c r="AB178" s="27"/>
      <c r="AC178" s="428"/>
      <c r="AD178" s="30">
        <f t="shared" si="442"/>
        <v>0</v>
      </c>
      <c r="AE178" s="33">
        <f t="shared" si="443"/>
        <v>0</v>
      </c>
      <c r="AF178" s="30"/>
      <c r="AG178" s="33"/>
      <c r="AH178" s="33"/>
      <c r="AI178" s="33">
        <f>+E178-AD178+AE178-AH178-AF178+AG178</f>
        <v>25000000</v>
      </c>
      <c r="AJ178" s="27"/>
      <c r="AK178" s="121">
        <f t="shared" si="444"/>
        <v>25000000</v>
      </c>
      <c r="AL178" s="638">
        <f>+AI178-AJ178</f>
        <v>25000000</v>
      </c>
      <c r="AM178" s="33">
        <v>0</v>
      </c>
      <c r="AN178" s="260">
        <v>25000000</v>
      </c>
      <c r="AO178" s="260">
        <v>0</v>
      </c>
      <c r="AP178" s="260">
        <v>0</v>
      </c>
      <c r="AQ178" s="261">
        <v>0</v>
      </c>
      <c r="AR178" s="59">
        <v>0</v>
      </c>
      <c r="AS178" s="59">
        <v>0</v>
      </c>
      <c r="AT178" s="59">
        <v>0</v>
      </c>
      <c r="AU178" s="957">
        <v>0</v>
      </c>
      <c r="AV178" s="1197">
        <v>0</v>
      </c>
      <c r="AW178" s="38">
        <v>0</v>
      </c>
      <c r="AX178" s="60">
        <v>0</v>
      </c>
      <c r="AY178" s="36">
        <f t="shared" si="445"/>
        <v>25000000</v>
      </c>
      <c r="AZ178" s="33">
        <v>0</v>
      </c>
      <c r="BA178" s="30">
        <v>3211764</v>
      </c>
      <c r="BB178" s="38">
        <v>6545976</v>
      </c>
      <c r="BC178" s="38">
        <v>3954290</v>
      </c>
      <c r="BD178" s="38">
        <v>5471936</v>
      </c>
      <c r="BE178" s="38">
        <v>575294</v>
      </c>
      <c r="BF178" s="38">
        <v>0</v>
      </c>
      <c r="BG178" s="38">
        <v>1701239</v>
      </c>
      <c r="BH178" s="36">
        <v>499055</v>
      </c>
      <c r="BI178" s="42">
        <v>30476</v>
      </c>
      <c r="BJ178" s="42">
        <v>400000</v>
      </c>
      <c r="BK178" s="35">
        <v>0</v>
      </c>
      <c r="BL178" s="30">
        <f t="shared" si="446"/>
        <v>22390030</v>
      </c>
      <c r="BM178" s="42">
        <v>0</v>
      </c>
      <c r="BN178" s="38">
        <v>0</v>
      </c>
      <c r="BO178" s="38">
        <v>7768740</v>
      </c>
      <c r="BP178" s="38">
        <v>1989000</v>
      </c>
      <c r="BQ178" s="35">
        <v>6617538</v>
      </c>
      <c r="BR178" s="38">
        <v>3383982</v>
      </c>
      <c r="BS178" s="56">
        <v>0</v>
      </c>
      <c r="BT178" s="42">
        <v>832562</v>
      </c>
      <c r="BU178" s="423">
        <v>868677</v>
      </c>
      <c r="BV178" s="423">
        <v>0</v>
      </c>
      <c r="BW178" s="28">
        <v>629531</v>
      </c>
      <c r="BX178" s="35">
        <v>300000</v>
      </c>
      <c r="BY178" s="30">
        <f>+SUM(BM178:BX178)</f>
        <v>22390030</v>
      </c>
      <c r="BZ178" s="42">
        <v>0</v>
      </c>
      <c r="CA178" s="38">
        <v>0</v>
      </c>
      <c r="CB178" s="38">
        <v>6546093</v>
      </c>
      <c r="CC178" s="38">
        <v>2606353</v>
      </c>
      <c r="CD178" s="38">
        <v>4515326</v>
      </c>
      <c r="CE178" s="38">
        <v>5516194</v>
      </c>
      <c r="CF178" s="39">
        <v>575294</v>
      </c>
      <c r="CG178" s="39">
        <v>550294</v>
      </c>
      <c r="CH178" s="423">
        <v>1150945</v>
      </c>
      <c r="CI178" s="44">
        <v>0</v>
      </c>
      <c r="CJ178" s="44">
        <v>529531</v>
      </c>
      <c r="CK178" s="44">
        <v>400000</v>
      </c>
      <c r="CL178" s="30">
        <f t="shared" si="447"/>
        <v>22390030</v>
      </c>
      <c r="CM178" s="33">
        <f>+AL178-AY178</f>
        <v>0</v>
      </c>
      <c r="CN178" s="33">
        <f>+AY178-BL178</f>
        <v>2609970</v>
      </c>
      <c r="CO178" s="33">
        <f>+BL178-BY178</f>
        <v>0</v>
      </c>
      <c r="CP178" s="33">
        <f>+BY178-CL178</f>
        <v>0</v>
      </c>
      <c r="CQ178" s="74">
        <f t="shared" si="369"/>
        <v>1</v>
      </c>
      <c r="CR178" s="74">
        <f t="shared" si="370"/>
        <v>0.89560119999999999</v>
      </c>
    </row>
    <row r="179" spans="1:96" s="29" customFormat="1" ht="36.75" customHeight="1" outlineLevel="1" x14ac:dyDescent="0.2">
      <c r="A179" s="1191" t="str">
        <f t="shared" si="292"/>
        <v>C-2502-1000-2-0-210</v>
      </c>
      <c r="B179" s="374" t="s">
        <v>388</v>
      </c>
      <c r="C179" s="414">
        <v>10</v>
      </c>
      <c r="D179" s="968" t="s">
        <v>359</v>
      </c>
      <c r="E179" s="150">
        <f t="shared" ref="E179:AK179" si="448">+SUM(E180:E185)</f>
        <v>1540700000</v>
      </c>
      <c r="F179" s="150">
        <f t="shared" si="448"/>
        <v>0</v>
      </c>
      <c r="G179" s="150">
        <f t="shared" si="448"/>
        <v>0</v>
      </c>
      <c r="H179" s="150">
        <f t="shared" si="448"/>
        <v>0</v>
      </c>
      <c r="I179" s="150">
        <f t="shared" si="448"/>
        <v>0</v>
      </c>
      <c r="J179" s="150">
        <f t="shared" si="448"/>
        <v>0</v>
      </c>
      <c r="K179" s="150">
        <f t="shared" si="448"/>
        <v>0</v>
      </c>
      <c r="L179" s="150">
        <f t="shared" si="448"/>
        <v>0</v>
      </c>
      <c r="M179" s="150">
        <f t="shared" si="448"/>
        <v>0</v>
      </c>
      <c r="N179" s="150">
        <f t="shared" si="448"/>
        <v>0</v>
      </c>
      <c r="O179" s="150">
        <f t="shared" si="448"/>
        <v>0</v>
      </c>
      <c r="P179" s="150">
        <f t="shared" si="448"/>
        <v>0</v>
      </c>
      <c r="Q179" s="160">
        <f t="shared" si="448"/>
        <v>0</v>
      </c>
      <c r="R179" s="161">
        <f>+SUM(R180:R185)</f>
        <v>0</v>
      </c>
      <c r="S179" s="161">
        <f>+SUM(S180:S185)</f>
        <v>0</v>
      </c>
      <c r="T179" s="150">
        <f t="shared" si="448"/>
        <v>0</v>
      </c>
      <c r="U179" s="160">
        <f t="shared" si="448"/>
        <v>0</v>
      </c>
      <c r="V179" s="161">
        <f t="shared" si="448"/>
        <v>40000000</v>
      </c>
      <c r="W179" s="161">
        <f t="shared" si="448"/>
        <v>40000000</v>
      </c>
      <c r="X179" s="150">
        <f>+SUM(X180:X185)</f>
        <v>0</v>
      </c>
      <c r="Y179" s="150">
        <f t="shared" si="448"/>
        <v>7559460</v>
      </c>
      <c r="Z179" s="150">
        <f t="shared" si="448"/>
        <v>36660000</v>
      </c>
      <c r="AA179" s="150">
        <f t="shared" si="448"/>
        <v>36660000</v>
      </c>
      <c r="AB179" s="150">
        <f t="shared" si="448"/>
        <v>0</v>
      </c>
      <c r="AC179" s="160">
        <f t="shared" si="448"/>
        <v>0</v>
      </c>
      <c r="AD179" s="161">
        <f t="shared" si="448"/>
        <v>76660000</v>
      </c>
      <c r="AE179" s="150">
        <f t="shared" si="448"/>
        <v>84219460</v>
      </c>
      <c r="AF179" s="161">
        <f>+SUM(AF180:AF185)</f>
        <v>323000000</v>
      </c>
      <c r="AG179" s="150"/>
      <c r="AH179" s="150">
        <f t="shared" si="448"/>
        <v>0</v>
      </c>
      <c r="AI179" s="150">
        <f t="shared" si="448"/>
        <v>1225259460</v>
      </c>
      <c r="AJ179" s="150">
        <f t="shared" si="448"/>
        <v>0</v>
      </c>
      <c r="AK179" s="150">
        <f t="shared" si="448"/>
        <v>1225259460</v>
      </c>
      <c r="AL179" s="150">
        <f>+SUM(AL180:AL185)</f>
        <v>1225259460</v>
      </c>
      <c r="AM179" s="150">
        <f t="shared" ref="AM179:BR179" si="449">+SUM(AM180:AM185)</f>
        <v>0</v>
      </c>
      <c r="AN179" s="150">
        <f t="shared" si="449"/>
        <v>296660000</v>
      </c>
      <c r="AO179" s="150">
        <f t="shared" si="449"/>
        <v>135340000</v>
      </c>
      <c r="AP179" s="150">
        <f t="shared" si="449"/>
        <v>633400000</v>
      </c>
      <c r="AQ179" s="150">
        <f t="shared" si="449"/>
        <v>3859460</v>
      </c>
      <c r="AR179" s="150">
        <f t="shared" si="449"/>
        <v>0</v>
      </c>
      <c r="AS179" s="150">
        <f t="shared" si="449"/>
        <v>0</v>
      </c>
      <c r="AT179" s="150">
        <f t="shared" si="449"/>
        <v>0</v>
      </c>
      <c r="AU179" s="150">
        <f t="shared" si="449"/>
        <v>40000000</v>
      </c>
      <c r="AV179" s="160">
        <f t="shared" si="449"/>
        <v>116000000</v>
      </c>
      <c r="AW179" s="305">
        <f t="shared" ref="AW179" si="450">+SUM(AW180:AW185)</f>
        <v>0</v>
      </c>
      <c r="AX179" s="150">
        <f t="shared" si="449"/>
        <v>0</v>
      </c>
      <c r="AY179" s="150">
        <f>+SUM(AY180:AY185)</f>
        <v>1225259460</v>
      </c>
      <c r="AZ179" s="150">
        <f t="shared" si="449"/>
        <v>0</v>
      </c>
      <c r="BA179" s="150">
        <f t="shared" si="449"/>
        <v>0</v>
      </c>
      <c r="BB179" s="150">
        <f t="shared" si="449"/>
        <v>120000000</v>
      </c>
      <c r="BC179" s="150">
        <f t="shared" si="449"/>
        <v>92400000</v>
      </c>
      <c r="BD179" s="150">
        <f t="shared" si="449"/>
        <v>686244099</v>
      </c>
      <c r="BE179" s="150">
        <f t="shared" si="449"/>
        <v>23157302</v>
      </c>
      <c r="BF179" s="150">
        <f t="shared" si="449"/>
        <v>28865681</v>
      </c>
      <c r="BG179" s="150">
        <f t="shared" si="449"/>
        <v>20845595</v>
      </c>
      <c r="BH179" s="150">
        <f t="shared" si="449"/>
        <v>12951007</v>
      </c>
      <c r="BI179" s="150">
        <f t="shared" si="449"/>
        <v>20461455</v>
      </c>
      <c r="BJ179" s="150">
        <f>+SUM(BJ180:BJ185)</f>
        <v>154653376</v>
      </c>
      <c r="BK179" s="150">
        <f t="shared" si="449"/>
        <v>2950646</v>
      </c>
      <c r="BL179" s="150">
        <f t="shared" si="449"/>
        <v>1162529161</v>
      </c>
      <c r="BM179" s="150">
        <f t="shared" si="449"/>
        <v>0</v>
      </c>
      <c r="BN179" s="150">
        <f t="shared" si="449"/>
        <v>0</v>
      </c>
      <c r="BO179" s="150">
        <f t="shared" si="449"/>
        <v>0</v>
      </c>
      <c r="BP179" s="150">
        <f t="shared" si="449"/>
        <v>0</v>
      </c>
      <c r="BQ179" s="150">
        <f t="shared" si="449"/>
        <v>6060589</v>
      </c>
      <c r="BR179" s="361">
        <f t="shared" si="449"/>
        <v>150819900</v>
      </c>
      <c r="BS179" s="150">
        <f t="shared" ref="BS179:CP179" si="451">+SUM(BS180:BS185)</f>
        <v>55644971</v>
      </c>
      <c r="BT179" s="150">
        <f t="shared" si="451"/>
        <v>39252178</v>
      </c>
      <c r="BU179" s="150">
        <f t="shared" si="451"/>
        <v>89957974</v>
      </c>
      <c r="BV179" s="150">
        <f t="shared" si="451"/>
        <v>160654039</v>
      </c>
      <c r="BW179" s="150">
        <f t="shared" ref="BW179" si="452">+SUM(BW180:BW185)</f>
        <v>51614481</v>
      </c>
      <c r="BX179" s="150">
        <f t="shared" si="451"/>
        <v>271265480</v>
      </c>
      <c r="BY179" s="150">
        <f t="shared" si="451"/>
        <v>825269612</v>
      </c>
      <c r="BZ179" s="150">
        <f t="shared" si="451"/>
        <v>0</v>
      </c>
      <c r="CA179" s="150">
        <f t="shared" si="451"/>
        <v>0</v>
      </c>
      <c r="CB179" s="150">
        <f t="shared" si="451"/>
        <v>0</v>
      </c>
      <c r="CC179" s="150">
        <f t="shared" si="451"/>
        <v>0</v>
      </c>
      <c r="CD179" s="150">
        <f t="shared" si="451"/>
        <v>0</v>
      </c>
      <c r="CE179" s="150">
        <f t="shared" si="451"/>
        <v>146950721</v>
      </c>
      <c r="CF179" s="150">
        <f t="shared" si="451"/>
        <v>55701993</v>
      </c>
      <c r="CG179" s="150">
        <f t="shared" si="451"/>
        <v>47676835</v>
      </c>
      <c r="CH179" s="150">
        <f t="shared" si="451"/>
        <v>91406063</v>
      </c>
      <c r="CI179" s="150">
        <f t="shared" si="451"/>
        <v>160055173</v>
      </c>
      <c r="CJ179" s="150">
        <f t="shared" ref="CJ179" si="453">+SUM(CJ180:CJ185)</f>
        <v>44048303</v>
      </c>
      <c r="CK179" s="150">
        <f t="shared" ref="CK179" si="454">+SUM(CK180:CK185)</f>
        <v>88956600</v>
      </c>
      <c r="CL179" s="150">
        <f t="shared" si="451"/>
        <v>634795688</v>
      </c>
      <c r="CM179" s="150">
        <f t="shared" si="451"/>
        <v>0</v>
      </c>
      <c r="CN179" s="150">
        <f t="shared" si="451"/>
        <v>62730299</v>
      </c>
      <c r="CO179" s="150">
        <f>+SUM(CO180:CO185)</f>
        <v>337259549</v>
      </c>
      <c r="CP179" s="150">
        <f t="shared" si="451"/>
        <v>190473924</v>
      </c>
      <c r="CQ179" s="298">
        <f t="shared" si="369"/>
        <v>1</v>
      </c>
      <c r="CR179" s="298">
        <f t="shared" si="370"/>
        <v>0.94880243650597895</v>
      </c>
    </row>
    <row r="180" spans="1:96" s="29" customFormat="1" ht="36.75" customHeight="1" outlineLevel="2" x14ac:dyDescent="0.2">
      <c r="A180" s="1191" t="str">
        <f t="shared" si="292"/>
        <v>C-2502-1000-2-0-2-110</v>
      </c>
      <c r="B180" s="43" t="s">
        <v>389</v>
      </c>
      <c r="C180" s="404">
        <v>10</v>
      </c>
      <c r="D180" s="65" t="s">
        <v>365</v>
      </c>
      <c r="E180" s="33">
        <v>172000000</v>
      </c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428"/>
      <c r="R180" s="30"/>
      <c r="S180" s="30"/>
      <c r="T180" s="27"/>
      <c r="U180" s="428"/>
      <c r="V180" s="30"/>
      <c r="W180" s="30"/>
      <c r="X180" s="27"/>
      <c r="Y180" s="27"/>
      <c r="Z180" s="27">
        <v>36660000</v>
      </c>
      <c r="AA180" s="27"/>
      <c r="AB180" s="27"/>
      <c r="AC180" s="428"/>
      <c r="AD180" s="30">
        <f t="shared" ref="AD180:AD185" si="455">+F180+H180+J180+L180+N180+P180+R180+T180+V180+X180+Z180+AB180</f>
        <v>36660000</v>
      </c>
      <c r="AE180" s="33">
        <f t="shared" ref="AE180:AE185" si="456">+G180+I180+K180+M180+O180+Q180+S180+U180+W180+Y180+AA180+AC180</f>
        <v>0</v>
      </c>
      <c r="AF180" s="30"/>
      <c r="AG180" s="33"/>
      <c r="AH180" s="33"/>
      <c r="AI180" s="33">
        <f t="shared" ref="AI180:AI185" si="457">+E180-AD180+AE180-AH180-AF180+AG180</f>
        <v>135340000</v>
      </c>
      <c r="AJ180" s="27"/>
      <c r="AK180" s="121">
        <f t="shared" si="444"/>
        <v>135340000</v>
      </c>
      <c r="AL180" s="638">
        <f t="shared" ref="AL180:AL185" si="458">+AI180-AJ180</f>
        <v>135340000</v>
      </c>
      <c r="AM180" s="33">
        <v>0</v>
      </c>
      <c r="AN180" s="260">
        <v>0</v>
      </c>
      <c r="AO180" s="260">
        <v>135340000</v>
      </c>
      <c r="AP180" s="260">
        <v>0</v>
      </c>
      <c r="AQ180" s="261">
        <v>0</v>
      </c>
      <c r="AR180" s="59">
        <v>0</v>
      </c>
      <c r="AS180" s="59">
        <v>0</v>
      </c>
      <c r="AT180" s="59">
        <v>0</v>
      </c>
      <c r="AU180" s="957">
        <v>0</v>
      </c>
      <c r="AV180" s="1197">
        <v>0</v>
      </c>
      <c r="AW180" s="38">
        <v>0</v>
      </c>
      <c r="AX180" s="60">
        <v>0</v>
      </c>
      <c r="AY180" s="36">
        <f t="shared" ref="AY180:AY185" si="459">+SUM(AM180:AX180)</f>
        <v>135340000</v>
      </c>
      <c r="AZ180" s="33">
        <v>0</v>
      </c>
      <c r="BA180" s="42">
        <v>0</v>
      </c>
      <c r="BB180" s="38">
        <v>0</v>
      </c>
      <c r="BC180" s="38">
        <v>92400000</v>
      </c>
      <c r="BD180" s="38">
        <v>42940000</v>
      </c>
      <c r="BE180" s="38">
        <v>0</v>
      </c>
      <c r="BF180" s="38">
        <v>0</v>
      </c>
      <c r="BG180" s="38">
        <v>0</v>
      </c>
      <c r="BH180" s="36">
        <v>0</v>
      </c>
      <c r="BI180" s="42">
        <v>0</v>
      </c>
      <c r="BJ180" s="42">
        <v>0</v>
      </c>
      <c r="BK180" s="35">
        <v>0</v>
      </c>
      <c r="BL180" s="30">
        <f t="shared" ref="BL180:BL185" si="460">+SUM(AZ180:BK180)</f>
        <v>135340000</v>
      </c>
      <c r="BM180" s="42">
        <v>0</v>
      </c>
      <c r="BN180" s="34">
        <v>0</v>
      </c>
      <c r="BO180" s="34">
        <v>0</v>
      </c>
      <c r="BP180" s="34">
        <v>0</v>
      </c>
      <c r="BQ180" s="31">
        <v>0</v>
      </c>
      <c r="BR180" s="38">
        <v>11440000</v>
      </c>
      <c r="BS180" s="56">
        <v>17700000</v>
      </c>
      <c r="BT180" s="42">
        <v>17700000</v>
      </c>
      <c r="BU180" s="423">
        <v>17700000</v>
      </c>
      <c r="BV180" s="44">
        <v>17700000</v>
      </c>
      <c r="BW180" s="44">
        <v>17700000</v>
      </c>
      <c r="BX180" s="35">
        <v>35400000</v>
      </c>
      <c r="BY180" s="30">
        <f t="shared" ref="BY180:BY185" si="461">+SUM(BM180:BX180)</f>
        <v>135340000</v>
      </c>
      <c r="BZ180" s="72">
        <v>0</v>
      </c>
      <c r="CA180" s="163">
        <v>0</v>
      </c>
      <c r="CB180" s="163">
        <v>0</v>
      </c>
      <c r="CC180" s="163">
        <v>0</v>
      </c>
      <c r="CD180" s="163">
        <v>0</v>
      </c>
      <c r="CE180" s="38">
        <v>11440000</v>
      </c>
      <c r="CF180" s="39">
        <v>17700000</v>
      </c>
      <c r="CG180" s="39">
        <v>17700000</v>
      </c>
      <c r="CH180" s="423">
        <v>17700000</v>
      </c>
      <c r="CI180" s="44">
        <v>17700000</v>
      </c>
      <c r="CJ180" s="44">
        <v>17700000</v>
      </c>
      <c r="CK180" s="44">
        <v>17700000</v>
      </c>
      <c r="CL180" s="30">
        <f t="shared" ref="CL180:CL185" si="462">+SUM(BZ180:CK180)</f>
        <v>117640000</v>
      </c>
      <c r="CM180" s="33">
        <f t="shared" ref="CM180:CM185" si="463">+AL180-AY180</f>
        <v>0</v>
      </c>
      <c r="CN180" s="33">
        <f t="shared" ref="CN180:CN185" si="464">+AY180-BL180</f>
        <v>0</v>
      </c>
      <c r="CO180" s="33">
        <f t="shared" ref="CO180:CO185" si="465">+BL180-BY180</f>
        <v>0</v>
      </c>
      <c r="CP180" s="33">
        <f t="shared" ref="CP180:CP185" si="466">+BY180-CL180</f>
        <v>17700000</v>
      </c>
      <c r="CQ180" s="74">
        <f t="shared" si="369"/>
        <v>1</v>
      </c>
      <c r="CR180" s="74">
        <f t="shared" si="370"/>
        <v>1</v>
      </c>
    </row>
    <row r="181" spans="1:96" s="29" customFormat="1" ht="36.75" customHeight="1" outlineLevel="2" x14ac:dyDescent="0.2">
      <c r="A181" s="1191" t="str">
        <f t="shared" si="292"/>
        <v>C-2502-1000-2-0-2-210</v>
      </c>
      <c r="B181" s="43" t="s">
        <v>390</v>
      </c>
      <c r="C181" s="404">
        <v>10</v>
      </c>
      <c r="D181" s="65" t="s">
        <v>360</v>
      </c>
      <c r="E181" s="33">
        <v>633400000</v>
      </c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428"/>
      <c r="R181" s="30"/>
      <c r="S181" s="30"/>
      <c r="T181" s="27"/>
      <c r="U181" s="428"/>
      <c r="V181" s="30"/>
      <c r="W181" s="30"/>
      <c r="X181" s="27"/>
      <c r="Y181" s="27"/>
      <c r="Z181" s="27"/>
      <c r="AA181" s="27"/>
      <c r="AB181" s="27"/>
      <c r="AC181" s="428"/>
      <c r="AD181" s="30">
        <f t="shared" si="455"/>
        <v>0</v>
      </c>
      <c r="AE181" s="33">
        <f t="shared" si="456"/>
        <v>0</v>
      </c>
      <c r="AF181" s="30"/>
      <c r="AG181" s="33"/>
      <c r="AH181" s="33"/>
      <c r="AI181" s="33">
        <f t="shared" si="457"/>
        <v>633400000</v>
      </c>
      <c r="AJ181" s="27"/>
      <c r="AK181" s="121">
        <f t="shared" si="444"/>
        <v>633400000</v>
      </c>
      <c r="AL181" s="638">
        <f t="shared" si="458"/>
        <v>633400000</v>
      </c>
      <c r="AM181" s="33">
        <v>0</v>
      </c>
      <c r="AN181" s="260">
        <v>0</v>
      </c>
      <c r="AO181" s="260">
        <v>0</v>
      </c>
      <c r="AP181" s="260">
        <v>633400000</v>
      </c>
      <c r="AQ181" s="261">
        <v>0</v>
      </c>
      <c r="AR181" s="59">
        <v>0</v>
      </c>
      <c r="AS181" s="59">
        <v>0</v>
      </c>
      <c r="AT181" s="59">
        <v>0</v>
      </c>
      <c r="AU181" s="957">
        <v>0</v>
      </c>
      <c r="AV181" s="1197">
        <v>0</v>
      </c>
      <c r="AW181" s="38">
        <v>0</v>
      </c>
      <c r="AX181" s="60">
        <v>0</v>
      </c>
      <c r="AY181" s="36">
        <f t="shared" si="459"/>
        <v>633400000</v>
      </c>
      <c r="AZ181" s="33">
        <v>0</v>
      </c>
      <c r="BA181" s="42">
        <v>0</v>
      </c>
      <c r="BB181" s="38">
        <v>0</v>
      </c>
      <c r="BC181" s="38">
        <v>0</v>
      </c>
      <c r="BD181" s="38">
        <v>633400000</v>
      </c>
      <c r="BE181" s="38">
        <v>0</v>
      </c>
      <c r="BF181" s="38">
        <v>0</v>
      </c>
      <c r="BG181" s="38">
        <v>0</v>
      </c>
      <c r="BH181" s="36">
        <v>0</v>
      </c>
      <c r="BI181" s="42">
        <v>0</v>
      </c>
      <c r="BJ181" s="42">
        <v>0</v>
      </c>
      <c r="BK181" s="35">
        <v>0</v>
      </c>
      <c r="BL181" s="30">
        <f t="shared" si="460"/>
        <v>633400000</v>
      </c>
      <c r="BM181" s="42">
        <v>0</v>
      </c>
      <c r="BN181" s="34">
        <v>0</v>
      </c>
      <c r="BO181" s="34">
        <v>0</v>
      </c>
      <c r="BP181" s="34">
        <v>0</v>
      </c>
      <c r="BQ181" s="31">
        <v>0</v>
      </c>
      <c r="BR181" s="38">
        <v>126680000</v>
      </c>
      <c r="BS181" s="56">
        <v>0</v>
      </c>
      <c r="BT181" s="42">
        <v>0</v>
      </c>
      <c r="BU181" s="423">
        <v>0</v>
      </c>
      <c r="BV181" s="44">
        <v>110179405</v>
      </c>
      <c r="BW181" s="44">
        <v>0</v>
      </c>
      <c r="BX181" s="35">
        <v>129918566</v>
      </c>
      <c r="BY181" s="30">
        <f t="shared" si="461"/>
        <v>366777971</v>
      </c>
      <c r="BZ181" s="72">
        <v>0</v>
      </c>
      <c r="CA181" s="163">
        <v>0</v>
      </c>
      <c r="CB181" s="163">
        <v>0</v>
      </c>
      <c r="CC181" s="163">
        <v>0</v>
      </c>
      <c r="CD181" s="163">
        <v>0</v>
      </c>
      <c r="CE181" s="38">
        <v>126680000</v>
      </c>
      <c r="CF181" s="39">
        <v>0</v>
      </c>
      <c r="CG181" s="39">
        <v>0</v>
      </c>
      <c r="CH181" s="423">
        <v>0</v>
      </c>
      <c r="CI181" s="44">
        <v>110179405</v>
      </c>
      <c r="CJ181" s="44">
        <v>0</v>
      </c>
      <c r="CK181" s="44">
        <v>0</v>
      </c>
      <c r="CL181" s="30">
        <f t="shared" si="462"/>
        <v>236859405</v>
      </c>
      <c r="CM181" s="33">
        <f t="shared" si="463"/>
        <v>0</v>
      </c>
      <c r="CN181" s="33">
        <f t="shared" si="464"/>
        <v>0</v>
      </c>
      <c r="CO181" s="33">
        <f t="shared" si="465"/>
        <v>266622029</v>
      </c>
      <c r="CP181" s="33">
        <f t="shared" si="466"/>
        <v>129918566</v>
      </c>
      <c r="CQ181" s="74">
        <f t="shared" si="369"/>
        <v>1</v>
      </c>
      <c r="CR181" s="74">
        <f t="shared" si="370"/>
        <v>1</v>
      </c>
    </row>
    <row r="182" spans="1:96" s="29" customFormat="1" ht="30" customHeight="1" outlineLevel="2" x14ac:dyDescent="0.2">
      <c r="A182" s="1191" t="str">
        <f t="shared" si="292"/>
        <v>C-2502-1000-2-0-2-310</v>
      </c>
      <c r="B182" s="43" t="s">
        <v>391</v>
      </c>
      <c r="C182" s="404">
        <v>10</v>
      </c>
      <c r="D182" s="65" t="s">
        <v>361</v>
      </c>
      <c r="E182" s="33">
        <v>120000000</v>
      </c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428"/>
      <c r="R182" s="30"/>
      <c r="S182" s="30"/>
      <c r="T182" s="27"/>
      <c r="U182" s="428"/>
      <c r="V182" s="30"/>
      <c r="W182" s="30">
        <v>40000000</v>
      </c>
      <c r="X182" s="27"/>
      <c r="Y182" s="27"/>
      <c r="Z182" s="27"/>
      <c r="AA182" s="27"/>
      <c r="AB182" s="27"/>
      <c r="AC182" s="428"/>
      <c r="AD182" s="30">
        <f t="shared" si="455"/>
        <v>0</v>
      </c>
      <c r="AE182" s="33">
        <f t="shared" si="456"/>
        <v>40000000</v>
      </c>
      <c r="AF182" s="30"/>
      <c r="AG182" s="33"/>
      <c r="AH182" s="33"/>
      <c r="AI182" s="33">
        <f t="shared" si="457"/>
        <v>160000000</v>
      </c>
      <c r="AJ182" s="27"/>
      <c r="AK182" s="121">
        <f t="shared" si="444"/>
        <v>160000000</v>
      </c>
      <c r="AL182" s="638">
        <f t="shared" si="458"/>
        <v>160000000</v>
      </c>
      <c r="AM182" s="33">
        <v>0</v>
      </c>
      <c r="AN182" s="260">
        <v>120000000</v>
      </c>
      <c r="AO182" s="260">
        <v>0</v>
      </c>
      <c r="AP182" s="260">
        <v>0</v>
      </c>
      <c r="AQ182" s="261">
        <v>0</v>
      </c>
      <c r="AR182" s="59">
        <v>0</v>
      </c>
      <c r="AS182" s="59">
        <v>0</v>
      </c>
      <c r="AT182" s="59">
        <v>0</v>
      </c>
      <c r="AU182" s="957">
        <v>40000000</v>
      </c>
      <c r="AV182" s="1197">
        <v>0</v>
      </c>
      <c r="AW182" s="38">
        <v>0</v>
      </c>
      <c r="AX182" s="60">
        <v>0</v>
      </c>
      <c r="AY182" s="36">
        <f t="shared" si="459"/>
        <v>160000000</v>
      </c>
      <c r="AZ182" s="33">
        <v>0</v>
      </c>
      <c r="BA182" s="42">
        <v>0</v>
      </c>
      <c r="BB182" s="38">
        <v>120000000</v>
      </c>
      <c r="BC182" s="38">
        <v>0</v>
      </c>
      <c r="BD182" s="38">
        <v>0</v>
      </c>
      <c r="BE182" s="38">
        <v>0</v>
      </c>
      <c r="BF182" s="38">
        <v>0</v>
      </c>
      <c r="BG182" s="38">
        <v>0</v>
      </c>
      <c r="BH182" s="36">
        <v>0</v>
      </c>
      <c r="BI182" s="42">
        <v>0</v>
      </c>
      <c r="BJ182" s="42">
        <v>30000000</v>
      </c>
      <c r="BK182" s="35">
        <v>0</v>
      </c>
      <c r="BL182" s="30">
        <f t="shared" si="460"/>
        <v>150000000</v>
      </c>
      <c r="BM182" s="42">
        <v>0</v>
      </c>
      <c r="BN182" s="38">
        <v>0</v>
      </c>
      <c r="BO182" s="38">
        <v>0</v>
      </c>
      <c r="BP182" s="38">
        <v>0</v>
      </c>
      <c r="BQ182" s="35">
        <v>2201129</v>
      </c>
      <c r="BR182" s="38">
        <v>0</v>
      </c>
      <c r="BS182" s="56">
        <v>8179604</v>
      </c>
      <c r="BT182" s="42">
        <v>0</v>
      </c>
      <c r="BU182" s="423">
        <v>54097730</v>
      </c>
      <c r="BV182" s="44">
        <v>20083502</v>
      </c>
      <c r="BW182" s="44">
        <v>14581823</v>
      </c>
      <c r="BX182" s="35">
        <v>50832139</v>
      </c>
      <c r="BY182" s="30">
        <f t="shared" si="461"/>
        <v>149975927</v>
      </c>
      <c r="BZ182" s="72">
        <v>0</v>
      </c>
      <c r="CA182" s="163">
        <v>0</v>
      </c>
      <c r="CB182" s="163">
        <v>0</v>
      </c>
      <c r="CC182" s="163">
        <v>0</v>
      </c>
      <c r="CD182" s="163">
        <v>0</v>
      </c>
      <c r="CE182" s="38">
        <v>2201129</v>
      </c>
      <c r="CF182" s="39">
        <v>8179604</v>
      </c>
      <c r="CG182" s="39">
        <v>0</v>
      </c>
      <c r="CH182" s="423">
        <v>54097730</v>
      </c>
      <c r="CI182" s="44">
        <v>20083502</v>
      </c>
      <c r="CJ182" s="44">
        <v>8678579</v>
      </c>
      <c r="CK182" s="44">
        <v>26758238</v>
      </c>
      <c r="CL182" s="30">
        <f t="shared" si="462"/>
        <v>119998782</v>
      </c>
      <c r="CM182" s="33">
        <f t="shared" si="463"/>
        <v>0</v>
      </c>
      <c r="CN182" s="33">
        <f t="shared" si="464"/>
        <v>10000000</v>
      </c>
      <c r="CO182" s="33">
        <f t="shared" si="465"/>
        <v>24073</v>
      </c>
      <c r="CP182" s="33">
        <f t="shared" si="466"/>
        <v>29977145</v>
      </c>
      <c r="CQ182" s="74">
        <f t="shared" si="369"/>
        <v>1</v>
      </c>
      <c r="CR182" s="74">
        <f t="shared" si="370"/>
        <v>0.9375</v>
      </c>
    </row>
    <row r="183" spans="1:96" s="29" customFormat="1" ht="36.75" customHeight="1" outlineLevel="2" x14ac:dyDescent="0.2">
      <c r="A183" s="1191" t="str">
        <f t="shared" si="292"/>
        <v>C-2502-1000-2-0-2-410</v>
      </c>
      <c r="B183" s="43" t="s">
        <v>392</v>
      </c>
      <c r="C183" s="404">
        <v>10</v>
      </c>
      <c r="D183" s="65" t="s">
        <v>105</v>
      </c>
      <c r="E183" s="33">
        <v>140000000</v>
      </c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428"/>
      <c r="R183" s="30"/>
      <c r="S183" s="30"/>
      <c r="T183" s="27"/>
      <c r="U183" s="428"/>
      <c r="V183" s="30"/>
      <c r="W183" s="30"/>
      <c r="X183" s="27"/>
      <c r="Y183" s="27"/>
      <c r="Z183" s="27"/>
      <c r="AA183" s="27">
        <v>36660000</v>
      </c>
      <c r="AB183" s="27"/>
      <c r="AC183" s="428"/>
      <c r="AD183" s="30">
        <f t="shared" si="455"/>
        <v>0</v>
      </c>
      <c r="AE183" s="33">
        <f t="shared" si="456"/>
        <v>36660000</v>
      </c>
      <c r="AF183" s="30"/>
      <c r="AG183" s="33"/>
      <c r="AH183" s="33"/>
      <c r="AI183" s="33">
        <f t="shared" si="457"/>
        <v>176660000</v>
      </c>
      <c r="AJ183" s="27"/>
      <c r="AK183" s="121">
        <f t="shared" si="444"/>
        <v>176660000</v>
      </c>
      <c r="AL183" s="638">
        <f t="shared" si="458"/>
        <v>176660000</v>
      </c>
      <c r="AM183" s="33">
        <v>0</v>
      </c>
      <c r="AN183" s="260">
        <v>176660000</v>
      </c>
      <c r="AO183" s="260">
        <v>0</v>
      </c>
      <c r="AP183" s="260">
        <v>0</v>
      </c>
      <c r="AQ183" s="261">
        <v>0</v>
      </c>
      <c r="AR183" s="59">
        <v>0</v>
      </c>
      <c r="AS183" s="59">
        <v>0</v>
      </c>
      <c r="AT183" s="59">
        <v>0</v>
      </c>
      <c r="AU183" s="957">
        <v>0</v>
      </c>
      <c r="AV183" s="1197">
        <v>0</v>
      </c>
      <c r="AW183" s="38">
        <v>0</v>
      </c>
      <c r="AX183" s="60">
        <v>0</v>
      </c>
      <c r="AY183" s="36">
        <f t="shared" si="459"/>
        <v>176660000</v>
      </c>
      <c r="AZ183" s="33">
        <v>0</v>
      </c>
      <c r="BA183" s="42">
        <v>0</v>
      </c>
      <c r="BB183" s="38">
        <v>0</v>
      </c>
      <c r="BC183" s="38">
        <v>0</v>
      </c>
      <c r="BD183" s="38">
        <v>6044639</v>
      </c>
      <c r="BE183" s="38">
        <v>23157302</v>
      </c>
      <c r="BF183" s="38">
        <v>28865681</v>
      </c>
      <c r="BG183" s="38">
        <v>20845595</v>
      </c>
      <c r="BH183" s="36">
        <v>12951007</v>
      </c>
      <c r="BI183" s="42">
        <v>20461455</v>
      </c>
      <c r="BJ183" s="42">
        <v>30918826</v>
      </c>
      <c r="BK183" s="35">
        <v>2950646</v>
      </c>
      <c r="BL183" s="30">
        <f t="shared" si="460"/>
        <v>146195151</v>
      </c>
      <c r="BM183" s="42">
        <v>0</v>
      </c>
      <c r="BN183" s="34">
        <v>0</v>
      </c>
      <c r="BO183" s="34">
        <v>0</v>
      </c>
      <c r="BP183" s="34">
        <v>0</v>
      </c>
      <c r="BQ183" s="31">
        <v>0</v>
      </c>
      <c r="BR183" s="38">
        <v>12699900</v>
      </c>
      <c r="BS183" s="56">
        <v>29765367</v>
      </c>
      <c r="BT183" s="42">
        <v>21552178</v>
      </c>
      <c r="BU183" s="423">
        <v>18160244</v>
      </c>
      <c r="BV183" s="44">
        <v>12691132</v>
      </c>
      <c r="BW183" s="44">
        <v>19332658</v>
      </c>
      <c r="BX183" s="35">
        <v>31380225</v>
      </c>
      <c r="BY183" s="30">
        <f t="shared" si="461"/>
        <v>145581704</v>
      </c>
      <c r="BZ183" s="72">
        <v>0</v>
      </c>
      <c r="CA183" s="163">
        <v>0</v>
      </c>
      <c r="CB183" s="163">
        <v>0</v>
      </c>
      <c r="CC183" s="163">
        <v>0</v>
      </c>
      <c r="CD183" s="163">
        <v>0</v>
      </c>
      <c r="CE183" s="38">
        <v>2770132</v>
      </c>
      <c r="CF183" s="39">
        <v>29822389</v>
      </c>
      <c r="CG183" s="39">
        <v>29976835</v>
      </c>
      <c r="CH183" s="423">
        <v>19608333</v>
      </c>
      <c r="CI183" s="44">
        <v>12092266</v>
      </c>
      <c r="CJ183" s="44">
        <v>17669724</v>
      </c>
      <c r="CK183" s="44">
        <v>20763812</v>
      </c>
      <c r="CL183" s="30">
        <f t="shared" si="462"/>
        <v>132703491</v>
      </c>
      <c r="CM183" s="33">
        <f t="shared" si="463"/>
        <v>0</v>
      </c>
      <c r="CN183" s="33">
        <f t="shared" si="464"/>
        <v>30464849</v>
      </c>
      <c r="CO183" s="33">
        <f t="shared" si="465"/>
        <v>613447</v>
      </c>
      <c r="CP183" s="33">
        <f t="shared" si="466"/>
        <v>12878213</v>
      </c>
      <c r="CQ183" s="74">
        <f t="shared" si="369"/>
        <v>1</v>
      </c>
      <c r="CR183" s="74">
        <f t="shared" si="370"/>
        <v>0.82755095097928222</v>
      </c>
    </row>
    <row r="184" spans="1:96" s="29" customFormat="1" ht="54.75" customHeight="1" outlineLevel="2" x14ac:dyDescent="0.2">
      <c r="A184" s="1191" t="str">
        <f t="shared" si="292"/>
        <v>C-2502-1000-2-0-2-610</v>
      </c>
      <c r="B184" s="43" t="s">
        <v>393</v>
      </c>
      <c r="C184" s="404">
        <v>10</v>
      </c>
      <c r="D184" s="65" t="s">
        <v>362</v>
      </c>
      <c r="E184" s="33">
        <v>70000000</v>
      </c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428"/>
      <c r="R184" s="30"/>
      <c r="S184" s="30"/>
      <c r="T184" s="27"/>
      <c r="U184" s="428"/>
      <c r="V184" s="30"/>
      <c r="W184" s="30"/>
      <c r="X184" s="27"/>
      <c r="Y184" s="27"/>
      <c r="Z184" s="27"/>
      <c r="AA184" s="27"/>
      <c r="AB184" s="27"/>
      <c r="AC184" s="428"/>
      <c r="AD184" s="30">
        <f t="shared" si="455"/>
        <v>0</v>
      </c>
      <c r="AE184" s="33">
        <f t="shared" si="456"/>
        <v>0</v>
      </c>
      <c r="AF184" s="30"/>
      <c r="AG184" s="33"/>
      <c r="AH184" s="33"/>
      <c r="AI184" s="33">
        <f t="shared" si="457"/>
        <v>70000000</v>
      </c>
      <c r="AJ184" s="27"/>
      <c r="AK184" s="121">
        <f t="shared" si="444"/>
        <v>70000000</v>
      </c>
      <c r="AL184" s="638">
        <f t="shared" si="458"/>
        <v>70000000</v>
      </c>
      <c r="AM184" s="33">
        <v>0</v>
      </c>
      <c r="AN184" s="260">
        <v>0</v>
      </c>
      <c r="AO184" s="260">
        <v>0</v>
      </c>
      <c r="AP184" s="260">
        <v>0</v>
      </c>
      <c r="AQ184" s="261">
        <v>0</v>
      </c>
      <c r="AR184" s="59">
        <v>0</v>
      </c>
      <c r="AS184" s="59">
        <v>0</v>
      </c>
      <c r="AT184" s="59">
        <v>0</v>
      </c>
      <c r="AU184" s="957">
        <v>0</v>
      </c>
      <c r="AV184" s="1197">
        <v>70000000</v>
      </c>
      <c r="AW184" s="38">
        <v>0</v>
      </c>
      <c r="AX184" s="60">
        <v>0</v>
      </c>
      <c r="AY184" s="36">
        <f t="shared" si="459"/>
        <v>70000000</v>
      </c>
      <c r="AZ184" s="33">
        <v>0</v>
      </c>
      <c r="BA184" s="30">
        <v>0</v>
      </c>
      <c r="BB184" s="30">
        <v>0</v>
      </c>
      <c r="BC184" s="30">
        <v>0</v>
      </c>
      <c r="BD184" s="30">
        <v>0</v>
      </c>
      <c r="BE184" s="38">
        <v>0</v>
      </c>
      <c r="BF184" s="38">
        <v>0</v>
      </c>
      <c r="BG184" s="38">
        <v>0</v>
      </c>
      <c r="BH184" s="36">
        <v>0</v>
      </c>
      <c r="BI184" s="42">
        <v>0</v>
      </c>
      <c r="BJ184" s="42">
        <v>70000000</v>
      </c>
      <c r="BK184" s="35">
        <v>0</v>
      </c>
      <c r="BL184" s="30">
        <f t="shared" si="460"/>
        <v>70000000</v>
      </c>
      <c r="BM184" s="42">
        <v>0</v>
      </c>
      <c r="BN184" s="34">
        <v>0</v>
      </c>
      <c r="BO184" s="34">
        <v>0</v>
      </c>
      <c r="BP184" s="34">
        <v>0</v>
      </c>
      <c r="BQ184" s="31">
        <v>0</v>
      </c>
      <c r="BR184" s="38">
        <v>0</v>
      </c>
      <c r="BS184" s="56">
        <v>0</v>
      </c>
      <c r="BT184" s="42">
        <v>0</v>
      </c>
      <c r="BU184" s="423">
        <v>0</v>
      </c>
      <c r="BV184" s="44">
        <v>0</v>
      </c>
      <c r="BW184" s="44">
        <v>0</v>
      </c>
      <c r="BX184" s="35">
        <v>0</v>
      </c>
      <c r="BY184" s="30">
        <f t="shared" si="461"/>
        <v>0</v>
      </c>
      <c r="BZ184" s="72">
        <v>0</v>
      </c>
      <c r="CA184" s="163">
        <v>0</v>
      </c>
      <c r="CB184" s="163">
        <v>0</v>
      </c>
      <c r="CC184" s="163">
        <v>0</v>
      </c>
      <c r="CD184" s="163">
        <v>0</v>
      </c>
      <c r="CE184" s="38">
        <v>0</v>
      </c>
      <c r="CF184" s="39">
        <v>0</v>
      </c>
      <c r="CG184" s="39">
        <v>0</v>
      </c>
      <c r="CH184" s="423">
        <v>0</v>
      </c>
      <c r="CI184" s="44">
        <v>0</v>
      </c>
      <c r="CJ184" s="44">
        <v>0</v>
      </c>
      <c r="CK184" s="44">
        <v>0</v>
      </c>
      <c r="CL184" s="30">
        <f t="shared" si="462"/>
        <v>0</v>
      </c>
      <c r="CM184" s="33">
        <f t="shared" si="463"/>
        <v>0</v>
      </c>
      <c r="CN184" s="33">
        <f t="shared" si="464"/>
        <v>0</v>
      </c>
      <c r="CO184" s="33">
        <f t="shared" si="465"/>
        <v>70000000</v>
      </c>
      <c r="CP184" s="33">
        <f t="shared" si="466"/>
        <v>0</v>
      </c>
      <c r="CQ184" s="74">
        <f t="shared" si="369"/>
        <v>1</v>
      </c>
      <c r="CR184" s="74">
        <f t="shared" si="370"/>
        <v>1</v>
      </c>
    </row>
    <row r="185" spans="1:96" s="29" customFormat="1" ht="26.25" customHeight="1" outlineLevel="2" x14ac:dyDescent="0.2">
      <c r="A185" s="1191" t="str">
        <f t="shared" si="292"/>
        <v>C-2502-1000-2-0-2-1110</v>
      </c>
      <c r="B185" s="43" t="s">
        <v>394</v>
      </c>
      <c r="C185" s="404">
        <v>10</v>
      </c>
      <c r="D185" s="65" t="s">
        <v>363</v>
      </c>
      <c r="E185" s="33">
        <v>405300000</v>
      </c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428"/>
      <c r="R185" s="30"/>
      <c r="S185" s="30"/>
      <c r="T185" s="27"/>
      <c r="U185" s="428"/>
      <c r="V185" s="30">
        <v>40000000</v>
      </c>
      <c r="W185" s="30"/>
      <c r="X185" s="27"/>
      <c r="Y185" s="27">
        <v>7559460</v>
      </c>
      <c r="Z185" s="27"/>
      <c r="AA185" s="27"/>
      <c r="AB185" s="27"/>
      <c r="AC185" s="428"/>
      <c r="AD185" s="30">
        <f t="shared" si="455"/>
        <v>40000000</v>
      </c>
      <c r="AE185" s="33">
        <f t="shared" si="456"/>
        <v>7559460</v>
      </c>
      <c r="AF185" s="30">
        <v>323000000</v>
      </c>
      <c r="AG185" s="33"/>
      <c r="AH185" s="33"/>
      <c r="AI185" s="33">
        <f t="shared" si="457"/>
        <v>49859460</v>
      </c>
      <c r="AJ185" s="27"/>
      <c r="AK185" s="121">
        <f t="shared" si="444"/>
        <v>49859460</v>
      </c>
      <c r="AL185" s="638">
        <f t="shared" si="458"/>
        <v>49859460</v>
      </c>
      <c r="AM185" s="33">
        <v>0</v>
      </c>
      <c r="AN185" s="260">
        <v>0</v>
      </c>
      <c r="AO185" s="260">
        <v>0</v>
      </c>
      <c r="AP185" s="260">
        <v>0</v>
      </c>
      <c r="AQ185" s="261">
        <v>3859460</v>
      </c>
      <c r="AR185" s="59">
        <v>0</v>
      </c>
      <c r="AS185" s="59">
        <v>0</v>
      </c>
      <c r="AT185" s="59">
        <v>0</v>
      </c>
      <c r="AU185" s="957">
        <v>0</v>
      </c>
      <c r="AV185" s="1197">
        <v>46000000</v>
      </c>
      <c r="AW185" s="38">
        <v>0</v>
      </c>
      <c r="AX185" s="60">
        <v>0</v>
      </c>
      <c r="AY185" s="36">
        <f t="shared" si="459"/>
        <v>49859460</v>
      </c>
      <c r="AZ185" s="33">
        <v>0</v>
      </c>
      <c r="BA185" s="42">
        <v>0</v>
      </c>
      <c r="BB185" s="38">
        <v>0</v>
      </c>
      <c r="BC185" s="38">
        <v>0</v>
      </c>
      <c r="BD185" s="38">
        <v>3859460</v>
      </c>
      <c r="BE185" s="38">
        <v>0</v>
      </c>
      <c r="BF185" s="38">
        <v>0</v>
      </c>
      <c r="BG185" s="38">
        <v>0</v>
      </c>
      <c r="BH185" s="36">
        <v>0</v>
      </c>
      <c r="BI185" s="42">
        <v>0</v>
      </c>
      <c r="BJ185" s="42">
        <v>23734550</v>
      </c>
      <c r="BK185" s="35">
        <v>0</v>
      </c>
      <c r="BL185" s="30">
        <f t="shared" si="460"/>
        <v>27594010</v>
      </c>
      <c r="BM185" s="42">
        <v>0</v>
      </c>
      <c r="BN185" s="38">
        <v>0</v>
      </c>
      <c r="BO185" s="38">
        <v>0</v>
      </c>
      <c r="BP185" s="38">
        <v>0</v>
      </c>
      <c r="BQ185" s="35">
        <v>3859460</v>
      </c>
      <c r="BR185" s="38">
        <v>0</v>
      </c>
      <c r="BS185" s="56">
        <v>0</v>
      </c>
      <c r="BT185" s="42">
        <v>0</v>
      </c>
      <c r="BU185" s="423">
        <v>0</v>
      </c>
      <c r="BV185" s="44">
        <v>0</v>
      </c>
      <c r="BW185" s="44">
        <v>0</v>
      </c>
      <c r="BX185" s="35">
        <v>23734550</v>
      </c>
      <c r="BY185" s="30">
        <f t="shared" si="461"/>
        <v>27594010</v>
      </c>
      <c r="BZ185" s="72">
        <v>0</v>
      </c>
      <c r="CA185" s="163">
        <v>0</v>
      </c>
      <c r="CB185" s="163">
        <v>0</v>
      </c>
      <c r="CC185" s="163">
        <v>0</v>
      </c>
      <c r="CD185" s="163">
        <v>0</v>
      </c>
      <c r="CE185" s="38">
        <v>3859460</v>
      </c>
      <c r="CF185" s="39">
        <v>0</v>
      </c>
      <c r="CG185" s="39">
        <v>0</v>
      </c>
      <c r="CH185" s="423">
        <v>0</v>
      </c>
      <c r="CI185" s="44">
        <v>0</v>
      </c>
      <c r="CJ185" s="44">
        <v>0</v>
      </c>
      <c r="CK185" s="44">
        <v>23734550</v>
      </c>
      <c r="CL185" s="30">
        <f t="shared" si="462"/>
        <v>27594010</v>
      </c>
      <c r="CM185" s="33">
        <f t="shared" si="463"/>
        <v>0</v>
      </c>
      <c r="CN185" s="33">
        <f t="shared" si="464"/>
        <v>22265450</v>
      </c>
      <c r="CO185" s="33">
        <f t="shared" si="465"/>
        <v>0</v>
      </c>
      <c r="CP185" s="33">
        <f t="shared" si="466"/>
        <v>0</v>
      </c>
      <c r="CQ185" s="74">
        <f t="shared" si="369"/>
        <v>1</v>
      </c>
      <c r="CR185" s="74">
        <f t="shared" si="370"/>
        <v>0.55343579733916093</v>
      </c>
    </row>
    <row r="186" spans="1:96" s="26" customFormat="1" ht="66.75" customHeight="1" x14ac:dyDescent="0.2">
      <c r="A186" s="1544" t="str">
        <f>+B186</f>
        <v>C-2502-1000-3</v>
      </c>
      <c r="B186" s="292" t="s">
        <v>395</v>
      </c>
      <c r="C186" s="420" t="s">
        <v>86</v>
      </c>
      <c r="D186" s="1415" t="s">
        <v>353</v>
      </c>
      <c r="E186" s="293">
        <f>+E187</f>
        <v>3500000000</v>
      </c>
      <c r="F186" s="293">
        <f t="shared" ref="F186:BS186" si="467">+F187</f>
        <v>0</v>
      </c>
      <c r="G186" s="293">
        <f t="shared" si="467"/>
        <v>0</v>
      </c>
      <c r="H186" s="293">
        <f t="shared" si="467"/>
        <v>0</v>
      </c>
      <c r="I186" s="293">
        <f t="shared" si="467"/>
        <v>0</v>
      </c>
      <c r="J186" s="293">
        <f t="shared" si="467"/>
        <v>0</v>
      </c>
      <c r="K186" s="293">
        <f t="shared" si="467"/>
        <v>0</v>
      </c>
      <c r="L186" s="293">
        <f t="shared" si="467"/>
        <v>0</v>
      </c>
      <c r="M186" s="293">
        <f t="shared" si="467"/>
        <v>0</v>
      </c>
      <c r="N186" s="293">
        <f t="shared" si="467"/>
        <v>252152000</v>
      </c>
      <c r="O186" s="293">
        <f t="shared" si="467"/>
        <v>252152000</v>
      </c>
      <c r="P186" s="293">
        <f t="shared" si="467"/>
        <v>0</v>
      </c>
      <c r="Q186" s="294">
        <f t="shared" si="467"/>
        <v>0</v>
      </c>
      <c r="R186" s="295">
        <f t="shared" si="467"/>
        <v>0</v>
      </c>
      <c r="S186" s="295">
        <f t="shared" si="467"/>
        <v>0</v>
      </c>
      <c r="T186" s="293">
        <f t="shared" si="467"/>
        <v>0</v>
      </c>
      <c r="U186" s="681">
        <f t="shared" si="467"/>
        <v>0</v>
      </c>
      <c r="V186" s="295">
        <f t="shared" si="467"/>
        <v>0</v>
      </c>
      <c r="W186" s="295">
        <f t="shared" si="467"/>
        <v>0</v>
      </c>
      <c r="X186" s="293">
        <f t="shared" si="467"/>
        <v>130000000</v>
      </c>
      <c r="Y186" s="293">
        <f t="shared" si="467"/>
        <v>130000000</v>
      </c>
      <c r="Z186" s="293">
        <f t="shared" si="467"/>
        <v>360000000</v>
      </c>
      <c r="AA186" s="293">
        <f t="shared" si="467"/>
        <v>360000000</v>
      </c>
      <c r="AB186" s="293">
        <f t="shared" si="467"/>
        <v>0</v>
      </c>
      <c r="AC186" s="294">
        <f t="shared" si="467"/>
        <v>0</v>
      </c>
      <c r="AD186" s="295">
        <f t="shared" si="467"/>
        <v>742152000</v>
      </c>
      <c r="AE186" s="293">
        <f t="shared" si="467"/>
        <v>742152000</v>
      </c>
      <c r="AF186" s="295">
        <f>+AF187</f>
        <v>1000000000</v>
      </c>
      <c r="AG186" s="293">
        <f t="shared" si="467"/>
        <v>0</v>
      </c>
      <c r="AH186" s="293">
        <f t="shared" si="467"/>
        <v>149498851</v>
      </c>
      <c r="AI186" s="293">
        <f t="shared" si="467"/>
        <v>2350501149</v>
      </c>
      <c r="AJ186" s="293">
        <f t="shared" si="467"/>
        <v>0</v>
      </c>
      <c r="AK186" s="293">
        <f t="shared" si="467"/>
        <v>2350501149</v>
      </c>
      <c r="AL186" s="293">
        <f t="shared" si="467"/>
        <v>2350501149</v>
      </c>
      <c r="AM186" s="293">
        <f t="shared" si="467"/>
        <v>700000000</v>
      </c>
      <c r="AN186" s="293">
        <f t="shared" si="467"/>
        <v>310020615</v>
      </c>
      <c r="AO186" s="293">
        <f t="shared" si="467"/>
        <v>198332667</v>
      </c>
      <c r="AP186" s="293">
        <f t="shared" si="467"/>
        <v>420000000</v>
      </c>
      <c r="AQ186" s="293">
        <f t="shared" si="467"/>
        <v>128147867</v>
      </c>
      <c r="AR186" s="293">
        <f t="shared" si="467"/>
        <v>0</v>
      </c>
      <c r="AS186" s="293">
        <f t="shared" si="467"/>
        <v>200000000</v>
      </c>
      <c r="AT186" s="293">
        <f t="shared" si="467"/>
        <v>110000000</v>
      </c>
      <c r="AU186" s="293">
        <f t="shared" si="467"/>
        <v>24000000</v>
      </c>
      <c r="AV186" s="294">
        <f t="shared" si="467"/>
        <v>0</v>
      </c>
      <c r="AW186" s="1203">
        <f t="shared" si="467"/>
        <v>260000000</v>
      </c>
      <c r="AX186" s="293">
        <f t="shared" si="467"/>
        <v>0</v>
      </c>
      <c r="AY186" s="293">
        <f t="shared" si="467"/>
        <v>2350501149</v>
      </c>
      <c r="AZ186" s="293">
        <f t="shared" si="467"/>
        <v>0</v>
      </c>
      <c r="BA186" s="293">
        <f t="shared" si="467"/>
        <v>18185567</v>
      </c>
      <c r="BB186" s="293">
        <f t="shared" si="467"/>
        <v>478674299</v>
      </c>
      <c r="BC186" s="293">
        <f t="shared" si="467"/>
        <v>175317074</v>
      </c>
      <c r="BD186" s="293">
        <f t="shared" si="467"/>
        <v>572716847</v>
      </c>
      <c r="BE186" s="293">
        <f t="shared" si="467"/>
        <v>96505184</v>
      </c>
      <c r="BF186" s="293">
        <f t="shared" si="467"/>
        <v>34700433</v>
      </c>
      <c r="BG186" s="293">
        <f t="shared" si="467"/>
        <v>123700929</v>
      </c>
      <c r="BH186" s="293">
        <f t="shared" si="467"/>
        <v>25105852</v>
      </c>
      <c r="BI186" s="293">
        <f t="shared" si="467"/>
        <v>155649006</v>
      </c>
      <c r="BJ186" s="293">
        <f t="shared" si="467"/>
        <v>273889778</v>
      </c>
      <c r="BK186" s="293">
        <f t="shared" si="467"/>
        <v>264814711.88</v>
      </c>
      <c r="BL186" s="293">
        <f t="shared" si="467"/>
        <v>2219259680.8800001</v>
      </c>
      <c r="BM186" s="293">
        <f t="shared" si="467"/>
        <v>0</v>
      </c>
      <c r="BN186" s="293">
        <f t="shared" si="467"/>
        <v>4930974</v>
      </c>
      <c r="BO186" s="293">
        <f t="shared" si="467"/>
        <v>27995522</v>
      </c>
      <c r="BP186" s="293">
        <f t="shared" si="467"/>
        <v>19644292</v>
      </c>
      <c r="BQ186" s="293">
        <f t="shared" si="467"/>
        <v>57129310</v>
      </c>
      <c r="BR186" s="289">
        <f t="shared" si="467"/>
        <v>182144070</v>
      </c>
      <c r="BS186" s="293">
        <f t="shared" si="467"/>
        <v>98082910</v>
      </c>
      <c r="BT186" s="293">
        <f t="shared" ref="BT186:CN186" si="468">+BT187</f>
        <v>131594818</v>
      </c>
      <c r="BU186" s="293">
        <f t="shared" si="468"/>
        <v>191396987</v>
      </c>
      <c r="BV186" s="293">
        <f t="shared" si="468"/>
        <v>254321552</v>
      </c>
      <c r="BW186" s="293">
        <f t="shared" si="468"/>
        <v>147809588</v>
      </c>
      <c r="BX186" s="293">
        <f t="shared" si="468"/>
        <v>582364619</v>
      </c>
      <c r="BY186" s="293">
        <f t="shared" si="468"/>
        <v>1697414642</v>
      </c>
      <c r="BZ186" s="293">
        <f t="shared" si="468"/>
        <v>0</v>
      </c>
      <c r="CA186" s="293">
        <f t="shared" si="468"/>
        <v>4569798</v>
      </c>
      <c r="CB186" s="293">
        <f t="shared" si="468"/>
        <v>23365825</v>
      </c>
      <c r="CC186" s="293">
        <f t="shared" si="468"/>
        <v>21519636</v>
      </c>
      <c r="CD186" s="293">
        <f t="shared" si="468"/>
        <v>50631280</v>
      </c>
      <c r="CE186" s="293">
        <f t="shared" si="468"/>
        <v>176193107</v>
      </c>
      <c r="CF186" s="293">
        <f t="shared" si="468"/>
        <v>104222137</v>
      </c>
      <c r="CG186" s="293">
        <f t="shared" si="468"/>
        <v>136193356</v>
      </c>
      <c r="CH186" s="293">
        <f t="shared" si="468"/>
        <v>196223744</v>
      </c>
      <c r="CI186" s="293">
        <f t="shared" si="468"/>
        <v>252712888</v>
      </c>
      <c r="CJ186" s="293">
        <f t="shared" si="468"/>
        <v>134799815</v>
      </c>
      <c r="CK186" s="293">
        <f t="shared" si="468"/>
        <v>206016729</v>
      </c>
      <c r="CL186" s="293">
        <f t="shared" si="468"/>
        <v>1306448315</v>
      </c>
      <c r="CM186" s="293">
        <f t="shared" si="468"/>
        <v>0</v>
      </c>
      <c r="CN186" s="293">
        <f t="shared" si="468"/>
        <v>131241468.12</v>
      </c>
      <c r="CO186" s="293">
        <f>+CO187</f>
        <v>521845038.88</v>
      </c>
      <c r="CP186" s="293">
        <f>+CP187</f>
        <v>390966327</v>
      </c>
      <c r="CQ186" s="299">
        <f t="shared" si="369"/>
        <v>1</v>
      </c>
      <c r="CR186" s="299">
        <f t="shared" si="370"/>
        <v>0.94416447395661329</v>
      </c>
    </row>
    <row r="187" spans="1:96" s="26" customFormat="1" ht="34.5" customHeight="1" outlineLevel="2" x14ac:dyDescent="0.2">
      <c r="A187" s="1191" t="str">
        <f t="shared" si="292"/>
        <v>C-2502-1000-3-0-210</v>
      </c>
      <c r="B187" s="374" t="s">
        <v>396</v>
      </c>
      <c r="C187" s="416">
        <v>10</v>
      </c>
      <c r="D187" s="376" t="s">
        <v>359</v>
      </c>
      <c r="E187" s="149">
        <f t="shared" ref="E187:AJ187" si="469">+SUM(E188:E196)</f>
        <v>3500000000</v>
      </c>
      <c r="F187" s="149">
        <f t="shared" si="469"/>
        <v>0</v>
      </c>
      <c r="G187" s="149">
        <f t="shared" si="469"/>
        <v>0</v>
      </c>
      <c r="H187" s="149">
        <f t="shared" si="469"/>
        <v>0</v>
      </c>
      <c r="I187" s="149">
        <f t="shared" si="469"/>
        <v>0</v>
      </c>
      <c r="J187" s="149">
        <f t="shared" si="469"/>
        <v>0</v>
      </c>
      <c r="K187" s="149">
        <f t="shared" si="469"/>
        <v>0</v>
      </c>
      <c r="L187" s="149">
        <f t="shared" si="469"/>
        <v>0</v>
      </c>
      <c r="M187" s="149">
        <f t="shared" si="469"/>
        <v>0</v>
      </c>
      <c r="N187" s="149">
        <f t="shared" si="469"/>
        <v>252152000</v>
      </c>
      <c r="O187" s="149">
        <f t="shared" si="469"/>
        <v>252152000</v>
      </c>
      <c r="P187" s="149">
        <f t="shared" si="469"/>
        <v>0</v>
      </c>
      <c r="Q187" s="152">
        <f t="shared" si="469"/>
        <v>0</v>
      </c>
      <c r="R187" s="162">
        <f t="shared" si="469"/>
        <v>0</v>
      </c>
      <c r="S187" s="162">
        <f t="shared" si="469"/>
        <v>0</v>
      </c>
      <c r="T187" s="149">
        <f t="shared" si="469"/>
        <v>0</v>
      </c>
      <c r="U187" s="906">
        <f t="shared" si="469"/>
        <v>0</v>
      </c>
      <c r="V187" s="162">
        <f t="shared" si="469"/>
        <v>0</v>
      </c>
      <c r="W187" s="162">
        <f t="shared" si="469"/>
        <v>0</v>
      </c>
      <c r="X187" s="149">
        <f t="shared" si="469"/>
        <v>130000000</v>
      </c>
      <c r="Y187" s="149">
        <f t="shared" si="469"/>
        <v>130000000</v>
      </c>
      <c r="Z187" s="149">
        <f t="shared" si="469"/>
        <v>360000000</v>
      </c>
      <c r="AA187" s="149">
        <f t="shared" si="469"/>
        <v>360000000</v>
      </c>
      <c r="AB187" s="149">
        <f t="shared" si="469"/>
        <v>0</v>
      </c>
      <c r="AC187" s="152">
        <f t="shared" si="469"/>
        <v>0</v>
      </c>
      <c r="AD187" s="162">
        <f t="shared" si="469"/>
        <v>742152000</v>
      </c>
      <c r="AE187" s="149">
        <f t="shared" si="469"/>
        <v>742152000</v>
      </c>
      <c r="AF187" s="162">
        <f t="shared" si="469"/>
        <v>1000000000</v>
      </c>
      <c r="AG187" s="149">
        <f t="shared" si="469"/>
        <v>0</v>
      </c>
      <c r="AH187" s="149">
        <f t="shared" si="469"/>
        <v>149498851</v>
      </c>
      <c r="AI187" s="149">
        <f t="shared" si="469"/>
        <v>2350501149</v>
      </c>
      <c r="AJ187" s="864">
        <f t="shared" si="469"/>
        <v>0</v>
      </c>
      <c r="AK187" s="149">
        <f t="shared" ref="AK187:BP187" si="470">+SUM(AK188:AK196)</f>
        <v>2350501149</v>
      </c>
      <c r="AL187" s="149">
        <f t="shared" si="470"/>
        <v>2350501149</v>
      </c>
      <c r="AM187" s="149">
        <f t="shared" si="470"/>
        <v>700000000</v>
      </c>
      <c r="AN187" s="149">
        <f t="shared" si="470"/>
        <v>310020615</v>
      </c>
      <c r="AO187" s="149">
        <f t="shared" si="470"/>
        <v>198332667</v>
      </c>
      <c r="AP187" s="149">
        <f t="shared" si="470"/>
        <v>420000000</v>
      </c>
      <c r="AQ187" s="149">
        <f t="shared" si="470"/>
        <v>128147867</v>
      </c>
      <c r="AR187" s="149">
        <f t="shared" si="470"/>
        <v>0</v>
      </c>
      <c r="AS187" s="149">
        <f t="shared" si="470"/>
        <v>200000000</v>
      </c>
      <c r="AT187" s="149">
        <f t="shared" si="470"/>
        <v>110000000</v>
      </c>
      <c r="AU187" s="149">
        <f t="shared" si="470"/>
        <v>24000000</v>
      </c>
      <c r="AV187" s="152">
        <f t="shared" si="470"/>
        <v>0</v>
      </c>
      <c r="AW187" s="153">
        <f t="shared" si="470"/>
        <v>260000000</v>
      </c>
      <c r="AX187" s="149">
        <f t="shared" si="470"/>
        <v>0</v>
      </c>
      <c r="AY187" s="149">
        <f t="shared" si="470"/>
        <v>2350501149</v>
      </c>
      <c r="AZ187" s="149">
        <f t="shared" si="470"/>
        <v>0</v>
      </c>
      <c r="BA187" s="149">
        <f t="shared" si="470"/>
        <v>18185567</v>
      </c>
      <c r="BB187" s="149">
        <f t="shared" si="470"/>
        <v>478674299</v>
      </c>
      <c r="BC187" s="149">
        <f t="shared" si="470"/>
        <v>175317074</v>
      </c>
      <c r="BD187" s="149">
        <f t="shared" si="470"/>
        <v>572716847</v>
      </c>
      <c r="BE187" s="149">
        <f t="shared" si="470"/>
        <v>96505184</v>
      </c>
      <c r="BF187" s="149">
        <f t="shared" si="470"/>
        <v>34700433</v>
      </c>
      <c r="BG187" s="149">
        <f t="shared" si="470"/>
        <v>123700929</v>
      </c>
      <c r="BH187" s="149">
        <f t="shared" si="470"/>
        <v>25105852</v>
      </c>
      <c r="BI187" s="149">
        <f t="shared" si="470"/>
        <v>155649006</v>
      </c>
      <c r="BJ187" s="149">
        <f t="shared" si="470"/>
        <v>273889778</v>
      </c>
      <c r="BK187" s="149">
        <f t="shared" si="470"/>
        <v>264814711.88</v>
      </c>
      <c r="BL187" s="149">
        <f t="shared" si="470"/>
        <v>2219259680.8800001</v>
      </c>
      <c r="BM187" s="152">
        <f t="shared" si="470"/>
        <v>0</v>
      </c>
      <c r="BN187" s="153">
        <f t="shared" si="470"/>
        <v>4930974</v>
      </c>
      <c r="BO187" s="153">
        <f t="shared" si="470"/>
        <v>27995522</v>
      </c>
      <c r="BP187" s="153">
        <f t="shared" si="470"/>
        <v>19644292</v>
      </c>
      <c r="BQ187" s="153">
        <f t="shared" ref="BQ187:CP187" si="471">+SUM(BQ188:BQ196)</f>
        <v>57129310</v>
      </c>
      <c r="BR187" s="360">
        <f t="shared" si="471"/>
        <v>182144070</v>
      </c>
      <c r="BS187" s="153">
        <f t="shared" si="471"/>
        <v>98082910</v>
      </c>
      <c r="BT187" s="149">
        <f t="shared" si="471"/>
        <v>131594818</v>
      </c>
      <c r="BU187" s="149">
        <f t="shared" si="471"/>
        <v>191396987</v>
      </c>
      <c r="BV187" s="149">
        <f t="shared" si="471"/>
        <v>254321552</v>
      </c>
      <c r="BW187" s="149">
        <f t="shared" si="471"/>
        <v>147809588</v>
      </c>
      <c r="BX187" s="149">
        <f t="shared" si="471"/>
        <v>582364619</v>
      </c>
      <c r="BY187" s="149">
        <f t="shared" si="471"/>
        <v>1697414642</v>
      </c>
      <c r="BZ187" s="149">
        <f t="shared" si="471"/>
        <v>0</v>
      </c>
      <c r="CA187" s="149">
        <f t="shared" si="471"/>
        <v>4569798</v>
      </c>
      <c r="CB187" s="149">
        <f t="shared" si="471"/>
        <v>23365825</v>
      </c>
      <c r="CC187" s="149">
        <f t="shared" si="471"/>
        <v>21519636</v>
      </c>
      <c r="CD187" s="149">
        <f t="shared" si="471"/>
        <v>50631280</v>
      </c>
      <c r="CE187" s="149">
        <f t="shared" si="471"/>
        <v>176193107</v>
      </c>
      <c r="CF187" s="149">
        <f t="shared" si="471"/>
        <v>104222137</v>
      </c>
      <c r="CG187" s="149">
        <f t="shared" si="471"/>
        <v>136193356</v>
      </c>
      <c r="CH187" s="149">
        <f t="shared" si="471"/>
        <v>196223744</v>
      </c>
      <c r="CI187" s="149">
        <f t="shared" si="471"/>
        <v>252712888</v>
      </c>
      <c r="CJ187" s="149">
        <f t="shared" si="471"/>
        <v>134799815</v>
      </c>
      <c r="CK187" s="149">
        <f t="shared" si="471"/>
        <v>206016729</v>
      </c>
      <c r="CL187" s="149">
        <f t="shared" si="471"/>
        <v>1306448315</v>
      </c>
      <c r="CM187" s="149">
        <f t="shared" si="471"/>
        <v>0</v>
      </c>
      <c r="CN187" s="149">
        <f t="shared" si="471"/>
        <v>131241468.12</v>
      </c>
      <c r="CO187" s="149">
        <f t="shared" si="471"/>
        <v>521845038.88</v>
      </c>
      <c r="CP187" s="149">
        <f t="shared" si="471"/>
        <v>390966327</v>
      </c>
      <c r="CQ187" s="300">
        <f t="shared" ref="CQ187:CQ218" si="472">IFERROR(AY187/AL187,0)</f>
        <v>1</v>
      </c>
      <c r="CR187" s="300">
        <f t="shared" ref="CR187:CR218" si="473">IFERROR(BL187/AL187,0)</f>
        <v>0.94416447395661329</v>
      </c>
    </row>
    <row r="188" spans="1:96" s="26" customFormat="1" ht="33.75" customHeight="1" outlineLevel="3" x14ac:dyDescent="0.2">
      <c r="A188" s="1191" t="str">
        <f t="shared" si="292"/>
        <v>C-2502-1000-3-0-2-110</v>
      </c>
      <c r="B188" s="43" t="s">
        <v>397</v>
      </c>
      <c r="C188" s="410">
        <v>10</v>
      </c>
      <c r="D188" s="98" t="s">
        <v>365</v>
      </c>
      <c r="E188" s="33">
        <v>1252152000</v>
      </c>
      <c r="F188" s="99"/>
      <c r="G188" s="99"/>
      <c r="H188" s="99"/>
      <c r="I188" s="99"/>
      <c r="J188" s="99"/>
      <c r="K188" s="99"/>
      <c r="L188" s="99"/>
      <c r="M188" s="99"/>
      <c r="N188" s="99">
        <v>252152000</v>
      </c>
      <c r="O188" s="99"/>
      <c r="P188" s="99"/>
      <c r="Q188" s="103"/>
      <c r="R188" s="100"/>
      <c r="S188" s="99"/>
      <c r="T188" s="99"/>
      <c r="U188" s="103"/>
      <c r="V188" s="30"/>
      <c r="W188" s="30"/>
      <c r="X188" s="99"/>
      <c r="Y188" s="99"/>
      <c r="Z188" s="99">
        <f>30000000+100000000</f>
        <v>130000000</v>
      </c>
      <c r="AA188" s="99"/>
      <c r="AB188" s="99"/>
      <c r="AC188" s="103"/>
      <c r="AD188" s="30">
        <f t="shared" ref="AD188:AD196" si="474">+F188+H188+J188+L188+N188+P188+R188+T188+V188+X188+Z188+AB188</f>
        <v>382152000</v>
      </c>
      <c r="AE188" s="33">
        <f t="shared" ref="AE188:AE196" si="475">+G188+I188+K188+M188+O188+Q188+S188+U188+W188+Y188+AA188+AC188</f>
        <v>0</v>
      </c>
      <c r="AF188" s="30"/>
      <c r="AG188" s="33"/>
      <c r="AH188" s="99">
        <v>99498851</v>
      </c>
      <c r="AI188" s="33">
        <f>+E188-AD188+AE188-AH188-AF188+AG188</f>
        <v>770501149</v>
      </c>
      <c r="AJ188" s="962"/>
      <c r="AK188" s="121">
        <f t="shared" ref="AK188:AK196" si="476">+AJ188+AY188</f>
        <v>770501149</v>
      </c>
      <c r="AL188" s="638">
        <f t="shared" ref="AL188:AL196" si="477">+AI188-AJ188</f>
        <v>770501149</v>
      </c>
      <c r="AM188" s="33">
        <v>0</v>
      </c>
      <c r="AN188" s="260">
        <v>310020615</v>
      </c>
      <c r="AO188" s="260">
        <v>198332667</v>
      </c>
      <c r="AP188" s="260">
        <v>0</v>
      </c>
      <c r="AQ188" s="261">
        <v>128147867</v>
      </c>
      <c r="AR188" s="38">
        <v>0</v>
      </c>
      <c r="AS188" s="38">
        <v>0</v>
      </c>
      <c r="AT188" s="38">
        <v>110000000</v>
      </c>
      <c r="AU188" s="36">
        <v>24000000</v>
      </c>
      <c r="AV188" s="32">
        <v>0</v>
      </c>
      <c r="AW188" s="38">
        <v>0</v>
      </c>
      <c r="AX188" s="35">
        <v>0</v>
      </c>
      <c r="AY188" s="36">
        <f t="shared" ref="AY188:AY196" si="478">+SUM(AM188:AX188)</f>
        <v>770501149</v>
      </c>
      <c r="AZ188" s="33">
        <v>0</v>
      </c>
      <c r="BA188" s="30">
        <v>0</v>
      </c>
      <c r="BB188" s="38">
        <v>204853547</v>
      </c>
      <c r="BC188" s="38">
        <v>155025734</v>
      </c>
      <c r="BD188" s="38">
        <v>108805600</v>
      </c>
      <c r="BE188" s="38">
        <v>60298267</v>
      </c>
      <c r="BF188" s="104">
        <v>0</v>
      </c>
      <c r="BG188" s="38">
        <v>50278400</v>
      </c>
      <c r="BH188" s="36">
        <v>0</v>
      </c>
      <c r="BI188" s="42">
        <v>127383335</v>
      </c>
      <c r="BJ188" s="42">
        <v>20816667</v>
      </c>
      <c r="BK188" s="35">
        <v>0</v>
      </c>
      <c r="BL188" s="30">
        <f t="shared" ref="BL188:BL196" si="479">+SUM(AZ188:BK188)</f>
        <v>727461550</v>
      </c>
      <c r="BM188" s="42">
        <v>0</v>
      </c>
      <c r="BN188" s="38">
        <v>0</v>
      </c>
      <c r="BO188" s="38">
        <v>0</v>
      </c>
      <c r="BP188" s="38">
        <v>0</v>
      </c>
      <c r="BQ188" s="35">
        <v>29919041</v>
      </c>
      <c r="BR188" s="38">
        <v>49267080</v>
      </c>
      <c r="BS188" s="42">
        <v>52664800</v>
      </c>
      <c r="BT188" s="101">
        <v>82438827</v>
      </c>
      <c r="BU188" s="424">
        <v>69057080</v>
      </c>
      <c r="BV188" s="42">
        <v>79269880</v>
      </c>
      <c r="BW188" s="42">
        <v>100427481</v>
      </c>
      <c r="BX188" s="35">
        <v>243550694</v>
      </c>
      <c r="BY188" s="30">
        <f t="shared" ref="BY188:BY196" si="480">+SUM(BM188:BX188)</f>
        <v>706594883</v>
      </c>
      <c r="BZ188" s="42">
        <v>0</v>
      </c>
      <c r="CA188" s="38">
        <v>0</v>
      </c>
      <c r="CB188" s="38">
        <v>0</v>
      </c>
      <c r="CC188" s="38">
        <v>0</v>
      </c>
      <c r="CD188" s="38">
        <v>29919041</v>
      </c>
      <c r="CE188" s="38">
        <v>49267080</v>
      </c>
      <c r="CF188" s="104">
        <v>52664800</v>
      </c>
      <c r="CG188" s="104">
        <v>82438827</v>
      </c>
      <c r="CH188" s="424">
        <v>69057080</v>
      </c>
      <c r="CI188" s="101">
        <v>79269880</v>
      </c>
      <c r="CJ188" s="101">
        <v>100427481</v>
      </c>
      <c r="CK188" s="101">
        <v>132875214</v>
      </c>
      <c r="CL188" s="30">
        <f t="shared" ref="CL188:CL196" si="481">+SUM(BZ188:CK188)</f>
        <v>595919403</v>
      </c>
      <c r="CM188" s="33">
        <f t="shared" ref="CM188:CM196" si="482">+AL188-AY188</f>
        <v>0</v>
      </c>
      <c r="CN188" s="33">
        <f t="shared" ref="CN188:CN196" si="483">+AY188-BL188</f>
        <v>43039599</v>
      </c>
      <c r="CO188" s="33">
        <f t="shared" ref="CO188:CO196" si="484">+BL188-BY188</f>
        <v>20866667</v>
      </c>
      <c r="CP188" s="33">
        <f>+BY188-CL188</f>
        <v>110675480</v>
      </c>
      <c r="CQ188" s="74">
        <f t="shared" si="472"/>
        <v>1</v>
      </c>
      <c r="CR188" s="74">
        <f t="shared" si="473"/>
        <v>0.94414077246236527</v>
      </c>
    </row>
    <row r="189" spans="1:96" s="26" customFormat="1" ht="18.75" customHeight="1" outlineLevel="3" x14ac:dyDescent="0.2">
      <c r="A189" s="1191" t="str">
        <f t="shared" si="292"/>
        <v>C-2502-1000-3-0-2-210</v>
      </c>
      <c r="B189" s="43" t="s">
        <v>398</v>
      </c>
      <c r="C189" s="410">
        <v>10</v>
      </c>
      <c r="D189" s="98" t="s">
        <v>360</v>
      </c>
      <c r="E189" s="33">
        <v>420000000</v>
      </c>
      <c r="F189" s="99"/>
      <c r="G189" s="99"/>
      <c r="H189" s="99"/>
      <c r="I189" s="99"/>
      <c r="J189" s="99"/>
      <c r="K189" s="99"/>
      <c r="L189" s="99"/>
      <c r="M189" s="99"/>
      <c r="N189" s="99"/>
      <c r="O189" s="99">
        <v>130000000</v>
      </c>
      <c r="P189" s="99"/>
      <c r="Q189" s="103"/>
      <c r="R189" s="100"/>
      <c r="S189" s="99"/>
      <c r="T189" s="99"/>
      <c r="U189" s="103"/>
      <c r="V189" s="30"/>
      <c r="W189" s="30"/>
      <c r="X189" s="99">
        <v>130000000</v>
      </c>
      <c r="Y189" s="99"/>
      <c r="Z189" s="99"/>
      <c r="AA189" s="99"/>
      <c r="AB189" s="99"/>
      <c r="AC189" s="103"/>
      <c r="AD189" s="30">
        <f t="shared" si="474"/>
        <v>130000000</v>
      </c>
      <c r="AE189" s="33">
        <f t="shared" si="475"/>
        <v>130000000</v>
      </c>
      <c r="AF189" s="30"/>
      <c r="AG189" s="33"/>
      <c r="AH189" s="99"/>
      <c r="AI189" s="33">
        <f>+E189-AD189+AE189-AH189-AF189+AG189</f>
        <v>420000000</v>
      </c>
      <c r="AJ189" s="962"/>
      <c r="AK189" s="121">
        <f t="shared" si="476"/>
        <v>420000000</v>
      </c>
      <c r="AL189" s="638">
        <f t="shared" si="477"/>
        <v>420000000</v>
      </c>
      <c r="AM189" s="33">
        <v>0</v>
      </c>
      <c r="AN189" s="260">
        <v>0</v>
      </c>
      <c r="AO189" s="260">
        <v>0</v>
      </c>
      <c r="AP189" s="260">
        <v>420000000</v>
      </c>
      <c r="AQ189" s="261">
        <v>0</v>
      </c>
      <c r="AR189" s="38">
        <v>0</v>
      </c>
      <c r="AS189" s="38">
        <v>0</v>
      </c>
      <c r="AT189" s="38">
        <v>0</v>
      </c>
      <c r="AU189" s="36">
        <v>0</v>
      </c>
      <c r="AV189" s="32">
        <v>0</v>
      </c>
      <c r="AW189" s="38">
        <v>0</v>
      </c>
      <c r="AX189" s="35">
        <v>0</v>
      </c>
      <c r="AY189" s="36">
        <f t="shared" si="478"/>
        <v>420000000</v>
      </c>
      <c r="AZ189" s="33">
        <v>0</v>
      </c>
      <c r="BA189" s="30">
        <v>0</v>
      </c>
      <c r="BB189" s="38">
        <v>0</v>
      </c>
      <c r="BC189" s="38">
        <v>0</v>
      </c>
      <c r="BD189" s="38">
        <v>420000000</v>
      </c>
      <c r="BE189" s="38">
        <v>0</v>
      </c>
      <c r="BF189" s="104">
        <v>0</v>
      </c>
      <c r="BG189" s="38">
        <v>0</v>
      </c>
      <c r="BH189" s="36">
        <v>0</v>
      </c>
      <c r="BI189" s="42">
        <v>0</v>
      </c>
      <c r="BJ189" s="42">
        <v>0</v>
      </c>
      <c r="BK189" s="35">
        <v>0</v>
      </c>
      <c r="BL189" s="30">
        <f t="shared" si="479"/>
        <v>420000000</v>
      </c>
      <c r="BM189" s="42">
        <v>0</v>
      </c>
      <c r="BN189" s="34">
        <v>0</v>
      </c>
      <c r="BO189" s="34">
        <v>0</v>
      </c>
      <c r="BP189" s="34">
        <v>0</v>
      </c>
      <c r="BQ189" s="31">
        <v>0</v>
      </c>
      <c r="BR189" s="38">
        <v>84000000</v>
      </c>
      <c r="BS189" s="42">
        <v>0</v>
      </c>
      <c r="BT189" s="101">
        <v>0</v>
      </c>
      <c r="BU189" s="424">
        <v>9154061</v>
      </c>
      <c r="BV189" s="42">
        <v>58030353</v>
      </c>
      <c r="BW189" s="42">
        <v>0</v>
      </c>
      <c r="BX189" s="35">
        <v>154142213</v>
      </c>
      <c r="BY189" s="30">
        <f t="shared" si="480"/>
        <v>305326627</v>
      </c>
      <c r="BZ189" s="72">
        <v>0</v>
      </c>
      <c r="CA189" s="163">
        <v>0</v>
      </c>
      <c r="CB189" s="163">
        <v>0</v>
      </c>
      <c r="CC189" s="163">
        <v>0</v>
      </c>
      <c r="CD189" s="163">
        <v>0</v>
      </c>
      <c r="CE189" s="38">
        <v>84000000</v>
      </c>
      <c r="CF189" s="104">
        <v>0</v>
      </c>
      <c r="CG189" s="104">
        <v>0</v>
      </c>
      <c r="CH189" s="424">
        <v>9154061</v>
      </c>
      <c r="CI189" s="101">
        <v>58030353</v>
      </c>
      <c r="CJ189" s="101">
        <v>0</v>
      </c>
      <c r="CK189" s="101">
        <v>0</v>
      </c>
      <c r="CL189" s="30">
        <f t="shared" si="481"/>
        <v>151184414</v>
      </c>
      <c r="CM189" s="33">
        <f t="shared" si="482"/>
        <v>0</v>
      </c>
      <c r="CN189" s="33">
        <f t="shared" si="483"/>
        <v>0</v>
      </c>
      <c r="CO189" s="33">
        <f t="shared" si="484"/>
        <v>114673373</v>
      </c>
      <c r="CP189" s="33">
        <f>+BY189-CL189</f>
        <v>154142213</v>
      </c>
      <c r="CQ189" s="74">
        <f t="shared" si="472"/>
        <v>1</v>
      </c>
      <c r="CR189" s="74">
        <f t="shared" si="473"/>
        <v>1</v>
      </c>
    </row>
    <row r="190" spans="1:96" s="505" customFormat="1" ht="18.75" customHeight="1" outlineLevel="3" x14ac:dyDescent="0.2">
      <c r="A190" s="1191" t="str">
        <f t="shared" si="292"/>
        <v>C-2502-1000-3-0-2-1210</v>
      </c>
      <c r="B190" s="43" t="s">
        <v>816</v>
      </c>
      <c r="C190" s="410">
        <v>10</v>
      </c>
      <c r="D190" s="98" t="s">
        <v>743</v>
      </c>
      <c r="E190" s="33">
        <v>0</v>
      </c>
      <c r="F190" s="99"/>
      <c r="G190" s="99"/>
      <c r="H190" s="99"/>
      <c r="I190" s="99"/>
      <c r="J190" s="99"/>
      <c r="K190" s="99"/>
      <c r="L190" s="99"/>
      <c r="M190" s="99"/>
      <c r="N190" s="99"/>
      <c r="O190" s="99"/>
      <c r="P190" s="99"/>
      <c r="Q190" s="103"/>
      <c r="R190" s="100"/>
      <c r="S190" s="99"/>
      <c r="T190" s="99"/>
      <c r="U190" s="103"/>
      <c r="V190" s="30"/>
      <c r="W190" s="30"/>
      <c r="X190" s="99"/>
      <c r="Y190" s="99"/>
      <c r="Z190" s="99"/>
      <c r="AA190" s="99">
        <v>80000000</v>
      </c>
      <c r="AB190" s="99"/>
      <c r="AC190" s="103"/>
      <c r="AD190" s="30">
        <f t="shared" si="474"/>
        <v>0</v>
      </c>
      <c r="AE190" s="33">
        <f t="shared" si="475"/>
        <v>80000000</v>
      </c>
      <c r="AF190" s="30"/>
      <c r="AG190" s="33"/>
      <c r="AH190" s="99"/>
      <c r="AI190" s="33">
        <f t="shared" ref="AI190:AI192" si="485">+E190-AD190+AE190-AH190-AF190+AG190</f>
        <v>80000000</v>
      </c>
      <c r="AJ190" s="962"/>
      <c r="AK190" s="121">
        <f t="shared" si="476"/>
        <v>80000000</v>
      </c>
      <c r="AL190" s="638">
        <f t="shared" si="477"/>
        <v>80000000</v>
      </c>
      <c r="AM190" s="33">
        <v>0</v>
      </c>
      <c r="AN190" s="151">
        <v>0</v>
      </c>
      <c r="AO190" s="151">
        <v>0</v>
      </c>
      <c r="AP190" s="151">
        <v>0</v>
      </c>
      <c r="AQ190" s="504">
        <v>0</v>
      </c>
      <c r="AR190" s="38">
        <v>0</v>
      </c>
      <c r="AS190" s="38">
        <v>0</v>
      </c>
      <c r="AT190" s="38">
        <v>0</v>
      </c>
      <c r="AU190" s="36">
        <v>0</v>
      </c>
      <c r="AV190" s="32">
        <v>0</v>
      </c>
      <c r="AW190" s="38">
        <v>80000000</v>
      </c>
      <c r="AX190" s="35">
        <v>0</v>
      </c>
      <c r="AY190" s="36">
        <f t="shared" si="478"/>
        <v>80000000</v>
      </c>
      <c r="AZ190" s="33">
        <v>0</v>
      </c>
      <c r="BA190" s="30">
        <v>0</v>
      </c>
      <c r="BB190" s="30">
        <v>0</v>
      </c>
      <c r="BC190" s="30">
        <v>0</v>
      </c>
      <c r="BD190" s="30">
        <v>0</v>
      </c>
      <c r="BE190" s="38">
        <v>0</v>
      </c>
      <c r="BF190" s="104">
        <v>0</v>
      </c>
      <c r="BG190" s="38">
        <v>0</v>
      </c>
      <c r="BH190" s="36">
        <v>0</v>
      </c>
      <c r="BI190" s="42">
        <v>0</v>
      </c>
      <c r="BJ190" s="42">
        <v>0</v>
      </c>
      <c r="BK190" s="35">
        <v>77065680</v>
      </c>
      <c r="BL190" s="30">
        <f t="shared" si="479"/>
        <v>77065680</v>
      </c>
      <c r="BM190" s="42">
        <v>0</v>
      </c>
      <c r="BN190" s="34">
        <v>0</v>
      </c>
      <c r="BO190" s="34">
        <v>0</v>
      </c>
      <c r="BP190" s="34">
        <v>0</v>
      </c>
      <c r="BQ190" s="31">
        <v>0</v>
      </c>
      <c r="BR190" s="38">
        <v>0</v>
      </c>
      <c r="BS190" s="42">
        <v>0</v>
      </c>
      <c r="BT190" s="101">
        <v>0</v>
      </c>
      <c r="BU190" s="424">
        <v>0</v>
      </c>
      <c r="BV190" s="42">
        <v>0</v>
      </c>
      <c r="BW190" s="42">
        <v>0</v>
      </c>
      <c r="BX190" s="35">
        <v>0</v>
      </c>
      <c r="BY190" s="30">
        <f t="shared" si="480"/>
        <v>0</v>
      </c>
      <c r="BZ190" s="72">
        <v>0</v>
      </c>
      <c r="CA190" s="163">
        <v>0</v>
      </c>
      <c r="CB190" s="163">
        <v>0</v>
      </c>
      <c r="CC190" s="163">
        <v>0</v>
      </c>
      <c r="CD190" s="163">
        <v>0</v>
      </c>
      <c r="CE190" s="38">
        <v>0</v>
      </c>
      <c r="CF190" s="104">
        <v>0</v>
      </c>
      <c r="CG190" s="104">
        <v>0</v>
      </c>
      <c r="CH190" s="424">
        <v>0</v>
      </c>
      <c r="CI190" s="101">
        <v>0</v>
      </c>
      <c r="CJ190" s="101">
        <v>0</v>
      </c>
      <c r="CK190" s="101">
        <v>0</v>
      </c>
      <c r="CL190" s="30">
        <f t="shared" si="481"/>
        <v>0</v>
      </c>
      <c r="CM190" s="33">
        <f t="shared" si="482"/>
        <v>0</v>
      </c>
      <c r="CN190" s="33">
        <f t="shared" si="483"/>
        <v>2934320</v>
      </c>
      <c r="CO190" s="33">
        <f t="shared" si="484"/>
        <v>77065680</v>
      </c>
      <c r="CP190" s="33">
        <f>+BY190-CL190</f>
        <v>0</v>
      </c>
      <c r="CQ190" s="74">
        <f t="shared" si="472"/>
        <v>1</v>
      </c>
      <c r="CR190" s="74">
        <f t="shared" si="473"/>
        <v>0.96332099999999998</v>
      </c>
    </row>
    <row r="191" spans="1:96" s="505" customFormat="1" ht="18.75" customHeight="1" outlineLevel="3" x14ac:dyDescent="0.2">
      <c r="A191" s="1191" t="str">
        <f t="shared" si="292"/>
        <v>C-2502-1000-3-0-2-710</v>
      </c>
      <c r="B191" s="43" t="s">
        <v>817</v>
      </c>
      <c r="C191" s="410">
        <v>10</v>
      </c>
      <c r="D191" s="98" t="s">
        <v>819</v>
      </c>
      <c r="E191" s="33">
        <v>0</v>
      </c>
      <c r="F191" s="99"/>
      <c r="G191" s="99"/>
      <c r="H191" s="99"/>
      <c r="I191" s="99"/>
      <c r="J191" s="99"/>
      <c r="K191" s="99"/>
      <c r="L191" s="99"/>
      <c r="M191" s="99"/>
      <c r="N191" s="99"/>
      <c r="O191" s="99"/>
      <c r="P191" s="99"/>
      <c r="Q191" s="103"/>
      <c r="R191" s="100"/>
      <c r="S191" s="99"/>
      <c r="T191" s="99"/>
      <c r="U191" s="103"/>
      <c r="V191" s="30"/>
      <c r="W191" s="30"/>
      <c r="X191" s="99"/>
      <c r="Y191" s="99"/>
      <c r="Z191" s="99"/>
      <c r="AA191" s="99">
        <v>80000000</v>
      </c>
      <c r="AB191" s="99"/>
      <c r="AC191" s="103"/>
      <c r="AD191" s="30">
        <f t="shared" si="474"/>
        <v>0</v>
      </c>
      <c r="AE191" s="33">
        <f t="shared" si="475"/>
        <v>80000000</v>
      </c>
      <c r="AF191" s="30"/>
      <c r="AG191" s="33"/>
      <c r="AH191" s="99"/>
      <c r="AI191" s="33">
        <f t="shared" si="485"/>
        <v>80000000</v>
      </c>
      <c r="AJ191" s="962"/>
      <c r="AK191" s="121">
        <f t="shared" si="476"/>
        <v>80000000</v>
      </c>
      <c r="AL191" s="638">
        <f t="shared" si="477"/>
        <v>80000000</v>
      </c>
      <c r="AM191" s="33">
        <v>0</v>
      </c>
      <c r="AN191" s="151">
        <v>0</v>
      </c>
      <c r="AO191" s="151">
        <v>0</v>
      </c>
      <c r="AP191" s="151">
        <v>0</v>
      </c>
      <c r="AQ191" s="504">
        <v>0</v>
      </c>
      <c r="AR191" s="38">
        <v>0</v>
      </c>
      <c r="AS191" s="38">
        <v>0</v>
      </c>
      <c r="AT191" s="38">
        <v>0</v>
      </c>
      <c r="AU191" s="36">
        <v>0</v>
      </c>
      <c r="AV191" s="32">
        <v>0</v>
      </c>
      <c r="AW191" s="38">
        <v>80000000</v>
      </c>
      <c r="AX191" s="35">
        <v>0</v>
      </c>
      <c r="AY191" s="36">
        <f t="shared" si="478"/>
        <v>80000000</v>
      </c>
      <c r="AZ191" s="33">
        <v>0</v>
      </c>
      <c r="BA191" s="30">
        <v>0</v>
      </c>
      <c r="BB191" s="30">
        <v>0</v>
      </c>
      <c r="BC191" s="30">
        <v>0</v>
      </c>
      <c r="BD191" s="30">
        <v>0</v>
      </c>
      <c r="BE191" s="38">
        <v>0</v>
      </c>
      <c r="BF191" s="104">
        <v>0</v>
      </c>
      <c r="BG191" s="38">
        <v>0</v>
      </c>
      <c r="BH191" s="36">
        <v>0</v>
      </c>
      <c r="BI191" s="42">
        <v>0</v>
      </c>
      <c r="BJ191" s="42">
        <v>0</v>
      </c>
      <c r="BK191" s="35">
        <v>63327853.880000003</v>
      </c>
      <c r="BL191" s="30">
        <f t="shared" si="479"/>
        <v>63327853.880000003</v>
      </c>
      <c r="BM191" s="42">
        <v>0</v>
      </c>
      <c r="BN191" s="34">
        <v>0</v>
      </c>
      <c r="BO191" s="34">
        <v>0</v>
      </c>
      <c r="BP191" s="34">
        <v>0</v>
      </c>
      <c r="BQ191" s="31">
        <v>0</v>
      </c>
      <c r="BR191" s="38">
        <v>0</v>
      </c>
      <c r="BS191" s="42">
        <v>0</v>
      </c>
      <c r="BT191" s="101">
        <v>0</v>
      </c>
      <c r="BU191" s="424">
        <v>0</v>
      </c>
      <c r="BV191" s="42">
        <v>0</v>
      </c>
      <c r="BW191" s="42">
        <v>0</v>
      </c>
      <c r="BX191" s="35">
        <v>0</v>
      </c>
      <c r="BY191" s="30">
        <f t="shared" si="480"/>
        <v>0</v>
      </c>
      <c r="BZ191" s="72">
        <v>0</v>
      </c>
      <c r="CA191" s="163">
        <v>0</v>
      </c>
      <c r="CB191" s="163">
        <v>0</v>
      </c>
      <c r="CC191" s="163">
        <v>0</v>
      </c>
      <c r="CD191" s="163">
        <v>0</v>
      </c>
      <c r="CE191" s="38">
        <v>0</v>
      </c>
      <c r="CF191" s="104">
        <v>0</v>
      </c>
      <c r="CG191" s="104">
        <v>0</v>
      </c>
      <c r="CH191" s="424">
        <v>0</v>
      </c>
      <c r="CI191" s="101">
        <v>0</v>
      </c>
      <c r="CJ191" s="101">
        <v>0</v>
      </c>
      <c r="CK191" s="101">
        <v>0</v>
      </c>
      <c r="CL191" s="30">
        <f t="shared" si="481"/>
        <v>0</v>
      </c>
      <c r="CM191" s="33">
        <f t="shared" si="482"/>
        <v>0</v>
      </c>
      <c r="CN191" s="33">
        <f t="shared" si="483"/>
        <v>16672146.119999997</v>
      </c>
      <c r="CO191" s="33">
        <f t="shared" si="484"/>
        <v>63327853.880000003</v>
      </c>
      <c r="CP191" s="33">
        <f t="shared" ref="CP191:CP192" si="486">+BY191-CL191</f>
        <v>0</v>
      </c>
      <c r="CQ191" s="74">
        <f t="shared" si="472"/>
        <v>1</v>
      </c>
      <c r="CR191" s="74">
        <f t="shared" si="473"/>
        <v>0.79159817350000006</v>
      </c>
    </row>
    <row r="192" spans="1:96" s="505" customFormat="1" ht="18.75" customHeight="1" outlineLevel="3" x14ac:dyDescent="0.2">
      <c r="A192" s="1191" t="str">
        <f t="shared" ref="A192:A255" si="487">+B192&amp;C192</f>
        <v>C-2502-1000-3-0-2-810</v>
      </c>
      <c r="B192" s="43" t="s">
        <v>818</v>
      </c>
      <c r="C192" s="410">
        <v>10</v>
      </c>
      <c r="D192" s="98" t="s">
        <v>686</v>
      </c>
      <c r="E192" s="33">
        <v>0</v>
      </c>
      <c r="F192" s="99"/>
      <c r="G192" s="99"/>
      <c r="H192" s="99"/>
      <c r="I192" s="99"/>
      <c r="J192" s="99"/>
      <c r="K192" s="99"/>
      <c r="L192" s="99"/>
      <c r="M192" s="99"/>
      <c r="N192" s="99"/>
      <c r="O192" s="99"/>
      <c r="P192" s="99"/>
      <c r="Q192" s="103"/>
      <c r="R192" s="100"/>
      <c r="S192" s="99"/>
      <c r="T192" s="99"/>
      <c r="U192" s="103"/>
      <c r="V192" s="30"/>
      <c r="W192" s="30"/>
      <c r="X192" s="99"/>
      <c r="Y192" s="99"/>
      <c r="Z192" s="99"/>
      <c r="AA192" s="99">
        <v>100000000</v>
      </c>
      <c r="AB192" s="99"/>
      <c r="AC192" s="103"/>
      <c r="AD192" s="30">
        <f t="shared" si="474"/>
        <v>0</v>
      </c>
      <c r="AE192" s="33">
        <f t="shared" si="475"/>
        <v>100000000</v>
      </c>
      <c r="AF192" s="30"/>
      <c r="AG192" s="33"/>
      <c r="AH192" s="99"/>
      <c r="AI192" s="33">
        <f t="shared" si="485"/>
        <v>100000000</v>
      </c>
      <c r="AJ192" s="962"/>
      <c r="AK192" s="121">
        <f t="shared" si="476"/>
        <v>100000000</v>
      </c>
      <c r="AL192" s="638">
        <f t="shared" si="477"/>
        <v>100000000</v>
      </c>
      <c r="AM192" s="33">
        <v>0</v>
      </c>
      <c r="AN192" s="151">
        <v>0</v>
      </c>
      <c r="AO192" s="151">
        <v>0</v>
      </c>
      <c r="AP192" s="151">
        <v>0</v>
      </c>
      <c r="AQ192" s="504">
        <v>0</v>
      </c>
      <c r="AR192" s="38">
        <v>0</v>
      </c>
      <c r="AS192" s="38">
        <v>0</v>
      </c>
      <c r="AT192" s="38">
        <v>0</v>
      </c>
      <c r="AU192" s="36">
        <v>0</v>
      </c>
      <c r="AV192" s="32">
        <v>0</v>
      </c>
      <c r="AW192" s="38">
        <v>100000000</v>
      </c>
      <c r="AX192" s="35">
        <v>0</v>
      </c>
      <c r="AY192" s="36">
        <f t="shared" si="478"/>
        <v>100000000</v>
      </c>
      <c r="AZ192" s="33">
        <v>0</v>
      </c>
      <c r="BA192" s="30">
        <v>0</v>
      </c>
      <c r="BB192" s="30">
        <v>0</v>
      </c>
      <c r="BC192" s="30">
        <v>0</v>
      </c>
      <c r="BD192" s="30">
        <v>0</v>
      </c>
      <c r="BE192" s="38">
        <v>0</v>
      </c>
      <c r="BF192" s="104">
        <v>0</v>
      </c>
      <c r="BG192" s="38">
        <v>0</v>
      </c>
      <c r="BH192" s="36">
        <v>0</v>
      </c>
      <c r="BI192" s="42">
        <v>0</v>
      </c>
      <c r="BJ192" s="42">
        <v>0</v>
      </c>
      <c r="BK192" s="35">
        <v>98949979</v>
      </c>
      <c r="BL192" s="30">
        <f t="shared" si="479"/>
        <v>98949979</v>
      </c>
      <c r="BM192" s="42">
        <v>0</v>
      </c>
      <c r="BN192" s="34">
        <v>0</v>
      </c>
      <c r="BO192" s="34">
        <v>0</v>
      </c>
      <c r="BP192" s="34">
        <v>0</v>
      </c>
      <c r="BQ192" s="31">
        <v>0</v>
      </c>
      <c r="BR192" s="38">
        <v>0</v>
      </c>
      <c r="BS192" s="42">
        <v>0</v>
      </c>
      <c r="BT192" s="101">
        <v>0</v>
      </c>
      <c r="BU192" s="424">
        <v>0</v>
      </c>
      <c r="BV192" s="42">
        <v>0</v>
      </c>
      <c r="BW192" s="42">
        <v>0</v>
      </c>
      <c r="BX192" s="35">
        <v>98949979</v>
      </c>
      <c r="BY192" s="30">
        <f t="shared" si="480"/>
        <v>98949979</v>
      </c>
      <c r="BZ192" s="72">
        <v>0</v>
      </c>
      <c r="CA192" s="163">
        <v>0</v>
      </c>
      <c r="CB192" s="163">
        <v>0</v>
      </c>
      <c r="CC192" s="163">
        <v>0</v>
      </c>
      <c r="CD192" s="163">
        <v>0</v>
      </c>
      <c r="CE192" s="38">
        <v>0</v>
      </c>
      <c r="CF192" s="104">
        <v>0</v>
      </c>
      <c r="CG192" s="104">
        <v>0</v>
      </c>
      <c r="CH192" s="424">
        <v>0</v>
      </c>
      <c r="CI192" s="101">
        <v>0</v>
      </c>
      <c r="CJ192" s="101">
        <v>0</v>
      </c>
      <c r="CK192" s="101">
        <v>0</v>
      </c>
      <c r="CL192" s="30">
        <f t="shared" si="481"/>
        <v>0</v>
      </c>
      <c r="CM192" s="33">
        <f t="shared" si="482"/>
        <v>0</v>
      </c>
      <c r="CN192" s="33">
        <f t="shared" si="483"/>
        <v>1050021</v>
      </c>
      <c r="CO192" s="33">
        <f t="shared" si="484"/>
        <v>0</v>
      </c>
      <c r="CP192" s="33">
        <f t="shared" si="486"/>
        <v>98949979</v>
      </c>
      <c r="CQ192" s="74">
        <f t="shared" si="472"/>
        <v>1</v>
      </c>
      <c r="CR192" s="74">
        <f t="shared" si="473"/>
        <v>0.98949978999999999</v>
      </c>
    </row>
    <row r="193" spans="1:96" s="26" customFormat="1" ht="18.75" customHeight="1" outlineLevel="3" x14ac:dyDescent="0.2">
      <c r="A193" s="1191" t="str">
        <f t="shared" si="487"/>
        <v>C-2502-1000-3-0-2-310</v>
      </c>
      <c r="B193" s="43" t="s">
        <v>399</v>
      </c>
      <c r="C193" s="410">
        <v>10</v>
      </c>
      <c r="D193" s="98" t="s">
        <v>361</v>
      </c>
      <c r="E193" s="33">
        <v>250000000</v>
      </c>
      <c r="F193" s="99"/>
      <c r="G193" s="99"/>
      <c r="H193" s="99"/>
      <c r="I193" s="99"/>
      <c r="J193" s="99"/>
      <c r="K193" s="99"/>
      <c r="L193" s="99"/>
      <c r="M193" s="99"/>
      <c r="N193" s="99"/>
      <c r="O193" s="99"/>
      <c r="P193" s="99"/>
      <c r="Q193" s="103"/>
      <c r="R193" s="100"/>
      <c r="S193" s="99"/>
      <c r="T193" s="99"/>
      <c r="U193" s="103"/>
      <c r="V193" s="30"/>
      <c r="W193" s="30"/>
      <c r="X193" s="99"/>
      <c r="Y193" s="99"/>
      <c r="Z193" s="99"/>
      <c r="AA193" s="99">
        <v>50000000</v>
      </c>
      <c r="AB193" s="99"/>
      <c r="AC193" s="103"/>
      <c r="AD193" s="30">
        <f t="shared" si="474"/>
        <v>0</v>
      </c>
      <c r="AE193" s="33">
        <f t="shared" si="475"/>
        <v>50000000</v>
      </c>
      <c r="AF193" s="30"/>
      <c r="AG193" s="33"/>
      <c r="AH193" s="99">
        <v>50000000</v>
      </c>
      <c r="AI193" s="33">
        <f>+E193-AD193+AE193-AH193-AF193+AG193</f>
        <v>250000000</v>
      </c>
      <c r="AJ193" s="962"/>
      <c r="AK193" s="121">
        <f t="shared" si="476"/>
        <v>250000000</v>
      </c>
      <c r="AL193" s="638">
        <f t="shared" si="477"/>
        <v>250000000</v>
      </c>
      <c r="AM193" s="33">
        <v>250000000</v>
      </c>
      <c r="AN193" s="260">
        <v>0</v>
      </c>
      <c r="AO193" s="260">
        <v>0</v>
      </c>
      <c r="AP193" s="260">
        <v>0</v>
      </c>
      <c r="AQ193" s="261">
        <v>0</v>
      </c>
      <c r="AR193" s="38">
        <v>0</v>
      </c>
      <c r="AS193" s="38">
        <v>0</v>
      </c>
      <c r="AT193" s="38">
        <v>0</v>
      </c>
      <c r="AU193" s="36">
        <v>0</v>
      </c>
      <c r="AV193" s="32">
        <v>0</v>
      </c>
      <c r="AW193" s="38">
        <v>0</v>
      </c>
      <c r="AX193" s="35">
        <v>0</v>
      </c>
      <c r="AY193" s="36">
        <f t="shared" si="478"/>
        <v>250000000</v>
      </c>
      <c r="AZ193" s="33">
        <v>0</v>
      </c>
      <c r="BA193" s="30">
        <v>0</v>
      </c>
      <c r="BB193" s="38">
        <v>250000000</v>
      </c>
      <c r="BC193" s="38">
        <v>0</v>
      </c>
      <c r="BD193" s="38">
        <v>0</v>
      </c>
      <c r="BE193" s="38">
        <v>0</v>
      </c>
      <c r="BF193" s="104">
        <v>0</v>
      </c>
      <c r="BG193" s="38">
        <v>0</v>
      </c>
      <c r="BH193" s="36">
        <v>0</v>
      </c>
      <c r="BI193" s="42">
        <v>0</v>
      </c>
      <c r="BJ193" s="42">
        <v>0</v>
      </c>
      <c r="BK193" s="35">
        <v>0</v>
      </c>
      <c r="BL193" s="30">
        <f t="shared" si="479"/>
        <v>250000000</v>
      </c>
      <c r="BM193" s="42">
        <v>0</v>
      </c>
      <c r="BN193" s="38">
        <v>0</v>
      </c>
      <c r="BO193" s="38">
        <v>0</v>
      </c>
      <c r="BP193" s="38">
        <v>4880528</v>
      </c>
      <c r="BQ193" s="35">
        <v>5761228</v>
      </c>
      <c r="BR193" s="38">
        <v>0</v>
      </c>
      <c r="BS193" s="42">
        <v>6974630</v>
      </c>
      <c r="BT193" s="101">
        <v>0</v>
      </c>
      <c r="BU193" s="424">
        <v>62577876</v>
      </c>
      <c r="BV193" s="42">
        <v>91926352</v>
      </c>
      <c r="BW193" s="42">
        <v>9155844</v>
      </c>
      <c r="BX193" s="35">
        <v>37740938</v>
      </c>
      <c r="BY193" s="30">
        <f t="shared" si="480"/>
        <v>219017396</v>
      </c>
      <c r="BZ193" s="42">
        <v>0</v>
      </c>
      <c r="CA193" s="38">
        <v>0</v>
      </c>
      <c r="CB193" s="38">
        <v>0</v>
      </c>
      <c r="CC193" s="38">
        <v>4880528</v>
      </c>
      <c r="CD193" s="38">
        <v>795903</v>
      </c>
      <c r="CE193" s="38">
        <v>4965325</v>
      </c>
      <c r="CF193" s="104">
        <v>6974630</v>
      </c>
      <c r="CG193" s="104">
        <v>0</v>
      </c>
      <c r="CH193" s="424">
        <v>62577876</v>
      </c>
      <c r="CI193" s="101">
        <v>91926352</v>
      </c>
      <c r="CJ193" s="101">
        <v>4345795</v>
      </c>
      <c r="CK193" s="101">
        <v>34573234</v>
      </c>
      <c r="CL193" s="30">
        <f t="shared" si="481"/>
        <v>211039643</v>
      </c>
      <c r="CM193" s="33">
        <f t="shared" si="482"/>
        <v>0</v>
      </c>
      <c r="CN193" s="33">
        <f t="shared" si="483"/>
        <v>0</v>
      </c>
      <c r="CO193" s="33">
        <f t="shared" si="484"/>
        <v>30982604</v>
      </c>
      <c r="CP193" s="33">
        <f>+BY193-CL193</f>
        <v>7977753</v>
      </c>
      <c r="CQ193" s="74">
        <f t="shared" si="472"/>
        <v>1</v>
      </c>
      <c r="CR193" s="74">
        <f t="shared" si="473"/>
        <v>1</v>
      </c>
    </row>
    <row r="194" spans="1:96" s="26" customFormat="1" ht="21" customHeight="1" outlineLevel="3" x14ac:dyDescent="0.2">
      <c r="A194" s="1191" t="str">
        <f t="shared" si="487"/>
        <v>C-2502-1000-3-0-2-410</v>
      </c>
      <c r="B194" s="43" t="s">
        <v>400</v>
      </c>
      <c r="C194" s="410">
        <v>10</v>
      </c>
      <c r="D194" s="98" t="s">
        <v>105</v>
      </c>
      <c r="E194" s="33">
        <v>400000000</v>
      </c>
      <c r="F194" s="99"/>
      <c r="G194" s="99"/>
      <c r="H194" s="99"/>
      <c r="I194" s="99"/>
      <c r="J194" s="99"/>
      <c r="K194" s="99"/>
      <c r="L194" s="99"/>
      <c r="M194" s="99"/>
      <c r="N194" s="99"/>
      <c r="O194" s="99"/>
      <c r="P194" s="99"/>
      <c r="Q194" s="103"/>
      <c r="R194" s="100"/>
      <c r="S194" s="99"/>
      <c r="T194" s="99"/>
      <c r="U194" s="103"/>
      <c r="V194" s="30"/>
      <c r="W194" s="30"/>
      <c r="X194" s="99"/>
      <c r="Y194" s="99"/>
      <c r="Z194" s="99"/>
      <c r="AA194" s="99">
        <v>50000000</v>
      </c>
      <c r="AB194" s="99"/>
      <c r="AC194" s="103"/>
      <c r="AD194" s="30">
        <f t="shared" si="474"/>
        <v>0</v>
      </c>
      <c r="AE194" s="33">
        <f t="shared" si="475"/>
        <v>50000000</v>
      </c>
      <c r="AF194" s="30"/>
      <c r="AG194" s="33"/>
      <c r="AH194" s="99"/>
      <c r="AI194" s="33">
        <f>+E194-AD194+AE194-AH194-AF194+AG194</f>
        <v>450000000</v>
      </c>
      <c r="AJ194" s="962"/>
      <c r="AK194" s="121">
        <f t="shared" si="476"/>
        <v>450000000</v>
      </c>
      <c r="AL194" s="638">
        <f t="shared" si="477"/>
        <v>450000000</v>
      </c>
      <c r="AM194" s="33">
        <v>450000000</v>
      </c>
      <c r="AN194" s="260">
        <v>0</v>
      </c>
      <c r="AO194" s="260">
        <v>0</v>
      </c>
      <c r="AP194" s="260">
        <v>0</v>
      </c>
      <c r="AQ194" s="261">
        <v>0</v>
      </c>
      <c r="AR194" s="38">
        <v>0</v>
      </c>
      <c r="AS194" s="38">
        <v>0</v>
      </c>
      <c r="AT194" s="38">
        <v>0</v>
      </c>
      <c r="AU194" s="36">
        <v>0</v>
      </c>
      <c r="AV194" s="32">
        <v>0</v>
      </c>
      <c r="AW194" s="38">
        <v>0</v>
      </c>
      <c r="AX194" s="35">
        <v>0</v>
      </c>
      <c r="AY194" s="36">
        <f t="shared" si="478"/>
        <v>450000000</v>
      </c>
      <c r="AZ194" s="33">
        <v>0</v>
      </c>
      <c r="BA194" s="30">
        <v>18185567</v>
      </c>
      <c r="BB194" s="38">
        <v>23820752</v>
      </c>
      <c r="BC194" s="38">
        <v>20291340</v>
      </c>
      <c r="BD194" s="38">
        <v>43911247</v>
      </c>
      <c r="BE194" s="38">
        <v>36206917</v>
      </c>
      <c r="BF194" s="104">
        <v>34700433</v>
      </c>
      <c r="BG194" s="38">
        <v>73422529</v>
      </c>
      <c r="BH194" s="36">
        <v>25105852</v>
      </c>
      <c r="BI194" s="42">
        <v>28265671</v>
      </c>
      <c r="BJ194" s="42">
        <v>53073111</v>
      </c>
      <c r="BK194" s="35">
        <v>25471199</v>
      </c>
      <c r="BL194" s="30">
        <f t="shared" si="479"/>
        <v>382454618</v>
      </c>
      <c r="BM194" s="42">
        <v>0</v>
      </c>
      <c r="BN194" s="38">
        <v>4930974</v>
      </c>
      <c r="BO194" s="38">
        <v>27995522</v>
      </c>
      <c r="BP194" s="38">
        <v>14763764</v>
      </c>
      <c r="BQ194" s="35">
        <v>21449041</v>
      </c>
      <c r="BR194" s="38">
        <v>48876990</v>
      </c>
      <c r="BS194" s="42">
        <v>38443480</v>
      </c>
      <c r="BT194" s="101">
        <v>49155991</v>
      </c>
      <c r="BU194" s="424">
        <v>50607970</v>
      </c>
      <c r="BV194" s="42">
        <v>25094967</v>
      </c>
      <c r="BW194" s="42">
        <v>38226263</v>
      </c>
      <c r="BX194" s="35">
        <v>47980795</v>
      </c>
      <c r="BY194" s="30">
        <f t="shared" si="480"/>
        <v>367525757</v>
      </c>
      <c r="BZ194" s="42">
        <v>0</v>
      </c>
      <c r="CA194" s="38">
        <v>4569798</v>
      </c>
      <c r="CB194" s="38">
        <v>23365825</v>
      </c>
      <c r="CC194" s="38">
        <v>16639108</v>
      </c>
      <c r="CD194" s="38">
        <v>19916336</v>
      </c>
      <c r="CE194" s="38">
        <v>37960702</v>
      </c>
      <c r="CF194" s="104">
        <v>44582707</v>
      </c>
      <c r="CG194" s="104">
        <v>53754529</v>
      </c>
      <c r="CH194" s="424">
        <v>55434727</v>
      </c>
      <c r="CI194" s="101">
        <v>23486303</v>
      </c>
      <c r="CJ194" s="101">
        <v>30026539</v>
      </c>
      <c r="CK194" s="101">
        <v>38568281</v>
      </c>
      <c r="CL194" s="30">
        <f t="shared" si="481"/>
        <v>348304855</v>
      </c>
      <c r="CM194" s="33">
        <f t="shared" si="482"/>
        <v>0</v>
      </c>
      <c r="CN194" s="33">
        <f t="shared" si="483"/>
        <v>67545382</v>
      </c>
      <c r="CO194" s="33">
        <f t="shared" si="484"/>
        <v>14928861</v>
      </c>
      <c r="CP194" s="33">
        <f>+BY194-CL194</f>
        <v>19220902</v>
      </c>
      <c r="CQ194" s="74">
        <f t="shared" si="472"/>
        <v>1</v>
      </c>
      <c r="CR194" s="74">
        <f t="shared" si="473"/>
        <v>0.84989915111111114</v>
      </c>
    </row>
    <row r="195" spans="1:96" s="26" customFormat="1" ht="54.75" customHeight="1" outlineLevel="3" x14ac:dyDescent="0.2">
      <c r="A195" s="1191" t="str">
        <f t="shared" si="487"/>
        <v>C-2502-1000-3-0-2-610</v>
      </c>
      <c r="B195" s="43" t="s">
        <v>401</v>
      </c>
      <c r="C195" s="410">
        <v>10</v>
      </c>
      <c r="D195" s="98" t="s">
        <v>362</v>
      </c>
      <c r="E195" s="33">
        <v>100000000</v>
      </c>
      <c r="F195" s="99"/>
      <c r="G195" s="99"/>
      <c r="H195" s="99"/>
      <c r="I195" s="99"/>
      <c r="J195" s="99"/>
      <c r="K195" s="99"/>
      <c r="L195" s="99"/>
      <c r="M195" s="99"/>
      <c r="N195" s="99"/>
      <c r="O195" s="99">
        <v>100000000</v>
      </c>
      <c r="P195" s="99"/>
      <c r="Q195" s="103"/>
      <c r="R195" s="100"/>
      <c r="S195" s="99"/>
      <c r="T195" s="99"/>
      <c r="U195" s="103"/>
      <c r="V195" s="30"/>
      <c r="W195" s="30"/>
      <c r="X195" s="99"/>
      <c r="Y195" s="99"/>
      <c r="Z195" s="99"/>
      <c r="AA195" s="99"/>
      <c r="AB195" s="99"/>
      <c r="AC195" s="103"/>
      <c r="AD195" s="30">
        <f t="shared" si="474"/>
        <v>0</v>
      </c>
      <c r="AE195" s="33">
        <f t="shared" si="475"/>
        <v>100000000</v>
      </c>
      <c r="AF195" s="30"/>
      <c r="AG195" s="33"/>
      <c r="AH195" s="99"/>
      <c r="AI195" s="33">
        <f>+E195-AD195+AE195-AH195-AF195+AG195</f>
        <v>200000000</v>
      </c>
      <c r="AJ195" s="962"/>
      <c r="AK195" s="121">
        <f t="shared" si="476"/>
        <v>200000000</v>
      </c>
      <c r="AL195" s="638">
        <f t="shared" si="477"/>
        <v>200000000</v>
      </c>
      <c r="AM195" s="33">
        <v>0</v>
      </c>
      <c r="AN195" s="260">
        <v>0</v>
      </c>
      <c r="AO195" s="260">
        <v>0</v>
      </c>
      <c r="AP195" s="260">
        <v>0</v>
      </c>
      <c r="AQ195" s="261">
        <v>0</v>
      </c>
      <c r="AR195" s="38">
        <v>0</v>
      </c>
      <c r="AS195" s="38">
        <v>200000000</v>
      </c>
      <c r="AT195" s="38">
        <v>0</v>
      </c>
      <c r="AU195" s="36">
        <v>0</v>
      </c>
      <c r="AV195" s="32">
        <v>0</v>
      </c>
      <c r="AW195" s="38">
        <v>0</v>
      </c>
      <c r="AX195" s="35">
        <v>0</v>
      </c>
      <c r="AY195" s="36">
        <f t="shared" si="478"/>
        <v>200000000</v>
      </c>
      <c r="AZ195" s="33">
        <v>0</v>
      </c>
      <c r="BA195" s="30">
        <v>0</v>
      </c>
      <c r="BB195" s="30">
        <v>0</v>
      </c>
      <c r="BC195" s="30">
        <v>0</v>
      </c>
      <c r="BD195" s="30">
        <v>0</v>
      </c>
      <c r="BE195" s="38">
        <v>0</v>
      </c>
      <c r="BF195" s="104">
        <v>0</v>
      </c>
      <c r="BG195" s="38">
        <v>0</v>
      </c>
      <c r="BH195" s="36">
        <v>0</v>
      </c>
      <c r="BI195" s="42">
        <v>0</v>
      </c>
      <c r="BJ195" s="42">
        <v>200000000</v>
      </c>
      <c r="BK195" s="35">
        <v>0</v>
      </c>
      <c r="BL195" s="30">
        <f t="shared" si="479"/>
        <v>200000000</v>
      </c>
      <c r="BM195" s="42">
        <v>0</v>
      </c>
      <c r="BN195" s="34">
        <v>0</v>
      </c>
      <c r="BO195" s="34">
        <v>0</v>
      </c>
      <c r="BP195" s="34">
        <v>0</v>
      </c>
      <c r="BQ195" s="31">
        <v>0</v>
      </c>
      <c r="BR195" s="38">
        <v>0</v>
      </c>
      <c r="BS195" s="42">
        <v>0</v>
      </c>
      <c r="BT195" s="101">
        <v>0</v>
      </c>
      <c r="BU195" s="424">
        <v>0</v>
      </c>
      <c r="BV195" s="42">
        <v>0</v>
      </c>
      <c r="BW195" s="42">
        <v>0</v>
      </c>
      <c r="BX195" s="35">
        <v>0</v>
      </c>
      <c r="BY195" s="30">
        <f t="shared" si="480"/>
        <v>0</v>
      </c>
      <c r="BZ195" s="72">
        <v>0</v>
      </c>
      <c r="CA195" s="163">
        <v>0</v>
      </c>
      <c r="CB195" s="163">
        <v>0</v>
      </c>
      <c r="CC195" s="163">
        <v>0</v>
      </c>
      <c r="CD195" s="163">
        <v>0</v>
      </c>
      <c r="CE195" s="38">
        <v>0</v>
      </c>
      <c r="CF195" s="104">
        <v>0</v>
      </c>
      <c r="CG195" s="104">
        <v>0</v>
      </c>
      <c r="CH195" s="424">
        <v>0</v>
      </c>
      <c r="CI195" s="101">
        <v>0</v>
      </c>
      <c r="CJ195" s="101">
        <v>0</v>
      </c>
      <c r="CK195" s="101">
        <v>0</v>
      </c>
      <c r="CL195" s="30">
        <f t="shared" si="481"/>
        <v>0</v>
      </c>
      <c r="CM195" s="33">
        <f t="shared" si="482"/>
        <v>0</v>
      </c>
      <c r="CN195" s="33">
        <f t="shared" si="483"/>
        <v>0</v>
      </c>
      <c r="CO195" s="33">
        <f t="shared" si="484"/>
        <v>200000000</v>
      </c>
      <c r="CP195" s="33">
        <f>+BY195-CL195</f>
        <v>0</v>
      </c>
      <c r="CQ195" s="74">
        <f t="shared" si="472"/>
        <v>1</v>
      </c>
      <c r="CR195" s="74">
        <f t="shared" si="473"/>
        <v>1</v>
      </c>
    </row>
    <row r="196" spans="1:96" s="1416" customFormat="1" ht="18.75" customHeight="1" outlineLevel="3" x14ac:dyDescent="0.2">
      <c r="A196" s="1191" t="str">
        <f t="shared" si="487"/>
        <v>C-2502-1000-3-0-2-1110</v>
      </c>
      <c r="B196" s="109" t="s">
        <v>402</v>
      </c>
      <c r="C196" s="1455">
        <v>10</v>
      </c>
      <c r="D196" s="1456" t="s">
        <v>363</v>
      </c>
      <c r="E196" s="119">
        <v>1077848000</v>
      </c>
      <c r="F196" s="1457"/>
      <c r="G196" s="1457"/>
      <c r="H196" s="1457"/>
      <c r="I196" s="1457"/>
      <c r="J196" s="1457"/>
      <c r="K196" s="1457"/>
      <c r="L196" s="1457"/>
      <c r="M196" s="1457"/>
      <c r="N196" s="1457"/>
      <c r="O196" s="1457">
        <v>22152000</v>
      </c>
      <c r="P196" s="1457"/>
      <c r="Q196" s="1214"/>
      <c r="R196" s="1458"/>
      <c r="S196" s="1457"/>
      <c r="T196" s="1457"/>
      <c r="U196" s="1214"/>
      <c r="V196" s="37"/>
      <c r="W196" s="37"/>
      <c r="X196" s="1457">
        <v>0</v>
      </c>
      <c r="Y196" s="1457">
        <v>130000000</v>
      </c>
      <c r="Z196" s="1457">
        <v>230000000</v>
      </c>
      <c r="AA196" s="1457"/>
      <c r="AB196" s="1457"/>
      <c r="AC196" s="1214"/>
      <c r="AD196" s="37">
        <f t="shared" si="474"/>
        <v>230000000</v>
      </c>
      <c r="AE196" s="119">
        <f t="shared" si="475"/>
        <v>152152000</v>
      </c>
      <c r="AF196" s="37">
        <v>1000000000</v>
      </c>
      <c r="AG196" s="119"/>
      <c r="AH196" s="1457"/>
      <c r="AI196" s="119">
        <f>+E196-AD196+AE196-AH196-AF196+AG196</f>
        <v>0</v>
      </c>
      <c r="AJ196" s="1459"/>
      <c r="AK196" s="121">
        <f t="shared" si="476"/>
        <v>0</v>
      </c>
      <c r="AL196" s="942">
        <f t="shared" si="477"/>
        <v>0</v>
      </c>
      <c r="AM196" s="119">
        <v>0</v>
      </c>
      <c r="AN196" s="260">
        <v>0</v>
      </c>
      <c r="AO196" s="260">
        <v>0</v>
      </c>
      <c r="AP196" s="260">
        <v>0</v>
      </c>
      <c r="AQ196" s="261">
        <v>0</v>
      </c>
      <c r="AR196" s="40">
        <v>0</v>
      </c>
      <c r="AS196" s="40">
        <v>0</v>
      </c>
      <c r="AT196" s="40">
        <v>0</v>
      </c>
      <c r="AU196" s="896">
        <v>0</v>
      </c>
      <c r="AV196" s="120">
        <v>0</v>
      </c>
      <c r="AW196" s="40">
        <v>0</v>
      </c>
      <c r="AX196" s="112">
        <v>0</v>
      </c>
      <c r="AY196" s="896">
        <f t="shared" si="478"/>
        <v>0</v>
      </c>
      <c r="AZ196" s="119">
        <v>0</v>
      </c>
      <c r="BA196" s="37">
        <v>0</v>
      </c>
      <c r="BB196" s="37">
        <v>0</v>
      </c>
      <c r="BC196" s="37">
        <v>0</v>
      </c>
      <c r="BD196" s="37">
        <v>0</v>
      </c>
      <c r="BE196" s="40">
        <v>0</v>
      </c>
      <c r="BF196" s="105">
        <v>0</v>
      </c>
      <c r="BG196" s="40">
        <v>0</v>
      </c>
      <c r="BH196" s="896">
        <v>0</v>
      </c>
      <c r="BI196" s="45">
        <v>0</v>
      </c>
      <c r="BJ196" s="45">
        <v>0</v>
      </c>
      <c r="BK196" s="112">
        <v>0</v>
      </c>
      <c r="BL196" s="37">
        <f t="shared" si="479"/>
        <v>0</v>
      </c>
      <c r="BM196" s="45">
        <v>0</v>
      </c>
      <c r="BN196" s="111">
        <v>0</v>
      </c>
      <c r="BO196" s="111">
        <v>0</v>
      </c>
      <c r="BP196" s="111">
        <v>0</v>
      </c>
      <c r="BQ196" s="110">
        <v>0</v>
      </c>
      <c r="BR196" s="40">
        <v>0</v>
      </c>
      <c r="BS196" s="45">
        <v>0</v>
      </c>
      <c r="BT196" s="1460">
        <v>0</v>
      </c>
      <c r="BU196" s="1461">
        <v>0</v>
      </c>
      <c r="BV196" s="45">
        <v>0</v>
      </c>
      <c r="BW196" s="45">
        <v>0</v>
      </c>
      <c r="BX196" s="112">
        <v>0</v>
      </c>
      <c r="BY196" s="37">
        <f t="shared" si="480"/>
        <v>0</v>
      </c>
      <c r="BZ196" s="85">
        <v>0</v>
      </c>
      <c r="CA196" s="1462">
        <v>0</v>
      </c>
      <c r="CB196" s="1462">
        <v>0</v>
      </c>
      <c r="CC196" s="1462">
        <v>0</v>
      </c>
      <c r="CD196" s="1462">
        <v>0</v>
      </c>
      <c r="CE196" s="40">
        <v>0</v>
      </c>
      <c r="CF196" s="105">
        <v>0</v>
      </c>
      <c r="CG196" s="105">
        <v>0</v>
      </c>
      <c r="CH196" s="1461">
        <v>0</v>
      </c>
      <c r="CI196" s="1460">
        <v>0</v>
      </c>
      <c r="CJ196" s="1460">
        <v>0</v>
      </c>
      <c r="CK196" s="1460">
        <v>0</v>
      </c>
      <c r="CL196" s="37">
        <f t="shared" si="481"/>
        <v>0</v>
      </c>
      <c r="CM196" s="119">
        <f t="shared" si="482"/>
        <v>0</v>
      </c>
      <c r="CN196" s="119">
        <f t="shared" si="483"/>
        <v>0</v>
      </c>
      <c r="CO196" s="119">
        <f t="shared" si="484"/>
        <v>0</v>
      </c>
      <c r="CP196" s="119">
        <f>+BY196-CL196</f>
        <v>0</v>
      </c>
      <c r="CQ196" s="1412">
        <f t="shared" si="472"/>
        <v>0</v>
      </c>
      <c r="CR196" s="1412">
        <f t="shared" si="473"/>
        <v>0</v>
      </c>
    </row>
    <row r="197" spans="1:96" s="26" customFormat="1" ht="69" customHeight="1" x14ac:dyDescent="0.2">
      <c r="A197" s="1544" t="str">
        <f>+B197</f>
        <v>C-2502-1000-4</v>
      </c>
      <c r="B197" s="292" t="s">
        <v>403</v>
      </c>
      <c r="C197" s="420" t="s">
        <v>86</v>
      </c>
      <c r="D197" s="1415" t="s">
        <v>352</v>
      </c>
      <c r="E197" s="293">
        <f>+E198</f>
        <v>900000000</v>
      </c>
      <c r="F197" s="293">
        <f t="shared" ref="F197:BS197" si="488">+F198</f>
        <v>0</v>
      </c>
      <c r="G197" s="293">
        <f t="shared" si="488"/>
        <v>0</v>
      </c>
      <c r="H197" s="293">
        <f t="shared" si="488"/>
        <v>0</v>
      </c>
      <c r="I197" s="293">
        <f t="shared" si="488"/>
        <v>0</v>
      </c>
      <c r="J197" s="293">
        <f t="shared" si="488"/>
        <v>0</v>
      </c>
      <c r="K197" s="293">
        <f t="shared" si="488"/>
        <v>0</v>
      </c>
      <c r="L197" s="293">
        <f t="shared" si="488"/>
        <v>69495316</v>
      </c>
      <c r="M197" s="293">
        <f t="shared" si="488"/>
        <v>69495316</v>
      </c>
      <c r="N197" s="293">
        <f t="shared" si="488"/>
        <v>0</v>
      </c>
      <c r="O197" s="293">
        <f t="shared" si="488"/>
        <v>0</v>
      </c>
      <c r="P197" s="293">
        <f t="shared" si="488"/>
        <v>50000000</v>
      </c>
      <c r="Q197" s="294">
        <f t="shared" si="488"/>
        <v>50000000</v>
      </c>
      <c r="R197" s="295">
        <f t="shared" si="488"/>
        <v>42595455</v>
      </c>
      <c r="S197" s="293">
        <f t="shared" si="488"/>
        <v>42595455</v>
      </c>
      <c r="T197" s="293">
        <f>+T198</f>
        <v>0</v>
      </c>
      <c r="U197" s="294">
        <f t="shared" si="488"/>
        <v>0</v>
      </c>
      <c r="V197" s="295">
        <f t="shared" si="488"/>
        <v>0</v>
      </c>
      <c r="W197" s="295">
        <f t="shared" si="488"/>
        <v>0</v>
      </c>
      <c r="X197" s="293">
        <f t="shared" si="488"/>
        <v>48488646</v>
      </c>
      <c r="Y197" s="293">
        <f t="shared" si="488"/>
        <v>48488646</v>
      </c>
      <c r="Z197" s="293">
        <f t="shared" si="488"/>
        <v>39544101</v>
      </c>
      <c r="AA197" s="293">
        <f t="shared" si="488"/>
        <v>39544101</v>
      </c>
      <c r="AB197" s="293">
        <f t="shared" si="488"/>
        <v>0</v>
      </c>
      <c r="AC197" s="294">
        <f t="shared" si="488"/>
        <v>0</v>
      </c>
      <c r="AD197" s="295">
        <f t="shared" si="488"/>
        <v>250123518</v>
      </c>
      <c r="AE197" s="293">
        <f t="shared" si="488"/>
        <v>250123518</v>
      </c>
      <c r="AF197" s="295">
        <f t="shared" si="488"/>
        <v>300000000</v>
      </c>
      <c r="AG197" s="293">
        <f t="shared" si="488"/>
        <v>0</v>
      </c>
      <c r="AH197" s="293">
        <f t="shared" si="488"/>
        <v>0</v>
      </c>
      <c r="AI197" s="917">
        <f t="shared" si="488"/>
        <v>600000000</v>
      </c>
      <c r="AJ197" s="293">
        <f t="shared" si="488"/>
        <v>0</v>
      </c>
      <c r="AK197" s="293">
        <f t="shared" si="488"/>
        <v>587400000</v>
      </c>
      <c r="AL197" s="293">
        <f t="shared" si="488"/>
        <v>600000000</v>
      </c>
      <c r="AM197" s="293">
        <f t="shared" si="488"/>
        <v>63800000</v>
      </c>
      <c r="AN197" s="293">
        <f t="shared" si="488"/>
        <v>262538710</v>
      </c>
      <c r="AO197" s="293">
        <f t="shared" si="488"/>
        <v>40930304</v>
      </c>
      <c r="AP197" s="293">
        <f t="shared" si="488"/>
        <v>37254930</v>
      </c>
      <c r="AQ197" s="293">
        <f t="shared" si="488"/>
        <v>94916056</v>
      </c>
      <c r="AR197" s="293">
        <f t="shared" si="488"/>
        <v>20000000</v>
      </c>
      <c r="AS197" s="293">
        <f t="shared" si="488"/>
        <v>0</v>
      </c>
      <c r="AT197" s="293">
        <f t="shared" si="488"/>
        <v>11960000</v>
      </c>
      <c r="AU197" s="293">
        <f t="shared" si="488"/>
        <v>40000000</v>
      </c>
      <c r="AV197" s="294">
        <f t="shared" si="488"/>
        <v>16000000</v>
      </c>
      <c r="AW197" s="1203">
        <f t="shared" si="488"/>
        <v>0</v>
      </c>
      <c r="AX197" s="293">
        <f t="shared" si="488"/>
        <v>0</v>
      </c>
      <c r="AY197" s="293">
        <f t="shared" si="488"/>
        <v>587400000</v>
      </c>
      <c r="AZ197" s="293">
        <f t="shared" si="488"/>
        <v>0</v>
      </c>
      <c r="BA197" s="293">
        <f t="shared" si="488"/>
        <v>3353242</v>
      </c>
      <c r="BB197" s="293">
        <f t="shared" si="488"/>
        <v>66090301</v>
      </c>
      <c r="BC197" s="293">
        <f t="shared" si="488"/>
        <v>130853811</v>
      </c>
      <c r="BD197" s="293">
        <f t="shared" si="488"/>
        <v>41882372</v>
      </c>
      <c r="BE197" s="293">
        <f t="shared" si="488"/>
        <v>46332572</v>
      </c>
      <c r="BF197" s="293">
        <f t="shared" si="488"/>
        <v>48903300</v>
      </c>
      <c r="BG197" s="293">
        <f t="shared" si="488"/>
        <v>18769279</v>
      </c>
      <c r="BH197" s="293">
        <f t="shared" si="488"/>
        <v>28048556</v>
      </c>
      <c r="BI197" s="293">
        <f t="shared" si="488"/>
        <v>20604005</v>
      </c>
      <c r="BJ197" s="293">
        <f t="shared" si="488"/>
        <v>119556894</v>
      </c>
      <c r="BK197" s="293">
        <f t="shared" si="488"/>
        <v>5465072</v>
      </c>
      <c r="BL197" s="293">
        <f t="shared" si="488"/>
        <v>529859404</v>
      </c>
      <c r="BM197" s="293">
        <f t="shared" si="488"/>
        <v>0</v>
      </c>
      <c r="BN197" s="293">
        <f t="shared" si="488"/>
        <v>0</v>
      </c>
      <c r="BO197" s="293">
        <f t="shared" si="488"/>
        <v>3724720</v>
      </c>
      <c r="BP197" s="293">
        <f t="shared" si="488"/>
        <v>2221080</v>
      </c>
      <c r="BQ197" s="293">
        <f t="shared" si="488"/>
        <v>13318739</v>
      </c>
      <c r="BR197" s="289">
        <f t="shared" si="488"/>
        <v>26703548</v>
      </c>
      <c r="BS197" s="293">
        <f t="shared" si="488"/>
        <v>31632177</v>
      </c>
      <c r="BT197" s="293">
        <f t="shared" ref="BT197:CO197" si="489">+BT198</f>
        <v>41540466</v>
      </c>
      <c r="BU197" s="293">
        <f t="shared" si="489"/>
        <v>51031567</v>
      </c>
      <c r="BV197" s="293">
        <f t="shared" si="489"/>
        <v>61676273</v>
      </c>
      <c r="BW197" s="293">
        <f t="shared" si="489"/>
        <v>52000876</v>
      </c>
      <c r="BX197" s="293">
        <f t="shared" si="489"/>
        <v>180375718</v>
      </c>
      <c r="BY197" s="293">
        <f t="shared" si="489"/>
        <v>464225164</v>
      </c>
      <c r="BZ197" s="293"/>
      <c r="CA197" s="293">
        <v>4569798</v>
      </c>
      <c r="CB197" s="293">
        <v>23365825</v>
      </c>
      <c r="CC197" s="293">
        <v>16639108</v>
      </c>
      <c r="CD197" s="293">
        <v>19916336</v>
      </c>
      <c r="CE197" s="293">
        <v>37960702</v>
      </c>
      <c r="CF197" s="293">
        <f>+CF198</f>
        <v>34639000</v>
      </c>
      <c r="CG197" s="293">
        <f t="shared" si="489"/>
        <v>41053340</v>
      </c>
      <c r="CH197" s="293">
        <f t="shared" si="489"/>
        <v>53164281</v>
      </c>
      <c r="CI197" s="293">
        <f t="shared" si="489"/>
        <v>60528718</v>
      </c>
      <c r="CJ197" s="293">
        <f t="shared" si="489"/>
        <v>43815648</v>
      </c>
      <c r="CK197" s="293">
        <f t="shared" si="489"/>
        <v>69870072</v>
      </c>
      <c r="CL197" s="293">
        <f t="shared" si="489"/>
        <v>344386735</v>
      </c>
      <c r="CM197" s="293">
        <f t="shared" si="489"/>
        <v>12600000</v>
      </c>
      <c r="CN197" s="293">
        <f t="shared" si="489"/>
        <v>57540596</v>
      </c>
      <c r="CO197" s="293">
        <f t="shared" si="489"/>
        <v>65634240</v>
      </c>
      <c r="CP197" s="293">
        <f>+CP198</f>
        <v>119838429</v>
      </c>
      <c r="CQ197" s="299">
        <f t="shared" si="472"/>
        <v>0.97899999999999998</v>
      </c>
      <c r="CR197" s="299">
        <f t="shared" si="473"/>
        <v>0.88309900666666663</v>
      </c>
    </row>
    <row r="198" spans="1:96" s="26" customFormat="1" ht="39" customHeight="1" outlineLevel="1" x14ac:dyDescent="0.2">
      <c r="A198" s="1191" t="str">
        <f t="shared" si="487"/>
        <v>C-2502-1000-4-0-210</v>
      </c>
      <c r="B198" s="919" t="s">
        <v>432</v>
      </c>
      <c r="C198" s="416">
        <v>10</v>
      </c>
      <c r="D198" s="376" t="s">
        <v>359</v>
      </c>
      <c r="E198" s="149">
        <f>+SUM(E199:E204)</f>
        <v>900000000</v>
      </c>
      <c r="F198" s="149">
        <f t="shared" ref="F198:BS198" si="490">+SUM(F199:F204)</f>
        <v>0</v>
      </c>
      <c r="G198" s="149">
        <f t="shared" si="490"/>
        <v>0</v>
      </c>
      <c r="H198" s="149">
        <f t="shared" si="490"/>
        <v>0</v>
      </c>
      <c r="I198" s="149">
        <f t="shared" si="490"/>
        <v>0</v>
      </c>
      <c r="J198" s="149">
        <f t="shared" si="490"/>
        <v>0</v>
      </c>
      <c r="K198" s="149">
        <f t="shared" si="490"/>
        <v>0</v>
      </c>
      <c r="L198" s="149">
        <f t="shared" si="490"/>
        <v>69495316</v>
      </c>
      <c r="M198" s="149">
        <f t="shared" si="490"/>
        <v>69495316</v>
      </c>
      <c r="N198" s="149">
        <f t="shared" si="490"/>
        <v>0</v>
      </c>
      <c r="O198" s="149">
        <f t="shared" si="490"/>
        <v>0</v>
      </c>
      <c r="P198" s="149">
        <f>+SUM(P199:P204)</f>
        <v>50000000</v>
      </c>
      <c r="Q198" s="152">
        <f>+SUM(Q199:Q204)</f>
        <v>50000000</v>
      </c>
      <c r="R198" s="162">
        <f t="shared" si="490"/>
        <v>42595455</v>
      </c>
      <c r="S198" s="149">
        <f t="shared" si="490"/>
        <v>42595455</v>
      </c>
      <c r="T198" s="149">
        <f t="shared" si="490"/>
        <v>0</v>
      </c>
      <c r="U198" s="152">
        <f t="shared" si="490"/>
        <v>0</v>
      </c>
      <c r="V198" s="162">
        <f t="shared" si="490"/>
        <v>0</v>
      </c>
      <c r="W198" s="162">
        <f t="shared" si="490"/>
        <v>0</v>
      </c>
      <c r="X198" s="149">
        <f t="shared" si="490"/>
        <v>48488646</v>
      </c>
      <c r="Y198" s="149">
        <f t="shared" si="490"/>
        <v>48488646</v>
      </c>
      <c r="Z198" s="149">
        <f t="shared" si="490"/>
        <v>39544101</v>
      </c>
      <c r="AA198" s="149">
        <f t="shared" si="490"/>
        <v>39544101</v>
      </c>
      <c r="AB198" s="149">
        <f t="shared" si="490"/>
        <v>0</v>
      </c>
      <c r="AC198" s="152">
        <f t="shared" si="490"/>
        <v>0</v>
      </c>
      <c r="AD198" s="162">
        <f t="shared" si="490"/>
        <v>250123518</v>
      </c>
      <c r="AE198" s="149">
        <f t="shared" si="490"/>
        <v>250123518</v>
      </c>
      <c r="AF198" s="162">
        <f>+SUM(AF199:AF204)</f>
        <v>300000000</v>
      </c>
      <c r="AG198" s="149">
        <f>+SUM(AG199:AG204)</f>
        <v>0</v>
      </c>
      <c r="AH198" s="149">
        <f t="shared" si="490"/>
        <v>0</v>
      </c>
      <c r="AI198" s="149">
        <f t="shared" si="490"/>
        <v>600000000</v>
      </c>
      <c r="AJ198" s="864">
        <f t="shared" si="490"/>
        <v>0</v>
      </c>
      <c r="AK198" s="149">
        <f t="shared" si="490"/>
        <v>587400000</v>
      </c>
      <c r="AL198" s="149">
        <f t="shared" si="490"/>
        <v>600000000</v>
      </c>
      <c r="AM198" s="149">
        <f t="shared" si="490"/>
        <v>63800000</v>
      </c>
      <c r="AN198" s="149">
        <f t="shared" si="490"/>
        <v>262538710</v>
      </c>
      <c r="AO198" s="152">
        <f t="shared" si="490"/>
        <v>40930304</v>
      </c>
      <c r="AP198" s="153">
        <f t="shared" si="490"/>
        <v>37254930</v>
      </c>
      <c r="AQ198" s="153">
        <f t="shared" si="490"/>
        <v>94916056</v>
      </c>
      <c r="AR198" s="153">
        <f t="shared" si="490"/>
        <v>20000000</v>
      </c>
      <c r="AS198" s="153">
        <f t="shared" si="490"/>
        <v>0</v>
      </c>
      <c r="AT198" s="153">
        <f t="shared" si="490"/>
        <v>11960000</v>
      </c>
      <c r="AU198" s="958">
        <f t="shared" si="490"/>
        <v>40000000</v>
      </c>
      <c r="AV198" s="1202">
        <f t="shared" si="490"/>
        <v>16000000</v>
      </c>
      <c r="AW198" s="153">
        <f t="shared" ref="AW198" si="491">+SUM(AW199:AW204)</f>
        <v>0</v>
      </c>
      <c r="AX198" s="153">
        <f t="shared" si="490"/>
        <v>0</v>
      </c>
      <c r="AY198" s="958">
        <f t="shared" si="490"/>
        <v>587400000</v>
      </c>
      <c r="AZ198" s="149">
        <f t="shared" si="490"/>
        <v>0</v>
      </c>
      <c r="BA198" s="149">
        <f t="shared" si="490"/>
        <v>3353242</v>
      </c>
      <c r="BB198" s="149">
        <f t="shared" si="490"/>
        <v>66090301</v>
      </c>
      <c r="BC198" s="149">
        <f t="shared" si="490"/>
        <v>130853811</v>
      </c>
      <c r="BD198" s="149">
        <f t="shared" si="490"/>
        <v>41882372</v>
      </c>
      <c r="BE198" s="149">
        <f t="shared" si="490"/>
        <v>46332572</v>
      </c>
      <c r="BF198" s="149">
        <f t="shared" si="490"/>
        <v>48903300</v>
      </c>
      <c r="BG198" s="149">
        <f t="shared" si="490"/>
        <v>18769279</v>
      </c>
      <c r="BH198" s="149">
        <f t="shared" si="490"/>
        <v>28048556</v>
      </c>
      <c r="BI198" s="149">
        <f t="shared" si="490"/>
        <v>20604005</v>
      </c>
      <c r="BJ198" s="149">
        <f t="shared" ref="BJ198" si="492">+SUM(BJ199:BJ204)</f>
        <v>119556894</v>
      </c>
      <c r="BK198" s="149">
        <f t="shared" si="490"/>
        <v>5465072</v>
      </c>
      <c r="BL198" s="149">
        <f t="shared" si="490"/>
        <v>529859404</v>
      </c>
      <c r="BM198" s="149">
        <f t="shared" si="490"/>
        <v>0</v>
      </c>
      <c r="BN198" s="149">
        <f t="shared" si="490"/>
        <v>0</v>
      </c>
      <c r="BO198" s="149">
        <f t="shared" si="490"/>
        <v>3724720</v>
      </c>
      <c r="BP198" s="149">
        <f t="shared" si="490"/>
        <v>2221080</v>
      </c>
      <c r="BQ198" s="149">
        <f t="shared" si="490"/>
        <v>13318739</v>
      </c>
      <c r="BR198" s="149">
        <f t="shared" si="490"/>
        <v>26703548</v>
      </c>
      <c r="BS198" s="149">
        <f t="shared" si="490"/>
        <v>31632177</v>
      </c>
      <c r="BT198" s="149">
        <f t="shared" ref="BT198:CP198" si="493">+SUM(BT199:BT204)</f>
        <v>41540466</v>
      </c>
      <c r="BU198" s="149">
        <f t="shared" si="493"/>
        <v>51031567</v>
      </c>
      <c r="BV198" s="149">
        <f t="shared" si="493"/>
        <v>61676273</v>
      </c>
      <c r="BW198" s="149">
        <f t="shared" ref="BW198" si="494">+SUM(BW199:BW204)</f>
        <v>52000876</v>
      </c>
      <c r="BX198" s="149">
        <f t="shared" si="493"/>
        <v>180375718</v>
      </c>
      <c r="BY198" s="149">
        <f t="shared" si="493"/>
        <v>464225164</v>
      </c>
      <c r="BZ198" s="149"/>
      <c r="CA198" s="149">
        <v>4569798</v>
      </c>
      <c r="CB198" s="149">
        <v>23365825</v>
      </c>
      <c r="CC198" s="149">
        <v>16639108</v>
      </c>
      <c r="CD198" s="149">
        <v>19916336</v>
      </c>
      <c r="CE198" s="149">
        <v>37960702</v>
      </c>
      <c r="CF198" s="149">
        <f>+CF199+CF200+CF201+CF202+CF203+CF204</f>
        <v>34639000</v>
      </c>
      <c r="CG198" s="149">
        <f t="shared" si="493"/>
        <v>41053340</v>
      </c>
      <c r="CH198" s="149">
        <f t="shared" si="493"/>
        <v>53164281</v>
      </c>
      <c r="CI198" s="149">
        <f t="shared" si="493"/>
        <v>60528718</v>
      </c>
      <c r="CJ198" s="149">
        <f t="shared" ref="CJ198" si="495">+SUM(CJ199:CJ204)</f>
        <v>43815648</v>
      </c>
      <c r="CK198" s="149">
        <f t="shared" ref="CK198" si="496">+SUM(CK199:CK204)</f>
        <v>69870072</v>
      </c>
      <c r="CL198" s="149">
        <f t="shared" si="493"/>
        <v>344386735</v>
      </c>
      <c r="CM198" s="149">
        <f t="shared" si="493"/>
        <v>12600000</v>
      </c>
      <c r="CN198" s="149">
        <f t="shared" si="493"/>
        <v>57540596</v>
      </c>
      <c r="CO198" s="149">
        <f>+SUM(CO199:CO204)</f>
        <v>65634240</v>
      </c>
      <c r="CP198" s="149">
        <f t="shared" si="493"/>
        <v>119838429</v>
      </c>
      <c r="CQ198" s="301">
        <f t="shared" si="472"/>
        <v>0.97899999999999998</v>
      </c>
      <c r="CR198" s="301">
        <f t="shared" si="473"/>
        <v>0.88309900666666663</v>
      </c>
    </row>
    <row r="199" spans="1:96" s="29" customFormat="1" ht="36.75" customHeight="1" outlineLevel="2" x14ac:dyDescent="0.2">
      <c r="A199" s="1191" t="str">
        <f t="shared" si="487"/>
        <v>C-2502-1000-4-0-2-110</v>
      </c>
      <c r="B199" s="43" t="s">
        <v>404</v>
      </c>
      <c r="C199" s="404">
        <v>10</v>
      </c>
      <c r="D199" s="65" t="s">
        <v>365</v>
      </c>
      <c r="E199" s="33">
        <v>330783684</v>
      </c>
      <c r="F199" s="27"/>
      <c r="G199" s="27"/>
      <c r="H199" s="27"/>
      <c r="I199" s="27"/>
      <c r="J199" s="27"/>
      <c r="K199" s="27"/>
      <c r="L199" s="27"/>
      <c r="M199" s="27">
        <v>55130614</v>
      </c>
      <c r="N199" s="27"/>
      <c r="O199" s="27"/>
      <c r="P199" s="27">
        <v>50000000</v>
      </c>
      <c r="Q199" s="428"/>
      <c r="R199" s="30">
        <v>22595455</v>
      </c>
      <c r="S199" s="33"/>
      <c r="T199" s="27"/>
      <c r="U199" s="428"/>
      <c r="V199" s="30"/>
      <c r="W199" s="30"/>
      <c r="X199" s="27">
        <f>12583944+11540000</f>
        <v>24123944</v>
      </c>
      <c r="Y199" s="27"/>
      <c r="Z199" s="27"/>
      <c r="AA199" s="27"/>
      <c r="AB199" s="27"/>
      <c r="AC199" s="428"/>
      <c r="AD199" s="30">
        <f t="shared" ref="AD199:AD204" si="497">+F199+H199+J199+L199+N199+P199+R199+T199+V199+X199+Z199+AB199</f>
        <v>96719399</v>
      </c>
      <c r="AE199" s="33">
        <f t="shared" ref="AE199:AE204" si="498">+G199+I199+K199+M199+O199+Q199+S199+U199+W199+Y199+AA199+AC199</f>
        <v>55130614</v>
      </c>
      <c r="AF199" s="30"/>
      <c r="AG199" s="33"/>
      <c r="AH199" s="33"/>
      <c r="AI199" s="33">
        <f t="shared" ref="AI199:AI204" si="499">+E199-AD199+AE199-AH199-AF199+AG199</f>
        <v>289194899</v>
      </c>
      <c r="AJ199" s="963"/>
      <c r="AK199" s="121">
        <f t="shared" ref="AK199:AK204" si="500">+AJ199+AY199</f>
        <v>276594899</v>
      </c>
      <c r="AL199" s="638">
        <f t="shared" ref="AL199:AL204" si="501">+AI199-AJ199</f>
        <v>289194899</v>
      </c>
      <c r="AM199" s="33">
        <v>0</v>
      </c>
      <c r="AN199" s="260">
        <v>95533609</v>
      </c>
      <c r="AO199" s="260">
        <v>40930304</v>
      </c>
      <c r="AP199" s="260">
        <v>37254930</v>
      </c>
      <c r="AQ199" s="261">
        <v>34916056</v>
      </c>
      <c r="AR199" s="59">
        <v>0</v>
      </c>
      <c r="AS199" s="38">
        <v>0</v>
      </c>
      <c r="AT199" s="59">
        <v>11960000</v>
      </c>
      <c r="AU199" s="957">
        <v>40000000</v>
      </c>
      <c r="AV199" s="58">
        <v>16000000</v>
      </c>
      <c r="AW199" s="58">
        <v>0</v>
      </c>
      <c r="AX199" s="60">
        <v>0</v>
      </c>
      <c r="AY199" s="957">
        <f t="shared" ref="AY199:AY204" si="502">+SUM(AM199:AX199)</f>
        <v>276594899</v>
      </c>
      <c r="AZ199" s="42">
        <v>0</v>
      </c>
      <c r="BA199" s="30">
        <v>0</v>
      </c>
      <c r="BB199" s="38">
        <v>0</v>
      </c>
      <c r="BC199" s="38">
        <v>125463912</v>
      </c>
      <c r="BD199" s="38">
        <v>37254930</v>
      </c>
      <c r="BE199" s="38">
        <v>34916056</v>
      </c>
      <c r="BF199" s="38">
        <v>0</v>
      </c>
      <c r="BG199" s="38">
        <v>0</v>
      </c>
      <c r="BH199" s="36">
        <v>11960000</v>
      </c>
      <c r="BI199" s="42">
        <v>11000000</v>
      </c>
      <c r="BJ199" s="42">
        <v>56000000</v>
      </c>
      <c r="BK199" s="35">
        <v>0</v>
      </c>
      <c r="BL199" s="30">
        <f t="shared" ref="BL199:BL204" si="503">+SUM(AZ199:BK199)</f>
        <v>276594898</v>
      </c>
      <c r="BM199" s="42">
        <v>0</v>
      </c>
      <c r="BN199" s="38">
        <v>0</v>
      </c>
      <c r="BO199" s="38">
        <v>0</v>
      </c>
      <c r="BP199" s="38">
        <v>0</v>
      </c>
      <c r="BQ199" s="35">
        <v>5178936</v>
      </c>
      <c r="BR199" s="38">
        <v>17207434</v>
      </c>
      <c r="BS199" s="56">
        <v>20047496</v>
      </c>
      <c r="BT199" s="42">
        <v>29904183</v>
      </c>
      <c r="BU199" s="423">
        <v>25059370</v>
      </c>
      <c r="BV199" s="44">
        <v>25059370</v>
      </c>
      <c r="BW199" s="44">
        <v>25319370</v>
      </c>
      <c r="BX199" s="35">
        <v>128818739</v>
      </c>
      <c r="BY199" s="30">
        <f t="shared" ref="BY199:BY204" si="504">+SUM(BM199:BX199)</f>
        <v>276594898</v>
      </c>
      <c r="BZ199" s="42">
        <v>0</v>
      </c>
      <c r="CA199" s="38">
        <v>0</v>
      </c>
      <c r="CB199" s="38">
        <v>0</v>
      </c>
      <c r="CC199" s="38">
        <v>0</v>
      </c>
      <c r="CD199" s="38">
        <v>5178936</v>
      </c>
      <c r="CE199" s="38">
        <v>17207434</v>
      </c>
      <c r="CF199" s="39">
        <v>20047496</v>
      </c>
      <c r="CG199" s="39">
        <v>29904183</v>
      </c>
      <c r="CH199" s="423">
        <v>25059370</v>
      </c>
      <c r="CI199" s="44">
        <v>25059370</v>
      </c>
      <c r="CJ199" s="44">
        <v>25319370</v>
      </c>
      <c r="CK199" s="44">
        <v>38859370</v>
      </c>
      <c r="CL199" s="30">
        <f t="shared" ref="CL199:CL204" si="505">+SUM(BZ199:CK199)</f>
        <v>186635529</v>
      </c>
      <c r="CM199" s="33">
        <f t="shared" ref="CM199:CM204" si="506">+AL199-AY199</f>
        <v>12600000</v>
      </c>
      <c r="CN199" s="33">
        <f t="shared" ref="CN199:CN204" si="507">+AY199-BL199</f>
        <v>1</v>
      </c>
      <c r="CO199" s="33">
        <f t="shared" ref="CO199:CO204" si="508">+BL199-BY199</f>
        <v>0</v>
      </c>
      <c r="CP199" s="33">
        <f t="shared" ref="CP199:CP204" si="509">+BY199-CL199</f>
        <v>89959369</v>
      </c>
      <c r="CQ199" s="74">
        <f t="shared" si="472"/>
        <v>0.95643076678195493</v>
      </c>
      <c r="CR199" s="74">
        <f t="shared" si="473"/>
        <v>0.95643076332407928</v>
      </c>
    </row>
    <row r="200" spans="1:96" s="29" customFormat="1" ht="31.5" customHeight="1" outlineLevel="2" x14ac:dyDescent="0.2">
      <c r="A200" s="1191" t="str">
        <f t="shared" si="487"/>
        <v>C-2502-1000-4-0-2-210</v>
      </c>
      <c r="B200" s="43" t="s">
        <v>405</v>
      </c>
      <c r="C200" s="404">
        <v>10</v>
      </c>
      <c r="D200" s="65" t="s">
        <v>360</v>
      </c>
      <c r="E200" s="33">
        <v>27565000</v>
      </c>
      <c r="F200" s="27"/>
      <c r="G200" s="27"/>
      <c r="H200" s="27"/>
      <c r="I200" s="27"/>
      <c r="J200" s="27"/>
      <c r="K200" s="27"/>
      <c r="L200" s="27">
        <v>7565000</v>
      </c>
      <c r="M200" s="27"/>
      <c r="N200" s="27"/>
      <c r="O200" s="27"/>
      <c r="P200" s="27"/>
      <c r="Q200" s="428">
        <v>20000000</v>
      </c>
      <c r="R200" s="30"/>
      <c r="S200" s="33">
        <v>22595455</v>
      </c>
      <c r="T200" s="27"/>
      <c r="U200" s="428"/>
      <c r="V200" s="30"/>
      <c r="W200" s="30"/>
      <c r="X200" s="27"/>
      <c r="Y200" s="27">
        <v>36948646</v>
      </c>
      <c r="Z200" s="27">
        <v>39544101</v>
      </c>
      <c r="AA200" s="27"/>
      <c r="AB200" s="27"/>
      <c r="AC200" s="428"/>
      <c r="AD200" s="30">
        <f t="shared" si="497"/>
        <v>47109101</v>
      </c>
      <c r="AE200" s="33">
        <f t="shared" si="498"/>
        <v>79544101</v>
      </c>
      <c r="AF200" s="30"/>
      <c r="AG200" s="33"/>
      <c r="AH200" s="33"/>
      <c r="AI200" s="33">
        <f t="shared" si="499"/>
        <v>60000000</v>
      </c>
      <c r="AJ200" s="963"/>
      <c r="AK200" s="121">
        <f t="shared" si="500"/>
        <v>60000000</v>
      </c>
      <c r="AL200" s="638">
        <f t="shared" si="501"/>
        <v>60000000</v>
      </c>
      <c r="AM200" s="33">
        <v>0</v>
      </c>
      <c r="AN200" s="260">
        <v>0</v>
      </c>
      <c r="AO200" s="260">
        <v>0</v>
      </c>
      <c r="AP200" s="260">
        <v>0</v>
      </c>
      <c r="AQ200" s="261">
        <v>60000000</v>
      </c>
      <c r="AR200" s="59">
        <v>0</v>
      </c>
      <c r="AS200" s="38">
        <v>0</v>
      </c>
      <c r="AT200" s="59">
        <v>0</v>
      </c>
      <c r="AU200" s="957">
        <v>0</v>
      </c>
      <c r="AV200" s="58">
        <v>0</v>
      </c>
      <c r="AW200" s="58">
        <v>0</v>
      </c>
      <c r="AX200" s="60">
        <v>0</v>
      </c>
      <c r="AY200" s="36">
        <f t="shared" si="502"/>
        <v>60000000</v>
      </c>
      <c r="AZ200" s="42">
        <v>0</v>
      </c>
      <c r="BA200" s="38">
        <v>0</v>
      </c>
      <c r="BB200" s="38">
        <v>0</v>
      </c>
      <c r="BC200" s="38">
        <v>0</v>
      </c>
      <c r="BD200" s="38">
        <v>0</v>
      </c>
      <c r="BE200" s="38">
        <v>0</v>
      </c>
      <c r="BF200" s="38">
        <v>40000000</v>
      </c>
      <c r="BG200" s="38">
        <v>0</v>
      </c>
      <c r="BH200" s="36">
        <v>0</v>
      </c>
      <c r="BI200" s="42">
        <v>0</v>
      </c>
      <c r="BJ200" s="42">
        <v>20000000</v>
      </c>
      <c r="BK200" s="35">
        <v>0</v>
      </c>
      <c r="BL200" s="30">
        <f t="shared" si="503"/>
        <v>60000000</v>
      </c>
      <c r="BM200" s="42">
        <v>0</v>
      </c>
      <c r="BN200" s="34">
        <v>0</v>
      </c>
      <c r="BO200" s="34">
        <v>0</v>
      </c>
      <c r="BP200" s="34">
        <v>0</v>
      </c>
      <c r="BQ200" s="31">
        <v>0</v>
      </c>
      <c r="BR200" s="38">
        <v>0</v>
      </c>
      <c r="BS200" s="56">
        <v>0</v>
      </c>
      <c r="BT200" s="42">
        <v>0</v>
      </c>
      <c r="BU200" s="423">
        <v>0</v>
      </c>
      <c r="BV200" s="44">
        <v>0</v>
      </c>
      <c r="BW200" s="44">
        <v>0</v>
      </c>
      <c r="BX200" s="35">
        <v>25775425</v>
      </c>
      <c r="BY200" s="30">
        <f t="shared" si="504"/>
        <v>25775425</v>
      </c>
      <c r="BZ200" s="72">
        <v>0</v>
      </c>
      <c r="CA200" s="163">
        <v>0</v>
      </c>
      <c r="CB200" s="163">
        <v>0</v>
      </c>
      <c r="CC200" s="163">
        <v>0</v>
      </c>
      <c r="CD200" s="163">
        <v>0</v>
      </c>
      <c r="CE200" s="38">
        <v>0</v>
      </c>
      <c r="CF200" s="39">
        <v>0</v>
      </c>
      <c r="CG200" s="39">
        <v>0</v>
      </c>
      <c r="CH200" s="423">
        <v>0</v>
      </c>
      <c r="CI200" s="44">
        <v>0</v>
      </c>
      <c r="CJ200" s="44">
        <v>0</v>
      </c>
      <c r="CK200" s="44">
        <v>0</v>
      </c>
      <c r="CL200" s="30">
        <f t="shared" si="505"/>
        <v>0</v>
      </c>
      <c r="CM200" s="33">
        <f t="shared" si="506"/>
        <v>0</v>
      </c>
      <c r="CN200" s="33">
        <f t="shared" si="507"/>
        <v>0</v>
      </c>
      <c r="CO200" s="33">
        <f t="shared" si="508"/>
        <v>34224575</v>
      </c>
      <c r="CP200" s="33">
        <f t="shared" si="509"/>
        <v>25775425</v>
      </c>
      <c r="CQ200" s="74">
        <f t="shared" si="472"/>
        <v>1</v>
      </c>
      <c r="CR200" s="74">
        <f t="shared" si="473"/>
        <v>1</v>
      </c>
    </row>
    <row r="201" spans="1:96" s="29" customFormat="1" ht="18.75" customHeight="1" outlineLevel="2" x14ac:dyDescent="0.2">
      <c r="A201" s="1191" t="str">
        <f t="shared" si="487"/>
        <v>C-2502-1000-4-0-2-310</v>
      </c>
      <c r="B201" s="43" t="s">
        <v>406</v>
      </c>
      <c r="C201" s="404">
        <v>10</v>
      </c>
      <c r="D201" s="65" t="s">
        <v>361</v>
      </c>
      <c r="E201" s="33">
        <v>66355614</v>
      </c>
      <c r="F201" s="27"/>
      <c r="G201" s="27"/>
      <c r="H201" s="27"/>
      <c r="I201" s="27"/>
      <c r="J201" s="27"/>
      <c r="K201" s="27"/>
      <c r="L201" s="27">
        <v>21355614</v>
      </c>
      <c r="M201" s="27"/>
      <c r="N201" s="27"/>
      <c r="O201" s="27"/>
      <c r="P201" s="27"/>
      <c r="Q201" s="428"/>
      <c r="R201" s="427"/>
      <c r="S201" s="27"/>
      <c r="T201" s="27"/>
      <c r="U201" s="428"/>
      <c r="V201" s="30"/>
      <c r="W201" s="30"/>
      <c r="X201" s="27"/>
      <c r="Y201" s="27">
        <v>11540000</v>
      </c>
      <c r="Z201" s="27"/>
      <c r="AA201" s="27">
        <v>7260000</v>
      </c>
      <c r="AB201" s="27"/>
      <c r="AC201" s="428"/>
      <c r="AD201" s="30">
        <f t="shared" si="497"/>
        <v>21355614</v>
      </c>
      <c r="AE201" s="33">
        <f t="shared" si="498"/>
        <v>18800000</v>
      </c>
      <c r="AF201" s="427"/>
      <c r="AG201" s="27"/>
      <c r="AH201" s="33"/>
      <c r="AI201" s="33">
        <f t="shared" si="499"/>
        <v>63800000</v>
      </c>
      <c r="AJ201" s="963"/>
      <c r="AK201" s="121">
        <f t="shared" si="500"/>
        <v>63800000</v>
      </c>
      <c r="AL201" s="638">
        <f t="shared" si="501"/>
        <v>63800000</v>
      </c>
      <c r="AM201" s="33">
        <v>63800000</v>
      </c>
      <c r="AN201" s="260">
        <v>0</v>
      </c>
      <c r="AO201" s="260">
        <v>0</v>
      </c>
      <c r="AP201" s="260">
        <v>0</v>
      </c>
      <c r="AQ201" s="261">
        <v>0</v>
      </c>
      <c r="AR201" s="59">
        <v>0</v>
      </c>
      <c r="AS201" s="38">
        <v>0</v>
      </c>
      <c r="AT201" s="59">
        <v>0</v>
      </c>
      <c r="AU201" s="957">
        <v>0</v>
      </c>
      <c r="AV201" s="58">
        <v>0</v>
      </c>
      <c r="AW201" s="58">
        <v>0</v>
      </c>
      <c r="AX201" s="60">
        <v>0</v>
      </c>
      <c r="AY201" s="36">
        <f t="shared" si="502"/>
        <v>63800000</v>
      </c>
      <c r="AZ201" s="42">
        <v>0</v>
      </c>
      <c r="BA201" s="30">
        <v>0</v>
      </c>
      <c r="BB201" s="38">
        <v>63800000</v>
      </c>
      <c r="BC201" s="38">
        <v>0</v>
      </c>
      <c r="BD201" s="38">
        <v>0</v>
      </c>
      <c r="BE201" s="38">
        <v>0</v>
      </c>
      <c r="BF201" s="38">
        <v>0</v>
      </c>
      <c r="BG201" s="38">
        <v>0</v>
      </c>
      <c r="BH201" s="36">
        <v>0</v>
      </c>
      <c r="BI201" s="42">
        <v>0</v>
      </c>
      <c r="BJ201" s="42">
        <v>0</v>
      </c>
      <c r="BK201" s="35">
        <v>0</v>
      </c>
      <c r="BL201" s="30">
        <f t="shared" si="503"/>
        <v>63800000</v>
      </c>
      <c r="BM201" s="42">
        <v>0</v>
      </c>
      <c r="BN201" s="38">
        <v>0</v>
      </c>
      <c r="BO201" s="38">
        <v>0</v>
      </c>
      <c r="BP201" s="38">
        <v>0</v>
      </c>
      <c r="BQ201" s="35">
        <v>2144809</v>
      </c>
      <c r="BR201" s="38">
        <v>0</v>
      </c>
      <c r="BS201" s="56">
        <v>1781779</v>
      </c>
      <c r="BT201" s="42">
        <v>0</v>
      </c>
      <c r="BU201" s="423">
        <v>8431757</v>
      </c>
      <c r="BV201" s="44">
        <v>24232860</v>
      </c>
      <c r="BW201" s="44">
        <v>8316989</v>
      </c>
      <c r="BX201" s="35">
        <v>8784215</v>
      </c>
      <c r="BY201" s="30">
        <f t="shared" si="504"/>
        <v>53692409</v>
      </c>
      <c r="BZ201" s="42">
        <v>0</v>
      </c>
      <c r="CA201" s="38">
        <v>0</v>
      </c>
      <c r="CB201" s="38">
        <v>0</v>
      </c>
      <c r="CC201" s="38">
        <v>0</v>
      </c>
      <c r="CD201" s="38">
        <v>1049506</v>
      </c>
      <c r="CE201" s="38">
        <v>1095303</v>
      </c>
      <c r="CF201" s="39">
        <v>1781779</v>
      </c>
      <c r="CG201" s="39">
        <v>0</v>
      </c>
      <c r="CH201" s="423">
        <v>8431757</v>
      </c>
      <c r="CI201" s="44">
        <v>24232860</v>
      </c>
      <c r="CJ201" s="44">
        <v>3184818</v>
      </c>
      <c r="CK201" s="44">
        <v>12705750</v>
      </c>
      <c r="CL201" s="30">
        <f t="shared" si="505"/>
        <v>52481773</v>
      </c>
      <c r="CM201" s="33">
        <f t="shared" si="506"/>
        <v>0</v>
      </c>
      <c r="CN201" s="33">
        <f t="shared" si="507"/>
        <v>0</v>
      </c>
      <c r="CO201" s="33">
        <f t="shared" si="508"/>
        <v>10107591</v>
      </c>
      <c r="CP201" s="33">
        <f t="shared" si="509"/>
        <v>1210636</v>
      </c>
      <c r="CQ201" s="74">
        <f t="shared" si="472"/>
        <v>1</v>
      </c>
      <c r="CR201" s="74">
        <f t="shared" si="473"/>
        <v>1</v>
      </c>
    </row>
    <row r="202" spans="1:96" s="29" customFormat="1" ht="24" customHeight="1" outlineLevel="2" x14ac:dyDescent="0.2">
      <c r="A202" s="1191" t="str">
        <f t="shared" si="487"/>
        <v>C-2502-1000-4-0-2-410</v>
      </c>
      <c r="B202" s="43" t="s">
        <v>407</v>
      </c>
      <c r="C202" s="404">
        <v>10</v>
      </c>
      <c r="D202" s="65" t="s">
        <v>105</v>
      </c>
      <c r="E202" s="33">
        <v>134721000</v>
      </c>
      <c r="F202" s="27"/>
      <c r="G202" s="27"/>
      <c r="H202" s="27"/>
      <c r="I202" s="27"/>
      <c r="J202" s="27"/>
      <c r="K202" s="27"/>
      <c r="L202" s="27"/>
      <c r="M202" s="27">
        <v>14364702</v>
      </c>
      <c r="N202" s="27"/>
      <c r="O202" s="27"/>
      <c r="P202" s="27"/>
      <c r="Q202" s="428">
        <v>10000000</v>
      </c>
      <c r="R202" s="30">
        <v>20000000</v>
      </c>
      <c r="S202" s="27"/>
      <c r="T202" s="27"/>
      <c r="U202" s="428"/>
      <c r="V202" s="30"/>
      <c r="W202" s="30"/>
      <c r="X202" s="27">
        <v>4364702</v>
      </c>
      <c r="Y202" s="27"/>
      <c r="Z202" s="27"/>
      <c r="AA202" s="27">
        <v>32284101</v>
      </c>
      <c r="AB202" s="27"/>
      <c r="AC202" s="428"/>
      <c r="AD202" s="30">
        <f t="shared" si="497"/>
        <v>24364702</v>
      </c>
      <c r="AE202" s="33">
        <f t="shared" si="498"/>
        <v>56648803</v>
      </c>
      <c r="AF202" s="30"/>
      <c r="AG202" s="27"/>
      <c r="AH202" s="33"/>
      <c r="AI202" s="33">
        <f t="shared" si="499"/>
        <v>167005101</v>
      </c>
      <c r="AJ202" s="963"/>
      <c r="AK202" s="121">
        <f t="shared" si="500"/>
        <v>167005101</v>
      </c>
      <c r="AL202" s="638">
        <f t="shared" si="501"/>
        <v>167005101</v>
      </c>
      <c r="AM202" s="33">
        <v>0</v>
      </c>
      <c r="AN202" s="260">
        <v>167005101</v>
      </c>
      <c r="AO202" s="260">
        <v>0</v>
      </c>
      <c r="AP202" s="260">
        <v>0</v>
      </c>
      <c r="AQ202" s="261">
        <v>0</v>
      </c>
      <c r="AR202" s="59">
        <v>0</v>
      </c>
      <c r="AS202" s="38">
        <v>0</v>
      </c>
      <c r="AT202" s="59">
        <v>0</v>
      </c>
      <c r="AU202" s="957">
        <v>0</v>
      </c>
      <c r="AV202" s="58">
        <v>0</v>
      </c>
      <c r="AW202" s="58">
        <v>0</v>
      </c>
      <c r="AX202" s="60">
        <v>0</v>
      </c>
      <c r="AY202" s="36">
        <f t="shared" si="502"/>
        <v>167005101</v>
      </c>
      <c r="AZ202" s="42">
        <v>0</v>
      </c>
      <c r="BA202" s="30">
        <v>3353242</v>
      </c>
      <c r="BB202" s="38">
        <v>2290301</v>
      </c>
      <c r="BC202" s="38">
        <v>5389899</v>
      </c>
      <c r="BD202" s="38">
        <v>4627442</v>
      </c>
      <c r="BE202" s="38">
        <v>11416516</v>
      </c>
      <c r="BF202" s="38">
        <v>8903300</v>
      </c>
      <c r="BG202" s="38">
        <v>18769279</v>
      </c>
      <c r="BH202" s="36">
        <v>16088556</v>
      </c>
      <c r="BI202" s="42">
        <v>9604005</v>
      </c>
      <c r="BJ202" s="42">
        <v>23556894</v>
      </c>
      <c r="BK202" s="35">
        <v>5465072</v>
      </c>
      <c r="BL202" s="30">
        <f t="shared" si="503"/>
        <v>109464506</v>
      </c>
      <c r="BM202" s="42">
        <v>0</v>
      </c>
      <c r="BN202" s="38">
        <v>0</v>
      </c>
      <c r="BO202" s="38">
        <v>3724720</v>
      </c>
      <c r="BP202" s="38">
        <v>2221080</v>
      </c>
      <c r="BQ202" s="35">
        <v>5994994</v>
      </c>
      <c r="BR202" s="38">
        <v>9496114</v>
      </c>
      <c r="BS202" s="56">
        <v>9802902</v>
      </c>
      <c r="BT202" s="42">
        <v>11636283</v>
      </c>
      <c r="BU202" s="423">
        <v>17540440</v>
      </c>
      <c r="BV202" s="44">
        <v>12384043</v>
      </c>
      <c r="BW202" s="44">
        <v>18364517</v>
      </c>
      <c r="BX202" s="35">
        <v>16997339</v>
      </c>
      <c r="BY202" s="30">
        <f t="shared" si="504"/>
        <v>108162432</v>
      </c>
      <c r="BZ202" s="42">
        <v>0</v>
      </c>
      <c r="CA202" s="38">
        <v>0</v>
      </c>
      <c r="CB202" s="38">
        <v>3617661</v>
      </c>
      <c r="CC202" s="38">
        <v>1597647</v>
      </c>
      <c r="CD202" s="38">
        <v>6618428</v>
      </c>
      <c r="CE202" s="38">
        <v>4950761</v>
      </c>
      <c r="CF202" s="39">
        <v>12809725</v>
      </c>
      <c r="CG202" s="39">
        <v>11149157</v>
      </c>
      <c r="CH202" s="423">
        <v>19673154</v>
      </c>
      <c r="CI202" s="44">
        <v>11236488</v>
      </c>
      <c r="CJ202" s="44">
        <v>15311460</v>
      </c>
      <c r="CK202" s="44">
        <v>18304952</v>
      </c>
      <c r="CL202" s="30">
        <f t="shared" si="505"/>
        <v>105269433</v>
      </c>
      <c r="CM202" s="33">
        <f t="shared" si="506"/>
        <v>0</v>
      </c>
      <c r="CN202" s="33">
        <f t="shared" si="507"/>
        <v>57540595</v>
      </c>
      <c r="CO202" s="33">
        <f t="shared" si="508"/>
        <v>1302074</v>
      </c>
      <c r="CP202" s="33">
        <f t="shared" si="509"/>
        <v>2892999</v>
      </c>
      <c r="CQ202" s="74">
        <f t="shared" si="472"/>
        <v>1</v>
      </c>
      <c r="CR202" s="74">
        <f t="shared" si="473"/>
        <v>0.65545606298576475</v>
      </c>
    </row>
    <row r="203" spans="1:96" s="29" customFormat="1" ht="54.75" customHeight="1" outlineLevel="2" x14ac:dyDescent="0.2">
      <c r="A203" s="1191" t="str">
        <f t="shared" si="487"/>
        <v>C-2502-1000-4-0-2-610</v>
      </c>
      <c r="B203" s="43" t="s">
        <v>671</v>
      </c>
      <c r="C203" s="404">
        <v>10</v>
      </c>
      <c r="D203" s="98" t="s">
        <v>362</v>
      </c>
      <c r="E203" s="33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428">
        <v>20000000</v>
      </c>
      <c r="R203" s="427"/>
      <c r="S203" s="33">
        <v>20000000</v>
      </c>
      <c r="T203" s="27"/>
      <c r="U203" s="428"/>
      <c r="V203" s="30"/>
      <c r="W203" s="30"/>
      <c r="X203" s="27">
        <v>20000000</v>
      </c>
      <c r="Y203" s="27"/>
      <c r="Z203" s="27"/>
      <c r="AA203" s="27"/>
      <c r="AB203" s="27"/>
      <c r="AC203" s="428"/>
      <c r="AD203" s="30">
        <f t="shared" si="497"/>
        <v>20000000</v>
      </c>
      <c r="AE203" s="33">
        <f t="shared" si="498"/>
        <v>40000000</v>
      </c>
      <c r="AF203" s="427"/>
      <c r="AG203" s="33"/>
      <c r="AH203" s="33"/>
      <c r="AI203" s="33">
        <f t="shared" si="499"/>
        <v>20000000</v>
      </c>
      <c r="AJ203" s="963"/>
      <c r="AK203" s="121">
        <f t="shared" si="500"/>
        <v>20000000</v>
      </c>
      <c r="AL203" s="638">
        <f>+AI203-AJ203</f>
        <v>20000000</v>
      </c>
      <c r="AM203" s="33">
        <v>0</v>
      </c>
      <c r="AN203" s="260">
        <v>0</v>
      </c>
      <c r="AO203" s="260">
        <v>0</v>
      </c>
      <c r="AP203" s="260">
        <v>0</v>
      </c>
      <c r="AQ203" s="261">
        <v>0</v>
      </c>
      <c r="AR203" s="59">
        <v>20000000</v>
      </c>
      <c r="AS203" s="38">
        <v>0</v>
      </c>
      <c r="AT203" s="59">
        <v>0</v>
      </c>
      <c r="AU203" s="957">
        <v>0</v>
      </c>
      <c r="AV203" s="58">
        <v>0</v>
      </c>
      <c r="AW203" s="58">
        <v>0</v>
      </c>
      <c r="AX203" s="60">
        <v>0</v>
      </c>
      <c r="AY203" s="36">
        <f t="shared" si="502"/>
        <v>20000000</v>
      </c>
      <c r="AZ203" s="42">
        <v>0</v>
      </c>
      <c r="BA203" s="38">
        <v>0</v>
      </c>
      <c r="BB203" s="38">
        <v>0</v>
      </c>
      <c r="BC203" s="38">
        <v>0</v>
      </c>
      <c r="BD203" s="38">
        <v>0</v>
      </c>
      <c r="BE203" s="38">
        <v>0</v>
      </c>
      <c r="BF203" s="38">
        <v>0</v>
      </c>
      <c r="BG203" s="38">
        <v>0</v>
      </c>
      <c r="BH203" s="36">
        <v>0</v>
      </c>
      <c r="BI203" s="42">
        <v>0</v>
      </c>
      <c r="BJ203" s="42">
        <v>20000000</v>
      </c>
      <c r="BK203" s="35">
        <v>0</v>
      </c>
      <c r="BL203" s="30">
        <f t="shared" si="503"/>
        <v>20000000</v>
      </c>
      <c r="BM203" s="42">
        <v>0</v>
      </c>
      <c r="BN203" s="34">
        <v>0</v>
      </c>
      <c r="BO203" s="34">
        <v>0</v>
      </c>
      <c r="BP203" s="34">
        <v>0</v>
      </c>
      <c r="BQ203" s="31">
        <v>0</v>
      </c>
      <c r="BR203" s="38">
        <v>0</v>
      </c>
      <c r="BS203" s="56">
        <v>0</v>
      </c>
      <c r="BT203" s="42">
        <v>0</v>
      </c>
      <c r="BU203" s="423">
        <v>0</v>
      </c>
      <c r="BV203" s="44">
        <v>0</v>
      </c>
      <c r="BW203" s="44">
        <v>0</v>
      </c>
      <c r="BX203" s="35">
        <v>0</v>
      </c>
      <c r="BY203" s="30">
        <f t="shared" si="504"/>
        <v>0</v>
      </c>
      <c r="BZ203" s="72">
        <v>0</v>
      </c>
      <c r="CA203" s="163">
        <v>0</v>
      </c>
      <c r="CB203" s="163">
        <v>0</v>
      </c>
      <c r="CC203" s="163">
        <v>0</v>
      </c>
      <c r="CD203" s="163">
        <v>0</v>
      </c>
      <c r="CE203" s="38">
        <v>0</v>
      </c>
      <c r="CF203" s="39">
        <v>0</v>
      </c>
      <c r="CG203" s="39">
        <v>0</v>
      </c>
      <c r="CH203" s="423">
        <v>0</v>
      </c>
      <c r="CI203" s="44">
        <v>0</v>
      </c>
      <c r="CJ203" s="44">
        <v>0</v>
      </c>
      <c r="CK203" s="44">
        <v>0</v>
      </c>
      <c r="CL203" s="30">
        <f t="shared" si="505"/>
        <v>0</v>
      </c>
      <c r="CM203" s="33">
        <f t="shared" si="506"/>
        <v>0</v>
      </c>
      <c r="CN203" s="33">
        <f t="shared" si="507"/>
        <v>0</v>
      </c>
      <c r="CO203" s="33">
        <f t="shared" si="508"/>
        <v>20000000</v>
      </c>
      <c r="CP203" s="33">
        <f t="shared" si="509"/>
        <v>0</v>
      </c>
      <c r="CQ203" s="74">
        <f t="shared" si="472"/>
        <v>1</v>
      </c>
      <c r="CR203" s="74">
        <f t="shared" si="473"/>
        <v>1</v>
      </c>
    </row>
    <row r="204" spans="1:96" s="29" customFormat="1" ht="18.75" customHeight="1" outlineLevel="2" x14ac:dyDescent="0.2">
      <c r="A204" s="1191" t="str">
        <f t="shared" si="487"/>
        <v>C-2502-1000-4-0-2-1110</v>
      </c>
      <c r="B204" s="43" t="s">
        <v>408</v>
      </c>
      <c r="C204" s="404">
        <v>10</v>
      </c>
      <c r="D204" s="65" t="s">
        <v>363</v>
      </c>
      <c r="E204" s="33">
        <v>340574702</v>
      </c>
      <c r="F204" s="27"/>
      <c r="G204" s="27"/>
      <c r="H204" s="27"/>
      <c r="I204" s="27"/>
      <c r="J204" s="27"/>
      <c r="K204" s="27"/>
      <c r="L204" s="27">
        <v>40574702</v>
      </c>
      <c r="M204" s="27"/>
      <c r="N204" s="27"/>
      <c r="O204" s="27"/>
      <c r="P204" s="27"/>
      <c r="Q204" s="428"/>
      <c r="R204" s="427"/>
      <c r="S204" s="27"/>
      <c r="T204" s="27"/>
      <c r="U204" s="428"/>
      <c r="V204" s="30"/>
      <c r="W204" s="30"/>
      <c r="X204" s="27">
        <v>0</v>
      </c>
      <c r="Y204" s="27"/>
      <c r="Z204" s="27"/>
      <c r="AA204" s="27"/>
      <c r="AB204" s="27"/>
      <c r="AC204" s="428"/>
      <c r="AD204" s="30">
        <f t="shared" si="497"/>
        <v>40574702</v>
      </c>
      <c r="AE204" s="33">
        <f t="shared" si="498"/>
        <v>0</v>
      </c>
      <c r="AF204" s="427">
        <v>300000000</v>
      </c>
      <c r="AG204" s="27"/>
      <c r="AH204" s="33"/>
      <c r="AI204" s="33">
        <f t="shared" si="499"/>
        <v>0</v>
      </c>
      <c r="AJ204" s="963"/>
      <c r="AK204" s="121">
        <f t="shared" si="500"/>
        <v>0</v>
      </c>
      <c r="AL204" s="638">
        <f t="shared" si="501"/>
        <v>0</v>
      </c>
      <c r="AM204" s="33">
        <v>0</v>
      </c>
      <c r="AN204" s="260">
        <v>0</v>
      </c>
      <c r="AO204" s="260">
        <v>0</v>
      </c>
      <c r="AP204" s="260">
        <v>0</v>
      </c>
      <c r="AQ204" s="261">
        <v>0</v>
      </c>
      <c r="AR204" s="59">
        <v>0</v>
      </c>
      <c r="AS204" s="38">
        <v>0</v>
      </c>
      <c r="AT204" s="59">
        <v>0</v>
      </c>
      <c r="AU204" s="957">
        <v>0</v>
      </c>
      <c r="AV204" s="58">
        <v>0</v>
      </c>
      <c r="AW204" s="58">
        <v>0</v>
      </c>
      <c r="AX204" s="60">
        <v>0</v>
      </c>
      <c r="AY204" s="36">
        <f t="shared" si="502"/>
        <v>0</v>
      </c>
      <c r="AZ204" s="42">
        <v>0</v>
      </c>
      <c r="BA204" s="38">
        <v>0</v>
      </c>
      <c r="BB204" s="38">
        <v>0</v>
      </c>
      <c r="BC204" s="38">
        <v>0</v>
      </c>
      <c r="BD204" s="38">
        <v>0</v>
      </c>
      <c r="BE204" s="38">
        <v>0</v>
      </c>
      <c r="BF204" s="38">
        <v>0</v>
      </c>
      <c r="BG204" s="38">
        <v>0</v>
      </c>
      <c r="BH204" s="36">
        <v>0</v>
      </c>
      <c r="BI204" s="42">
        <v>0</v>
      </c>
      <c r="BJ204" s="42">
        <v>0</v>
      </c>
      <c r="BK204" s="35">
        <v>0</v>
      </c>
      <c r="BL204" s="30">
        <f t="shared" si="503"/>
        <v>0</v>
      </c>
      <c r="BM204" s="42">
        <v>0</v>
      </c>
      <c r="BN204" s="34">
        <v>0</v>
      </c>
      <c r="BO204" s="34">
        <v>0</v>
      </c>
      <c r="BP204" s="34">
        <v>0</v>
      </c>
      <c r="BQ204" s="31">
        <v>0</v>
      </c>
      <c r="BR204" s="38">
        <v>0</v>
      </c>
      <c r="BS204" s="56">
        <v>0</v>
      </c>
      <c r="BT204" s="42">
        <v>0</v>
      </c>
      <c r="BU204" s="423">
        <v>0</v>
      </c>
      <c r="BV204" s="44">
        <v>0</v>
      </c>
      <c r="BW204" s="44">
        <v>0</v>
      </c>
      <c r="BX204" s="35">
        <v>0</v>
      </c>
      <c r="BY204" s="30">
        <f t="shared" si="504"/>
        <v>0</v>
      </c>
      <c r="BZ204" s="72">
        <v>0</v>
      </c>
      <c r="CA204" s="163">
        <v>0</v>
      </c>
      <c r="CB204" s="163">
        <v>0</v>
      </c>
      <c r="CC204" s="163">
        <v>0</v>
      </c>
      <c r="CD204" s="163">
        <v>0</v>
      </c>
      <c r="CE204" s="38">
        <v>0</v>
      </c>
      <c r="CF204" s="39">
        <v>0</v>
      </c>
      <c r="CG204" s="39">
        <v>0</v>
      </c>
      <c r="CH204" s="423">
        <v>0</v>
      </c>
      <c r="CI204" s="44">
        <v>0</v>
      </c>
      <c r="CJ204" s="44">
        <v>0</v>
      </c>
      <c r="CK204" s="44">
        <v>0</v>
      </c>
      <c r="CL204" s="30">
        <f t="shared" si="505"/>
        <v>0</v>
      </c>
      <c r="CM204" s="33">
        <f t="shared" si="506"/>
        <v>0</v>
      </c>
      <c r="CN204" s="33">
        <f t="shared" si="507"/>
        <v>0</v>
      </c>
      <c r="CO204" s="33">
        <f t="shared" si="508"/>
        <v>0</v>
      </c>
      <c r="CP204" s="33">
        <f t="shared" si="509"/>
        <v>0</v>
      </c>
      <c r="CQ204" s="74">
        <f t="shared" si="472"/>
        <v>0</v>
      </c>
      <c r="CR204" s="74">
        <f t="shared" si="473"/>
        <v>0</v>
      </c>
    </row>
    <row r="205" spans="1:96" s="26" customFormat="1" ht="84" customHeight="1" x14ac:dyDescent="0.2">
      <c r="A205" s="1544" t="str">
        <f>+B205</f>
        <v>C-2502-1000-5</v>
      </c>
      <c r="B205" s="292" t="s">
        <v>409</v>
      </c>
      <c r="C205" s="420" t="s">
        <v>86</v>
      </c>
      <c r="D205" s="1415" t="s">
        <v>366</v>
      </c>
      <c r="E205" s="293">
        <f>+E206</f>
        <v>1200000000</v>
      </c>
      <c r="F205" s="293">
        <f t="shared" ref="F205:BS205" si="510">+F206</f>
        <v>0</v>
      </c>
      <c r="G205" s="293">
        <f t="shared" si="510"/>
        <v>0</v>
      </c>
      <c r="H205" s="293">
        <f t="shared" si="510"/>
        <v>0</v>
      </c>
      <c r="I205" s="293">
        <f t="shared" si="510"/>
        <v>0</v>
      </c>
      <c r="J205" s="293">
        <f t="shared" si="510"/>
        <v>0</v>
      </c>
      <c r="K205" s="293">
        <f t="shared" si="510"/>
        <v>0</v>
      </c>
      <c r="L205" s="293">
        <f t="shared" si="510"/>
        <v>0</v>
      </c>
      <c r="M205" s="293">
        <f t="shared" si="510"/>
        <v>0</v>
      </c>
      <c r="N205" s="293">
        <f t="shared" si="510"/>
        <v>0</v>
      </c>
      <c r="O205" s="293">
        <f t="shared" si="510"/>
        <v>0</v>
      </c>
      <c r="P205" s="293">
        <f t="shared" si="510"/>
        <v>0</v>
      </c>
      <c r="Q205" s="294">
        <f t="shared" si="510"/>
        <v>0</v>
      </c>
      <c r="R205" s="295">
        <f t="shared" si="510"/>
        <v>21000000</v>
      </c>
      <c r="S205" s="293">
        <f t="shared" si="510"/>
        <v>21000000</v>
      </c>
      <c r="T205" s="293">
        <f>+T206</f>
        <v>0</v>
      </c>
      <c r="U205" s="294">
        <f t="shared" si="510"/>
        <v>0</v>
      </c>
      <c r="V205" s="295">
        <f t="shared" si="510"/>
        <v>114300000</v>
      </c>
      <c r="W205" s="295">
        <f t="shared" si="510"/>
        <v>114300000</v>
      </c>
      <c r="X205" s="293">
        <f t="shared" si="510"/>
        <v>0</v>
      </c>
      <c r="Y205" s="293">
        <f t="shared" si="510"/>
        <v>0</v>
      </c>
      <c r="Z205" s="293">
        <f t="shared" si="510"/>
        <v>61880000</v>
      </c>
      <c r="AA205" s="293">
        <f t="shared" si="510"/>
        <v>61880000</v>
      </c>
      <c r="AB205" s="293">
        <f t="shared" si="510"/>
        <v>0</v>
      </c>
      <c r="AC205" s="294">
        <f t="shared" si="510"/>
        <v>0</v>
      </c>
      <c r="AD205" s="295">
        <f t="shared" si="510"/>
        <v>197180000</v>
      </c>
      <c r="AE205" s="293">
        <f t="shared" si="510"/>
        <v>197180000</v>
      </c>
      <c r="AF205" s="295">
        <f>+AF206</f>
        <v>300000000</v>
      </c>
      <c r="AG205" s="293">
        <f t="shared" si="510"/>
        <v>0</v>
      </c>
      <c r="AH205" s="293">
        <f t="shared" si="510"/>
        <v>0</v>
      </c>
      <c r="AI205" s="917">
        <f t="shared" si="510"/>
        <v>900000000</v>
      </c>
      <c r="AJ205" s="293">
        <f t="shared" si="510"/>
        <v>0</v>
      </c>
      <c r="AK205" s="293">
        <f t="shared" si="510"/>
        <v>900000000</v>
      </c>
      <c r="AL205" s="293">
        <f t="shared" si="510"/>
        <v>900000000</v>
      </c>
      <c r="AM205" s="293">
        <f t="shared" si="510"/>
        <v>75000000</v>
      </c>
      <c r="AN205" s="293">
        <f t="shared" si="510"/>
        <v>373820000</v>
      </c>
      <c r="AO205" s="293">
        <f t="shared" si="510"/>
        <v>175000000</v>
      </c>
      <c r="AP205" s="293">
        <f t="shared" si="510"/>
        <v>154000000</v>
      </c>
      <c r="AQ205" s="293">
        <f t="shared" si="510"/>
        <v>0</v>
      </c>
      <c r="AR205" s="293">
        <f t="shared" si="510"/>
        <v>0</v>
      </c>
      <c r="AS205" s="293">
        <f t="shared" si="510"/>
        <v>0</v>
      </c>
      <c r="AT205" s="293">
        <f t="shared" si="510"/>
        <v>0</v>
      </c>
      <c r="AU205" s="293">
        <f t="shared" si="510"/>
        <v>122180000</v>
      </c>
      <c r="AV205" s="293">
        <f t="shared" si="510"/>
        <v>0</v>
      </c>
      <c r="AW205" s="293">
        <f t="shared" si="510"/>
        <v>0</v>
      </c>
      <c r="AX205" s="293">
        <f t="shared" si="510"/>
        <v>0</v>
      </c>
      <c r="AY205" s="293">
        <f t="shared" si="510"/>
        <v>900000000</v>
      </c>
      <c r="AZ205" s="293">
        <f t="shared" si="510"/>
        <v>0</v>
      </c>
      <c r="BA205" s="293">
        <f t="shared" si="510"/>
        <v>0</v>
      </c>
      <c r="BB205" s="293">
        <f t="shared" si="510"/>
        <v>82334038</v>
      </c>
      <c r="BC205" s="293">
        <f t="shared" si="510"/>
        <v>335959132</v>
      </c>
      <c r="BD205" s="293">
        <f t="shared" si="510"/>
        <v>143730791</v>
      </c>
      <c r="BE205" s="293">
        <f t="shared" si="510"/>
        <v>32215178</v>
      </c>
      <c r="BF205" s="293">
        <f t="shared" si="510"/>
        <v>20958804</v>
      </c>
      <c r="BG205" s="293">
        <f t="shared" si="510"/>
        <v>58832184</v>
      </c>
      <c r="BH205" s="293">
        <f t="shared" si="510"/>
        <v>57224608</v>
      </c>
      <c r="BI205" s="293">
        <f t="shared" si="510"/>
        <v>29016242</v>
      </c>
      <c r="BJ205" s="293">
        <f t="shared" si="510"/>
        <v>62975287</v>
      </c>
      <c r="BK205" s="293">
        <f t="shared" si="510"/>
        <v>26604568</v>
      </c>
      <c r="BL205" s="293">
        <f t="shared" si="510"/>
        <v>849850832</v>
      </c>
      <c r="BM205" s="293">
        <f t="shared" si="510"/>
        <v>0</v>
      </c>
      <c r="BN205" s="293">
        <f t="shared" si="510"/>
        <v>0</v>
      </c>
      <c r="BO205" s="293">
        <f t="shared" si="510"/>
        <v>357787</v>
      </c>
      <c r="BP205" s="293">
        <f t="shared" si="510"/>
        <v>13086868</v>
      </c>
      <c r="BQ205" s="293">
        <f t="shared" si="510"/>
        <v>49759351</v>
      </c>
      <c r="BR205" s="289">
        <f t="shared" si="510"/>
        <v>99815420</v>
      </c>
      <c r="BS205" s="293">
        <f t="shared" si="510"/>
        <v>73070110</v>
      </c>
      <c r="BT205" s="293">
        <f t="shared" ref="BT205:CO205" si="511">+BT206</f>
        <v>54049960</v>
      </c>
      <c r="BU205" s="293">
        <f t="shared" si="511"/>
        <v>76933107</v>
      </c>
      <c r="BV205" s="293">
        <f t="shared" si="511"/>
        <v>127054087</v>
      </c>
      <c r="BW205" s="293">
        <f t="shared" si="511"/>
        <v>83764236</v>
      </c>
      <c r="BX205" s="293">
        <f t="shared" si="511"/>
        <v>233707953</v>
      </c>
      <c r="BY205" s="293">
        <f t="shared" si="511"/>
        <v>811598879</v>
      </c>
      <c r="BZ205" s="293">
        <f t="shared" si="511"/>
        <v>0</v>
      </c>
      <c r="CA205" s="293">
        <f t="shared" si="511"/>
        <v>0</v>
      </c>
      <c r="CB205" s="293">
        <f t="shared" si="511"/>
        <v>0</v>
      </c>
      <c r="CC205" s="293">
        <f t="shared" si="511"/>
        <v>12481126</v>
      </c>
      <c r="CD205" s="293">
        <f t="shared" si="511"/>
        <v>47584024</v>
      </c>
      <c r="CE205" s="293">
        <f t="shared" si="511"/>
        <v>86752609</v>
      </c>
      <c r="CF205" s="293">
        <f t="shared" si="511"/>
        <v>80636355</v>
      </c>
      <c r="CG205" s="293">
        <f t="shared" si="511"/>
        <v>59432626</v>
      </c>
      <c r="CH205" s="293">
        <f t="shared" si="511"/>
        <v>80185863</v>
      </c>
      <c r="CI205" s="293">
        <f t="shared" si="511"/>
        <v>124233752</v>
      </c>
      <c r="CJ205" s="293">
        <f t="shared" si="511"/>
        <v>79713697</v>
      </c>
      <c r="CK205" s="293">
        <f t="shared" si="511"/>
        <v>87080120</v>
      </c>
      <c r="CL205" s="293">
        <f t="shared" si="511"/>
        <v>658100172</v>
      </c>
      <c r="CM205" s="293">
        <f t="shared" si="511"/>
        <v>0</v>
      </c>
      <c r="CN205" s="293">
        <f t="shared" si="511"/>
        <v>50149168</v>
      </c>
      <c r="CO205" s="293">
        <f t="shared" si="511"/>
        <v>38251953</v>
      </c>
      <c r="CP205" s="293">
        <f>+CP206</f>
        <v>153498707</v>
      </c>
      <c r="CQ205" s="296">
        <f t="shared" si="472"/>
        <v>1</v>
      </c>
      <c r="CR205" s="296">
        <f t="shared" si="473"/>
        <v>0.94427870222222221</v>
      </c>
    </row>
    <row r="206" spans="1:96" s="26" customFormat="1" ht="37.5" customHeight="1" outlineLevel="1" x14ac:dyDescent="0.2">
      <c r="A206" s="1191" t="str">
        <f t="shared" si="487"/>
        <v>C-2502-1000-5-0-210</v>
      </c>
      <c r="B206" s="919" t="s">
        <v>684</v>
      </c>
      <c r="C206" s="416">
        <v>10</v>
      </c>
      <c r="D206" s="376" t="s">
        <v>359</v>
      </c>
      <c r="E206" s="302">
        <f>+SUM(E207:E212)</f>
        <v>1200000000</v>
      </c>
      <c r="F206" s="302">
        <f t="shared" ref="F206:BS206" si="512">+SUM(F207:F212)</f>
        <v>0</v>
      </c>
      <c r="G206" s="302">
        <f t="shared" si="512"/>
        <v>0</v>
      </c>
      <c r="H206" s="302">
        <f t="shared" si="512"/>
        <v>0</v>
      </c>
      <c r="I206" s="302">
        <f t="shared" si="512"/>
        <v>0</v>
      </c>
      <c r="J206" s="302">
        <f t="shared" si="512"/>
        <v>0</v>
      </c>
      <c r="K206" s="302">
        <f t="shared" si="512"/>
        <v>0</v>
      </c>
      <c r="L206" s="302">
        <f t="shared" si="512"/>
        <v>0</v>
      </c>
      <c r="M206" s="302">
        <f t="shared" si="512"/>
        <v>0</v>
      </c>
      <c r="N206" s="302">
        <f t="shared" si="512"/>
        <v>0</v>
      </c>
      <c r="O206" s="302">
        <f t="shared" si="512"/>
        <v>0</v>
      </c>
      <c r="P206" s="302">
        <f t="shared" si="512"/>
        <v>0</v>
      </c>
      <c r="Q206" s="303">
        <f t="shared" si="512"/>
        <v>0</v>
      </c>
      <c r="R206" s="304">
        <f t="shared" si="512"/>
        <v>21000000</v>
      </c>
      <c r="S206" s="302">
        <f t="shared" si="512"/>
        <v>21000000</v>
      </c>
      <c r="T206" s="302">
        <f t="shared" si="512"/>
        <v>0</v>
      </c>
      <c r="U206" s="303">
        <f t="shared" si="512"/>
        <v>0</v>
      </c>
      <c r="V206" s="304">
        <f t="shared" si="512"/>
        <v>114300000</v>
      </c>
      <c r="W206" s="304">
        <f t="shared" si="512"/>
        <v>114300000</v>
      </c>
      <c r="X206" s="302">
        <f t="shared" si="512"/>
        <v>0</v>
      </c>
      <c r="Y206" s="304">
        <f t="shared" si="512"/>
        <v>0</v>
      </c>
      <c r="Z206" s="304">
        <f t="shared" si="512"/>
        <v>61880000</v>
      </c>
      <c r="AA206" s="304">
        <f t="shared" si="512"/>
        <v>61880000</v>
      </c>
      <c r="AB206" s="304">
        <f t="shared" si="512"/>
        <v>0</v>
      </c>
      <c r="AC206" s="1390">
        <f t="shared" si="512"/>
        <v>0</v>
      </c>
      <c r="AD206" s="304">
        <f t="shared" si="512"/>
        <v>197180000</v>
      </c>
      <c r="AE206" s="302">
        <f t="shared" si="512"/>
        <v>197180000</v>
      </c>
      <c r="AF206" s="304">
        <f>+SUM(AF207:AF212)</f>
        <v>300000000</v>
      </c>
      <c r="AG206" s="302">
        <f>+SUM(AG207:AG212)</f>
        <v>0</v>
      </c>
      <c r="AH206" s="302">
        <f t="shared" si="512"/>
        <v>0</v>
      </c>
      <c r="AI206" s="302">
        <f t="shared" si="512"/>
        <v>900000000</v>
      </c>
      <c r="AJ206" s="302">
        <f t="shared" si="512"/>
        <v>0</v>
      </c>
      <c r="AK206" s="302">
        <f t="shared" si="512"/>
        <v>900000000</v>
      </c>
      <c r="AL206" s="302">
        <f t="shared" si="512"/>
        <v>900000000</v>
      </c>
      <c r="AM206" s="302">
        <f t="shared" si="512"/>
        <v>75000000</v>
      </c>
      <c r="AN206" s="302">
        <f t="shared" si="512"/>
        <v>373820000</v>
      </c>
      <c r="AO206" s="302">
        <f t="shared" si="512"/>
        <v>175000000</v>
      </c>
      <c r="AP206" s="302">
        <f t="shared" si="512"/>
        <v>154000000</v>
      </c>
      <c r="AQ206" s="302">
        <f t="shared" si="512"/>
        <v>0</v>
      </c>
      <c r="AR206" s="302">
        <f t="shared" si="512"/>
        <v>0</v>
      </c>
      <c r="AS206" s="302">
        <f t="shared" si="512"/>
        <v>0</v>
      </c>
      <c r="AT206" s="302">
        <f t="shared" si="512"/>
        <v>0</v>
      </c>
      <c r="AU206" s="302">
        <f t="shared" si="512"/>
        <v>122180000</v>
      </c>
      <c r="AV206" s="302">
        <f t="shared" si="512"/>
        <v>0</v>
      </c>
      <c r="AW206" s="302">
        <f t="shared" ref="AW206" si="513">+SUM(AW207:AW212)</f>
        <v>0</v>
      </c>
      <c r="AX206" s="302">
        <f t="shared" si="512"/>
        <v>0</v>
      </c>
      <c r="AY206" s="302">
        <f>+SUM(AY207:AY212)</f>
        <v>900000000</v>
      </c>
      <c r="AZ206" s="302">
        <f t="shared" si="512"/>
        <v>0</v>
      </c>
      <c r="BA206" s="302">
        <f t="shared" si="512"/>
        <v>0</v>
      </c>
      <c r="BB206" s="302">
        <f t="shared" si="512"/>
        <v>82334038</v>
      </c>
      <c r="BC206" s="302">
        <f t="shared" si="512"/>
        <v>335959132</v>
      </c>
      <c r="BD206" s="302">
        <f t="shared" si="512"/>
        <v>143730791</v>
      </c>
      <c r="BE206" s="302">
        <f t="shared" si="512"/>
        <v>32215178</v>
      </c>
      <c r="BF206" s="302">
        <f t="shared" si="512"/>
        <v>20958804</v>
      </c>
      <c r="BG206" s="302">
        <f t="shared" si="512"/>
        <v>58832184</v>
      </c>
      <c r="BH206" s="302">
        <f t="shared" si="512"/>
        <v>57224608</v>
      </c>
      <c r="BI206" s="302">
        <f t="shared" si="512"/>
        <v>29016242</v>
      </c>
      <c r="BJ206" s="302">
        <f t="shared" ref="BJ206" si="514">+SUM(BJ207:BJ212)</f>
        <v>62975287</v>
      </c>
      <c r="BK206" s="302">
        <f t="shared" si="512"/>
        <v>26604568</v>
      </c>
      <c r="BL206" s="302">
        <f t="shared" si="512"/>
        <v>849850832</v>
      </c>
      <c r="BM206" s="302">
        <f t="shared" si="512"/>
        <v>0</v>
      </c>
      <c r="BN206" s="303">
        <f t="shared" si="512"/>
        <v>0</v>
      </c>
      <c r="BO206" s="305">
        <f t="shared" si="512"/>
        <v>357787</v>
      </c>
      <c r="BP206" s="302">
        <f t="shared" si="512"/>
        <v>13086868</v>
      </c>
      <c r="BQ206" s="302">
        <f t="shared" si="512"/>
        <v>49759351</v>
      </c>
      <c r="BR206" s="302">
        <f t="shared" si="512"/>
        <v>99815420</v>
      </c>
      <c r="BS206" s="302">
        <f t="shared" si="512"/>
        <v>73070110</v>
      </c>
      <c r="BT206" s="302">
        <f t="shared" ref="BT206:CP206" si="515">+SUM(BT207:BT212)</f>
        <v>54049960</v>
      </c>
      <c r="BU206" s="302">
        <f t="shared" si="515"/>
        <v>76933107</v>
      </c>
      <c r="BV206" s="302">
        <f t="shared" si="515"/>
        <v>127054087</v>
      </c>
      <c r="BW206" s="302">
        <f t="shared" ref="BW206" si="516">+SUM(BW207:BW212)</f>
        <v>83764236</v>
      </c>
      <c r="BX206" s="302">
        <f t="shared" si="515"/>
        <v>233707953</v>
      </c>
      <c r="BY206" s="302">
        <f t="shared" si="515"/>
        <v>811598879</v>
      </c>
      <c r="BZ206" s="302">
        <f t="shared" si="515"/>
        <v>0</v>
      </c>
      <c r="CA206" s="302">
        <f t="shared" si="515"/>
        <v>0</v>
      </c>
      <c r="CB206" s="302">
        <f t="shared" si="515"/>
        <v>0</v>
      </c>
      <c r="CC206" s="302">
        <f t="shared" si="515"/>
        <v>12481126</v>
      </c>
      <c r="CD206" s="302">
        <f t="shared" si="515"/>
        <v>47584024</v>
      </c>
      <c r="CE206" s="302">
        <f t="shared" si="515"/>
        <v>86752609</v>
      </c>
      <c r="CF206" s="302">
        <f t="shared" si="515"/>
        <v>80636355</v>
      </c>
      <c r="CG206" s="302">
        <f t="shared" si="515"/>
        <v>59432626</v>
      </c>
      <c r="CH206" s="302">
        <f t="shared" si="515"/>
        <v>80185863</v>
      </c>
      <c r="CI206" s="302">
        <f t="shared" si="515"/>
        <v>124233752</v>
      </c>
      <c r="CJ206" s="302">
        <f t="shared" ref="CJ206" si="517">+SUM(CJ207:CJ212)</f>
        <v>79713697</v>
      </c>
      <c r="CK206" s="302">
        <f t="shared" ref="CK206" si="518">+SUM(CK207:CK212)</f>
        <v>87080120</v>
      </c>
      <c r="CL206" s="302">
        <f t="shared" si="515"/>
        <v>658100172</v>
      </c>
      <c r="CM206" s="302">
        <f t="shared" si="515"/>
        <v>0</v>
      </c>
      <c r="CN206" s="302">
        <f t="shared" si="515"/>
        <v>50149168</v>
      </c>
      <c r="CO206" s="302">
        <f t="shared" si="515"/>
        <v>38251953</v>
      </c>
      <c r="CP206" s="302">
        <f t="shared" si="515"/>
        <v>153498707</v>
      </c>
      <c r="CQ206" s="306">
        <f t="shared" si="472"/>
        <v>1</v>
      </c>
      <c r="CR206" s="306">
        <f t="shared" si="473"/>
        <v>0.94427870222222221</v>
      </c>
    </row>
    <row r="207" spans="1:96" s="26" customFormat="1" ht="36.75" customHeight="1" outlineLevel="2" x14ac:dyDescent="0.2">
      <c r="A207" s="1191" t="str">
        <f t="shared" si="487"/>
        <v>C-2502-1000-5-0-2-110</v>
      </c>
      <c r="B207" s="97" t="s">
        <v>433</v>
      </c>
      <c r="C207" s="417">
        <v>10</v>
      </c>
      <c r="D207" s="98" t="s">
        <v>365</v>
      </c>
      <c r="E207" s="33">
        <v>550000000</v>
      </c>
      <c r="F207" s="99"/>
      <c r="G207" s="99"/>
      <c r="H207" s="99"/>
      <c r="I207" s="99"/>
      <c r="J207" s="99"/>
      <c r="K207" s="99"/>
      <c r="L207" s="99"/>
      <c r="M207" s="99"/>
      <c r="N207" s="99"/>
      <c r="O207" s="99"/>
      <c r="P207" s="99"/>
      <c r="Q207" s="103"/>
      <c r="R207" s="100"/>
      <c r="S207" s="99"/>
      <c r="T207" s="99"/>
      <c r="U207" s="103"/>
      <c r="V207" s="30">
        <v>114300000</v>
      </c>
      <c r="W207" s="30"/>
      <c r="X207" s="99"/>
      <c r="Y207" s="99"/>
      <c r="Z207" s="99">
        <f>27000000+24880000+10000000</f>
        <v>61880000</v>
      </c>
      <c r="AA207" s="99"/>
      <c r="AB207" s="99"/>
      <c r="AC207" s="103"/>
      <c r="AD207" s="30">
        <f t="shared" ref="AD207:AE212" si="519">+F207+H207+J207+L207+N207+P207+R207+T207+V207+X207+Z207+AB207</f>
        <v>176180000</v>
      </c>
      <c r="AE207" s="33">
        <f t="shared" si="519"/>
        <v>0</v>
      </c>
      <c r="AF207" s="100"/>
      <c r="AG207" s="99"/>
      <c r="AH207" s="99"/>
      <c r="AI207" s="33">
        <f t="shared" ref="AI207:AI212" si="520">+E207-AD207+AE207-AH207-AF207+AG207</f>
        <v>373820000</v>
      </c>
      <c r="AJ207" s="99"/>
      <c r="AK207" s="121">
        <f t="shared" ref="AK207:AK212" si="521">+AJ207+AY207</f>
        <v>373820000</v>
      </c>
      <c r="AL207" s="638">
        <f t="shared" ref="AL207:AL212" si="522">+AI207-AJ207</f>
        <v>373820000</v>
      </c>
      <c r="AM207" s="33">
        <v>0</v>
      </c>
      <c r="AN207" s="260">
        <v>373820000</v>
      </c>
      <c r="AO207" s="260">
        <v>0</v>
      </c>
      <c r="AP207" s="260">
        <v>0</v>
      </c>
      <c r="AQ207" s="261">
        <v>0</v>
      </c>
      <c r="AR207" s="38">
        <v>0</v>
      </c>
      <c r="AS207" s="38">
        <v>0</v>
      </c>
      <c r="AT207" s="38">
        <v>0</v>
      </c>
      <c r="AU207" s="36">
        <v>0</v>
      </c>
      <c r="AV207" s="42">
        <v>0</v>
      </c>
      <c r="AW207" s="42">
        <v>0</v>
      </c>
      <c r="AX207" s="35">
        <v>0</v>
      </c>
      <c r="AY207" s="36">
        <f t="shared" ref="AY207:AY212" si="523">+SUM(AM207:AX207)</f>
        <v>373820000</v>
      </c>
      <c r="AZ207" s="42">
        <v>0</v>
      </c>
      <c r="BA207" s="30">
        <v>0</v>
      </c>
      <c r="BB207" s="38">
        <v>0</v>
      </c>
      <c r="BC207" s="38">
        <v>320813333</v>
      </c>
      <c r="BD207" s="38">
        <v>0</v>
      </c>
      <c r="BE207" s="38">
        <v>0</v>
      </c>
      <c r="BF207" s="104">
        <v>0</v>
      </c>
      <c r="BG207" s="38">
        <v>28200000</v>
      </c>
      <c r="BH207" s="36">
        <v>0</v>
      </c>
      <c r="BI207" s="42">
        <v>0</v>
      </c>
      <c r="BJ207" s="42">
        <v>23920000</v>
      </c>
      <c r="BK207" s="35">
        <v>0</v>
      </c>
      <c r="BL207" s="30">
        <f t="shared" ref="BL207:BL212" si="524">+SUM(AZ207:BK207)</f>
        <v>372933333</v>
      </c>
      <c r="BM207" s="42">
        <v>0</v>
      </c>
      <c r="BN207" s="38">
        <v>0</v>
      </c>
      <c r="BO207" s="38">
        <v>0</v>
      </c>
      <c r="BP207" s="38">
        <v>0</v>
      </c>
      <c r="BQ207" s="35">
        <v>29613333</v>
      </c>
      <c r="BR207" s="38">
        <v>36400000</v>
      </c>
      <c r="BS207" s="38">
        <v>36400000</v>
      </c>
      <c r="BT207" s="42">
        <v>36400000</v>
      </c>
      <c r="BU207" s="424">
        <v>40600000</v>
      </c>
      <c r="BV207" s="42">
        <v>42400000</v>
      </c>
      <c r="BW207" s="42">
        <v>42400000</v>
      </c>
      <c r="BX207" s="28">
        <v>92720000</v>
      </c>
      <c r="BY207" s="30">
        <f t="shared" ref="BY207:BY212" si="525">+SUM(BM207:BX207)</f>
        <v>356933333</v>
      </c>
      <c r="BZ207" s="42">
        <v>0</v>
      </c>
      <c r="CA207" s="38">
        <v>0</v>
      </c>
      <c r="CB207" s="38">
        <v>0</v>
      </c>
      <c r="CC207" s="38">
        <v>0</v>
      </c>
      <c r="CD207" s="38">
        <v>29613333</v>
      </c>
      <c r="CE207" s="38">
        <v>36400000</v>
      </c>
      <c r="CF207" s="104">
        <v>36400000</v>
      </c>
      <c r="CG207" s="104">
        <v>36400000</v>
      </c>
      <c r="CH207" s="424">
        <v>40600000</v>
      </c>
      <c r="CI207" s="101">
        <v>42400000</v>
      </c>
      <c r="CJ207" s="101">
        <v>42400000</v>
      </c>
      <c r="CK207" s="101">
        <v>44920000</v>
      </c>
      <c r="CL207" s="30">
        <f t="shared" ref="CL207:CL212" si="526">+SUM(BZ207:CK207)</f>
        <v>309133333</v>
      </c>
      <c r="CM207" s="33">
        <f t="shared" ref="CM207:CM212" si="527">+AL207-AY207</f>
        <v>0</v>
      </c>
      <c r="CN207" s="33">
        <f t="shared" ref="CN207:CN212" si="528">+AY207-BL207</f>
        <v>886667</v>
      </c>
      <c r="CO207" s="33">
        <f t="shared" ref="CO207:CO212" si="529">+BL207-BY207</f>
        <v>16000000</v>
      </c>
      <c r="CP207" s="33">
        <f t="shared" ref="CP207:CP212" si="530">+BY207-CL207</f>
        <v>47800000</v>
      </c>
      <c r="CQ207" s="74">
        <f t="shared" si="472"/>
        <v>1</v>
      </c>
      <c r="CR207" s="74">
        <f t="shared" si="473"/>
        <v>0.99762809105986838</v>
      </c>
    </row>
    <row r="208" spans="1:96" s="26" customFormat="1" ht="36.75" customHeight="1" outlineLevel="2" x14ac:dyDescent="0.2">
      <c r="A208" s="1191" t="str">
        <f t="shared" si="487"/>
        <v>C-2502-1000-5-0-2-210</v>
      </c>
      <c r="B208" s="778" t="s">
        <v>425</v>
      </c>
      <c r="C208" s="417">
        <v>10</v>
      </c>
      <c r="D208" s="98" t="s">
        <v>360</v>
      </c>
      <c r="E208" s="33">
        <v>120000000</v>
      </c>
      <c r="F208" s="99"/>
      <c r="G208" s="99"/>
      <c r="H208" s="99"/>
      <c r="I208" s="99"/>
      <c r="J208" s="99"/>
      <c r="K208" s="99"/>
      <c r="L208" s="99"/>
      <c r="M208" s="99"/>
      <c r="N208" s="99"/>
      <c r="O208" s="99"/>
      <c r="P208" s="99"/>
      <c r="Q208" s="103"/>
      <c r="R208" s="100"/>
      <c r="S208" s="99"/>
      <c r="T208" s="99"/>
      <c r="U208" s="103"/>
      <c r="V208" s="30"/>
      <c r="W208" s="30">
        <v>34000000</v>
      </c>
      <c r="X208" s="99"/>
      <c r="Y208" s="99"/>
      <c r="Z208" s="99"/>
      <c r="AA208" s="99"/>
      <c r="AB208" s="99"/>
      <c r="AC208" s="103"/>
      <c r="AD208" s="30">
        <f t="shared" si="519"/>
        <v>0</v>
      </c>
      <c r="AE208" s="33">
        <f t="shared" si="519"/>
        <v>34000000</v>
      </c>
      <c r="AF208" s="100"/>
      <c r="AG208" s="99"/>
      <c r="AH208" s="99"/>
      <c r="AI208" s="33">
        <f t="shared" si="520"/>
        <v>154000000</v>
      </c>
      <c r="AJ208" s="99"/>
      <c r="AK208" s="121">
        <f t="shared" si="521"/>
        <v>154000000</v>
      </c>
      <c r="AL208" s="638">
        <f t="shared" si="522"/>
        <v>154000000</v>
      </c>
      <c r="AM208" s="33">
        <v>0</v>
      </c>
      <c r="AN208" s="260">
        <v>0</v>
      </c>
      <c r="AO208" s="260">
        <v>0</v>
      </c>
      <c r="AP208" s="260">
        <v>154000000</v>
      </c>
      <c r="AQ208" s="261">
        <v>0</v>
      </c>
      <c r="AR208" s="38">
        <v>0</v>
      </c>
      <c r="AS208" s="38">
        <v>0</v>
      </c>
      <c r="AT208" s="38">
        <v>0</v>
      </c>
      <c r="AU208" s="36">
        <v>0</v>
      </c>
      <c r="AV208" s="42">
        <v>0</v>
      </c>
      <c r="AW208" s="42">
        <v>0</v>
      </c>
      <c r="AX208" s="35">
        <v>0</v>
      </c>
      <c r="AY208" s="36">
        <f t="shared" si="523"/>
        <v>154000000</v>
      </c>
      <c r="AZ208" s="42">
        <v>0</v>
      </c>
      <c r="BA208" s="30">
        <v>0</v>
      </c>
      <c r="BB208" s="38">
        <v>0</v>
      </c>
      <c r="BC208" s="38">
        <v>0</v>
      </c>
      <c r="BD208" s="38">
        <v>120000000</v>
      </c>
      <c r="BE208" s="38">
        <v>0</v>
      </c>
      <c r="BF208" s="104">
        <v>0</v>
      </c>
      <c r="BG208" s="38">
        <v>0</v>
      </c>
      <c r="BH208" s="36">
        <v>34000000</v>
      </c>
      <c r="BI208" s="42">
        <v>0</v>
      </c>
      <c r="BJ208" s="42">
        <v>0</v>
      </c>
      <c r="BK208" s="35">
        <v>0</v>
      </c>
      <c r="BL208" s="30">
        <f t="shared" si="524"/>
        <v>154000000</v>
      </c>
      <c r="BM208" s="42">
        <v>0</v>
      </c>
      <c r="BN208" s="34">
        <v>0</v>
      </c>
      <c r="BO208" s="34">
        <v>0</v>
      </c>
      <c r="BP208" s="34">
        <v>0</v>
      </c>
      <c r="BQ208" s="31">
        <v>0</v>
      </c>
      <c r="BR208" s="38">
        <v>24000000</v>
      </c>
      <c r="BS208" s="38">
        <v>0</v>
      </c>
      <c r="BT208" s="101">
        <v>0</v>
      </c>
      <c r="BU208" s="424">
        <v>0</v>
      </c>
      <c r="BV208" s="42">
        <v>34091264</v>
      </c>
      <c r="BW208" s="42">
        <v>0</v>
      </c>
      <c r="BX208" s="28">
        <v>79205159</v>
      </c>
      <c r="BY208" s="30">
        <f t="shared" si="525"/>
        <v>137296423</v>
      </c>
      <c r="BZ208" s="72">
        <v>0</v>
      </c>
      <c r="CA208" s="163">
        <v>0</v>
      </c>
      <c r="CB208" s="163">
        <v>0</v>
      </c>
      <c r="CC208" s="163">
        <v>0</v>
      </c>
      <c r="CD208" s="163">
        <v>0</v>
      </c>
      <c r="CE208" s="38">
        <v>24000000</v>
      </c>
      <c r="CF208" s="104">
        <v>0</v>
      </c>
      <c r="CG208" s="104">
        <v>0</v>
      </c>
      <c r="CH208" s="424">
        <v>0</v>
      </c>
      <c r="CI208" s="101">
        <v>34091264</v>
      </c>
      <c r="CJ208" s="101">
        <v>0</v>
      </c>
      <c r="CK208" s="101">
        <v>0</v>
      </c>
      <c r="CL208" s="30">
        <f t="shared" si="526"/>
        <v>58091264</v>
      </c>
      <c r="CM208" s="33">
        <f t="shared" si="527"/>
        <v>0</v>
      </c>
      <c r="CN208" s="33">
        <f t="shared" si="528"/>
        <v>0</v>
      </c>
      <c r="CO208" s="33">
        <f t="shared" si="529"/>
        <v>16703577</v>
      </c>
      <c r="CP208" s="33">
        <f t="shared" si="530"/>
        <v>79205159</v>
      </c>
      <c r="CQ208" s="74">
        <f t="shared" si="472"/>
        <v>1</v>
      </c>
      <c r="CR208" s="74">
        <f t="shared" si="473"/>
        <v>1</v>
      </c>
    </row>
    <row r="209" spans="1:96" s="26" customFormat="1" ht="18.75" customHeight="1" outlineLevel="2" x14ac:dyDescent="0.2">
      <c r="A209" s="1191" t="str">
        <f t="shared" si="487"/>
        <v>C-2502-1000-5-0-2-310</v>
      </c>
      <c r="B209" s="97" t="s">
        <v>426</v>
      </c>
      <c r="C209" s="404">
        <v>10</v>
      </c>
      <c r="D209" s="98" t="s">
        <v>361</v>
      </c>
      <c r="E209" s="33">
        <v>55000000</v>
      </c>
      <c r="F209" s="99"/>
      <c r="G209" s="99"/>
      <c r="H209" s="99"/>
      <c r="I209" s="99"/>
      <c r="J209" s="99"/>
      <c r="K209" s="99"/>
      <c r="L209" s="99"/>
      <c r="M209" s="99"/>
      <c r="N209" s="99"/>
      <c r="O209" s="99"/>
      <c r="P209" s="99"/>
      <c r="Q209" s="103"/>
      <c r="R209" s="100"/>
      <c r="S209" s="99"/>
      <c r="T209" s="99"/>
      <c r="U209" s="103"/>
      <c r="V209" s="30"/>
      <c r="W209" s="30">
        <v>10000000</v>
      </c>
      <c r="X209" s="99"/>
      <c r="Y209" s="99"/>
      <c r="Z209" s="99"/>
      <c r="AA209" s="99">
        <v>10000000</v>
      </c>
      <c r="AB209" s="99"/>
      <c r="AC209" s="103"/>
      <c r="AD209" s="30">
        <f t="shared" si="519"/>
        <v>0</v>
      </c>
      <c r="AE209" s="33">
        <f t="shared" si="519"/>
        <v>20000000</v>
      </c>
      <c r="AF209" s="100"/>
      <c r="AG209" s="99"/>
      <c r="AH209" s="99"/>
      <c r="AI209" s="33">
        <f t="shared" si="520"/>
        <v>75000000</v>
      </c>
      <c r="AJ209" s="99"/>
      <c r="AK209" s="121">
        <f t="shared" si="521"/>
        <v>75000000</v>
      </c>
      <c r="AL209" s="638">
        <f t="shared" si="522"/>
        <v>75000000</v>
      </c>
      <c r="AM209" s="33">
        <v>75000000</v>
      </c>
      <c r="AN209" s="260">
        <v>0</v>
      </c>
      <c r="AO209" s="260">
        <v>0</v>
      </c>
      <c r="AP209" s="260">
        <v>0</v>
      </c>
      <c r="AQ209" s="261">
        <v>0</v>
      </c>
      <c r="AR209" s="38">
        <v>0</v>
      </c>
      <c r="AS209" s="38">
        <v>0</v>
      </c>
      <c r="AT209" s="38">
        <v>0</v>
      </c>
      <c r="AU209" s="36">
        <v>0</v>
      </c>
      <c r="AV209" s="42">
        <v>0</v>
      </c>
      <c r="AW209" s="42">
        <v>0</v>
      </c>
      <c r="AX209" s="35">
        <v>0</v>
      </c>
      <c r="AY209" s="36">
        <f t="shared" si="523"/>
        <v>75000000</v>
      </c>
      <c r="AZ209" s="42">
        <v>0</v>
      </c>
      <c r="BA209" s="30">
        <v>0</v>
      </c>
      <c r="BB209" s="38">
        <v>75000000</v>
      </c>
      <c r="BC209" s="38">
        <v>0</v>
      </c>
      <c r="BD209" s="38">
        <v>0</v>
      </c>
      <c r="BE209" s="38">
        <v>0</v>
      </c>
      <c r="BF209" s="104">
        <v>0</v>
      </c>
      <c r="BG209" s="38">
        <v>0</v>
      </c>
      <c r="BH209" s="36">
        <v>0</v>
      </c>
      <c r="BI209" s="42">
        <v>0</v>
      </c>
      <c r="BJ209" s="42">
        <v>0</v>
      </c>
      <c r="BK209" s="35">
        <v>0</v>
      </c>
      <c r="BL209" s="30">
        <f t="shared" si="524"/>
        <v>75000000</v>
      </c>
      <c r="BM209" s="42">
        <v>0</v>
      </c>
      <c r="BN209" s="38">
        <v>0</v>
      </c>
      <c r="BO209" s="38">
        <v>0</v>
      </c>
      <c r="BP209" s="38">
        <v>3488324</v>
      </c>
      <c r="BQ209" s="35">
        <v>5474158</v>
      </c>
      <c r="BR209" s="38">
        <v>0</v>
      </c>
      <c r="BS209" s="38">
        <v>10616065</v>
      </c>
      <c r="BT209" s="101">
        <v>0</v>
      </c>
      <c r="BU209" s="424">
        <v>11822988</v>
      </c>
      <c r="BV209" s="42">
        <v>23575357</v>
      </c>
      <c r="BW209" s="42">
        <v>0</v>
      </c>
      <c r="BX209" s="28">
        <v>18463061</v>
      </c>
      <c r="BY209" s="30">
        <f t="shared" si="525"/>
        <v>73439953</v>
      </c>
      <c r="BZ209" s="42">
        <v>0</v>
      </c>
      <c r="CA209" s="38">
        <v>0</v>
      </c>
      <c r="CB209" s="38">
        <v>0</v>
      </c>
      <c r="CC209" s="38">
        <v>3488324</v>
      </c>
      <c r="CD209" s="38">
        <v>3258772</v>
      </c>
      <c r="CE209" s="38">
        <v>2215386</v>
      </c>
      <c r="CF209" s="104">
        <v>10616065</v>
      </c>
      <c r="CG209" s="104">
        <v>0</v>
      </c>
      <c r="CH209" s="424">
        <v>11822988</v>
      </c>
      <c r="CI209" s="101">
        <v>23575357</v>
      </c>
      <c r="CJ209" s="101">
        <v>0</v>
      </c>
      <c r="CK209" s="101">
        <v>8604604</v>
      </c>
      <c r="CL209" s="30">
        <f t="shared" si="526"/>
        <v>63581496</v>
      </c>
      <c r="CM209" s="33">
        <f t="shared" si="527"/>
        <v>0</v>
      </c>
      <c r="CN209" s="33">
        <f t="shared" si="528"/>
        <v>0</v>
      </c>
      <c r="CO209" s="33">
        <f t="shared" si="529"/>
        <v>1560047</v>
      </c>
      <c r="CP209" s="33">
        <f t="shared" si="530"/>
        <v>9858457</v>
      </c>
      <c r="CQ209" s="74">
        <f t="shared" si="472"/>
        <v>1</v>
      </c>
      <c r="CR209" s="74">
        <f t="shared" si="473"/>
        <v>1</v>
      </c>
    </row>
    <row r="210" spans="1:96" s="26" customFormat="1" ht="24.75" customHeight="1" outlineLevel="2" x14ac:dyDescent="0.2">
      <c r="A210" s="1191" t="str">
        <f t="shared" si="487"/>
        <v>C-2502-1000-5-0-2-410</v>
      </c>
      <c r="B210" s="43" t="s">
        <v>427</v>
      </c>
      <c r="C210" s="404">
        <v>10</v>
      </c>
      <c r="D210" s="65" t="s">
        <v>105</v>
      </c>
      <c r="E210" s="33">
        <v>154000000</v>
      </c>
      <c r="F210" s="99"/>
      <c r="G210" s="99"/>
      <c r="H210" s="99"/>
      <c r="I210" s="99"/>
      <c r="J210" s="99"/>
      <c r="K210" s="99"/>
      <c r="L210" s="99"/>
      <c r="M210" s="99"/>
      <c r="N210" s="99"/>
      <c r="O210" s="99"/>
      <c r="P210" s="99"/>
      <c r="Q210" s="103"/>
      <c r="R210" s="100"/>
      <c r="S210" s="99">
        <v>21000000</v>
      </c>
      <c r="T210" s="99"/>
      <c r="U210" s="103"/>
      <c r="V210" s="30"/>
      <c r="W210" s="30">
        <v>70300000</v>
      </c>
      <c r="X210" s="99"/>
      <c r="Y210" s="99"/>
      <c r="Z210" s="99"/>
      <c r="AA210" s="99">
        <f>17000000+24880000+10000000</f>
        <v>51880000</v>
      </c>
      <c r="AB210" s="99"/>
      <c r="AC210" s="103"/>
      <c r="AD210" s="30">
        <f t="shared" si="519"/>
        <v>0</v>
      </c>
      <c r="AE210" s="33">
        <f t="shared" si="519"/>
        <v>143180000</v>
      </c>
      <c r="AF210" s="100"/>
      <c r="AG210" s="99"/>
      <c r="AH210" s="99"/>
      <c r="AI210" s="33">
        <f t="shared" si="520"/>
        <v>297180000</v>
      </c>
      <c r="AJ210" s="99"/>
      <c r="AK210" s="121">
        <f t="shared" si="521"/>
        <v>297180000</v>
      </c>
      <c r="AL210" s="638">
        <f t="shared" si="522"/>
        <v>297180000</v>
      </c>
      <c r="AM210" s="33">
        <v>0</v>
      </c>
      <c r="AN210" s="260">
        <v>0</v>
      </c>
      <c r="AO210" s="260">
        <v>175000000</v>
      </c>
      <c r="AP210" s="260">
        <v>0</v>
      </c>
      <c r="AQ210" s="261">
        <v>0</v>
      </c>
      <c r="AR210" s="38">
        <v>0</v>
      </c>
      <c r="AS210" s="38">
        <v>0</v>
      </c>
      <c r="AT210" s="38">
        <v>0</v>
      </c>
      <c r="AU210" s="36">
        <v>122180000</v>
      </c>
      <c r="AV210" s="42">
        <v>0</v>
      </c>
      <c r="AW210" s="42">
        <v>0</v>
      </c>
      <c r="AX210" s="35">
        <v>0</v>
      </c>
      <c r="AY210" s="36">
        <f t="shared" si="523"/>
        <v>297180000</v>
      </c>
      <c r="AZ210" s="42">
        <v>0</v>
      </c>
      <c r="BA210" s="31">
        <v>0</v>
      </c>
      <c r="BB210" s="38">
        <v>7334038</v>
      </c>
      <c r="BC210" s="38">
        <v>15145799</v>
      </c>
      <c r="BD210" s="38">
        <v>23730791</v>
      </c>
      <c r="BE210" s="38">
        <v>32215178</v>
      </c>
      <c r="BF210" s="104">
        <v>20958804</v>
      </c>
      <c r="BG210" s="38">
        <v>30632184</v>
      </c>
      <c r="BH210" s="36">
        <v>23224608</v>
      </c>
      <c r="BI210" s="42">
        <v>29016242</v>
      </c>
      <c r="BJ210" s="42">
        <v>39055287</v>
      </c>
      <c r="BK210" s="35">
        <v>26604568</v>
      </c>
      <c r="BL210" s="30">
        <f t="shared" si="524"/>
        <v>247917499</v>
      </c>
      <c r="BM210" s="42">
        <v>0</v>
      </c>
      <c r="BN210" s="38">
        <v>0</v>
      </c>
      <c r="BO210" s="38">
        <v>357787</v>
      </c>
      <c r="BP210" s="38">
        <v>9598544</v>
      </c>
      <c r="BQ210" s="35">
        <v>14671860</v>
      </c>
      <c r="BR210" s="38">
        <v>39415420</v>
      </c>
      <c r="BS210" s="38">
        <v>26054045</v>
      </c>
      <c r="BT210" s="42">
        <v>17649960</v>
      </c>
      <c r="BU210" s="424">
        <v>24510119</v>
      </c>
      <c r="BV210" s="42">
        <v>26987466</v>
      </c>
      <c r="BW210" s="42">
        <v>41364236</v>
      </c>
      <c r="BX210" s="28">
        <v>43319733</v>
      </c>
      <c r="BY210" s="30">
        <f t="shared" si="525"/>
        <v>243929170</v>
      </c>
      <c r="BZ210" s="42">
        <v>0</v>
      </c>
      <c r="CA210" s="38">
        <v>0</v>
      </c>
      <c r="CB210" s="38">
        <v>0</v>
      </c>
      <c r="CC210" s="38">
        <v>8992802</v>
      </c>
      <c r="CD210" s="38">
        <v>14711919</v>
      </c>
      <c r="CE210" s="38">
        <v>24137223</v>
      </c>
      <c r="CF210" s="38">
        <v>33620290</v>
      </c>
      <c r="CG210" s="38">
        <v>23032626</v>
      </c>
      <c r="CH210" s="38">
        <v>27762875</v>
      </c>
      <c r="CI210" s="38">
        <v>24167131</v>
      </c>
      <c r="CJ210" s="38">
        <v>37313697</v>
      </c>
      <c r="CK210" s="38">
        <v>33555516</v>
      </c>
      <c r="CL210" s="30">
        <f t="shared" si="526"/>
        <v>227294079</v>
      </c>
      <c r="CM210" s="33">
        <f t="shared" si="527"/>
        <v>0</v>
      </c>
      <c r="CN210" s="33">
        <f t="shared" si="528"/>
        <v>49262501</v>
      </c>
      <c r="CO210" s="33">
        <f t="shared" si="529"/>
        <v>3988329</v>
      </c>
      <c r="CP210" s="33">
        <f t="shared" si="530"/>
        <v>16635091</v>
      </c>
      <c r="CQ210" s="74">
        <f t="shared" si="472"/>
        <v>1</v>
      </c>
      <c r="CR210" s="74">
        <f t="shared" si="473"/>
        <v>0.83423345783700109</v>
      </c>
    </row>
    <row r="211" spans="1:96" s="26" customFormat="1" ht="34.5" customHeight="1" outlineLevel="2" x14ac:dyDescent="0.2">
      <c r="A211" s="1191" t="str">
        <f t="shared" si="487"/>
        <v>C-2502-1000-5-0-2-610</v>
      </c>
      <c r="B211" s="778" t="s">
        <v>428</v>
      </c>
      <c r="C211" s="417">
        <v>10</v>
      </c>
      <c r="D211" s="98" t="s">
        <v>362</v>
      </c>
      <c r="E211" s="33">
        <v>21000000</v>
      </c>
      <c r="F211" s="99"/>
      <c r="G211" s="99"/>
      <c r="H211" s="99"/>
      <c r="I211" s="99"/>
      <c r="J211" s="99"/>
      <c r="K211" s="99"/>
      <c r="L211" s="99"/>
      <c r="M211" s="99"/>
      <c r="N211" s="99"/>
      <c r="O211" s="99"/>
      <c r="P211" s="99"/>
      <c r="Q211" s="103"/>
      <c r="R211" s="100">
        <v>21000000</v>
      </c>
      <c r="S211" s="99"/>
      <c r="T211" s="99"/>
      <c r="U211" s="103"/>
      <c r="V211" s="30"/>
      <c r="W211" s="30"/>
      <c r="X211" s="99"/>
      <c r="Y211" s="99"/>
      <c r="Z211" s="99"/>
      <c r="AA211" s="99"/>
      <c r="AB211" s="99"/>
      <c r="AC211" s="103"/>
      <c r="AD211" s="30">
        <f t="shared" si="519"/>
        <v>21000000</v>
      </c>
      <c r="AE211" s="33">
        <f t="shared" si="519"/>
        <v>0</v>
      </c>
      <c r="AF211" s="100"/>
      <c r="AG211" s="99"/>
      <c r="AH211" s="99"/>
      <c r="AI211" s="33">
        <f t="shared" si="520"/>
        <v>0</v>
      </c>
      <c r="AJ211" s="99"/>
      <c r="AK211" s="121">
        <f t="shared" si="521"/>
        <v>0</v>
      </c>
      <c r="AL211" s="638">
        <f t="shared" si="522"/>
        <v>0</v>
      </c>
      <c r="AM211" s="33">
        <v>0</v>
      </c>
      <c r="AN211" s="260">
        <v>0</v>
      </c>
      <c r="AO211" s="260">
        <v>0</v>
      </c>
      <c r="AP211" s="260">
        <v>0</v>
      </c>
      <c r="AQ211" s="261">
        <v>0</v>
      </c>
      <c r="AR211" s="38">
        <v>0</v>
      </c>
      <c r="AS211" s="38">
        <v>0</v>
      </c>
      <c r="AT211" s="38">
        <v>0</v>
      </c>
      <c r="AU211" s="36">
        <v>0</v>
      </c>
      <c r="AV211" s="42">
        <v>0</v>
      </c>
      <c r="AW211" s="42">
        <v>0</v>
      </c>
      <c r="AX211" s="35">
        <v>0</v>
      </c>
      <c r="AY211" s="36">
        <f t="shared" si="523"/>
        <v>0</v>
      </c>
      <c r="AZ211" s="42">
        <v>0</v>
      </c>
      <c r="BA211" s="38">
        <v>0</v>
      </c>
      <c r="BB211" s="38">
        <v>0</v>
      </c>
      <c r="BC211" s="38">
        <v>0</v>
      </c>
      <c r="BD211" s="38">
        <v>0</v>
      </c>
      <c r="BE211" s="38">
        <v>0</v>
      </c>
      <c r="BF211" s="104">
        <v>0</v>
      </c>
      <c r="BG211" s="38">
        <v>0</v>
      </c>
      <c r="BH211" s="36">
        <v>0</v>
      </c>
      <c r="BI211" s="42">
        <v>0</v>
      </c>
      <c r="BJ211" s="42">
        <v>0</v>
      </c>
      <c r="BK211" s="35">
        <v>0</v>
      </c>
      <c r="BL211" s="30">
        <f t="shared" si="524"/>
        <v>0</v>
      </c>
      <c r="BM211" s="42">
        <v>0</v>
      </c>
      <c r="BN211" s="34">
        <v>0</v>
      </c>
      <c r="BO211" s="34">
        <v>0</v>
      </c>
      <c r="BP211" s="34">
        <v>0</v>
      </c>
      <c r="BQ211" s="31">
        <v>0</v>
      </c>
      <c r="BR211" s="38">
        <v>0</v>
      </c>
      <c r="BS211" s="38">
        <v>0</v>
      </c>
      <c r="BT211" s="101">
        <v>0</v>
      </c>
      <c r="BU211" s="424">
        <v>0</v>
      </c>
      <c r="BV211" s="42">
        <v>0</v>
      </c>
      <c r="BW211" s="42">
        <v>0</v>
      </c>
      <c r="BX211" s="28">
        <v>0</v>
      </c>
      <c r="BY211" s="30">
        <f t="shared" si="525"/>
        <v>0</v>
      </c>
      <c r="BZ211" s="72">
        <v>0</v>
      </c>
      <c r="CA211" s="163">
        <v>0</v>
      </c>
      <c r="CB211" s="163">
        <v>0</v>
      </c>
      <c r="CC211" s="163">
        <v>0</v>
      </c>
      <c r="CD211" s="163">
        <v>0</v>
      </c>
      <c r="CE211" s="163">
        <v>0</v>
      </c>
      <c r="CF211" s="163">
        <v>0</v>
      </c>
      <c r="CG211" s="163">
        <v>0</v>
      </c>
      <c r="CH211" s="71">
        <v>0</v>
      </c>
      <c r="CI211" s="101">
        <v>0</v>
      </c>
      <c r="CJ211" s="101">
        <v>0</v>
      </c>
      <c r="CK211" s="101">
        <v>0</v>
      </c>
      <c r="CL211" s="30">
        <f t="shared" si="526"/>
        <v>0</v>
      </c>
      <c r="CM211" s="33">
        <f t="shared" si="527"/>
        <v>0</v>
      </c>
      <c r="CN211" s="33">
        <f t="shared" si="528"/>
        <v>0</v>
      </c>
      <c r="CO211" s="33">
        <f t="shared" si="529"/>
        <v>0</v>
      </c>
      <c r="CP211" s="33">
        <f t="shared" si="530"/>
        <v>0</v>
      </c>
      <c r="CQ211" s="74">
        <f t="shared" si="472"/>
        <v>0</v>
      </c>
      <c r="CR211" s="74">
        <f t="shared" si="473"/>
        <v>0</v>
      </c>
    </row>
    <row r="212" spans="1:96" s="26" customFormat="1" ht="18.75" customHeight="1" outlineLevel="2" x14ac:dyDescent="0.2">
      <c r="A212" s="1191" t="str">
        <f t="shared" si="487"/>
        <v>C-2502-1000-5-0-2-1110</v>
      </c>
      <c r="B212" s="778" t="s">
        <v>424</v>
      </c>
      <c r="C212" s="417">
        <v>10</v>
      </c>
      <c r="D212" s="98" t="s">
        <v>363</v>
      </c>
      <c r="E212" s="33">
        <v>300000000</v>
      </c>
      <c r="F212" s="99"/>
      <c r="G212" s="99"/>
      <c r="H212" s="99"/>
      <c r="I212" s="99"/>
      <c r="J212" s="99"/>
      <c r="K212" s="99"/>
      <c r="L212" s="99"/>
      <c r="M212" s="99"/>
      <c r="N212" s="99"/>
      <c r="O212" s="99"/>
      <c r="P212" s="99"/>
      <c r="Q212" s="103"/>
      <c r="R212" s="100"/>
      <c r="S212" s="99"/>
      <c r="T212" s="99"/>
      <c r="U212" s="103"/>
      <c r="V212" s="30"/>
      <c r="W212" s="30"/>
      <c r="X212" s="99"/>
      <c r="Y212" s="99"/>
      <c r="Z212" s="99"/>
      <c r="AA212" s="99"/>
      <c r="AB212" s="99"/>
      <c r="AC212" s="103"/>
      <c r="AD212" s="30">
        <f t="shared" si="519"/>
        <v>0</v>
      </c>
      <c r="AE212" s="33">
        <f t="shared" si="519"/>
        <v>0</v>
      </c>
      <c r="AF212" s="100">
        <v>300000000</v>
      </c>
      <c r="AG212" s="99"/>
      <c r="AH212" s="99"/>
      <c r="AI212" s="33">
        <f t="shared" si="520"/>
        <v>0</v>
      </c>
      <c r="AJ212" s="99"/>
      <c r="AK212" s="121">
        <f t="shared" si="521"/>
        <v>0</v>
      </c>
      <c r="AL212" s="638">
        <f t="shared" si="522"/>
        <v>0</v>
      </c>
      <c r="AM212" s="33">
        <v>0</v>
      </c>
      <c r="AN212" s="260">
        <v>0</v>
      </c>
      <c r="AO212" s="260">
        <v>0</v>
      </c>
      <c r="AP212" s="260">
        <v>0</v>
      </c>
      <c r="AQ212" s="261">
        <v>0</v>
      </c>
      <c r="AR212" s="38">
        <v>0</v>
      </c>
      <c r="AS212" s="38">
        <v>0</v>
      </c>
      <c r="AT212" s="38">
        <v>0</v>
      </c>
      <c r="AU212" s="36">
        <v>0</v>
      </c>
      <c r="AV212" s="42">
        <v>0</v>
      </c>
      <c r="AW212" s="42">
        <v>0</v>
      </c>
      <c r="AX212" s="35">
        <v>0</v>
      </c>
      <c r="AY212" s="36">
        <f t="shared" si="523"/>
        <v>0</v>
      </c>
      <c r="AZ212" s="42">
        <v>0</v>
      </c>
      <c r="BA212" s="38">
        <v>0</v>
      </c>
      <c r="BB212" s="38">
        <v>0</v>
      </c>
      <c r="BC212" s="38">
        <v>0</v>
      </c>
      <c r="BD212" s="38">
        <v>0</v>
      </c>
      <c r="BE212" s="38">
        <v>0</v>
      </c>
      <c r="BF212" s="104">
        <v>0</v>
      </c>
      <c r="BG212" s="38">
        <v>0</v>
      </c>
      <c r="BH212" s="36">
        <v>0</v>
      </c>
      <c r="BI212" s="42">
        <v>0</v>
      </c>
      <c r="BJ212" s="42">
        <v>0</v>
      </c>
      <c r="BK212" s="35">
        <v>0</v>
      </c>
      <c r="BL212" s="30">
        <f t="shared" si="524"/>
        <v>0</v>
      </c>
      <c r="BM212" s="42">
        <v>0</v>
      </c>
      <c r="BN212" s="34">
        <v>0</v>
      </c>
      <c r="BO212" s="34">
        <v>0</v>
      </c>
      <c r="BP212" s="34">
        <v>0</v>
      </c>
      <c r="BQ212" s="31">
        <v>0</v>
      </c>
      <c r="BR212" s="38">
        <v>0</v>
      </c>
      <c r="BS212" s="38">
        <v>0</v>
      </c>
      <c r="BT212" s="101">
        <v>0</v>
      </c>
      <c r="BU212" s="424">
        <v>0</v>
      </c>
      <c r="BV212" s="42">
        <v>0</v>
      </c>
      <c r="BW212" s="42">
        <v>0</v>
      </c>
      <c r="BX212" s="28">
        <v>0</v>
      </c>
      <c r="BY212" s="30">
        <f t="shared" si="525"/>
        <v>0</v>
      </c>
      <c r="BZ212" s="72">
        <v>0</v>
      </c>
      <c r="CA212" s="163">
        <v>0</v>
      </c>
      <c r="CB212" s="163">
        <v>0</v>
      </c>
      <c r="CC212" s="163">
        <v>0</v>
      </c>
      <c r="CD212" s="163">
        <v>0</v>
      </c>
      <c r="CE212" s="38">
        <v>0</v>
      </c>
      <c r="CF212" s="104">
        <v>0</v>
      </c>
      <c r="CG212" s="104">
        <v>0</v>
      </c>
      <c r="CH212" s="424">
        <v>0</v>
      </c>
      <c r="CI212" s="101">
        <v>0</v>
      </c>
      <c r="CJ212" s="101">
        <v>0</v>
      </c>
      <c r="CK212" s="101">
        <v>0</v>
      </c>
      <c r="CL212" s="30">
        <f t="shared" si="526"/>
        <v>0</v>
      </c>
      <c r="CM212" s="33">
        <f t="shared" si="527"/>
        <v>0</v>
      </c>
      <c r="CN212" s="33">
        <f t="shared" si="528"/>
        <v>0</v>
      </c>
      <c r="CO212" s="33">
        <f t="shared" si="529"/>
        <v>0</v>
      </c>
      <c r="CP212" s="33">
        <f t="shared" si="530"/>
        <v>0</v>
      </c>
      <c r="CQ212" s="74">
        <f t="shared" si="472"/>
        <v>0</v>
      </c>
      <c r="CR212" s="74">
        <f t="shared" si="473"/>
        <v>0</v>
      </c>
    </row>
    <row r="213" spans="1:96" s="26" customFormat="1" ht="84.75" customHeight="1" x14ac:dyDescent="0.2">
      <c r="A213" s="1544" t="str">
        <f>+B213</f>
        <v>C-2502-1000-6</v>
      </c>
      <c r="B213" s="292" t="s">
        <v>423</v>
      </c>
      <c r="C213" s="420">
        <v>10</v>
      </c>
      <c r="D213" s="1415" t="s">
        <v>367</v>
      </c>
      <c r="E213" s="293">
        <f>+E214+E215</f>
        <v>4000000000</v>
      </c>
      <c r="F213" s="293">
        <f t="shared" ref="F213:BS213" si="531">+F214+F215</f>
        <v>0</v>
      </c>
      <c r="G213" s="293">
        <f t="shared" si="531"/>
        <v>0</v>
      </c>
      <c r="H213" s="293">
        <f t="shared" si="531"/>
        <v>0</v>
      </c>
      <c r="I213" s="293">
        <f t="shared" si="531"/>
        <v>0</v>
      </c>
      <c r="J213" s="293">
        <f t="shared" si="531"/>
        <v>0</v>
      </c>
      <c r="K213" s="293">
        <f t="shared" si="531"/>
        <v>0</v>
      </c>
      <c r="L213" s="293">
        <f t="shared" si="531"/>
        <v>0</v>
      </c>
      <c r="M213" s="293">
        <f t="shared" si="531"/>
        <v>0</v>
      </c>
      <c r="N213" s="293">
        <f t="shared" si="531"/>
        <v>0</v>
      </c>
      <c r="O213" s="293">
        <f t="shared" si="531"/>
        <v>0</v>
      </c>
      <c r="P213" s="293">
        <f t="shared" si="531"/>
        <v>0</v>
      </c>
      <c r="Q213" s="294">
        <f t="shared" si="531"/>
        <v>0</v>
      </c>
      <c r="R213" s="295">
        <f t="shared" si="531"/>
        <v>0</v>
      </c>
      <c r="S213" s="293">
        <f t="shared" si="531"/>
        <v>0</v>
      </c>
      <c r="T213" s="293">
        <f>+T214+T215</f>
        <v>700000000</v>
      </c>
      <c r="U213" s="294">
        <f>+U214+U215</f>
        <v>700000000</v>
      </c>
      <c r="V213" s="295">
        <f t="shared" si="531"/>
        <v>0</v>
      </c>
      <c r="W213" s="295">
        <f t="shared" si="531"/>
        <v>0</v>
      </c>
      <c r="X213" s="293">
        <f t="shared" si="531"/>
        <v>446759725</v>
      </c>
      <c r="Y213" s="293">
        <f t="shared" si="531"/>
        <v>446759725</v>
      </c>
      <c r="Z213" s="293">
        <f t="shared" si="531"/>
        <v>0</v>
      </c>
      <c r="AA213" s="293">
        <f t="shared" si="531"/>
        <v>0</v>
      </c>
      <c r="AB213" s="293">
        <f t="shared" si="531"/>
        <v>0</v>
      </c>
      <c r="AC213" s="294">
        <f t="shared" si="531"/>
        <v>0</v>
      </c>
      <c r="AD213" s="295">
        <f t="shared" si="531"/>
        <v>1146759725</v>
      </c>
      <c r="AE213" s="293">
        <f t="shared" si="531"/>
        <v>1146759725</v>
      </c>
      <c r="AF213" s="295">
        <f>+AF214+AF215</f>
        <v>0</v>
      </c>
      <c r="AG213" s="293">
        <f>+AG214+AG215</f>
        <v>0</v>
      </c>
      <c r="AH213" s="293">
        <f t="shared" si="531"/>
        <v>0</v>
      </c>
      <c r="AI213" s="293">
        <f t="shared" si="531"/>
        <v>4000000000</v>
      </c>
      <c r="AJ213" s="293">
        <f>+AJ214+AJ215</f>
        <v>0</v>
      </c>
      <c r="AK213" s="293">
        <f>+AK214+AK215</f>
        <v>3930240275</v>
      </c>
      <c r="AL213" s="293">
        <f>+AL214+AL215</f>
        <v>4000000000</v>
      </c>
      <c r="AM213" s="293">
        <f t="shared" si="531"/>
        <v>3065540275</v>
      </c>
      <c r="AN213" s="293">
        <f t="shared" si="531"/>
        <v>0</v>
      </c>
      <c r="AO213" s="293">
        <f t="shared" si="531"/>
        <v>0</v>
      </c>
      <c r="AP213" s="293">
        <f t="shared" si="531"/>
        <v>534700000</v>
      </c>
      <c r="AQ213" s="293">
        <f t="shared" si="531"/>
        <v>0</v>
      </c>
      <c r="AR213" s="293">
        <f t="shared" si="531"/>
        <v>0</v>
      </c>
      <c r="AS213" s="293">
        <f t="shared" si="531"/>
        <v>0</v>
      </c>
      <c r="AT213" s="293">
        <f t="shared" si="531"/>
        <v>0</v>
      </c>
      <c r="AU213" s="293">
        <f t="shared" si="531"/>
        <v>0</v>
      </c>
      <c r="AV213" s="293">
        <f t="shared" si="531"/>
        <v>330000000</v>
      </c>
      <c r="AW213" s="293">
        <f t="shared" ref="AW213" si="532">+AW214+AW215</f>
        <v>0</v>
      </c>
      <c r="AX213" s="293">
        <f t="shared" si="531"/>
        <v>0</v>
      </c>
      <c r="AY213" s="293">
        <f t="shared" si="531"/>
        <v>3930240275</v>
      </c>
      <c r="AZ213" s="293">
        <f t="shared" si="531"/>
        <v>0</v>
      </c>
      <c r="BA213" s="293">
        <f t="shared" si="531"/>
        <v>681805616</v>
      </c>
      <c r="BB213" s="293">
        <f t="shared" si="531"/>
        <v>754610688</v>
      </c>
      <c r="BC213" s="293">
        <f t="shared" si="531"/>
        <v>124910730</v>
      </c>
      <c r="BD213" s="293">
        <f t="shared" si="531"/>
        <v>498618776</v>
      </c>
      <c r="BE213" s="293">
        <f t="shared" si="531"/>
        <v>179095285</v>
      </c>
      <c r="BF213" s="293">
        <f t="shared" si="531"/>
        <v>183410161</v>
      </c>
      <c r="BG213" s="293">
        <f t="shared" si="531"/>
        <v>96698994</v>
      </c>
      <c r="BH213" s="293">
        <f t="shared" si="531"/>
        <v>81573575</v>
      </c>
      <c r="BI213" s="293">
        <f t="shared" si="531"/>
        <v>164413242</v>
      </c>
      <c r="BJ213" s="293">
        <f t="shared" ref="BJ213" si="533">+BJ214+BJ215</f>
        <v>283394363</v>
      </c>
      <c r="BK213" s="293">
        <f t="shared" si="531"/>
        <v>386608468.12</v>
      </c>
      <c r="BL213" s="293">
        <f t="shared" si="531"/>
        <v>3435139898.1199999</v>
      </c>
      <c r="BM213" s="293">
        <f t="shared" si="531"/>
        <v>0</v>
      </c>
      <c r="BN213" s="293">
        <f t="shared" si="531"/>
        <v>90639944</v>
      </c>
      <c r="BO213" s="293">
        <f t="shared" si="531"/>
        <v>252783586</v>
      </c>
      <c r="BP213" s="293">
        <f t="shared" si="531"/>
        <v>192568150</v>
      </c>
      <c r="BQ213" s="293">
        <f t="shared" si="531"/>
        <v>195280157</v>
      </c>
      <c r="BR213" s="289">
        <f t="shared" si="531"/>
        <v>303616922</v>
      </c>
      <c r="BS213" s="293">
        <f t="shared" si="531"/>
        <v>185975285</v>
      </c>
      <c r="BT213" s="293">
        <f t="shared" ref="BT213:CN213" si="534">+BT214+BT215</f>
        <v>162963173</v>
      </c>
      <c r="BU213" s="293">
        <f t="shared" si="534"/>
        <v>182721028</v>
      </c>
      <c r="BV213" s="293">
        <f t="shared" si="534"/>
        <v>202735307</v>
      </c>
      <c r="BW213" s="293">
        <f t="shared" ref="BW213" si="535">+BW214+BW215</f>
        <v>278680957</v>
      </c>
      <c r="BX213" s="293">
        <f t="shared" si="534"/>
        <v>575350005</v>
      </c>
      <c r="BY213" s="293">
        <f t="shared" si="534"/>
        <v>2623314514</v>
      </c>
      <c r="BZ213" s="293">
        <f t="shared" si="534"/>
        <v>0</v>
      </c>
      <c r="CA213" s="293">
        <f t="shared" si="534"/>
        <v>61277281</v>
      </c>
      <c r="CB213" s="293">
        <f t="shared" si="534"/>
        <v>238831375</v>
      </c>
      <c r="CC213" s="293">
        <f t="shared" si="534"/>
        <v>216691604</v>
      </c>
      <c r="CD213" s="293">
        <f t="shared" si="534"/>
        <v>199944108</v>
      </c>
      <c r="CE213" s="293">
        <f t="shared" si="534"/>
        <v>264885239</v>
      </c>
      <c r="CF213" s="293">
        <f t="shared" si="534"/>
        <v>202313576</v>
      </c>
      <c r="CG213" s="293">
        <f t="shared" si="534"/>
        <v>191721220</v>
      </c>
      <c r="CH213" s="293">
        <f t="shared" si="534"/>
        <v>189419476</v>
      </c>
      <c r="CI213" s="293">
        <f t="shared" si="534"/>
        <v>188998661</v>
      </c>
      <c r="CJ213" s="293">
        <f t="shared" ref="CJ213" si="536">+CJ214+CJ215</f>
        <v>229752146</v>
      </c>
      <c r="CK213" s="293">
        <f t="shared" ref="CK213" si="537">+CK214+CK215</f>
        <v>314534879</v>
      </c>
      <c r="CL213" s="293">
        <f t="shared" si="534"/>
        <v>2298369565</v>
      </c>
      <c r="CM213" s="293">
        <f t="shared" si="534"/>
        <v>69759725</v>
      </c>
      <c r="CN213" s="293">
        <f t="shared" si="534"/>
        <v>495100376.88</v>
      </c>
      <c r="CO213" s="293">
        <f>+CO214+CO215</f>
        <v>811825384.12</v>
      </c>
      <c r="CP213" s="293">
        <f>+CP214+CP215</f>
        <v>324944949</v>
      </c>
      <c r="CQ213" s="299">
        <f t="shared" si="472"/>
        <v>0.98256006875000002</v>
      </c>
      <c r="CR213" s="299">
        <f t="shared" si="473"/>
        <v>0.85878497453000002</v>
      </c>
    </row>
    <row r="214" spans="1:96" s="83" customFormat="1" ht="30" customHeight="1" outlineLevel="1" x14ac:dyDescent="0.2">
      <c r="A214" s="1191" t="str">
        <f t="shared" si="487"/>
        <v>C-2502-1000-6</v>
      </c>
      <c r="B214" s="375" t="s">
        <v>423</v>
      </c>
      <c r="C214" s="415"/>
      <c r="D214" s="969" t="s">
        <v>439</v>
      </c>
      <c r="E214" s="167">
        <v>1100000000</v>
      </c>
      <c r="F214" s="167"/>
      <c r="G214" s="167"/>
      <c r="H214" s="167"/>
      <c r="I214" s="167"/>
      <c r="J214" s="167"/>
      <c r="K214" s="167"/>
      <c r="L214" s="167"/>
      <c r="M214" s="167"/>
      <c r="N214" s="167"/>
      <c r="O214" s="167"/>
      <c r="P214" s="167"/>
      <c r="Q214" s="168"/>
      <c r="R214" s="154"/>
      <c r="S214" s="167"/>
      <c r="T214" s="167">
        <v>700000000</v>
      </c>
      <c r="U214" s="168"/>
      <c r="V214" s="154"/>
      <c r="W214" s="154"/>
      <c r="X214" s="167">
        <v>400000000</v>
      </c>
      <c r="Y214" s="167"/>
      <c r="Z214" s="167"/>
      <c r="AA214" s="167"/>
      <c r="AB214" s="167">
        <v>0</v>
      </c>
      <c r="AC214" s="167">
        <v>0</v>
      </c>
      <c r="AD214" s="154">
        <f>+F214+H214+J214+L214+N214+P214+R214+T214+V214+X214+Z214+AB214</f>
        <v>1100000000</v>
      </c>
      <c r="AE214" s="167">
        <f>+G214+I214+K214+M214+O214+Q214+S214+U214+W214+Y214+AA214+AC214</f>
        <v>0</v>
      </c>
      <c r="AF214" s="167">
        <v>0</v>
      </c>
      <c r="AG214" s="167">
        <v>0</v>
      </c>
      <c r="AH214" s="964"/>
      <c r="AI214" s="964">
        <f>+E214-AD214+AE214-AH214-AF214+AG214</f>
        <v>0</v>
      </c>
      <c r="AJ214" s="887"/>
      <c r="AK214" s="887">
        <f>+AJ214+AY214</f>
        <v>0</v>
      </c>
      <c r="AL214" s="959">
        <f t="shared" ref="AL214:AL221" si="538">+AI214-AJ214</f>
        <v>0</v>
      </c>
      <c r="AM214" s="170">
        <v>0</v>
      </c>
      <c r="AN214" s="176"/>
      <c r="AO214" s="176"/>
      <c r="AP214" s="176"/>
      <c r="AQ214" s="176"/>
      <c r="AR214" s="176"/>
      <c r="AS214" s="176"/>
      <c r="AT214" s="176"/>
      <c r="AU214" s="175">
        <v>0</v>
      </c>
      <c r="AV214" s="172">
        <v>0</v>
      </c>
      <c r="AW214" s="177">
        <v>0</v>
      </c>
      <c r="AX214" s="174">
        <v>0</v>
      </c>
      <c r="AY214" s="175">
        <f>+SUM(AM214:AX214)</f>
        <v>0</v>
      </c>
      <c r="AZ214" s="167">
        <v>0</v>
      </c>
      <c r="BA214" s="170">
        <v>0</v>
      </c>
      <c r="BB214" s="176">
        <v>0</v>
      </c>
      <c r="BC214" s="176">
        <v>0</v>
      </c>
      <c r="BD214" s="176">
        <v>0</v>
      </c>
      <c r="BE214" s="176">
        <v>0</v>
      </c>
      <c r="BF214" s="176">
        <v>0</v>
      </c>
      <c r="BG214" s="176">
        <v>0</v>
      </c>
      <c r="BH214" s="175">
        <v>0</v>
      </c>
      <c r="BI214" s="170">
        <v>0</v>
      </c>
      <c r="BJ214" s="170">
        <v>0</v>
      </c>
      <c r="BK214" s="171">
        <v>0</v>
      </c>
      <c r="BL214" s="154">
        <f>+SUM(AZ214:BK214)</f>
        <v>0</v>
      </c>
      <c r="BM214" s="170">
        <v>0</v>
      </c>
      <c r="BN214" s="177">
        <v>0</v>
      </c>
      <c r="BO214" s="178">
        <v>0</v>
      </c>
      <c r="BP214" s="179">
        <v>0</v>
      </c>
      <c r="BQ214" s="179">
        <v>0</v>
      </c>
      <c r="BR214" s="179">
        <v>0</v>
      </c>
      <c r="BS214" s="179">
        <v>0</v>
      </c>
      <c r="BT214" s="170">
        <v>0</v>
      </c>
      <c r="BU214" s="175">
        <v>0</v>
      </c>
      <c r="BV214" s="170">
        <v>0</v>
      </c>
      <c r="BW214" s="170">
        <v>0</v>
      </c>
      <c r="BX214" s="171">
        <v>0</v>
      </c>
      <c r="BY214" s="169">
        <f>+SUM(BM214:BX214)</f>
        <v>0</v>
      </c>
      <c r="BZ214" s="180">
        <v>0</v>
      </c>
      <c r="CA214" s="170"/>
      <c r="CB214" s="176"/>
      <c r="CC214" s="176"/>
      <c r="CD214" s="176"/>
      <c r="CE214" s="176"/>
      <c r="CF214" s="176"/>
      <c r="CG214" s="176"/>
      <c r="CH214" s="175"/>
      <c r="CI214" s="170"/>
      <c r="CJ214" s="170"/>
      <c r="CK214" s="170"/>
      <c r="CL214" s="169">
        <f>+SUM(BZ214:CK214)</f>
        <v>0</v>
      </c>
      <c r="CM214" s="887"/>
      <c r="CN214" s="887">
        <f>+AY214-BL214</f>
        <v>0</v>
      </c>
      <c r="CO214" s="887">
        <f>+BL214-BY214</f>
        <v>0</v>
      </c>
      <c r="CP214" s="887">
        <f>+BY214-CL214</f>
        <v>0</v>
      </c>
      <c r="CQ214" s="945">
        <f t="shared" si="472"/>
        <v>0</v>
      </c>
      <c r="CR214" s="945">
        <f t="shared" si="473"/>
        <v>0</v>
      </c>
    </row>
    <row r="215" spans="1:96" s="193" customFormat="1" ht="44.25" customHeight="1" outlineLevel="1" x14ac:dyDescent="0.2">
      <c r="A215" s="1191" t="str">
        <f t="shared" si="487"/>
        <v>C-2502-1000-6-0-110</v>
      </c>
      <c r="B215" s="374" t="s">
        <v>434</v>
      </c>
      <c r="C215" s="414">
        <v>10</v>
      </c>
      <c r="D215" s="968" t="s">
        <v>436</v>
      </c>
      <c r="E215" s="150">
        <f>+SUM(E216:E221)</f>
        <v>2900000000</v>
      </c>
      <c r="F215" s="150">
        <f t="shared" ref="F215:BQ215" si="539">+SUM(F216:F221)</f>
        <v>0</v>
      </c>
      <c r="G215" s="161">
        <f t="shared" si="539"/>
        <v>0</v>
      </c>
      <c r="H215" s="161">
        <f t="shared" si="539"/>
        <v>0</v>
      </c>
      <c r="I215" s="161">
        <f t="shared" si="539"/>
        <v>0</v>
      </c>
      <c r="J215" s="161">
        <f t="shared" si="539"/>
        <v>0</v>
      </c>
      <c r="K215" s="161">
        <f t="shared" si="539"/>
        <v>0</v>
      </c>
      <c r="L215" s="161">
        <f t="shared" si="539"/>
        <v>0</v>
      </c>
      <c r="M215" s="161">
        <f t="shared" si="539"/>
        <v>0</v>
      </c>
      <c r="N215" s="161">
        <f t="shared" si="539"/>
        <v>0</v>
      </c>
      <c r="O215" s="161">
        <f t="shared" si="539"/>
        <v>0</v>
      </c>
      <c r="P215" s="161">
        <f t="shared" si="539"/>
        <v>0</v>
      </c>
      <c r="Q215" s="161">
        <f t="shared" si="539"/>
        <v>0</v>
      </c>
      <c r="R215" s="161">
        <f t="shared" si="539"/>
        <v>0</v>
      </c>
      <c r="S215" s="161">
        <f t="shared" si="539"/>
        <v>0</v>
      </c>
      <c r="T215" s="161">
        <f t="shared" si="539"/>
        <v>0</v>
      </c>
      <c r="U215" s="682">
        <f t="shared" si="539"/>
        <v>700000000</v>
      </c>
      <c r="V215" s="161">
        <f t="shared" si="539"/>
        <v>0</v>
      </c>
      <c r="W215" s="161">
        <f t="shared" si="539"/>
        <v>0</v>
      </c>
      <c r="X215" s="150">
        <f t="shared" si="539"/>
        <v>46759725</v>
      </c>
      <c r="Y215" s="161">
        <f t="shared" si="539"/>
        <v>446759725</v>
      </c>
      <c r="Z215" s="161">
        <f t="shared" si="539"/>
        <v>0</v>
      </c>
      <c r="AA215" s="161">
        <f t="shared" si="539"/>
        <v>0</v>
      </c>
      <c r="AB215" s="161">
        <f t="shared" si="539"/>
        <v>0</v>
      </c>
      <c r="AC215" s="682">
        <f t="shared" si="539"/>
        <v>0</v>
      </c>
      <c r="AD215" s="161">
        <f t="shared" si="539"/>
        <v>46759725</v>
      </c>
      <c r="AE215" s="150">
        <f t="shared" si="539"/>
        <v>1146759725</v>
      </c>
      <c r="AF215" s="161">
        <f t="shared" si="539"/>
        <v>0</v>
      </c>
      <c r="AG215" s="150">
        <f t="shared" si="539"/>
        <v>0</v>
      </c>
      <c r="AH215" s="150">
        <f t="shared" si="539"/>
        <v>0</v>
      </c>
      <c r="AI215" s="150">
        <f t="shared" si="539"/>
        <v>4000000000</v>
      </c>
      <c r="AJ215" s="150">
        <f t="shared" si="539"/>
        <v>0</v>
      </c>
      <c r="AK215" s="150">
        <f t="shared" si="539"/>
        <v>3930240275</v>
      </c>
      <c r="AL215" s="150">
        <f t="shared" si="539"/>
        <v>4000000000</v>
      </c>
      <c r="AM215" s="150">
        <f t="shared" si="539"/>
        <v>3065540275</v>
      </c>
      <c r="AN215" s="161">
        <f t="shared" si="539"/>
        <v>0</v>
      </c>
      <c r="AO215" s="161">
        <f t="shared" si="539"/>
        <v>0</v>
      </c>
      <c r="AP215" s="161">
        <f t="shared" si="539"/>
        <v>534700000</v>
      </c>
      <c r="AQ215" s="161">
        <f t="shared" si="539"/>
        <v>0</v>
      </c>
      <c r="AR215" s="161">
        <f t="shared" si="539"/>
        <v>0</v>
      </c>
      <c r="AS215" s="161">
        <f t="shared" si="539"/>
        <v>0</v>
      </c>
      <c r="AT215" s="161">
        <f t="shared" si="539"/>
        <v>0</v>
      </c>
      <c r="AU215" s="161">
        <f t="shared" si="539"/>
        <v>0</v>
      </c>
      <c r="AV215" s="150">
        <f t="shared" si="539"/>
        <v>330000000</v>
      </c>
      <c r="AW215" s="150">
        <f t="shared" ref="AW215" si="540">+SUM(AW216:AW221)</f>
        <v>0</v>
      </c>
      <c r="AX215" s="161">
        <f t="shared" si="539"/>
        <v>0</v>
      </c>
      <c r="AY215" s="161">
        <f t="shared" si="539"/>
        <v>3930240275</v>
      </c>
      <c r="AZ215" s="150">
        <f t="shared" si="539"/>
        <v>0</v>
      </c>
      <c r="BA215" s="161">
        <f t="shared" si="539"/>
        <v>681805616</v>
      </c>
      <c r="BB215" s="161">
        <f t="shared" si="539"/>
        <v>754610688</v>
      </c>
      <c r="BC215" s="161">
        <f t="shared" si="539"/>
        <v>124910730</v>
      </c>
      <c r="BD215" s="161">
        <f t="shared" si="539"/>
        <v>498618776</v>
      </c>
      <c r="BE215" s="161">
        <f t="shared" si="539"/>
        <v>179095285</v>
      </c>
      <c r="BF215" s="161">
        <f t="shared" si="539"/>
        <v>183410161</v>
      </c>
      <c r="BG215" s="161">
        <f t="shared" si="539"/>
        <v>96698994</v>
      </c>
      <c r="BH215" s="161">
        <f t="shared" si="539"/>
        <v>81573575</v>
      </c>
      <c r="BI215" s="150">
        <f t="shared" si="539"/>
        <v>164413242</v>
      </c>
      <c r="BJ215" s="150">
        <f t="shared" ref="BJ215" si="541">+SUM(BJ216:BJ221)</f>
        <v>283394363</v>
      </c>
      <c r="BK215" s="161">
        <f t="shared" si="539"/>
        <v>386608468.12</v>
      </c>
      <c r="BL215" s="161">
        <f t="shared" si="539"/>
        <v>3435139898.1199999</v>
      </c>
      <c r="BM215" s="150">
        <f t="shared" si="539"/>
        <v>0</v>
      </c>
      <c r="BN215" s="161">
        <f t="shared" si="539"/>
        <v>90639944</v>
      </c>
      <c r="BO215" s="161">
        <f t="shared" si="539"/>
        <v>252783586</v>
      </c>
      <c r="BP215" s="161">
        <f t="shared" si="539"/>
        <v>192568150</v>
      </c>
      <c r="BQ215" s="161">
        <f t="shared" si="539"/>
        <v>195280157</v>
      </c>
      <c r="BR215" s="161">
        <f t="shared" ref="BR215:CP215" si="542">+SUM(BR216:BR221)</f>
        <v>303616922</v>
      </c>
      <c r="BS215" s="161">
        <f t="shared" si="542"/>
        <v>185975285</v>
      </c>
      <c r="BT215" s="161">
        <f t="shared" si="542"/>
        <v>162963173</v>
      </c>
      <c r="BU215" s="161">
        <f t="shared" si="542"/>
        <v>182721028</v>
      </c>
      <c r="BV215" s="150">
        <f>+SUM(BV216:BV221)</f>
        <v>202735307</v>
      </c>
      <c r="BW215" s="150">
        <f>+SUM(BW216:BW221)</f>
        <v>278680957</v>
      </c>
      <c r="BX215" s="161">
        <f t="shared" si="542"/>
        <v>575350005</v>
      </c>
      <c r="BY215" s="161">
        <f t="shared" si="542"/>
        <v>2623314514</v>
      </c>
      <c r="BZ215" s="150">
        <f t="shared" si="542"/>
        <v>0</v>
      </c>
      <c r="CA215" s="161">
        <f t="shared" si="542"/>
        <v>61277281</v>
      </c>
      <c r="CB215" s="161">
        <f t="shared" si="542"/>
        <v>238831375</v>
      </c>
      <c r="CC215" s="161">
        <f t="shared" si="542"/>
        <v>216691604</v>
      </c>
      <c r="CD215" s="161">
        <f t="shared" si="542"/>
        <v>199944108</v>
      </c>
      <c r="CE215" s="161">
        <f t="shared" si="542"/>
        <v>264885239</v>
      </c>
      <c r="CF215" s="161">
        <f t="shared" si="542"/>
        <v>202313576</v>
      </c>
      <c r="CG215" s="161">
        <f t="shared" si="542"/>
        <v>191721220</v>
      </c>
      <c r="CH215" s="161">
        <f t="shared" si="542"/>
        <v>189419476</v>
      </c>
      <c r="CI215" s="150">
        <f t="shared" si="542"/>
        <v>188998661</v>
      </c>
      <c r="CJ215" s="150">
        <f t="shared" ref="CJ215" si="543">+SUM(CJ216:CJ221)</f>
        <v>229752146</v>
      </c>
      <c r="CK215" s="150">
        <f t="shared" ref="CK215" si="544">+SUM(CK216:CK221)</f>
        <v>314534879</v>
      </c>
      <c r="CL215" s="161">
        <f t="shared" si="542"/>
        <v>2298369565</v>
      </c>
      <c r="CM215" s="150">
        <f t="shared" si="542"/>
        <v>69759725</v>
      </c>
      <c r="CN215" s="150">
        <f t="shared" si="542"/>
        <v>495100376.88</v>
      </c>
      <c r="CO215" s="150">
        <f>+SUM(CO216:CO221)</f>
        <v>811825384.12</v>
      </c>
      <c r="CP215" s="150">
        <f t="shared" si="542"/>
        <v>324944949</v>
      </c>
      <c r="CQ215" s="946">
        <f t="shared" si="472"/>
        <v>0.98256006875000002</v>
      </c>
      <c r="CR215" s="946">
        <f t="shared" si="473"/>
        <v>0.85878497453000002</v>
      </c>
    </row>
    <row r="216" spans="1:96" s="26" customFormat="1" ht="36.75" customHeight="1" outlineLevel="2" x14ac:dyDescent="0.2">
      <c r="A216" s="1191" t="str">
        <f t="shared" si="487"/>
        <v>C-2502-1000-6-0-1-110</v>
      </c>
      <c r="B216" s="43" t="s">
        <v>410</v>
      </c>
      <c r="C216" s="404">
        <v>10</v>
      </c>
      <c r="D216" s="65" t="s">
        <v>365</v>
      </c>
      <c r="E216" s="56">
        <v>868452358</v>
      </c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63"/>
      <c r="R216" s="687"/>
      <c r="S216" s="146"/>
      <c r="T216" s="146"/>
      <c r="U216" s="63"/>
      <c r="V216" s="30"/>
      <c r="W216" s="30"/>
      <c r="X216" s="146">
        <v>22959725</v>
      </c>
      <c r="Y216" s="146">
        <v>258500000</v>
      </c>
      <c r="Z216" s="146"/>
      <c r="AA216" s="146"/>
      <c r="AB216" s="146"/>
      <c r="AC216" s="63"/>
      <c r="AD216" s="30">
        <f t="shared" ref="AD216:AE221" si="545">+F216+H216+J216+L216+N216+P216+R216+T216+V216+X216+Z216+AB216</f>
        <v>22959725</v>
      </c>
      <c r="AE216" s="33">
        <f t="shared" si="545"/>
        <v>258500000</v>
      </c>
      <c r="AF216" s="687"/>
      <c r="AG216" s="146"/>
      <c r="AH216" s="146"/>
      <c r="AI216" s="56">
        <f t="shared" ref="AI216:AI221" si="546">+E216-AD216+AE216-AH216-AF216+AG216</f>
        <v>1103992633</v>
      </c>
      <c r="AJ216" s="146"/>
      <c r="AK216" s="121">
        <f t="shared" ref="AK216:AK221" si="547">+AJ216+AY216</f>
        <v>1103992633</v>
      </c>
      <c r="AL216" s="638">
        <f t="shared" si="538"/>
        <v>1103992633</v>
      </c>
      <c r="AM216" s="33">
        <v>1103992633</v>
      </c>
      <c r="AN216" s="260">
        <v>0</v>
      </c>
      <c r="AO216" s="260">
        <v>0</v>
      </c>
      <c r="AP216" s="260">
        <v>0</v>
      </c>
      <c r="AQ216" s="261">
        <v>0</v>
      </c>
      <c r="AR216" s="59">
        <v>0</v>
      </c>
      <c r="AS216" s="59">
        <v>0</v>
      </c>
      <c r="AT216" s="59">
        <v>0</v>
      </c>
      <c r="AU216" s="957">
        <v>0</v>
      </c>
      <c r="AV216" s="58">
        <v>0</v>
      </c>
      <c r="AW216" s="58">
        <v>0</v>
      </c>
      <c r="AX216" s="60">
        <v>0</v>
      </c>
      <c r="AY216" s="36">
        <f t="shared" ref="AY216:AY221" si="548">+SUM(AM216:AX216)</f>
        <v>1103992633</v>
      </c>
      <c r="AZ216" s="42">
        <v>0</v>
      </c>
      <c r="BA216" s="31">
        <v>488367633</v>
      </c>
      <c r="BB216" s="38">
        <v>137526600</v>
      </c>
      <c r="BC216" s="38">
        <v>0</v>
      </c>
      <c r="BD216" s="58">
        <v>0</v>
      </c>
      <c r="BE216" s="59">
        <v>57458167</v>
      </c>
      <c r="BF216" s="124">
        <v>61806100</v>
      </c>
      <c r="BG216" s="59">
        <v>0</v>
      </c>
      <c r="BH216" s="957">
        <v>0</v>
      </c>
      <c r="BI216" s="58">
        <v>44396100</v>
      </c>
      <c r="BJ216" s="58">
        <v>0</v>
      </c>
      <c r="BK216" s="60">
        <v>0</v>
      </c>
      <c r="BL216" s="30">
        <f t="shared" ref="BL216:BL220" si="549">+SUM(AZ216:BK216)</f>
        <v>789554600</v>
      </c>
      <c r="BM216" s="42">
        <v>0</v>
      </c>
      <c r="BN216" s="38">
        <v>0</v>
      </c>
      <c r="BO216" s="38">
        <v>14250200</v>
      </c>
      <c r="BP216" s="38">
        <v>53215833</v>
      </c>
      <c r="BQ216" s="38">
        <v>66539200</v>
      </c>
      <c r="BR216" s="38">
        <v>64589000</v>
      </c>
      <c r="BS216" s="35">
        <v>57328667</v>
      </c>
      <c r="BT216" s="38">
        <v>63367500</v>
      </c>
      <c r="BU216" s="950">
        <v>80434600</v>
      </c>
      <c r="BV216" s="58">
        <v>75795000</v>
      </c>
      <c r="BW216" s="58">
        <v>80766000</v>
      </c>
      <c r="BX216" s="60">
        <v>162526200</v>
      </c>
      <c r="BY216" s="30">
        <f t="shared" ref="BY216:BY221" si="550">+SUM(BM216:BX216)</f>
        <v>718812200</v>
      </c>
      <c r="BZ216" s="42">
        <v>0</v>
      </c>
      <c r="CA216" s="38">
        <v>0</v>
      </c>
      <c r="CB216" s="38">
        <v>14250200</v>
      </c>
      <c r="CC216" s="38">
        <v>53215833</v>
      </c>
      <c r="CD216" s="38">
        <v>66539200</v>
      </c>
      <c r="CE216" s="59">
        <v>64589000</v>
      </c>
      <c r="CF216" s="38">
        <v>57328667</v>
      </c>
      <c r="CG216" s="38">
        <v>63367500</v>
      </c>
      <c r="CH216" s="38">
        <v>80434600</v>
      </c>
      <c r="CI216" s="38">
        <v>75795000</v>
      </c>
      <c r="CJ216" s="59">
        <v>80766000</v>
      </c>
      <c r="CK216" s="59">
        <v>81760200</v>
      </c>
      <c r="CL216" s="30">
        <f t="shared" ref="CL216:CL221" si="551">+SUM(BZ216:CK216)</f>
        <v>638046200</v>
      </c>
      <c r="CM216" s="33">
        <f t="shared" ref="CM216:CM221" si="552">+AL216-AY216</f>
        <v>0</v>
      </c>
      <c r="CN216" s="33">
        <f t="shared" ref="CN216:CN221" si="553">+AY216-BL216</f>
        <v>314438033</v>
      </c>
      <c r="CO216" s="33">
        <f t="shared" ref="CO216:CO221" si="554">+BL216-BY216</f>
        <v>70742400</v>
      </c>
      <c r="CP216" s="33">
        <f t="shared" ref="CP216:CP221" si="555">+BY216-CL216</f>
        <v>80766000</v>
      </c>
      <c r="CQ216" s="74">
        <f t="shared" si="472"/>
        <v>1</v>
      </c>
      <c r="CR216" s="74">
        <f t="shared" si="473"/>
        <v>0.71518104052420794</v>
      </c>
    </row>
    <row r="217" spans="1:96" s="26" customFormat="1" ht="36.75" customHeight="1" outlineLevel="2" x14ac:dyDescent="0.2">
      <c r="A217" s="1191" t="str">
        <f t="shared" si="487"/>
        <v>C-2502-1000-6-0-1-210</v>
      </c>
      <c r="B217" s="97" t="s">
        <v>411</v>
      </c>
      <c r="C217" s="410">
        <v>10</v>
      </c>
      <c r="D217" s="98" t="s">
        <v>360</v>
      </c>
      <c r="E217" s="33">
        <v>370000000</v>
      </c>
      <c r="F217" s="99"/>
      <c r="G217" s="99"/>
      <c r="H217" s="99"/>
      <c r="I217" s="99"/>
      <c r="J217" s="99"/>
      <c r="K217" s="99"/>
      <c r="L217" s="99"/>
      <c r="M217" s="99"/>
      <c r="N217" s="99"/>
      <c r="O217" s="99"/>
      <c r="P217" s="99"/>
      <c r="Q217" s="103"/>
      <c r="R217" s="100"/>
      <c r="S217" s="99"/>
      <c r="T217" s="99"/>
      <c r="U217" s="103">
        <v>110000000</v>
      </c>
      <c r="V217" s="30"/>
      <c r="W217" s="30"/>
      <c r="X217" s="99">
        <v>3800000</v>
      </c>
      <c r="Y217" s="99">
        <v>58500000</v>
      </c>
      <c r="Z217" s="99"/>
      <c r="AA217" s="99"/>
      <c r="AB217" s="99"/>
      <c r="AC217" s="103"/>
      <c r="AD217" s="30">
        <f t="shared" si="545"/>
        <v>3800000</v>
      </c>
      <c r="AE217" s="33">
        <f t="shared" si="545"/>
        <v>168500000</v>
      </c>
      <c r="AF217" s="100"/>
      <c r="AG217" s="99"/>
      <c r="AH217" s="99"/>
      <c r="AI217" s="33">
        <f t="shared" si="546"/>
        <v>534700000</v>
      </c>
      <c r="AJ217" s="99"/>
      <c r="AK217" s="121">
        <f t="shared" si="547"/>
        <v>534700000</v>
      </c>
      <c r="AL217" s="638">
        <f t="shared" si="538"/>
        <v>534700000</v>
      </c>
      <c r="AM217" s="33">
        <v>0</v>
      </c>
      <c r="AN217" s="260">
        <v>0</v>
      </c>
      <c r="AO217" s="260">
        <v>0</v>
      </c>
      <c r="AP217" s="260">
        <v>534700000</v>
      </c>
      <c r="AQ217" s="261">
        <v>0</v>
      </c>
      <c r="AR217" s="38">
        <v>0</v>
      </c>
      <c r="AS217" s="38">
        <v>0</v>
      </c>
      <c r="AT217" s="38">
        <v>0</v>
      </c>
      <c r="AU217" s="36">
        <v>0</v>
      </c>
      <c r="AV217" s="42">
        <v>0</v>
      </c>
      <c r="AW217" s="42">
        <v>0</v>
      </c>
      <c r="AX217" s="35">
        <v>0</v>
      </c>
      <c r="AY217" s="36">
        <f t="shared" si="548"/>
        <v>534700000</v>
      </c>
      <c r="AZ217" s="42">
        <v>0</v>
      </c>
      <c r="BA217" s="30">
        <v>0</v>
      </c>
      <c r="BB217" s="38">
        <v>0</v>
      </c>
      <c r="BC217" s="38">
        <v>0</v>
      </c>
      <c r="BD217" s="38">
        <v>370000000</v>
      </c>
      <c r="BE217" s="38">
        <v>0</v>
      </c>
      <c r="BF217" s="104">
        <v>0</v>
      </c>
      <c r="BG217" s="38">
        <v>0</v>
      </c>
      <c r="BH217" s="36">
        <v>0</v>
      </c>
      <c r="BI217" s="42">
        <v>0</v>
      </c>
      <c r="BJ217" s="42">
        <v>164700000</v>
      </c>
      <c r="BK217" s="35">
        <v>0</v>
      </c>
      <c r="BL217" s="30">
        <f t="shared" si="549"/>
        <v>534700000</v>
      </c>
      <c r="BM217" s="42">
        <v>0</v>
      </c>
      <c r="BN217" s="34">
        <v>0</v>
      </c>
      <c r="BO217" s="34">
        <v>0</v>
      </c>
      <c r="BP217" s="34">
        <v>0</v>
      </c>
      <c r="BQ217" s="34">
        <v>0</v>
      </c>
      <c r="BR217" s="38">
        <v>74000000</v>
      </c>
      <c r="BS217" s="146">
        <v>0</v>
      </c>
      <c r="BT217" s="101">
        <v>0</v>
      </c>
      <c r="BU217" s="424">
        <v>0</v>
      </c>
      <c r="BV217" s="42">
        <v>7421877</v>
      </c>
      <c r="BW217" s="42">
        <v>0</v>
      </c>
      <c r="BX217" s="35">
        <v>150780301</v>
      </c>
      <c r="BY217" s="30">
        <f t="shared" si="550"/>
        <v>232202178</v>
      </c>
      <c r="BZ217" s="44">
        <v>0</v>
      </c>
      <c r="CA217" s="123">
        <v>0</v>
      </c>
      <c r="CB217" s="123">
        <v>0</v>
      </c>
      <c r="CC217" s="123">
        <v>0</v>
      </c>
      <c r="CD217" s="123">
        <v>0</v>
      </c>
      <c r="CE217" s="38">
        <v>74000000</v>
      </c>
      <c r="CF217" s="104">
        <v>0</v>
      </c>
      <c r="CG217" s="104">
        <v>0</v>
      </c>
      <c r="CH217" s="424">
        <v>0</v>
      </c>
      <c r="CI217" s="101">
        <v>7421877</v>
      </c>
      <c r="CJ217" s="101">
        <v>0</v>
      </c>
      <c r="CK217" s="101">
        <v>0</v>
      </c>
      <c r="CL217" s="30">
        <f t="shared" si="551"/>
        <v>81421877</v>
      </c>
      <c r="CM217" s="33">
        <f t="shared" si="552"/>
        <v>0</v>
      </c>
      <c r="CN217" s="33">
        <f t="shared" si="553"/>
        <v>0</v>
      </c>
      <c r="CO217" s="33">
        <f t="shared" si="554"/>
        <v>302497822</v>
      </c>
      <c r="CP217" s="33">
        <f t="shared" si="555"/>
        <v>150780301</v>
      </c>
      <c r="CQ217" s="74">
        <f t="shared" si="472"/>
        <v>1</v>
      </c>
      <c r="CR217" s="74">
        <f t="shared" si="473"/>
        <v>1</v>
      </c>
    </row>
    <row r="218" spans="1:96" s="26" customFormat="1" ht="18.75" customHeight="1" outlineLevel="2" x14ac:dyDescent="0.2">
      <c r="A218" s="1191" t="str">
        <f t="shared" si="487"/>
        <v>C-2502-1000-6-0-1-310</v>
      </c>
      <c r="B218" s="97" t="s">
        <v>412</v>
      </c>
      <c r="C218" s="410">
        <v>10</v>
      </c>
      <c r="D218" s="98" t="s">
        <v>361</v>
      </c>
      <c r="E218" s="33">
        <v>390000000</v>
      </c>
      <c r="F218" s="99"/>
      <c r="G218" s="99"/>
      <c r="H218" s="99"/>
      <c r="I218" s="99"/>
      <c r="J218" s="99"/>
      <c r="K218" s="99"/>
      <c r="L218" s="99"/>
      <c r="M218" s="99"/>
      <c r="N218" s="99"/>
      <c r="O218" s="99"/>
      <c r="P218" s="99"/>
      <c r="Q218" s="103"/>
      <c r="R218" s="100"/>
      <c r="S218" s="99"/>
      <c r="T218" s="99"/>
      <c r="U218" s="103"/>
      <c r="V218" s="30"/>
      <c r="W218" s="30"/>
      <c r="X218" s="99"/>
      <c r="Y218" s="99"/>
      <c r="Z218" s="99"/>
      <c r="AA218" s="99"/>
      <c r="AB218" s="99"/>
      <c r="AC218" s="103"/>
      <c r="AD218" s="30">
        <f t="shared" si="545"/>
        <v>0</v>
      </c>
      <c r="AE218" s="33">
        <f t="shared" si="545"/>
        <v>0</v>
      </c>
      <c r="AF218" s="100"/>
      <c r="AG218" s="99"/>
      <c r="AH218" s="99"/>
      <c r="AI218" s="33">
        <f t="shared" si="546"/>
        <v>390000000</v>
      </c>
      <c r="AJ218" s="99"/>
      <c r="AK218" s="121">
        <f t="shared" si="547"/>
        <v>390000000</v>
      </c>
      <c r="AL218" s="638">
        <f t="shared" si="538"/>
        <v>390000000</v>
      </c>
      <c r="AM218" s="33">
        <v>390000000</v>
      </c>
      <c r="AN218" s="260">
        <v>0</v>
      </c>
      <c r="AO218" s="260">
        <v>0</v>
      </c>
      <c r="AP218" s="260">
        <v>0</v>
      </c>
      <c r="AQ218" s="261">
        <v>0</v>
      </c>
      <c r="AR218" s="38">
        <v>0</v>
      </c>
      <c r="AS218" s="38">
        <v>0</v>
      </c>
      <c r="AT218" s="38">
        <v>0</v>
      </c>
      <c r="AU218" s="36">
        <v>0</v>
      </c>
      <c r="AV218" s="42">
        <v>0</v>
      </c>
      <c r="AW218" s="42">
        <v>0</v>
      </c>
      <c r="AX218" s="35">
        <v>0</v>
      </c>
      <c r="AY218" s="36">
        <f t="shared" si="548"/>
        <v>390000000</v>
      </c>
      <c r="AZ218" s="42">
        <v>0</v>
      </c>
      <c r="BA218" s="30">
        <v>0</v>
      </c>
      <c r="BB218" s="38">
        <v>390000000</v>
      </c>
      <c r="BC218" s="38">
        <v>0</v>
      </c>
      <c r="BD218" s="38">
        <v>0</v>
      </c>
      <c r="BE218" s="38">
        <v>0</v>
      </c>
      <c r="BF218" s="104">
        <v>0</v>
      </c>
      <c r="BG218" s="38">
        <v>0</v>
      </c>
      <c r="BH218" s="36">
        <v>0</v>
      </c>
      <c r="BI218" s="42">
        <v>0</v>
      </c>
      <c r="BJ218" s="42">
        <v>0</v>
      </c>
      <c r="BK218" s="35">
        <v>0</v>
      </c>
      <c r="BL218" s="30">
        <f t="shared" si="549"/>
        <v>390000000</v>
      </c>
      <c r="BM218" s="42">
        <v>0</v>
      </c>
      <c r="BN218" s="38">
        <v>0</v>
      </c>
      <c r="BO218" s="38">
        <v>0</v>
      </c>
      <c r="BP218" s="38">
        <v>14788629</v>
      </c>
      <c r="BQ218" s="38">
        <v>20542402</v>
      </c>
      <c r="BR218" s="38">
        <v>0</v>
      </c>
      <c r="BS218" s="38">
        <v>15909287</v>
      </c>
      <c r="BT218" s="101">
        <v>0</v>
      </c>
      <c r="BU218" s="424">
        <v>16682025</v>
      </c>
      <c r="BV218" s="42">
        <v>27318176</v>
      </c>
      <c r="BW218" s="42">
        <v>45840897</v>
      </c>
      <c r="BX218" s="35">
        <v>118778400</v>
      </c>
      <c r="BY218" s="30">
        <f t="shared" si="550"/>
        <v>259859816</v>
      </c>
      <c r="BZ218" s="42">
        <v>0</v>
      </c>
      <c r="CA218" s="38">
        <v>0</v>
      </c>
      <c r="CB218" s="38">
        <v>0</v>
      </c>
      <c r="CC218" s="38">
        <v>14788629</v>
      </c>
      <c r="CD218" s="38">
        <v>12329788</v>
      </c>
      <c r="CE218" s="38">
        <v>8212614</v>
      </c>
      <c r="CF218" s="104">
        <v>15909287</v>
      </c>
      <c r="CG218" s="104">
        <v>0</v>
      </c>
      <c r="CH218" s="424">
        <v>16682025</v>
      </c>
      <c r="CI218" s="101">
        <v>27318176</v>
      </c>
      <c r="CJ218" s="101">
        <v>6449915</v>
      </c>
      <c r="CK218" s="101">
        <v>128516518</v>
      </c>
      <c r="CL218" s="30">
        <f t="shared" si="551"/>
        <v>230206952</v>
      </c>
      <c r="CM218" s="33">
        <f t="shared" si="552"/>
        <v>0</v>
      </c>
      <c r="CN218" s="33">
        <f t="shared" si="553"/>
        <v>0</v>
      </c>
      <c r="CO218" s="33">
        <f t="shared" si="554"/>
        <v>130140184</v>
      </c>
      <c r="CP218" s="33">
        <f t="shared" si="555"/>
        <v>29652864</v>
      </c>
      <c r="CQ218" s="74">
        <f t="shared" si="472"/>
        <v>1</v>
      </c>
      <c r="CR218" s="74">
        <f t="shared" si="473"/>
        <v>1</v>
      </c>
    </row>
    <row r="219" spans="1:96" s="26" customFormat="1" ht="36.75" customHeight="1" outlineLevel="2" x14ac:dyDescent="0.2">
      <c r="A219" s="1191" t="str">
        <f t="shared" si="487"/>
        <v>C-2502-1000-6-0-1-410</v>
      </c>
      <c r="B219" s="43" t="s">
        <v>413</v>
      </c>
      <c r="C219" s="404">
        <v>10</v>
      </c>
      <c r="D219" s="65" t="s">
        <v>105</v>
      </c>
      <c r="E219" s="33">
        <v>1171547642</v>
      </c>
      <c r="F219" s="99"/>
      <c r="G219" s="99"/>
      <c r="H219" s="99"/>
      <c r="I219" s="99"/>
      <c r="J219" s="99"/>
      <c r="K219" s="99"/>
      <c r="L219" s="99"/>
      <c r="M219" s="99"/>
      <c r="N219" s="99"/>
      <c r="O219" s="99"/>
      <c r="P219" s="99"/>
      <c r="Q219" s="103"/>
      <c r="R219" s="100"/>
      <c r="S219" s="99"/>
      <c r="T219" s="99"/>
      <c r="U219" s="103">
        <v>400000000</v>
      </c>
      <c r="V219" s="30"/>
      <c r="W219" s="30"/>
      <c r="X219" s="99">
        <v>20000000</v>
      </c>
      <c r="Y219" s="99">
        <v>83000000</v>
      </c>
      <c r="Z219" s="99"/>
      <c r="AA219" s="99"/>
      <c r="AB219" s="99"/>
      <c r="AC219" s="103"/>
      <c r="AD219" s="30">
        <f t="shared" si="545"/>
        <v>20000000</v>
      </c>
      <c r="AE219" s="33">
        <f t="shared" si="545"/>
        <v>483000000</v>
      </c>
      <c r="AF219" s="100"/>
      <c r="AG219" s="99"/>
      <c r="AH219" s="99"/>
      <c r="AI219" s="99">
        <f t="shared" si="546"/>
        <v>1634547642</v>
      </c>
      <c r="AJ219" s="99"/>
      <c r="AK219" s="121">
        <f t="shared" si="547"/>
        <v>1571547642</v>
      </c>
      <c r="AL219" s="638">
        <f t="shared" si="538"/>
        <v>1634547642</v>
      </c>
      <c r="AM219" s="33">
        <v>1571547642</v>
      </c>
      <c r="AN219" s="260">
        <v>0</v>
      </c>
      <c r="AO219" s="260">
        <v>0</v>
      </c>
      <c r="AP219" s="260">
        <v>0</v>
      </c>
      <c r="AQ219" s="261">
        <v>0</v>
      </c>
      <c r="AR219" s="104">
        <v>0</v>
      </c>
      <c r="AS219" s="104">
        <v>0</v>
      </c>
      <c r="AT219" s="104">
        <v>0</v>
      </c>
      <c r="AU219" s="424">
        <v>0</v>
      </c>
      <c r="AV219" s="101">
        <v>0</v>
      </c>
      <c r="AW219" s="101">
        <v>0</v>
      </c>
      <c r="AX219" s="102">
        <v>0</v>
      </c>
      <c r="AY219" s="36">
        <f t="shared" si="548"/>
        <v>1571547642</v>
      </c>
      <c r="AZ219" s="42">
        <v>0</v>
      </c>
      <c r="BA219" s="31">
        <v>193437983</v>
      </c>
      <c r="BB219" s="38">
        <v>227084088</v>
      </c>
      <c r="BC219" s="38">
        <v>124910730</v>
      </c>
      <c r="BD219" s="101">
        <v>128618776</v>
      </c>
      <c r="BE219" s="104">
        <v>121637118</v>
      </c>
      <c r="BF219" s="104">
        <v>121604061</v>
      </c>
      <c r="BG219" s="104">
        <v>96698994</v>
      </c>
      <c r="BH219" s="424">
        <v>81573575</v>
      </c>
      <c r="BI219" s="101">
        <v>120017142</v>
      </c>
      <c r="BJ219" s="101">
        <v>118694363</v>
      </c>
      <c r="BK219" s="102">
        <v>98013487</v>
      </c>
      <c r="BL219" s="30">
        <f t="shared" si="549"/>
        <v>1432290317</v>
      </c>
      <c r="BM219" s="26">
        <v>0</v>
      </c>
      <c r="BN219" s="42">
        <v>90639944</v>
      </c>
      <c r="BO219" s="38">
        <v>238533386</v>
      </c>
      <c r="BP219" s="38">
        <v>124563688</v>
      </c>
      <c r="BQ219" s="38">
        <v>108198555</v>
      </c>
      <c r="BR219" s="38">
        <v>165027922</v>
      </c>
      <c r="BS219" s="38">
        <v>112737331</v>
      </c>
      <c r="BT219" s="38">
        <v>99595673</v>
      </c>
      <c r="BU219" s="101">
        <v>85604403</v>
      </c>
      <c r="BV219" s="424">
        <v>92200254</v>
      </c>
      <c r="BW219" s="102">
        <v>152074060</v>
      </c>
      <c r="BX219" s="102">
        <v>143265104</v>
      </c>
      <c r="BY219" s="30">
        <f t="shared" si="550"/>
        <v>1412440320</v>
      </c>
      <c r="BZ219" s="42">
        <v>0</v>
      </c>
      <c r="CA219" s="38">
        <v>61277281</v>
      </c>
      <c r="CB219" s="38">
        <v>224581175</v>
      </c>
      <c r="CC219" s="38">
        <v>148687142</v>
      </c>
      <c r="CD219" s="38">
        <v>121075120</v>
      </c>
      <c r="CE219" s="104">
        <v>118083625</v>
      </c>
      <c r="CF219" s="104">
        <v>129075622</v>
      </c>
      <c r="CG219" s="104">
        <v>128353720</v>
      </c>
      <c r="CH219" s="424">
        <v>92302851</v>
      </c>
      <c r="CI219" s="101">
        <v>78463608</v>
      </c>
      <c r="CJ219" s="101">
        <v>142536231</v>
      </c>
      <c r="CK219" s="101">
        <v>104258161</v>
      </c>
      <c r="CL219" s="30">
        <f t="shared" si="551"/>
        <v>1348694536</v>
      </c>
      <c r="CM219" s="33">
        <f t="shared" si="552"/>
        <v>63000000</v>
      </c>
      <c r="CN219" s="33">
        <f t="shared" si="553"/>
        <v>139257325</v>
      </c>
      <c r="CO219" s="33">
        <f t="shared" si="554"/>
        <v>19849997</v>
      </c>
      <c r="CP219" s="33">
        <f t="shared" si="555"/>
        <v>63745784</v>
      </c>
      <c r="CQ219" s="74">
        <f t="shared" ref="CQ219:CQ250" si="556">IFERROR(AY219/AL219,0)</f>
        <v>0.96145722621892227</v>
      </c>
      <c r="CR219" s="74">
        <f t="shared" ref="CR219:CR250" si="557">IFERROR(BL219/AL219,0)</f>
        <v>0.87626097899935063</v>
      </c>
    </row>
    <row r="220" spans="1:96" s="26" customFormat="1" ht="36.75" customHeight="1" outlineLevel="2" x14ac:dyDescent="0.2">
      <c r="A220" s="1191" t="str">
        <f t="shared" si="487"/>
        <v>C-2502-1000-6-0-1-1210</v>
      </c>
      <c r="B220" s="43" t="s">
        <v>742</v>
      </c>
      <c r="C220" s="404">
        <v>10</v>
      </c>
      <c r="D220" s="65" t="s">
        <v>743</v>
      </c>
      <c r="E220" s="3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34"/>
      <c r="S220" s="36"/>
      <c r="T220" s="42"/>
      <c r="U220" s="35">
        <v>120000000</v>
      </c>
      <c r="V220" s="30"/>
      <c r="W220" s="30"/>
      <c r="X220" s="42"/>
      <c r="Y220" s="38">
        <v>20000000</v>
      </c>
      <c r="Z220" s="38"/>
      <c r="AA220" s="38"/>
      <c r="AB220" s="38"/>
      <c r="AC220" s="35"/>
      <c r="AD220" s="30">
        <f t="shared" si="545"/>
        <v>0</v>
      </c>
      <c r="AE220" s="33">
        <f t="shared" si="545"/>
        <v>140000000</v>
      </c>
      <c r="AF220" s="30"/>
      <c r="AG220" s="33"/>
      <c r="AH220" s="33"/>
      <c r="AI220" s="33">
        <f t="shared" si="546"/>
        <v>140000000</v>
      </c>
      <c r="AJ220" s="33"/>
      <c r="AK220" s="121">
        <f t="shared" si="547"/>
        <v>140000000</v>
      </c>
      <c r="AL220" s="638">
        <f t="shared" si="538"/>
        <v>140000000</v>
      </c>
      <c r="AM220" s="42">
        <v>0</v>
      </c>
      <c r="AN220" s="667">
        <v>0</v>
      </c>
      <c r="AO220" s="667">
        <v>0</v>
      </c>
      <c r="AP220" s="667">
        <v>0</v>
      </c>
      <c r="AQ220" s="667">
        <v>0</v>
      </c>
      <c r="AR220" s="38">
        <v>0</v>
      </c>
      <c r="AS220" s="38">
        <v>0</v>
      </c>
      <c r="AT220" s="38">
        <v>0</v>
      </c>
      <c r="AU220" s="36">
        <v>0</v>
      </c>
      <c r="AV220" s="42">
        <v>140000000</v>
      </c>
      <c r="AW220" s="42">
        <v>0</v>
      </c>
      <c r="AX220" s="38">
        <v>0</v>
      </c>
      <c r="AY220" s="36">
        <f t="shared" si="548"/>
        <v>140000000</v>
      </c>
      <c r="AZ220" s="42">
        <v>0</v>
      </c>
      <c r="BA220" s="32">
        <v>0</v>
      </c>
      <c r="BB220" s="38">
        <v>0</v>
      </c>
      <c r="BC220" s="38">
        <v>0</v>
      </c>
      <c r="BD220" s="101">
        <v>0</v>
      </c>
      <c r="BE220" s="104">
        <v>0</v>
      </c>
      <c r="BF220" s="104">
        <v>0</v>
      </c>
      <c r="BG220" s="104">
        <v>0</v>
      </c>
      <c r="BH220" s="424">
        <v>0</v>
      </c>
      <c r="BI220" s="101">
        <v>0</v>
      </c>
      <c r="BJ220" s="101">
        <v>0</v>
      </c>
      <c r="BK220" s="102">
        <v>135222835</v>
      </c>
      <c r="BL220" s="30">
        <f t="shared" si="549"/>
        <v>135222835</v>
      </c>
      <c r="BM220" s="42">
        <v>0</v>
      </c>
      <c r="BN220" s="42">
        <v>0</v>
      </c>
      <c r="BO220" s="42">
        <v>0</v>
      </c>
      <c r="BP220" s="42">
        <v>0</v>
      </c>
      <c r="BQ220" s="42">
        <v>0</v>
      </c>
      <c r="BR220" s="38">
        <v>0</v>
      </c>
      <c r="BS220" s="59">
        <v>0</v>
      </c>
      <c r="BT220" s="101">
        <v>0</v>
      </c>
      <c r="BU220" s="424">
        <v>0</v>
      </c>
      <c r="BV220" s="101">
        <v>0</v>
      </c>
      <c r="BW220" s="101">
        <v>0</v>
      </c>
      <c r="BX220" s="102">
        <v>0</v>
      </c>
      <c r="BY220" s="30">
        <f t="shared" si="550"/>
        <v>0</v>
      </c>
      <c r="BZ220" s="42">
        <v>0</v>
      </c>
      <c r="CA220" s="42">
        <v>0</v>
      </c>
      <c r="CB220" s="42">
        <v>0</v>
      </c>
      <c r="CC220" s="42">
        <v>0</v>
      </c>
      <c r="CD220" s="42">
        <v>0</v>
      </c>
      <c r="CE220" s="104">
        <v>0</v>
      </c>
      <c r="CF220" s="104">
        <v>0</v>
      </c>
      <c r="CG220" s="104">
        <v>0</v>
      </c>
      <c r="CH220" s="424">
        <v>0</v>
      </c>
      <c r="CI220" s="101">
        <v>0</v>
      </c>
      <c r="CJ220" s="101">
        <v>0</v>
      </c>
      <c r="CK220" s="101">
        <v>0</v>
      </c>
      <c r="CL220" s="30">
        <f t="shared" si="551"/>
        <v>0</v>
      </c>
      <c r="CM220" s="33">
        <f t="shared" si="552"/>
        <v>0</v>
      </c>
      <c r="CN220" s="33">
        <f t="shared" si="553"/>
        <v>4777165</v>
      </c>
      <c r="CO220" s="33">
        <f t="shared" si="554"/>
        <v>135222835</v>
      </c>
      <c r="CP220" s="33">
        <f t="shared" si="555"/>
        <v>0</v>
      </c>
      <c r="CQ220" s="74">
        <f t="shared" si="556"/>
        <v>1</v>
      </c>
      <c r="CR220" s="74">
        <f t="shared" si="557"/>
        <v>0.9658773928571428</v>
      </c>
    </row>
    <row r="221" spans="1:96" s="26" customFormat="1" ht="18.75" customHeight="1" outlineLevel="2" thickBot="1" x14ac:dyDescent="0.25">
      <c r="A221" s="1191" t="str">
        <f t="shared" si="487"/>
        <v>C-2502-1000-6-0-1-710</v>
      </c>
      <c r="B221" s="43" t="s">
        <v>414</v>
      </c>
      <c r="C221" s="404">
        <v>10</v>
      </c>
      <c r="D221" s="65" t="s">
        <v>368</v>
      </c>
      <c r="E221" s="33">
        <v>100000000</v>
      </c>
      <c r="F221" s="42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5"/>
      <c r="R221" s="34"/>
      <c r="S221" s="36"/>
      <c r="T221" s="42"/>
      <c r="U221" s="35">
        <v>70000000</v>
      </c>
      <c r="V221" s="30"/>
      <c r="W221" s="30"/>
      <c r="X221" s="42"/>
      <c r="Y221" s="38">
        <v>26759725</v>
      </c>
      <c r="Z221" s="38"/>
      <c r="AA221" s="38"/>
      <c r="AB221" s="38"/>
      <c r="AC221" s="35"/>
      <c r="AD221" s="100">
        <f t="shared" si="545"/>
        <v>0</v>
      </c>
      <c r="AE221" s="99">
        <f t="shared" si="545"/>
        <v>96759725</v>
      </c>
      <c r="AF221" s="30"/>
      <c r="AG221" s="33"/>
      <c r="AH221" s="33"/>
      <c r="AI221" s="33">
        <f t="shared" si="546"/>
        <v>196759725</v>
      </c>
      <c r="AJ221" s="33"/>
      <c r="AK221" s="121">
        <f t="shared" si="547"/>
        <v>190000000</v>
      </c>
      <c r="AL221" s="638">
        <f t="shared" si="538"/>
        <v>196759725</v>
      </c>
      <c r="AM221" s="33">
        <v>0</v>
      </c>
      <c r="AN221" s="260">
        <v>0</v>
      </c>
      <c r="AO221" s="260">
        <v>0</v>
      </c>
      <c r="AP221" s="260">
        <v>0</v>
      </c>
      <c r="AQ221" s="260">
        <v>0</v>
      </c>
      <c r="AR221" s="38">
        <v>0</v>
      </c>
      <c r="AS221" s="38">
        <v>0</v>
      </c>
      <c r="AT221" s="38">
        <v>0</v>
      </c>
      <c r="AU221" s="36">
        <v>0</v>
      </c>
      <c r="AV221" s="42">
        <v>190000000</v>
      </c>
      <c r="AW221" s="42">
        <v>0</v>
      </c>
      <c r="AX221" s="38">
        <v>0</v>
      </c>
      <c r="AY221" s="36">
        <f t="shared" si="548"/>
        <v>190000000</v>
      </c>
      <c r="AZ221" s="42">
        <v>0</v>
      </c>
      <c r="BA221" s="38">
        <v>0</v>
      </c>
      <c r="BB221" s="38">
        <v>0</v>
      </c>
      <c r="BC221" s="38">
        <v>0</v>
      </c>
      <c r="BD221" s="38">
        <v>0</v>
      </c>
      <c r="BE221" s="38">
        <v>0</v>
      </c>
      <c r="BF221" s="38">
        <v>0</v>
      </c>
      <c r="BG221" s="38">
        <v>0</v>
      </c>
      <c r="BH221" s="36">
        <v>0</v>
      </c>
      <c r="BI221" s="42">
        <v>0</v>
      </c>
      <c r="BJ221" s="42">
        <v>0</v>
      </c>
      <c r="BK221" s="38">
        <v>153372146.12</v>
      </c>
      <c r="BL221" s="30">
        <f>+SUM(AZ221:BK221)</f>
        <v>153372146.12</v>
      </c>
      <c r="BM221" s="42">
        <v>0</v>
      </c>
      <c r="BN221" s="34">
        <v>0</v>
      </c>
      <c r="BO221" s="34">
        <v>0</v>
      </c>
      <c r="BP221" s="34">
        <v>0</v>
      </c>
      <c r="BQ221" s="34">
        <v>0</v>
      </c>
      <c r="BR221" s="38">
        <v>0</v>
      </c>
      <c r="BS221" s="59">
        <v>0</v>
      </c>
      <c r="BT221" s="38">
        <v>0</v>
      </c>
      <c r="BU221" s="36">
        <v>0</v>
      </c>
      <c r="BV221" s="42">
        <v>0</v>
      </c>
      <c r="BW221" s="42">
        <v>0</v>
      </c>
      <c r="BX221" s="38">
        <v>0</v>
      </c>
      <c r="BY221" s="30">
        <f t="shared" si="550"/>
        <v>0</v>
      </c>
      <c r="BZ221" s="72">
        <v>0</v>
      </c>
      <c r="CA221" s="163">
        <v>0</v>
      </c>
      <c r="CB221" s="163">
        <v>0</v>
      </c>
      <c r="CC221" s="163">
        <v>0</v>
      </c>
      <c r="CD221" s="163">
        <v>0</v>
      </c>
      <c r="CE221" s="38">
        <v>0</v>
      </c>
      <c r="CF221" s="38">
        <v>0</v>
      </c>
      <c r="CG221" s="38">
        <v>0</v>
      </c>
      <c r="CH221" s="36">
        <v>0</v>
      </c>
      <c r="CI221" s="42">
        <v>0</v>
      </c>
      <c r="CJ221" s="42">
        <v>0</v>
      </c>
      <c r="CK221" s="42">
        <v>0</v>
      </c>
      <c r="CL221" s="30">
        <f t="shared" si="551"/>
        <v>0</v>
      </c>
      <c r="CM221" s="33">
        <f t="shared" si="552"/>
        <v>6759725</v>
      </c>
      <c r="CN221" s="33">
        <f t="shared" si="553"/>
        <v>36627853.879999995</v>
      </c>
      <c r="CO221" s="33">
        <f t="shared" si="554"/>
        <v>153372146.12</v>
      </c>
      <c r="CP221" s="33">
        <f t="shared" si="555"/>
        <v>0</v>
      </c>
      <c r="CQ221" s="74">
        <f t="shared" si="556"/>
        <v>0.96564477308554886</v>
      </c>
      <c r="CR221" s="74">
        <f t="shared" si="557"/>
        <v>0.77948953282995292</v>
      </c>
    </row>
    <row r="222" spans="1:96" s="1416" customFormat="1" ht="87" customHeight="1" x14ac:dyDescent="0.2">
      <c r="A222" s="1544" t="str">
        <f>+B222</f>
        <v>C-2502-1000-7</v>
      </c>
      <c r="B222" s="292" t="s">
        <v>415</v>
      </c>
      <c r="C222" s="420" t="s">
        <v>86</v>
      </c>
      <c r="D222" s="1415" t="s">
        <v>369</v>
      </c>
      <c r="E222" s="293">
        <f>+E224+E223</f>
        <v>5000000000</v>
      </c>
      <c r="F222" s="293">
        <f t="shared" ref="F222:AC222" si="558">+F224</f>
        <v>0</v>
      </c>
      <c r="G222" s="293">
        <f t="shared" si="558"/>
        <v>0</v>
      </c>
      <c r="H222" s="293">
        <f t="shared" si="558"/>
        <v>0</v>
      </c>
      <c r="I222" s="293">
        <f t="shared" si="558"/>
        <v>0</v>
      </c>
      <c r="J222" s="293">
        <f t="shared" si="558"/>
        <v>0</v>
      </c>
      <c r="K222" s="293">
        <f t="shared" si="558"/>
        <v>0</v>
      </c>
      <c r="L222" s="293">
        <f t="shared" si="558"/>
        <v>0</v>
      </c>
      <c r="M222" s="293">
        <f t="shared" si="558"/>
        <v>0</v>
      </c>
      <c r="N222" s="293">
        <f t="shared" si="558"/>
        <v>0</v>
      </c>
      <c r="O222" s="293">
        <f t="shared" si="558"/>
        <v>0</v>
      </c>
      <c r="P222" s="293">
        <f t="shared" si="558"/>
        <v>0</v>
      </c>
      <c r="Q222" s="294">
        <f t="shared" si="558"/>
        <v>0</v>
      </c>
      <c r="R222" s="295">
        <f t="shared" si="558"/>
        <v>0</v>
      </c>
      <c r="S222" s="293">
        <f t="shared" si="558"/>
        <v>0</v>
      </c>
      <c r="T222" s="295">
        <f>+T224+T223</f>
        <v>0</v>
      </c>
      <c r="U222" s="681">
        <f>+U224+U223</f>
        <v>0</v>
      </c>
      <c r="V222" s="295">
        <f t="shared" si="558"/>
        <v>180000000</v>
      </c>
      <c r="W222" s="295">
        <f t="shared" si="558"/>
        <v>180000000</v>
      </c>
      <c r="X222" s="293">
        <f t="shared" si="558"/>
        <v>910000000</v>
      </c>
      <c r="Y222" s="293">
        <f t="shared" si="558"/>
        <v>910000000</v>
      </c>
      <c r="Z222" s="293">
        <f t="shared" si="558"/>
        <v>100000000</v>
      </c>
      <c r="AA222" s="293">
        <f t="shared" si="558"/>
        <v>100000000</v>
      </c>
      <c r="AB222" s="293">
        <f t="shared" si="558"/>
        <v>0</v>
      </c>
      <c r="AC222" s="294">
        <f t="shared" si="558"/>
        <v>0</v>
      </c>
      <c r="AD222" s="1386">
        <f>+AD224+AD223</f>
        <v>1190000000</v>
      </c>
      <c r="AE222" s="1387">
        <f>+AE224+AE223</f>
        <v>1190000000</v>
      </c>
      <c r="AF222" s="295">
        <f>+AF224+AF223</f>
        <v>300000000</v>
      </c>
      <c r="AG222" s="293">
        <f t="shared" ref="AG222:AH222" si="559">+AG224+AG223</f>
        <v>0</v>
      </c>
      <c r="AH222" s="293">
        <f t="shared" si="559"/>
        <v>265000000</v>
      </c>
      <c r="AI222" s="293">
        <f t="shared" ref="AI222:BN222" si="560">+AI224+AI223</f>
        <v>4435000000</v>
      </c>
      <c r="AJ222" s="293">
        <f t="shared" si="560"/>
        <v>0</v>
      </c>
      <c r="AK222" s="293">
        <f t="shared" si="560"/>
        <v>4088112331</v>
      </c>
      <c r="AL222" s="293">
        <f>+AL224</f>
        <v>4435000000</v>
      </c>
      <c r="AM222" s="293">
        <f t="shared" si="560"/>
        <v>3059842331</v>
      </c>
      <c r="AN222" s="295">
        <f t="shared" si="560"/>
        <v>0</v>
      </c>
      <c r="AO222" s="295">
        <f t="shared" si="560"/>
        <v>906670000</v>
      </c>
      <c r="AP222" s="295">
        <f t="shared" si="560"/>
        <v>0</v>
      </c>
      <c r="AQ222" s="295">
        <f t="shared" si="560"/>
        <v>21600000</v>
      </c>
      <c r="AR222" s="295">
        <f t="shared" si="560"/>
        <v>0</v>
      </c>
      <c r="AS222" s="295">
        <f t="shared" si="560"/>
        <v>0</v>
      </c>
      <c r="AT222" s="295">
        <f t="shared" si="560"/>
        <v>0</v>
      </c>
      <c r="AU222" s="295">
        <f t="shared" si="560"/>
        <v>0</v>
      </c>
      <c r="AV222" s="293">
        <f t="shared" si="560"/>
        <v>0</v>
      </c>
      <c r="AW222" s="293">
        <f t="shared" ref="AW222" si="561">+AW224+AW223</f>
        <v>100000000</v>
      </c>
      <c r="AX222" s="295">
        <f t="shared" si="560"/>
        <v>0</v>
      </c>
      <c r="AY222" s="295">
        <f t="shared" si="560"/>
        <v>4088112331</v>
      </c>
      <c r="AZ222" s="293">
        <f t="shared" si="560"/>
        <v>0</v>
      </c>
      <c r="BA222" s="295">
        <f t="shared" si="560"/>
        <v>302159687</v>
      </c>
      <c r="BB222" s="295">
        <f t="shared" si="560"/>
        <v>1274086837</v>
      </c>
      <c r="BC222" s="295">
        <f t="shared" si="560"/>
        <v>292019509</v>
      </c>
      <c r="BD222" s="295">
        <f t="shared" si="560"/>
        <v>593718194</v>
      </c>
      <c r="BE222" s="295">
        <f t="shared" si="560"/>
        <v>156237022</v>
      </c>
      <c r="BF222" s="295">
        <f t="shared" si="560"/>
        <v>173432299</v>
      </c>
      <c r="BG222" s="295">
        <f t="shared" si="560"/>
        <v>148351675</v>
      </c>
      <c r="BH222" s="295">
        <f t="shared" si="560"/>
        <v>75620353</v>
      </c>
      <c r="BI222" s="293">
        <f t="shared" si="560"/>
        <v>74532854</v>
      </c>
      <c r="BJ222" s="293">
        <f t="shared" ref="BJ222" si="562">+BJ224+BJ223</f>
        <v>655437349</v>
      </c>
      <c r="BK222" s="295">
        <f t="shared" si="560"/>
        <v>46447883</v>
      </c>
      <c r="BL222" s="295">
        <f t="shared" si="560"/>
        <v>3792043662</v>
      </c>
      <c r="BM222" s="293">
        <f t="shared" si="560"/>
        <v>0</v>
      </c>
      <c r="BN222" s="295">
        <f t="shared" si="560"/>
        <v>4661874</v>
      </c>
      <c r="BO222" s="295">
        <f t="shared" ref="BO222:CN222" si="563">+BO224+BO223</f>
        <v>27015719</v>
      </c>
      <c r="BP222" s="295">
        <f t="shared" si="563"/>
        <v>109496630</v>
      </c>
      <c r="BQ222" s="295">
        <f t="shared" si="563"/>
        <v>178491118</v>
      </c>
      <c r="BR222" s="295">
        <f t="shared" si="563"/>
        <v>293418791</v>
      </c>
      <c r="BS222" s="295">
        <f t="shared" si="563"/>
        <v>315217489</v>
      </c>
      <c r="BT222" s="295">
        <f t="shared" si="563"/>
        <v>251130914</v>
      </c>
      <c r="BU222" s="295">
        <f t="shared" si="563"/>
        <v>362156887</v>
      </c>
      <c r="BV222" s="293">
        <f t="shared" si="563"/>
        <v>311448956</v>
      </c>
      <c r="BW222" s="293">
        <f t="shared" ref="BW222" si="564">+BW224+BW223</f>
        <v>331718335</v>
      </c>
      <c r="BX222" s="295">
        <f t="shared" si="563"/>
        <v>1042392847</v>
      </c>
      <c r="BY222" s="295">
        <f t="shared" si="563"/>
        <v>3227149560</v>
      </c>
      <c r="BZ222" s="293">
        <f t="shared" si="563"/>
        <v>0</v>
      </c>
      <c r="CA222" s="295">
        <f t="shared" si="563"/>
        <v>1384706</v>
      </c>
      <c r="CB222" s="295">
        <f t="shared" si="563"/>
        <v>24737960</v>
      </c>
      <c r="CC222" s="295">
        <f t="shared" si="563"/>
        <v>110138744</v>
      </c>
      <c r="CD222" s="295">
        <f t="shared" si="563"/>
        <v>172401824</v>
      </c>
      <c r="CE222" s="295">
        <f t="shared" si="563"/>
        <v>288106434</v>
      </c>
      <c r="CF222" s="295">
        <f t="shared" si="563"/>
        <v>313427985</v>
      </c>
      <c r="CG222" s="295">
        <f t="shared" si="563"/>
        <v>265903767</v>
      </c>
      <c r="CH222" s="295">
        <f t="shared" si="563"/>
        <v>365131002</v>
      </c>
      <c r="CI222" s="293">
        <f t="shared" si="563"/>
        <v>310545956</v>
      </c>
      <c r="CJ222" s="293">
        <f t="shared" ref="CJ222" si="565">+CJ224+CJ223</f>
        <v>320353661</v>
      </c>
      <c r="CK222" s="293">
        <f t="shared" ref="CK222" si="566">+CK224+CK223</f>
        <v>408092467</v>
      </c>
      <c r="CL222" s="295">
        <f t="shared" si="563"/>
        <v>2580224506</v>
      </c>
      <c r="CM222" s="293">
        <f t="shared" si="563"/>
        <v>346887669</v>
      </c>
      <c r="CN222" s="293">
        <f t="shared" si="563"/>
        <v>296068669</v>
      </c>
      <c r="CO222" s="293">
        <f>+CO224+CO223</f>
        <v>564894102</v>
      </c>
      <c r="CP222" s="293">
        <f>+CP224+CP223</f>
        <v>646925054</v>
      </c>
      <c r="CQ222" s="296">
        <f t="shared" si="556"/>
        <v>0.92178406561443071</v>
      </c>
      <c r="CR222" s="296">
        <f t="shared" si="557"/>
        <v>0.85502675580608789</v>
      </c>
    </row>
    <row r="223" spans="1:96" s="83" customFormat="1" ht="30" customHeight="1" outlineLevel="1" x14ac:dyDescent="0.2">
      <c r="A223" s="1191" t="str">
        <f t="shared" si="487"/>
        <v>C-2502-1000-7</v>
      </c>
      <c r="B223" s="375" t="s">
        <v>415</v>
      </c>
      <c r="C223" s="415"/>
      <c r="D223" s="969" t="s">
        <v>439</v>
      </c>
      <c r="E223" s="167">
        <v>0</v>
      </c>
      <c r="F223" s="167">
        <v>0</v>
      </c>
      <c r="G223" s="154">
        <v>0</v>
      </c>
      <c r="H223" s="154">
        <v>0</v>
      </c>
      <c r="I223" s="154">
        <v>0</v>
      </c>
      <c r="J223" s="154">
        <v>0</v>
      </c>
      <c r="K223" s="154">
        <v>0</v>
      </c>
      <c r="L223" s="154">
        <v>0</v>
      </c>
      <c r="M223" s="154">
        <v>0</v>
      </c>
      <c r="N223" s="154">
        <v>0</v>
      </c>
      <c r="O223" s="154">
        <v>0</v>
      </c>
      <c r="P223" s="154">
        <v>0</v>
      </c>
      <c r="Q223" s="154">
        <v>0</v>
      </c>
      <c r="R223" s="154">
        <v>0</v>
      </c>
      <c r="S223" s="154">
        <v>0</v>
      </c>
      <c r="T223" s="154"/>
      <c r="U223" s="907">
        <v>0</v>
      </c>
      <c r="V223" s="154">
        <v>0</v>
      </c>
      <c r="W223" s="154">
        <v>0</v>
      </c>
      <c r="X223" s="167"/>
      <c r="Y223" s="167"/>
      <c r="Z223" s="167">
        <v>0</v>
      </c>
      <c r="AA223" s="167">
        <v>0</v>
      </c>
      <c r="AB223" s="167">
        <v>0</v>
      </c>
      <c r="AC223" s="167">
        <v>0</v>
      </c>
      <c r="AD223" s="154">
        <f>+F223+H223+J223+L223+N223+P223+R223+T223+V223+X223+Z223+AB223</f>
        <v>0</v>
      </c>
      <c r="AE223" s="167">
        <f>+G223+I223+K223+M223+O223+Q223+S223+U223+W223+Y223+AA223+AC223</f>
        <v>0</v>
      </c>
      <c r="AF223" s="154">
        <v>0</v>
      </c>
      <c r="AG223" s="167">
        <v>0</v>
      </c>
      <c r="AH223" s="964"/>
      <c r="AI223" s="964">
        <f t="shared" ref="AI223:AI230" si="567">+E223-AD223+AE223-AH223-AF223+AG223</f>
        <v>0</v>
      </c>
      <c r="AJ223" s="887"/>
      <c r="AK223" s="887">
        <f>+AJ223+AY223</f>
        <v>0</v>
      </c>
      <c r="AL223" s="960">
        <f>+AI223-AJ223</f>
        <v>0</v>
      </c>
      <c r="AM223" s="172">
        <v>0</v>
      </c>
      <c r="AN223" s="173">
        <v>0</v>
      </c>
      <c r="AO223" s="173">
        <v>0</v>
      </c>
      <c r="AP223" s="173">
        <v>0</v>
      </c>
      <c r="AQ223" s="173">
        <v>0</v>
      </c>
      <c r="AR223" s="173">
        <v>0</v>
      </c>
      <c r="AS223" s="173">
        <v>0</v>
      </c>
      <c r="AT223" s="173">
        <v>0</v>
      </c>
      <c r="AU223" s="951">
        <v>0</v>
      </c>
      <c r="AV223" s="172">
        <v>0</v>
      </c>
      <c r="AW223" s="172">
        <v>0</v>
      </c>
      <c r="AX223" s="173">
        <v>0</v>
      </c>
      <c r="AY223" s="175">
        <f>+SUM(AM223:AX223)</f>
        <v>0</v>
      </c>
      <c r="AZ223" s="172">
        <v>0</v>
      </c>
      <c r="BA223" s="173">
        <v>0</v>
      </c>
      <c r="BB223" s="173">
        <v>0</v>
      </c>
      <c r="BC223" s="173">
        <v>0</v>
      </c>
      <c r="BD223" s="173">
        <v>0</v>
      </c>
      <c r="BE223" s="173">
        <v>0</v>
      </c>
      <c r="BF223" s="173">
        <v>0</v>
      </c>
      <c r="BG223" s="173">
        <v>0</v>
      </c>
      <c r="BH223" s="951">
        <v>0</v>
      </c>
      <c r="BI223" s="172">
        <v>0</v>
      </c>
      <c r="BJ223" s="172">
        <v>0</v>
      </c>
      <c r="BK223" s="173">
        <v>0</v>
      </c>
      <c r="BL223" s="175">
        <f>+SUM(AZ223:BK223)</f>
        <v>0</v>
      </c>
      <c r="BM223" s="172">
        <v>0</v>
      </c>
      <c r="BN223" s="173">
        <v>0</v>
      </c>
      <c r="BO223" s="173">
        <v>0</v>
      </c>
      <c r="BP223" s="173">
        <v>0</v>
      </c>
      <c r="BQ223" s="173">
        <v>0</v>
      </c>
      <c r="BR223" s="173">
        <v>0</v>
      </c>
      <c r="BS223" s="173">
        <v>0</v>
      </c>
      <c r="BT223" s="173">
        <v>0</v>
      </c>
      <c r="BU223" s="951">
        <v>0</v>
      </c>
      <c r="BV223" s="172">
        <v>0</v>
      </c>
      <c r="BW223" s="172">
        <v>0</v>
      </c>
      <c r="BX223" s="173">
        <v>0</v>
      </c>
      <c r="BY223" s="175">
        <f>+SUM(BM223:BX223)</f>
        <v>0</v>
      </c>
      <c r="BZ223" s="172">
        <v>0</v>
      </c>
      <c r="CA223" s="173">
        <v>0</v>
      </c>
      <c r="CB223" s="173">
        <v>0</v>
      </c>
      <c r="CC223" s="173">
        <v>0</v>
      </c>
      <c r="CD223" s="173">
        <v>0</v>
      </c>
      <c r="CE223" s="173">
        <v>0</v>
      </c>
      <c r="CF223" s="173">
        <v>0</v>
      </c>
      <c r="CG223" s="173">
        <v>0</v>
      </c>
      <c r="CH223" s="951">
        <v>0</v>
      </c>
      <c r="CI223" s="172">
        <v>0</v>
      </c>
      <c r="CJ223" s="172">
        <v>0</v>
      </c>
      <c r="CK223" s="172">
        <v>0</v>
      </c>
      <c r="CL223" s="175">
        <f>+SUM(BZ223:CK223)</f>
        <v>0</v>
      </c>
      <c r="CM223" s="887"/>
      <c r="CN223" s="887">
        <f>+AY223-BL223</f>
        <v>0</v>
      </c>
      <c r="CO223" s="887">
        <f>+BL223-BY223</f>
        <v>0</v>
      </c>
      <c r="CP223" s="887">
        <f>+BY223-CL223</f>
        <v>0</v>
      </c>
      <c r="CQ223" s="945">
        <f t="shared" si="556"/>
        <v>0</v>
      </c>
      <c r="CR223" s="945">
        <f t="shared" si="557"/>
        <v>0</v>
      </c>
    </row>
    <row r="224" spans="1:96" s="193" customFormat="1" ht="39.75" customHeight="1" outlineLevel="2" x14ac:dyDescent="0.2">
      <c r="A224" s="1191" t="str">
        <f t="shared" si="487"/>
        <v>C-2502-1000-7-0-210</v>
      </c>
      <c r="B224" s="374" t="s">
        <v>437</v>
      </c>
      <c r="C224" s="414">
        <v>10</v>
      </c>
      <c r="D224" s="968" t="s">
        <v>435</v>
      </c>
      <c r="E224" s="150">
        <f>+SUM(E225:E230)</f>
        <v>5000000000</v>
      </c>
      <c r="F224" s="372">
        <f t="shared" ref="F224:BQ224" si="568">+SUM(F225:F230)</f>
        <v>0</v>
      </c>
      <c r="G224" s="305">
        <f t="shared" si="568"/>
        <v>0</v>
      </c>
      <c r="H224" s="305">
        <f t="shared" si="568"/>
        <v>0</v>
      </c>
      <c r="I224" s="305">
        <f t="shared" si="568"/>
        <v>0</v>
      </c>
      <c r="J224" s="305">
        <f t="shared" si="568"/>
        <v>0</v>
      </c>
      <c r="K224" s="305">
        <f t="shared" si="568"/>
        <v>0</v>
      </c>
      <c r="L224" s="305">
        <f t="shared" si="568"/>
        <v>0</v>
      </c>
      <c r="M224" s="305">
        <f t="shared" si="568"/>
        <v>0</v>
      </c>
      <c r="N224" s="305">
        <f t="shared" si="568"/>
        <v>0</v>
      </c>
      <c r="O224" s="305">
        <f t="shared" si="568"/>
        <v>0</v>
      </c>
      <c r="P224" s="305">
        <f t="shared" si="568"/>
        <v>0</v>
      </c>
      <c r="Q224" s="371">
        <f t="shared" si="568"/>
        <v>0</v>
      </c>
      <c r="R224" s="432">
        <f t="shared" si="568"/>
        <v>0</v>
      </c>
      <c r="S224" s="433">
        <f t="shared" si="568"/>
        <v>0</v>
      </c>
      <c r="T224" s="372">
        <f t="shared" si="568"/>
        <v>0</v>
      </c>
      <c r="U224" s="371">
        <f t="shared" si="568"/>
        <v>0</v>
      </c>
      <c r="V224" s="161">
        <f t="shared" si="568"/>
        <v>180000000</v>
      </c>
      <c r="W224" s="161">
        <f t="shared" si="568"/>
        <v>180000000</v>
      </c>
      <c r="X224" s="372">
        <f t="shared" si="568"/>
        <v>910000000</v>
      </c>
      <c r="Y224" s="305">
        <f t="shared" si="568"/>
        <v>910000000</v>
      </c>
      <c r="Z224" s="305">
        <f t="shared" si="568"/>
        <v>100000000</v>
      </c>
      <c r="AA224" s="305">
        <f t="shared" si="568"/>
        <v>100000000</v>
      </c>
      <c r="AB224" s="305">
        <f t="shared" si="568"/>
        <v>0</v>
      </c>
      <c r="AC224" s="371">
        <f t="shared" si="568"/>
        <v>0</v>
      </c>
      <c r="AD224" s="161">
        <f t="shared" si="568"/>
        <v>1190000000</v>
      </c>
      <c r="AE224" s="150">
        <f t="shared" si="568"/>
        <v>1190000000</v>
      </c>
      <c r="AF224" s="161">
        <f>+SUM(AF225:AF230)</f>
        <v>300000000</v>
      </c>
      <c r="AG224" s="150">
        <f>+SUM(AG225:AG230)</f>
        <v>0</v>
      </c>
      <c r="AH224" s="150">
        <f t="shared" si="568"/>
        <v>265000000</v>
      </c>
      <c r="AI224" s="150">
        <f>+SUM(AI225:AI230)</f>
        <v>4435000000</v>
      </c>
      <c r="AJ224" s="150">
        <f>+SUM(AJ225:AJ230)</f>
        <v>0</v>
      </c>
      <c r="AK224" s="150">
        <f>+SUM(AK225:AK230)</f>
        <v>4088112331</v>
      </c>
      <c r="AL224" s="150">
        <f>+SUM(AL225:AL230)</f>
        <v>4435000000</v>
      </c>
      <c r="AM224" s="372">
        <f t="shared" si="568"/>
        <v>3059842331</v>
      </c>
      <c r="AN224" s="305">
        <f t="shared" si="568"/>
        <v>0</v>
      </c>
      <c r="AO224" s="305">
        <f t="shared" si="568"/>
        <v>906670000</v>
      </c>
      <c r="AP224" s="305">
        <f t="shared" si="568"/>
        <v>0</v>
      </c>
      <c r="AQ224" s="305">
        <f t="shared" si="568"/>
        <v>21600000</v>
      </c>
      <c r="AR224" s="305">
        <f t="shared" si="568"/>
        <v>0</v>
      </c>
      <c r="AS224" s="305">
        <f t="shared" si="568"/>
        <v>0</v>
      </c>
      <c r="AT224" s="305">
        <f t="shared" si="568"/>
        <v>0</v>
      </c>
      <c r="AU224" s="433">
        <f t="shared" si="568"/>
        <v>0</v>
      </c>
      <c r="AV224" s="372">
        <f t="shared" si="568"/>
        <v>0</v>
      </c>
      <c r="AW224" s="372">
        <f t="shared" ref="AW224" si="569">+SUM(AW225:AW230)</f>
        <v>100000000</v>
      </c>
      <c r="AX224" s="305">
        <f t="shared" si="568"/>
        <v>0</v>
      </c>
      <c r="AY224" s="433">
        <f t="shared" si="568"/>
        <v>4088112331</v>
      </c>
      <c r="AZ224" s="372">
        <f t="shared" si="568"/>
        <v>0</v>
      </c>
      <c r="BA224" s="305">
        <f t="shared" si="568"/>
        <v>302159687</v>
      </c>
      <c r="BB224" s="305">
        <f t="shared" si="568"/>
        <v>1274086837</v>
      </c>
      <c r="BC224" s="305">
        <f t="shared" si="568"/>
        <v>292019509</v>
      </c>
      <c r="BD224" s="305">
        <f t="shared" si="568"/>
        <v>593718194</v>
      </c>
      <c r="BE224" s="305">
        <f t="shared" si="568"/>
        <v>156237022</v>
      </c>
      <c r="BF224" s="373">
        <f t="shared" si="568"/>
        <v>173432299</v>
      </c>
      <c r="BG224" s="373">
        <f t="shared" si="568"/>
        <v>148351675</v>
      </c>
      <c r="BH224" s="433">
        <f t="shared" si="568"/>
        <v>75620353</v>
      </c>
      <c r="BI224" s="372">
        <f t="shared" si="568"/>
        <v>74532854</v>
      </c>
      <c r="BJ224" s="372">
        <f t="shared" ref="BJ224" si="570">+SUM(BJ225:BJ230)</f>
        <v>655437349</v>
      </c>
      <c r="BK224" s="305">
        <f t="shared" si="568"/>
        <v>46447883</v>
      </c>
      <c r="BL224" s="150">
        <f t="shared" si="568"/>
        <v>3792043662</v>
      </c>
      <c r="BM224" s="372">
        <f t="shared" si="568"/>
        <v>0</v>
      </c>
      <c r="BN224" s="372">
        <f t="shared" si="568"/>
        <v>4661874</v>
      </c>
      <c r="BO224" s="372">
        <f t="shared" si="568"/>
        <v>27015719</v>
      </c>
      <c r="BP224" s="372">
        <f t="shared" si="568"/>
        <v>109496630</v>
      </c>
      <c r="BQ224" s="372">
        <f t="shared" si="568"/>
        <v>178491118</v>
      </c>
      <c r="BR224" s="372">
        <f t="shared" ref="BR224:BX224" si="571">+SUM(BR225:BR230)</f>
        <v>293418791</v>
      </c>
      <c r="BS224" s="372">
        <f t="shared" si="571"/>
        <v>315217489</v>
      </c>
      <c r="BT224" s="372">
        <f t="shared" si="571"/>
        <v>251130914</v>
      </c>
      <c r="BU224" s="372">
        <f t="shared" si="571"/>
        <v>362156887</v>
      </c>
      <c r="BV224" s="372">
        <f t="shared" si="571"/>
        <v>311448956</v>
      </c>
      <c r="BW224" s="372">
        <f t="shared" ref="BW224" si="572">+SUM(BW225:BW230)</f>
        <v>331718335</v>
      </c>
      <c r="BX224" s="372">
        <f t="shared" si="571"/>
        <v>1042392847</v>
      </c>
      <c r="BY224" s="433">
        <f t="shared" ref="BY224:CP224" si="573">+SUM(BY225:BY230)</f>
        <v>3227149560</v>
      </c>
      <c r="BZ224" s="372">
        <f t="shared" si="573"/>
        <v>0</v>
      </c>
      <c r="CA224" s="305">
        <f t="shared" si="573"/>
        <v>1384706</v>
      </c>
      <c r="CB224" s="305">
        <f t="shared" si="573"/>
        <v>24737960</v>
      </c>
      <c r="CC224" s="305">
        <f t="shared" si="573"/>
        <v>110138744</v>
      </c>
      <c r="CD224" s="305">
        <f t="shared" si="573"/>
        <v>172401824</v>
      </c>
      <c r="CE224" s="305">
        <f t="shared" si="573"/>
        <v>288106434</v>
      </c>
      <c r="CF224" s="305">
        <f t="shared" si="573"/>
        <v>313427985</v>
      </c>
      <c r="CG224" s="305">
        <f t="shared" si="573"/>
        <v>265903767</v>
      </c>
      <c r="CH224" s="433">
        <f t="shared" si="573"/>
        <v>365131002</v>
      </c>
      <c r="CI224" s="372">
        <f t="shared" si="573"/>
        <v>310545956</v>
      </c>
      <c r="CJ224" s="372">
        <f t="shared" ref="CJ224" si="574">+SUM(CJ225:CJ230)</f>
        <v>320353661</v>
      </c>
      <c r="CK224" s="372">
        <f t="shared" ref="CK224" si="575">+SUM(CK225:CK230)</f>
        <v>408092467</v>
      </c>
      <c r="CL224" s="433">
        <f t="shared" si="573"/>
        <v>2580224506</v>
      </c>
      <c r="CM224" s="150">
        <f t="shared" si="573"/>
        <v>346887669</v>
      </c>
      <c r="CN224" s="150">
        <f t="shared" si="573"/>
        <v>296068669</v>
      </c>
      <c r="CO224" s="150">
        <f>+SUM(CO225:CO230)</f>
        <v>564894102</v>
      </c>
      <c r="CP224" s="150">
        <f t="shared" si="573"/>
        <v>646925054</v>
      </c>
      <c r="CQ224" s="946">
        <f t="shared" si="556"/>
        <v>0.92178406561443071</v>
      </c>
      <c r="CR224" s="946">
        <f t="shared" si="557"/>
        <v>0.85502675580608789</v>
      </c>
    </row>
    <row r="225" spans="1:96" s="392" customFormat="1" ht="33.75" customHeight="1" outlineLevel="3" x14ac:dyDescent="0.25">
      <c r="A225" s="1191" t="str">
        <f t="shared" si="487"/>
        <v>C-2502-1000-7-0-2-110</v>
      </c>
      <c r="B225" s="43" t="s">
        <v>416</v>
      </c>
      <c r="C225" s="404">
        <v>10</v>
      </c>
      <c r="D225" s="65" t="s">
        <v>365</v>
      </c>
      <c r="E225" s="395">
        <v>2400000000</v>
      </c>
      <c r="F225" s="378"/>
      <c r="G225" s="378"/>
      <c r="H225" s="378"/>
      <c r="I225" s="378"/>
      <c r="J225" s="378"/>
      <c r="K225" s="378"/>
      <c r="L225" s="378"/>
      <c r="M225" s="378"/>
      <c r="N225" s="378"/>
      <c r="O225" s="378"/>
      <c r="P225" s="378"/>
      <c r="Q225" s="430"/>
      <c r="R225" s="377"/>
      <c r="S225" s="377"/>
      <c r="T225" s="378"/>
      <c r="U225" s="430"/>
      <c r="V225" s="30">
        <v>180000000</v>
      </c>
      <c r="W225" s="30"/>
      <c r="X225" s="378"/>
      <c r="Y225" s="378">
        <v>173000000</v>
      </c>
      <c r="Z225" s="378"/>
      <c r="AA225" s="378"/>
      <c r="AB225" s="378"/>
      <c r="AC225" s="430"/>
      <c r="AD225" s="377">
        <f t="shared" ref="AD225:AE230" si="576">+F225+H225+J225+L225+N225+P225+R225+T225+V225+X225+Z225+AB225</f>
        <v>180000000</v>
      </c>
      <c r="AE225" s="395">
        <f t="shared" si="576"/>
        <v>173000000</v>
      </c>
      <c r="AF225" s="916"/>
      <c r="AG225" s="378"/>
      <c r="AH225" s="395">
        <v>265000000</v>
      </c>
      <c r="AI225" s="395">
        <f t="shared" si="567"/>
        <v>2128000000</v>
      </c>
      <c r="AJ225" s="378"/>
      <c r="AK225" s="121">
        <f t="shared" ref="AK225:AK235" si="577">+AJ225+AY225</f>
        <v>2046112331</v>
      </c>
      <c r="AL225" s="776">
        <f t="shared" ref="AL225:AL263" si="578">+AI225-AJ225</f>
        <v>2128000000</v>
      </c>
      <c r="AM225" s="395">
        <v>1958842331</v>
      </c>
      <c r="AN225" s="382">
        <v>0</v>
      </c>
      <c r="AO225" s="382">
        <v>65670000</v>
      </c>
      <c r="AP225" s="382">
        <v>0</v>
      </c>
      <c r="AQ225" s="383">
        <v>21600000</v>
      </c>
      <c r="AR225" s="384">
        <v>0</v>
      </c>
      <c r="AS225" s="379">
        <v>0</v>
      </c>
      <c r="AT225" s="379">
        <v>0</v>
      </c>
      <c r="AU225" s="385">
        <v>0</v>
      </c>
      <c r="AV225" s="390">
        <v>0</v>
      </c>
      <c r="AW225" s="390">
        <v>0</v>
      </c>
      <c r="AX225" s="379">
        <v>0</v>
      </c>
      <c r="AY225" s="385">
        <f t="shared" ref="AY225:AY230" si="579">+SUM(AM225:AX225)</f>
        <v>2046112331</v>
      </c>
      <c r="AZ225" s="390">
        <v>0</v>
      </c>
      <c r="BA225" s="386">
        <v>286796664</v>
      </c>
      <c r="BB225" s="379">
        <v>898759660</v>
      </c>
      <c r="BC225" s="379">
        <v>250574329</v>
      </c>
      <c r="BD225" s="380">
        <v>170555666</v>
      </c>
      <c r="BE225" s="380">
        <v>97259333</v>
      </c>
      <c r="BF225" s="379">
        <v>111437333</v>
      </c>
      <c r="BG225" s="379">
        <v>86904332</v>
      </c>
      <c r="BH225" s="385">
        <v>22268333</v>
      </c>
      <c r="BI225" s="390">
        <v>27540000</v>
      </c>
      <c r="BJ225" s="390">
        <v>0</v>
      </c>
      <c r="BK225" s="379">
        <v>0</v>
      </c>
      <c r="BL225" s="395">
        <f t="shared" ref="BL225:BL230" si="580">+SUM(AZ225:BK225)</f>
        <v>1952095650</v>
      </c>
      <c r="BM225" s="390">
        <v>0</v>
      </c>
      <c r="BN225" s="1065">
        <v>0</v>
      </c>
      <c r="BO225" s="390">
        <v>1649997</v>
      </c>
      <c r="BP225" s="379">
        <v>89293666</v>
      </c>
      <c r="BQ225" s="379">
        <v>127381328</v>
      </c>
      <c r="BR225" s="379">
        <v>163616662</v>
      </c>
      <c r="BS225" s="379">
        <v>179315666</v>
      </c>
      <c r="BT225" s="379">
        <v>201519333</v>
      </c>
      <c r="BU225" s="390">
        <v>206330999</v>
      </c>
      <c r="BV225" s="380">
        <v>244892000</v>
      </c>
      <c r="BW225" s="379">
        <v>250108667</v>
      </c>
      <c r="BX225" s="387">
        <v>477449333</v>
      </c>
      <c r="BY225" s="377">
        <f t="shared" ref="BY225:BY230" si="581">+SUM(BM225:BX225)</f>
        <v>1941557651</v>
      </c>
      <c r="BZ225" s="390">
        <v>0</v>
      </c>
      <c r="CA225" s="379">
        <v>0</v>
      </c>
      <c r="CB225" s="379">
        <v>1649997</v>
      </c>
      <c r="CC225" s="379">
        <v>89293666</v>
      </c>
      <c r="CD225" s="379">
        <v>125652328</v>
      </c>
      <c r="CE225" s="379">
        <v>165345662</v>
      </c>
      <c r="CF225" s="379">
        <v>179315666</v>
      </c>
      <c r="CG225" s="391">
        <v>201519333</v>
      </c>
      <c r="CH225" s="952">
        <v>206330999</v>
      </c>
      <c r="CI225" s="381">
        <v>244892000</v>
      </c>
      <c r="CJ225" s="381">
        <v>250108667</v>
      </c>
      <c r="CK225" s="381">
        <v>246699333</v>
      </c>
      <c r="CL225" s="377">
        <f t="shared" ref="CL225:CL230" si="582">+SUM(BZ225:CK225)</f>
        <v>1710807651</v>
      </c>
      <c r="CM225" s="395">
        <f t="shared" ref="CM225:CM230" si="583">+AL225-AY225</f>
        <v>81887669</v>
      </c>
      <c r="CN225" s="395">
        <f t="shared" ref="CN225:CN230" si="584">+AY225-BL225</f>
        <v>94016681</v>
      </c>
      <c r="CO225" s="395">
        <f t="shared" ref="CO225:CO230" si="585">+BL225-BY225</f>
        <v>10537999</v>
      </c>
      <c r="CP225" s="395">
        <f t="shared" ref="CP225:CP230" si="586">+BY225-CL225</f>
        <v>230750000</v>
      </c>
      <c r="CQ225" s="947">
        <f t="shared" si="556"/>
        <v>0.96151895253759401</v>
      </c>
      <c r="CR225" s="947">
        <f t="shared" si="557"/>
        <v>0.91733818139097745</v>
      </c>
    </row>
    <row r="226" spans="1:96" s="392" customFormat="1" ht="22.5" customHeight="1" outlineLevel="3" x14ac:dyDescent="0.25">
      <c r="A226" s="1191" t="str">
        <f t="shared" si="487"/>
        <v>C-2502-1000-7-0-2-210</v>
      </c>
      <c r="B226" s="43" t="s">
        <v>417</v>
      </c>
      <c r="C226" s="404">
        <v>10</v>
      </c>
      <c r="D226" s="65" t="s">
        <v>360</v>
      </c>
      <c r="E226" s="395">
        <v>375000000</v>
      </c>
      <c r="F226" s="378"/>
      <c r="G226" s="378"/>
      <c r="H226" s="378"/>
      <c r="I226" s="378"/>
      <c r="J226" s="378"/>
      <c r="K226" s="378"/>
      <c r="L226" s="378"/>
      <c r="M226" s="378"/>
      <c r="N226" s="378"/>
      <c r="O226" s="378"/>
      <c r="P226" s="378"/>
      <c r="Q226" s="430"/>
      <c r="R226" s="377"/>
      <c r="S226" s="377"/>
      <c r="T226" s="378"/>
      <c r="U226" s="430"/>
      <c r="V226" s="30"/>
      <c r="W226" s="30">
        <v>180000000</v>
      </c>
      <c r="X226" s="378"/>
      <c r="Y226" s="378">
        <v>286000000</v>
      </c>
      <c r="Z226" s="378"/>
      <c r="AA226" s="378"/>
      <c r="AB226" s="378"/>
      <c r="AC226" s="430"/>
      <c r="AD226" s="377">
        <f t="shared" si="576"/>
        <v>0</v>
      </c>
      <c r="AE226" s="395">
        <f t="shared" si="576"/>
        <v>466000000</v>
      </c>
      <c r="AF226" s="916"/>
      <c r="AG226" s="378"/>
      <c r="AH226" s="395"/>
      <c r="AI226" s="395">
        <f t="shared" si="567"/>
        <v>841000000</v>
      </c>
      <c r="AJ226" s="378"/>
      <c r="AK226" s="121">
        <f t="shared" si="577"/>
        <v>841000000</v>
      </c>
      <c r="AL226" s="776">
        <f t="shared" si="578"/>
        <v>841000000</v>
      </c>
      <c r="AM226" s="395">
        <v>0</v>
      </c>
      <c r="AN226" s="382">
        <v>0</v>
      </c>
      <c r="AO226" s="382">
        <v>841000000</v>
      </c>
      <c r="AP226" s="382">
        <v>0</v>
      </c>
      <c r="AQ226" s="383">
        <v>0</v>
      </c>
      <c r="AR226" s="384">
        <v>0</v>
      </c>
      <c r="AS226" s="379">
        <v>0</v>
      </c>
      <c r="AT226" s="379">
        <v>0</v>
      </c>
      <c r="AU226" s="385">
        <v>0</v>
      </c>
      <c r="AV226" s="390">
        <v>0</v>
      </c>
      <c r="AW226" s="390">
        <v>0</v>
      </c>
      <c r="AX226" s="379">
        <v>0</v>
      </c>
      <c r="AY226" s="385">
        <f t="shared" si="579"/>
        <v>841000000</v>
      </c>
      <c r="AZ226" s="390">
        <v>0</v>
      </c>
      <c r="BA226" s="377">
        <v>0</v>
      </c>
      <c r="BB226" s="380">
        <v>0</v>
      </c>
      <c r="BC226" s="380">
        <v>0</v>
      </c>
      <c r="BD226" s="380">
        <v>375000000</v>
      </c>
      <c r="BE226" s="380">
        <v>0</v>
      </c>
      <c r="BF226" s="379">
        <v>0</v>
      </c>
      <c r="BG226" s="379">
        <v>0</v>
      </c>
      <c r="BH226" s="385">
        <v>0</v>
      </c>
      <c r="BI226" s="390">
        <v>0</v>
      </c>
      <c r="BJ226" s="390">
        <v>466000000</v>
      </c>
      <c r="BK226" s="379">
        <v>0</v>
      </c>
      <c r="BL226" s="395">
        <f t="shared" si="580"/>
        <v>841000000</v>
      </c>
      <c r="BM226" s="390">
        <v>0</v>
      </c>
      <c r="BN226" s="1065">
        <v>0</v>
      </c>
      <c r="BO226" s="390">
        <v>0</v>
      </c>
      <c r="BP226" s="388">
        <v>0</v>
      </c>
      <c r="BQ226" s="388">
        <v>0</v>
      </c>
      <c r="BR226" s="388">
        <v>75000000</v>
      </c>
      <c r="BS226" s="379">
        <v>0</v>
      </c>
      <c r="BT226" s="389">
        <v>0</v>
      </c>
      <c r="BU226" s="390">
        <v>64842338</v>
      </c>
      <c r="BV226" s="380">
        <v>4275227</v>
      </c>
      <c r="BW226" s="379">
        <v>0</v>
      </c>
      <c r="BX226" s="387">
        <v>237844283</v>
      </c>
      <c r="BY226" s="377">
        <f t="shared" si="581"/>
        <v>381961848</v>
      </c>
      <c r="BZ226" s="381">
        <v>0</v>
      </c>
      <c r="CA226" s="393">
        <v>0</v>
      </c>
      <c r="CB226" s="393">
        <v>0</v>
      </c>
      <c r="CC226" s="393">
        <v>0</v>
      </c>
      <c r="CD226" s="393">
        <v>0</v>
      </c>
      <c r="CE226" s="379">
        <v>75000000</v>
      </c>
      <c r="CF226" s="379">
        <v>0</v>
      </c>
      <c r="CG226" s="391">
        <v>0</v>
      </c>
      <c r="CH226" s="952">
        <v>64842338</v>
      </c>
      <c r="CI226" s="381">
        <v>4275227</v>
      </c>
      <c r="CJ226" s="381">
        <v>0</v>
      </c>
      <c r="CK226" s="381">
        <v>0</v>
      </c>
      <c r="CL226" s="377">
        <f t="shared" si="582"/>
        <v>144117565</v>
      </c>
      <c r="CM226" s="395">
        <f t="shared" si="583"/>
        <v>0</v>
      </c>
      <c r="CN226" s="395">
        <f t="shared" si="584"/>
        <v>0</v>
      </c>
      <c r="CO226" s="395">
        <f t="shared" si="585"/>
        <v>459038152</v>
      </c>
      <c r="CP226" s="395">
        <f t="shared" si="586"/>
        <v>237844283</v>
      </c>
      <c r="CQ226" s="947">
        <f t="shared" si="556"/>
        <v>1</v>
      </c>
      <c r="CR226" s="947">
        <f t="shared" si="557"/>
        <v>1</v>
      </c>
    </row>
    <row r="227" spans="1:96" s="392" customFormat="1" ht="22.5" customHeight="1" outlineLevel="3" x14ac:dyDescent="0.25">
      <c r="A227" s="1191" t="str">
        <f t="shared" si="487"/>
        <v>C-2502-1000-7-0-2-310</v>
      </c>
      <c r="B227" s="43" t="s">
        <v>418</v>
      </c>
      <c r="C227" s="404">
        <v>10</v>
      </c>
      <c r="D227" s="65" t="s">
        <v>361</v>
      </c>
      <c r="E227" s="395">
        <v>150000000</v>
      </c>
      <c r="F227" s="378"/>
      <c r="G227" s="378"/>
      <c r="H227" s="378"/>
      <c r="I227" s="378"/>
      <c r="J227" s="378"/>
      <c r="K227" s="378"/>
      <c r="L227" s="378"/>
      <c r="M227" s="378"/>
      <c r="N227" s="378"/>
      <c r="O227" s="378"/>
      <c r="P227" s="378"/>
      <c r="Q227" s="430"/>
      <c r="R227" s="377"/>
      <c r="S227" s="377"/>
      <c r="T227" s="378"/>
      <c r="U227" s="430"/>
      <c r="V227" s="30"/>
      <c r="W227" s="30"/>
      <c r="X227" s="378"/>
      <c r="Y227" s="378">
        <v>258000000</v>
      </c>
      <c r="Z227" s="378"/>
      <c r="AA227" s="378">
        <v>100000000</v>
      </c>
      <c r="AB227" s="378"/>
      <c r="AC227" s="430"/>
      <c r="AD227" s="377">
        <f t="shared" si="576"/>
        <v>0</v>
      </c>
      <c r="AE227" s="395">
        <f t="shared" si="576"/>
        <v>358000000</v>
      </c>
      <c r="AF227" s="916"/>
      <c r="AG227" s="378"/>
      <c r="AH227" s="395"/>
      <c r="AI227" s="395">
        <f t="shared" si="567"/>
        <v>508000000</v>
      </c>
      <c r="AJ227" s="378"/>
      <c r="AK227" s="121">
        <f t="shared" si="577"/>
        <v>508000000</v>
      </c>
      <c r="AL227" s="776">
        <f t="shared" si="578"/>
        <v>508000000</v>
      </c>
      <c r="AM227" s="395">
        <v>408000000</v>
      </c>
      <c r="AN227" s="382">
        <v>0</v>
      </c>
      <c r="AO227" s="382">
        <v>0</v>
      </c>
      <c r="AP227" s="382">
        <v>0</v>
      </c>
      <c r="AQ227" s="383">
        <v>0</v>
      </c>
      <c r="AR227" s="384">
        <v>0</v>
      </c>
      <c r="AS227" s="379">
        <v>0</v>
      </c>
      <c r="AT227" s="379">
        <v>0</v>
      </c>
      <c r="AU227" s="385">
        <v>0</v>
      </c>
      <c r="AV227" s="390">
        <v>0</v>
      </c>
      <c r="AW227" s="390">
        <v>100000000</v>
      </c>
      <c r="AX227" s="379">
        <v>0</v>
      </c>
      <c r="AY227" s="385">
        <f t="shared" si="579"/>
        <v>508000000</v>
      </c>
      <c r="AZ227" s="390">
        <v>0</v>
      </c>
      <c r="BA227" s="377">
        <v>0</v>
      </c>
      <c r="BB227" s="380">
        <v>350200000</v>
      </c>
      <c r="BC227" s="380">
        <v>0</v>
      </c>
      <c r="BD227" s="380">
        <v>0</v>
      </c>
      <c r="BE227" s="380">
        <v>0</v>
      </c>
      <c r="BF227" s="379">
        <v>0</v>
      </c>
      <c r="BG227" s="379">
        <v>0</v>
      </c>
      <c r="BH227" s="385">
        <v>0</v>
      </c>
      <c r="BI227" s="390">
        <v>0</v>
      </c>
      <c r="BJ227" s="390">
        <v>100000000</v>
      </c>
      <c r="BK227" s="379">
        <v>1120000</v>
      </c>
      <c r="BL227" s="395">
        <f t="shared" si="580"/>
        <v>451320000</v>
      </c>
      <c r="BM227" s="390">
        <v>0</v>
      </c>
      <c r="BN227" s="1065">
        <v>0</v>
      </c>
      <c r="BO227" s="390">
        <v>0</v>
      </c>
      <c r="BP227" s="379">
        <v>3716959</v>
      </c>
      <c r="BQ227" s="379">
        <v>10293354</v>
      </c>
      <c r="BR227" s="379">
        <v>0</v>
      </c>
      <c r="BS227" s="379">
        <v>62770917</v>
      </c>
      <c r="BT227" s="389">
        <v>0</v>
      </c>
      <c r="BU227" s="390">
        <v>27557417</v>
      </c>
      <c r="BV227" s="380">
        <v>22804354</v>
      </c>
      <c r="BW227" s="379">
        <v>9352931</v>
      </c>
      <c r="BX227" s="387">
        <v>227955751</v>
      </c>
      <c r="BY227" s="377">
        <f t="shared" si="581"/>
        <v>364451683</v>
      </c>
      <c r="BZ227" s="390">
        <v>0</v>
      </c>
      <c r="CA227" s="379">
        <v>0</v>
      </c>
      <c r="CB227" s="379">
        <v>0</v>
      </c>
      <c r="CC227" s="379">
        <v>3716959</v>
      </c>
      <c r="CD227" s="379">
        <v>5311608</v>
      </c>
      <c r="CE227" s="379">
        <v>4981746</v>
      </c>
      <c r="CF227" s="379">
        <v>62770917</v>
      </c>
      <c r="CG227" s="391">
        <v>0</v>
      </c>
      <c r="CH227" s="952">
        <v>27557417</v>
      </c>
      <c r="CI227" s="381">
        <v>22804354</v>
      </c>
      <c r="CJ227" s="381">
        <v>9352931</v>
      </c>
      <c r="CK227" s="381">
        <v>87248311</v>
      </c>
      <c r="CL227" s="377">
        <f t="shared" si="582"/>
        <v>223744243</v>
      </c>
      <c r="CM227" s="395">
        <f t="shared" si="583"/>
        <v>0</v>
      </c>
      <c r="CN227" s="395">
        <f t="shared" si="584"/>
        <v>56680000</v>
      </c>
      <c r="CO227" s="395">
        <f t="shared" si="585"/>
        <v>86868317</v>
      </c>
      <c r="CP227" s="395">
        <f t="shared" si="586"/>
        <v>140707440</v>
      </c>
      <c r="CQ227" s="947">
        <f t="shared" si="556"/>
        <v>1</v>
      </c>
      <c r="CR227" s="947">
        <f t="shared" si="557"/>
        <v>0.88842519685039367</v>
      </c>
    </row>
    <row r="228" spans="1:96" s="392" customFormat="1" ht="22.5" customHeight="1" outlineLevel="3" x14ac:dyDescent="0.25">
      <c r="A228" s="1191" t="str">
        <f t="shared" si="487"/>
        <v>C-2502-1000-7-0-2-410</v>
      </c>
      <c r="B228" s="43" t="s">
        <v>419</v>
      </c>
      <c r="C228" s="404">
        <v>10</v>
      </c>
      <c r="D228" s="65" t="s">
        <v>105</v>
      </c>
      <c r="E228" s="395">
        <v>500000000</v>
      </c>
      <c r="F228" s="378"/>
      <c r="G228" s="378"/>
      <c r="H228" s="378"/>
      <c r="I228" s="378"/>
      <c r="J228" s="378"/>
      <c r="K228" s="378"/>
      <c r="L228" s="378"/>
      <c r="M228" s="378"/>
      <c r="N228" s="378"/>
      <c r="O228" s="378"/>
      <c r="P228" s="378"/>
      <c r="Q228" s="430"/>
      <c r="R228" s="377"/>
      <c r="S228" s="377"/>
      <c r="T228" s="378"/>
      <c r="U228" s="430"/>
      <c r="V228" s="30"/>
      <c r="W228" s="30"/>
      <c r="X228" s="378"/>
      <c r="Y228" s="378">
        <v>193000000</v>
      </c>
      <c r="Z228" s="378"/>
      <c r="AA228" s="378"/>
      <c r="AB228" s="378"/>
      <c r="AC228" s="430"/>
      <c r="AD228" s="377">
        <f t="shared" si="576"/>
        <v>0</v>
      </c>
      <c r="AE228" s="395">
        <f t="shared" si="576"/>
        <v>193000000</v>
      </c>
      <c r="AF228" s="916"/>
      <c r="AG228" s="378"/>
      <c r="AH228" s="395"/>
      <c r="AI228" s="395">
        <f t="shared" si="567"/>
        <v>693000000</v>
      </c>
      <c r="AJ228" s="378"/>
      <c r="AK228" s="121">
        <f t="shared" si="577"/>
        <v>693000000</v>
      </c>
      <c r="AL228" s="776">
        <f t="shared" si="578"/>
        <v>693000000</v>
      </c>
      <c r="AM228" s="395">
        <v>693000000</v>
      </c>
      <c r="AN228" s="382">
        <v>0</v>
      </c>
      <c r="AO228" s="382">
        <v>0</v>
      </c>
      <c r="AP228" s="382">
        <v>0</v>
      </c>
      <c r="AQ228" s="383">
        <v>0</v>
      </c>
      <c r="AR228" s="384">
        <v>0</v>
      </c>
      <c r="AS228" s="379">
        <v>0</v>
      </c>
      <c r="AT228" s="379">
        <v>0</v>
      </c>
      <c r="AU228" s="385">
        <v>0</v>
      </c>
      <c r="AV228" s="390">
        <v>0</v>
      </c>
      <c r="AW228" s="390">
        <v>0</v>
      </c>
      <c r="AX228" s="379">
        <v>0</v>
      </c>
      <c r="AY228" s="385">
        <f t="shared" si="579"/>
        <v>693000000</v>
      </c>
      <c r="AZ228" s="390">
        <v>0</v>
      </c>
      <c r="BA228" s="386">
        <v>15363023</v>
      </c>
      <c r="BB228" s="379">
        <v>25127177</v>
      </c>
      <c r="BC228" s="379">
        <v>41445180</v>
      </c>
      <c r="BD228" s="380">
        <v>48162528</v>
      </c>
      <c r="BE228" s="380">
        <v>58977689</v>
      </c>
      <c r="BF228" s="379">
        <v>61994966</v>
      </c>
      <c r="BG228" s="379">
        <v>61447343</v>
      </c>
      <c r="BH228" s="385">
        <v>53352020</v>
      </c>
      <c r="BI228" s="390">
        <v>46992854</v>
      </c>
      <c r="BJ228" s="390">
        <v>89437349</v>
      </c>
      <c r="BK228" s="379">
        <v>45327883</v>
      </c>
      <c r="BL228" s="395">
        <f t="shared" si="580"/>
        <v>547628012</v>
      </c>
      <c r="BM228" s="390">
        <v>0</v>
      </c>
      <c r="BN228" s="390">
        <v>4661874</v>
      </c>
      <c r="BO228" s="390">
        <v>25365722</v>
      </c>
      <c r="BP228" s="379">
        <v>16486005</v>
      </c>
      <c r="BQ228" s="379">
        <v>40816436</v>
      </c>
      <c r="BR228" s="379">
        <v>54802129</v>
      </c>
      <c r="BS228" s="379">
        <v>73130906</v>
      </c>
      <c r="BT228" s="389">
        <v>49611581</v>
      </c>
      <c r="BU228" s="390">
        <v>63426133</v>
      </c>
      <c r="BV228" s="380">
        <v>39477375</v>
      </c>
      <c r="BW228" s="379">
        <v>72256737</v>
      </c>
      <c r="BX228" s="387">
        <v>99143480</v>
      </c>
      <c r="BY228" s="377">
        <f t="shared" si="581"/>
        <v>539178378</v>
      </c>
      <c r="BZ228" s="390">
        <v>0</v>
      </c>
      <c r="CA228" s="379">
        <v>1384706</v>
      </c>
      <c r="CB228" s="379">
        <v>23087963</v>
      </c>
      <c r="CC228" s="379">
        <v>17128119</v>
      </c>
      <c r="CD228" s="379">
        <v>41437888</v>
      </c>
      <c r="CE228" s="379">
        <v>42779026</v>
      </c>
      <c r="CF228" s="379">
        <v>71341402</v>
      </c>
      <c r="CG228" s="391">
        <v>64384434</v>
      </c>
      <c r="CH228" s="952">
        <v>66400248</v>
      </c>
      <c r="CI228" s="381">
        <v>38574375</v>
      </c>
      <c r="CJ228" s="381">
        <v>60892063</v>
      </c>
      <c r="CK228" s="381">
        <v>74144823</v>
      </c>
      <c r="CL228" s="377">
        <f t="shared" si="582"/>
        <v>501555047</v>
      </c>
      <c r="CM228" s="395">
        <f t="shared" si="583"/>
        <v>0</v>
      </c>
      <c r="CN228" s="395">
        <f t="shared" si="584"/>
        <v>145371988</v>
      </c>
      <c r="CO228" s="395">
        <f t="shared" si="585"/>
        <v>8449634</v>
      </c>
      <c r="CP228" s="395">
        <f t="shared" si="586"/>
        <v>37623331</v>
      </c>
      <c r="CQ228" s="947">
        <f t="shared" si="556"/>
        <v>1</v>
      </c>
      <c r="CR228" s="947">
        <f t="shared" si="557"/>
        <v>0.79022801154401157</v>
      </c>
    </row>
    <row r="229" spans="1:96" s="392" customFormat="1" ht="22.5" customHeight="1" outlineLevel="3" x14ac:dyDescent="0.25">
      <c r="A229" s="1191" t="str">
        <f t="shared" si="487"/>
        <v>C-2502-1000-7-0-2-610</v>
      </c>
      <c r="B229" s="43" t="s">
        <v>420</v>
      </c>
      <c r="C229" s="404">
        <v>10</v>
      </c>
      <c r="D229" s="65" t="s">
        <v>362</v>
      </c>
      <c r="E229" s="395">
        <v>75000000</v>
      </c>
      <c r="F229" s="378"/>
      <c r="G229" s="378"/>
      <c r="H229" s="378"/>
      <c r="I229" s="378"/>
      <c r="J229" s="378"/>
      <c r="K229" s="378"/>
      <c r="L229" s="378"/>
      <c r="M229" s="378"/>
      <c r="N229" s="378"/>
      <c r="O229" s="378"/>
      <c r="P229" s="378"/>
      <c r="Q229" s="430"/>
      <c r="R229" s="377"/>
      <c r="S229" s="377"/>
      <c r="T229" s="378"/>
      <c r="U229" s="430"/>
      <c r="V229" s="30"/>
      <c r="W229" s="30"/>
      <c r="X229" s="378"/>
      <c r="Y229" s="378"/>
      <c r="Z229" s="378"/>
      <c r="AA229" s="378"/>
      <c r="AB229" s="378"/>
      <c r="AC229" s="430"/>
      <c r="AD229" s="377">
        <f t="shared" si="576"/>
        <v>0</v>
      </c>
      <c r="AE229" s="395">
        <f t="shared" si="576"/>
        <v>0</v>
      </c>
      <c r="AF229" s="916"/>
      <c r="AG229" s="378"/>
      <c r="AH229" s="395"/>
      <c r="AI229" s="395">
        <f t="shared" si="567"/>
        <v>75000000</v>
      </c>
      <c r="AJ229" s="378"/>
      <c r="AK229" s="121">
        <f t="shared" si="577"/>
        <v>0</v>
      </c>
      <c r="AL229" s="776">
        <f t="shared" si="578"/>
        <v>75000000</v>
      </c>
      <c r="AM229" s="395">
        <v>0</v>
      </c>
      <c r="AN229" s="377">
        <v>0</v>
      </c>
      <c r="AO229" s="377">
        <v>0</v>
      </c>
      <c r="AP229" s="377">
        <v>0</v>
      </c>
      <c r="AQ229" s="377">
        <v>0</v>
      </c>
      <c r="AR229" s="384">
        <v>0</v>
      </c>
      <c r="AS229" s="379">
        <v>0</v>
      </c>
      <c r="AT229" s="379">
        <v>0</v>
      </c>
      <c r="AU229" s="385">
        <v>0</v>
      </c>
      <c r="AV229" s="390">
        <v>0</v>
      </c>
      <c r="AW229" s="390">
        <v>0</v>
      </c>
      <c r="AX229" s="379">
        <v>0</v>
      </c>
      <c r="AY229" s="385">
        <f t="shared" si="579"/>
        <v>0</v>
      </c>
      <c r="AZ229" s="390">
        <v>0</v>
      </c>
      <c r="BA229" s="379">
        <v>0</v>
      </c>
      <c r="BB229" s="379">
        <v>0</v>
      </c>
      <c r="BC229" s="379">
        <v>0</v>
      </c>
      <c r="BD229" s="379">
        <v>0</v>
      </c>
      <c r="BE229" s="380">
        <v>0</v>
      </c>
      <c r="BF229" s="379">
        <v>0</v>
      </c>
      <c r="BG229" s="379">
        <v>0</v>
      </c>
      <c r="BH229" s="385">
        <v>0</v>
      </c>
      <c r="BI229" s="390">
        <v>0</v>
      </c>
      <c r="BJ229" s="390">
        <v>0</v>
      </c>
      <c r="BK229" s="379">
        <v>0</v>
      </c>
      <c r="BL229" s="395">
        <f t="shared" si="580"/>
        <v>0</v>
      </c>
      <c r="BM229" s="390">
        <v>0</v>
      </c>
      <c r="BN229" s="1065">
        <v>0</v>
      </c>
      <c r="BO229" s="390">
        <v>0</v>
      </c>
      <c r="BP229" s="388">
        <v>0</v>
      </c>
      <c r="BQ229" s="388">
        <v>0</v>
      </c>
      <c r="BR229" s="388">
        <v>0</v>
      </c>
      <c r="BS229" s="379">
        <v>0</v>
      </c>
      <c r="BT229" s="389">
        <v>0</v>
      </c>
      <c r="BU229" s="390">
        <v>0</v>
      </c>
      <c r="BV229" s="380">
        <v>0</v>
      </c>
      <c r="BW229" s="379">
        <v>0</v>
      </c>
      <c r="BX229" s="387">
        <v>0</v>
      </c>
      <c r="BY229" s="377">
        <f t="shared" si="581"/>
        <v>0</v>
      </c>
      <c r="BZ229" s="954">
        <v>0</v>
      </c>
      <c r="CA229" s="394">
        <v>0</v>
      </c>
      <c r="CB229" s="394">
        <v>0</v>
      </c>
      <c r="CC229" s="394">
        <v>0</v>
      </c>
      <c r="CD229" s="394">
        <v>0</v>
      </c>
      <c r="CE229" s="379">
        <v>0</v>
      </c>
      <c r="CF229" s="379">
        <v>0</v>
      </c>
      <c r="CG229" s="391">
        <v>0</v>
      </c>
      <c r="CH229" s="952">
        <v>0</v>
      </c>
      <c r="CI229" s="381">
        <v>0</v>
      </c>
      <c r="CJ229" s="381">
        <v>0</v>
      </c>
      <c r="CK229" s="381">
        <v>0</v>
      </c>
      <c r="CL229" s="377">
        <f t="shared" si="582"/>
        <v>0</v>
      </c>
      <c r="CM229" s="395">
        <f t="shared" si="583"/>
        <v>75000000</v>
      </c>
      <c r="CN229" s="395">
        <f t="shared" si="584"/>
        <v>0</v>
      </c>
      <c r="CO229" s="395">
        <f t="shared" si="585"/>
        <v>0</v>
      </c>
      <c r="CP229" s="395">
        <f t="shared" si="586"/>
        <v>0</v>
      </c>
      <c r="CQ229" s="947">
        <f t="shared" si="556"/>
        <v>0</v>
      </c>
      <c r="CR229" s="947">
        <f t="shared" si="557"/>
        <v>0</v>
      </c>
    </row>
    <row r="230" spans="1:96" s="665" customFormat="1" ht="22.5" customHeight="1" outlineLevel="3" x14ac:dyDescent="0.25">
      <c r="A230" s="1191" t="str">
        <f t="shared" si="487"/>
        <v>C-2502-1000-7-0-2-1110</v>
      </c>
      <c r="B230" s="43" t="s">
        <v>421</v>
      </c>
      <c r="C230" s="404">
        <v>10</v>
      </c>
      <c r="D230" s="65" t="s">
        <v>363</v>
      </c>
      <c r="E230" s="395">
        <v>1500000000</v>
      </c>
      <c r="F230" s="378"/>
      <c r="G230" s="378"/>
      <c r="H230" s="378"/>
      <c r="I230" s="378"/>
      <c r="J230" s="378"/>
      <c r="K230" s="378"/>
      <c r="L230" s="378"/>
      <c r="M230" s="378"/>
      <c r="N230" s="378"/>
      <c r="O230" s="378"/>
      <c r="P230" s="378"/>
      <c r="Q230" s="430"/>
      <c r="R230" s="377"/>
      <c r="S230" s="377"/>
      <c r="T230" s="378"/>
      <c r="U230" s="430"/>
      <c r="V230" s="30"/>
      <c r="W230" s="30"/>
      <c r="X230" s="378">
        <v>910000000</v>
      </c>
      <c r="Y230" s="378"/>
      <c r="Z230" s="378">
        <v>100000000</v>
      </c>
      <c r="AA230" s="378"/>
      <c r="AB230" s="378"/>
      <c r="AC230" s="430"/>
      <c r="AD230" s="377">
        <f t="shared" si="576"/>
        <v>1010000000</v>
      </c>
      <c r="AE230" s="395">
        <f t="shared" si="576"/>
        <v>0</v>
      </c>
      <c r="AF230" s="377">
        <v>300000000</v>
      </c>
      <c r="AG230" s="378"/>
      <c r="AH230" s="395"/>
      <c r="AI230" s="395">
        <f t="shared" si="567"/>
        <v>190000000</v>
      </c>
      <c r="AJ230" s="395"/>
      <c r="AK230" s="121">
        <f t="shared" si="577"/>
        <v>0</v>
      </c>
      <c r="AL230" s="776">
        <f>+AI230-AJ230</f>
        <v>190000000</v>
      </c>
      <c r="AM230" s="395">
        <v>0</v>
      </c>
      <c r="AN230" s="377">
        <v>0</v>
      </c>
      <c r="AO230" s="377">
        <v>0</v>
      </c>
      <c r="AP230" s="377">
        <v>0</v>
      </c>
      <c r="AQ230" s="377">
        <v>0</v>
      </c>
      <c r="AR230" s="384">
        <v>0</v>
      </c>
      <c r="AS230" s="379">
        <v>0</v>
      </c>
      <c r="AT230" s="379">
        <v>0</v>
      </c>
      <c r="AU230" s="385">
        <v>0</v>
      </c>
      <c r="AV230" s="390">
        <v>0</v>
      </c>
      <c r="AW230" s="390">
        <v>0</v>
      </c>
      <c r="AX230" s="379">
        <v>0</v>
      </c>
      <c r="AY230" s="385">
        <f t="shared" si="579"/>
        <v>0</v>
      </c>
      <c r="AZ230" s="390">
        <v>0</v>
      </c>
      <c r="BA230" s="379">
        <v>0</v>
      </c>
      <c r="BB230" s="379">
        <v>0</v>
      </c>
      <c r="BC230" s="379">
        <v>0</v>
      </c>
      <c r="BD230" s="379">
        <v>0</v>
      </c>
      <c r="BE230" s="380">
        <v>0</v>
      </c>
      <c r="BF230" s="379">
        <v>0</v>
      </c>
      <c r="BG230" s="379">
        <v>0</v>
      </c>
      <c r="BH230" s="385">
        <v>0</v>
      </c>
      <c r="BI230" s="390">
        <v>0</v>
      </c>
      <c r="BJ230" s="390">
        <v>0</v>
      </c>
      <c r="BK230" s="379">
        <v>0</v>
      </c>
      <c r="BL230" s="385">
        <f t="shared" si="580"/>
        <v>0</v>
      </c>
      <c r="BM230" s="390">
        <v>0</v>
      </c>
      <c r="BN230" s="1066">
        <v>0</v>
      </c>
      <c r="BO230" s="390">
        <v>0</v>
      </c>
      <c r="BP230" s="388">
        <v>0</v>
      </c>
      <c r="BQ230" s="388">
        <v>0</v>
      </c>
      <c r="BR230" s="388">
        <v>0</v>
      </c>
      <c r="BS230" s="379">
        <v>0</v>
      </c>
      <c r="BT230" s="389">
        <v>0</v>
      </c>
      <c r="BU230" s="390">
        <v>0</v>
      </c>
      <c r="BV230" s="380">
        <v>0</v>
      </c>
      <c r="BW230" s="379">
        <v>0</v>
      </c>
      <c r="BX230" s="387">
        <v>0</v>
      </c>
      <c r="BY230" s="377">
        <f t="shared" si="581"/>
        <v>0</v>
      </c>
      <c r="BZ230" s="954">
        <v>0</v>
      </c>
      <c r="CA230" s="394">
        <v>0</v>
      </c>
      <c r="CB230" s="394">
        <v>0</v>
      </c>
      <c r="CC230" s="394">
        <v>0</v>
      </c>
      <c r="CD230" s="394">
        <v>0</v>
      </c>
      <c r="CE230" s="379">
        <v>0</v>
      </c>
      <c r="CF230" s="379">
        <v>0</v>
      </c>
      <c r="CG230" s="391">
        <v>0</v>
      </c>
      <c r="CH230" s="952">
        <v>0</v>
      </c>
      <c r="CI230" s="381">
        <v>0</v>
      </c>
      <c r="CJ230" s="381">
        <v>0</v>
      </c>
      <c r="CK230" s="381">
        <v>0</v>
      </c>
      <c r="CL230" s="377">
        <f t="shared" si="582"/>
        <v>0</v>
      </c>
      <c r="CM230" s="395">
        <f t="shared" si="583"/>
        <v>190000000</v>
      </c>
      <c r="CN230" s="395">
        <f t="shared" si="584"/>
        <v>0</v>
      </c>
      <c r="CO230" s="395">
        <f t="shared" si="585"/>
        <v>0</v>
      </c>
      <c r="CP230" s="395">
        <f t="shared" si="586"/>
        <v>0</v>
      </c>
      <c r="CQ230" s="947">
        <f t="shared" si="556"/>
        <v>0</v>
      </c>
      <c r="CR230" s="947">
        <f t="shared" si="557"/>
        <v>0</v>
      </c>
    </row>
    <row r="231" spans="1:96" s="26" customFormat="1" ht="66.75" customHeight="1" x14ac:dyDescent="0.2">
      <c r="A231" s="1544" t="str">
        <f>+B231</f>
        <v>C-2502-1000-8</v>
      </c>
      <c r="B231" s="292" t="s">
        <v>766</v>
      </c>
      <c r="C231" s="420"/>
      <c r="D231" s="1415" t="s">
        <v>755</v>
      </c>
      <c r="E231" s="293">
        <f>+SUM(E232:E233)</f>
        <v>0</v>
      </c>
      <c r="F231" s="293">
        <f t="shared" ref="F231:W231" si="587">+SUM(F232:F233)</f>
        <v>0</v>
      </c>
      <c r="G231" s="293">
        <f t="shared" si="587"/>
        <v>0</v>
      </c>
      <c r="H231" s="293">
        <f t="shared" si="587"/>
        <v>0</v>
      </c>
      <c r="I231" s="293">
        <f t="shared" si="587"/>
        <v>0</v>
      </c>
      <c r="J231" s="293">
        <f t="shared" si="587"/>
        <v>0</v>
      </c>
      <c r="K231" s="293">
        <f t="shared" si="587"/>
        <v>0</v>
      </c>
      <c r="L231" s="293">
        <f t="shared" si="587"/>
        <v>0</v>
      </c>
      <c r="M231" s="293">
        <f t="shared" si="587"/>
        <v>0</v>
      </c>
      <c r="N231" s="293">
        <f t="shared" si="587"/>
        <v>0</v>
      </c>
      <c r="O231" s="293">
        <f t="shared" si="587"/>
        <v>0</v>
      </c>
      <c r="P231" s="293">
        <f t="shared" si="587"/>
        <v>0</v>
      </c>
      <c r="Q231" s="294">
        <f t="shared" si="587"/>
        <v>0</v>
      </c>
      <c r="R231" s="295">
        <f t="shared" si="587"/>
        <v>0</v>
      </c>
      <c r="S231" s="293">
        <f t="shared" si="587"/>
        <v>0</v>
      </c>
      <c r="T231" s="293">
        <f t="shared" si="587"/>
        <v>0</v>
      </c>
      <c r="U231" s="294">
        <f t="shared" si="587"/>
        <v>0</v>
      </c>
      <c r="V231" s="295">
        <f>+SUM(V232:V233)</f>
        <v>0</v>
      </c>
      <c r="W231" s="295">
        <f t="shared" si="587"/>
        <v>400000000</v>
      </c>
      <c r="X231" s="293">
        <f>+SUM(X232:X235)</f>
        <v>400000000</v>
      </c>
      <c r="Y231" s="293">
        <f t="shared" ref="Y231:CI231" si="588">+SUM(Y232:Y235)</f>
        <v>400000000</v>
      </c>
      <c r="Z231" s="293">
        <f t="shared" si="588"/>
        <v>0</v>
      </c>
      <c r="AA231" s="293">
        <f t="shared" si="588"/>
        <v>0</v>
      </c>
      <c r="AB231" s="293">
        <f t="shared" si="588"/>
        <v>0</v>
      </c>
      <c r="AC231" s="294">
        <f t="shared" si="588"/>
        <v>0</v>
      </c>
      <c r="AD231" s="295">
        <f t="shared" si="588"/>
        <v>400000000</v>
      </c>
      <c r="AE231" s="293">
        <f t="shared" si="588"/>
        <v>800000000</v>
      </c>
      <c r="AF231" s="293">
        <f t="shared" si="588"/>
        <v>0</v>
      </c>
      <c r="AG231" s="293">
        <f t="shared" si="588"/>
        <v>0</v>
      </c>
      <c r="AH231" s="293">
        <f t="shared" si="588"/>
        <v>0</v>
      </c>
      <c r="AI231" s="293">
        <f t="shared" si="588"/>
        <v>400000000</v>
      </c>
      <c r="AJ231" s="293">
        <f t="shared" si="588"/>
        <v>0</v>
      </c>
      <c r="AK231" s="293">
        <f t="shared" si="588"/>
        <v>398697451</v>
      </c>
      <c r="AL231" s="293">
        <f t="shared" si="588"/>
        <v>400000000</v>
      </c>
      <c r="AM231" s="293">
        <f t="shared" si="588"/>
        <v>0</v>
      </c>
      <c r="AN231" s="293">
        <f t="shared" si="588"/>
        <v>0</v>
      </c>
      <c r="AO231" s="293">
        <f t="shared" si="588"/>
        <v>0</v>
      </c>
      <c r="AP231" s="293">
        <f t="shared" si="588"/>
        <v>0</v>
      </c>
      <c r="AQ231" s="293">
        <f t="shared" si="588"/>
        <v>0</v>
      </c>
      <c r="AR231" s="293">
        <f t="shared" si="588"/>
        <v>0</v>
      </c>
      <c r="AS231" s="293">
        <f t="shared" si="588"/>
        <v>0</v>
      </c>
      <c r="AT231" s="293">
        <f t="shared" si="588"/>
        <v>0</v>
      </c>
      <c r="AU231" s="293">
        <f t="shared" si="588"/>
        <v>0</v>
      </c>
      <c r="AV231" s="293">
        <f t="shared" si="588"/>
        <v>398697451</v>
      </c>
      <c r="AW231" s="293">
        <f t="shared" ref="AW231" si="589">+SUM(AW232:AW235)</f>
        <v>0</v>
      </c>
      <c r="AX231" s="293">
        <f t="shared" si="588"/>
        <v>0</v>
      </c>
      <c r="AY231" s="293">
        <f t="shared" si="588"/>
        <v>398697451</v>
      </c>
      <c r="AZ231" s="293">
        <f t="shared" si="588"/>
        <v>0</v>
      </c>
      <c r="BA231" s="293">
        <f t="shared" si="588"/>
        <v>0</v>
      </c>
      <c r="BB231" s="293">
        <f t="shared" si="588"/>
        <v>0</v>
      </c>
      <c r="BC231" s="293">
        <f t="shared" si="588"/>
        <v>0</v>
      </c>
      <c r="BD231" s="293">
        <f t="shared" si="588"/>
        <v>0</v>
      </c>
      <c r="BE231" s="293">
        <f t="shared" si="588"/>
        <v>0</v>
      </c>
      <c r="BF231" s="293">
        <f t="shared" si="588"/>
        <v>0</v>
      </c>
      <c r="BG231" s="293">
        <f t="shared" si="588"/>
        <v>0</v>
      </c>
      <c r="BH231" s="293">
        <f t="shared" si="588"/>
        <v>0</v>
      </c>
      <c r="BI231" s="293">
        <f t="shared" si="588"/>
        <v>0</v>
      </c>
      <c r="BJ231" s="293">
        <f t="shared" ref="BJ231" si="590">+SUM(BJ232:BJ235)</f>
        <v>38008600</v>
      </c>
      <c r="BK231" s="293">
        <f t="shared" si="588"/>
        <v>356517319</v>
      </c>
      <c r="BL231" s="293">
        <f t="shared" si="588"/>
        <v>394525919</v>
      </c>
      <c r="BM231" s="293">
        <f t="shared" si="588"/>
        <v>0</v>
      </c>
      <c r="BN231" s="293">
        <f t="shared" si="588"/>
        <v>0</v>
      </c>
      <c r="BO231" s="293">
        <f t="shared" si="588"/>
        <v>0</v>
      </c>
      <c r="BP231" s="293">
        <f t="shared" si="588"/>
        <v>0</v>
      </c>
      <c r="BQ231" s="293">
        <f t="shared" si="588"/>
        <v>0</v>
      </c>
      <c r="BR231" s="293">
        <f t="shared" si="588"/>
        <v>0</v>
      </c>
      <c r="BS231" s="293">
        <f t="shared" si="588"/>
        <v>0</v>
      </c>
      <c r="BT231" s="293">
        <f t="shared" si="588"/>
        <v>0</v>
      </c>
      <c r="BU231" s="293">
        <f t="shared" si="588"/>
        <v>0</v>
      </c>
      <c r="BV231" s="293">
        <f t="shared" si="588"/>
        <v>0</v>
      </c>
      <c r="BW231" s="293">
        <f t="shared" ref="BW231" si="591">+SUM(BW232:BW235)</f>
        <v>0</v>
      </c>
      <c r="BX231" s="293">
        <f t="shared" si="588"/>
        <v>62440210</v>
      </c>
      <c r="BY231" s="293">
        <f t="shared" si="588"/>
        <v>62440210</v>
      </c>
      <c r="BZ231" s="293">
        <f t="shared" si="588"/>
        <v>0</v>
      </c>
      <c r="CA231" s="293">
        <f t="shared" si="588"/>
        <v>0</v>
      </c>
      <c r="CB231" s="293">
        <f t="shared" si="588"/>
        <v>0</v>
      </c>
      <c r="CC231" s="293">
        <f t="shared" si="588"/>
        <v>0</v>
      </c>
      <c r="CD231" s="293">
        <f t="shared" si="588"/>
        <v>0</v>
      </c>
      <c r="CE231" s="293">
        <f t="shared" si="588"/>
        <v>0</v>
      </c>
      <c r="CF231" s="293">
        <f t="shared" si="588"/>
        <v>0</v>
      </c>
      <c r="CG231" s="293">
        <f t="shared" si="588"/>
        <v>0</v>
      </c>
      <c r="CH231" s="293">
        <f t="shared" si="588"/>
        <v>0</v>
      </c>
      <c r="CI231" s="293">
        <f t="shared" si="588"/>
        <v>0</v>
      </c>
      <c r="CJ231" s="293">
        <f t="shared" ref="CJ231" si="592">+SUM(CJ232:CJ235)</f>
        <v>0</v>
      </c>
      <c r="CK231" s="293">
        <f t="shared" ref="CK231" si="593">+SUM(CK232:CK235)</f>
        <v>62440210</v>
      </c>
      <c r="CL231" s="293">
        <f t="shared" ref="CL231" si="594">+SUM(CL232:CL235)</f>
        <v>62440210</v>
      </c>
      <c r="CM231" s="293">
        <f>+CM232+CM233+CM234+CM235</f>
        <v>1302549</v>
      </c>
      <c r="CN231" s="293">
        <f t="shared" ref="CN231:CO231" si="595">+CN232+CN233+CN234+CN235</f>
        <v>4171532</v>
      </c>
      <c r="CO231" s="293">
        <f t="shared" si="595"/>
        <v>332085709</v>
      </c>
      <c r="CP231" s="293">
        <f>+CP232+CP233+CP234+CP235</f>
        <v>0</v>
      </c>
      <c r="CQ231" s="299">
        <f t="shared" si="556"/>
        <v>0.99674362750000001</v>
      </c>
      <c r="CR231" s="299">
        <f t="shared" si="557"/>
        <v>0.98631479749999995</v>
      </c>
    </row>
    <row r="232" spans="1:96" s="665" customFormat="1" ht="22.5" customHeight="1" outlineLevel="3" x14ac:dyDescent="0.25">
      <c r="A232" s="1191" t="str">
        <f t="shared" si="487"/>
        <v>C-2502-1000-8-0-3-1010</v>
      </c>
      <c r="B232" s="43" t="s">
        <v>768</v>
      </c>
      <c r="C232" s="404">
        <v>10</v>
      </c>
      <c r="D232" s="65" t="s">
        <v>767</v>
      </c>
      <c r="E232" s="395"/>
      <c r="F232" s="378"/>
      <c r="G232" s="378"/>
      <c r="H232" s="378"/>
      <c r="I232" s="378"/>
      <c r="J232" s="378"/>
      <c r="K232" s="378"/>
      <c r="L232" s="378"/>
      <c r="M232" s="378"/>
      <c r="N232" s="378"/>
      <c r="O232" s="378"/>
      <c r="P232" s="378"/>
      <c r="Q232" s="430"/>
      <c r="R232" s="377"/>
      <c r="S232" s="395"/>
      <c r="T232" s="378"/>
      <c r="U232" s="430"/>
      <c r="V232" s="30"/>
      <c r="W232" s="30">
        <v>361979000</v>
      </c>
      <c r="X232" s="378">
        <v>361979000</v>
      </c>
      <c r="Y232" s="378"/>
      <c r="Z232" s="378"/>
      <c r="AA232" s="378"/>
      <c r="AB232" s="378"/>
      <c r="AC232" s="430"/>
      <c r="AD232" s="377">
        <f t="shared" ref="AD232:AE235" si="596">+F232+H232+J232+L232+N232+P232+R232+T232+V232+X232+Z232+AB232</f>
        <v>361979000</v>
      </c>
      <c r="AE232" s="395">
        <f t="shared" si="596"/>
        <v>361979000</v>
      </c>
      <c r="AF232" s="377"/>
      <c r="AG232" s="378"/>
      <c r="AH232" s="395"/>
      <c r="AI232" s="395">
        <f>+E232-AD232+AE232-AH232-AF232+AG232</f>
        <v>0</v>
      </c>
      <c r="AJ232" s="395"/>
      <c r="AK232" s="121">
        <f t="shared" si="577"/>
        <v>0</v>
      </c>
      <c r="AL232" s="776">
        <f t="shared" si="578"/>
        <v>0</v>
      </c>
      <c r="AM232" s="395">
        <v>0</v>
      </c>
      <c r="AN232" s="395">
        <v>0</v>
      </c>
      <c r="AO232" s="395">
        <v>0</v>
      </c>
      <c r="AP232" s="395">
        <v>0</v>
      </c>
      <c r="AQ232" s="395">
        <v>0</v>
      </c>
      <c r="AR232" s="777">
        <v>0</v>
      </c>
      <c r="AS232" s="380">
        <v>0</v>
      </c>
      <c r="AT232" s="380">
        <v>0</v>
      </c>
      <c r="AU232" s="395">
        <v>0</v>
      </c>
      <c r="AV232" s="380">
        <v>0</v>
      </c>
      <c r="AW232" s="380">
        <v>0</v>
      </c>
      <c r="AX232" s="380">
        <v>0</v>
      </c>
      <c r="AY232" s="385">
        <f t="shared" ref="AY232:AY235" si="597">+SUM(AM232:AX232)</f>
        <v>0</v>
      </c>
      <c r="AZ232" s="380">
        <v>0</v>
      </c>
      <c r="BA232" s="380">
        <v>0</v>
      </c>
      <c r="BB232" s="380">
        <v>0</v>
      </c>
      <c r="BC232" s="380">
        <v>0</v>
      </c>
      <c r="BD232" s="380">
        <v>0</v>
      </c>
      <c r="BE232" s="380">
        <v>0</v>
      </c>
      <c r="BF232" s="380">
        <v>0</v>
      </c>
      <c r="BG232" s="380">
        <v>0</v>
      </c>
      <c r="BH232" s="379">
        <v>0</v>
      </c>
      <c r="BI232" s="379">
        <v>0</v>
      </c>
      <c r="BJ232" s="379">
        <v>0</v>
      </c>
      <c r="BK232" s="379">
        <v>0</v>
      </c>
      <c r="BL232" s="379">
        <f t="shared" ref="BL232:BL235" si="598">+SUM(AZ232:BK232)</f>
        <v>0</v>
      </c>
      <c r="BM232" s="379">
        <v>0</v>
      </c>
      <c r="BN232" s="379">
        <v>0</v>
      </c>
      <c r="BO232" s="379">
        <v>0</v>
      </c>
      <c r="BP232" s="379">
        <v>0</v>
      </c>
      <c r="BQ232" s="379">
        <v>0</v>
      </c>
      <c r="BR232" s="379">
        <v>0</v>
      </c>
      <c r="BS232" s="379">
        <v>0</v>
      </c>
      <c r="BT232" s="379">
        <v>0</v>
      </c>
      <c r="BU232" s="379">
        <v>0</v>
      </c>
      <c r="BV232" s="391">
        <v>0</v>
      </c>
      <c r="BW232" s="391">
        <v>0</v>
      </c>
      <c r="BX232" s="379">
        <v>0</v>
      </c>
      <c r="BY232" s="379">
        <f>+SUM(BM232:BX232)</f>
        <v>0</v>
      </c>
      <c r="BZ232" s="1344">
        <v>0</v>
      </c>
      <c r="CA232" s="1344">
        <v>0</v>
      </c>
      <c r="CB232" s="1344">
        <v>0</v>
      </c>
      <c r="CC232" s="1344">
        <v>0</v>
      </c>
      <c r="CD232" s="1344">
        <v>0</v>
      </c>
      <c r="CE232" s="379">
        <v>0</v>
      </c>
      <c r="CF232" s="379">
        <v>0</v>
      </c>
      <c r="CG232" s="391">
        <v>0</v>
      </c>
      <c r="CH232" s="391">
        <v>0</v>
      </c>
      <c r="CI232" s="391">
        <v>0</v>
      </c>
      <c r="CJ232" s="391">
        <v>0</v>
      </c>
      <c r="CK232" s="391">
        <v>0</v>
      </c>
      <c r="CL232" s="379">
        <f t="shared" ref="CL232:CL235" si="599">+SUM(BZ232:CK232)</f>
        <v>0</v>
      </c>
      <c r="CM232" s="379">
        <f>+AL232-AY232</f>
        <v>0</v>
      </c>
      <c r="CN232" s="379">
        <f>+AY232-BL232</f>
        <v>0</v>
      </c>
      <c r="CO232" s="379">
        <f>+BL232-BY232</f>
        <v>0</v>
      </c>
      <c r="CP232" s="395"/>
      <c r="CQ232" s="947">
        <f t="shared" si="556"/>
        <v>0</v>
      </c>
      <c r="CR232" s="947">
        <f t="shared" si="557"/>
        <v>0</v>
      </c>
    </row>
    <row r="233" spans="1:96" s="665" customFormat="1" ht="22.5" customHeight="1" outlineLevel="3" x14ac:dyDescent="0.25">
      <c r="A233" s="1191" t="str">
        <f t="shared" si="487"/>
        <v>C-2502-1000-8-0-3-1110</v>
      </c>
      <c r="B233" s="43" t="s">
        <v>769</v>
      </c>
      <c r="C233" s="404">
        <v>10</v>
      </c>
      <c r="D233" s="65" t="s">
        <v>381</v>
      </c>
      <c r="E233" s="395"/>
      <c r="F233" s="378"/>
      <c r="G233" s="378"/>
      <c r="H233" s="378"/>
      <c r="I233" s="378"/>
      <c r="J233" s="378"/>
      <c r="K233" s="378"/>
      <c r="L233" s="378"/>
      <c r="M233" s="378"/>
      <c r="N233" s="378"/>
      <c r="O233" s="378"/>
      <c r="P233" s="378"/>
      <c r="Q233" s="430"/>
      <c r="R233" s="377"/>
      <c r="S233" s="395"/>
      <c r="T233" s="378"/>
      <c r="U233" s="430"/>
      <c r="V233" s="30"/>
      <c r="W233" s="30">
        <v>38021000</v>
      </c>
      <c r="X233" s="378">
        <v>38021000</v>
      </c>
      <c r="Y233" s="378"/>
      <c r="Z233" s="378"/>
      <c r="AA233" s="378"/>
      <c r="AB233" s="378"/>
      <c r="AC233" s="430"/>
      <c r="AD233" s="377">
        <f t="shared" si="596"/>
        <v>38021000</v>
      </c>
      <c r="AE233" s="395">
        <f t="shared" si="596"/>
        <v>38021000</v>
      </c>
      <c r="AF233" s="377"/>
      <c r="AG233" s="378"/>
      <c r="AH233" s="395"/>
      <c r="AI233" s="395">
        <f>+E233-AD233+AE233-AH233-AF233+AG233</f>
        <v>0</v>
      </c>
      <c r="AJ233" s="395"/>
      <c r="AK233" s="121">
        <f t="shared" si="577"/>
        <v>0</v>
      </c>
      <c r="AL233" s="776">
        <f t="shared" si="578"/>
        <v>0</v>
      </c>
      <c r="AM233" s="395">
        <v>0</v>
      </c>
      <c r="AN233" s="395">
        <v>0</v>
      </c>
      <c r="AO233" s="395">
        <v>0</v>
      </c>
      <c r="AP233" s="395">
        <v>0</v>
      </c>
      <c r="AQ233" s="395">
        <v>0</v>
      </c>
      <c r="AR233" s="777">
        <v>0</v>
      </c>
      <c r="AS233" s="380">
        <v>0</v>
      </c>
      <c r="AT233" s="380">
        <v>0</v>
      </c>
      <c r="AU233" s="395">
        <v>0</v>
      </c>
      <c r="AV233" s="380">
        <v>0</v>
      </c>
      <c r="AW233" s="380">
        <v>0</v>
      </c>
      <c r="AX233" s="380">
        <v>0</v>
      </c>
      <c r="AY233" s="385">
        <f t="shared" si="597"/>
        <v>0</v>
      </c>
      <c r="AZ233" s="380">
        <v>0</v>
      </c>
      <c r="BA233" s="380">
        <v>0</v>
      </c>
      <c r="BB233" s="380">
        <v>0</v>
      </c>
      <c r="BC233" s="380">
        <v>0</v>
      </c>
      <c r="BD233" s="380">
        <v>0</v>
      </c>
      <c r="BE233" s="380">
        <v>0</v>
      </c>
      <c r="BF233" s="380">
        <v>0</v>
      </c>
      <c r="BG233" s="380">
        <v>0</v>
      </c>
      <c r="BH233" s="379">
        <v>0</v>
      </c>
      <c r="BI233" s="379">
        <v>0</v>
      </c>
      <c r="BJ233" s="379">
        <v>0</v>
      </c>
      <c r="BK233" s="379">
        <v>0</v>
      </c>
      <c r="BL233" s="379">
        <f t="shared" si="598"/>
        <v>0</v>
      </c>
      <c r="BM233" s="379">
        <v>0</v>
      </c>
      <c r="BN233" s="379">
        <v>0</v>
      </c>
      <c r="BO233" s="379">
        <v>0</v>
      </c>
      <c r="BP233" s="379">
        <v>0</v>
      </c>
      <c r="BQ233" s="379">
        <v>0</v>
      </c>
      <c r="BR233" s="379">
        <v>0</v>
      </c>
      <c r="BS233" s="379">
        <v>0</v>
      </c>
      <c r="BT233" s="379">
        <v>0</v>
      </c>
      <c r="BU233" s="379">
        <v>0</v>
      </c>
      <c r="BV233" s="391">
        <v>0</v>
      </c>
      <c r="BW233" s="391">
        <v>0</v>
      </c>
      <c r="BX233" s="379">
        <v>0</v>
      </c>
      <c r="BY233" s="379">
        <f>+SUM(BM233:BX233)</f>
        <v>0</v>
      </c>
      <c r="BZ233" s="1344">
        <v>0</v>
      </c>
      <c r="CA233" s="1344">
        <v>0</v>
      </c>
      <c r="CB233" s="1344">
        <v>0</v>
      </c>
      <c r="CC233" s="1344">
        <v>0</v>
      </c>
      <c r="CD233" s="1344">
        <v>0</v>
      </c>
      <c r="CE233" s="379">
        <v>0</v>
      </c>
      <c r="CF233" s="379">
        <v>0</v>
      </c>
      <c r="CG233" s="391">
        <v>0</v>
      </c>
      <c r="CH233" s="391">
        <v>0</v>
      </c>
      <c r="CI233" s="391">
        <v>0</v>
      </c>
      <c r="CJ233" s="391">
        <v>0</v>
      </c>
      <c r="CK233" s="391">
        <v>0</v>
      </c>
      <c r="CL233" s="379">
        <f t="shared" si="599"/>
        <v>0</v>
      </c>
      <c r="CM233" s="379">
        <f>+AL233-AY233</f>
        <v>0</v>
      </c>
      <c r="CN233" s="379">
        <f>+AY233-BL233</f>
        <v>0</v>
      </c>
      <c r="CO233" s="379">
        <f>+BL233-BY233</f>
        <v>0</v>
      </c>
      <c r="CP233" s="395"/>
      <c r="CQ233" s="947">
        <f t="shared" si="556"/>
        <v>0</v>
      </c>
      <c r="CR233" s="947">
        <f t="shared" si="557"/>
        <v>0</v>
      </c>
    </row>
    <row r="234" spans="1:96" s="392" customFormat="1" ht="22.5" customHeight="1" outlineLevel="3" x14ac:dyDescent="0.25">
      <c r="A234" s="1191" t="str">
        <f t="shared" si="487"/>
        <v>C-2502-1000-8-0-2-1010</v>
      </c>
      <c r="B234" s="109" t="s">
        <v>801</v>
      </c>
      <c r="C234" s="25">
        <v>10</v>
      </c>
      <c r="D234" s="108" t="s">
        <v>767</v>
      </c>
      <c r="E234" s="1395"/>
      <c r="F234" s="1401"/>
      <c r="G234" s="1401"/>
      <c r="H234" s="1401"/>
      <c r="I234" s="1401"/>
      <c r="J234" s="1401"/>
      <c r="K234" s="1401"/>
      <c r="L234" s="1401"/>
      <c r="M234" s="1401"/>
      <c r="N234" s="1401"/>
      <c r="O234" s="1401"/>
      <c r="P234" s="1401"/>
      <c r="Q234" s="1402"/>
      <c r="R234" s="1399"/>
      <c r="S234" s="1395"/>
      <c r="T234" s="1401"/>
      <c r="U234" s="1402"/>
      <c r="V234" s="37"/>
      <c r="W234" s="37"/>
      <c r="X234" s="1401"/>
      <c r="Y234" s="1401">
        <v>361979000</v>
      </c>
      <c r="Z234" s="1401"/>
      <c r="AA234" s="1401"/>
      <c r="AB234" s="1401"/>
      <c r="AC234" s="1402"/>
      <c r="AD234" s="1399">
        <f t="shared" si="596"/>
        <v>0</v>
      </c>
      <c r="AE234" s="1395">
        <f t="shared" si="596"/>
        <v>361979000</v>
      </c>
      <c r="AF234" s="1399"/>
      <c r="AG234" s="1401"/>
      <c r="AH234" s="1395"/>
      <c r="AI234" s="1395">
        <f>+E234-AD234+AE234-AH234-AF234+AG234</f>
        <v>361979000</v>
      </c>
      <c r="AJ234" s="1395"/>
      <c r="AK234" s="121">
        <f t="shared" si="577"/>
        <v>360676951</v>
      </c>
      <c r="AL234" s="1396">
        <f t="shared" ref="AL234:AL235" si="600">+AI234-AJ234</f>
        <v>361979000</v>
      </c>
      <c r="AM234" s="1395">
        <v>0</v>
      </c>
      <c r="AN234" s="1395">
        <v>0</v>
      </c>
      <c r="AO234" s="1395">
        <v>0</v>
      </c>
      <c r="AP234" s="1395">
        <v>0</v>
      </c>
      <c r="AQ234" s="1403">
        <v>0</v>
      </c>
      <c r="AR234" s="1404">
        <v>0</v>
      </c>
      <c r="AS234" s="1405">
        <v>0</v>
      </c>
      <c r="AT234" s="1405">
        <v>0</v>
      </c>
      <c r="AU234" s="1405">
        <v>0</v>
      </c>
      <c r="AV234" s="1405">
        <v>360676951</v>
      </c>
      <c r="AW234" s="1405">
        <v>0</v>
      </c>
      <c r="AX234" s="1405">
        <v>0</v>
      </c>
      <c r="AY234" s="1405">
        <f t="shared" si="597"/>
        <v>360676951</v>
      </c>
      <c r="AZ234" s="1403">
        <v>0</v>
      </c>
      <c r="BA234" s="1403">
        <v>0</v>
      </c>
      <c r="BB234" s="1405">
        <v>0</v>
      </c>
      <c r="BC234" s="1405">
        <v>0</v>
      </c>
      <c r="BD234" s="1405">
        <v>0</v>
      </c>
      <c r="BE234" s="1405">
        <v>0</v>
      </c>
      <c r="BF234" s="1405">
        <v>0</v>
      </c>
      <c r="BG234" s="1406">
        <v>0</v>
      </c>
      <c r="BH234" s="1405">
        <v>0</v>
      </c>
      <c r="BI234" s="1405">
        <v>0</v>
      </c>
      <c r="BJ234" s="1405">
        <v>0</v>
      </c>
      <c r="BK234" s="1405">
        <v>356517319</v>
      </c>
      <c r="BL234" s="1405">
        <f t="shared" si="598"/>
        <v>356517319</v>
      </c>
      <c r="BM234" s="1405">
        <v>0</v>
      </c>
      <c r="BN234" s="1405">
        <v>0</v>
      </c>
      <c r="BO234" s="1405">
        <v>0</v>
      </c>
      <c r="BP234" s="1405">
        <v>0</v>
      </c>
      <c r="BQ234" s="1405">
        <v>0</v>
      </c>
      <c r="BR234" s="1405">
        <v>0</v>
      </c>
      <c r="BS234" s="1405">
        <v>0</v>
      </c>
      <c r="BT234" s="1405">
        <v>0</v>
      </c>
      <c r="BU234" s="1405">
        <v>0</v>
      </c>
      <c r="BV234" s="1407">
        <v>0</v>
      </c>
      <c r="BW234" s="1407">
        <v>0</v>
      </c>
      <c r="BX234" s="1405">
        <v>24431610</v>
      </c>
      <c r="BY234" s="1405">
        <f>+SUM(BM234:BX234)</f>
        <v>24431610</v>
      </c>
      <c r="BZ234" s="1408">
        <v>0</v>
      </c>
      <c r="CA234" s="1408">
        <v>0</v>
      </c>
      <c r="CB234" s="1408">
        <v>0</v>
      </c>
      <c r="CC234" s="1408">
        <v>0</v>
      </c>
      <c r="CD234" s="1408">
        <v>0</v>
      </c>
      <c r="CE234" s="1405">
        <v>0</v>
      </c>
      <c r="CF234" s="1405">
        <v>0</v>
      </c>
      <c r="CG234" s="1407">
        <v>0</v>
      </c>
      <c r="CH234" s="1407">
        <v>0</v>
      </c>
      <c r="CI234" s="1407">
        <v>0</v>
      </c>
      <c r="CJ234" s="1407">
        <v>0</v>
      </c>
      <c r="CK234" s="1407">
        <v>24431610</v>
      </c>
      <c r="CL234" s="1405">
        <f t="shared" si="599"/>
        <v>24431610</v>
      </c>
      <c r="CM234" s="1405">
        <f>+AL234-AY234</f>
        <v>1302049</v>
      </c>
      <c r="CN234" s="1405">
        <f>+AY234-BL234</f>
        <v>4159632</v>
      </c>
      <c r="CO234" s="1405">
        <f>+BL234-BY234</f>
        <v>332085709</v>
      </c>
      <c r="CP234" s="1409"/>
      <c r="CQ234" s="1410">
        <f t="shared" si="556"/>
        <v>0.9964029708905765</v>
      </c>
      <c r="CR234" s="1400">
        <f t="shared" si="557"/>
        <v>0.98491160813196343</v>
      </c>
    </row>
    <row r="235" spans="1:96" s="392" customFormat="1" ht="22.5" customHeight="1" outlineLevel="3" x14ac:dyDescent="0.25">
      <c r="A235" s="1191" t="str">
        <f t="shared" si="487"/>
        <v>C-2502-1000-8-0-2-1110</v>
      </c>
      <c r="B235" s="109" t="s">
        <v>802</v>
      </c>
      <c r="C235" s="25">
        <v>10</v>
      </c>
      <c r="D235" s="108" t="s">
        <v>381</v>
      </c>
      <c r="E235" s="1395"/>
      <c r="F235" s="1401"/>
      <c r="G235" s="1401"/>
      <c r="H235" s="1401"/>
      <c r="I235" s="1401"/>
      <c r="J235" s="1401"/>
      <c r="K235" s="1401"/>
      <c r="L235" s="1401"/>
      <c r="M235" s="1401"/>
      <c r="N235" s="1401"/>
      <c r="O235" s="1401"/>
      <c r="P235" s="1401"/>
      <c r="Q235" s="1402"/>
      <c r="R235" s="1399"/>
      <c r="S235" s="1395"/>
      <c r="T235" s="1401"/>
      <c r="U235" s="1402"/>
      <c r="V235" s="37"/>
      <c r="W235" s="37"/>
      <c r="X235" s="1401"/>
      <c r="Y235" s="1401">
        <v>38021000</v>
      </c>
      <c r="Z235" s="1401"/>
      <c r="AA235" s="1401"/>
      <c r="AB235" s="1401"/>
      <c r="AC235" s="1402"/>
      <c r="AD235" s="1399">
        <f t="shared" si="596"/>
        <v>0</v>
      </c>
      <c r="AE235" s="1395">
        <f t="shared" si="596"/>
        <v>38021000</v>
      </c>
      <c r="AF235" s="1399"/>
      <c r="AG235" s="1401"/>
      <c r="AH235" s="1395"/>
      <c r="AI235" s="1395">
        <f>+E235-AD235+AE235-AH235-AF235+AG235</f>
        <v>38021000</v>
      </c>
      <c r="AJ235" s="1395"/>
      <c r="AK235" s="121">
        <f t="shared" si="577"/>
        <v>38020500</v>
      </c>
      <c r="AL235" s="1396">
        <f t="shared" si="600"/>
        <v>38021000</v>
      </c>
      <c r="AM235" s="1395">
        <v>0</v>
      </c>
      <c r="AN235" s="1395">
        <v>0</v>
      </c>
      <c r="AO235" s="1395">
        <v>0</v>
      </c>
      <c r="AP235" s="1395">
        <v>0</v>
      </c>
      <c r="AQ235" s="1403">
        <v>0</v>
      </c>
      <c r="AR235" s="1404">
        <v>0</v>
      </c>
      <c r="AS235" s="1405">
        <v>0</v>
      </c>
      <c r="AT235" s="1405">
        <v>0</v>
      </c>
      <c r="AU235" s="1405">
        <v>0</v>
      </c>
      <c r="AV235" s="1405">
        <v>38020500</v>
      </c>
      <c r="AW235" s="1405">
        <v>0</v>
      </c>
      <c r="AX235" s="1405">
        <v>0</v>
      </c>
      <c r="AY235" s="1405">
        <f t="shared" si="597"/>
        <v>38020500</v>
      </c>
      <c r="AZ235" s="1405">
        <v>0</v>
      </c>
      <c r="BA235" s="1406">
        <v>0</v>
      </c>
      <c r="BB235" s="1405">
        <v>0</v>
      </c>
      <c r="BC235" s="1405">
        <v>0</v>
      </c>
      <c r="BD235" s="1405">
        <v>0</v>
      </c>
      <c r="BE235" s="1405">
        <v>0</v>
      </c>
      <c r="BF235" s="1405">
        <v>0</v>
      </c>
      <c r="BG235" s="1405">
        <v>0</v>
      </c>
      <c r="BH235" s="1405">
        <v>0</v>
      </c>
      <c r="BI235" s="1405">
        <v>0</v>
      </c>
      <c r="BJ235" s="1405">
        <v>38008600</v>
      </c>
      <c r="BK235" s="1405">
        <v>0</v>
      </c>
      <c r="BL235" s="1405">
        <f t="shared" si="598"/>
        <v>38008600</v>
      </c>
      <c r="BM235" s="1405">
        <v>0</v>
      </c>
      <c r="BN235" s="1405">
        <v>0</v>
      </c>
      <c r="BO235" s="1405">
        <v>0</v>
      </c>
      <c r="BP235" s="1405">
        <v>0</v>
      </c>
      <c r="BQ235" s="1405">
        <v>0</v>
      </c>
      <c r="BR235" s="1405">
        <v>0</v>
      </c>
      <c r="BS235" s="1405">
        <v>0</v>
      </c>
      <c r="BT235" s="1405">
        <v>0</v>
      </c>
      <c r="BU235" s="1405">
        <v>0</v>
      </c>
      <c r="BV235" s="1407">
        <v>0</v>
      </c>
      <c r="BW235" s="1407">
        <v>0</v>
      </c>
      <c r="BX235" s="1405">
        <v>38008600</v>
      </c>
      <c r="BY235" s="1405">
        <f>+SUM(BM235:BX235)</f>
        <v>38008600</v>
      </c>
      <c r="BZ235" s="1408">
        <v>0</v>
      </c>
      <c r="CA235" s="1408">
        <v>0</v>
      </c>
      <c r="CB235" s="1408">
        <v>0</v>
      </c>
      <c r="CC235" s="1408">
        <v>0</v>
      </c>
      <c r="CD235" s="1408">
        <v>0</v>
      </c>
      <c r="CE235" s="1405">
        <v>0</v>
      </c>
      <c r="CF235" s="1405">
        <v>0</v>
      </c>
      <c r="CG235" s="1407">
        <v>0</v>
      </c>
      <c r="CH235" s="1407">
        <v>0</v>
      </c>
      <c r="CI235" s="1407">
        <v>0</v>
      </c>
      <c r="CJ235" s="1407">
        <v>0</v>
      </c>
      <c r="CK235" s="1407">
        <v>38008600</v>
      </c>
      <c r="CL235" s="1405">
        <f t="shared" si="599"/>
        <v>38008600</v>
      </c>
      <c r="CM235" s="1405">
        <f>+AL235-AY235</f>
        <v>500</v>
      </c>
      <c r="CN235" s="1405">
        <f>+AY235-BL235</f>
        <v>11900</v>
      </c>
      <c r="CO235" s="1405">
        <f>+BL235-BY235</f>
        <v>0</v>
      </c>
      <c r="CP235" s="1405"/>
      <c r="CQ235" s="1410">
        <f t="shared" si="556"/>
        <v>0.99998684937271509</v>
      </c>
      <c r="CR235" s="1400">
        <f t="shared" si="557"/>
        <v>0.99967386444333395</v>
      </c>
    </row>
    <row r="236" spans="1:96" s="1028" customFormat="1" ht="84" customHeight="1" x14ac:dyDescent="0.2">
      <c r="A236" s="1544" t="str">
        <f>+B236</f>
        <v>C-2502-1000-9</v>
      </c>
      <c r="B236" s="292" t="s">
        <v>790</v>
      </c>
      <c r="C236" s="420" t="s">
        <v>86</v>
      </c>
      <c r="D236" s="1415" t="s">
        <v>786</v>
      </c>
      <c r="E236" s="293">
        <f>+E238+E237</f>
        <v>0</v>
      </c>
      <c r="F236" s="293">
        <f t="shared" ref="F236:S236" si="601">+F238</f>
        <v>0</v>
      </c>
      <c r="G236" s="293">
        <f t="shared" si="601"/>
        <v>0</v>
      </c>
      <c r="H236" s="293">
        <f t="shared" si="601"/>
        <v>0</v>
      </c>
      <c r="I236" s="293">
        <f t="shared" si="601"/>
        <v>0</v>
      </c>
      <c r="J236" s="293">
        <f t="shared" si="601"/>
        <v>0</v>
      </c>
      <c r="K236" s="293">
        <f t="shared" si="601"/>
        <v>0</v>
      </c>
      <c r="L236" s="293">
        <f t="shared" si="601"/>
        <v>0</v>
      </c>
      <c r="M236" s="293">
        <f t="shared" si="601"/>
        <v>0</v>
      </c>
      <c r="N236" s="293">
        <f t="shared" si="601"/>
        <v>0</v>
      </c>
      <c r="O236" s="293">
        <f t="shared" si="601"/>
        <v>0</v>
      </c>
      <c r="P236" s="293">
        <f t="shared" si="601"/>
        <v>0</v>
      </c>
      <c r="Q236" s="294">
        <f t="shared" si="601"/>
        <v>0</v>
      </c>
      <c r="R236" s="295">
        <f t="shared" si="601"/>
        <v>0</v>
      </c>
      <c r="S236" s="293">
        <f t="shared" si="601"/>
        <v>0</v>
      </c>
      <c r="T236" s="295">
        <f>+T238+T237</f>
        <v>0</v>
      </c>
      <c r="U236" s="681">
        <f>+U238+U237</f>
        <v>0</v>
      </c>
      <c r="V236" s="295"/>
      <c r="W236" s="295"/>
      <c r="X236" s="293">
        <f t="shared" ref="X236:AC236" si="602">+X238</f>
        <v>0</v>
      </c>
      <c r="Y236" s="293">
        <f t="shared" si="602"/>
        <v>0</v>
      </c>
      <c r="Z236" s="293">
        <f t="shared" si="602"/>
        <v>42300000</v>
      </c>
      <c r="AA236" s="293">
        <f t="shared" si="602"/>
        <v>42300000</v>
      </c>
      <c r="AB236" s="293">
        <f t="shared" si="602"/>
        <v>75000000</v>
      </c>
      <c r="AC236" s="294">
        <f t="shared" si="602"/>
        <v>75000000</v>
      </c>
      <c r="AD236" s="295">
        <f t="shared" ref="AD236:AK236" si="603">+AD238+AD237</f>
        <v>117300000</v>
      </c>
      <c r="AE236" s="293">
        <f t="shared" si="603"/>
        <v>117300000</v>
      </c>
      <c r="AF236" s="295">
        <f t="shared" si="603"/>
        <v>0</v>
      </c>
      <c r="AG236" s="293">
        <f t="shared" si="603"/>
        <v>300000000</v>
      </c>
      <c r="AH236" s="293">
        <f t="shared" si="603"/>
        <v>0</v>
      </c>
      <c r="AI236" s="917">
        <f t="shared" si="603"/>
        <v>300000000</v>
      </c>
      <c r="AJ236" s="293">
        <f t="shared" si="603"/>
        <v>0</v>
      </c>
      <c r="AK236" s="293">
        <f t="shared" si="603"/>
        <v>291033333</v>
      </c>
      <c r="AL236" s="293">
        <f>+AL238</f>
        <v>300000000</v>
      </c>
      <c r="AM236" s="293">
        <f t="shared" ref="AM236:BR236" si="604">+AM238+AM237</f>
        <v>0</v>
      </c>
      <c r="AN236" s="295">
        <f t="shared" si="604"/>
        <v>0</v>
      </c>
      <c r="AO236" s="295">
        <f t="shared" si="604"/>
        <v>0</v>
      </c>
      <c r="AP236" s="295">
        <f t="shared" si="604"/>
        <v>0</v>
      </c>
      <c r="AQ236" s="295">
        <f t="shared" si="604"/>
        <v>0</v>
      </c>
      <c r="AR236" s="295">
        <f t="shared" si="604"/>
        <v>0</v>
      </c>
      <c r="AS236" s="295">
        <f t="shared" si="604"/>
        <v>0</v>
      </c>
      <c r="AT236" s="295">
        <f t="shared" si="604"/>
        <v>0</v>
      </c>
      <c r="AU236" s="295">
        <f t="shared" si="604"/>
        <v>0</v>
      </c>
      <c r="AV236" s="293">
        <f t="shared" si="604"/>
        <v>211200000</v>
      </c>
      <c r="AW236" s="293">
        <f t="shared" ref="AW236" si="605">+AW238+AW237</f>
        <v>4833333</v>
      </c>
      <c r="AX236" s="295">
        <f t="shared" si="604"/>
        <v>75000000</v>
      </c>
      <c r="AY236" s="295">
        <f t="shared" si="604"/>
        <v>291033333</v>
      </c>
      <c r="AZ236" s="293">
        <f t="shared" si="604"/>
        <v>0</v>
      </c>
      <c r="BA236" s="681">
        <f t="shared" si="604"/>
        <v>0</v>
      </c>
      <c r="BB236" s="1203">
        <f t="shared" si="604"/>
        <v>0</v>
      </c>
      <c r="BC236" s="1203">
        <f t="shared" si="604"/>
        <v>0</v>
      </c>
      <c r="BD236" s="1203">
        <f t="shared" si="604"/>
        <v>0</v>
      </c>
      <c r="BE236" s="1203">
        <f t="shared" si="604"/>
        <v>0</v>
      </c>
      <c r="BF236" s="1203">
        <f t="shared" si="604"/>
        <v>0</v>
      </c>
      <c r="BG236" s="1203">
        <f t="shared" si="604"/>
        <v>0</v>
      </c>
      <c r="BH236" s="1203">
        <f t="shared" si="604"/>
        <v>0</v>
      </c>
      <c r="BI236" s="1203">
        <f t="shared" si="604"/>
        <v>2586000</v>
      </c>
      <c r="BJ236" s="1203">
        <f t="shared" ref="BJ236" si="606">+BJ238+BJ237</f>
        <v>167617350</v>
      </c>
      <c r="BK236" s="1203">
        <f t="shared" si="604"/>
        <v>20651831</v>
      </c>
      <c r="BL236" s="1203">
        <f t="shared" si="604"/>
        <v>190855181</v>
      </c>
      <c r="BM236" s="1203">
        <f t="shared" si="604"/>
        <v>0</v>
      </c>
      <c r="BN236" s="1203">
        <f t="shared" si="604"/>
        <v>0</v>
      </c>
      <c r="BO236" s="1203">
        <f t="shared" si="604"/>
        <v>0</v>
      </c>
      <c r="BP236" s="1203">
        <f t="shared" si="604"/>
        <v>0</v>
      </c>
      <c r="BQ236" s="1203">
        <f t="shared" si="604"/>
        <v>0</v>
      </c>
      <c r="BR236" s="1203">
        <f t="shared" si="604"/>
        <v>0</v>
      </c>
      <c r="BS236" s="1203">
        <f t="shared" ref="BS236:CN236" si="607">+BS238+BS237</f>
        <v>0</v>
      </c>
      <c r="BT236" s="1203">
        <f t="shared" si="607"/>
        <v>0</v>
      </c>
      <c r="BU236" s="1203">
        <f t="shared" si="607"/>
        <v>0</v>
      </c>
      <c r="BV236" s="1203">
        <f t="shared" si="607"/>
        <v>0</v>
      </c>
      <c r="BW236" s="1203">
        <f t="shared" ref="BW236" si="608">+BW238+BW237</f>
        <v>5445000</v>
      </c>
      <c r="BX236" s="1203">
        <f t="shared" si="607"/>
        <v>99674188</v>
      </c>
      <c r="BY236" s="1203">
        <f t="shared" si="607"/>
        <v>105119188</v>
      </c>
      <c r="BZ236" s="1203">
        <f t="shared" si="607"/>
        <v>0</v>
      </c>
      <c r="CA236" s="1203">
        <f t="shared" si="607"/>
        <v>0</v>
      </c>
      <c r="CB236" s="1203">
        <f t="shared" si="607"/>
        <v>0</v>
      </c>
      <c r="CC236" s="1203">
        <f t="shared" si="607"/>
        <v>0</v>
      </c>
      <c r="CD236" s="1203">
        <f t="shared" si="607"/>
        <v>0</v>
      </c>
      <c r="CE236" s="1203">
        <f t="shared" si="607"/>
        <v>0</v>
      </c>
      <c r="CF236" s="1203">
        <f t="shared" si="607"/>
        <v>0</v>
      </c>
      <c r="CG236" s="1203">
        <f t="shared" si="607"/>
        <v>0</v>
      </c>
      <c r="CH236" s="1203">
        <f t="shared" si="607"/>
        <v>0</v>
      </c>
      <c r="CI236" s="1203">
        <f t="shared" si="607"/>
        <v>0</v>
      </c>
      <c r="CJ236" s="1203">
        <f t="shared" ref="CJ236" si="609">+CJ238+CJ237</f>
        <v>4402000</v>
      </c>
      <c r="CK236" s="1203">
        <f t="shared" ref="CK236" si="610">+CK238+CK237</f>
        <v>15119488</v>
      </c>
      <c r="CL236" s="1203">
        <f t="shared" si="607"/>
        <v>19521488</v>
      </c>
      <c r="CM236" s="1203">
        <f t="shared" si="607"/>
        <v>8966667</v>
      </c>
      <c r="CN236" s="1203">
        <f t="shared" si="607"/>
        <v>100178152</v>
      </c>
      <c r="CO236" s="1203">
        <f>+CO238+CO237</f>
        <v>85735993</v>
      </c>
      <c r="CP236" s="1203">
        <f>+CP238+CP237</f>
        <v>85597700</v>
      </c>
      <c r="CQ236" s="1343">
        <f t="shared" si="556"/>
        <v>0.97011111000000005</v>
      </c>
      <c r="CR236" s="296">
        <f t="shared" si="557"/>
        <v>0.63618393666666662</v>
      </c>
    </row>
    <row r="237" spans="1:96" s="83" customFormat="1" ht="30" customHeight="1" outlineLevel="1" x14ac:dyDescent="0.2">
      <c r="A237" s="1191" t="str">
        <f t="shared" si="487"/>
        <v>C-2502-1000-9</v>
      </c>
      <c r="B237" s="375" t="s">
        <v>790</v>
      </c>
      <c r="C237" s="415"/>
      <c r="D237" s="969" t="s">
        <v>439</v>
      </c>
      <c r="E237" s="167">
        <v>0</v>
      </c>
      <c r="F237" s="167">
        <v>0</v>
      </c>
      <c r="G237" s="154">
        <v>0</v>
      </c>
      <c r="H237" s="154">
        <v>0</v>
      </c>
      <c r="I237" s="154">
        <v>0</v>
      </c>
      <c r="J237" s="154">
        <v>0</v>
      </c>
      <c r="K237" s="154">
        <v>0</v>
      </c>
      <c r="L237" s="154">
        <v>0</v>
      </c>
      <c r="M237" s="154">
        <v>0</v>
      </c>
      <c r="N237" s="154">
        <v>0</v>
      </c>
      <c r="O237" s="154">
        <v>0</v>
      </c>
      <c r="P237" s="154">
        <v>0</v>
      </c>
      <c r="Q237" s="154">
        <v>0</v>
      </c>
      <c r="R237" s="154">
        <v>0</v>
      </c>
      <c r="S237" s="154">
        <v>0</v>
      </c>
      <c r="T237" s="154"/>
      <c r="U237" s="907">
        <v>0</v>
      </c>
      <c r="V237" s="154"/>
      <c r="W237" s="154"/>
      <c r="X237" s="167">
        <f t="shared" ref="X237" si="611">+SUM(X238:X242)</f>
        <v>0</v>
      </c>
      <c r="Y237" s="167">
        <f t="shared" ref="Y237" si="612">+SUM(Y238:Y242)</f>
        <v>0</v>
      </c>
      <c r="Z237" s="167">
        <v>0</v>
      </c>
      <c r="AA237" s="167">
        <v>0</v>
      </c>
      <c r="AB237" s="167">
        <v>0</v>
      </c>
      <c r="AC237" s="167">
        <v>0</v>
      </c>
      <c r="AD237" s="154">
        <f>+F237+H237+J237+L237+N237+P237+R237+T237+V237+X237+Z237+AB237</f>
        <v>0</v>
      </c>
      <c r="AE237" s="167">
        <f>+G237+I237+K237+M237+O237+Q237+S237+U237+W237+Y237+AA237+AC237</f>
        <v>0</v>
      </c>
      <c r="AF237" s="154">
        <v>0</v>
      </c>
      <c r="AG237" s="167">
        <v>0</v>
      </c>
      <c r="AH237" s="964"/>
      <c r="AI237" s="964">
        <f t="shared" ref="AI237" si="613">+E237-AD237+AE237-AH237-AF237+AG237</f>
        <v>0</v>
      </c>
      <c r="AJ237" s="887"/>
      <c r="AK237" s="887">
        <f>+AJ237+AY237</f>
        <v>0</v>
      </c>
      <c r="AL237" s="960">
        <f>+AI237-AJ237</f>
        <v>0</v>
      </c>
      <c r="AM237" s="172">
        <v>0</v>
      </c>
      <c r="AN237" s="173">
        <v>0</v>
      </c>
      <c r="AO237" s="173">
        <v>0</v>
      </c>
      <c r="AP237" s="173">
        <v>0</v>
      </c>
      <c r="AQ237" s="173">
        <v>0</v>
      </c>
      <c r="AR237" s="173">
        <v>0</v>
      </c>
      <c r="AS237" s="173">
        <v>0</v>
      </c>
      <c r="AT237" s="173">
        <v>0</v>
      </c>
      <c r="AU237" s="951">
        <v>0</v>
      </c>
      <c r="AV237" s="172">
        <v>0</v>
      </c>
      <c r="AW237" s="172">
        <v>0</v>
      </c>
      <c r="AX237" s="173">
        <v>0</v>
      </c>
      <c r="AY237" s="175">
        <f>+SUM(AM237:AX237)</f>
        <v>0</v>
      </c>
      <c r="AZ237" s="172">
        <v>0</v>
      </c>
      <c r="BA237" s="173">
        <v>0</v>
      </c>
      <c r="BB237" s="173">
        <v>0</v>
      </c>
      <c r="BC237" s="173">
        <v>0</v>
      </c>
      <c r="BD237" s="173">
        <v>0</v>
      </c>
      <c r="BE237" s="173">
        <v>0</v>
      </c>
      <c r="BF237" s="173">
        <v>0</v>
      </c>
      <c r="BG237" s="173">
        <v>0</v>
      </c>
      <c r="BH237" s="951">
        <v>0</v>
      </c>
      <c r="BI237" s="172">
        <v>0</v>
      </c>
      <c r="BJ237" s="172">
        <v>0</v>
      </c>
      <c r="BK237" s="173">
        <v>0</v>
      </c>
      <c r="BL237" s="175">
        <f>+SUM(AZ237:BK237)</f>
        <v>0</v>
      </c>
      <c r="BM237" s="172">
        <v>0</v>
      </c>
      <c r="BN237" s="173">
        <v>0</v>
      </c>
      <c r="BO237" s="173">
        <v>0</v>
      </c>
      <c r="BP237" s="173">
        <v>0</v>
      </c>
      <c r="BQ237" s="173">
        <v>0</v>
      </c>
      <c r="BR237" s="173">
        <v>0</v>
      </c>
      <c r="BS237" s="173">
        <v>0</v>
      </c>
      <c r="BT237" s="173">
        <v>0</v>
      </c>
      <c r="BU237" s="951">
        <v>0</v>
      </c>
      <c r="BV237" s="172">
        <v>0</v>
      </c>
      <c r="BW237" s="172">
        <v>0</v>
      </c>
      <c r="BX237" s="173">
        <v>0</v>
      </c>
      <c r="BY237" s="175">
        <f>+SUM(BM237:BX237)</f>
        <v>0</v>
      </c>
      <c r="BZ237" s="172">
        <v>0</v>
      </c>
      <c r="CA237" s="173">
        <v>0</v>
      </c>
      <c r="CB237" s="173">
        <v>0</v>
      </c>
      <c r="CC237" s="173">
        <v>0</v>
      </c>
      <c r="CD237" s="173">
        <v>0</v>
      </c>
      <c r="CE237" s="173">
        <v>0</v>
      </c>
      <c r="CF237" s="173">
        <v>0</v>
      </c>
      <c r="CG237" s="173">
        <v>0</v>
      </c>
      <c r="CH237" s="951">
        <v>0</v>
      </c>
      <c r="CI237" s="172">
        <v>0</v>
      </c>
      <c r="CJ237" s="172">
        <v>0</v>
      </c>
      <c r="CK237" s="172">
        <v>0</v>
      </c>
      <c r="CL237" s="175">
        <f>+SUM(BZ237:CK237)</f>
        <v>0</v>
      </c>
      <c r="CM237" s="887"/>
      <c r="CN237" s="887">
        <f>+AY237-BL237</f>
        <v>0</v>
      </c>
      <c r="CO237" s="887">
        <f>+BL237-BY237</f>
        <v>0</v>
      </c>
      <c r="CP237" s="887">
        <f>+BY237-CL237</f>
        <v>0</v>
      </c>
      <c r="CQ237" s="945">
        <f t="shared" si="556"/>
        <v>0</v>
      </c>
      <c r="CR237" s="945">
        <f t="shared" si="557"/>
        <v>0</v>
      </c>
    </row>
    <row r="238" spans="1:96" s="193" customFormat="1" ht="39.75" customHeight="1" outlineLevel="2" x14ac:dyDescent="0.2">
      <c r="A238" s="1191" t="str">
        <f t="shared" si="487"/>
        <v>C-2502-1000-9-0-210</v>
      </c>
      <c r="B238" s="374" t="s">
        <v>791</v>
      </c>
      <c r="C238" s="414">
        <v>10</v>
      </c>
      <c r="D238" s="968" t="s">
        <v>435</v>
      </c>
      <c r="E238" s="150">
        <f t="shared" ref="E238:AJ238" si="614">+SUM(E239:E243)</f>
        <v>0</v>
      </c>
      <c r="F238" s="372">
        <f t="shared" si="614"/>
        <v>0</v>
      </c>
      <c r="G238" s="305">
        <f t="shared" si="614"/>
        <v>0</v>
      </c>
      <c r="H238" s="305">
        <f t="shared" si="614"/>
        <v>0</v>
      </c>
      <c r="I238" s="305">
        <f t="shared" si="614"/>
        <v>0</v>
      </c>
      <c r="J238" s="305">
        <f t="shared" si="614"/>
        <v>0</v>
      </c>
      <c r="K238" s="305">
        <f t="shared" si="614"/>
        <v>0</v>
      </c>
      <c r="L238" s="305">
        <f t="shared" si="614"/>
        <v>0</v>
      </c>
      <c r="M238" s="305">
        <f t="shared" si="614"/>
        <v>0</v>
      </c>
      <c r="N238" s="305">
        <f t="shared" si="614"/>
        <v>0</v>
      </c>
      <c r="O238" s="305">
        <f t="shared" si="614"/>
        <v>0</v>
      </c>
      <c r="P238" s="305">
        <f t="shared" si="614"/>
        <v>0</v>
      </c>
      <c r="Q238" s="371">
        <f t="shared" si="614"/>
        <v>0</v>
      </c>
      <c r="R238" s="432">
        <f t="shared" si="614"/>
        <v>0</v>
      </c>
      <c r="S238" s="433">
        <f t="shared" si="614"/>
        <v>0</v>
      </c>
      <c r="T238" s="372">
        <f t="shared" si="614"/>
        <v>0</v>
      </c>
      <c r="U238" s="371">
        <f t="shared" si="614"/>
        <v>0</v>
      </c>
      <c r="V238" s="161"/>
      <c r="W238" s="161"/>
      <c r="X238" s="372">
        <f t="shared" si="614"/>
        <v>0</v>
      </c>
      <c r="Y238" s="305">
        <f t="shared" si="614"/>
        <v>0</v>
      </c>
      <c r="Z238" s="305">
        <f t="shared" si="614"/>
        <v>42300000</v>
      </c>
      <c r="AA238" s="305">
        <f t="shared" si="614"/>
        <v>42300000</v>
      </c>
      <c r="AB238" s="305">
        <f t="shared" si="614"/>
        <v>75000000</v>
      </c>
      <c r="AC238" s="371">
        <f t="shared" si="614"/>
        <v>75000000</v>
      </c>
      <c r="AD238" s="161">
        <f t="shared" si="614"/>
        <v>117300000</v>
      </c>
      <c r="AE238" s="150">
        <f>+SUM(AE239:AE243)</f>
        <v>117300000</v>
      </c>
      <c r="AF238" s="161">
        <f t="shared" si="614"/>
        <v>0</v>
      </c>
      <c r="AG238" s="150">
        <f t="shared" si="614"/>
        <v>300000000</v>
      </c>
      <c r="AH238" s="150">
        <f t="shared" si="614"/>
        <v>0</v>
      </c>
      <c r="AI238" s="150">
        <f t="shared" si="614"/>
        <v>300000000</v>
      </c>
      <c r="AJ238" s="150">
        <f t="shared" si="614"/>
        <v>0</v>
      </c>
      <c r="AK238" s="150">
        <f t="shared" ref="AK238:BP238" si="615">+SUM(AK239:AK243)</f>
        <v>291033333</v>
      </c>
      <c r="AL238" s="150">
        <f t="shared" si="615"/>
        <v>300000000</v>
      </c>
      <c r="AM238" s="372">
        <f t="shared" si="615"/>
        <v>0</v>
      </c>
      <c r="AN238" s="305">
        <f t="shared" si="615"/>
        <v>0</v>
      </c>
      <c r="AO238" s="305">
        <f t="shared" si="615"/>
        <v>0</v>
      </c>
      <c r="AP238" s="305">
        <f t="shared" si="615"/>
        <v>0</v>
      </c>
      <c r="AQ238" s="305">
        <f t="shared" si="615"/>
        <v>0</v>
      </c>
      <c r="AR238" s="305">
        <f t="shared" si="615"/>
        <v>0</v>
      </c>
      <c r="AS238" s="305">
        <f t="shared" si="615"/>
        <v>0</v>
      </c>
      <c r="AT238" s="305">
        <f t="shared" si="615"/>
        <v>0</v>
      </c>
      <c r="AU238" s="433">
        <f t="shared" si="615"/>
        <v>0</v>
      </c>
      <c r="AV238" s="372">
        <f t="shared" si="615"/>
        <v>211200000</v>
      </c>
      <c r="AW238" s="372">
        <f>+SUM(AW239:AW243)</f>
        <v>4833333</v>
      </c>
      <c r="AX238" s="305">
        <f t="shared" si="615"/>
        <v>75000000</v>
      </c>
      <c r="AY238" s="433">
        <f t="shared" si="615"/>
        <v>291033333</v>
      </c>
      <c r="AZ238" s="372">
        <f t="shared" si="615"/>
        <v>0</v>
      </c>
      <c r="BA238" s="305">
        <f t="shared" si="615"/>
        <v>0</v>
      </c>
      <c r="BB238" s="305">
        <f t="shared" si="615"/>
        <v>0</v>
      </c>
      <c r="BC238" s="305">
        <f t="shared" si="615"/>
        <v>0</v>
      </c>
      <c r="BD238" s="305">
        <f t="shared" si="615"/>
        <v>0</v>
      </c>
      <c r="BE238" s="305">
        <f t="shared" si="615"/>
        <v>0</v>
      </c>
      <c r="BF238" s="373">
        <f t="shared" si="615"/>
        <v>0</v>
      </c>
      <c r="BG238" s="373">
        <f t="shared" si="615"/>
        <v>0</v>
      </c>
      <c r="BH238" s="433">
        <f t="shared" si="615"/>
        <v>0</v>
      </c>
      <c r="BI238" s="372">
        <f t="shared" si="615"/>
        <v>2586000</v>
      </c>
      <c r="BJ238" s="372">
        <f t="shared" ref="BJ238" si="616">+SUM(BJ239:BJ243)</f>
        <v>167617350</v>
      </c>
      <c r="BK238" s="305">
        <f t="shared" si="615"/>
        <v>20651831</v>
      </c>
      <c r="BL238" s="150">
        <f t="shared" si="615"/>
        <v>190855181</v>
      </c>
      <c r="BM238" s="372">
        <f t="shared" si="615"/>
        <v>0</v>
      </c>
      <c r="BN238" s="372">
        <f t="shared" si="615"/>
        <v>0</v>
      </c>
      <c r="BO238" s="372">
        <f t="shared" si="615"/>
        <v>0</v>
      </c>
      <c r="BP238" s="372">
        <f t="shared" si="615"/>
        <v>0</v>
      </c>
      <c r="BQ238" s="372">
        <f t="shared" ref="BQ238:CP238" si="617">+SUM(BQ239:BQ243)</f>
        <v>0</v>
      </c>
      <c r="BR238" s="372">
        <f t="shared" si="617"/>
        <v>0</v>
      </c>
      <c r="BS238" s="372">
        <f t="shared" si="617"/>
        <v>0</v>
      </c>
      <c r="BT238" s="372">
        <f t="shared" si="617"/>
        <v>0</v>
      </c>
      <c r="BU238" s="372">
        <f t="shared" si="617"/>
        <v>0</v>
      </c>
      <c r="BV238" s="372">
        <f t="shared" si="617"/>
        <v>0</v>
      </c>
      <c r="BW238" s="372">
        <f t="shared" ref="BW238" si="618">+SUM(BW239:BW243)</f>
        <v>5445000</v>
      </c>
      <c r="BX238" s="372">
        <f t="shared" si="617"/>
        <v>99674188</v>
      </c>
      <c r="BY238" s="433">
        <f t="shared" si="617"/>
        <v>105119188</v>
      </c>
      <c r="BZ238" s="372">
        <f t="shared" si="617"/>
        <v>0</v>
      </c>
      <c r="CA238" s="305">
        <f t="shared" si="617"/>
        <v>0</v>
      </c>
      <c r="CB238" s="305">
        <f t="shared" si="617"/>
        <v>0</v>
      </c>
      <c r="CC238" s="305">
        <f t="shared" si="617"/>
        <v>0</v>
      </c>
      <c r="CD238" s="305">
        <f t="shared" si="617"/>
        <v>0</v>
      </c>
      <c r="CE238" s="305">
        <f t="shared" si="617"/>
        <v>0</v>
      </c>
      <c r="CF238" s="305">
        <f t="shared" si="617"/>
        <v>0</v>
      </c>
      <c r="CG238" s="305">
        <f t="shared" si="617"/>
        <v>0</v>
      </c>
      <c r="CH238" s="433">
        <f t="shared" si="617"/>
        <v>0</v>
      </c>
      <c r="CI238" s="372">
        <f t="shared" si="617"/>
        <v>0</v>
      </c>
      <c r="CJ238" s="372">
        <f t="shared" ref="CJ238" si="619">+SUM(CJ239:CJ243)</f>
        <v>4402000</v>
      </c>
      <c r="CK238" s="372">
        <f t="shared" ref="CK238" si="620">+SUM(CK239:CK243)</f>
        <v>15119488</v>
      </c>
      <c r="CL238" s="433">
        <f t="shared" si="617"/>
        <v>19521488</v>
      </c>
      <c r="CM238" s="150">
        <f t="shared" si="617"/>
        <v>8966667</v>
      </c>
      <c r="CN238" s="150">
        <f t="shared" si="617"/>
        <v>100178152</v>
      </c>
      <c r="CO238" s="150">
        <f t="shared" si="617"/>
        <v>85735993</v>
      </c>
      <c r="CP238" s="150">
        <f t="shared" si="617"/>
        <v>85597700</v>
      </c>
      <c r="CQ238" s="946">
        <f t="shared" si="556"/>
        <v>0.97011111000000005</v>
      </c>
      <c r="CR238" s="946">
        <f t="shared" si="557"/>
        <v>0.63618393666666662</v>
      </c>
    </row>
    <row r="239" spans="1:96" s="392" customFormat="1" ht="33.75" customHeight="1" outlineLevel="3" x14ac:dyDescent="0.25">
      <c r="A239" s="1191" t="str">
        <f t="shared" si="487"/>
        <v>C-2502-1000-9-0-2-110</v>
      </c>
      <c r="B239" s="109" t="s">
        <v>792</v>
      </c>
      <c r="C239" s="25">
        <v>10</v>
      </c>
      <c r="D239" s="108" t="s">
        <v>365</v>
      </c>
      <c r="E239" s="1395"/>
      <c r="F239" s="1401"/>
      <c r="G239" s="1401"/>
      <c r="H239" s="1401"/>
      <c r="I239" s="1401"/>
      <c r="J239" s="1401"/>
      <c r="K239" s="1401"/>
      <c r="L239" s="1401"/>
      <c r="M239" s="1401"/>
      <c r="N239" s="1401"/>
      <c r="O239" s="1401"/>
      <c r="P239" s="1401"/>
      <c r="Q239" s="1402"/>
      <c r="R239" s="1399"/>
      <c r="S239" s="1399"/>
      <c r="T239" s="1401"/>
      <c r="U239" s="1402"/>
      <c r="V239" s="37"/>
      <c r="W239" s="37"/>
      <c r="X239" s="1401"/>
      <c r="Y239" s="1401"/>
      <c r="Z239" s="1401"/>
      <c r="AA239" s="1401">
        <v>42300000</v>
      </c>
      <c r="AB239" s="1395">
        <v>75000000</v>
      </c>
      <c r="AC239" s="1402"/>
      <c r="AD239" s="1399">
        <f t="shared" ref="AD239:AE243" si="621">+F239+H239+J239+L239+N239+P239+R239+T239+V239+X239+Z239+AB239</f>
        <v>75000000</v>
      </c>
      <c r="AE239" s="1395">
        <f t="shared" si="621"/>
        <v>42300000</v>
      </c>
      <c r="AF239" s="1411"/>
      <c r="AG239" s="1401">
        <v>46500000</v>
      </c>
      <c r="AH239" s="1395"/>
      <c r="AI239" s="1395">
        <f>+E239-AD239+AE239-AH239-AF239+AG239</f>
        <v>13800000</v>
      </c>
      <c r="AJ239" s="1401"/>
      <c r="AK239" s="121">
        <f t="shared" ref="AK239:AK255" si="622">+AJ239+AY239</f>
        <v>4833333</v>
      </c>
      <c r="AL239" s="1396">
        <f t="shared" ref="AL239:AL243" si="623">+AI239-AJ239</f>
        <v>13800000</v>
      </c>
      <c r="AM239" s="1395">
        <v>0</v>
      </c>
      <c r="AN239" s="382">
        <v>0</v>
      </c>
      <c r="AO239" s="382">
        <v>0</v>
      </c>
      <c r="AP239" s="382">
        <v>0</v>
      </c>
      <c r="AQ239" s="383">
        <v>0</v>
      </c>
      <c r="AR239" s="1404">
        <v>0</v>
      </c>
      <c r="AS239" s="1405">
        <v>0</v>
      </c>
      <c r="AT239" s="1405">
        <v>0</v>
      </c>
      <c r="AU239" s="1398">
        <v>0</v>
      </c>
      <c r="AV239" s="1409">
        <v>0</v>
      </c>
      <c r="AW239" s="1409">
        <v>4833333</v>
      </c>
      <c r="AX239" s="1405">
        <v>0</v>
      </c>
      <c r="AY239" s="1405">
        <f t="shared" ref="AY239:AY243" si="624">+SUM(AM239:AX239)</f>
        <v>4833333</v>
      </c>
      <c r="AZ239" s="1405">
        <v>0</v>
      </c>
      <c r="BA239" s="1406">
        <v>0</v>
      </c>
      <c r="BB239" s="1405">
        <v>0</v>
      </c>
      <c r="BC239" s="1405">
        <v>0</v>
      </c>
      <c r="BD239" s="1405">
        <v>0</v>
      </c>
      <c r="BE239" s="1405">
        <v>0</v>
      </c>
      <c r="BF239" s="1405">
        <v>0</v>
      </c>
      <c r="BG239" s="1405">
        <v>0</v>
      </c>
      <c r="BH239" s="1405">
        <v>0</v>
      </c>
      <c r="BI239" s="1405">
        <v>0</v>
      </c>
      <c r="BJ239" s="1405">
        <v>0</v>
      </c>
      <c r="BK239" s="1405">
        <v>4833333</v>
      </c>
      <c r="BL239" s="1405">
        <f t="shared" ref="BL239:BL243" si="625">+SUM(AZ239:BK239)</f>
        <v>4833333</v>
      </c>
      <c r="BM239" s="1405">
        <v>0</v>
      </c>
      <c r="BN239" s="1405">
        <v>0</v>
      </c>
      <c r="BO239" s="1405">
        <v>0</v>
      </c>
      <c r="BP239" s="1405">
        <v>0</v>
      </c>
      <c r="BQ239" s="1405">
        <v>0</v>
      </c>
      <c r="BR239" s="1405">
        <v>0</v>
      </c>
      <c r="BS239" s="1405">
        <v>0</v>
      </c>
      <c r="BT239" s="1405">
        <v>0</v>
      </c>
      <c r="BU239" s="1405">
        <v>0</v>
      </c>
      <c r="BV239" s="1407">
        <v>0</v>
      </c>
      <c r="BW239" s="1407">
        <v>0</v>
      </c>
      <c r="BX239" s="1405">
        <v>4833333</v>
      </c>
      <c r="BY239" s="1405">
        <f>+SUM(BM239:BX239)</f>
        <v>4833333</v>
      </c>
      <c r="BZ239" s="1405">
        <v>0</v>
      </c>
      <c r="CA239" s="1405">
        <v>0</v>
      </c>
      <c r="CB239" s="1405">
        <v>0</v>
      </c>
      <c r="CC239" s="1405">
        <v>0</v>
      </c>
      <c r="CD239" s="1405">
        <v>0</v>
      </c>
      <c r="CE239" s="1405">
        <v>0</v>
      </c>
      <c r="CF239" s="1405">
        <v>0</v>
      </c>
      <c r="CG239" s="1407">
        <v>0</v>
      </c>
      <c r="CH239" s="1407">
        <v>0</v>
      </c>
      <c r="CI239" s="1407">
        <v>0</v>
      </c>
      <c r="CJ239" s="1407">
        <v>0</v>
      </c>
      <c r="CK239" s="1407">
        <v>0</v>
      </c>
      <c r="CL239" s="1405">
        <f t="shared" ref="CL239:CL243" si="626">+SUM(BZ239:CK239)</f>
        <v>0</v>
      </c>
      <c r="CM239" s="1405">
        <f>+AL239-AY239</f>
        <v>8966667</v>
      </c>
      <c r="CN239" s="1405">
        <f>+AY239-BL239</f>
        <v>0</v>
      </c>
      <c r="CO239" s="1405">
        <f>+BL239-BY239</f>
        <v>0</v>
      </c>
      <c r="CP239" s="1405">
        <f>+BY239-CL239</f>
        <v>4833333</v>
      </c>
      <c r="CQ239" s="1410">
        <f t="shared" si="556"/>
        <v>0.35024152173913042</v>
      </c>
      <c r="CR239" s="1400">
        <f t="shared" si="557"/>
        <v>0.35024152173913042</v>
      </c>
    </row>
    <row r="240" spans="1:96" s="392" customFormat="1" ht="22.5" customHeight="1" outlineLevel="3" x14ac:dyDescent="0.25">
      <c r="A240" s="1191" t="str">
        <f t="shared" si="487"/>
        <v>C-2502-1000-9-0-2-210</v>
      </c>
      <c r="B240" s="109" t="s">
        <v>793</v>
      </c>
      <c r="C240" s="25">
        <v>10</v>
      </c>
      <c r="D240" s="108" t="s">
        <v>360</v>
      </c>
      <c r="E240" s="1395"/>
      <c r="F240" s="1401"/>
      <c r="G240" s="1401"/>
      <c r="H240" s="1401"/>
      <c r="I240" s="1401"/>
      <c r="J240" s="1401"/>
      <c r="K240" s="1401"/>
      <c r="L240" s="1401"/>
      <c r="M240" s="1401"/>
      <c r="N240" s="1401"/>
      <c r="O240" s="1401"/>
      <c r="P240" s="1401"/>
      <c r="Q240" s="1402"/>
      <c r="R240" s="1399"/>
      <c r="S240" s="1399"/>
      <c r="T240" s="1401"/>
      <c r="U240" s="1402"/>
      <c r="V240" s="37"/>
      <c r="W240" s="37"/>
      <c r="X240" s="1401"/>
      <c r="Y240" s="1401"/>
      <c r="Z240" s="1401"/>
      <c r="AA240" s="1401"/>
      <c r="AB240" s="1401"/>
      <c r="AC240" s="1402"/>
      <c r="AD240" s="1399">
        <f t="shared" si="621"/>
        <v>0</v>
      </c>
      <c r="AE240" s="1395">
        <f t="shared" si="621"/>
        <v>0</v>
      </c>
      <c r="AF240" s="1411"/>
      <c r="AG240" s="1401">
        <v>86000000</v>
      </c>
      <c r="AH240" s="1395"/>
      <c r="AI240" s="1395">
        <f>+E240-AD240+AE240-AH240-AF240+AG240</f>
        <v>86000000</v>
      </c>
      <c r="AJ240" s="1401"/>
      <c r="AK240" s="121">
        <f t="shared" si="622"/>
        <v>86000000</v>
      </c>
      <c r="AL240" s="1396">
        <f t="shared" si="623"/>
        <v>86000000</v>
      </c>
      <c r="AM240" s="1395">
        <v>0</v>
      </c>
      <c r="AN240" s="382">
        <v>0</v>
      </c>
      <c r="AO240" s="382">
        <v>0</v>
      </c>
      <c r="AP240" s="382">
        <v>0</v>
      </c>
      <c r="AQ240" s="383">
        <v>0</v>
      </c>
      <c r="AR240" s="1404">
        <v>0</v>
      </c>
      <c r="AS240" s="1405">
        <v>0</v>
      </c>
      <c r="AT240" s="1405">
        <v>0</v>
      </c>
      <c r="AU240" s="1406">
        <v>0</v>
      </c>
      <c r="AV240" s="1405">
        <v>86000000</v>
      </c>
      <c r="AW240" s="1065">
        <v>0</v>
      </c>
      <c r="AX240" s="1405">
        <v>0</v>
      </c>
      <c r="AY240" s="1406">
        <f t="shared" si="624"/>
        <v>86000000</v>
      </c>
      <c r="AZ240" s="1405">
        <v>0</v>
      </c>
      <c r="BA240" s="1406">
        <v>0</v>
      </c>
      <c r="BB240" s="1405">
        <v>0</v>
      </c>
      <c r="BC240" s="1405">
        <v>0</v>
      </c>
      <c r="BD240" s="1405">
        <v>0</v>
      </c>
      <c r="BE240" s="1405">
        <v>0</v>
      </c>
      <c r="BF240" s="1405">
        <v>0</v>
      </c>
      <c r="BG240" s="1405">
        <v>0</v>
      </c>
      <c r="BH240" s="1405">
        <v>0</v>
      </c>
      <c r="BI240" s="1405">
        <v>0</v>
      </c>
      <c r="BJ240" s="1405">
        <v>86000000</v>
      </c>
      <c r="BK240" s="1405">
        <v>0</v>
      </c>
      <c r="BL240" s="1405">
        <f t="shared" si="625"/>
        <v>86000000</v>
      </c>
      <c r="BM240" s="1405">
        <v>0</v>
      </c>
      <c r="BN240" s="1405">
        <v>0</v>
      </c>
      <c r="BO240" s="1405">
        <v>0</v>
      </c>
      <c r="BP240" s="1405">
        <v>0</v>
      </c>
      <c r="BQ240" s="1405">
        <v>0</v>
      </c>
      <c r="BR240" s="1405">
        <v>0</v>
      </c>
      <c r="BS240" s="1405">
        <v>0</v>
      </c>
      <c r="BT240" s="1405">
        <v>0</v>
      </c>
      <c r="BU240" s="1405">
        <v>0</v>
      </c>
      <c r="BV240" s="1407">
        <v>0</v>
      </c>
      <c r="BW240" s="1407">
        <v>0</v>
      </c>
      <c r="BX240" s="1405">
        <v>53547440</v>
      </c>
      <c r="BY240" s="1405">
        <f>+SUM(BM240:BX240)</f>
        <v>53547440</v>
      </c>
      <c r="BZ240" s="1407">
        <v>0</v>
      </c>
      <c r="CA240" s="1407">
        <v>0</v>
      </c>
      <c r="CB240" s="1407">
        <v>0</v>
      </c>
      <c r="CC240" s="1407">
        <v>0</v>
      </c>
      <c r="CD240" s="1407">
        <v>0</v>
      </c>
      <c r="CE240" s="1405">
        <v>0</v>
      </c>
      <c r="CF240" s="1405">
        <v>0</v>
      </c>
      <c r="CG240" s="1407">
        <v>0</v>
      </c>
      <c r="CH240" s="1407">
        <v>0</v>
      </c>
      <c r="CI240" s="1407">
        <v>0</v>
      </c>
      <c r="CJ240" s="1407">
        <v>0</v>
      </c>
      <c r="CK240" s="1407">
        <v>0</v>
      </c>
      <c r="CL240" s="1405">
        <f t="shared" si="626"/>
        <v>0</v>
      </c>
      <c r="CM240" s="1405">
        <f>+AL240-AY240</f>
        <v>0</v>
      </c>
      <c r="CN240" s="1405">
        <f>+AY240-BL240</f>
        <v>0</v>
      </c>
      <c r="CO240" s="1405">
        <f>+BL240-BY240</f>
        <v>32452560</v>
      </c>
      <c r="CP240" s="1405">
        <f>+BY240-CL240</f>
        <v>53547440</v>
      </c>
      <c r="CQ240" s="1410">
        <f t="shared" si="556"/>
        <v>1</v>
      </c>
      <c r="CR240" s="1400">
        <f t="shared" si="557"/>
        <v>1</v>
      </c>
    </row>
    <row r="241" spans="1:96" s="392" customFormat="1" ht="22.5" customHeight="1" outlineLevel="3" x14ac:dyDescent="0.25">
      <c r="A241" s="1191" t="str">
        <f t="shared" si="487"/>
        <v>C-2502-1000-9-0-2-310</v>
      </c>
      <c r="B241" s="109" t="s">
        <v>794</v>
      </c>
      <c r="C241" s="25">
        <v>10</v>
      </c>
      <c r="D241" s="108" t="s">
        <v>361</v>
      </c>
      <c r="E241" s="1395"/>
      <c r="F241" s="1401"/>
      <c r="G241" s="1401"/>
      <c r="H241" s="1401"/>
      <c r="I241" s="1401"/>
      <c r="J241" s="1401"/>
      <c r="K241" s="1401"/>
      <c r="L241" s="1401"/>
      <c r="M241" s="1401"/>
      <c r="N241" s="1401"/>
      <c r="O241" s="1401"/>
      <c r="P241" s="1401"/>
      <c r="Q241" s="1402"/>
      <c r="R241" s="1399"/>
      <c r="S241" s="1399"/>
      <c r="T241" s="1401"/>
      <c r="U241" s="1402"/>
      <c r="V241" s="37"/>
      <c r="W241" s="37"/>
      <c r="X241" s="1401"/>
      <c r="Y241" s="1401"/>
      <c r="Z241" s="1401"/>
      <c r="AA241" s="1401"/>
      <c r="AB241" s="1401"/>
      <c r="AC241" s="1402"/>
      <c r="AD241" s="1399">
        <f t="shared" si="621"/>
        <v>0</v>
      </c>
      <c r="AE241" s="1395">
        <f t="shared" si="621"/>
        <v>0</v>
      </c>
      <c r="AF241" s="1411"/>
      <c r="AG241" s="1401">
        <v>68860000</v>
      </c>
      <c r="AH241" s="1395"/>
      <c r="AI241" s="1395">
        <f>+E241-AD241+AE241-AH241-AF241+AG241</f>
        <v>68860000</v>
      </c>
      <c r="AJ241" s="1401"/>
      <c r="AK241" s="121">
        <f t="shared" si="622"/>
        <v>68860000</v>
      </c>
      <c r="AL241" s="1396">
        <f t="shared" si="623"/>
        <v>68860000</v>
      </c>
      <c r="AM241" s="1395">
        <v>0</v>
      </c>
      <c r="AN241" s="382">
        <v>0</v>
      </c>
      <c r="AO241" s="382">
        <v>0</v>
      </c>
      <c r="AP241" s="382">
        <v>0</v>
      </c>
      <c r="AQ241" s="383">
        <v>0</v>
      </c>
      <c r="AR241" s="1404">
        <v>0</v>
      </c>
      <c r="AS241" s="1405">
        <v>0</v>
      </c>
      <c r="AT241" s="1405">
        <v>0</v>
      </c>
      <c r="AU241" s="1406">
        <v>0</v>
      </c>
      <c r="AV241" s="1405">
        <v>68860000</v>
      </c>
      <c r="AW241" s="1065">
        <v>0</v>
      </c>
      <c r="AX241" s="1405">
        <v>0</v>
      </c>
      <c r="AY241" s="1406">
        <f t="shared" si="624"/>
        <v>68860000</v>
      </c>
      <c r="AZ241" s="1405">
        <v>0</v>
      </c>
      <c r="BA241" s="1406">
        <v>0</v>
      </c>
      <c r="BB241" s="1405">
        <v>0</v>
      </c>
      <c r="BC241" s="1405">
        <v>0</v>
      </c>
      <c r="BD241" s="1405">
        <v>0</v>
      </c>
      <c r="BE241" s="1405">
        <v>0</v>
      </c>
      <c r="BF241" s="1405">
        <v>0</v>
      </c>
      <c r="BG241" s="1405">
        <v>0</v>
      </c>
      <c r="BH241" s="1405">
        <v>0</v>
      </c>
      <c r="BI241" s="1405">
        <v>0</v>
      </c>
      <c r="BJ241" s="1405">
        <v>68860000</v>
      </c>
      <c r="BK241" s="1405">
        <v>0</v>
      </c>
      <c r="BL241" s="1405">
        <f t="shared" si="625"/>
        <v>68860000</v>
      </c>
      <c r="BM241" s="1405">
        <v>0</v>
      </c>
      <c r="BN241" s="1405">
        <v>0</v>
      </c>
      <c r="BO241" s="1405">
        <v>0</v>
      </c>
      <c r="BP241" s="1405">
        <v>0</v>
      </c>
      <c r="BQ241" s="1405">
        <v>0</v>
      </c>
      <c r="BR241" s="1405">
        <v>0</v>
      </c>
      <c r="BS241" s="1405">
        <v>0</v>
      </c>
      <c r="BT241" s="1405">
        <v>0</v>
      </c>
      <c r="BU241" s="1405">
        <v>0</v>
      </c>
      <c r="BV241" s="1407">
        <v>0</v>
      </c>
      <c r="BW241" s="1407">
        <v>0</v>
      </c>
      <c r="BX241" s="1405">
        <v>17856565</v>
      </c>
      <c r="BY241" s="1405">
        <f>+SUM(BM241:BX241)</f>
        <v>17856565</v>
      </c>
      <c r="BZ241" s="1405">
        <v>0</v>
      </c>
      <c r="CA241" s="1405">
        <v>0</v>
      </c>
      <c r="CB241" s="1405">
        <v>0</v>
      </c>
      <c r="CC241" s="1405">
        <v>0</v>
      </c>
      <c r="CD241" s="1405">
        <v>0</v>
      </c>
      <c r="CE241" s="1405">
        <v>0</v>
      </c>
      <c r="CF241" s="1405">
        <v>0</v>
      </c>
      <c r="CG241" s="1407">
        <v>0</v>
      </c>
      <c r="CH241" s="1407">
        <v>0</v>
      </c>
      <c r="CI241" s="1407">
        <v>0</v>
      </c>
      <c r="CJ241" s="1407">
        <v>0</v>
      </c>
      <c r="CK241" s="1407">
        <v>0</v>
      </c>
      <c r="CL241" s="1405">
        <f t="shared" si="626"/>
        <v>0</v>
      </c>
      <c r="CM241" s="1405">
        <f>+AL241-AY241</f>
        <v>0</v>
      </c>
      <c r="CN241" s="1405">
        <f>+AY241-BL241</f>
        <v>0</v>
      </c>
      <c r="CO241" s="1405">
        <f>+BL241-BY241</f>
        <v>51003435</v>
      </c>
      <c r="CP241" s="1405">
        <f>+BY241-CL241</f>
        <v>17856565</v>
      </c>
      <c r="CQ241" s="1410">
        <f t="shared" si="556"/>
        <v>1</v>
      </c>
      <c r="CR241" s="1400">
        <f t="shared" si="557"/>
        <v>1</v>
      </c>
    </row>
    <row r="242" spans="1:96" s="392" customFormat="1" ht="22.5" customHeight="1" outlineLevel="3" x14ac:dyDescent="0.25">
      <c r="A242" s="1191" t="str">
        <f t="shared" si="487"/>
        <v>C-2502-1000-9-0-2-410</v>
      </c>
      <c r="B242" s="109" t="s">
        <v>795</v>
      </c>
      <c r="C242" s="25">
        <v>10</v>
      </c>
      <c r="D242" s="108" t="s">
        <v>105</v>
      </c>
      <c r="E242" s="1395"/>
      <c r="F242" s="1401"/>
      <c r="G242" s="1401"/>
      <c r="H242" s="1401"/>
      <c r="I242" s="1401"/>
      <c r="J242" s="1401"/>
      <c r="K242" s="1401"/>
      <c r="L242" s="1401"/>
      <c r="M242" s="1401"/>
      <c r="N242" s="1401"/>
      <c r="O242" s="1401"/>
      <c r="P242" s="1401"/>
      <c r="Q242" s="1402"/>
      <c r="R242" s="1399"/>
      <c r="S242" s="1399"/>
      <c r="T242" s="1401"/>
      <c r="U242" s="1402"/>
      <c r="V242" s="37"/>
      <c r="W242" s="37"/>
      <c r="X242" s="1401"/>
      <c r="Y242" s="1401"/>
      <c r="Z242" s="1401"/>
      <c r="AA242" s="1401"/>
      <c r="AB242" s="1401"/>
      <c r="AC242" s="1402"/>
      <c r="AD242" s="1399">
        <f t="shared" si="621"/>
        <v>0</v>
      </c>
      <c r="AE242" s="1395">
        <f t="shared" si="621"/>
        <v>0</v>
      </c>
      <c r="AF242" s="1411"/>
      <c r="AG242" s="1401">
        <v>56340000</v>
      </c>
      <c r="AH242" s="1395"/>
      <c r="AI242" s="1395">
        <f>+E242-AD242+AE242-AH242-AF242+AG242</f>
        <v>56340000</v>
      </c>
      <c r="AJ242" s="1401"/>
      <c r="AK242" s="121">
        <f t="shared" si="622"/>
        <v>56340000</v>
      </c>
      <c r="AL242" s="1396">
        <f t="shared" si="623"/>
        <v>56340000</v>
      </c>
      <c r="AM242" s="1395">
        <v>0</v>
      </c>
      <c r="AN242" s="382">
        <v>0</v>
      </c>
      <c r="AO242" s="382">
        <v>0</v>
      </c>
      <c r="AP242" s="382">
        <v>0</v>
      </c>
      <c r="AQ242" s="383">
        <v>0</v>
      </c>
      <c r="AR242" s="1404">
        <v>0</v>
      </c>
      <c r="AS242" s="1405">
        <v>0</v>
      </c>
      <c r="AT242" s="1405">
        <v>0</v>
      </c>
      <c r="AU242" s="1406">
        <v>0</v>
      </c>
      <c r="AV242" s="1396">
        <v>56340000</v>
      </c>
      <c r="AW242" s="1065">
        <v>0</v>
      </c>
      <c r="AX242" s="1405">
        <v>0</v>
      </c>
      <c r="AY242" s="1406">
        <f t="shared" si="624"/>
        <v>56340000</v>
      </c>
      <c r="AZ242" s="1405">
        <v>0</v>
      </c>
      <c r="BA242" s="1406">
        <v>0</v>
      </c>
      <c r="BB242" s="1405">
        <v>0</v>
      </c>
      <c r="BC242" s="1405">
        <v>0</v>
      </c>
      <c r="BD242" s="1405">
        <v>0</v>
      </c>
      <c r="BE242" s="1405">
        <v>0</v>
      </c>
      <c r="BF242" s="1405">
        <v>0</v>
      </c>
      <c r="BG242" s="1405">
        <v>0</v>
      </c>
      <c r="BH242" s="1405">
        <v>0</v>
      </c>
      <c r="BI242" s="1405">
        <v>2586000</v>
      </c>
      <c r="BJ242" s="1405">
        <v>12757350</v>
      </c>
      <c r="BK242" s="1405">
        <v>15818498</v>
      </c>
      <c r="BL242" s="1405">
        <f t="shared" si="625"/>
        <v>31161848</v>
      </c>
      <c r="BM242" s="1405">
        <v>0</v>
      </c>
      <c r="BN242" s="1405">
        <v>0</v>
      </c>
      <c r="BO242" s="1405">
        <v>0</v>
      </c>
      <c r="BP242" s="1405">
        <v>0</v>
      </c>
      <c r="BQ242" s="1405">
        <v>0</v>
      </c>
      <c r="BR242" s="1405">
        <v>0</v>
      </c>
      <c r="BS242" s="1405">
        <v>0</v>
      </c>
      <c r="BT242" s="1405">
        <v>0</v>
      </c>
      <c r="BU242" s="1405">
        <v>0</v>
      </c>
      <c r="BV242" s="1407">
        <v>0</v>
      </c>
      <c r="BW242" s="1407">
        <v>5445000</v>
      </c>
      <c r="BX242" s="1405">
        <v>23436850</v>
      </c>
      <c r="BY242" s="1405">
        <f>+SUM(BM242:BX242)</f>
        <v>28881850</v>
      </c>
      <c r="BZ242" s="1405">
        <v>0</v>
      </c>
      <c r="CA242" s="1405">
        <v>0</v>
      </c>
      <c r="CB242" s="1405">
        <v>0</v>
      </c>
      <c r="CC242" s="1405">
        <v>0</v>
      </c>
      <c r="CD242" s="1405">
        <v>0</v>
      </c>
      <c r="CE242" s="1405">
        <v>0</v>
      </c>
      <c r="CF242" s="1405">
        <v>0</v>
      </c>
      <c r="CG242" s="1407">
        <v>0</v>
      </c>
      <c r="CH242" s="1407">
        <v>0</v>
      </c>
      <c r="CI242" s="1407">
        <v>0</v>
      </c>
      <c r="CJ242" s="1407">
        <v>4402000</v>
      </c>
      <c r="CK242" s="1407">
        <v>15119488</v>
      </c>
      <c r="CL242" s="1405">
        <f t="shared" si="626"/>
        <v>19521488</v>
      </c>
      <c r="CM242" s="1405">
        <f>+AL242-AY242</f>
        <v>0</v>
      </c>
      <c r="CN242" s="1405">
        <f>+AY242-BL242</f>
        <v>25178152</v>
      </c>
      <c r="CO242" s="1405">
        <f>+BL242-BY242</f>
        <v>2279998</v>
      </c>
      <c r="CP242" s="1405">
        <f>+BY242-CL242</f>
        <v>9360362</v>
      </c>
      <c r="CQ242" s="1410">
        <f t="shared" si="556"/>
        <v>1</v>
      </c>
      <c r="CR242" s="1400">
        <f t="shared" si="557"/>
        <v>0.5531034433794817</v>
      </c>
    </row>
    <row r="243" spans="1:96" s="392" customFormat="1" ht="27" customHeight="1" outlineLevel="3" x14ac:dyDescent="0.25">
      <c r="A243" s="1191" t="str">
        <f t="shared" si="487"/>
        <v>C-2502-1000-9-0-2-610</v>
      </c>
      <c r="B243" s="109" t="s">
        <v>796</v>
      </c>
      <c r="C243" s="25">
        <v>10</v>
      </c>
      <c r="D243" s="108" t="s">
        <v>362</v>
      </c>
      <c r="E243" s="1395"/>
      <c r="F243" s="1401"/>
      <c r="G243" s="1401"/>
      <c r="H243" s="1401"/>
      <c r="I243" s="1401"/>
      <c r="J243" s="1401"/>
      <c r="K243" s="1401"/>
      <c r="L243" s="1401"/>
      <c r="M243" s="1401"/>
      <c r="N243" s="1401"/>
      <c r="O243" s="1401"/>
      <c r="P243" s="1401"/>
      <c r="Q243" s="1402"/>
      <c r="R243" s="1399"/>
      <c r="S243" s="1399"/>
      <c r="T243" s="1401"/>
      <c r="U243" s="1402"/>
      <c r="V243" s="37"/>
      <c r="W243" s="37"/>
      <c r="X243" s="1401"/>
      <c r="Y243" s="1401"/>
      <c r="Z243" s="1401">
        <v>42300000</v>
      </c>
      <c r="AA243" s="1401"/>
      <c r="AB243" s="1401"/>
      <c r="AC243" s="1403">
        <v>75000000</v>
      </c>
      <c r="AD243" s="1399">
        <f t="shared" si="621"/>
        <v>42300000</v>
      </c>
      <c r="AE243" s="1395">
        <f t="shared" si="621"/>
        <v>75000000</v>
      </c>
      <c r="AF243" s="1411"/>
      <c r="AG243" s="1401">
        <v>42300000</v>
      </c>
      <c r="AH243" s="1395"/>
      <c r="AI243" s="1395">
        <f>+E243-AD243+AE243-AH243-AF243+AG243</f>
        <v>75000000</v>
      </c>
      <c r="AJ243" s="1401"/>
      <c r="AK243" s="121">
        <f t="shared" si="622"/>
        <v>75000000</v>
      </c>
      <c r="AL243" s="1396">
        <f t="shared" si="623"/>
        <v>75000000</v>
      </c>
      <c r="AM243" s="1395">
        <v>0</v>
      </c>
      <c r="AN243" s="1399">
        <v>0</v>
      </c>
      <c r="AO243" s="1399">
        <v>0</v>
      </c>
      <c r="AP243" s="1399">
        <v>0</v>
      </c>
      <c r="AQ243" s="1399">
        <v>0</v>
      </c>
      <c r="AR243" s="1404">
        <v>0</v>
      </c>
      <c r="AS243" s="1405">
        <v>0</v>
      </c>
      <c r="AT243" s="1405">
        <v>0</v>
      </c>
      <c r="AU243" s="1398">
        <v>0</v>
      </c>
      <c r="AV243" s="1409">
        <v>0</v>
      </c>
      <c r="AW243" s="1409">
        <v>0</v>
      </c>
      <c r="AX243" s="1405">
        <v>75000000</v>
      </c>
      <c r="AY243" s="1398">
        <f t="shared" si="624"/>
        <v>75000000</v>
      </c>
      <c r="AZ243" s="1409">
        <v>0</v>
      </c>
      <c r="BA243" s="1406">
        <v>0</v>
      </c>
      <c r="BB243" s="1405">
        <v>0</v>
      </c>
      <c r="BC243" s="1405">
        <v>0</v>
      </c>
      <c r="BD243" s="1405">
        <v>0</v>
      </c>
      <c r="BE243" s="1405">
        <v>0</v>
      </c>
      <c r="BF243" s="1405">
        <v>0</v>
      </c>
      <c r="BG243" s="1405">
        <v>0</v>
      </c>
      <c r="BH243" s="1405">
        <v>0</v>
      </c>
      <c r="BI243" s="1405">
        <v>0</v>
      </c>
      <c r="BJ243" s="1405">
        <v>0</v>
      </c>
      <c r="BK243" s="1405">
        <v>0</v>
      </c>
      <c r="BL243" s="1405">
        <f t="shared" si="625"/>
        <v>0</v>
      </c>
      <c r="BM243" s="1405">
        <v>0</v>
      </c>
      <c r="BN243" s="1405">
        <v>0</v>
      </c>
      <c r="BO243" s="1405">
        <v>0</v>
      </c>
      <c r="BP243" s="1405">
        <v>0</v>
      </c>
      <c r="BQ243" s="1405">
        <v>0</v>
      </c>
      <c r="BR243" s="1405">
        <v>0</v>
      </c>
      <c r="BS243" s="1405">
        <v>0</v>
      </c>
      <c r="BT243" s="1405">
        <v>0</v>
      </c>
      <c r="BU243" s="1405">
        <v>0</v>
      </c>
      <c r="BV243" s="1407">
        <v>0</v>
      </c>
      <c r="BW243" s="1407">
        <v>0</v>
      </c>
      <c r="BX243" s="1405">
        <v>0</v>
      </c>
      <c r="BY243" s="1405">
        <f>+SUM(BM243:BX243)</f>
        <v>0</v>
      </c>
      <c r="BZ243" s="1408">
        <v>0</v>
      </c>
      <c r="CA243" s="1408">
        <v>0</v>
      </c>
      <c r="CB243" s="1408">
        <v>0</v>
      </c>
      <c r="CC243" s="1408">
        <v>0</v>
      </c>
      <c r="CD243" s="1408">
        <v>0</v>
      </c>
      <c r="CE243" s="1405">
        <v>0</v>
      </c>
      <c r="CF243" s="1405">
        <v>0</v>
      </c>
      <c r="CG243" s="1407">
        <v>0</v>
      </c>
      <c r="CH243" s="1407">
        <v>0</v>
      </c>
      <c r="CI243" s="1407">
        <v>0</v>
      </c>
      <c r="CJ243" s="1407">
        <v>0</v>
      </c>
      <c r="CK243" s="1407">
        <v>0</v>
      </c>
      <c r="CL243" s="1405">
        <f t="shared" si="626"/>
        <v>0</v>
      </c>
      <c r="CM243" s="1405">
        <f>+AL243-AY243</f>
        <v>0</v>
      </c>
      <c r="CN243" s="1405">
        <f>+AY243-BL243</f>
        <v>75000000</v>
      </c>
      <c r="CO243" s="1405">
        <f>+BL243-BY243</f>
        <v>0</v>
      </c>
      <c r="CP243" s="1405">
        <f>+BY243-CL243</f>
        <v>0</v>
      </c>
      <c r="CQ243" s="1410">
        <f t="shared" si="556"/>
        <v>1</v>
      </c>
      <c r="CR243" s="1400">
        <f t="shared" si="557"/>
        <v>0</v>
      </c>
    </row>
    <row r="244" spans="1:96" s="26" customFormat="1" ht="64.5" customHeight="1" x14ac:dyDescent="0.2">
      <c r="A244" s="1544" t="str">
        <f>+B244</f>
        <v>C-2502-1000-12</v>
      </c>
      <c r="B244" s="292" t="s">
        <v>748</v>
      </c>
      <c r="C244" s="420" t="s">
        <v>86</v>
      </c>
      <c r="D244" s="1415" t="s">
        <v>749</v>
      </c>
      <c r="E244" s="293">
        <f>+SUM(E245:E249)</f>
        <v>0</v>
      </c>
      <c r="F244" s="293">
        <f t="shared" ref="F244:AY244" si="627">+SUM(F245:F249)</f>
        <v>0</v>
      </c>
      <c r="G244" s="295">
        <f t="shared" si="627"/>
        <v>0</v>
      </c>
      <c r="H244" s="295">
        <f t="shared" si="627"/>
        <v>0</v>
      </c>
      <c r="I244" s="295">
        <f t="shared" si="627"/>
        <v>0</v>
      </c>
      <c r="J244" s="295">
        <f t="shared" si="627"/>
        <v>0</v>
      </c>
      <c r="K244" s="295">
        <f t="shared" si="627"/>
        <v>0</v>
      </c>
      <c r="L244" s="295">
        <f t="shared" si="627"/>
        <v>0</v>
      </c>
      <c r="M244" s="295">
        <f t="shared" si="627"/>
        <v>0</v>
      </c>
      <c r="N244" s="295">
        <f t="shared" si="627"/>
        <v>0</v>
      </c>
      <c r="O244" s="295">
        <f t="shared" si="627"/>
        <v>0</v>
      </c>
      <c r="P244" s="295">
        <f t="shared" si="627"/>
        <v>0</v>
      </c>
      <c r="Q244" s="295">
        <f t="shared" si="627"/>
        <v>0</v>
      </c>
      <c r="R244" s="295">
        <f t="shared" si="627"/>
        <v>0</v>
      </c>
      <c r="S244" s="295">
        <f t="shared" si="627"/>
        <v>0</v>
      </c>
      <c r="T244" s="295">
        <f t="shared" si="627"/>
        <v>0</v>
      </c>
      <c r="U244" s="681">
        <f t="shared" si="627"/>
        <v>0</v>
      </c>
      <c r="V244" s="295"/>
      <c r="W244" s="295"/>
      <c r="X244" s="293">
        <f t="shared" si="627"/>
        <v>0</v>
      </c>
      <c r="Y244" s="293">
        <f t="shared" si="627"/>
        <v>0</v>
      </c>
      <c r="Z244" s="293">
        <f t="shared" si="627"/>
        <v>0</v>
      </c>
      <c r="AA244" s="293">
        <f t="shared" si="627"/>
        <v>0</v>
      </c>
      <c r="AB244" s="293">
        <f t="shared" si="627"/>
        <v>0</v>
      </c>
      <c r="AC244" s="294">
        <f t="shared" si="627"/>
        <v>0</v>
      </c>
      <c r="AD244" s="295">
        <f t="shared" si="627"/>
        <v>0</v>
      </c>
      <c r="AE244" s="293">
        <f t="shared" si="627"/>
        <v>0</v>
      </c>
      <c r="AF244" s="295">
        <f t="shared" si="627"/>
        <v>0</v>
      </c>
      <c r="AG244" s="293">
        <f t="shared" si="627"/>
        <v>300000000</v>
      </c>
      <c r="AH244" s="293">
        <f t="shared" si="627"/>
        <v>0</v>
      </c>
      <c r="AI244" s="917">
        <f t="shared" si="627"/>
        <v>300000000</v>
      </c>
      <c r="AJ244" s="293">
        <f t="shared" si="627"/>
        <v>0</v>
      </c>
      <c r="AK244" s="293">
        <f t="shared" si="627"/>
        <v>300000000</v>
      </c>
      <c r="AL244" s="293">
        <f t="shared" si="627"/>
        <v>300000000</v>
      </c>
      <c r="AM244" s="293">
        <f t="shared" si="627"/>
        <v>0</v>
      </c>
      <c r="AN244" s="295">
        <f t="shared" si="627"/>
        <v>0</v>
      </c>
      <c r="AO244" s="295">
        <f t="shared" si="627"/>
        <v>0</v>
      </c>
      <c r="AP244" s="295">
        <f t="shared" si="627"/>
        <v>0</v>
      </c>
      <c r="AQ244" s="295">
        <f t="shared" si="627"/>
        <v>0</v>
      </c>
      <c r="AR244" s="295">
        <f t="shared" si="627"/>
        <v>0</v>
      </c>
      <c r="AS244" s="295">
        <f t="shared" si="627"/>
        <v>0</v>
      </c>
      <c r="AT244" s="295">
        <f t="shared" si="627"/>
        <v>0</v>
      </c>
      <c r="AU244" s="295">
        <f t="shared" si="627"/>
        <v>290000000</v>
      </c>
      <c r="AV244" s="293">
        <f t="shared" si="627"/>
        <v>10000000</v>
      </c>
      <c r="AW244" s="293">
        <f t="shared" ref="AW244" si="628">+SUM(AW245:AW249)</f>
        <v>0</v>
      </c>
      <c r="AX244" s="295">
        <f t="shared" si="627"/>
        <v>0</v>
      </c>
      <c r="AY244" s="295">
        <f t="shared" si="627"/>
        <v>300000000</v>
      </c>
      <c r="AZ244" s="293">
        <f t="shared" ref="AZ244" si="629">+SUM(AZ245:AZ249)</f>
        <v>0</v>
      </c>
      <c r="BA244" s="681">
        <f t="shared" ref="BA244" si="630">+SUM(BA245:BA249)</f>
        <v>0</v>
      </c>
      <c r="BB244" s="1203">
        <f t="shared" ref="BB244" si="631">+SUM(BB245:BB249)</f>
        <v>0</v>
      </c>
      <c r="BC244" s="1203">
        <f t="shared" ref="BC244" si="632">+SUM(BC245:BC249)</f>
        <v>0</v>
      </c>
      <c r="BD244" s="1203">
        <f t="shared" ref="BD244" si="633">+SUM(BD245:BD249)</f>
        <v>0</v>
      </c>
      <c r="BE244" s="1203">
        <f t="shared" ref="BE244" si="634">+SUM(BE245:BE249)</f>
        <v>0</v>
      </c>
      <c r="BF244" s="1203">
        <f t="shared" ref="BF244" si="635">+SUM(BF245:BF249)</f>
        <v>0</v>
      </c>
      <c r="BG244" s="1203">
        <f t="shared" ref="BG244" si="636">+SUM(BG245:BG249)</f>
        <v>0</v>
      </c>
      <c r="BH244" s="1203">
        <f t="shared" ref="BH244" si="637">+SUM(BH245:BH249)</f>
        <v>199325599</v>
      </c>
      <c r="BI244" s="1203">
        <f t="shared" ref="BI244" si="638">+SUM(BI245:BI249)</f>
        <v>23709859</v>
      </c>
      <c r="BJ244" s="1203">
        <f t="shared" ref="BJ244" si="639">+SUM(BJ245:BJ249)</f>
        <v>34531368</v>
      </c>
      <c r="BK244" s="1203">
        <f t="shared" ref="BK244" si="640">+SUM(BK245:BK249)</f>
        <v>11461521</v>
      </c>
      <c r="BL244" s="1203">
        <f t="shared" ref="BL244" si="641">+SUM(BL245:BL249)</f>
        <v>269028347</v>
      </c>
      <c r="BM244" s="1203">
        <f t="shared" ref="BM244" si="642">+SUM(BM245:BM249)</f>
        <v>0</v>
      </c>
      <c r="BN244" s="1203">
        <f t="shared" ref="BN244" si="643">+SUM(BN245:BN249)</f>
        <v>0</v>
      </c>
      <c r="BO244" s="1203">
        <f t="shared" ref="BO244" si="644">+SUM(BO245:BO249)</f>
        <v>0</v>
      </c>
      <c r="BP244" s="1203">
        <f t="shared" ref="BP244" si="645">+SUM(BP245:BP249)</f>
        <v>0</v>
      </c>
      <c r="BQ244" s="1203">
        <f t="shared" ref="BQ244" si="646">+SUM(BQ245:BQ249)</f>
        <v>0</v>
      </c>
      <c r="BR244" s="1203">
        <f t="shared" ref="BR244" si="647">+SUM(BR245:BR249)</f>
        <v>0</v>
      </c>
      <c r="BS244" s="1203">
        <f t="shared" ref="BS244" si="648">+SUM(BS245:BS249)</f>
        <v>0</v>
      </c>
      <c r="BT244" s="1203">
        <f t="shared" ref="BT244" si="649">+SUM(BT245:BT249)</f>
        <v>0</v>
      </c>
      <c r="BU244" s="1203">
        <f t="shared" ref="BU244" si="650">+SUM(BU245:BU249)</f>
        <v>0</v>
      </c>
      <c r="BV244" s="1203">
        <f t="shared" ref="BV244" si="651">+SUM(BV245:BV249)</f>
        <v>20180871</v>
      </c>
      <c r="BW244" s="1203">
        <f t="shared" ref="BW244" si="652">+SUM(BW245:BW249)</f>
        <v>41574694</v>
      </c>
      <c r="BX244" s="1203">
        <f t="shared" ref="BX244" si="653">+SUM(BX245:BX249)</f>
        <v>145705853</v>
      </c>
      <c r="BY244" s="1203">
        <f t="shared" ref="BY244" si="654">+SUM(BY245:BY249)</f>
        <v>207461418</v>
      </c>
      <c r="BZ244" s="1203">
        <f t="shared" ref="BZ244" si="655">+SUM(BZ245:BZ249)</f>
        <v>0</v>
      </c>
      <c r="CA244" s="1203">
        <f t="shared" ref="CA244" si="656">+SUM(CA245:CA249)</f>
        <v>0</v>
      </c>
      <c r="CB244" s="1203">
        <f t="shared" ref="CB244" si="657">+SUM(CB245:CB249)</f>
        <v>0</v>
      </c>
      <c r="CC244" s="1203">
        <f t="shared" ref="CC244" si="658">+SUM(CC245:CC249)</f>
        <v>0</v>
      </c>
      <c r="CD244" s="1203">
        <f t="shared" ref="CD244" si="659">+SUM(CD245:CD249)</f>
        <v>0</v>
      </c>
      <c r="CE244" s="1203">
        <f t="shared" ref="CE244" si="660">+SUM(CE245:CE249)</f>
        <v>0</v>
      </c>
      <c r="CF244" s="1203">
        <f t="shared" ref="CF244" si="661">+SUM(CF245:CF249)</f>
        <v>0</v>
      </c>
      <c r="CG244" s="1203">
        <f t="shared" ref="CG244" si="662">+SUM(CG245:CG249)</f>
        <v>0</v>
      </c>
      <c r="CH244" s="1203">
        <f t="shared" ref="CH244" si="663">+SUM(CH245:CH249)</f>
        <v>0</v>
      </c>
      <c r="CI244" s="1203">
        <f t="shared" ref="CI244" si="664">+SUM(CI245:CI249)</f>
        <v>18389618</v>
      </c>
      <c r="CJ244" s="1203">
        <f t="shared" ref="CJ244" si="665">+SUM(CJ245:CJ249)</f>
        <v>40501899</v>
      </c>
      <c r="CK244" s="1203">
        <f t="shared" ref="CK244" si="666">+SUM(CK245:CK249)</f>
        <v>38897715</v>
      </c>
      <c r="CL244" s="1203">
        <f t="shared" ref="CL244" si="667">+SUM(CL245:CL249)</f>
        <v>97789232</v>
      </c>
      <c r="CM244" s="1203">
        <f t="shared" ref="CM244" si="668">+SUM(CM245:CM249)</f>
        <v>0</v>
      </c>
      <c r="CN244" s="1203">
        <f t="shared" ref="CN244" si="669">+SUM(CN245:CN249)</f>
        <v>30971653</v>
      </c>
      <c r="CO244" s="1203">
        <f t="shared" ref="CO244" si="670">+SUM(CO245:CO249)</f>
        <v>61566929</v>
      </c>
      <c r="CP244" s="1203">
        <f>+SUM(CP245:CP249)</f>
        <v>109672186</v>
      </c>
      <c r="CQ244" s="1343">
        <f t="shared" si="556"/>
        <v>1</v>
      </c>
      <c r="CR244" s="296">
        <f t="shared" si="557"/>
        <v>0.89676115666666667</v>
      </c>
    </row>
    <row r="245" spans="1:96" s="822" customFormat="1" ht="22.5" customHeight="1" outlineLevel="1" x14ac:dyDescent="0.25">
      <c r="A245" s="1191" t="str">
        <f t="shared" si="487"/>
        <v>C-2502-1000-12-0-2-110</v>
      </c>
      <c r="B245" s="43" t="s">
        <v>777</v>
      </c>
      <c r="C245" s="404">
        <v>10</v>
      </c>
      <c r="D245" s="65" t="s">
        <v>365</v>
      </c>
      <c r="E245" s="966"/>
      <c r="F245" s="912"/>
      <c r="G245" s="821"/>
      <c r="H245" s="821"/>
      <c r="I245" s="821"/>
      <c r="J245" s="821"/>
      <c r="K245" s="821"/>
      <c r="L245" s="821"/>
      <c r="M245" s="821"/>
      <c r="N245" s="821"/>
      <c r="O245" s="821"/>
      <c r="P245" s="821"/>
      <c r="Q245" s="821"/>
      <c r="R245" s="821"/>
      <c r="S245" s="821"/>
      <c r="T245" s="821"/>
      <c r="U245" s="908"/>
      <c r="V245" s="30"/>
      <c r="W245" s="30"/>
      <c r="X245" s="912"/>
      <c r="Y245" s="821"/>
      <c r="Z245" s="821"/>
      <c r="AA245" s="821"/>
      <c r="AB245" s="821"/>
      <c r="AC245" s="908"/>
      <c r="AD245" s="30"/>
      <c r="AE245" s="33"/>
      <c r="AF245" s="30"/>
      <c r="AG245" s="33">
        <v>45000000</v>
      </c>
      <c r="AH245" s="966"/>
      <c r="AI245" s="395">
        <f>+E245-AD245+AE245-AH245-AF245+AG245</f>
        <v>45000000</v>
      </c>
      <c r="AJ245" s="33"/>
      <c r="AK245" s="121">
        <f t="shared" si="622"/>
        <v>45000000</v>
      </c>
      <c r="AL245" s="776">
        <f t="shared" si="578"/>
        <v>45000000</v>
      </c>
      <c r="AM245" s="912">
        <v>0</v>
      </c>
      <c r="AN245" s="821">
        <v>0</v>
      </c>
      <c r="AO245" s="821">
        <v>0</v>
      </c>
      <c r="AP245" s="821">
        <v>0</v>
      </c>
      <c r="AQ245" s="821">
        <v>0</v>
      </c>
      <c r="AR245" s="821">
        <v>0</v>
      </c>
      <c r="AS245" s="821">
        <v>0</v>
      </c>
      <c r="AT245" s="821">
        <v>0</v>
      </c>
      <c r="AU245" s="953">
        <v>45000000</v>
      </c>
      <c r="AV245" s="912">
        <v>0</v>
      </c>
      <c r="AW245" s="912">
        <v>0</v>
      </c>
      <c r="AX245" s="821">
        <v>0</v>
      </c>
      <c r="AY245" s="385">
        <f t="shared" ref="AY245:AY249" si="671">+SUM(AM245:AX245)</f>
        <v>45000000</v>
      </c>
      <c r="AZ245" s="912">
        <v>0</v>
      </c>
      <c r="BA245" s="821">
        <v>0</v>
      </c>
      <c r="BB245" s="821">
        <v>0</v>
      </c>
      <c r="BC245" s="821">
        <v>0</v>
      </c>
      <c r="BD245" s="821">
        <v>0</v>
      </c>
      <c r="BE245" s="821">
        <v>0</v>
      </c>
      <c r="BF245" s="821">
        <v>0</v>
      </c>
      <c r="BG245" s="821">
        <v>0</v>
      </c>
      <c r="BH245" s="36">
        <v>45000000</v>
      </c>
      <c r="BI245" s="42">
        <v>0</v>
      </c>
      <c r="BJ245" s="42">
        <v>0</v>
      </c>
      <c r="BK245" s="821">
        <v>0</v>
      </c>
      <c r="BL245" s="385">
        <f t="shared" ref="BL245:BL249" si="672">+SUM(AZ245:BK245)</f>
        <v>45000000</v>
      </c>
      <c r="BM245" s="912">
        <v>0</v>
      </c>
      <c r="BN245" s="821">
        <v>0</v>
      </c>
      <c r="BO245" s="821">
        <v>0</v>
      </c>
      <c r="BP245" s="821">
        <v>0</v>
      </c>
      <c r="BQ245" s="821">
        <v>0</v>
      </c>
      <c r="BR245" s="821">
        <v>0</v>
      </c>
      <c r="BS245" s="821">
        <v>0</v>
      </c>
      <c r="BT245" s="821">
        <v>0</v>
      </c>
      <c r="BU245" s="953">
        <v>0</v>
      </c>
      <c r="BV245" s="912">
        <v>0</v>
      </c>
      <c r="BW245" s="912">
        <v>15000000</v>
      </c>
      <c r="BX245" s="821">
        <v>30000000</v>
      </c>
      <c r="BY245" s="377">
        <f>+SUM(BM245:BX245)</f>
        <v>45000000</v>
      </c>
      <c r="BZ245" s="912">
        <v>0</v>
      </c>
      <c r="CA245" s="821">
        <v>0</v>
      </c>
      <c r="CB245" s="821">
        <v>0</v>
      </c>
      <c r="CC245" s="821">
        <v>0</v>
      </c>
      <c r="CD245" s="821">
        <v>0</v>
      </c>
      <c r="CE245" s="821">
        <v>0</v>
      </c>
      <c r="CF245" s="821">
        <v>0</v>
      </c>
      <c r="CG245" s="821">
        <v>0</v>
      </c>
      <c r="CH245" s="953">
        <v>0</v>
      </c>
      <c r="CI245" s="912">
        <v>0</v>
      </c>
      <c r="CJ245" s="912">
        <v>15000000</v>
      </c>
      <c r="CK245" s="912">
        <v>15000000</v>
      </c>
      <c r="CL245" s="377">
        <f t="shared" ref="CL245:CL249" si="673">+SUM(BZ245:CK245)</f>
        <v>30000000</v>
      </c>
      <c r="CM245" s="395">
        <f>+AL245-AY245</f>
        <v>0</v>
      </c>
      <c r="CN245" s="395">
        <f>+AY245-BL245</f>
        <v>0</v>
      </c>
      <c r="CO245" s="395">
        <f>+BL245-BY245</f>
        <v>0</v>
      </c>
      <c r="CP245" s="395">
        <f>+BY245-CL245</f>
        <v>15000000</v>
      </c>
      <c r="CQ245" s="947">
        <f t="shared" si="556"/>
        <v>1</v>
      </c>
      <c r="CR245" s="947">
        <f t="shared" si="557"/>
        <v>1</v>
      </c>
    </row>
    <row r="246" spans="1:96" s="822" customFormat="1" ht="22.5" customHeight="1" outlineLevel="1" x14ac:dyDescent="0.25">
      <c r="A246" s="1191" t="str">
        <f t="shared" si="487"/>
        <v>C-2502-1000-12-0-2-210</v>
      </c>
      <c r="B246" s="43" t="s">
        <v>778</v>
      </c>
      <c r="C246" s="404">
        <v>10</v>
      </c>
      <c r="D246" s="65" t="s">
        <v>374</v>
      </c>
      <c r="E246" s="966"/>
      <c r="F246" s="912"/>
      <c r="G246" s="821"/>
      <c r="H246" s="821"/>
      <c r="I246" s="821"/>
      <c r="J246" s="821"/>
      <c r="K246" s="821"/>
      <c r="L246" s="821"/>
      <c r="M246" s="821"/>
      <c r="N246" s="821"/>
      <c r="O246" s="821"/>
      <c r="P246" s="821"/>
      <c r="Q246" s="821"/>
      <c r="R246" s="821"/>
      <c r="S246" s="821"/>
      <c r="T246" s="821"/>
      <c r="U246" s="908"/>
      <c r="V246" s="30">
        <v>44000000</v>
      </c>
      <c r="W246" s="30"/>
      <c r="X246" s="912"/>
      <c r="Y246" s="821"/>
      <c r="Z246" s="821"/>
      <c r="AA246" s="821"/>
      <c r="AB246" s="821"/>
      <c r="AC246" s="908"/>
      <c r="AD246" s="30"/>
      <c r="AE246" s="33"/>
      <c r="AF246" s="30"/>
      <c r="AG246" s="33">
        <v>101000000</v>
      </c>
      <c r="AH246" s="966"/>
      <c r="AI246" s="395">
        <f>+E246-AD246+AE246-AH246-AF246+AG246</f>
        <v>101000000</v>
      </c>
      <c r="AJ246" s="33"/>
      <c r="AK246" s="121">
        <f t="shared" si="622"/>
        <v>101000000</v>
      </c>
      <c r="AL246" s="776">
        <f t="shared" si="578"/>
        <v>101000000</v>
      </c>
      <c r="AM246" s="912">
        <v>0</v>
      </c>
      <c r="AN246" s="821">
        <v>0</v>
      </c>
      <c r="AO246" s="821">
        <v>0</v>
      </c>
      <c r="AP246" s="821">
        <v>0</v>
      </c>
      <c r="AQ246" s="821">
        <v>0</v>
      </c>
      <c r="AR246" s="821">
        <v>0</v>
      </c>
      <c r="AS246" s="821">
        <v>0</v>
      </c>
      <c r="AT246" s="821">
        <v>0</v>
      </c>
      <c r="AU246" s="953">
        <v>101000000</v>
      </c>
      <c r="AV246" s="912">
        <v>0</v>
      </c>
      <c r="AW246" s="912">
        <v>0</v>
      </c>
      <c r="AX246" s="821">
        <v>0</v>
      </c>
      <c r="AY246" s="385">
        <f t="shared" si="671"/>
        <v>101000000</v>
      </c>
      <c r="AZ246" s="912">
        <v>0</v>
      </c>
      <c r="BA246" s="821">
        <v>0</v>
      </c>
      <c r="BB246" s="821">
        <v>0</v>
      </c>
      <c r="BC246" s="821">
        <v>0</v>
      </c>
      <c r="BD246" s="821">
        <v>0</v>
      </c>
      <c r="BE246" s="821">
        <v>0</v>
      </c>
      <c r="BF246" s="821">
        <v>0</v>
      </c>
      <c r="BG246" s="821">
        <v>0</v>
      </c>
      <c r="BH246" s="36">
        <v>101000000</v>
      </c>
      <c r="BI246" s="42">
        <v>0</v>
      </c>
      <c r="BJ246" s="42">
        <v>0</v>
      </c>
      <c r="BK246" s="821">
        <v>0</v>
      </c>
      <c r="BL246" s="385">
        <f t="shared" si="672"/>
        <v>101000000</v>
      </c>
      <c r="BM246" s="912">
        <v>0</v>
      </c>
      <c r="BN246" s="821">
        <v>0</v>
      </c>
      <c r="BO246" s="821">
        <v>0</v>
      </c>
      <c r="BP246" s="821">
        <v>0</v>
      </c>
      <c r="BQ246" s="821">
        <v>0</v>
      </c>
      <c r="BR246" s="821">
        <v>0</v>
      </c>
      <c r="BS246" s="821">
        <v>0</v>
      </c>
      <c r="BT246" s="821">
        <v>0</v>
      </c>
      <c r="BU246" s="953">
        <v>0</v>
      </c>
      <c r="BV246" s="912">
        <v>0</v>
      </c>
      <c r="BW246" s="912">
        <v>0</v>
      </c>
      <c r="BX246" s="821">
        <v>82523022</v>
      </c>
      <c r="BY246" s="377">
        <f>+SUM(BM246:BX246)</f>
        <v>82523022</v>
      </c>
      <c r="BZ246" s="912">
        <v>0</v>
      </c>
      <c r="CA246" s="821">
        <v>0</v>
      </c>
      <c r="CB246" s="821">
        <v>0</v>
      </c>
      <c r="CC246" s="821">
        <v>0</v>
      </c>
      <c r="CD246" s="821">
        <v>0</v>
      </c>
      <c r="CE246" s="821">
        <v>0</v>
      </c>
      <c r="CF246" s="821">
        <v>0</v>
      </c>
      <c r="CG246" s="821">
        <v>0</v>
      </c>
      <c r="CH246" s="953">
        <v>0</v>
      </c>
      <c r="CI246" s="912">
        <v>0</v>
      </c>
      <c r="CJ246" s="912">
        <v>0</v>
      </c>
      <c r="CK246" s="912">
        <v>0</v>
      </c>
      <c r="CL246" s="377">
        <f t="shared" si="673"/>
        <v>0</v>
      </c>
      <c r="CM246" s="395">
        <f>+AL246-AY246</f>
        <v>0</v>
      </c>
      <c r="CN246" s="395">
        <f>+AY246-BL246</f>
        <v>0</v>
      </c>
      <c r="CO246" s="395">
        <f>+BL246-BY246</f>
        <v>18476978</v>
      </c>
      <c r="CP246" s="395">
        <f>+BY246-CL246</f>
        <v>82523022</v>
      </c>
      <c r="CQ246" s="947">
        <f t="shared" si="556"/>
        <v>1</v>
      </c>
      <c r="CR246" s="947">
        <f t="shared" si="557"/>
        <v>1</v>
      </c>
    </row>
    <row r="247" spans="1:96" s="822" customFormat="1" ht="22.5" customHeight="1" outlineLevel="1" x14ac:dyDescent="0.25">
      <c r="A247" s="1191" t="str">
        <f t="shared" si="487"/>
        <v>C-2502-1000-12-0-2-310</v>
      </c>
      <c r="B247" s="43" t="s">
        <v>779</v>
      </c>
      <c r="C247" s="404">
        <v>10</v>
      </c>
      <c r="D247" s="65" t="s">
        <v>376</v>
      </c>
      <c r="E247" s="966"/>
      <c r="F247" s="912"/>
      <c r="G247" s="821"/>
      <c r="H247" s="821"/>
      <c r="I247" s="821"/>
      <c r="J247" s="821"/>
      <c r="K247" s="821"/>
      <c r="L247" s="821"/>
      <c r="M247" s="821"/>
      <c r="N247" s="821"/>
      <c r="O247" s="821"/>
      <c r="P247" s="821"/>
      <c r="Q247" s="821"/>
      <c r="R247" s="821"/>
      <c r="S247" s="821"/>
      <c r="T247" s="821"/>
      <c r="U247" s="908"/>
      <c r="V247" s="30"/>
      <c r="W247" s="30">
        <v>13000000</v>
      </c>
      <c r="X247" s="912"/>
      <c r="Y247" s="821"/>
      <c r="Z247" s="821"/>
      <c r="AA247" s="821"/>
      <c r="AB247" s="821"/>
      <c r="AC247" s="908"/>
      <c r="AD247" s="30"/>
      <c r="AE247" s="33"/>
      <c r="AF247" s="30"/>
      <c r="AG247" s="33">
        <v>49000000</v>
      </c>
      <c r="AH247" s="966"/>
      <c r="AI247" s="395">
        <f>+E247-AD247+AE247-AH247-AF247+AG247</f>
        <v>49000000</v>
      </c>
      <c r="AJ247" s="33"/>
      <c r="AK247" s="121">
        <f t="shared" si="622"/>
        <v>49000000</v>
      </c>
      <c r="AL247" s="776">
        <f t="shared" si="578"/>
        <v>49000000</v>
      </c>
      <c r="AM247" s="912">
        <v>0</v>
      </c>
      <c r="AN247" s="821">
        <v>0</v>
      </c>
      <c r="AO247" s="821">
        <v>0</v>
      </c>
      <c r="AP247" s="821">
        <v>0</v>
      </c>
      <c r="AQ247" s="821">
        <v>0</v>
      </c>
      <c r="AR247" s="821">
        <v>0</v>
      </c>
      <c r="AS247" s="821">
        <v>0</v>
      </c>
      <c r="AT247" s="821">
        <v>0</v>
      </c>
      <c r="AU247" s="953">
        <v>49000000</v>
      </c>
      <c r="AV247" s="912">
        <v>0</v>
      </c>
      <c r="AW247" s="912">
        <v>0</v>
      </c>
      <c r="AX247" s="821">
        <v>0</v>
      </c>
      <c r="AY247" s="385">
        <f t="shared" si="671"/>
        <v>49000000</v>
      </c>
      <c r="AZ247" s="912">
        <v>0</v>
      </c>
      <c r="BA247" s="821">
        <v>0</v>
      </c>
      <c r="BB247" s="821">
        <v>0</v>
      </c>
      <c r="BC247" s="821">
        <v>0</v>
      </c>
      <c r="BD247" s="821">
        <v>0</v>
      </c>
      <c r="BE247" s="821">
        <v>0</v>
      </c>
      <c r="BF247" s="821">
        <v>0</v>
      </c>
      <c r="BG247" s="821">
        <v>0</v>
      </c>
      <c r="BH247" s="36">
        <v>49000000</v>
      </c>
      <c r="BI247" s="42">
        <v>0</v>
      </c>
      <c r="BJ247" s="42">
        <v>0</v>
      </c>
      <c r="BK247" s="821">
        <v>0</v>
      </c>
      <c r="BL247" s="385">
        <f t="shared" si="672"/>
        <v>49000000</v>
      </c>
      <c r="BM247" s="912">
        <v>0</v>
      </c>
      <c r="BN247" s="821">
        <v>0</v>
      </c>
      <c r="BO247" s="821">
        <v>0</v>
      </c>
      <c r="BP247" s="821">
        <v>0</v>
      </c>
      <c r="BQ247" s="821">
        <v>0</v>
      </c>
      <c r="BR247" s="821">
        <v>0</v>
      </c>
      <c r="BS247" s="821">
        <v>0</v>
      </c>
      <c r="BT247" s="821">
        <v>0</v>
      </c>
      <c r="BU247" s="953">
        <v>0</v>
      </c>
      <c r="BV247" s="912">
        <v>0</v>
      </c>
      <c r="BW247" s="912">
        <v>3868607</v>
      </c>
      <c r="BX247" s="821">
        <v>15981638</v>
      </c>
      <c r="BY247" s="377">
        <f>+SUM(BM247:BX247)</f>
        <v>19850245</v>
      </c>
      <c r="BZ247" s="912">
        <v>0</v>
      </c>
      <c r="CA247" s="821">
        <v>0</v>
      </c>
      <c r="CB247" s="821">
        <v>0</v>
      </c>
      <c r="CC247" s="821">
        <v>0</v>
      </c>
      <c r="CD247" s="821">
        <v>0</v>
      </c>
      <c r="CE247" s="821">
        <v>0</v>
      </c>
      <c r="CF247" s="821">
        <v>0</v>
      </c>
      <c r="CG247" s="821">
        <v>0</v>
      </c>
      <c r="CH247" s="953">
        <v>0</v>
      </c>
      <c r="CI247" s="912">
        <v>0</v>
      </c>
      <c r="CJ247" s="912">
        <v>3868607</v>
      </c>
      <c r="CK247" s="912">
        <v>10782360</v>
      </c>
      <c r="CL247" s="377">
        <f t="shared" si="673"/>
        <v>14650967</v>
      </c>
      <c r="CM247" s="395">
        <f>+AL247-AY247</f>
        <v>0</v>
      </c>
      <c r="CN247" s="395">
        <f>+AY247-BL247</f>
        <v>0</v>
      </c>
      <c r="CO247" s="395">
        <f>+BL247-BY247</f>
        <v>29149755</v>
      </c>
      <c r="CP247" s="395">
        <f>+BY247-CL247</f>
        <v>5199278</v>
      </c>
      <c r="CQ247" s="947">
        <f t="shared" si="556"/>
        <v>1</v>
      </c>
      <c r="CR247" s="947">
        <f t="shared" si="557"/>
        <v>1</v>
      </c>
    </row>
    <row r="248" spans="1:96" s="822" customFormat="1" ht="22.5" customHeight="1" outlineLevel="1" x14ac:dyDescent="0.25">
      <c r="A248" s="1191" t="str">
        <f t="shared" si="487"/>
        <v>C-2502-1000-12-0-2-410</v>
      </c>
      <c r="B248" s="43" t="s">
        <v>780</v>
      </c>
      <c r="C248" s="404">
        <v>10</v>
      </c>
      <c r="D248" s="65" t="s">
        <v>378</v>
      </c>
      <c r="E248" s="966"/>
      <c r="F248" s="912"/>
      <c r="G248" s="821"/>
      <c r="H248" s="821"/>
      <c r="I248" s="821"/>
      <c r="J248" s="821"/>
      <c r="K248" s="821"/>
      <c r="L248" s="821"/>
      <c r="M248" s="821"/>
      <c r="N248" s="821"/>
      <c r="O248" s="821"/>
      <c r="P248" s="821"/>
      <c r="Q248" s="821"/>
      <c r="R248" s="821"/>
      <c r="S248" s="821"/>
      <c r="T248" s="821"/>
      <c r="U248" s="908"/>
      <c r="V248" s="30"/>
      <c r="W248" s="30">
        <v>31000000</v>
      </c>
      <c r="X248" s="912"/>
      <c r="Y248" s="821"/>
      <c r="Z248" s="821"/>
      <c r="AA248" s="821"/>
      <c r="AB248" s="821"/>
      <c r="AC248" s="908"/>
      <c r="AD248" s="30"/>
      <c r="AE248" s="33"/>
      <c r="AF248" s="30"/>
      <c r="AG248" s="33">
        <v>95000000</v>
      </c>
      <c r="AH248" s="966"/>
      <c r="AI248" s="395">
        <f>+E248-AD248+AE248-AH248-AF248+AG248</f>
        <v>95000000</v>
      </c>
      <c r="AJ248" s="33"/>
      <c r="AK248" s="121">
        <f t="shared" si="622"/>
        <v>95000000</v>
      </c>
      <c r="AL248" s="776">
        <f t="shared" si="578"/>
        <v>95000000</v>
      </c>
      <c r="AM248" s="912">
        <v>0</v>
      </c>
      <c r="AN248" s="821">
        <v>0</v>
      </c>
      <c r="AO248" s="821">
        <v>0</v>
      </c>
      <c r="AP248" s="821">
        <v>0</v>
      </c>
      <c r="AQ248" s="821">
        <v>0</v>
      </c>
      <c r="AR248" s="821">
        <v>0</v>
      </c>
      <c r="AS248" s="821">
        <v>0</v>
      </c>
      <c r="AT248" s="821">
        <v>0</v>
      </c>
      <c r="AU248" s="953">
        <v>95000000</v>
      </c>
      <c r="AV248" s="912">
        <v>0</v>
      </c>
      <c r="AW248" s="912">
        <v>0</v>
      </c>
      <c r="AX248" s="821">
        <v>0</v>
      </c>
      <c r="AY248" s="385">
        <f t="shared" si="671"/>
        <v>95000000</v>
      </c>
      <c r="AZ248" s="912">
        <v>0</v>
      </c>
      <c r="BA248" s="821">
        <v>0</v>
      </c>
      <c r="BB248" s="821">
        <v>0</v>
      </c>
      <c r="BC248" s="821">
        <v>0</v>
      </c>
      <c r="BD248" s="821">
        <v>0</v>
      </c>
      <c r="BE248" s="821">
        <v>0</v>
      </c>
      <c r="BF248" s="821">
        <v>0</v>
      </c>
      <c r="BG248" s="821">
        <v>0</v>
      </c>
      <c r="BH248" s="36">
        <v>4325599</v>
      </c>
      <c r="BI248" s="42">
        <v>23709859</v>
      </c>
      <c r="BJ248" s="42">
        <v>24531368</v>
      </c>
      <c r="BK248" s="821">
        <v>11461521</v>
      </c>
      <c r="BL248" s="385">
        <f t="shared" si="672"/>
        <v>64028347</v>
      </c>
      <c r="BM248" s="912">
        <v>0</v>
      </c>
      <c r="BN248" s="821">
        <v>0</v>
      </c>
      <c r="BO248" s="821">
        <v>0</v>
      </c>
      <c r="BP248" s="821">
        <v>0</v>
      </c>
      <c r="BQ248" s="821">
        <v>0</v>
      </c>
      <c r="BR248" s="821">
        <v>0</v>
      </c>
      <c r="BS248" s="821">
        <v>0</v>
      </c>
      <c r="BT248" s="821">
        <v>0</v>
      </c>
      <c r="BU248" s="953">
        <v>0</v>
      </c>
      <c r="BV248" s="377">
        <v>20180871</v>
      </c>
      <c r="BW248" s="380">
        <v>22706087</v>
      </c>
      <c r="BX248" s="821">
        <v>17201193</v>
      </c>
      <c r="BY248" s="377">
        <f>+SUM(BM248:BX248)</f>
        <v>60088151</v>
      </c>
      <c r="BZ248" s="912">
        <v>0</v>
      </c>
      <c r="CA248" s="821">
        <v>0</v>
      </c>
      <c r="CB248" s="821">
        <v>0</v>
      </c>
      <c r="CC248" s="821">
        <v>0</v>
      </c>
      <c r="CD248" s="821">
        <v>0</v>
      </c>
      <c r="CE248" s="821">
        <v>0</v>
      </c>
      <c r="CF248" s="821">
        <v>0</v>
      </c>
      <c r="CG248" s="821">
        <v>0</v>
      </c>
      <c r="CH248" s="953">
        <v>0</v>
      </c>
      <c r="CI248" s="912">
        <v>18389618</v>
      </c>
      <c r="CJ248" s="912">
        <v>21633292</v>
      </c>
      <c r="CK248" s="912">
        <v>13115355</v>
      </c>
      <c r="CL248" s="377">
        <f t="shared" si="673"/>
        <v>53138265</v>
      </c>
      <c r="CM248" s="395">
        <f>+AL248-AY248</f>
        <v>0</v>
      </c>
      <c r="CN248" s="395">
        <f>+AY248-BL248</f>
        <v>30971653</v>
      </c>
      <c r="CO248" s="395">
        <f>+BL248-BY248</f>
        <v>3940196</v>
      </c>
      <c r="CP248" s="395">
        <f>+BY248-CL248</f>
        <v>6949886</v>
      </c>
      <c r="CQ248" s="947">
        <f t="shared" si="556"/>
        <v>1</v>
      </c>
      <c r="CR248" s="947">
        <f t="shared" si="557"/>
        <v>0.67398259999999999</v>
      </c>
    </row>
    <row r="249" spans="1:96" s="822" customFormat="1" ht="22.5" customHeight="1" outlineLevel="1" x14ac:dyDescent="0.25">
      <c r="A249" s="1191" t="str">
        <f t="shared" si="487"/>
        <v>C-2502-1000-12-0-2-610</v>
      </c>
      <c r="B249" s="43" t="s">
        <v>781</v>
      </c>
      <c r="C249" s="404">
        <v>10</v>
      </c>
      <c r="D249" s="65" t="s">
        <v>362</v>
      </c>
      <c r="E249" s="966"/>
      <c r="F249" s="912"/>
      <c r="G249" s="821"/>
      <c r="H249" s="821"/>
      <c r="I249" s="821"/>
      <c r="J249" s="821"/>
      <c r="K249" s="821"/>
      <c r="L249" s="821"/>
      <c r="M249" s="821"/>
      <c r="N249" s="821"/>
      <c r="O249" s="821"/>
      <c r="P249" s="821"/>
      <c r="Q249" s="821"/>
      <c r="R249" s="821"/>
      <c r="S249" s="821"/>
      <c r="T249" s="821"/>
      <c r="U249" s="908"/>
      <c r="V249" s="30"/>
      <c r="W249" s="30"/>
      <c r="X249" s="912"/>
      <c r="Y249" s="821"/>
      <c r="Z249" s="821"/>
      <c r="AA249" s="821"/>
      <c r="AB249" s="821"/>
      <c r="AC249" s="908"/>
      <c r="AD249" s="30"/>
      <c r="AE249" s="33"/>
      <c r="AF249" s="30"/>
      <c r="AG249" s="33">
        <v>10000000</v>
      </c>
      <c r="AH249" s="966"/>
      <c r="AI249" s="395">
        <f>+E249-AD249+AE249-AH249-AF249+AG249</f>
        <v>10000000</v>
      </c>
      <c r="AJ249" s="33"/>
      <c r="AK249" s="121">
        <f t="shared" si="622"/>
        <v>10000000</v>
      </c>
      <c r="AL249" s="776">
        <f t="shared" si="578"/>
        <v>10000000</v>
      </c>
      <c r="AM249" s="912">
        <v>0</v>
      </c>
      <c r="AN249" s="821">
        <v>0</v>
      </c>
      <c r="AO249" s="821">
        <v>0</v>
      </c>
      <c r="AP249" s="821">
        <v>0</v>
      </c>
      <c r="AQ249" s="821">
        <v>0</v>
      </c>
      <c r="AR249" s="821">
        <v>0</v>
      </c>
      <c r="AS249" s="821">
        <v>0</v>
      </c>
      <c r="AT249" s="821">
        <v>0</v>
      </c>
      <c r="AU249" s="953">
        <v>0</v>
      </c>
      <c r="AV249" s="776">
        <v>10000000</v>
      </c>
      <c r="AW249" s="1201">
        <v>0</v>
      </c>
      <c r="AX249" s="821">
        <v>0</v>
      </c>
      <c r="AY249" s="385">
        <f t="shared" si="671"/>
        <v>10000000</v>
      </c>
      <c r="AZ249" s="912">
        <v>0</v>
      </c>
      <c r="BA249" s="821">
        <v>0</v>
      </c>
      <c r="BB249" s="821">
        <v>0</v>
      </c>
      <c r="BC249" s="821">
        <v>0</v>
      </c>
      <c r="BD249" s="821">
        <v>0</v>
      </c>
      <c r="BE249" s="821">
        <v>0</v>
      </c>
      <c r="BF249" s="821">
        <v>0</v>
      </c>
      <c r="BG249" s="821">
        <v>0</v>
      </c>
      <c r="BH249" s="953">
        <v>0</v>
      </c>
      <c r="BI249" s="912">
        <v>0</v>
      </c>
      <c r="BJ249" s="42">
        <v>10000000</v>
      </c>
      <c r="BK249" s="821">
        <v>0</v>
      </c>
      <c r="BL249" s="385">
        <f t="shared" si="672"/>
        <v>10000000</v>
      </c>
      <c r="BM249" s="912">
        <v>0</v>
      </c>
      <c r="BN249" s="821">
        <v>0</v>
      </c>
      <c r="BO249" s="821">
        <v>0</v>
      </c>
      <c r="BP249" s="821">
        <v>0</v>
      </c>
      <c r="BQ249" s="821">
        <v>0</v>
      </c>
      <c r="BR249" s="821">
        <v>0</v>
      </c>
      <c r="BS249" s="821">
        <v>0</v>
      </c>
      <c r="BT249" s="821">
        <v>0</v>
      </c>
      <c r="BU249" s="953">
        <v>0</v>
      </c>
      <c r="BV249" s="912">
        <v>0</v>
      </c>
      <c r="BW249" s="912">
        <v>0</v>
      </c>
      <c r="BX249" s="821">
        <v>0</v>
      </c>
      <c r="BY249" s="377">
        <f>+SUM(BM249:BX249)</f>
        <v>0</v>
      </c>
      <c r="BZ249" s="912">
        <v>0</v>
      </c>
      <c r="CA249" s="821">
        <v>0</v>
      </c>
      <c r="CB249" s="821">
        <v>0</v>
      </c>
      <c r="CC249" s="821">
        <v>0</v>
      </c>
      <c r="CD249" s="821">
        <v>0</v>
      </c>
      <c r="CE249" s="821">
        <v>0</v>
      </c>
      <c r="CF249" s="821">
        <v>0</v>
      </c>
      <c r="CG249" s="821">
        <v>0</v>
      </c>
      <c r="CH249" s="953">
        <v>0</v>
      </c>
      <c r="CI249" s="912">
        <v>0</v>
      </c>
      <c r="CJ249" s="912">
        <v>0</v>
      </c>
      <c r="CK249" s="912">
        <v>0</v>
      </c>
      <c r="CL249" s="377">
        <f t="shared" si="673"/>
        <v>0</v>
      </c>
      <c r="CM249" s="395">
        <f>+AL249-AY249</f>
        <v>0</v>
      </c>
      <c r="CN249" s="395">
        <f>+AY249-BL249</f>
        <v>0</v>
      </c>
      <c r="CO249" s="395">
        <f>+BL249-BY249</f>
        <v>10000000</v>
      </c>
      <c r="CP249" s="395">
        <f>+BY249-CL249</f>
        <v>0</v>
      </c>
      <c r="CQ249" s="947">
        <f t="shared" si="556"/>
        <v>1</v>
      </c>
      <c r="CR249" s="947">
        <f t="shared" si="557"/>
        <v>1</v>
      </c>
    </row>
    <row r="250" spans="1:96" s="1028" customFormat="1" ht="49.5" customHeight="1" x14ac:dyDescent="0.2">
      <c r="A250" s="1544" t="str">
        <f>+B250</f>
        <v>C-2502-1000-14</v>
      </c>
      <c r="B250" s="292" t="s">
        <v>797</v>
      </c>
      <c r="C250" s="420" t="s">
        <v>86</v>
      </c>
      <c r="D250" s="1415" t="s">
        <v>787</v>
      </c>
      <c r="E250" s="293">
        <f t="shared" ref="E250:AJ250" si="674">+SUM(E251:E252)</f>
        <v>0</v>
      </c>
      <c r="F250" s="293">
        <f t="shared" si="674"/>
        <v>0</v>
      </c>
      <c r="G250" s="295">
        <f t="shared" si="674"/>
        <v>0</v>
      </c>
      <c r="H250" s="295">
        <f t="shared" si="674"/>
        <v>0</v>
      </c>
      <c r="I250" s="295">
        <f t="shared" si="674"/>
        <v>0</v>
      </c>
      <c r="J250" s="295">
        <f t="shared" si="674"/>
        <v>0</v>
      </c>
      <c r="K250" s="295">
        <f t="shared" si="674"/>
        <v>0</v>
      </c>
      <c r="L250" s="295">
        <f t="shared" si="674"/>
        <v>0</v>
      </c>
      <c r="M250" s="295">
        <f t="shared" si="674"/>
        <v>0</v>
      </c>
      <c r="N250" s="295">
        <f t="shared" si="674"/>
        <v>0</v>
      </c>
      <c r="O250" s="295">
        <f t="shared" si="674"/>
        <v>0</v>
      </c>
      <c r="P250" s="295">
        <f t="shared" si="674"/>
        <v>0</v>
      </c>
      <c r="Q250" s="295">
        <f t="shared" si="674"/>
        <v>0</v>
      </c>
      <c r="R250" s="295">
        <f t="shared" si="674"/>
        <v>0</v>
      </c>
      <c r="S250" s="295">
        <f t="shared" si="674"/>
        <v>0</v>
      </c>
      <c r="T250" s="295">
        <f t="shared" si="674"/>
        <v>0</v>
      </c>
      <c r="U250" s="681">
        <f t="shared" si="674"/>
        <v>0</v>
      </c>
      <c r="V250" s="295"/>
      <c r="W250" s="295"/>
      <c r="X250" s="293">
        <f t="shared" si="674"/>
        <v>0</v>
      </c>
      <c r="Y250" s="293">
        <f t="shared" si="674"/>
        <v>0</v>
      </c>
      <c r="Z250" s="293">
        <f t="shared" si="674"/>
        <v>0</v>
      </c>
      <c r="AA250" s="293">
        <f t="shared" si="674"/>
        <v>0</v>
      </c>
      <c r="AB250" s="293">
        <f t="shared" si="674"/>
        <v>0</v>
      </c>
      <c r="AC250" s="294">
        <f t="shared" si="674"/>
        <v>0</v>
      </c>
      <c r="AD250" s="295">
        <f t="shared" si="674"/>
        <v>0</v>
      </c>
      <c r="AE250" s="293">
        <f t="shared" si="674"/>
        <v>0</v>
      </c>
      <c r="AF250" s="295">
        <f t="shared" si="674"/>
        <v>0</v>
      </c>
      <c r="AG250" s="293">
        <f t="shared" si="674"/>
        <v>350000000</v>
      </c>
      <c r="AH250" s="293">
        <f t="shared" si="674"/>
        <v>350000000</v>
      </c>
      <c r="AI250" s="917">
        <f t="shared" si="674"/>
        <v>0</v>
      </c>
      <c r="AJ250" s="293">
        <f t="shared" si="674"/>
        <v>0</v>
      </c>
      <c r="AK250" s="293">
        <f t="shared" ref="AK250:BP250" si="675">+SUM(AK251:AK252)</f>
        <v>0</v>
      </c>
      <c r="AL250" s="293">
        <f t="shared" si="675"/>
        <v>0</v>
      </c>
      <c r="AM250" s="293">
        <f t="shared" si="675"/>
        <v>0</v>
      </c>
      <c r="AN250" s="295">
        <f t="shared" si="675"/>
        <v>0</v>
      </c>
      <c r="AO250" s="295">
        <f t="shared" si="675"/>
        <v>0</v>
      </c>
      <c r="AP250" s="295">
        <f t="shared" si="675"/>
        <v>0</v>
      </c>
      <c r="AQ250" s="295">
        <f t="shared" si="675"/>
        <v>0</v>
      </c>
      <c r="AR250" s="295">
        <f t="shared" si="675"/>
        <v>0</v>
      </c>
      <c r="AS250" s="295">
        <f t="shared" si="675"/>
        <v>0</v>
      </c>
      <c r="AT250" s="295">
        <f t="shared" si="675"/>
        <v>0</v>
      </c>
      <c r="AU250" s="295">
        <f t="shared" si="675"/>
        <v>0</v>
      </c>
      <c r="AV250" s="293">
        <f t="shared" si="675"/>
        <v>0</v>
      </c>
      <c r="AW250" s="293">
        <f t="shared" ref="AW250" si="676">+SUM(AW251:AW252)</f>
        <v>0</v>
      </c>
      <c r="AX250" s="295">
        <f t="shared" si="675"/>
        <v>0</v>
      </c>
      <c r="AY250" s="295">
        <f t="shared" si="675"/>
        <v>0</v>
      </c>
      <c r="AZ250" s="293">
        <f t="shared" si="675"/>
        <v>0</v>
      </c>
      <c r="BA250" s="295">
        <f t="shared" si="675"/>
        <v>0</v>
      </c>
      <c r="BB250" s="295">
        <f t="shared" si="675"/>
        <v>0</v>
      </c>
      <c r="BC250" s="295">
        <f t="shared" si="675"/>
        <v>0</v>
      </c>
      <c r="BD250" s="295">
        <f t="shared" si="675"/>
        <v>0</v>
      </c>
      <c r="BE250" s="295">
        <f t="shared" si="675"/>
        <v>0</v>
      </c>
      <c r="BF250" s="295">
        <f t="shared" si="675"/>
        <v>0</v>
      </c>
      <c r="BG250" s="295">
        <f t="shared" si="675"/>
        <v>0</v>
      </c>
      <c r="BH250" s="295">
        <f t="shared" si="675"/>
        <v>0</v>
      </c>
      <c r="BI250" s="293">
        <f t="shared" si="675"/>
        <v>0</v>
      </c>
      <c r="BJ250" s="293">
        <f t="shared" ref="BJ250" si="677">+SUM(BJ251:BJ252)</f>
        <v>0</v>
      </c>
      <c r="BK250" s="295">
        <f t="shared" si="675"/>
        <v>0</v>
      </c>
      <c r="BL250" s="295">
        <f t="shared" si="675"/>
        <v>0</v>
      </c>
      <c r="BM250" s="293">
        <f t="shared" si="675"/>
        <v>0</v>
      </c>
      <c r="BN250" s="295">
        <f t="shared" si="675"/>
        <v>0</v>
      </c>
      <c r="BO250" s="295">
        <f t="shared" si="675"/>
        <v>0</v>
      </c>
      <c r="BP250" s="295">
        <f t="shared" si="675"/>
        <v>0</v>
      </c>
      <c r="BQ250" s="295">
        <f t="shared" ref="BQ250:CN250" si="678">+SUM(BQ251:BQ252)</f>
        <v>0</v>
      </c>
      <c r="BR250" s="295">
        <f t="shared" si="678"/>
        <v>0</v>
      </c>
      <c r="BS250" s="295">
        <f t="shared" si="678"/>
        <v>0</v>
      </c>
      <c r="BT250" s="295">
        <f t="shared" si="678"/>
        <v>0</v>
      </c>
      <c r="BU250" s="295">
        <f t="shared" si="678"/>
        <v>0</v>
      </c>
      <c r="BV250" s="293">
        <f t="shared" si="678"/>
        <v>0</v>
      </c>
      <c r="BW250" s="293">
        <f t="shared" ref="BW250" si="679">+SUM(BW251:BW252)</f>
        <v>0</v>
      </c>
      <c r="BX250" s="295">
        <f t="shared" si="678"/>
        <v>0</v>
      </c>
      <c r="BY250" s="295">
        <f t="shared" si="678"/>
        <v>0</v>
      </c>
      <c r="BZ250" s="293">
        <f t="shared" si="678"/>
        <v>0</v>
      </c>
      <c r="CA250" s="295">
        <f t="shared" si="678"/>
        <v>0</v>
      </c>
      <c r="CB250" s="295">
        <f t="shared" si="678"/>
        <v>0</v>
      </c>
      <c r="CC250" s="295">
        <f t="shared" si="678"/>
        <v>0</v>
      </c>
      <c r="CD250" s="295">
        <f t="shared" si="678"/>
        <v>0</v>
      </c>
      <c r="CE250" s="295">
        <f t="shared" si="678"/>
        <v>0</v>
      </c>
      <c r="CF250" s="295">
        <f t="shared" si="678"/>
        <v>0</v>
      </c>
      <c r="CG250" s="295">
        <f t="shared" si="678"/>
        <v>0</v>
      </c>
      <c r="CH250" s="295">
        <f t="shared" si="678"/>
        <v>0</v>
      </c>
      <c r="CI250" s="293">
        <f t="shared" si="678"/>
        <v>0</v>
      </c>
      <c r="CJ250" s="293">
        <f t="shared" ref="CJ250" si="680">+SUM(CJ251:CJ252)</f>
        <v>0</v>
      </c>
      <c r="CK250" s="293">
        <f t="shared" ref="CK250" si="681">+SUM(CK251:CK252)</f>
        <v>0</v>
      </c>
      <c r="CL250" s="295">
        <f t="shared" si="678"/>
        <v>0</v>
      </c>
      <c r="CM250" s="293">
        <f t="shared" si="678"/>
        <v>0</v>
      </c>
      <c r="CN250" s="293">
        <f t="shared" si="678"/>
        <v>0</v>
      </c>
      <c r="CO250" s="293">
        <f>+SUM(CO251:CO252)</f>
        <v>0</v>
      </c>
      <c r="CP250" s="293">
        <f>+SUM(CP251:CP252)</f>
        <v>0</v>
      </c>
      <c r="CQ250" s="296">
        <f t="shared" si="556"/>
        <v>0</v>
      </c>
      <c r="CR250" s="296">
        <f t="shared" si="557"/>
        <v>0</v>
      </c>
    </row>
    <row r="251" spans="1:96" s="83" customFormat="1" ht="33.75" customHeight="1" outlineLevel="1" x14ac:dyDescent="0.25">
      <c r="A251" s="1191" t="str">
        <f t="shared" si="487"/>
        <v>C-2502-1000-14-0-2-110</v>
      </c>
      <c r="B251" s="109" t="s">
        <v>798</v>
      </c>
      <c r="C251" s="25">
        <v>10</v>
      </c>
      <c r="D251" s="108" t="s">
        <v>365</v>
      </c>
      <c r="E251" s="1391"/>
      <c r="F251" s="1392"/>
      <c r="G251" s="1393"/>
      <c r="H251" s="1393"/>
      <c r="I251" s="1393"/>
      <c r="J251" s="1393"/>
      <c r="K251" s="1393"/>
      <c r="L251" s="1393"/>
      <c r="M251" s="1393"/>
      <c r="N251" s="1393"/>
      <c r="O251" s="1393"/>
      <c r="P251" s="1393"/>
      <c r="Q251" s="1393"/>
      <c r="R251" s="1393"/>
      <c r="S251" s="1393"/>
      <c r="T251" s="1393"/>
      <c r="U251" s="1394"/>
      <c r="V251" s="37"/>
      <c r="W251" s="37"/>
      <c r="X251" s="1392"/>
      <c r="Y251" s="1393"/>
      <c r="Z251" s="1393"/>
      <c r="AA251" s="1393"/>
      <c r="AB251" s="1393"/>
      <c r="AC251" s="1394"/>
      <c r="AD251" s="37"/>
      <c r="AE251" s="119"/>
      <c r="AF251" s="37"/>
      <c r="AG251" s="119">
        <v>341000000</v>
      </c>
      <c r="AH251" s="119">
        <v>341000000</v>
      </c>
      <c r="AI251" s="1395">
        <f>+E251-AD251+AE251-AH251-AF251+AG251</f>
        <v>0</v>
      </c>
      <c r="AJ251" s="119"/>
      <c r="AK251" s="121">
        <f t="shared" si="622"/>
        <v>0</v>
      </c>
      <c r="AL251" s="1396">
        <f t="shared" ref="AL251:AL252" si="682">+AI251-AJ251</f>
        <v>0</v>
      </c>
      <c r="AM251" s="1392">
        <v>0</v>
      </c>
      <c r="AN251" s="1393">
        <v>0</v>
      </c>
      <c r="AO251" s="1393">
        <v>0</v>
      </c>
      <c r="AP251" s="1393">
        <v>0</v>
      </c>
      <c r="AQ251" s="1393">
        <v>0</v>
      </c>
      <c r="AR251" s="1393">
        <v>0</v>
      </c>
      <c r="AS251" s="1393">
        <v>0</v>
      </c>
      <c r="AT251" s="1393">
        <v>0</v>
      </c>
      <c r="AU251" s="1397">
        <v>0</v>
      </c>
      <c r="AV251" s="45">
        <v>0</v>
      </c>
      <c r="AW251" s="45">
        <v>0</v>
      </c>
      <c r="AX251" s="1393">
        <v>0</v>
      </c>
      <c r="AY251" s="1398">
        <f t="shared" ref="AY251:AY252" si="683">+SUM(AM251:AX251)</f>
        <v>0</v>
      </c>
      <c r="AZ251" s="1392">
        <v>0</v>
      </c>
      <c r="BA251" s="1393">
        <v>0</v>
      </c>
      <c r="BB251" s="1393">
        <v>0</v>
      </c>
      <c r="BC251" s="1393">
        <v>0</v>
      </c>
      <c r="BD251" s="1393">
        <v>0</v>
      </c>
      <c r="BE251" s="1393">
        <v>0</v>
      </c>
      <c r="BF251" s="1393">
        <v>0</v>
      </c>
      <c r="BG251" s="1393">
        <v>0</v>
      </c>
      <c r="BH251" s="1397">
        <v>0</v>
      </c>
      <c r="BI251" s="1392">
        <v>0</v>
      </c>
      <c r="BJ251" s="1392">
        <v>0</v>
      </c>
      <c r="BK251" s="1393">
        <v>0</v>
      </c>
      <c r="BL251" s="1398">
        <f t="shared" ref="BL251:BL252" si="684">+SUM(AZ251:BK251)</f>
        <v>0</v>
      </c>
      <c r="BM251" s="1392">
        <v>0</v>
      </c>
      <c r="BN251" s="1393">
        <v>0</v>
      </c>
      <c r="BO251" s="1393">
        <v>0</v>
      </c>
      <c r="BP251" s="1393">
        <v>0</v>
      </c>
      <c r="BQ251" s="1393">
        <v>0</v>
      </c>
      <c r="BR251" s="1393">
        <v>0</v>
      </c>
      <c r="BS251" s="1393">
        <v>0</v>
      </c>
      <c r="BT251" s="1393">
        <v>0</v>
      </c>
      <c r="BU251" s="1397">
        <v>0</v>
      </c>
      <c r="BV251" s="1392">
        <v>0</v>
      </c>
      <c r="BW251" s="1392">
        <v>0</v>
      </c>
      <c r="BX251" s="1393">
        <v>0</v>
      </c>
      <c r="BY251" s="1399">
        <f>+SUM(BM251:BX251)</f>
        <v>0</v>
      </c>
      <c r="BZ251" s="1392">
        <v>0</v>
      </c>
      <c r="CA251" s="1393">
        <v>0</v>
      </c>
      <c r="CB251" s="1393">
        <v>0</v>
      </c>
      <c r="CC251" s="1393">
        <v>0</v>
      </c>
      <c r="CD251" s="1393">
        <v>0</v>
      </c>
      <c r="CE251" s="1393">
        <v>0</v>
      </c>
      <c r="CF251" s="1393">
        <v>0</v>
      </c>
      <c r="CG251" s="1393">
        <v>0</v>
      </c>
      <c r="CH251" s="1397">
        <v>0</v>
      </c>
      <c r="CI251" s="1392">
        <v>0</v>
      </c>
      <c r="CJ251" s="1392">
        <v>0</v>
      </c>
      <c r="CK251" s="1392">
        <v>0</v>
      </c>
      <c r="CL251" s="1399">
        <f t="shared" ref="CL251:CL252" si="685">+SUM(BZ251:CK251)</f>
        <v>0</v>
      </c>
      <c r="CM251" s="1395">
        <f>+AL251-AY251</f>
        <v>0</v>
      </c>
      <c r="CN251" s="1395">
        <f>+AY251-BL251</f>
        <v>0</v>
      </c>
      <c r="CO251" s="1395">
        <f>+BL251-BY251</f>
        <v>0</v>
      </c>
      <c r="CP251" s="119"/>
      <c r="CQ251" s="1400">
        <f t="shared" ref="CQ251:CQ280" si="686">IFERROR(AY251/AL251,0)</f>
        <v>0</v>
      </c>
      <c r="CR251" s="1400">
        <f t="shared" ref="CR251:CR280" si="687">IFERROR(BL251/AL251,0)</f>
        <v>0</v>
      </c>
    </row>
    <row r="252" spans="1:96" s="83" customFormat="1" ht="30" customHeight="1" outlineLevel="1" x14ac:dyDescent="0.25">
      <c r="A252" s="1191" t="str">
        <f t="shared" si="487"/>
        <v>C-2502-1000-14-0-2-210</v>
      </c>
      <c r="B252" s="109" t="s">
        <v>799</v>
      </c>
      <c r="C252" s="25">
        <v>10</v>
      </c>
      <c r="D252" s="108" t="s">
        <v>374</v>
      </c>
      <c r="E252" s="1391"/>
      <c r="F252" s="1392"/>
      <c r="G252" s="1393"/>
      <c r="H252" s="1393"/>
      <c r="I252" s="1393"/>
      <c r="J252" s="1393"/>
      <c r="K252" s="1393"/>
      <c r="L252" s="1393"/>
      <c r="M252" s="1393"/>
      <c r="N252" s="1393"/>
      <c r="O252" s="1393"/>
      <c r="P252" s="1393"/>
      <c r="Q252" s="1393"/>
      <c r="R252" s="1393"/>
      <c r="S252" s="1393"/>
      <c r="T252" s="1393"/>
      <c r="U252" s="1394"/>
      <c r="V252" s="37"/>
      <c r="W252" s="37"/>
      <c r="X252" s="1392"/>
      <c r="Y252" s="1393"/>
      <c r="Z252" s="1393"/>
      <c r="AA252" s="1393"/>
      <c r="AB252" s="1393"/>
      <c r="AC252" s="1394"/>
      <c r="AD252" s="37"/>
      <c r="AE252" s="119"/>
      <c r="AF252" s="37"/>
      <c r="AG252" s="119">
        <v>9000000</v>
      </c>
      <c r="AH252" s="119">
        <v>9000000</v>
      </c>
      <c r="AI252" s="1395">
        <f>+E252-AD252+AE252-AH252-AF252+AG252</f>
        <v>0</v>
      </c>
      <c r="AJ252" s="119"/>
      <c r="AK252" s="121">
        <f t="shared" si="622"/>
        <v>0</v>
      </c>
      <c r="AL252" s="1396">
        <f t="shared" si="682"/>
        <v>0</v>
      </c>
      <c r="AM252" s="1392">
        <v>0</v>
      </c>
      <c r="AN252" s="1393">
        <v>0</v>
      </c>
      <c r="AO252" s="1393">
        <v>0</v>
      </c>
      <c r="AP252" s="1393">
        <v>0</v>
      </c>
      <c r="AQ252" s="1393">
        <v>0</v>
      </c>
      <c r="AR252" s="1393">
        <v>0</v>
      </c>
      <c r="AS252" s="1393">
        <v>0</v>
      </c>
      <c r="AT252" s="1393">
        <v>0</v>
      </c>
      <c r="AU252" s="1397">
        <v>0</v>
      </c>
      <c r="AV252" s="1392">
        <v>0</v>
      </c>
      <c r="AW252" s="1392">
        <v>0</v>
      </c>
      <c r="AX252" s="1393">
        <v>0</v>
      </c>
      <c r="AY252" s="1398">
        <f t="shared" si="683"/>
        <v>0</v>
      </c>
      <c r="AZ252" s="1392">
        <v>0</v>
      </c>
      <c r="BA252" s="1393">
        <v>0</v>
      </c>
      <c r="BB252" s="1393">
        <v>0</v>
      </c>
      <c r="BC252" s="1393">
        <v>0</v>
      </c>
      <c r="BD252" s="1393">
        <v>0</v>
      </c>
      <c r="BE252" s="1393">
        <v>0</v>
      </c>
      <c r="BF252" s="1393">
        <v>0</v>
      </c>
      <c r="BG252" s="1393">
        <v>0</v>
      </c>
      <c r="BH252" s="1397">
        <v>0</v>
      </c>
      <c r="BI252" s="1392">
        <v>0</v>
      </c>
      <c r="BJ252" s="1392">
        <v>0</v>
      </c>
      <c r="BK252" s="1393">
        <v>0</v>
      </c>
      <c r="BL252" s="1398">
        <f t="shared" si="684"/>
        <v>0</v>
      </c>
      <c r="BM252" s="1392">
        <v>0</v>
      </c>
      <c r="BN252" s="1393">
        <v>0</v>
      </c>
      <c r="BO252" s="1393">
        <v>0</v>
      </c>
      <c r="BP252" s="1393">
        <v>0</v>
      </c>
      <c r="BQ252" s="1393">
        <v>0</v>
      </c>
      <c r="BR252" s="1393">
        <v>0</v>
      </c>
      <c r="BS252" s="1393">
        <v>0</v>
      </c>
      <c r="BT252" s="1393">
        <v>0</v>
      </c>
      <c r="BU252" s="1397">
        <v>0</v>
      </c>
      <c r="BV252" s="1392">
        <v>0</v>
      </c>
      <c r="BW252" s="1392">
        <v>0</v>
      </c>
      <c r="BX252" s="1393">
        <v>0</v>
      </c>
      <c r="BY252" s="1399">
        <f>+SUM(BM252:BX252)</f>
        <v>0</v>
      </c>
      <c r="BZ252" s="1392">
        <v>0</v>
      </c>
      <c r="CA252" s="1393">
        <v>0</v>
      </c>
      <c r="CB252" s="1393">
        <v>0</v>
      </c>
      <c r="CC252" s="1393">
        <v>0</v>
      </c>
      <c r="CD252" s="1393">
        <v>0</v>
      </c>
      <c r="CE252" s="1393">
        <v>0</v>
      </c>
      <c r="CF252" s="1393">
        <v>0</v>
      </c>
      <c r="CG252" s="1393">
        <v>0</v>
      </c>
      <c r="CH252" s="1397">
        <v>0</v>
      </c>
      <c r="CI252" s="1392">
        <v>0</v>
      </c>
      <c r="CJ252" s="1392">
        <v>0</v>
      </c>
      <c r="CK252" s="1392">
        <v>0</v>
      </c>
      <c r="CL252" s="1399">
        <f t="shared" si="685"/>
        <v>0</v>
      </c>
      <c r="CM252" s="1395">
        <f>+AL252-AY252</f>
        <v>0</v>
      </c>
      <c r="CN252" s="1395">
        <f>+AY252-BL252</f>
        <v>0</v>
      </c>
      <c r="CO252" s="1395">
        <f>+BL252-BY252</f>
        <v>0</v>
      </c>
      <c r="CP252" s="119"/>
      <c r="CQ252" s="1400">
        <f t="shared" si="686"/>
        <v>0</v>
      </c>
      <c r="CR252" s="1400">
        <f t="shared" si="687"/>
        <v>0</v>
      </c>
    </row>
    <row r="253" spans="1:96" s="29" customFormat="1" ht="78" customHeight="1" x14ac:dyDescent="0.25">
      <c r="A253" s="1544" t="str">
        <f>+B253</f>
        <v>C-2599-1000-1</v>
      </c>
      <c r="B253" s="292" t="s">
        <v>422</v>
      </c>
      <c r="C253" s="420">
        <v>10</v>
      </c>
      <c r="D253" s="1415" t="s">
        <v>209</v>
      </c>
      <c r="E253" s="293">
        <f>+SUM(E254:E255)</f>
        <v>19896500000</v>
      </c>
      <c r="F253" s="293">
        <f t="shared" ref="F253:BS253" si="688">+SUM(F254:F255)</f>
        <v>0</v>
      </c>
      <c r="G253" s="293">
        <f t="shared" si="688"/>
        <v>0</v>
      </c>
      <c r="H253" s="293">
        <f t="shared" si="688"/>
        <v>0</v>
      </c>
      <c r="I253" s="293">
        <f t="shared" si="688"/>
        <v>0</v>
      </c>
      <c r="J253" s="293">
        <f t="shared" si="688"/>
        <v>0</v>
      </c>
      <c r="K253" s="293">
        <f t="shared" si="688"/>
        <v>0</v>
      </c>
      <c r="L253" s="293">
        <f t="shared" si="688"/>
        <v>0</v>
      </c>
      <c r="M253" s="293">
        <f t="shared" si="688"/>
        <v>0</v>
      </c>
      <c r="N253" s="293">
        <f t="shared" si="688"/>
        <v>0</v>
      </c>
      <c r="O253" s="293">
        <f t="shared" si="688"/>
        <v>0</v>
      </c>
      <c r="P253" s="293">
        <f t="shared" si="688"/>
        <v>0</v>
      </c>
      <c r="Q253" s="294">
        <f t="shared" si="688"/>
        <v>0</v>
      </c>
      <c r="R253" s="295">
        <f t="shared" si="688"/>
        <v>0</v>
      </c>
      <c r="S253" s="293">
        <f t="shared" si="688"/>
        <v>0</v>
      </c>
      <c r="T253" s="293">
        <f t="shared" si="688"/>
        <v>0</v>
      </c>
      <c r="U253" s="294">
        <f t="shared" si="688"/>
        <v>0</v>
      </c>
      <c r="V253" s="295">
        <f>+SUM(V254:V255)</f>
        <v>8396500000</v>
      </c>
      <c r="W253" s="295">
        <f t="shared" si="688"/>
        <v>0</v>
      </c>
      <c r="X253" s="293">
        <f t="shared" si="688"/>
        <v>0</v>
      </c>
      <c r="Y253" s="293">
        <f t="shared" si="688"/>
        <v>0</v>
      </c>
      <c r="Z253" s="293">
        <f t="shared" si="688"/>
        <v>0</v>
      </c>
      <c r="AA253" s="293">
        <f t="shared" si="688"/>
        <v>0</v>
      </c>
      <c r="AB253" s="293">
        <f t="shared" si="688"/>
        <v>0</v>
      </c>
      <c r="AC253" s="294">
        <f t="shared" si="688"/>
        <v>0</v>
      </c>
      <c r="AD253" s="295">
        <f>+SUM(AD254:AD255)</f>
        <v>8396500000</v>
      </c>
      <c r="AE253" s="293">
        <f>+SUM(AE254:AE255)</f>
        <v>0</v>
      </c>
      <c r="AF253" s="1453">
        <f>+SUM(AF254:AF255)</f>
        <v>6500000000</v>
      </c>
      <c r="AG253" s="293">
        <f>+SUM(AG254:AG255)</f>
        <v>0</v>
      </c>
      <c r="AH253" s="293">
        <f t="shared" si="688"/>
        <v>0</v>
      </c>
      <c r="AI253" s="917">
        <f>+SUM(AI254:AI255)</f>
        <v>5000000000</v>
      </c>
      <c r="AJ253" s="293">
        <f t="shared" si="688"/>
        <v>0</v>
      </c>
      <c r="AK253" s="293">
        <f t="shared" si="688"/>
        <v>5000000000</v>
      </c>
      <c r="AL253" s="293">
        <f t="shared" si="688"/>
        <v>5000000000</v>
      </c>
      <c r="AM253" s="293">
        <f t="shared" si="688"/>
        <v>5000000000</v>
      </c>
      <c r="AN253" s="293">
        <f t="shared" si="688"/>
        <v>0</v>
      </c>
      <c r="AO253" s="293">
        <f t="shared" si="688"/>
        <v>0</v>
      </c>
      <c r="AP253" s="293">
        <f t="shared" si="688"/>
        <v>0</v>
      </c>
      <c r="AQ253" s="293">
        <f t="shared" si="688"/>
        <v>0</v>
      </c>
      <c r="AR253" s="293">
        <f t="shared" si="688"/>
        <v>0</v>
      </c>
      <c r="AS253" s="293">
        <f t="shared" si="688"/>
        <v>0</v>
      </c>
      <c r="AT253" s="293">
        <f t="shared" si="688"/>
        <v>0</v>
      </c>
      <c r="AU253" s="293">
        <f t="shared" si="688"/>
        <v>0</v>
      </c>
      <c r="AV253" s="293">
        <f t="shared" si="688"/>
        <v>0</v>
      </c>
      <c r="AW253" s="293">
        <f t="shared" ref="AW253" si="689">+SUM(AW254:AW255)</f>
        <v>0</v>
      </c>
      <c r="AX253" s="293">
        <f t="shared" si="688"/>
        <v>0</v>
      </c>
      <c r="AY253" s="293">
        <f t="shared" si="688"/>
        <v>5000000000</v>
      </c>
      <c r="AZ253" s="293">
        <f t="shared" si="688"/>
        <v>5000000000</v>
      </c>
      <c r="BA253" s="293">
        <f t="shared" si="688"/>
        <v>0</v>
      </c>
      <c r="BB253" s="293">
        <f t="shared" si="688"/>
        <v>0</v>
      </c>
      <c r="BC253" s="293">
        <f t="shared" si="688"/>
        <v>0</v>
      </c>
      <c r="BD253" s="293">
        <f t="shared" si="688"/>
        <v>0</v>
      </c>
      <c r="BE253" s="293">
        <f t="shared" si="688"/>
        <v>0</v>
      </c>
      <c r="BF253" s="293">
        <f t="shared" si="688"/>
        <v>0</v>
      </c>
      <c r="BG253" s="293">
        <f t="shared" si="688"/>
        <v>0</v>
      </c>
      <c r="BH253" s="293">
        <f t="shared" si="688"/>
        <v>0</v>
      </c>
      <c r="BI253" s="293">
        <f t="shared" si="688"/>
        <v>0</v>
      </c>
      <c r="BJ253" s="293">
        <f t="shared" ref="BJ253" si="690">+SUM(BJ254:BJ255)</f>
        <v>0</v>
      </c>
      <c r="BK253" s="293">
        <f t="shared" si="688"/>
        <v>0</v>
      </c>
      <c r="BL253" s="293">
        <f t="shared" si="688"/>
        <v>5000000000</v>
      </c>
      <c r="BM253" s="293">
        <f t="shared" si="688"/>
        <v>0</v>
      </c>
      <c r="BN253" s="293">
        <f t="shared" si="688"/>
        <v>0</v>
      </c>
      <c r="BO253" s="293">
        <f t="shared" si="688"/>
        <v>0</v>
      </c>
      <c r="BP253" s="293">
        <f t="shared" si="688"/>
        <v>0</v>
      </c>
      <c r="BQ253" s="293">
        <f t="shared" si="688"/>
        <v>0</v>
      </c>
      <c r="BR253" s="293">
        <f t="shared" si="688"/>
        <v>0</v>
      </c>
      <c r="BS253" s="293">
        <f t="shared" si="688"/>
        <v>25907273.640000001</v>
      </c>
      <c r="BT253" s="293">
        <f t="shared" ref="BT253:CN253" si="691">+SUM(BT254:BT255)</f>
        <v>215738409.41</v>
      </c>
      <c r="BU253" s="293">
        <f t="shared" si="691"/>
        <v>215738409.41</v>
      </c>
      <c r="BV253" s="293">
        <f t="shared" si="691"/>
        <v>215738409.41</v>
      </c>
      <c r="BW253" s="293">
        <f t="shared" ref="BW253" si="692">+SUM(BW254:BW255)</f>
        <v>431476818.81999999</v>
      </c>
      <c r="BX253" s="293">
        <f t="shared" si="691"/>
        <v>1470036587.2900002</v>
      </c>
      <c r="BY253" s="293">
        <f t="shared" si="691"/>
        <v>2574635907.9800005</v>
      </c>
      <c r="BZ253" s="293">
        <f t="shared" si="691"/>
        <v>0</v>
      </c>
      <c r="CA253" s="293">
        <f t="shared" si="691"/>
        <v>0</v>
      </c>
      <c r="CB253" s="293">
        <f t="shared" si="691"/>
        <v>0</v>
      </c>
      <c r="CC253" s="293">
        <f t="shared" si="691"/>
        <v>0</v>
      </c>
      <c r="CD253" s="293">
        <f t="shared" si="691"/>
        <v>0</v>
      </c>
      <c r="CE253" s="293">
        <f t="shared" si="691"/>
        <v>0</v>
      </c>
      <c r="CF253" s="293">
        <f>+CF254+CF255</f>
        <v>25907273.640000001</v>
      </c>
      <c r="CG253" s="293">
        <f t="shared" si="691"/>
        <v>215738409.41</v>
      </c>
      <c r="CH253" s="293">
        <f t="shared" si="691"/>
        <v>215738409.41</v>
      </c>
      <c r="CI253" s="293">
        <f t="shared" si="691"/>
        <v>215738409.41</v>
      </c>
      <c r="CJ253" s="293">
        <f t="shared" ref="CJ253" si="693">+SUM(CJ254:CJ255)</f>
        <v>431476818.81999999</v>
      </c>
      <c r="CK253" s="293">
        <f t="shared" ref="CK253" si="694">+SUM(CK254:CK255)</f>
        <v>215738409.41</v>
      </c>
      <c r="CL253" s="468">
        <f>+SUM(BZ253:CK253)</f>
        <v>1320337730.1000001</v>
      </c>
      <c r="CM253" s="293">
        <f t="shared" si="691"/>
        <v>0</v>
      </c>
      <c r="CN253" s="293">
        <f t="shared" si="691"/>
        <v>0</v>
      </c>
      <c r="CO253" s="293">
        <f>+SUM(CO254:CO255)</f>
        <v>2425364092.0199995</v>
      </c>
      <c r="CP253" s="293">
        <f>+SUM(CP254:CP255)</f>
        <v>1254298177.8800004</v>
      </c>
      <c r="CQ253" s="299">
        <f t="shared" si="686"/>
        <v>1</v>
      </c>
      <c r="CR253" s="299">
        <f t="shared" si="687"/>
        <v>1</v>
      </c>
    </row>
    <row r="254" spans="1:96" s="26" customFormat="1" ht="38.25" customHeight="1" outlineLevel="1" x14ac:dyDescent="0.25">
      <c r="A254" s="1191" t="str">
        <f t="shared" si="487"/>
        <v>C-2599-1000-110</v>
      </c>
      <c r="B254" s="43" t="s">
        <v>422</v>
      </c>
      <c r="C254" s="404">
        <v>10</v>
      </c>
      <c r="D254" s="65" t="s">
        <v>209</v>
      </c>
      <c r="E254" s="33">
        <v>10875414179</v>
      </c>
      <c r="F254" s="42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5"/>
      <c r="R254" s="30"/>
      <c r="S254" s="30"/>
      <c r="T254" s="42"/>
      <c r="U254" s="35"/>
      <c r="V254" s="30">
        <v>8396500000</v>
      </c>
      <c r="W254" s="30"/>
      <c r="X254" s="42"/>
      <c r="Y254" s="38"/>
      <c r="Z254" s="38"/>
      <c r="AA254" s="38"/>
      <c r="AB254" s="38"/>
      <c r="AC254" s="35"/>
      <c r="AD254" s="30">
        <f>+F254+H254+J254+L254+N254+P254+R254+T254+V254+X254+Z254+AB254</f>
        <v>8396500000</v>
      </c>
      <c r="AE254" s="33">
        <f>+G254+I254+K254+M254+O254+Q254+S254+U254+W254+Y254+AA254+AC254</f>
        <v>0</v>
      </c>
      <c r="AF254" s="30">
        <v>2478914179</v>
      </c>
      <c r="AG254" s="33"/>
      <c r="AH254" s="33"/>
      <c r="AI254" s="395">
        <f>+E254-AD254+AE254-AH254-AF254+AG254</f>
        <v>0</v>
      </c>
      <c r="AJ254" s="33"/>
      <c r="AK254" s="121">
        <f t="shared" si="622"/>
        <v>0</v>
      </c>
      <c r="AL254" s="776">
        <f t="shared" si="578"/>
        <v>0</v>
      </c>
      <c r="AM254" s="33">
        <v>0</v>
      </c>
      <c r="AN254" s="260">
        <v>0</v>
      </c>
      <c r="AO254" s="260">
        <v>0</v>
      </c>
      <c r="AP254" s="260">
        <v>0</v>
      </c>
      <c r="AQ254" s="261">
        <v>0</v>
      </c>
      <c r="AR254" s="38">
        <v>0</v>
      </c>
      <c r="AS254" s="38">
        <v>0</v>
      </c>
      <c r="AT254" s="38">
        <v>0</v>
      </c>
      <c r="AU254" s="36">
        <v>0</v>
      </c>
      <c r="AV254" s="42">
        <v>0</v>
      </c>
      <c r="AW254" s="42">
        <v>0</v>
      </c>
      <c r="AX254" s="38">
        <v>0</v>
      </c>
      <c r="AY254" s="36">
        <f t="shared" ref="AY254" si="695">+SUM(AM254:AX254)</f>
        <v>0</v>
      </c>
      <c r="AZ254" s="42">
        <v>0</v>
      </c>
      <c r="BA254" s="30">
        <v>0</v>
      </c>
      <c r="BB254" s="38">
        <v>0</v>
      </c>
      <c r="BC254" s="38">
        <v>0</v>
      </c>
      <c r="BD254" s="38">
        <v>0</v>
      </c>
      <c r="BE254" s="38">
        <v>0</v>
      </c>
      <c r="BF254" s="38">
        <v>0</v>
      </c>
      <c r="BG254" s="38">
        <v>0</v>
      </c>
      <c r="BH254" s="36">
        <v>0</v>
      </c>
      <c r="BI254" s="42">
        <v>0</v>
      </c>
      <c r="BJ254" s="42">
        <v>0</v>
      </c>
      <c r="BK254" s="38">
        <v>0</v>
      </c>
      <c r="BL254" s="30">
        <f t="shared" ref="BL254:BL255" si="696">+SUM(AZ254:BK254)</f>
        <v>0</v>
      </c>
      <c r="BM254" s="42">
        <v>0</v>
      </c>
      <c r="BN254" s="34">
        <v>0</v>
      </c>
      <c r="BO254" s="34">
        <v>0</v>
      </c>
      <c r="BP254" s="34">
        <v>0</v>
      </c>
      <c r="BQ254" s="34">
        <v>0</v>
      </c>
      <c r="BR254" s="38">
        <v>0</v>
      </c>
      <c r="BS254" s="38">
        <v>0</v>
      </c>
      <c r="BT254" s="38">
        <v>0</v>
      </c>
      <c r="BU254" s="36">
        <v>0</v>
      </c>
      <c r="BV254" s="42">
        <v>0</v>
      </c>
      <c r="BW254" s="42">
        <v>0</v>
      </c>
      <c r="BX254" s="38">
        <v>0</v>
      </c>
      <c r="BY254" s="30">
        <f>+SUM(BM254:BX254)</f>
        <v>0</v>
      </c>
      <c r="BZ254" s="72">
        <v>0</v>
      </c>
      <c r="CA254" s="163">
        <v>0</v>
      </c>
      <c r="CB254" s="163">
        <v>0</v>
      </c>
      <c r="CC254" s="163">
        <v>0</v>
      </c>
      <c r="CD254" s="163">
        <v>0</v>
      </c>
      <c r="CE254" s="38">
        <v>0</v>
      </c>
      <c r="CF254" s="38">
        <v>0</v>
      </c>
      <c r="CG254" s="38">
        <v>0</v>
      </c>
      <c r="CH254" s="36">
        <v>0</v>
      </c>
      <c r="CI254" s="42">
        <v>0</v>
      </c>
      <c r="CJ254" s="42">
        <v>0</v>
      </c>
      <c r="CK254" s="42">
        <v>0</v>
      </c>
      <c r="CL254" s="30">
        <f t="shared" ref="CL254:CL255" si="697">+SUM(BZ254:CK254)</f>
        <v>0</v>
      </c>
      <c r="CM254" s="395">
        <f>+AL254-AY254</f>
        <v>0</v>
      </c>
      <c r="CN254" s="33">
        <f>+AY254-BL254</f>
        <v>0</v>
      </c>
      <c r="CO254" s="33">
        <f>+BL254-BY254</f>
        <v>0</v>
      </c>
      <c r="CP254" s="33">
        <f>+BY254-CL254</f>
        <v>0</v>
      </c>
      <c r="CQ254" s="74">
        <f t="shared" si="686"/>
        <v>0</v>
      </c>
      <c r="CR254" s="74">
        <f t="shared" si="687"/>
        <v>0</v>
      </c>
    </row>
    <row r="255" spans="1:96" s="26" customFormat="1" ht="38.25" customHeight="1" outlineLevel="1" x14ac:dyDescent="0.25">
      <c r="A255" s="1191" t="str">
        <f t="shared" si="487"/>
        <v>C-2599-1000-113</v>
      </c>
      <c r="B255" s="43" t="s">
        <v>422</v>
      </c>
      <c r="C255" s="404">
        <v>13</v>
      </c>
      <c r="D255" s="65" t="s">
        <v>209</v>
      </c>
      <c r="E255" s="33">
        <v>9021085821</v>
      </c>
      <c r="F255" s="42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5"/>
      <c r="R255" s="30"/>
      <c r="S255" s="30"/>
      <c r="T255" s="42"/>
      <c r="U255" s="35"/>
      <c r="V255" s="30"/>
      <c r="W255" s="30"/>
      <c r="X255" s="42"/>
      <c r="Y255" s="38"/>
      <c r="Z255" s="38"/>
      <c r="AA255" s="38"/>
      <c r="AB255" s="38"/>
      <c r="AC255" s="35"/>
      <c r="AD255" s="30">
        <f>+F255+H255+J255+L255+N255+P255+R255+T255+V255+X255+Z255+AB255</f>
        <v>0</v>
      </c>
      <c r="AE255" s="33">
        <f>+G255+I255+K255+M255+O255+Q255+S255+U255+W255+Y255+AA255+AC255</f>
        <v>0</v>
      </c>
      <c r="AF255" s="30">
        <v>4021085821</v>
      </c>
      <c r="AG255" s="33"/>
      <c r="AH255" s="33"/>
      <c r="AI255" s="395">
        <f>+E255-AD255+AE255-AH255-AF255+AG255</f>
        <v>5000000000</v>
      </c>
      <c r="AJ255" s="33"/>
      <c r="AK255" s="121">
        <f t="shared" si="622"/>
        <v>5000000000</v>
      </c>
      <c r="AL255" s="776">
        <f t="shared" si="578"/>
        <v>5000000000</v>
      </c>
      <c r="AM255" s="33">
        <v>5000000000</v>
      </c>
      <c r="AN255" s="260">
        <v>0</v>
      </c>
      <c r="AO255" s="260">
        <v>0</v>
      </c>
      <c r="AP255" s="260">
        <v>0</v>
      </c>
      <c r="AQ255" s="261">
        <v>0</v>
      </c>
      <c r="AR255" s="38">
        <v>0</v>
      </c>
      <c r="AS255" s="38">
        <v>0</v>
      </c>
      <c r="AT255" s="38">
        <v>0</v>
      </c>
      <c r="AU255" s="36">
        <v>0</v>
      </c>
      <c r="AV255" s="42">
        <v>0</v>
      </c>
      <c r="AW255" s="42">
        <v>0</v>
      </c>
      <c r="AX255" s="38">
        <v>0</v>
      </c>
      <c r="AY255" s="36">
        <f>+SUM(AM255:AX255)</f>
        <v>5000000000</v>
      </c>
      <c r="AZ255" s="42">
        <v>5000000000</v>
      </c>
      <c r="BA255" s="30">
        <v>0</v>
      </c>
      <c r="BB255" s="38">
        <v>0</v>
      </c>
      <c r="BC255" s="38">
        <v>0</v>
      </c>
      <c r="BD255" s="38">
        <v>0</v>
      </c>
      <c r="BE255" s="38">
        <v>0</v>
      </c>
      <c r="BF255" s="38">
        <v>0</v>
      </c>
      <c r="BG255" s="38">
        <v>0</v>
      </c>
      <c r="BH255" s="36">
        <v>0</v>
      </c>
      <c r="BI255" s="42">
        <v>0</v>
      </c>
      <c r="BJ255" s="42">
        <v>0</v>
      </c>
      <c r="BK255" s="38">
        <v>0</v>
      </c>
      <c r="BL255" s="30">
        <f t="shared" si="696"/>
        <v>5000000000</v>
      </c>
      <c r="BM255" s="42">
        <v>0</v>
      </c>
      <c r="BN255" s="34">
        <v>0</v>
      </c>
      <c r="BO255" s="34">
        <v>0</v>
      </c>
      <c r="BP255" s="34">
        <v>0</v>
      </c>
      <c r="BQ255" s="34">
        <v>0</v>
      </c>
      <c r="BR255" s="38">
        <v>0</v>
      </c>
      <c r="BS255" s="38">
        <v>25907273.640000001</v>
      </c>
      <c r="BT255" s="38">
        <v>215738409.41</v>
      </c>
      <c r="BU255" s="36">
        <v>215738409.41</v>
      </c>
      <c r="BV255" s="42">
        <v>215738409.41</v>
      </c>
      <c r="BW255" s="42">
        <v>431476818.81999999</v>
      </c>
      <c r="BX255" s="38">
        <v>1470036587.2900002</v>
      </c>
      <c r="BY255" s="30">
        <f>+SUM(BM255:BX255)</f>
        <v>2574635907.9800005</v>
      </c>
      <c r="BZ255" s="72">
        <v>0</v>
      </c>
      <c r="CA255" s="163">
        <v>0</v>
      </c>
      <c r="CB255" s="163">
        <v>0</v>
      </c>
      <c r="CC255" s="163">
        <v>0</v>
      </c>
      <c r="CD255" s="163">
        <v>0</v>
      </c>
      <c r="CE255" s="38">
        <v>0</v>
      </c>
      <c r="CF255" s="38">
        <v>25907273.640000001</v>
      </c>
      <c r="CG255" s="38">
        <v>215738409.41</v>
      </c>
      <c r="CH255" s="36">
        <v>215738409.41</v>
      </c>
      <c r="CI255" s="42">
        <v>215738409.41</v>
      </c>
      <c r="CJ255" s="42">
        <v>431476818.81999999</v>
      </c>
      <c r="CK255" s="42">
        <v>215738409.41</v>
      </c>
      <c r="CL255" s="30">
        <f t="shared" si="697"/>
        <v>1320337730.1000001</v>
      </c>
      <c r="CM255" s="395">
        <f>+AL255-AY255</f>
        <v>0</v>
      </c>
      <c r="CN255" s="33">
        <f>+AY255-BL255</f>
        <v>0</v>
      </c>
      <c r="CO255" s="33">
        <f>+BL255-BY255</f>
        <v>2425364092.0199995</v>
      </c>
      <c r="CP255" s="33">
        <f>+BY255-CL255</f>
        <v>1254298177.8800004</v>
      </c>
      <c r="CQ255" s="74">
        <f t="shared" si="686"/>
        <v>1</v>
      </c>
      <c r="CR255" s="74">
        <f t="shared" si="687"/>
        <v>1</v>
      </c>
    </row>
    <row r="256" spans="1:96" s="1416" customFormat="1" ht="36.75" customHeight="1" x14ac:dyDescent="0.2">
      <c r="A256" s="1544" t="str">
        <f>+B256</f>
        <v>C-2599-1000-2</v>
      </c>
      <c r="B256" s="292" t="s">
        <v>701</v>
      </c>
      <c r="C256" s="420" t="s">
        <v>86</v>
      </c>
      <c r="D256" s="1415" t="s">
        <v>681</v>
      </c>
      <c r="E256" s="293">
        <f>+SUM(E258:E261)</f>
        <v>0</v>
      </c>
      <c r="F256" s="293">
        <f t="shared" ref="F256:BQ256" si="698">+SUM(F258:F261)</f>
        <v>0</v>
      </c>
      <c r="G256" s="293">
        <f t="shared" si="698"/>
        <v>0</v>
      </c>
      <c r="H256" s="293">
        <f t="shared" si="698"/>
        <v>0</v>
      </c>
      <c r="I256" s="293">
        <f t="shared" si="698"/>
        <v>0</v>
      </c>
      <c r="J256" s="293">
        <f t="shared" si="698"/>
        <v>0</v>
      </c>
      <c r="K256" s="293">
        <f t="shared" si="698"/>
        <v>0</v>
      </c>
      <c r="L256" s="293">
        <f t="shared" si="698"/>
        <v>0</v>
      </c>
      <c r="M256" s="293">
        <f t="shared" si="698"/>
        <v>0</v>
      </c>
      <c r="N256" s="293">
        <f t="shared" si="698"/>
        <v>0</v>
      </c>
      <c r="O256" s="293">
        <f t="shared" si="698"/>
        <v>0</v>
      </c>
      <c r="P256" s="293">
        <f t="shared" si="698"/>
        <v>0</v>
      </c>
      <c r="Q256" s="293">
        <f t="shared" si="698"/>
        <v>0</v>
      </c>
      <c r="R256" s="293">
        <f t="shared" si="698"/>
        <v>0</v>
      </c>
      <c r="S256" s="293">
        <f t="shared" si="698"/>
        <v>0</v>
      </c>
      <c r="T256" s="293">
        <f t="shared" si="698"/>
        <v>0</v>
      </c>
      <c r="U256" s="293">
        <f t="shared" si="698"/>
        <v>0</v>
      </c>
      <c r="V256" s="293">
        <f t="shared" si="698"/>
        <v>0</v>
      </c>
      <c r="W256" s="293">
        <f t="shared" si="698"/>
        <v>7396500000</v>
      </c>
      <c r="X256" s="293">
        <f t="shared" si="698"/>
        <v>0</v>
      </c>
      <c r="Y256" s="293">
        <f t="shared" si="698"/>
        <v>0</v>
      </c>
      <c r="Z256" s="293">
        <f t="shared" si="698"/>
        <v>0</v>
      </c>
      <c r="AA256" s="293">
        <f t="shared" si="698"/>
        <v>0</v>
      </c>
      <c r="AB256" s="293">
        <f t="shared" si="698"/>
        <v>395000000</v>
      </c>
      <c r="AC256" s="294">
        <f t="shared" si="698"/>
        <v>395000000</v>
      </c>
      <c r="AD256" s="295">
        <f t="shared" si="698"/>
        <v>395000000</v>
      </c>
      <c r="AE256" s="293">
        <f t="shared" si="698"/>
        <v>7791500000</v>
      </c>
      <c r="AF256" s="293">
        <f t="shared" si="698"/>
        <v>0</v>
      </c>
      <c r="AG256" s="293">
        <f t="shared" si="698"/>
        <v>323920000</v>
      </c>
      <c r="AH256" s="293">
        <f t="shared" si="698"/>
        <v>550000000</v>
      </c>
      <c r="AI256" s="293">
        <f t="shared" si="698"/>
        <v>7170420000</v>
      </c>
      <c r="AJ256" s="293">
        <f t="shared" si="698"/>
        <v>0</v>
      </c>
      <c r="AK256" s="293">
        <f t="shared" si="698"/>
        <v>7152104535</v>
      </c>
      <c r="AL256" s="293">
        <f>+SUM(AL258:AL261)</f>
        <v>7170420000</v>
      </c>
      <c r="AM256" s="293">
        <f t="shared" si="698"/>
        <v>0</v>
      </c>
      <c r="AN256" s="293">
        <f t="shared" si="698"/>
        <v>0</v>
      </c>
      <c r="AO256" s="293">
        <f t="shared" si="698"/>
        <v>0</v>
      </c>
      <c r="AP256" s="293">
        <f t="shared" si="698"/>
        <v>0</v>
      </c>
      <c r="AQ256" s="293">
        <f t="shared" si="698"/>
        <v>0</v>
      </c>
      <c r="AR256" s="293">
        <f t="shared" si="698"/>
        <v>0</v>
      </c>
      <c r="AS256" s="293">
        <f t="shared" si="698"/>
        <v>0</v>
      </c>
      <c r="AT256" s="293">
        <f t="shared" si="698"/>
        <v>0</v>
      </c>
      <c r="AU256" s="293">
        <f t="shared" si="698"/>
        <v>0</v>
      </c>
      <c r="AV256" s="293">
        <f t="shared" si="698"/>
        <v>4715748695</v>
      </c>
      <c r="AW256" s="293">
        <f t="shared" ref="AW256" si="699">+SUM(AW258:AW261)</f>
        <v>433942840</v>
      </c>
      <c r="AX256" s="293">
        <f t="shared" si="698"/>
        <v>2002413000</v>
      </c>
      <c r="AY256" s="293">
        <f t="shared" si="698"/>
        <v>7152104535</v>
      </c>
      <c r="AZ256" s="293">
        <f t="shared" si="698"/>
        <v>0</v>
      </c>
      <c r="BA256" s="293">
        <f t="shared" si="698"/>
        <v>0</v>
      </c>
      <c r="BB256" s="293">
        <f t="shared" si="698"/>
        <v>0</v>
      </c>
      <c r="BC256" s="293">
        <f t="shared" si="698"/>
        <v>0</v>
      </c>
      <c r="BD256" s="293">
        <f t="shared" si="698"/>
        <v>0</v>
      </c>
      <c r="BE256" s="293">
        <f t="shared" si="698"/>
        <v>0</v>
      </c>
      <c r="BF256" s="293">
        <f t="shared" si="698"/>
        <v>0</v>
      </c>
      <c r="BG256" s="293">
        <f t="shared" si="698"/>
        <v>0</v>
      </c>
      <c r="BH256" s="293">
        <f t="shared" si="698"/>
        <v>0</v>
      </c>
      <c r="BI256" s="293">
        <f t="shared" si="698"/>
        <v>0</v>
      </c>
      <c r="BJ256" s="293">
        <f t="shared" ref="BJ256" si="700">+SUM(BJ258:BJ261)</f>
        <v>3698250839.1300001</v>
      </c>
      <c r="BK256" s="293">
        <f t="shared" si="698"/>
        <v>3087960512.1900001</v>
      </c>
      <c r="BL256" s="293">
        <f t="shared" si="698"/>
        <v>6786211351.3199997</v>
      </c>
      <c r="BM256" s="293">
        <f t="shared" si="698"/>
        <v>0</v>
      </c>
      <c r="BN256" s="293">
        <f t="shared" si="698"/>
        <v>0</v>
      </c>
      <c r="BO256" s="293">
        <f t="shared" si="698"/>
        <v>0</v>
      </c>
      <c r="BP256" s="293">
        <f t="shared" si="698"/>
        <v>0</v>
      </c>
      <c r="BQ256" s="293">
        <f t="shared" si="698"/>
        <v>0</v>
      </c>
      <c r="BR256" s="293">
        <f t="shared" ref="BR256:CL256" si="701">+SUM(BR258:BR261)</f>
        <v>0</v>
      </c>
      <c r="BS256" s="293">
        <f t="shared" si="701"/>
        <v>0</v>
      </c>
      <c r="BT256" s="293">
        <f t="shared" si="701"/>
        <v>0</v>
      </c>
      <c r="BU256" s="293">
        <f t="shared" si="701"/>
        <v>0</v>
      </c>
      <c r="BV256" s="293">
        <f t="shared" si="701"/>
        <v>0</v>
      </c>
      <c r="BW256" s="293">
        <f t="shared" ref="BW256" si="702">+SUM(BW258:BW261)</f>
        <v>704485000</v>
      </c>
      <c r="BX256" s="293">
        <f t="shared" si="701"/>
        <v>1869220381.6100001</v>
      </c>
      <c r="BY256" s="293">
        <f t="shared" si="701"/>
        <v>2573705381.6100001</v>
      </c>
      <c r="BZ256" s="293">
        <f t="shared" si="701"/>
        <v>0</v>
      </c>
      <c r="CA256" s="293">
        <f t="shared" si="701"/>
        <v>0</v>
      </c>
      <c r="CB256" s="293">
        <f t="shared" si="701"/>
        <v>0</v>
      </c>
      <c r="CC256" s="293">
        <f t="shared" si="701"/>
        <v>0</v>
      </c>
      <c r="CD256" s="293">
        <f t="shared" si="701"/>
        <v>0</v>
      </c>
      <c r="CE256" s="293">
        <f t="shared" si="701"/>
        <v>0</v>
      </c>
      <c r="CF256" s="293">
        <f t="shared" si="701"/>
        <v>0</v>
      </c>
      <c r="CG256" s="293">
        <f t="shared" si="701"/>
        <v>0</v>
      </c>
      <c r="CH256" s="293">
        <f t="shared" si="701"/>
        <v>0</v>
      </c>
      <c r="CI256" s="293">
        <f t="shared" si="701"/>
        <v>0</v>
      </c>
      <c r="CJ256" s="293">
        <f t="shared" ref="CJ256" si="703">+SUM(CJ258:CJ261)</f>
        <v>704485000</v>
      </c>
      <c r="CK256" s="293">
        <f t="shared" ref="CK256" si="704">+SUM(CK258:CK261)</f>
        <v>1118365000.6100001</v>
      </c>
      <c r="CL256" s="293">
        <f t="shared" si="701"/>
        <v>1822850000.6100001</v>
      </c>
      <c r="CM256" s="293">
        <f>+SUM(CM259:CM261)+CM257</f>
        <v>18315465</v>
      </c>
      <c r="CN256" s="293">
        <f>+SUM(CN258:CN261)</f>
        <v>365893183.67999983</v>
      </c>
      <c r="CO256" s="293">
        <f>+SUM(CO258:CO261)</f>
        <v>4212505969.71</v>
      </c>
      <c r="CP256" s="293">
        <f>+SUM(CP258:CP261)</f>
        <v>750855381</v>
      </c>
      <c r="CQ256" s="299">
        <f t="shared" si="686"/>
        <v>0.99744569146577189</v>
      </c>
      <c r="CR256" s="299">
        <f t="shared" si="687"/>
        <v>0.94641755313077891</v>
      </c>
    </row>
    <row r="257" spans="1:96" s="83" customFormat="1" ht="30" customHeight="1" outlineLevel="1" x14ac:dyDescent="0.2">
      <c r="A257" s="1191" t="str">
        <f t="shared" ref="A257:A280" si="705">+B257&amp;C257</f>
        <v>C-2599-1000-2</v>
      </c>
      <c r="B257" s="1029" t="s">
        <v>701</v>
      </c>
      <c r="C257" s="415"/>
      <c r="D257" s="969" t="s">
        <v>439</v>
      </c>
      <c r="E257" s="167">
        <v>0</v>
      </c>
      <c r="F257" s="167">
        <v>0</v>
      </c>
      <c r="G257" s="154">
        <v>0</v>
      </c>
      <c r="H257" s="154">
        <v>0</v>
      </c>
      <c r="I257" s="154">
        <v>0</v>
      </c>
      <c r="J257" s="154">
        <v>0</v>
      </c>
      <c r="K257" s="154">
        <v>0</v>
      </c>
      <c r="L257" s="154">
        <v>0</v>
      </c>
      <c r="M257" s="154">
        <v>0</v>
      </c>
      <c r="N257" s="154">
        <v>0</v>
      </c>
      <c r="O257" s="154">
        <v>0</v>
      </c>
      <c r="P257" s="154">
        <v>0</v>
      </c>
      <c r="Q257" s="154">
        <v>0</v>
      </c>
      <c r="R257" s="154">
        <v>0</v>
      </c>
      <c r="S257" s="154">
        <v>0</v>
      </c>
      <c r="T257" s="154"/>
      <c r="U257" s="907">
        <v>0</v>
      </c>
      <c r="V257" s="154">
        <v>0</v>
      </c>
      <c r="W257" s="154">
        <v>0</v>
      </c>
      <c r="X257" s="167">
        <f t="shared" ref="X257:AA257" si="706">+SUM(X259:X264)</f>
        <v>0</v>
      </c>
      <c r="Y257" s="167">
        <f t="shared" si="706"/>
        <v>0</v>
      </c>
      <c r="Z257" s="167">
        <f t="shared" si="706"/>
        <v>0</v>
      </c>
      <c r="AA257" s="167">
        <f t="shared" si="706"/>
        <v>0</v>
      </c>
      <c r="AB257" s="167">
        <v>0</v>
      </c>
      <c r="AC257" s="167">
        <v>0</v>
      </c>
      <c r="AD257" s="154"/>
      <c r="AE257" s="167">
        <f>+G257+I257+K257+M257+O257+Q257+S257+U257+W257+Y257+AA257+AC257</f>
        <v>0</v>
      </c>
      <c r="AF257" s="154">
        <v>0</v>
      </c>
      <c r="AG257" s="167">
        <v>0</v>
      </c>
      <c r="AH257" s="964"/>
      <c r="AI257" s="964">
        <f t="shared" ref="AI257" si="707">+E257-AD257+AE257-AH257-AF257+AG257</f>
        <v>0</v>
      </c>
      <c r="AJ257" s="887"/>
      <c r="AK257" s="887">
        <f>+AJ257+AY257</f>
        <v>0</v>
      </c>
      <c r="AL257" s="960">
        <f>+AI257-AJ257</f>
        <v>0</v>
      </c>
      <c r="AM257" s="172">
        <v>0</v>
      </c>
      <c r="AN257" s="173">
        <v>0</v>
      </c>
      <c r="AO257" s="173">
        <v>0</v>
      </c>
      <c r="AP257" s="173">
        <v>0</v>
      </c>
      <c r="AQ257" s="173">
        <v>0</v>
      </c>
      <c r="AR257" s="173">
        <v>0</v>
      </c>
      <c r="AS257" s="173">
        <v>0</v>
      </c>
      <c r="AT257" s="173">
        <v>0</v>
      </c>
      <c r="AU257" s="951">
        <v>0</v>
      </c>
      <c r="AV257" s="172">
        <v>0</v>
      </c>
      <c r="AW257" s="172">
        <v>0</v>
      </c>
      <c r="AX257" s="173">
        <v>0</v>
      </c>
      <c r="AY257" s="175">
        <f>+SUM(AM257:AX257)</f>
        <v>0</v>
      </c>
      <c r="AZ257" s="172">
        <v>0</v>
      </c>
      <c r="BA257" s="173">
        <v>0</v>
      </c>
      <c r="BB257" s="173">
        <v>0</v>
      </c>
      <c r="BC257" s="173">
        <v>0</v>
      </c>
      <c r="BD257" s="173">
        <v>0</v>
      </c>
      <c r="BE257" s="173">
        <v>0</v>
      </c>
      <c r="BF257" s="173">
        <v>0</v>
      </c>
      <c r="BG257" s="173">
        <v>0</v>
      </c>
      <c r="BH257" s="951">
        <v>0</v>
      </c>
      <c r="BI257" s="172">
        <v>0</v>
      </c>
      <c r="BJ257" s="172">
        <v>0</v>
      </c>
      <c r="BK257" s="173">
        <v>0</v>
      </c>
      <c r="BL257" s="175">
        <f>+SUM(AZ257:BK257)</f>
        <v>0</v>
      </c>
      <c r="BM257" s="172">
        <v>0</v>
      </c>
      <c r="BN257" s="173">
        <v>0</v>
      </c>
      <c r="BO257" s="173">
        <v>0</v>
      </c>
      <c r="BP257" s="173">
        <v>0</v>
      </c>
      <c r="BQ257" s="173">
        <v>0</v>
      </c>
      <c r="BR257" s="173">
        <v>0</v>
      </c>
      <c r="BS257" s="173">
        <v>0</v>
      </c>
      <c r="BT257" s="173">
        <v>0</v>
      </c>
      <c r="BU257" s="951">
        <v>0</v>
      </c>
      <c r="BV257" s="172">
        <v>0</v>
      </c>
      <c r="BW257" s="172">
        <v>0</v>
      </c>
      <c r="BX257" s="173">
        <v>0</v>
      </c>
      <c r="BY257" s="175">
        <f>+SUM(BM257:BX257)</f>
        <v>0</v>
      </c>
      <c r="BZ257" s="172">
        <v>0</v>
      </c>
      <c r="CA257" s="173">
        <v>0</v>
      </c>
      <c r="CB257" s="173">
        <v>0</v>
      </c>
      <c r="CC257" s="173">
        <v>0</v>
      </c>
      <c r="CD257" s="173">
        <v>0</v>
      </c>
      <c r="CE257" s="173">
        <v>0</v>
      </c>
      <c r="CF257" s="173">
        <v>0</v>
      </c>
      <c r="CG257" s="173">
        <v>0</v>
      </c>
      <c r="CH257" s="951">
        <v>0</v>
      </c>
      <c r="CI257" s="172">
        <v>0</v>
      </c>
      <c r="CJ257" s="172">
        <v>0</v>
      </c>
      <c r="CK257" s="172">
        <v>0</v>
      </c>
      <c r="CL257" s="175">
        <f>+SUM(BZ257:CK257)</f>
        <v>0</v>
      </c>
      <c r="CM257" s="887"/>
      <c r="CN257" s="887">
        <f>+AY257-BL257</f>
        <v>0</v>
      </c>
      <c r="CO257" s="887">
        <f>+BL257-BY257</f>
        <v>0</v>
      </c>
      <c r="CP257" s="887">
        <f>+BY257-CL257</f>
        <v>0</v>
      </c>
      <c r="CQ257" s="945">
        <f t="shared" si="686"/>
        <v>0</v>
      </c>
      <c r="CR257" s="945">
        <f t="shared" si="687"/>
        <v>0</v>
      </c>
    </row>
    <row r="258" spans="1:96" s="26" customFormat="1" ht="36.75" customHeight="1" outlineLevel="1" x14ac:dyDescent="0.25">
      <c r="A258" s="1191" t="str">
        <f t="shared" si="705"/>
        <v>C-2599-1000-2-0-2-1310</v>
      </c>
      <c r="B258" s="109" t="s">
        <v>800</v>
      </c>
      <c r="C258" s="25">
        <v>10</v>
      </c>
      <c r="D258" s="108" t="s">
        <v>764</v>
      </c>
      <c r="E258" s="119"/>
      <c r="F258" s="119"/>
      <c r="G258" s="119"/>
      <c r="H258" s="119"/>
      <c r="I258" s="119"/>
      <c r="J258" s="119"/>
      <c r="K258" s="119"/>
      <c r="L258" s="119"/>
      <c r="M258" s="119"/>
      <c r="N258" s="119"/>
      <c r="O258" s="119"/>
      <c r="P258" s="119"/>
      <c r="Q258" s="120"/>
      <c r="R258" s="37"/>
      <c r="S258" s="119"/>
      <c r="T258" s="119"/>
      <c r="U258" s="120"/>
      <c r="V258" s="37"/>
      <c r="W258" s="37"/>
      <c r="X258" s="119"/>
      <c r="Y258" s="119"/>
      <c r="Z258" s="119"/>
      <c r="AA258" s="119"/>
      <c r="AB258" s="119"/>
      <c r="AC258" s="120"/>
      <c r="AD258" s="37">
        <f>+F258+H258+J258+L258+N258+P258+R258+T258+V258+X258+Z258+AB258</f>
        <v>0</v>
      </c>
      <c r="AE258" s="119">
        <f>+G258+I258+K258+M258+O258+Q258+S258+U258+W258+Y258+AA258+AC258</f>
        <v>0</v>
      </c>
      <c r="AF258" s="37"/>
      <c r="AG258" s="119">
        <v>323920000</v>
      </c>
      <c r="AH258" s="119"/>
      <c r="AI258" s="1395">
        <f>+E258-AD258+AE258-AH258-AF258+AG258</f>
        <v>323920000</v>
      </c>
      <c r="AJ258" s="119"/>
      <c r="AK258" s="121">
        <f t="shared" ref="AK258:AK263" si="708">+AJ258+AY258</f>
        <v>323920000</v>
      </c>
      <c r="AL258" s="1396">
        <f t="shared" ref="AL258" si="709">+AI258-AJ258</f>
        <v>323920000</v>
      </c>
      <c r="AM258" s="119">
        <v>0</v>
      </c>
      <c r="AN258" s="119">
        <v>0</v>
      </c>
      <c r="AO258" s="119">
        <v>0</v>
      </c>
      <c r="AP258" s="119">
        <v>0</v>
      </c>
      <c r="AQ258" s="119">
        <v>0</v>
      </c>
      <c r="AR258" s="119">
        <v>0</v>
      </c>
      <c r="AS258" s="119">
        <v>0</v>
      </c>
      <c r="AT258" s="119">
        <v>0</v>
      </c>
      <c r="AU258" s="119">
        <v>0</v>
      </c>
      <c r="AV258" s="119">
        <v>323920000</v>
      </c>
      <c r="AW258" s="119">
        <v>0</v>
      </c>
      <c r="AX258" s="119">
        <v>0</v>
      </c>
      <c r="AY258" s="896">
        <f t="shared" ref="AY258:AY261" si="710">+SUM(AM258:AX258)</f>
        <v>323920000</v>
      </c>
      <c r="AZ258" s="119">
        <v>0</v>
      </c>
      <c r="BA258" s="119">
        <v>0</v>
      </c>
      <c r="BB258" s="119">
        <v>0</v>
      </c>
      <c r="BC258" s="119">
        <v>0</v>
      </c>
      <c r="BD258" s="119">
        <v>0</v>
      </c>
      <c r="BE258" s="119">
        <v>0</v>
      </c>
      <c r="BF258" s="119">
        <v>0</v>
      </c>
      <c r="BG258" s="119">
        <v>0</v>
      </c>
      <c r="BH258" s="119">
        <v>0</v>
      </c>
      <c r="BI258" s="119">
        <v>0</v>
      </c>
      <c r="BJ258" s="119">
        <v>323920000</v>
      </c>
      <c r="BK258" s="119">
        <v>0</v>
      </c>
      <c r="BL258" s="1398">
        <f t="shared" ref="BL258:BL261" si="711">+SUM(AZ258:BK258)</f>
        <v>323920000</v>
      </c>
      <c r="BM258" s="119">
        <v>0</v>
      </c>
      <c r="BN258" s="119">
        <v>0</v>
      </c>
      <c r="BO258" s="119">
        <v>0</v>
      </c>
      <c r="BP258" s="119">
        <v>0</v>
      </c>
      <c r="BQ258" s="119">
        <v>0</v>
      </c>
      <c r="BR258" s="119">
        <v>0</v>
      </c>
      <c r="BS258" s="119">
        <v>0</v>
      </c>
      <c r="BT258" s="119">
        <v>0</v>
      </c>
      <c r="BU258" s="119">
        <v>0</v>
      </c>
      <c r="BV258" s="119">
        <v>0</v>
      </c>
      <c r="BW258" s="119">
        <v>0</v>
      </c>
      <c r="BX258" s="119">
        <v>0</v>
      </c>
      <c r="BY258" s="119">
        <f>+SUM(BM258:BX258)</f>
        <v>0</v>
      </c>
      <c r="BZ258" s="119">
        <v>0</v>
      </c>
      <c r="CA258" s="119">
        <v>0</v>
      </c>
      <c r="CB258" s="119">
        <v>0</v>
      </c>
      <c r="CC258" s="119">
        <v>0</v>
      </c>
      <c r="CD258" s="119">
        <v>0</v>
      </c>
      <c r="CE258" s="119">
        <v>0</v>
      </c>
      <c r="CF258" s="119">
        <v>0</v>
      </c>
      <c r="CG258" s="119">
        <v>0</v>
      </c>
      <c r="CH258" s="119">
        <v>0</v>
      </c>
      <c r="CI258" s="119">
        <v>0</v>
      </c>
      <c r="CJ258" s="119">
        <v>0</v>
      </c>
      <c r="CK258" s="119">
        <v>0</v>
      </c>
      <c r="CL258" s="1399">
        <f t="shared" ref="CL258:CL261" si="712">+SUM(BZ258:CK258)</f>
        <v>0</v>
      </c>
      <c r="CM258" s="1395">
        <f>+AL258-AY258</f>
        <v>0</v>
      </c>
      <c r="CN258" s="1395">
        <f>+AY258-BL258</f>
        <v>0</v>
      </c>
      <c r="CO258" s="119">
        <f>+BL258-BY258</f>
        <v>323920000</v>
      </c>
      <c r="CP258" s="119">
        <f>+BY258-CL258</f>
        <v>0</v>
      </c>
      <c r="CQ258" s="1412">
        <f t="shared" si="686"/>
        <v>1</v>
      </c>
      <c r="CR258" s="1412">
        <f t="shared" si="687"/>
        <v>1</v>
      </c>
    </row>
    <row r="259" spans="1:96" s="26" customFormat="1" ht="36.75" customHeight="1" outlineLevel="1" x14ac:dyDescent="0.25">
      <c r="A259" s="1191" t="str">
        <f t="shared" si="705"/>
        <v>C-2599-1000-2-0-3-1110</v>
      </c>
      <c r="B259" s="109" t="s">
        <v>762</v>
      </c>
      <c r="C259" s="25">
        <v>10</v>
      </c>
      <c r="D259" s="108" t="s">
        <v>381</v>
      </c>
      <c r="E259" s="119"/>
      <c r="F259" s="119"/>
      <c r="G259" s="119"/>
      <c r="H259" s="119"/>
      <c r="I259" s="119"/>
      <c r="J259" s="119"/>
      <c r="K259" s="119"/>
      <c r="L259" s="119"/>
      <c r="M259" s="119"/>
      <c r="N259" s="119"/>
      <c r="O259" s="119"/>
      <c r="P259" s="119"/>
      <c r="Q259" s="120"/>
      <c r="R259" s="37"/>
      <c r="S259" s="119"/>
      <c r="T259" s="119"/>
      <c r="U259" s="120"/>
      <c r="V259" s="37"/>
      <c r="W259" s="37">
        <v>4885992000</v>
      </c>
      <c r="X259" s="119"/>
      <c r="Y259" s="119"/>
      <c r="Z259" s="119"/>
      <c r="AA259" s="119"/>
      <c r="AB259" s="119">
        <f>268000000+9000000+118000000</f>
        <v>395000000</v>
      </c>
      <c r="AC259" s="120"/>
      <c r="AD259" s="37">
        <f>+F259+H259+J259+L259+N259+P259+R259+T259+V259+X259+Z259+AB259</f>
        <v>395000000</v>
      </c>
      <c r="AE259" s="119">
        <f>+G259+I259+K259+M259+O259+Q259+S259+U259+W259+Y259+AA259+AC259</f>
        <v>4885992000</v>
      </c>
      <c r="AF259" s="37"/>
      <c r="AG259" s="1391"/>
      <c r="AH259" s="119">
        <v>550000000</v>
      </c>
      <c r="AI259" s="1395">
        <f>+E259-AD259+AE259-AH259-AF259+AG259</f>
        <v>3940992000</v>
      </c>
      <c r="AJ259" s="119"/>
      <c r="AK259" s="121">
        <f t="shared" si="708"/>
        <v>3940721535</v>
      </c>
      <c r="AL259" s="1396">
        <f t="shared" si="578"/>
        <v>3940992000</v>
      </c>
      <c r="AM259" s="119">
        <v>0</v>
      </c>
      <c r="AN259" s="119">
        <v>0</v>
      </c>
      <c r="AO259" s="119">
        <v>0</v>
      </c>
      <c r="AP259" s="119">
        <v>0</v>
      </c>
      <c r="AQ259" s="119">
        <v>0</v>
      </c>
      <c r="AR259" s="119">
        <v>0</v>
      </c>
      <c r="AS259" s="119">
        <v>0</v>
      </c>
      <c r="AT259" s="119">
        <v>0</v>
      </c>
      <c r="AU259" s="119">
        <v>0</v>
      </c>
      <c r="AV259" s="119">
        <v>3506778695</v>
      </c>
      <c r="AW259" s="119">
        <v>433942840</v>
      </c>
      <c r="AX259" s="119">
        <v>0</v>
      </c>
      <c r="AY259" s="896">
        <f t="shared" si="710"/>
        <v>3940721535</v>
      </c>
      <c r="AZ259" s="119">
        <v>0</v>
      </c>
      <c r="BA259" s="119">
        <v>0</v>
      </c>
      <c r="BB259" s="119">
        <v>0</v>
      </c>
      <c r="BC259" s="119">
        <v>0</v>
      </c>
      <c r="BD259" s="119">
        <v>0</v>
      </c>
      <c r="BE259" s="119">
        <v>0</v>
      </c>
      <c r="BF259" s="119">
        <v>0</v>
      </c>
      <c r="BG259" s="119">
        <v>0</v>
      </c>
      <c r="BH259" s="119">
        <v>0</v>
      </c>
      <c r="BI259" s="119">
        <v>0</v>
      </c>
      <c r="BJ259" s="119">
        <v>2489280839.1300001</v>
      </c>
      <c r="BK259" s="119">
        <v>1153627212.1900001</v>
      </c>
      <c r="BL259" s="1398">
        <f t="shared" si="711"/>
        <v>3642908051.3200002</v>
      </c>
      <c r="BM259" s="119">
        <v>0</v>
      </c>
      <c r="BN259" s="119">
        <v>0</v>
      </c>
      <c r="BO259" s="119">
        <v>0</v>
      </c>
      <c r="BP259" s="119">
        <v>0</v>
      </c>
      <c r="BQ259" s="119">
        <v>0</v>
      </c>
      <c r="BR259" s="119">
        <v>0</v>
      </c>
      <c r="BS259" s="119">
        <v>0</v>
      </c>
      <c r="BT259" s="119">
        <v>0</v>
      </c>
      <c r="BU259" s="119">
        <v>0</v>
      </c>
      <c r="BV259" s="119">
        <v>0</v>
      </c>
      <c r="BW259" s="119">
        <v>100000000</v>
      </c>
      <c r="BX259" s="119">
        <v>1448124581.6100001</v>
      </c>
      <c r="BY259" s="119">
        <f>+SUM(BM259:BX259)</f>
        <v>1548124581.6100001</v>
      </c>
      <c r="BZ259" s="119">
        <v>0</v>
      </c>
      <c r="CA259" s="119">
        <v>0</v>
      </c>
      <c r="CB259" s="119">
        <v>0</v>
      </c>
      <c r="CC259" s="119">
        <v>0</v>
      </c>
      <c r="CD259" s="119">
        <v>0</v>
      </c>
      <c r="CE259" s="119">
        <v>0</v>
      </c>
      <c r="CF259" s="119">
        <v>0</v>
      </c>
      <c r="CG259" s="119">
        <v>0</v>
      </c>
      <c r="CH259" s="119">
        <v>0</v>
      </c>
      <c r="CI259" s="119">
        <v>0</v>
      </c>
      <c r="CJ259" s="119">
        <v>100000000</v>
      </c>
      <c r="CK259" s="119">
        <v>1110506700.6100001</v>
      </c>
      <c r="CL259" s="1399">
        <f t="shared" si="712"/>
        <v>1210506700.6100001</v>
      </c>
      <c r="CM259" s="1395">
        <f>+AL259-AY259</f>
        <v>270465</v>
      </c>
      <c r="CN259" s="1395">
        <f>+AY259-BL259</f>
        <v>297813483.67999983</v>
      </c>
      <c r="CO259" s="119">
        <f>+BL259-BY259</f>
        <v>2094783469.71</v>
      </c>
      <c r="CP259" s="119">
        <f>+BY259-CL259</f>
        <v>337617881</v>
      </c>
      <c r="CQ259" s="1412">
        <f t="shared" si="686"/>
        <v>0.99993137134000776</v>
      </c>
      <c r="CR259" s="1412">
        <f t="shared" si="687"/>
        <v>0.92436321903723739</v>
      </c>
    </row>
    <row r="260" spans="1:96" s="1416" customFormat="1" ht="36.75" customHeight="1" outlineLevel="1" x14ac:dyDescent="0.25">
      <c r="A260" s="1191" t="str">
        <f t="shared" ref="A260" si="713">+B260&amp;C260</f>
        <v>C-2599-1000-2-0-3-1310</v>
      </c>
      <c r="B260" s="109" t="s">
        <v>763</v>
      </c>
      <c r="C260" s="25">
        <v>10</v>
      </c>
      <c r="D260" s="108" t="s">
        <v>764</v>
      </c>
      <c r="E260" s="119"/>
      <c r="F260" s="119"/>
      <c r="G260" s="119"/>
      <c r="H260" s="119"/>
      <c r="I260" s="119"/>
      <c r="J260" s="119"/>
      <c r="K260" s="119"/>
      <c r="L260" s="119"/>
      <c r="M260" s="119"/>
      <c r="N260" s="119"/>
      <c r="O260" s="119"/>
      <c r="P260" s="119"/>
      <c r="Q260" s="120"/>
      <c r="R260" s="37"/>
      <c r="S260" s="119"/>
      <c r="T260" s="119"/>
      <c r="U260" s="120"/>
      <c r="V260" s="37"/>
      <c r="W260" s="37">
        <v>2510508000</v>
      </c>
      <c r="X260" s="119"/>
      <c r="Y260" s="119"/>
      <c r="Z260" s="119"/>
      <c r="AA260" s="119"/>
      <c r="AB260" s="119"/>
      <c r="AC260" s="120">
        <f>268000000+100000000</f>
        <v>368000000</v>
      </c>
      <c r="AD260" s="37">
        <f>+F260+H260+J260+L260+N260+P260+R260+T260+V260+X260+Z260+AB260</f>
        <v>0</v>
      </c>
      <c r="AE260" s="119">
        <f>+G260+I260+K260+M260+O260+Q260+S260+U260+W260+Y260+AA260+AC260</f>
        <v>2878508000</v>
      </c>
      <c r="AF260" s="37"/>
      <c r="AG260" s="1391"/>
      <c r="AH260" s="119"/>
      <c r="AI260" s="1395">
        <f>+E260-AD260+AE260-AH260-AF260+AG260</f>
        <v>2878508000</v>
      </c>
      <c r="AJ260" s="119"/>
      <c r="AK260" s="121">
        <f t="shared" ref="AK260" si="714">+AJ260+AY260</f>
        <v>2878463000</v>
      </c>
      <c r="AL260" s="1396">
        <f t="shared" ref="AL260" si="715">+AI260-AJ260</f>
        <v>2878508000</v>
      </c>
      <c r="AM260" s="119">
        <v>0</v>
      </c>
      <c r="AN260" s="119">
        <v>0</v>
      </c>
      <c r="AO260" s="119">
        <v>0</v>
      </c>
      <c r="AP260" s="119">
        <v>0</v>
      </c>
      <c r="AQ260" s="119">
        <v>0</v>
      </c>
      <c r="AR260" s="119">
        <v>0</v>
      </c>
      <c r="AS260" s="119">
        <v>0</v>
      </c>
      <c r="AT260" s="119">
        <v>0</v>
      </c>
      <c r="AU260" s="119">
        <v>0</v>
      </c>
      <c r="AV260" s="119">
        <v>885050000</v>
      </c>
      <c r="AW260" s="119">
        <v>0</v>
      </c>
      <c r="AX260" s="119">
        <v>1993413000</v>
      </c>
      <c r="AY260" s="896">
        <f t="shared" ref="AY260" si="716">+SUM(AM260:AX260)</f>
        <v>2878463000</v>
      </c>
      <c r="AZ260" s="119">
        <v>0</v>
      </c>
      <c r="BA260" s="119">
        <v>0</v>
      </c>
      <c r="BB260" s="119">
        <v>0</v>
      </c>
      <c r="BC260" s="119">
        <v>0</v>
      </c>
      <c r="BD260" s="119">
        <v>0</v>
      </c>
      <c r="BE260" s="119">
        <v>0</v>
      </c>
      <c r="BF260" s="119">
        <v>0</v>
      </c>
      <c r="BG260" s="119">
        <v>0</v>
      </c>
      <c r="BH260" s="119">
        <v>0</v>
      </c>
      <c r="BI260" s="119">
        <v>0</v>
      </c>
      <c r="BJ260" s="119">
        <v>885050000</v>
      </c>
      <c r="BK260" s="119">
        <v>1926475000</v>
      </c>
      <c r="BL260" s="1398">
        <f t="shared" ref="BL260" si="717">+SUM(AZ260:BK260)</f>
        <v>2811525000</v>
      </c>
      <c r="BM260" s="119">
        <v>0</v>
      </c>
      <c r="BN260" s="119">
        <v>0</v>
      </c>
      <c r="BO260" s="119">
        <v>0</v>
      </c>
      <c r="BP260" s="119">
        <v>0</v>
      </c>
      <c r="BQ260" s="119">
        <v>0</v>
      </c>
      <c r="BR260" s="119">
        <v>0</v>
      </c>
      <c r="BS260" s="119">
        <v>0</v>
      </c>
      <c r="BT260" s="119">
        <v>0</v>
      </c>
      <c r="BU260" s="119">
        <v>0</v>
      </c>
      <c r="BV260" s="119">
        <v>0</v>
      </c>
      <c r="BW260" s="119">
        <v>604485000</v>
      </c>
      <c r="BX260" s="119">
        <v>413237500</v>
      </c>
      <c r="BY260" s="119">
        <f>+SUM(BM260:BX260)</f>
        <v>1017722500</v>
      </c>
      <c r="BZ260" s="119">
        <v>0</v>
      </c>
      <c r="CA260" s="119">
        <v>0</v>
      </c>
      <c r="CB260" s="119">
        <v>0</v>
      </c>
      <c r="CC260" s="119">
        <v>0</v>
      </c>
      <c r="CD260" s="119">
        <v>0</v>
      </c>
      <c r="CE260" s="119">
        <v>0</v>
      </c>
      <c r="CF260" s="119">
        <v>0</v>
      </c>
      <c r="CG260" s="119">
        <v>0</v>
      </c>
      <c r="CH260" s="119">
        <v>0</v>
      </c>
      <c r="CI260" s="119">
        <v>0</v>
      </c>
      <c r="CJ260" s="119">
        <v>604485000</v>
      </c>
      <c r="CK260" s="119">
        <v>0</v>
      </c>
      <c r="CL260" s="1399">
        <f t="shared" ref="CL260" si="718">+SUM(BZ260:CK260)</f>
        <v>604485000</v>
      </c>
      <c r="CM260" s="1395">
        <f>+AL260-AY260</f>
        <v>45000</v>
      </c>
      <c r="CN260" s="1395">
        <f>+AY260-BL260</f>
        <v>66938000</v>
      </c>
      <c r="CO260" s="119">
        <f>+BL260-BY260</f>
        <v>1793802500</v>
      </c>
      <c r="CP260" s="119">
        <f>+BY260-CL260</f>
        <v>413237500</v>
      </c>
      <c r="CQ260" s="1412">
        <f t="shared" si="686"/>
        <v>0.99998436690118631</v>
      </c>
      <c r="CR260" s="1412">
        <f t="shared" si="687"/>
        <v>0.97672995871472301</v>
      </c>
    </row>
    <row r="261" spans="1:96" s="26" customFormat="1" ht="36.75" customHeight="1" outlineLevel="1" x14ac:dyDescent="0.25">
      <c r="A261" s="1191" t="str">
        <f t="shared" si="705"/>
        <v>C-2599-1000-2-0-3-1510</v>
      </c>
      <c r="B261" s="109" t="s">
        <v>841</v>
      </c>
      <c r="C261" s="25">
        <v>10</v>
      </c>
      <c r="D261" s="108" t="s">
        <v>66</v>
      </c>
      <c r="E261" s="119"/>
      <c r="F261" s="119"/>
      <c r="G261" s="119"/>
      <c r="H261" s="119"/>
      <c r="I261" s="119"/>
      <c r="J261" s="119"/>
      <c r="K261" s="119"/>
      <c r="L261" s="119"/>
      <c r="M261" s="119"/>
      <c r="N261" s="119"/>
      <c r="O261" s="119"/>
      <c r="P261" s="119"/>
      <c r="Q261" s="120"/>
      <c r="R261" s="37"/>
      <c r="S261" s="119"/>
      <c r="T261" s="119"/>
      <c r="U261" s="120"/>
      <c r="V261" s="37"/>
      <c r="W261" s="37"/>
      <c r="X261" s="119"/>
      <c r="Y261" s="119"/>
      <c r="Z261" s="119"/>
      <c r="AA261" s="119"/>
      <c r="AB261" s="119"/>
      <c r="AC261" s="120">
        <f>9000000+18000000</f>
        <v>27000000</v>
      </c>
      <c r="AD261" s="37">
        <f>+F261+H261+J261+L261+N261+P261+R261+T261+V261+X261+Z261+AB261</f>
        <v>0</v>
      </c>
      <c r="AE261" s="119">
        <f>+G261+I261+K261+M261+O261+Q261+S261+U261+W261+Y261+AA261+AC261</f>
        <v>27000000</v>
      </c>
      <c r="AF261" s="37"/>
      <c r="AG261" s="1391"/>
      <c r="AH261" s="119"/>
      <c r="AI261" s="1395">
        <f>+E261-AD261+AE261-AH261-AF261+AG261</f>
        <v>27000000</v>
      </c>
      <c r="AJ261" s="119"/>
      <c r="AK261" s="121">
        <f t="shared" si="708"/>
        <v>9000000</v>
      </c>
      <c r="AL261" s="1396">
        <f t="shared" si="578"/>
        <v>27000000</v>
      </c>
      <c r="AM261" s="119">
        <v>0</v>
      </c>
      <c r="AN261" s="119">
        <v>0</v>
      </c>
      <c r="AO261" s="119">
        <v>0</v>
      </c>
      <c r="AP261" s="119">
        <v>0</v>
      </c>
      <c r="AQ261" s="119">
        <v>0</v>
      </c>
      <c r="AR261" s="119">
        <v>0</v>
      </c>
      <c r="AS261" s="119">
        <v>0</v>
      </c>
      <c r="AT261" s="119">
        <v>0</v>
      </c>
      <c r="AU261" s="119">
        <v>0</v>
      </c>
      <c r="AV261" s="119">
        <v>0</v>
      </c>
      <c r="AW261" s="119">
        <v>0</v>
      </c>
      <c r="AX261" s="119">
        <v>9000000</v>
      </c>
      <c r="AY261" s="896">
        <f t="shared" si="710"/>
        <v>9000000</v>
      </c>
      <c r="AZ261" s="119">
        <v>0</v>
      </c>
      <c r="BA261" s="119">
        <v>0</v>
      </c>
      <c r="BB261" s="119">
        <v>0</v>
      </c>
      <c r="BC261" s="119">
        <v>0</v>
      </c>
      <c r="BD261" s="119">
        <v>0</v>
      </c>
      <c r="BE261" s="119">
        <v>0</v>
      </c>
      <c r="BF261" s="119">
        <v>0</v>
      </c>
      <c r="BG261" s="119">
        <v>0</v>
      </c>
      <c r="BH261" s="119">
        <v>0</v>
      </c>
      <c r="BI261" s="119">
        <v>0</v>
      </c>
      <c r="BJ261" s="119">
        <v>0</v>
      </c>
      <c r="BK261" s="119">
        <v>7858300</v>
      </c>
      <c r="BL261" s="1398">
        <f t="shared" si="711"/>
        <v>7858300</v>
      </c>
      <c r="BM261" s="119">
        <v>0</v>
      </c>
      <c r="BN261" s="119">
        <v>0</v>
      </c>
      <c r="BO261" s="119">
        <v>0</v>
      </c>
      <c r="BP261" s="119">
        <v>0</v>
      </c>
      <c r="BQ261" s="119">
        <v>0</v>
      </c>
      <c r="BR261" s="119">
        <v>0</v>
      </c>
      <c r="BS261" s="119">
        <v>0</v>
      </c>
      <c r="BT261" s="119">
        <v>0</v>
      </c>
      <c r="BU261" s="119">
        <v>0</v>
      </c>
      <c r="BV261" s="119">
        <v>0</v>
      </c>
      <c r="BW261" s="119">
        <v>0</v>
      </c>
      <c r="BX261" s="119">
        <v>7858300</v>
      </c>
      <c r="BY261" s="119">
        <f>+SUM(BM261:BX261)</f>
        <v>7858300</v>
      </c>
      <c r="BZ261" s="119">
        <v>0</v>
      </c>
      <c r="CA261" s="119">
        <v>0</v>
      </c>
      <c r="CB261" s="119">
        <v>0</v>
      </c>
      <c r="CC261" s="119">
        <v>0</v>
      </c>
      <c r="CD261" s="119">
        <v>0</v>
      </c>
      <c r="CE261" s="119">
        <v>0</v>
      </c>
      <c r="CF261" s="119">
        <v>0</v>
      </c>
      <c r="CG261" s="119">
        <v>0</v>
      </c>
      <c r="CH261" s="119">
        <v>0</v>
      </c>
      <c r="CI261" s="119">
        <v>0</v>
      </c>
      <c r="CJ261" s="119">
        <v>0</v>
      </c>
      <c r="CK261" s="119">
        <v>7858300</v>
      </c>
      <c r="CL261" s="1399">
        <f t="shared" si="712"/>
        <v>7858300</v>
      </c>
      <c r="CM261" s="1395">
        <f>+AL261-AY261</f>
        <v>18000000</v>
      </c>
      <c r="CN261" s="1395">
        <f>+AY261-BL261</f>
        <v>1141700</v>
      </c>
      <c r="CO261" s="119">
        <f>+BL261-BY261</f>
        <v>0</v>
      </c>
      <c r="CP261" s="119">
        <f>+BY261-CL261</f>
        <v>0</v>
      </c>
      <c r="CQ261" s="1412">
        <f t="shared" si="686"/>
        <v>0.33333333333333331</v>
      </c>
      <c r="CR261" s="1412">
        <f t="shared" si="687"/>
        <v>0.29104814814814817</v>
      </c>
    </row>
    <row r="262" spans="1:96" s="26" customFormat="1" ht="82.5" customHeight="1" x14ac:dyDescent="0.2">
      <c r="A262" s="1544" t="str">
        <f>+B262</f>
        <v>C-2599-1000-3</v>
      </c>
      <c r="B262" s="292" t="s">
        <v>770</v>
      </c>
      <c r="C262" s="420">
        <v>10</v>
      </c>
      <c r="D262" s="1415" t="s">
        <v>760</v>
      </c>
      <c r="E262" s="293">
        <f>+SUM(E263)</f>
        <v>0</v>
      </c>
      <c r="F262" s="293">
        <f t="shared" ref="F262:BQ262" si="719">+SUM(F263)</f>
        <v>0</v>
      </c>
      <c r="G262" s="295">
        <f t="shared" si="719"/>
        <v>0</v>
      </c>
      <c r="H262" s="295">
        <f t="shared" si="719"/>
        <v>0</v>
      </c>
      <c r="I262" s="295">
        <f t="shared" si="719"/>
        <v>0</v>
      </c>
      <c r="J262" s="295">
        <f t="shared" si="719"/>
        <v>0</v>
      </c>
      <c r="K262" s="295">
        <f t="shared" si="719"/>
        <v>0</v>
      </c>
      <c r="L262" s="295">
        <f t="shared" si="719"/>
        <v>0</v>
      </c>
      <c r="M262" s="295">
        <f t="shared" si="719"/>
        <v>0</v>
      </c>
      <c r="N262" s="295">
        <f t="shared" si="719"/>
        <v>0</v>
      </c>
      <c r="O262" s="295">
        <f t="shared" si="719"/>
        <v>0</v>
      </c>
      <c r="P262" s="295">
        <f t="shared" si="719"/>
        <v>0</v>
      </c>
      <c r="Q262" s="295">
        <f t="shared" si="719"/>
        <v>0</v>
      </c>
      <c r="R262" s="295">
        <f t="shared" si="719"/>
        <v>0</v>
      </c>
      <c r="S262" s="295">
        <f t="shared" si="719"/>
        <v>0</v>
      </c>
      <c r="T262" s="295">
        <f t="shared" si="719"/>
        <v>0</v>
      </c>
      <c r="U262" s="681">
        <f t="shared" si="719"/>
        <v>0</v>
      </c>
      <c r="V262" s="295">
        <f t="shared" si="719"/>
        <v>0</v>
      </c>
      <c r="W262" s="295">
        <f t="shared" si="719"/>
        <v>500000000</v>
      </c>
      <c r="X262" s="293">
        <f t="shared" si="719"/>
        <v>0</v>
      </c>
      <c r="Y262" s="295">
        <f t="shared" si="719"/>
        <v>0</v>
      </c>
      <c r="Z262" s="295">
        <f t="shared" si="719"/>
        <v>0</v>
      </c>
      <c r="AA262" s="295">
        <f t="shared" si="719"/>
        <v>0</v>
      </c>
      <c r="AB262" s="295">
        <f t="shared" si="719"/>
        <v>0</v>
      </c>
      <c r="AC262" s="681">
        <f t="shared" si="719"/>
        <v>0</v>
      </c>
      <c r="AD262" s="295">
        <f t="shared" si="719"/>
        <v>0</v>
      </c>
      <c r="AE262" s="293">
        <f t="shared" si="719"/>
        <v>500000000</v>
      </c>
      <c r="AF262" s="295">
        <f t="shared" si="719"/>
        <v>0</v>
      </c>
      <c r="AG262" s="293">
        <f t="shared" si="719"/>
        <v>0</v>
      </c>
      <c r="AH262" s="293">
        <f t="shared" si="719"/>
        <v>500000000</v>
      </c>
      <c r="AI262" s="917">
        <f t="shared" si="719"/>
        <v>0</v>
      </c>
      <c r="AJ262" s="293">
        <f t="shared" si="719"/>
        <v>0</v>
      </c>
      <c r="AK262" s="293">
        <f t="shared" si="719"/>
        <v>0</v>
      </c>
      <c r="AL262" s="293">
        <f t="shared" si="719"/>
        <v>0</v>
      </c>
      <c r="AM262" s="293">
        <f t="shared" si="719"/>
        <v>0</v>
      </c>
      <c r="AN262" s="295">
        <f t="shared" si="719"/>
        <v>0</v>
      </c>
      <c r="AO262" s="295">
        <f t="shared" si="719"/>
        <v>0</v>
      </c>
      <c r="AP262" s="295">
        <f t="shared" si="719"/>
        <v>0</v>
      </c>
      <c r="AQ262" s="295">
        <f t="shared" si="719"/>
        <v>0</v>
      </c>
      <c r="AR262" s="295">
        <f t="shared" si="719"/>
        <v>0</v>
      </c>
      <c r="AS262" s="295">
        <f t="shared" si="719"/>
        <v>0</v>
      </c>
      <c r="AT262" s="295">
        <f t="shared" si="719"/>
        <v>0</v>
      </c>
      <c r="AU262" s="295">
        <f t="shared" si="719"/>
        <v>0</v>
      </c>
      <c r="AV262" s="293">
        <f t="shared" si="719"/>
        <v>0</v>
      </c>
      <c r="AW262" s="293">
        <f t="shared" si="719"/>
        <v>0</v>
      </c>
      <c r="AX262" s="295">
        <f t="shared" si="719"/>
        <v>0</v>
      </c>
      <c r="AY262" s="295">
        <f t="shared" si="719"/>
        <v>0</v>
      </c>
      <c r="AZ262" s="293">
        <f t="shared" si="719"/>
        <v>0</v>
      </c>
      <c r="BA262" s="295">
        <f t="shared" si="719"/>
        <v>0</v>
      </c>
      <c r="BB262" s="295">
        <f t="shared" si="719"/>
        <v>0</v>
      </c>
      <c r="BC262" s="295">
        <f t="shared" si="719"/>
        <v>0</v>
      </c>
      <c r="BD262" s="295">
        <f t="shared" si="719"/>
        <v>0</v>
      </c>
      <c r="BE262" s="295">
        <f t="shared" si="719"/>
        <v>0</v>
      </c>
      <c r="BF262" s="295">
        <f t="shared" si="719"/>
        <v>0</v>
      </c>
      <c r="BG262" s="295">
        <f t="shared" si="719"/>
        <v>0</v>
      </c>
      <c r="BH262" s="295">
        <f t="shared" si="719"/>
        <v>0</v>
      </c>
      <c r="BI262" s="293">
        <f t="shared" si="719"/>
        <v>0</v>
      </c>
      <c r="BJ262" s="293">
        <f t="shared" si="719"/>
        <v>0</v>
      </c>
      <c r="BK262" s="295">
        <f t="shared" si="719"/>
        <v>0</v>
      </c>
      <c r="BL262" s="295">
        <f t="shared" si="719"/>
        <v>0</v>
      </c>
      <c r="BM262" s="293">
        <f t="shared" si="719"/>
        <v>0</v>
      </c>
      <c r="BN262" s="295">
        <f t="shared" si="719"/>
        <v>0</v>
      </c>
      <c r="BO262" s="295">
        <f t="shared" si="719"/>
        <v>0</v>
      </c>
      <c r="BP262" s="295">
        <f t="shared" si="719"/>
        <v>0</v>
      </c>
      <c r="BQ262" s="295">
        <f t="shared" si="719"/>
        <v>0</v>
      </c>
      <c r="BR262" s="295">
        <f t="shared" ref="BR262:CO262" si="720">+SUM(BR263)</f>
        <v>0</v>
      </c>
      <c r="BS262" s="295">
        <f t="shared" si="720"/>
        <v>0</v>
      </c>
      <c r="BT262" s="295">
        <f t="shared" si="720"/>
        <v>0</v>
      </c>
      <c r="BU262" s="295">
        <f t="shared" si="720"/>
        <v>0</v>
      </c>
      <c r="BV262" s="293">
        <f t="shared" si="720"/>
        <v>0</v>
      </c>
      <c r="BW262" s="293">
        <f t="shared" si="720"/>
        <v>0</v>
      </c>
      <c r="BX262" s="295">
        <f t="shared" si="720"/>
        <v>0</v>
      </c>
      <c r="BY262" s="295">
        <f t="shared" si="720"/>
        <v>0</v>
      </c>
      <c r="BZ262" s="293">
        <f t="shared" si="720"/>
        <v>0</v>
      </c>
      <c r="CA262" s="295">
        <f t="shared" si="720"/>
        <v>0</v>
      </c>
      <c r="CB262" s="295">
        <f t="shared" si="720"/>
        <v>0</v>
      </c>
      <c r="CC262" s="295">
        <f t="shared" si="720"/>
        <v>0</v>
      </c>
      <c r="CD262" s="295">
        <f t="shared" si="720"/>
        <v>0</v>
      </c>
      <c r="CE262" s="295">
        <f t="shared" si="720"/>
        <v>0</v>
      </c>
      <c r="CF262" s="295">
        <f t="shared" si="720"/>
        <v>0</v>
      </c>
      <c r="CG262" s="295">
        <f t="shared" si="720"/>
        <v>0</v>
      </c>
      <c r="CH262" s="295">
        <f t="shared" si="720"/>
        <v>0</v>
      </c>
      <c r="CI262" s="293">
        <f t="shared" si="720"/>
        <v>0</v>
      </c>
      <c r="CJ262" s="293">
        <f t="shared" si="720"/>
        <v>0</v>
      </c>
      <c r="CK262" s="293">
        <f t="shared" si="720"/>
        <v>0</v>
      </c>
      <c r="CL262" s="295">
        <f t="shared" si="720"/>
        <v>0</v>
      </c>
      <c r="CM262" s="293">
        <f t="shared" si="720"/>
        <v>0</v>
      </c>
      <c r="CN262" s="293">
        <f t="shared" si="720"/>
        <v>0</v>
      </c>
      <c r="CO262" s="293">
        <f t="shared" si="720"/>
        <v>0</v>
      </c>
      <c r="CP262" s="293">
        <f>+SUM(CP263)</f>
        <v>0</v>
      </c>
      <c r="CQ262" s="296">
        <f t="shared" si="686"/>
        <v>0</v>
      </c>
      <c r="CR262" s="293">
        <f t="shared" si="687"/>
        <v>0</v>
      </c>
    </row>
    <row r="263" spans="1:96" s="505" customFormat="1" ht="36.75" customHeight="1" outlineLevel="1" x14ac:dyDescent="0.25">
      <c r="A263" s="1191" t="str">
        <f t="shared" si="705"/>
        <v>C-2599-1000-3-0-3-1110</v>
      </c>
      <c r="B263" s="43" t="s">
        <v>771</v>
      </c>
      <c r="C263" s="404">
        <v>10</v>
      </c>
      <c r="D263" s="65" t="s">
        <v>381</v>
      </c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2"/>
      <c r="R263" s="30"/>
      <c r="S263" s="33"/>
      <c r="T263" s="33"/>
      <c r="U263" s="32"/>
      <c r="V263" s="30"/>
      <c r="W263" s="30">
        <v>500000000</v>
      </c>
      <c r="X263" s="33"/>
      <c r="Y263" s="33"/>
      <c r="Z263" s="33"/>
      <c r="AA263" s="33"/>
      <c r="AB263" s="33"/>
      <c r="AC263" s="32"/>
      <c r="AD263" s="30">
        <f>+F263+H263+J263+L263+N263+P263+R263+T263+V263+X263+Z263+AB263</f>
        <v>0</v>
      </c>
      <c r="AE263" s="33">
        <f>+G263+I263+K263+M263+O263+Q263+S263+U263+W263+Y263+AA263+AC263</f>
        <v>500000000</v>
      </c>
      <c r="AF263" s="30"/>
      <c r="AG263" s="966"/>
      <c r="AH263" s="33">
        <v>500000000</v>
      </c>
      <c r="AI263" s="395">
        <f>+E263-AD263+AE263-AH263-AF263+AG263</f>
        <v>0</v>
      </c>
      <c r="AJ263" s="33"/>
      <c r="AK263" s="121">
        <f t="shared" si="708"/>
        <v>0</v>
      </c>
      <c r="AL263" s="776">
        <f t="shared" si="578"/>
        <v>0</v>
      </c>
      <c r="AM263" s="33">
        <v>0</v>
      </c>
      <c r="AN263" s="33">
        <v>0</v>
      </c>
      <c r="AO263" s="33">
        <v>0</v>
      </c>
      <c r="AP263" s="33">
        <v>0</v>
      </c>
      <c r="AQ263" s="33">
        <v>0</v>
      </c>
      <c r="AR263" s="33">
        <v>0</v>
      </c>
      <c r="AS263" s="33">
        <v>0</v>
      </c>
      <c r="AT263" s="33">
        <v>0</v>
      </c>
      <c r="AU263" s="33">
        <v>0</v>
      </c>
      <c r="AV263" s="33">
        <v>0</v>
      </c>
      <c r="AW263" s="33">
        <v>0</v>
      </c>
      <c r="AX263" s="33">
        <v>0</v>
      </c>
      <c r="AY263" s="36">
        <f t="shared" ref="AY263" si="721">+SUM(AM263:AX263)</f>
        <v>0</v>
      </c>
      <c r="AZ263" s="33">
        <v>0</v>
      </c>
      <c r="BA263" s="33">
        <v>0</v>
      </c>
      <c r="BB263" s="33">
        <v>0</v>
      </c>
      <c r="BC263" s="33">
        <v>0</v>
      </c>
      <c r="BD263" s="33">
        <v>0</v>
      </c>
      <c r="BE263" s="33">
        <v>0</v>
      </c>
      <c r="BF263" s="33">
        <v>0</v>
      </c>
      <c r="BG263" s="33">
        <v>0</v>
      </c>
      <c r="BH263" s="33">
        <v>0</v>
      </c>
      <c r="BI263" s="33">
        <v>0</v>
      </c>
      <c r="BJ263" s="33">
        <v>0</v>
      </c>
      <c r="BK263" s="33">
        <v>0</v>
      </c>
      <c r="BL263" s="385">
        <f>+SUM(AZ263:BK263)</f>
        <v>0</v>
      </c>
      <c r="BM263" s="33">
        <v>0</v>
      </c>
      <c r="BN263" s="33">
        <v>0</v>
      </c>
      <c r="BO263" s="33">
        <v>0</v>
      </c>
      <c r="BP263" s="33">
        <v>0</v>
      </c>
      <c r="BQ263" s="33">
        <v>0</v>
      </c>
      <c r="BR263" s="33">
        <v>0</v>
      </c>
      <c r="BS263" s="33">
        <v>0</v>
      </c>
      <c r="BT263" s="33">
        <v>0</v>
      </c>
      <c r="BU263" s="33">
        <v>0</v>
      </c>
      <c r="BV263" s="33">
        <v>0</v>
      </c>
      <c r="BW263" s="33">
        <v>0</v>
      </c>
      <c r="BX263" s="33">
        <v>0</v>
      </c>
      <c r="BY263" s="377">
        <f>+SUM(BM263:BX263)</f>
        <v>0</v>
      </c>
      <c r="BZ263" s="33">
        <v>0</v>
      </c>
      <c r="CA263" s="33">
        <v>0</v>
      </c>
      <c r="CB263" s="33">
        <v>0</v>
      </c>
      <c r="CC263" s="33">
        <v>0</v>
      </c>
      <c r="CD263" s="33">
        <v>0</v>
      </c>
      <c r="CE263" s="33">
        <v>0</v>
      </c>
      <c r="CF263" s="33">
        <v>0</v>
      </c>
      <c r="CG263" s="33">
        <v>0</v>
      </c>
      <c r="CH263" s="33">
        <v>0</v>
      </c>
      <c r="CI263" s="33">
        <v>0</v>
      </c>
      <c r="CJ263" s="33">
        <v>0</v>
      </c>
      <c r="CK263" s="33">
        <v>0</v>
      </c>
      <c r="CL263" s="377">
        <f>+SUM(BZ263:CK263)</f>
        <v>0</v>
      </c>
      <c r="CM263" s="395">
        <f>+AL263-AY263</f>
        <v>0</v>
      </c>
      <c r="CN263" s="395">
        <f>+AY263-BL263</f>
        <v>0</v>
      </c>
      <c r="CO263" s="33">
        <f>+BL263-BY263</f>
        <v>0</v>
      </c>
      <c r="CP263" s="33">
        <f>+BY263-CL263</f>
        <v>0</v>
      </c>
      <c r="CQ263" s="74">
        <f t="shared" si="686"/>
        <v>0</v>
      </c>
      <c r="CR263" s="74">
        <f t="shared" si="687"/>
        <v>0</v>
      </c>
    </row>
    <row r="264" spans="1:96" s="26" customFormat="1" ht="84.75" customHeight="1" x14ac:dyDescent="0.2">
      <c r="A264" s="1544" t="str">
        <f>+B264</f>
        <v>C-2599-1000-4</v>
      </c>
      <c r="B264" s="292" t="s">
        <v>702</v>
      </c>
      <c r="C264" s="420" t="s">
        <v>86</v>
      </c>
      <c r="D264" s="1415" t="s">
        <v>682</v>
      </c>
      <c r="E264" s="293">
        <f>+E265</f>
        <v>0</v>
      </c>
      <c r="F264" s="293">
        <f t="shared" ref="F264:BQ264" si="722">+F265</f>
        <v>0</v>
      </c>
      <c r="G264" s="295">
        <f t="shared" si="722"/>
        <v>0</v>
      </c>
      <c r="H264" s="295">
        <f t="shared" si="722"/>
        <v>0</v>
      </c>
      <c r="I264" s="295">
        <f t="shared" si="722"/>
        <v>0</v>
      </c>
      <c r="J264" s="295">
        <f t="shared" si="722"/>
        <v>0</v>
      </c>
      <c r="K264" s="295">
        <f t="shared" si="722"/>
        <v>0</v>
      </c>
      <c r="L264" s="295">
        <f t="shared" si="722"/>
        <v>0</v>
      </c>
      <c r="M264" s="295">
        <f t="shared" si="722"/>
        <v>0</v>
      </c>
      <c r="N264" s="295">
        <f t="shared" si="722"/>
        <v>0</v>
      </c>
      <c r="O264" s="295">
        <f t="shared" si="722"/>
        <v>0</v>
      </c>
      <c r="P264" s="295">
        <f t="shared" si="722"/>
        <v>0</v>
      </c>
      <c r="Q264" s="681">
        <f t="shared" si="722"/>
        <v>0</v>
      </c>
      <c r="R264" s="295">
        <f t="shared" si="722"/>
        <v>0</v>
      </c>
      <c r="S264" s="295">
        <f t="shared" si="722"/>
        <v>0</v>
      </c>
      <c r="T264" s="293">
        <f t="shared" si="722"/>
        <v>130000000</v>
      </c>
      <c r="U264" s="681">
        <f t="shared" ref="U264:AC264" si="723">+U265</f>
        <v>130000000</v>
      </c>
      <c r="V264" s="295">
        <f t="shared" si="723"/>
        <v>0</v>
      </c>
      <c r="W264" s="295">
        <f t="shared" si="723"/>
        <v>500000000</v>
      </c>
      <c r="X264" s="293">
        <f t="shared" si="723"/>
        <v>0</v>
      </c>
      <c r="Y264" s="295">
        <f t="shared" si="723"/>
        <v>0</v>
      </c>
      <c r="Z264" s="295">
        <f t="shared" si="723"/>
        <v>0</v>
      </c>
      <c r="AA264" s="295">
        <f t="shared" si="723"/>
        <v>0</v>
      </c>
      <c r="AB264" s="295">
        <f t="shared" si="723"/>
        <v>0</v>
      </c>
      <c r="AC264" s="681">
        <f t="shared" si="723"/>
        <v>0</v>
      </c>
      <c r="AD264" s="295">
        <f t="shared" si="722"/>
        <v>130000000</v>
      </c>
      <c r="AE264" s="293">
        <f t="shared" si="722"/>
        <v>630000000</v>
      </c>
      <c r="AF264" s="295">
        <f t="shared" si="722"/>
        <v>0</v>
      </c>
      <c r="AG264" s="917">
        <f t="shared" si="722"/>
        <v>350000000</v>
      </c>
      <c r="AH264" s="293">
        <f t="shared" si="722"/>
        <v>0</v>
      </c>
      <c r="AI264" s="917">
        <f>+AI265</f>
        <v>850000000</v>
      </c>
      <c r="AJ264" s="293">
        <f t="shared" si="722"/>
        <v>0</v>
      </c>
      <c r="AK264" s="293">
        <f t="shared" si="722"/>
        <v>850000000</v>
      </c>
      <c r="AL264" s="293">
        <f t="shared" si="722"/>
        <v>850000000</v>
      </c>
      <c r="AM264" s="293">
        <f t="shared" si="722"/>
        <v>0</v>
      </c>
      <c r="AN264" s="295">
        <f t="shared" si="722"/>
        <v>0</v>
      </c>
      <c r="AO264" s="295">
        <f t="shared" si="722"/>
        <v>0</v>
      </c>
      <c r="AP264" s="295">
        <f t="shared" si="722"/>
        <v>0</v>
      </c>
      <c r="AQ264" s="295">
        <f t="shared" si="722"/>
        <v>0</v>
      </c>
      <c r="AR264" s="295">
        <f t="shared" si="722"/>
        <v>0</v>
      </c>
      <c r="AS264" s="295">
        <f t="shared" si="722"/>
        <v>0</v>
      </c>
      <c r="AT264" s="295">
        <f t="shared" si="722"/>
        <v>120000000</v>
      </c>
      <c r="AU264" s="295">
        <f t="shared" si="722"/>
        <v>130000000</v>
      </c>
      <c r="AV264" s="293">
        <f t="shared" si="722"/>
        <v>500000000</v>
      </c>
      <c r="AW264" s="293">
        <f t="shared" si="722"/>
        <v>100000000</v>
      </c>
      <c r="AX264" s="295">
        <f t="shared" si="722"/>
        <v>0</v>
      </c>
      <c r="AY264" s="295">
        <f t="shared" si="722"/>
        <v>850000000</v>
      </c>
      <c r="AZ264" s="293">
        <f t="shared" si="722"/>
        <v>0</v>
      </c>
      <c r="BA264" s="295">
        <f t="shared" si="722"/>
        <v>0</v>
      </c>
      <c r="BB264" s="295">
        <f t="shared" si="722"/>
        <v>0</v>
      </c>
      <c r="BC264" s="295">
        <f t="shared" si="722"/>
        <v>0</v>
      </c>
      <c r="BD264" s="295">
        <f t="shared" si="722"/>
        <v>0</v>
      </c>
      <c r="BE264" s="295">
        <f t="shared" si="722"/>
        <v>0</v>
      </c>
      <c r="BF264" s="295">
        <f t="shared" si="722"/>
        <v>0</v>
      </c>
      <c r="BG264" s="295">
        <f t="shared" si="722"/>
        <v>0</v>
      </c>
      <c r="BH264" s="295">
        <f t="shared" si="722"/>
        <v>87380000</v>
      </c>
      <c r="BI264" s="293">
        <f t="shared" si="722"/>
        <v>0</v>
      </c>
      <c r="BJ264" s="293">
        <f t="shared" si="722"/>
        <v>0</v>
      </c>
      <c r="BK264" s="295">
        <f t="shared" si="722"/>
        <v>649755976</v>
      </c>
      <c r="BL264" s="295">
        <f t="shared" si="722"/>
        <v>737135976</v>
      </c>
      <c r="BM264" s="293">
        <f t="shared" si="722"/>
        <v>0</v>
      </c>
      <c r="BN264" s="295">
        <f t="shared" si="722"/>
        <v>0</v>
      </c>
      <c r="BO264" s="295">
        <f t="shared" si="722"/>
        <v>0</v>
      </c>
      <c r="BP264" s="295">
        <f t="shared" si="722"/>
        <v>0</v>
      </c>
      <c r="BQ264" s="295">
        <f t="shared" si="722"/>
        <v>0</v>
      </c>
      <c r="BR264" s="295">
        <f t="shared" ref="BR264:CP264" si="724">+BR265</f>
        <v>0</v>
      </c>
      <c r="BS264" s="295">
        <f t="shared" si="724"/>
        <v>0</v>
      </c>
      <c r="BT264" s="295">
        <f t="shared" si="724"/>
        <v>0</v>
      </c>
      <c r="BU264" s="295">
        <f t="shared" si="724"/>
        <v>0</v>
      </c>
      <c r="BV264" s="293">
        <f t="shared" si="724"/>
        <v>10280000</v>
      </c>
      <c r="BW264" s="293">
        <f t="shared" si="724"/>
        <v>21700000</v>
      </c>
      <c r="BX264" s="295">
        <f t="shared" si="724"/>
        <v>121497962</v>
      </c>
      <c r="BY264" s="295">
        <f t="shared" si="724"/>
        <v>153477962</v>
      </c>
      <c r="BZ264" s="293">
        <f t="shared" si="724"/>
        <v>0</v>
      </c>
      <c r="CA264" s="295">
        <f t="shared" si="724"/>
        <v>0</v>
      </c>
      <c r="CB264" s="295">
        <f t="shared" si="724"/>
        <v>0</v>
      </c>
      <c r="CC264" s="295">
        <f t="shared" si="724"/>
        <v>0</v>
      </c>
      <c r="CD264" s="295">
        <f t="shared" si="724"/>
        <v>0</v>
      </c>
      <c r="CE264" s="295">
        <f t="shared" si="724"/>
        <v>0</v>
      </c>
      <c r="CF264" s="295">
        <f t="shared" si="724"/>
        <v>0</v>
      </c>
      <c r="CG264" s="295">
        <f t="shared" si="724"/>
        <v>0</v>
      </c>
      <c r="CH264" s="295">
        <f t="shared" si="724"/>
        <v>0</v>
      </c>
      <c r="CI264" s="293">
        <f t="shared" si="724"/>
        <v>10280000</v>
      </c>
      <c r="CJ264" s="293">
        <f t="shared" si="724"/>
        <v>21700000</v>
      </c>
      <c r="CK264" s="293">
        <f t="shared" si="724"/>
        <v>47377341</v>
      </c>
      <c r="CL264" s="295">
        <f t="shared" si="724"/>
        <v>79357341</v>
      </c>
      <c r="CM264" s="293">
        <f t="shared" si="724"/>
        <v>0</v>
      </c>
      <c r="CN264" s="293">
        <f t="shared" si="724"/>
        <v>112864024</v>
      </c>
      <c r="CO264" s="293">
        <f>+CO265</f>
        <v>583658014</v>
      </c>
      <c r="CP264" s="293">
        <f t="shared" si="724"/>
        <v>74120621</v>
      </c>
      <c r="CQ264" s="296">
        <f t="shared" si="686"/>
        <v>1</v>
      </c>
      <c r="CR264" s="296">
        <f t="shared" si="687"/>
        <v>0.86721879529411761</v>
      </c>
    </row>
    <row r="265" spans="1:96" s="193" customFormat="1" ht="31.5" customHeight="1" outlineLevel="1" x14ac:dyDescent="0.2">
      <c r="A265" s="1191" t="str">
        <f t="shared" si="705"/>
        <v>C-2599-1000-4-0-210</v>
      </c>
      <c r="B265" s="374" t="s">
        <v>703</v>
      </c>
      <c r="C265" s="414">
        <v>10</v>
      </c>
      <c r="D265" s="968" t="s">
        <v>435</v>
      </c>
      <c r="E265" s="150">
        <f>+SUM(E266:E270)</f>
        <v>0</v>
      </c>
      <c r="F265" s="150">
        <f t="shared" ref="F265:S265" si="725">+SUM(F266:F270)</f>
        <v>0</v>
      </c>
      <c r="G265" s="161">
        <f t="shared" si="725"/>
        <v>0</v>
      </c>
      <c r="H265" s="161">
        <f t="shared" si="725"/>
        <v>0</v>
      </c>
      <c r="I265" s="161">
        <f t="shared" si="725"/>
        <v>0</v>
      </c>
      <c r="J265" s="161">
        <f t="shared" si="725"/>
        <v>0</v>
      </c>
      <c r="K265" s="161">
        <f t="shared" si="725"/>
        <v>0</v>
      </c>
      <c r="L265" s="161">
        <f t="shared" si="725"/>
        <v>0</v>
      </c>
      <c r="M265" s="161">
        <f t="shared" si="725"/>
        <v>0</v>
      </c>
      <c r="N265" s="161">
        <f t="shared" si="725"/>
        <v>0</v>
      </c>
      <c r="O265" s="161">
        <f t="shared" si="725"/>
        <v>0</v>
      </c>
      <c r="P265" s="161">
        <f t="shared" si="725"/>
        <v>0</v>
      </c>
      <c r="Q265" s="682">
        <f t="shared" si="725"/>
        <v>0</v>
      </c>
      <c r="R265" s="161">
        <f t="shared" si="725"/>
        <v>0</v>
      </c>
      <c r="S265" s="161">
        <f t="shared" si="725"/>
        <v>0</v>
      </c>
      <c r="T265" s="150">
        <f>+SUM(T266:T270)</f>
        <v>130000000</v>
      </c>
      <c r="U265" s="682">
        <f t="shared" ref="U265:CF265" si="726">+SUM(U266:U270)</f>
        <v>130000000</v>
      </c>
      <c r="V265" s="161">
        <f t="shared" si="726"/>
        <v>0</v>
      </c>
      <c r="W265" s="161">
        <f t="shared" si="726"/>
        <v>500000000</v>
      </c>
      <c r="X265" s="150">
        <f t="shared" si="726"/>
        <v>0</v>
      </c>
      <c r="Y265" s="161">
        <f t="shared" si="726"/>
        <v>0</v>
      </c>
      <c r="Z265" s="161">
        <f t="shared" si="726"/>
        <v>0</v>
      </c>
      <c r="AA265" s="161">
        <f t="shared" si="726"/>
        <v>0</v>
      </c>
      <c r="AB265" s="161">
        <f t="shared" si="726"/>
        <v>0</v>
      </c>
      <c r="AC265" s="682">
        <f t="shared" si="726"/>
        <v>0</v>
      </c>
      <c r="AD265" s="161">
        <f t="shared" si="726"/>
        <v>130000000</v>
      </c>
      <c r="AE265" s="150">
        <f t="shared" si="726"/>
        <v>630000000</v>
      </c>
      <c r="AF265" s="161">
        <f t="shared" si="726"/>
        <v>0</v>
      </c>
      <c r="AG265" s="150">
        <f t="shared" si="726"/>
        <v>350000000</v>
      </c>
      <c r="AH265" s="150">
        <f t="shared" si="726"/>
        <v>0</v>
      </c>
      <c r="AI265" s="150">
        <f t="shared" si="726"/>
        <v>850000000</v>
      </c>
      <c r="AJ265" s="150">
        <f t="shared" si="726"/>
        <v>0</v>
      </c>
      <c r="AK265" s="150">
        <f t="shared" si="726"/>
        <v>850000000</v>
      </c>
      <c r="AL265" s="150">
        <f t="shared" si="726"/>
        <v>850000000</v>
      </c>
      <c r="AM265" s="150">
        <f t="shared" si="726"/>
        <v>0</v>
      </c>
      <c r="AN265" s="161">
        <f t="shared" si="726"/>
        <v>0</v>
      </c>
      <c r="AO265" s="161">
        <f t="shared" si="726"/>
        <v>0</v>
      </c>
      <c r="AP265" s="161">
        <f t="shared" si="726"/>
        <v>0</v>
      </c>
      <c r="AQ265" s="161">
        <f t="shared" si="726"/>
        <v>0</v>
      </c>
      <c r="AR265" s="161">
        <f t="shared" si="726"/>
        <v>0</v>
      </c>
      <c r="AS265" s="161">
        <f t="shared" si="726"/>
        <v>0</v>
      </c>
      <c r="AT265" s="161">
        <f t="shared" si="726"/>
        <v>120000000</v>
      </c>
      <c r="AU265" s="161">
        <f t="shared" si="726"/>
        <v>130000000</v>
      </c>
      <c r="AV265" s="150">
        <f t="shared" si="726"/>
        <v>500000000</v>
      </c>
      <c r="AW265" s="150">
        <f t="shared" ref="AW265" si="727">+SUM(AW266:AW270)</f>
        <v>100000000</v>
      </c>
      <c r="AX265" s="161">
        <f t="shared" si="726"/>
        <v>0</v>
      </c>
      <c r="AY265" s="161">
        <f t="shared" si="726"/>
        <v>850000000</v>
      </c>
      <c r="AZ265" s="150">
        <f t="shared" si="726"/>
        <v>0</v>
      </c>
      <c r="BA265" s="161">
        <f t="shared" si="726"/>
        <v>0</v>
      </c>
      <c r="BB265" s="161">
        <f t="shared" si="726"/>
        <v>0</v>
      </c>
      <c r="BC265" s="161">
        <f t="shared" si="726"/>
        <v>0</v>
      </c>
      <c r="BD265" s="161">
        <f t="shared" si="726"/>
        <v>0</v>
      </c>
      <c r="BE265" s="161">
        <f t="shared" si="726"/>
        <v>0</v>
      </c>
      <c r="BF265" s="161">
        <f t="shared" si="726"/>
        <v>0</v>
      </c>
      <c r="BG265" s="161">
        <f t="shared" si="726"/>
        <v>0</v>
      </c>
      <c r="BH265" s="161">
        <f t="shared" si="726"/>
        <v>87380000</v>
      </c>
      <c r="BI265" s="150">
        <f t="shared" si="726"/>
        <v>0</v>
      </c>
      <c r="BJ265" s="150">
        <f t="shared" ref="BJ265" si="728">+SUM(BJ266:BJ270)</f>
        <v>0</v>
      </c>
      <c r="BK265" s="161">
        <f t="shared" si="726"/>
        <v>649755976</v>
      </c>
      <c r="BL265" s="161">
        <f t="shared" si="726"/>
        <v>737135976</v>
      </c>
      <c r="BM265" s="150">
        <f t="shared" si="726"/>
        <v>0</v>
      </c>
      <c r="BN265" s="161">
        <f t="shared" si="726"/>
        <v>0</v>
      </c>
      <c r="BO265" s="161">
        <f t="shared" si="726"/>
        <v>0</v>
      </c>
      <c r="BP265" s="161">
        <f t="shared" si="726"/>
        <v>0</v>
      </c>
      <c r="BQ265" s="161">
        <f t="shared" si="726"/>
        <v>0</v>
      </c>
      <c r="BR265" s="161">
        <f t="shared" si="726"/>
        <v>0</v>
      </c>
      <c r="BS265" s="161">
        <f t="shared" si="726"/>
        <v>0</v>
      </c>
      <c r="BT265" s="161">
        <f t="shared" si="726"/>
        <v>0</v>
      </c>
      <c r="BU265" s="161">
        <f t="shared" si="726"/>
        <v>0</v>
      </c>
      <c r="BV265" s="150">
        <f t="shared" si="726"/>
        <v>10280000</v>
      </c>
      <c r="BW265" s="150">
        <f t="shared" ref="BW265" si="729">+SUM(BW266:BW270)</f>
        <v>21700000</v>
      </c>
      <c r="BX265" s="161">
        <f t="shared" si="726"/>
        <v>121497962</v>
      </c>
      <c r="BY265" s="161">
        <f t="shared" si="726"/>
        <v>153477962</v>
      </c>
      <c r="BZ265" s="150">
        <f t="shared" si="726"/>
        <v>0</v>
      </c>
      <c r="CA265" s="161">
        <f t="shared" si="726"/>
        <v>0</v>
      </c>
      <c r="CB265" s="161">
        <f t="shared" si="726"/>
        <v>0</v>
      </c>
      <c r="CC265" s="161">
        <f t="shared" si="726"/>
        <v>0</v>
      </c>
      <c r="CD265" s="161">
        <f t="shared" si="726"/>
        <v>0</v>
      </c>
      <c r="CE265" s="161">
        <f t="shared" si="726"/>
        <v>0</v>
      </c>
      <c r="CF265" s="161">
        <f t="shared" si="726"/>
        <v>0</v>
      </c>
      <c r="CG265" s="161">
        <f t="shared" ref="CG265:CP265" si="730">+SUM(CG266:CG270)</f>
        <v>0</v>
      </c>
      <c r="CH265" s="161">
        <f t="shared" si="730"/>
        <v>0</v>
      </c>
      <c r="CI265" s="150">
        <f t="shared" si="730"/>
        <v>10280000</v>
      </c>
      <c r="CJ265" s="150">
        <f t="shared" ref="CJ265" si="731">+SUM(CJ266:CJ270)</f>
        <v>21700000</v>
      </c>
      <c r="CK265" s="150">
        <f t="shared" ref="CK265" si="732">+SUM(CK266:CK270)</f>
        <v>47377341</v>
      </c>
      <c r="CL265" s="161">
        <f t="shared" si="730"/>
        <v>79357341</v>
      </c>
      <c r="CM265" s="150">
        <f t="shared" si="730"/>
        <v>0</v>
      </c>
      <c r="CN265" s="150">
        <f t="shared" si="730"/>
        <v>112864024</v>
      </c>
      <c r="CO265" s="150">
        <f t="shared" si="730"/>
        <v>583658014</v>
      </c>
      <c r="CP265" s="150">
        <f t="shared" si="730"/>
        <v>74120621</v>
      </c>
      <c r="CQ265" s="946">
        <f t="shared" si="686"/>
        <v>1</v>
      </c>
      <c r="CR265" s="946">
        <f t="shared" si="687"/>
        <v>0.86721879529411761</v>
      </c>
    </row>
    <row r="266" spans="1:96" s="29" customFormat="1" ht="36.75" customHeight="1" outlineLevel="2" x14ac:dyDescent="0.25">
      <c r="A266" s="1191" t="str">
        <f t="shared" si="705"/>
        <v>C-2599-1000-4-0-2-110</v>
      </c>
      <c r="B266" s="43" t="s">
        <v>704</v>
      </c>
      <c r="C266" s="404">
        <v>10</v>
      </c>
      <c r="D266" s="65" t="s">
        <v>365</v>
      </c>
      <c r="E266" s="33">
        <v>0</v>
      </c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428"/>
      <c r="R266" s="427"/>
      <c r="S266" s="27"/>
      <c r="T266" s="27"/>
      <c r="U266" s="428"/>
      <c r="V266" s="427"/>
      <c r="W266" s="427"/>
      <c r="X266" s="27"/>
      <c r="Y266" s="27"/>
      <c r="Z266" s="27"/>
      <c r="AA266" s="27"/>
      <c r="AB266" s="27"/>
      <c r="AC266" s="428"/>
      <c r="AD266" s="30">
        <f t="shared" ref="AD266:AE270" si="733">+F266+H266+J266+L266+N266+P266+R266+T266+V266+X266+Z266+AB266</f>
        <v>0</v>
      </c>
      <c r="AE266" s="33">
        <f t="shared" si="733"/>
        <v>0</v>
      </c>
      <c r="AF266" s="427"/>
      <c r="AG266" s="27">
        <v>120000000</v>
      </c>
      <c r="AH266" s="33"/>
      <c r="AI266" s="395">
        <f>+E266-AD266+AE266-AH266-AF266+AG266</f>
        <v>120000000</v>
      </c>
      <c r="AJ266" s="27"/>
      <c r="AK266" s="121">
        <f t="shared" ref="AK266:AK270" si="734">+AJ266+AY266</f>
        <v>120000000</v>
      </c>
      <c r="AL266" s="638">
        <f>+AI266-AJ266</f>
        <v>120000000</v>
      </c>
      <c r="AM266" s="33">
        <v>0</v>
      </c>
      <c r="AN266" s="30">
        <v>0</v>
      </c>
      <c r="AO266" s="30">
        <v>0</v>
      </c>
      <c r="AP266" s="30">
        <v>0</v>
      </c>
      <c r="AQ266" s="30">
        <v>0</v>
      </c>
      <c r="AR266" s="30">
        <v>0</v>
      </c>
      <c r="AS266" s="30">
        <v>0</v>
      </c>
      <c r="AT266" s="30">
        <v>120000000</v>
      </c>
      <c r="AU266" s="30">
        <v>0</v>
      </c>
      <c r="AV266" s="33">
        <v>0</v>
      </c>
      <c r="AW266" s="33">
        <v>0</v>
      </c>
      <c r="AX266" s="30">
        <v>0</v>
      </c>
      <c r="AY266" s="36">
        <f t="shared" ref="AY266:AY270" si="735">+SUM(AM266:AX266)</f>
        <v>120000000</v>
      </c>
      <c r="AZ266" s="33">
        <v>0</v>
      </c>
      <c r="BA266" s="30">
        <v>0</v>
      </c>
      <c r="BB266" s="30">
        <v>0</v>
      </c>
      <c r="BC266" s="30">
        <v>0</v>
      </c>
      <c r="BD266" s="30">
        <v>0</v>
      </c>
      <c r="BE266" s="30">
        <v>0</v>
      </c>
      <c r="BF266" s="30">
        <v>0</v>
      </c>
      <c r="BG266" s="30">
        <v>0</v>
      </c>
      <c r="BH266" s="30">
        <v>87380000</v>
      </c>
      <c r="BI266" s="33">
        <v>0</v>
      </c>
      <c r="BJ266" s="33">
        <v>0</v>
      </c>
      <c r="BK266" s="30">
        <v>0</v>
      </c>
      <c r="BL266" s="30">
        <f t="shared" ref="BL266:BL270" si="736">+SUM(AZ266:BK266)</f>
        <v>87380000</v>
      </c>
      <c r="BM266" s="33">
        <v>0</v>
      </c>
      <c r="BN266" s="30">
        <v>0</v>
      </c>
      <c r="BO266" s="30">
        <v>0</v>
      </c>
      <c r="BP266" s="30">
        <v>0</v>
      </c>
      <c r="BQ266" s="30">
        <v>0</v>
      </c>
      <c r="BR266" s="30">
        <v>0</v>
      </c>
      <c r="BS266" s="30">
        <v>0</v>
      </c>
      <c r="BT266" s="30">
        <v>0</v>
      </c>
      <c r="BU266" s="30">
        <v>0</v>
      </c>
      <c r="BV266" s="33">
        <v>10280000</v>
      </c>
      <c r="BW266" s="33">
        <v>21700000</v>
      </c>
      <c r="BX266" s="30">
        <v>47400000</v>
      </c>
      <c r="BY266" s="30">
        <f>+SUM(BM266:BX266)</f>
        <v>79380000</v>
      </c>
      <c r="BZ266" s="33">
        <v>0</v>
      </c>
      <c r="CA266" s="30">
        <v>0</v>
      </c>
      <c r="CB266" s="30">
        <v>0</v>
      </c>
      <c r="CC266" s="30">
        <v>0</v>
      </c>
      <c r="CD266" s="30">
        <v>0</v>
      </c>
      <c r="CE266" s="30">
        <v>0</v>
      </c>
      <c r="CF266" s="30">
        <v>0</v>
      </c>
      <c r="CG266" s="30">
        <v>0</v>
      </c>
      <c r="CH266" s="30">
        <v>0</v>
      </c>
      <c r="CI266" s="33">
        <v>10280000</v>
      </c>
      <c r="CJ266" s="33">
        <v>21700000</v>
      </c>
      <c r="CK266" s="33">
        <v>25700000</v>
      </c>
      <c r="CL266" s="30">
        <f t="shared" ref="CL266:CL270" si="737">+SUM(BZ266:CK266)</f>
        <v>57680000</v>
      </c>
      <c r="CM266" s="33">
        <f>+AL266-AY266</f>
        <v>0</v>
      </c>
      <c r="CN266" s="33">
        <f>+AY266-BL266</f>
        <v>32620000</v>
      </c>
      <c r="CO266" s="33">
        <f>+BL266-BY266</f>
        <v>8000000</v>
      </c>
      <c r="CP266" s="33">
        <f>+BY266-CL266</f>
        <v>21700000</v>
      </c>
      <c r="CQ266" s="74">
        <f t="shared" si="686"/>
        <v>1</v>
      </c>
      <c r="CR266" s="74">
        <f t="shared" si="687"/>
        <v>0.72816666666666663</v>
      </c>
    </row>
    <row r="267" spans="1:96" s="29" customFormat="1" ht="26.25" customHeight="1" outlineLevel="2" x14ac:dyDescent="0.25">
      <c r="A267" s="1191" t="str">
        <f t="shared" si="705"/>
        <v>C-2599-1000-4-0-2-310</v>
      </c>
      <c r="B267" s="43" t="s">
        <v>705</v>
      </c>
      <c r="C267" s="404">
        <v>10</v>
      </c>
      <c r="D267" s="65" t="s">
        <v>361</v>
      </c>
      <c r="E267" s="33">
        <v>0</v>
      </c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428"/>
      <c r="R267" s="427"/>
      <c r="S267" s="27"/>
      <c r="T267" s="27">
        <v>81500000</v>
      </c>
      <c r="U267" s="428"/>
      <c r="V267" s="427"/>
      <c r="W267" s="427"/>
      <c r="X267" s="27"/>
      <c r="Y267" s="27"/>
      <c r="Z267" s="27"/>
      <c r="AA267" s="27"/>
      <c r="AB267" s="27"/>
      <c r="AC267" s="428"/>
      <c r="AD267" s="30">
        <f t="shared" si="733"/>
        <v>81500000</v>
      </c>
      <c r="AE267" s="33">
        <f t="shared" si="733"/>
        <v>0</v>
      </c>
      <c r="AF267" s="427"/>
      <c r="AG267" s="27">
        <v>126500000</v>
      </c>
      <c r="AH267" s="33"/>
      <c r="AI267" s="395">
        <f>+E267-AD267+AE267-AH267-AF267+AG267</f>
        <v>45000000</v>
      </c>
      <c r="AJ267" s="27"/>
      <c r="AK267" s="121">
        <f t="shared" si="734"/>
        <v>45000000</v>
      </c>
      <c r="AL267" s="638">
        <f>+AI267-AJ267</f>
        <v>45000000</v>
      </c>
      <c r="AM267" s="33">
        <v>0</v>
      </c>
      <c r="AN267" s="30">
        <v>0</v>
      </c>
      <c r="AO267" s="30">
        <v>0</v>
      </c>
      <c r="AP267" s="30">
        <v>0</v>
      </c>
      <c r="AQ267" s="30">
        <v>0</v>
      </c>
      <c r="AR267" s="30">
        <v>0</v>
      </c>
      <c r="AS267" s="30">
        <v>0</v>
      </c>
      <c r="AT267" s="30">
        <v>0</v>
      </c>
      <c r="AU267" s="30">
        <v>0</v>
      </c>
      <c r="AV267" s="33">
        <v>0</v>
      </c>
      <c r="AW267" s="33">
        <v>45000000</v>
      </c>
      <c r="AX267" s="30">
        <v>0</v>
      </c>
      <c r="AY267" s="36">
        <f t="shared" si="735"/>
        <v>45000000</v>
      </c>
      <c r="AZ267" s="33">
        <v>0</v>
      </c>
      <c r="BA267" s="30">
        <v>0</v>
      </c>
      <c r="BB267" s="30">
        <v>0</v>
      </c>
      <c r="BC267" s="30">
        <v>0</v>
      </c>
      <c r="BD267" s="30">
        <v>0</v>
      </c>
      <c r="BE267" s="30">
        <v>0</v>
      </c>
      <c r="BF267" s="30">
        <v>0</v>
      </c>
      <c r="BG267" s="30">
        <v>0</v>
      </c>
      <c r="BH267" s="30">
        <v>0</v>
      </c>
      <c r="BI267" s="33">
        <v>0</v>
      </c>
      <c r="BJ267" s="33">
        <v>0</v>
      </c>
      <c r="BK267" s="30">
        <v>35000000</v>
      </c>
      <c r="BL267" s="30">
        <f t="shared" si="736"/>
        <v>35000000</v>
      </c>
      <c r="BM267" s="33">
        <v>0</v>
      </c>
      <c r="BN267" s="30">
        <v>0</v>
      </c>
      <c r="BO267" s="30">
        <v>0</v>
      </c>
      <c r="BP267" s="30">
        <v>0</v>
      </c>
      <c r="BQ267" s="30">
        <v>0</v>
      </c>
      <c r="BR267" s="30">
        <v>0</v>
      </c>
      <c r="BS267" s="30">
        <v>0</v>
      </c>
      <c r="BT267" s="30">
        <v>0</v>
      </c>
      <c r="BU267" s="30">
        <v>0</v>
      </c>
      <c r="BV267" s="33">
        <v>0</v>
      </c>
      <c r="BW267" s="33">
        <v>0</v>
      </c>
      <c r="BX267" s="30">
        <v>32789657</v>
      </c>
      <c r="BY267" s="30">
        <f>+SUM(BM267:BX267)</f>
        <v>32789657</v>
      </c>
      <c r="BZ267" s="33">
        <v>0</v>
      </c>
      <c r="CA267" s="30">
        <v>0</v>
      </c>
      <c r="CB267" s="30">
        <v>0</v>
      </c>
      <c r="CC267" s="30">
        <v>0</v>
      </c>
      <c r="CD267" s="30">
        <v>0</v>
      </c>
      <c r="CE267" s="30">
        <v>0</v>
      </c>
      <c r="CF267" s="30">
        <v>0</v>
      </c>
      <c r="CG267" s="30">
        <v>0</v>
      </c>
      <c r="CH267" s="30">
        <v>0</v>
      </c>
      <c r="CI267" s="33">
        <v>0</v>
      </c>
      <c r="CJ267" s="33">
        <v>0</v>
      </c>
      <c r="CK267" s="33">
        <v>0</v>
      </c>
      <c r="CL267" s="30">
        <f t="shared" si="737"/>
        <v>0</v>
      </c>
      <c r="CM267" s="33">
        <f>+AL267-AY267</f>
        <v>0</v>
      </c>
      <c r="CN267" s="33">
        <f>+AY267-BL267</f>
        <v>10000000</v>
      </c>
      <c r="CO267" s="33">
        <f>+BL267-BY267</f>
        <v>2210343</v>
      </c>
      <c r="CP267" s="33">
        <f>+BY267-CL267</f>
        <v>32789657</v>
      </c>
      <c r="CQ267" s="74">
        <f t="shared" si="686"/>
        <v>1</v>
      </c>
      <c r="CR267" s="74">
        <f t="shared" si="687"/>
        <v>0.77777777777777779</v>
      </c>
    </row>
    <row r="268" spans="1:96" s="29" customFormat="1" ht="54.75" customHeight="1" outlineLevel="2" thickBot="1" x14ac:dyDescent="0.3">
      <c r="A268" s="1191" t="str">
        <f t="shared" si="705"/>
        <v>C-2599-1000-4-0-2-410</v>
      </c>
      <c r="B268" s="43" t="s">
        <v>706</v>
      </c>
      <c r="C268" s="404">
        <v>10</v>
      </c>
      <c r="D268" s="65" t="s">
        <v>105</v>
      </c>
      <c r="E268" s="33">
        <v>0</v>
      </c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428"/>
      <c r="R268" s="427"/>
      <c r="S268" s="27"/>
      <c r="T268" s="683">
        <v>48500000</v>
      </c>
      <c r="U268" s="909"/>
      <c r="V268" s="427"/>
      <c r="W268" s="427"/>
      <c r="X268" s="27"/>
      <c r="Y268" s="27"/>
      <c r="Z268" s="27"/>
      <c r="AA268" s="27"/>
      <c r="AB268" s="27"/>
      <c r="AC268" s="428"/>
      <c r="AD268" s="30">
        <f t="shared" si="733"/>
        <v>48500000</v>
      </c>
      <c r="AE268" s="33">
        <f t="shared" si="733"/>
        <v>0</v>
      </c>
      <c r="AF268" s="427"/>
      <c r="AG268" s="27">
        <v>103500000</v>
      </c>
      <c r="AH268" s="33"/>
      <c r="AI268" s="395">
        <f>+E268-AD268+AE268-AH268-AF268+AG268</f>
        <v>55000000</v>
      </c>
      <c r="AJ268" s="27"/>
      <c r="AK268" s="121">
        <f t="shared" si="734"/>
        <v>55000000</v>
      </c>
      <c r="AL268" s="638">
        <f>+AI268-AJ268</f>
        <v>55000000</v>
      </c>
      <c r="AM268" s="33">
        <v>0</v>
      </c>
      <c r="AN268" s="30">
        <v>0</v>
      </c>
      <c r="AO268" s="30">
        <v>0</v>
      </c>
      <c r="AP268" s="30">
        <v>0</v>
      </c>
      <c r="AQ268" s="30">
        <v>0</v>
      </c>
      <c r="AR268" s="30">
        <v>0</v>
      </c>
      <c r="AS268" s="30">
        <v>0</v>
      </c>
      <c r="AT268" s="30">
        <v>0</v>
      </c>
      <c r="AU268" s="30">
        <v>0</v>
      </c>
      <c r="AV268" s="33">
        <v>0</v>
      </c>
      <c r="AW268" s="33">
        <v>55000000</v>
      </c>
      <c r="AX268" s="30">
        <v>0</v>
      </c>
      <c r="AY268" s="36">
        <f t="shared" si="735"/>
        <v>55000000</v>
      </c>
      <c r="AZ268" s="33">
        <v>0</v>
      </c>
      <c r="BA268" s="30">
        <v>0</v>
      </c>
      <c r="BB268" s="30">
        <v>0</v>
      </c>
      <c r="BC268" s="30">
        <v>0</v>
      </c>
      <c r="BD268" s="30">
        <v>0</v>
      </c>
      <c r="BE268" s="30">
        <v>0</v>
      </c>
      <c r="BF268" s="30">
        <v>0</v>
      </c>
      <c r="BG268" s="30">
        <v>0</v>
      </c>
      <c r="BH268" s="30">
        <v>0</v>
      </c>
      <c r="BI268" s="33">
        <v>0</v>
      </c>
      <c r="BJ268" s="33">
        <v>0</v>
      </c>
      <c r="BK268" s="30">
        <v>43486976</v>
      </c>
      <c r="BL268" s="30">
        <f t="shared" si="736"/>
        <v>43486976</v>
      </c>
      <c r="BM268" s="33">
        <v>0</v>
      </c>
      <c r="BN268" s="30">
        <v>0</v>
      </c>
      <c r="BO268" s="30">
        <v>0</v>
      </c>
      <c r="BP268" s="30">
        <v>0</v>
      </c>
      <c r="BQ268" s="30">
        <v>0</v>
      </c>
      <c r="BR268" s="30">
        <v>0</v>
      </c>
      <c r="BS268" s="30">
        <v>0</v>
      </c>
      <c r="BT268" s="30">
        <v>0</v>
      </c>
      <c r="BU268" s="30">
        <v>0</v>
      </c>
      <c r="BV268" s="33">
        <v>0</v>
      </c>
      <c r="BW268" s="33">
        <v>0</v>
      </c>
      <c r="BX268" s="30">
        <v>41308305</v>
      </c>
      <c r="BY268" s="30">
        <f>+SUM(BM268:BX268)</f>
        <v>41308305</v>
      </c>
      <c r="BZ268" s="33">
        <v>0</v>
      </c>
      <c r="CA268" s="30">
        <v>0</v>
      </c>
      <c r="CB268" s="30">
        <v>0</v>
      </c>
      <c r="CC268" s="30">
        <v>0</v>
      </c>
      <c r="CD268" s="30">
        <v>0</v>
      </c>
      <c r="CE268" s="30">
        <v>0</v>
      </c>
      <c r="CF268" s="30">
        <v>0</v>
      </c>
      <c r="CG268" s="30">
        <v>0</v>
      </c>
      <c r="CH268" s="30">
        <v>0</v>
      </c>
      <c r="CI268" s="33">
        <v>0</v>
      </c>
      <c r="CJ268" s="33">
        <v>0</v>
      </c>
      <c r="CK268" s="33">
        <v>21677341</v>
      </c>
      <c r="CL268" s="30">
        <f t="shared" si="737"/>
        <v>21677341</v>
      </c>
      <c r="CM268" s="33">
        <f>+AL268-AY268</f>
        <v>0</v>
      </c>
      <c r="CN268" s="33">
        <f>+AY268-BL268</f>
        <v>11513024</v>
      </c>
      <c r="CO268" s="33">
        <f>+BL268-BY268</f>
        <v>2178671</v>
      </c>
      <c r="CP268" s="33">
        <f>+BY268-CL268</f>
        <v>19630964</v>
      </c>
      <c r="CQ268" s="74">
        <f t="shared" si="686"/>
        <v>1</v>
      </c>
      <c r="CR268" s="74">
        <f t="shared" si="687"/>
        <v>0.79067229090909086</v>
      </c>
    </row>
    <row r="269" spans="1:96" s="29" customFormat="1" ht="35.25" customHeight="1" outlineLevel="2" thickBot="1" x14ac:dyDescent="0.3">
      <c r="A269" s="1191" t="str">
        <f t="shared" si="705"/>
        <v>C-2599-1000-4-0-2-710</v>
      </c>
      <c r="B269" s="43" t="s">
        <v>735</v>
      </c>
      <c r="C269" s="404">
        <v>10</v>
      </c>
      <c r="D269" s="65" t="s">
        <v>736</v>
      </c>
      <c r="E269" s="33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428"/>
      <c r="R269" s="427"/>
      <c r="S269" s="27"/>
      <c r="T269" s="684"/>
      <c r="U269" s="910">
        <v>130000000</v>
      </c>
      <c r="V269" s="427"/>
      <c r="W269" s="427"/>
      <c r="X269" s="27"/>
      <c r="Y269" s="27"/>
      <c r="Z269" s="27"/>
      <c r="AA269" s="27"/>
      <c r="AB269" s="27"/>
      <c r="AC269" s="428"/>
      <c r="AD269" s="30">
        <f t="shared" si="733"/>
        <v>0</v>
      </c>
      <c r="AE269" s="33">
        <f t="shared" si="733"/>
        <v>130000000</v>
      </c>
      <c r="AF269" s="427"/>
      <c r="AG269" s="27"/>
      <c r="AH269" s="33"/>
      <c r="AI269" s="395">
        <f>+E269-AD269+AE269-AH269-AF269+AG269</f>
        <v>130000000</v>
      </c>
      <c r="AJ269" s="27"/>
      <c r="AK269" s="121">
        <f t="shared" si="734"/>
        <v>130000000</v>
      </c>
      <c r="AL269" s="638">
        <f>+AI269-AJ269</f>
        <v>130000000</v>
      </c>
      <c r="AM269" s="33">
        <v>0</v>
      </c>
      <c r="AN269" s="33">
        <v>0</v>
      </c>
      <c r="AO269" s="33">
        <v>0</v>
      </c>
      <c r="AP269" s="33">
        <v>0</v>
      </c>
      <c r="AQ269" s="33">
        <v>0</v>
      </c>
      <c r="AR269" s="33">
        <v>0</v>
      </c>
      <c r="AS269" s="33">
        <v>0</v>
      </c>
      <c r="AT269" s="33">
        <v>0</v>
      </c>
      <c r="AU269" s="36">
        <v>130000000</v>
      </c>
      <c r="AV269" s="33">
        <v>0</v>
      </c>
      <c r="AW269" s="33">
        <v>0</v>
      </c>
      <c r="AX269" s="33">
        <v>0</v>
      </c>
      <c r="AY269" s="36">
        <f t="shared" si="735"/>
        <v>130000000</v>
      </c>
      <c r="AZ269" s="33">
        <v>0</v>
      </c>
      <c r="BA269" s="33">
        <v>0</v>
      </c>
      <c r="BB269" s="33">
        <v>0</v>
      </c>
      <c r="BC269" s="33">
        <v>0</v>
      </c>
      <c r="BD269" s="33">
        <v>0</v>
      </c>
      <c r="BE269" s="33">
        <v>0</v>
      </c>
      <c r="BF269" s="33">
        <v>0</v>
      </c>
      <c r="BG269" s="33">
        <v>0</v>
      </c>
      <c r="BH269" s="33">
        <v>0</v>
      </c>
      <c r="BI269" s="33">
        <v>0</v>
      </c>
      <c r="BJ269" s="33">
        <v>0</v>
      </c>
      <c r="BK269" s="33">
        <v>83845000</v>
      </c>
      <c r="BL269" s="30">
        <f t="shared" si="736"/>
        <v>83845000</v>
      </c>
      <c r="BM269" s="33">
        <v>0</v>
      </c>
      <c r="BN269" s="33">
        <v>0</v>
      </c>
      <c r="BO269" s="33">
        <v>0</v>
      </c>
      <c r="BP269" s="33">
        <v>0</v>
      </c>
      <c r="BQ269" s="33">
        <v>0</v>
      </c>
      <c r="BR269" s="33">
        <v>0</v>
      </c>
      <c r="BS269" s="33">
        <v>0</v>
      </c>
      <c r="BT269" s="33">
        <v>0</v>
      </c>
      <c r="BU269" s="33">
        <v>0</v>
      </c>
      <c r="BV269" s="33">
        <v>0</v>
      </c>
      <c r="BW269" s="33">
        <v>0</v>
      </c>
      <c r="BX269" s="33">
        <v>0</v>
      </c>
      <c r="BY269" s="30">
        <f>+SUM(BM269:BX269)</f>
        <v>0</v>
      </c>
      <c r="BZ269" s="33">
        <v>0</v>
      </c>
      <c r="CA269" s="33">
        <v>0</v>
      </c>
      <c r="CB269" s="33">
        <v>0</v>
      </c>
      <c r="CC269" s="33">
        <v>0</v>
      </c>
      <c r="CD269" s="33">
        <v>0</v>
      </c>
      <c r="CE269" s="33">
        <v>0</v>
      </c>
      <c r="CF269" s="33">
        <v>0</v>
      </c>
      <c r="CG269" s="33">
        <v>0</v>
      </c>
      <c r="CH269" s="33">
        <v>0</v>
      </c>
      <c r="CI269" s="33">
        <v>0</v>
      </c>
      <c r="CJ269" s="33">
        <v>0</v>
      </c>
      <c r="CK269" s="33">
        <v>0</v>
      </c>
      <c r="CL269" s="30">
        <f t="shared" si="737"/>
        <v>0</v>
      </c>
      <c r="CM269" s="33">
        <f>+AL269-AY269</f>
        <v>0</v>
      </c>
      <c r="CN269" s="33">
        <f>+AY269-BL269</f>
        <v>46155000</v>
      </c>
      <c r="CO269" s="33">
        <f>+BL269-BY269</f>
        <v>83845000</v>
      </c>
      <c r="CP269" s="33">
        <f>+BY269-CL269</f>
        <v>0</v>
      </c>
      <c r="CQ269" s="74">
        <f t="shared" si="686"/>
        <v>1</v>
      </c>
      <c r="CR269" s="74">
        <f t="shared" si="687"/>
        <v>0.64496153846153847</v>
      </c>
    </row>
    <row r="270" spans="1:96" s="29" customFormat="1" ht="35.25" customHeight="1" outlineLevel="2" x14ac:dyDescent="0.25">
      <c r="A270" s="1191" t="str">
        <f t="shared" si="705"/>
        <v>C-2599-1000-4-0-3-710</v>
      </c>
      <c r="B270" s="43" t="s">
        <v>765</v>
      </c>
      <c r="C270" s="404">
        <v>10</v>
      </c>
      <c r="D270" s="65" t="s">
        <v>736</v>
      </c>
      <c r="E270" s="33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428"/>
      <c r="R270" s="427"/>
      <c r="S270" s="27"/>
      <c r="T270" s="684"/>
      <c r="U270" s="910"/>
      <c r="V270" s="427"/>
      <c r="W270" s="427">
        <v>500000000</v>
      </c>
      <c r="X270" s="27"/>
      <c r="Y270" s="27"/>
      <c r="Z270" s="27"/>
      <c r="AA270" s="27"/>
      <c r="AB270" s="27"/>
      <c r="AC270" s="428"/>
      <c r="AD270" s="30">
        <f t="shared" si="733"/>
        <v>0</v>
      </c>
      <c r="AE270" s="33">
        <f t="shared" si="733"/>
        <v>500000000</v>
      </c>
      <c r="AF270" s="427"/>
      <c r="AG270" s="27"/>
      <c r="AH270" s="33"/>
      <c r="AI270" s="395">
        <f>+E270-AD270+AE270-AH270-AF270+AG270</f>
        <v>500000000</v>
      </c>
      <c r="AJ270" s="27"/>
      <c r="AK270" s="121">
        <f t="shared" si="734"/>
        <v>500000000</v>
      </c>
      <c r="AL270" s="638">
        <f>+AI270-AJ270</f>
        <v>500000000</v>
      </c>
      <c r="AM270" s="33">
        <v>0</v>
      </c>
      <c r="AN270" s="33">
        <v>0</v>
      </c>
      <c r="AO270" s="33">
        <v>0</v>
      </c>
      <c r="AP270" s="33">
        <v>0</v>
      </c>
      <c r="AQ270" s="33">
        <v>0</v>
      </c>
      <c r="AR270" s="33">
        <v>0</v>
      </c>
      <c r="AS270" s="33">
        <v>0</v>
      </c>
      <c r="AT270" s="33">
        <v>0</v>
      </c>
      <c r="AU270" s="33">
        <v>0</v>
      </c>
      <c r="AV270" s="33">
        <v>500000000</v>
      </c>
      <c r="AW270" s="33">
        <v>0</v>
      </c>
      <c r="AX270" s="33">
        <v>0</v>
      </c>
      <c r="AY270" s="36">
        <f t="shared" si="735"/>
        <v>500000000</v>
      </c>
      <c r="AZ270" s="33">
        <v>0</v>
      </c>
      <c r="BA270" s="33">
        <v>0</v>
      </c>
      <c r="BB270" s="33">
        <v>0</v>
      </c>
      <c r="BC270" s="33">
        <v>0</v>
      </c>
      <c r="BD270" s="33">
        <v>0</v>
      </c>
      <c r="BE270" s="33">
        <v>0</v>
      </c>
      <c r="BF270" s="33">
        <v>0</v>
      </c>
      <c r="BG270" s="33">
        <v>0</v>
      </c>
      <c r="BH270" s="33">
        <v>0</v>
      </c>
      <c r="BI270" s="33">
        <v>0</v>
      </c>
      <c r="BJ270" s="33">
        <v>0</v>
      </c>
      <c r="BK270" s="33">
        <v>487424000</v>
      </c>
      <c r="BL270" s="30">
        <f t="shared" si="736"/>
        <v>487424000</v>
      </c>
      <c r="BM270" s="33">
        <v>0</v>
      </c>
      <c r="BN270" s="33">
        <v>0</v>
      </c>
      <c r="BO270" s="33">
        <v>0</v>
      </c>
      <c r="BP270" s="33">
        <v>0</v>
      </c>
      <c r="BQ270" s="33">
        <v>0</v>
      </c>
      <c r="BR270" s="33">
        <v>0</v>
      </c>
      <c r="BS270" s="33">
        <v>0</v>
      </c>
      <c r="BT270" s="33">
        <v>0</v>
      </c>
      <c r="BU270" s="33">
        <v>0</v>
      </c>
      <c r="BV270" s="33">
        <v>0</v>
      </c>
      <c r="BW270" s="33">
        <v>0</v>
      </c>
      <c r="BX270" s="33">
        <v>0</v>
      </c>
      <c r="BY270" s="30">
        <f>+SUM(BM270:BX270)</f>
        <v>0</v>
      </c>
      <c r="BZ270" s="33">
        <v>0</v>
      </c>
      <c r="CA270" s="33">
        <v>0</v>
      </c>
      <c r="CB270" s="33">
        <v>0</v>
      </c>
      <c r="CC270" s="33">
        <v>0</v>
      </c>
      <c r="CD270" s="33">
        <v>0</v>
      </c>
      <c r="CE270" s="33">
        <v>0</v>
      </c>
      <c r="CF270" s="33">
        <v>0</v>
      </c>
      <c r="CG270" s="33">
        <v>0</v>
      </c>
      <c r="CH270" s="33">
        <v>0</v>
      </c>
      <c r="CI270" s="33">
        <v>0</v>
      </c>
      <c r="CJ270" s="33">
        <v>0</v>
      </c>
      <c r="CK270" s="33">
        <v>0</v>
      </c>
      <c r="CL270" s="30">
        <f t="shared" si="737"/>
        <v>0</v>
      </c>
      <c r="CM270" s="33">
        <f>+AL270-AY270</f>
        <v>0</v>
      </c>
      <c r="CN270" s="33">
        <f>+AY270-BL270</f>
        <v>12576000</v>
      </c>
      <c r="CO270" s="33">
        <f>+BL270-BY270</f>
        <v>487424000</v>
      </c>
      <c r="CP270" s="33">
        <f>+BY270-CL270</f>
        <v>0</v>
      </c>
      <c r="CQ270" s="74">
        <f t="shared" si="686"/>
        <v>1</v>
      </c>
      <c r="CR270" s="74">
        <f t="shared" si="687"/>
        <v>0.97484800000000005</v>
      </c>
    </row>
    <row r="271" spans="1:96" s="26" customFormat="1" ht="69.75" customHeight="1" x14ac:dyDescent="0.2">
      <c r="A271" s="1544" t="str">
        <f>+B271</f>
        <v>C-2599-1000-5</v>
      </c>
      <c r="B271" s="292" t="s">
        <v>707</v>
      </c>
      <c r="C271" s="420" t="s">
        <v>86</v>
      </c>
      <c r="D271" s="1415" t="s">
        <v>683</v>
      </c>
      <c r="E271" s="293">
        <f>+E272</f>
        <v>0</v>
      </c>
      <c r="F271" s="293">
        <f t="shared" ref="F271:AG271" si="738">+F272</f>
        <v>0</v>
      </c>
      <c r="G271" s="295">
        <f t="shared" si="738"/>
        <v>0</v>
      </c>
      <c r="H271" s="295">
        <f t="shared" si="738"/>
        <v>0</v>
      </c>
      <c r="I271" s="295">
        <f t="shared" si="738"/>
        <v>0</v>
      </c>
      <c r="J271" s="295">
        <f t="shared" si="738"/>
        <v>0</v>
      </c>
      <c r="K271" s="295">
        <f t="shared" si="738"/>
        <v>0</v>
      </c>
      <c r="L271" s="295">
        <f t="shared" si="738"/>
        <v>0</v>
      </c>
      <c r="M271" s="295">
        <f t="shared" si="738"/>
        <v>0</v>
      </c>
      <c r="N271" s="295">
        <f t="shared" si="738"/>
        <v>0</v>
      </c>
      <c r="O271" s="295">
        <f t="shared" si="738"/>
        <v>0</v>
      </c>
      <c r="P271" s="295">
        <f t="shared" si="738"/>
        <v>0</v>
      </c>
      <c r="Q271" s="681">
        <f t="shared" si="738"/>
        <v>0</v>
      </c>
      <c r="R271" s="295">
        <f t="shared" si="738"/>
        <v>0</v>
      </c>
      <c r="S271" s="295">
        <f t="shared" si="738"/>
        <v>0</v>
      </c>
      <c r="T271" s="293">
        <f t="shared" si="738"/>
        <v>0</v>
      </c>
      <c r="U271" s="681">
        <f t="shared" si="738"/>
        <v>0</v>
      </c>
      <c r="V271" s="295">
        <f t="shared" si="738"/>
        <v>0</v>
      </c>
      <c r="W271" s="295">
        <f t="shared" si="738"/>
        <v>0</v>
      </c>
      <c r="X271" s="293">
        <f t="shared" si="738"/>
        <v>0</v>
      </c>
      <c r="Y271" s="295">
        <f t="shared" si="738"/>
        <v>0</v>
      </c>
      <c r="Z271" s="295">
        <f t="shared" si="738"/>
        <v>0</v>
      </c>
      <c r="AA271" s="295">
        <f t="shared" si="738"/>
        <v>0</v>
      </c>
      <c r="AB271" s="295">
        <f t="shared" si="738"/>
        <v>0</v>
      </c>
      <c r="AC271" s="681">
        <f t="shared" si="738"/>
        <v>0</v>
      </c>
      <c r="AD271" s="295">
        <f t="shared" si="738"/>
        <v>0</v>
      </c>
      <c r="AE271" s="293">
        <f t="shared" si="738"/>
        <v>0</v>
      </c>
      <c r="AF271" s="295">
        <f t="shared" si="738"/>
        <v>0</v>
      </c>
      <c r="AG271" s="917">
        <f t="shared" si="738"/>
        <v>300000000</v>
      </c>
      <c r="AH271" s="293">
        <f t="shared" ref="AH271:BS271" si="739">+AH272</f>
        <v>300000000</v>
      </c>
      <c r="AI271" s="917">
        <f t="shared" si="739"/>
        <v>0</v>
      </c>
      <c r="AJ271" s="293">
        <f t="shared" si="739"/>
        <v>0</v>
      </c>
      <c r="AK271" s="293">
        <f t="shared" si="739"/>
        <v>0</v>
      </c>
      <c r="AL271" s="293">
        <f t="shared" si="739"/>
        <v>0</v>
      </c>
      <c r="AM271" s="293">
        <f t="shared" si="739"/>
        <v>0</v>
      </c>
      <c r="AN271" s="293">
        <f t="shared" si="739"/>
        <v>0</v>
      </c>
      <c r="AO271" s="293">
        <f t="shared" si="739"/>
        <v>0</v>
      </c>
      <c r="AP271" s="293">
        <f t="shared" si="739"/>
        <v>0</v>
      </c>
      <c r="AQ271" s="293">
        <f t="shared" si="739"/>
        <v>0</v>
      </c>
      <c r="AR271" s="293">
        <f t="shared" si="739"/>
        <v>0</v>
      </c>
      <c r="AS271" s="293">
        <f t="shared" si="739"/>
        <v>0</v>
      </c>
      <c r="AT271" s="293">
        <f t="shared" si="739"/>
        <v>0</v>
      </c>
      <c r="AU271" s="293">
        <f t="shared" si="739"/>
        <v>0</v>
      </c>
      <c r="AV271" s="293">
        <f t="shared" si="739"/>
        <v>0</v>
      </c>
      <c r="AW271" s="293">
        <f t="shared" si="739"/>
        <v>0</v>
      </c>
      <c r="AX271" s="293">
        <f t="shared" si="739"/>
        <v>0</v>
      </c>
      <c r="AY271" s="293">
        <f>+AY272</f>
        <v>0</v>
      </c>
      <c r="AZ271" s="293">
        <f t="shared" si="739"/>
        <v>0</v>
      </c>
      <c r="BA271" s="293">
        <f t="shared" si="739"/>
        <v>0</v>
      </c>
      <c r="BB271" s="293">
        <f t="shared" si="739"/>
        <v>0</v>
      </c>
      <c r="BC271" s="293">
        <f t="shared" si="739"/>
        <v>0</v>
      </c>
      <c r="BD271" s="293">
        <f t="shared" si="739"/>
        <v>0</v>
      </c>
      <c r="BE271" s="293">
        <f t="shared" si="739"/>
        <v>0</v>
      </c>
      <c r="BF271" s="293">
        <f t="shared" si="739"/>
        <v>0</v>
      </c>
      <c r="BG271" s="293">
        <f t="shared" si="739"/>
        <v>0</v>
      </c>
      <c r="BH271" s="293">
        <f t="shared" si="739"/>
        <v>0</v>
      </c>
      <c r="BI271" s="293">
        <f t="shared" si="739"/>
        <v>0</v>
      </c>
      <c r="BJ271" s="293">
        <f t="shared" si="739"/>
        <v>0</v>
      </c>
      <c r="BK271" s="293">
        <f t="shared" si="739"/>
        <v>0</v>
      </c>
      <c r="BL271" s="293">
        <f t="shared" si="739"/>
        <v>0</v>
      </c>
      <c r="BM271" s="293">
        <f t="shared" si="739"/>
        <v>0</v>
      </c>
      <c r="BN271" s="293">
        <f t="shared" si="739"/>
        <v>0</v>
      </c>
      <c r="BO271" s="293">
        <f>+BO272</f>
        <v>0</v>
      </c>
      <c r="BP271" s="293">
        <f t="shared" si="739"/>
        <v>0</v>
      </c>
      <c r="BQ271" s="293">
        <f t="shared" si="739"/>
        <v>0</v>
      </c>
      <c r="BR271" s="293">
        <f t="shared" si="739"/>
        <v>0</v>
      </c>
      <c r="BS271" s="293">
        <f t="shared" si="739"/>
        <v>0</v>
      </c>
      <c r="BT271" s="293">
        <f t="shared" ref="BT271:CP271" si="740">+BT272</f>
        <v>0</v>
      </c>
      <c r="BU271" s="293">
        <f t="shared" si="740"/>
        <v>0</v>
      </c>
      <c r="BV271" s="293">
        <f t="shared" si="740"/>
        <v>0</v>
      </c>
      <c r="BW271" s="293">
        <f t="shared" si="740"/>
        <v>0</v>
      </c>
      <c r="BX271" s="293">
        <f t="shared" si="740"/>
        <v>0</v>
      </c>
      <c r="BY271" s="293">
        <f t="shared" si="740"/>
        <v>0</v>
      </c>
      <c r="BZ271" s="293">
        <f t="shared" si="740"/>
        <v>0</v>
      </c>
      <c r="CA271" s="293">
        <f t="shared" si="740"/>
        <v>0</v>
      </c>
      <c r="CB271" s="293">
        <f t="shared" si="740"/>
        <v>0</v>
      </c>
      <c r="CC271" s="293">
        <f t="shared" si="740"/>
        <v>0</v>
      </c>
      <c r="CD271" s="293">
        <f t="shared" si="740"/>
        <v>0</v>
      </c>
      <c r="CE271" s="293">
        <f t="shared" si="740"/>
        <v>0</v>
      </c>
      <c r="CF271" s="293">
        <f t="shared" si="740"/>
        <v>0</v>
      </c>
      <c r="CG271" s="293">
        <f t="shared" si="740"/>
        <v>0</v>
      </c>
      <c r="CH271" s="293">
        <f t="shared" si="740"/>
        <v>0</v>
      </c>
      <c r="CI271" s="293">
        <f t="shared" si="740"/>
        <v>0</v>
      </c>
      <c r="CJ271" s="293">
        <f t="shared" si="740"/>
        <v>0</v>
      </c>
      <c r="CK271" s="293">
        <f t="shared" si="740"/>
        <v>0</v>
      </c>
      <c r="CL271" s="293">
        <f t="shared" si="740"/>
        <v>0</v>
      </c>
      <c r="CM271" s="293">
        <f t="shared" si="740"/>
        <v>0</v>
      </c>
      <c r="CN271" s="293">
        <f t="shared" si="740"/>
        <v>0</v>
      </c>
      <c r="CO271" s="293">
        <f>+CO272</f>
        <v>0</v>
      </c>
      <c r="CP271" s="293">
        <f t="shared" si="740"/>
        <v>0</v>
      </c>
      <c r="CQ271" s="296">
        <f t="shared" si="686"/>
        <v>0</v>
      </c>
      <c r="CR271" s="296">
        <f t="shared" si="687"/>
        <v>0</v>
      </c>
    </row>
    <row r="272" spans="1:96" s="193" customFormat="1" ht="41.25" customHeight="1" outlineLevel="1" x14ac:dyDescent="0.2">
      <c r="A272" s="1191" t="str">
        <f t="shared" si="705"/>
        <v>C-2599-1000-5-0-210</v>
      </c>
      <c r="B272" s="374" t="s">
        <v>708</v>
      </c>
      <c r="C272" s="414">
        <v>10</v>
      </c>
      <c r="D272" s="968" t="s">
        <v>435</v>
      </c>
      <c r="E272" s="150">
        <f>+E273</f>
        <v>0</v>
      </c>
      <c r="F272" s="372">
        <f t="shared" ref="F272:AL272" si="741">+SUM(F273:F273)</f>
        <v>0</v>
      </c>
      <c r="G272" s="305">
        <f t="shared" si="741"/>
        <v>0</v>
      </c>
      <c r="H272" s="305">
        <f t="shared" si="741"/>
        <v>0</v>
      </c>
      <c r="I272" s="305">
        <f t="shared" si="741"/>
        <v>0</v>
      </c>
      <c r="J272" s="305">
        <f t="shared" si="741"/>
        <v>0</v>
      </c>
      <c r="K272" s="305">
        <f t="shared" si="741"/>
        <v>0</v>
      </c>
      <c r="L272" s="305">
        <f t="shared" si="741"/>
        <v>0</v>
      </c>
      <c r="M272" s="305">
        <f t="shared" si="741"/>
        <v>0</v>
      </c>
      <c r="N272" s="305">
        <f t="shared" si="741"/>
        <v>0</v>
      </c>
      <c r="O272" s="305">
        <f t="shared" si="741"/>
        <v>0</v>
      </c>
      <c r="P272" s="305">
        <f t="shared" si="741"/>
        <v>0</v>
      </c>
      <c r="Q272" s="371">
        <f t="shared" si="741"/>
        <v>0</v>
      </c>
      <c r="R272" s="432">
        <f t="shared" si="741"/>
        <v>0</v>
      </c>
      <c r="S272" s="433">
        <f t="shared" si="741"/>
        <v>0</v>
      </c>
      <c r="T272" s="372">
        <f t="shared" si="741"/>
        <v>0</v>
      </c>
      <c r="U272" s="371">
        <f t="shared" si="741"/>
        <v>0</v>
      </c>
      <c r="V272" s="161">
        <f t="shared" si="741"/>
        <v>0</v>
      </c>
      <c r="W272" s="161">
        <f t="shared" si="741"/>
        <v>0</v>
      </c>
      <c r="X272" s="372">
        <f t="shared" si="741"/>
        <v>0</v>
      </c>
      <c r="Y272" s="305">
        <f t="shared" si="741"/>
        <v>0</v>
      </c>
      <c r="Z272" s="305">
        <f t="shared" si="741"/>
        <v>0</v>
      </c>
      <c r="AA272" s="305">
        <f t="shared" si="741"/>
        <v>0</v>
      </c>
      <c r="AB272" s="305">
        <f t="shared" si="741"/>
        <v>0</v>
      </c>
      <c r="AC272" s="371">
        <f t="shared" si="741"/>
        <v>0</v>
      </c>
      <c r="AD272" s="161">
        <f t="shared" si="741"/>
        <v>0</v>
      </c>
      <c r="AE272" s="150">
        <f t="shared" si="741"/>
        <v>0</v>
      </c>
      <c r="AF272" s="161">
        <f t="shared" si="741"/>
        <v>0</v>
      </c>
      <c r="AG272" s="150">
        <f t="shared" si="741"/>
        <v>300000000</v>
      </c>
      <c r="AH272" s="150">
        <f t="shared" si="741"/>
        <v>300000000</v>
      </c>
      <c r="AI272" s="150">
        <f t="shared" si="741"/>
        <v>0</v>
      </c>
      <c r="AJ272" s="150">
        <f t="shared" si="741"/>
        <v>0</v>
      </c>
      <c r="AK272" s="150">
        <f t="shared" si="741"/>
        <v>0</v>
      </c>
      <c r="AL272" s="150">
        <f t="shared" si="741"/>
        <v>0</v>
      </c>
      <c r="AM272" s="372">
        <f t="shared" ref="AM272:BR272" si="742">+SUM(AM273:AM273)</f>
        <v>0</v>
      </c>
      <c r="AN272" s="305">
        <f t="shared" si="742"/>
        <v>0</v>
      </c>
      <c r="AO272" s="305">
        <f t="shared" si="742"/>
        <v>0</v>
      </c>
      <c r="AP272" s="305">
        <f t="shared" si="742"/>
        <v>0</v>
      </c>
      <c r="AQ272" s="305">
        <f t="shared" si="742"/>
        <v>0</v>
      </c>
      <c r="AR272" s="305">
        <f t="shared" si="742"/>
        <v>0</v>
      </c>
      <c r="AS272" s="305">
        <f t="shared" si="742"/>
        <v>0</v>
      </c>
      <c r="AT272" s="305">
        <f t="shared" si="742"/>
        <v>0</v>
      </c>
      <c r="AU272" s="433">
        <f t="shared" si="742"/>
        <v>0</v>
      </c>
      <c r="AV272" s="372">
        <f t="shared" si="742"/>
        <v>0</v>
      </c>
      <c r="AW272" s="372">
        <f t="shared" si="742"/>
        <v>0</v>
      </c>
      <c r="AX272" s="305">
        <f t="shared" si="742"/>
        <v>0</v>
      </c>
      <c r="AY272" s="433">
        <f t="shared" si="742"/>
        <v>0</v>
      </c>
      <c r="AZ272" s="372">
        <f t="shared" si="742"/>
        <v>0</v>
      </c>
      <c r="BA272" s="305">
        <f t="shared" si="742"/>
        <v>0</v>
      </c>
      <c r="BB272" s="305">
        <f t="shared" si="742"/>
        <v>0</v>
      </c>
      <c r="BC272" s="305">
        <f t="shared" si="742"/>
        <v>0</v>
      </c>
      <c r="BD272" s="305">
        <f t="shared" si="742"/>
        <v>0</v>
      </c>
      <c r="BE272" s="305">
        <f t="shared" si="742"/>
        <v>0</v>
      </c>
      <c r="BF272" s="305">
        <f t="shared" si="742"/>
        <v>0</v>
      </c>
      <c r="BG272" s="305">
        <f t="shared" si="742"/>
        <v>0</v>
      </c>
      <c r="BH272" s="433">
        <f t="shared" si="742"/>
        <v>0</v>
      </c>
      <c r="BI272" s="372">
        <f t="shared" si="742"/>
        <v>0</v>
      </c>
      <c r="BJ272" s="372">
        <f t="shared" si="742"/>
        <v>0</v>
      </c>
      <c r="BK272" s="305">
        <f t="shared" si="742"/>
        <v>0</v>
      </c>
      <c r="BL272" s="433">
        <f t="shared" si="742"/>
        <v>0</v>
      </c>
      <c r="BM272" s="372">
        <f t="shared" si="742"/>
        <v>0</v>
      </c>
      <c r="BN272" s="305">
        <f t="shared" si="742"/>
        <v>0</v>
      </c>
      <c r="BO272" s="373">
        <f t="shared" si="742"/>
        <v>0</v>
      </c>
      <c r="BP272" s="373">
        <f t="shared" si="742"/>
        <v>0</v>
      </c>
      <c r="BQ272" s="305">
        <f t="shared" si="742"/>
        <v>0</v>
      </c>
      <c r="BR272" s="305">
        <f t="shared" si="742"/>
        <v>0</v>
      </c>
      <c r="BS272" s="305">
        <f t="shared" ref="BS272:CP272" si="743">+SUM(BS273:BS273)</f>
        <v>0</v>
      </c>
      <c r="BT272" s="305">
        <f t="shared" si="743"/>
        <v>0</v>
      </c>
      <c r="BU272" s="433">
        <f t="shared" si="743"/>
        <v>0</v>
      </c>
      <c r="BV272" s="372">
        <f t="shared" si="743"/>
        <v>0</v>
      </c>
      <c r="BW272" s="372">
        <f t="shared" si="743"/>
        <v>0</v>
      </c>
      <c r="BX272" s="305">
        <f t="shared" si="743"/>
        <v>0</v>
      </c>
      <c r="BY272" s="433">
        <f t="shared" si="743"/>
        <v>0</v>
      </c>
      <c r="BZ272" s="372">
        <f t="shared" si="743"/>
        <v>0</v>
      </c>
      <c r="CA272" s="305">
        <f t="shared" si="743"/>
        <v>0</v>
      </c>
      <c r="CB272" s="305">
        <f t="shared" si="743"/>
        <v>0</v>
      </c>
      <c r="CC272" s="305">
        <f t="shared" si="743"/>
        <v>0</v>
      </c>
      <c r="CD272" s="305">
        <f t="shared" si="743"/>
        <v>0</v>
      </c>
      <c r="CE272" s="305">
        <f t="shared" si="743"/>
        <v>0</v>
      </c>
      <c r="CF272" s="305">
        <f t="shared" si="743"/>
        <v>0</v>
      </c>
      <c r="CG272" s="305">
        <f t="shared" si="743"/>
        <v>0</v>
      </c>
      <c r="CH272" s="433">
        <f t="shared" si="743"/>
        <v>0</v>
      </c>
      <c r="CI272" s="372">
        <f t="shared" si="743"/>
        <v>0</v>
      </c>
      <c r="CJ272" s="372">
        <f t="shared" si="743"/>
        <v>0</v>
      </c>
      <c r="CK272" s="372">
        <f t="shared" si="743"/>
        <v>0</v>
      </c>
      <c r="CL272" s="433">
        <f t="shared" si="743"/>
        <v>0</v>
      </c>
      <c r="CM272" s="150">
        <f t="shared" si="743"/>
        <v>0</v>
      </c>
      <c r="CN272" s="150">
        <f t="shared" si="743"/>
        <v>0</v>
      </c>
      <c r="CO272" s="150">
        <f t="shared" si="743"/>
        <v>0</v>
      </c>
      <c r="CP272" s="150">
        <f t="shared" si="743"/>
        <v>0</v>
      </c>
      <c r="CQ272" s="946">
        <f t="shared" si="686"/>
        <v>0</v>
      </c>
      <c r="CR272" s="946">
        <f t="shared" si="687"/>
        <v>0</v>
      </c>
    </row>
    <row r="273" spans="1:96" s="29" customFormat="1" ht="48.75" customHeight="1" outlineLevel="2" x14ac:dyDescent="0.25">
      <c r="A273" s="1191" t="str">
        <f t="shared" si="705"/>
        <v>C-2599-1000-5-0-2-110</v>
      </c>
      <c r="B273" s="43" t="s">
        <v>709</v>
      </c>
      <c r="C273" s="404">
        <v>10</v>
      </c>
      <c r="D273" s="65" t="s">
        <v>365</v>
      </c>
      <c r="E273" s="33">
        <v>0</v>
      </c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428"/>
      <c r="R273" s="427"/>
      <c r="S273" s="27"/>
      <c r="T273" s="27"/>
      <c r="U273" s="428"/>
      <c r="V273" s="427"/>
      <c r="W273" s="427"/>
      <c r="X273" s="27"/>
      <c r="Y273" s="27"/>
      <c r="Z273" s="27"/>
      <c r="AA273" s="27"/>
      <c r="AB273" s="27"/>
      <c r="AC273" s="428"/>
      <c r="AD273" s="30">
        <f>+F273+H273+J273+L273+N273+P273+R273+T273+V273+X273+Z273+AB273</f>
        <v>0</v>
      </c>
      <c r="AE273" s="33">
        <f>+G273+I273+K273+M273+O273+Q273+S273+U273+W273+Y273+AA273+AC273</f>
        <v>0</v>
      </c>
      <c r="AF273" s="427"/>
      <c r="AG273" s="27">
        <v>300000000</v>
      </c>
      <c r="AH273" s="33">
        <v>300000000</v>
      </c>
      <c r="AI273" s="395">
        <f>+E273-AD273+AE273-AH273-AF273+AG273</f>
        <v>0</v>
      </c>
      <c r="AJ273" s="27"/>
      <c r="AK273" s="121">
        <f t="shared" ref="AK273" si="744">+AJ273+AY273</f>
        <v>0</v>
      </c>
      <c r="AL273" s="638">
        <f>+AI273-AJ273</f>
        <v>0</v>
      </c>
      <c r="AM273" s="33">
        <v>0</v>
      </c>
      <c r="AN273" s="30">
        <v>0</v>
      </c>
      <c r="AO273" s="30">
        <v>0</v>
      </c>
      <c r="AP273" s="30">
        <v>0</v>
      </c>
      <c r="AQ273" s="30">
        <v>0</v>
      </c>
      <c r="AR273" s="30">
        <v>0</v>
      </c>
      <c r="AS273" s="30">
        <v>0</v>
      </c>
      <c r="AT273" s="30">
        <v>0</v>
      </c>
      <c r="AU273" s="30">
        <v>0</v>
      </c>
      <c r="AV273" s="33">
        <v>0</v>
      </c>
      <c r="AW273" s="33">
        <v>0</v>
      </c>
      <c r="AX273" s="30">
        <v>0</v>
      </c>
      <c r="AY273" s="36">
        <f t="shared" ref="AY273" si="745">+SUM(AM273:AX273)</f>
        <v>0</v>
      </c>
      <c r="AZ273" s="33">
        <v>0</v>
      </c>
      <c r="BA273" s="30">
        <v>0</v>
      </c>
      <c r="BB273" s="30">
        <v>0</v>
      </c>
      <c r="BC273" s="30">
        <v>0</v>
      </c>
      <c r="BD273" s="30">
        <v>0</v>
      </c>
      <c r="BE273" s="30">
        <v>0</v>
      </c>
      <c r="BF273" s="30">
        <v>0</v>
      </c>
      <c r="BG273" s="30">
        <v>0</v>
      </c>
      <c r="BH273" s="30">
        <v>0</v>
      </c>
      <c r="BI273" s="33">
        <v>0</v>
      </c>
      <c r="BJ273" s="33">
        <v>0</v>
      </c>
      <c r="BK273" s="30">
        <v>0</v>
      </c>
      <c r="BL273" s="30">
        <f>+SUM(AZ273:BK273)</f>
        <v>0</v>
      </c>
      <c r="BM273" s="33">
        <v>0</v>
      </c>
      <c r="BN273" s="30">
        <v>0</v>
      </c>
      <c r="BO273" s="30">
        <v>0</v>
      </c>
      <c r="BP273" s="30">
        <v>0</v>
      </c>
      <c r="BQ273" s="30">
        <v>0</v>
      </c>
      <c r="BR273" s="30">
        <v>0</v>
      </c>
      <c r="BS273" s="30">
        <v>0</v>
      </c>
      <c r="BT273" s="30">
        <v>0</v>
      </c>
      <c r="BU273" s="30">
        <v>0</v>
      </c>
      <c r="BV273" s="33">
        <v>0</v>
      </c>
      <c r="BW273" s="33">
        <v>0</v>
      </c>
      <c r="BX273" s="30">
        <v>0</v>
      </c>
      <c r="BY273" s="30">
        <f>+SUM(BM273:BX273)</f>
        <v>0</v>
      </c>
      <c r="BZ273" s="33">
        <v>0</v>
      </c>
      <c r="CA273" s="30">
        <v>0</v>
      </c>
      <c r="CB273" s="30">
        <v>0</v>
      </c>
      <c r="CC273" s="30">
        <v>0</v>
      </c>
      <c r="CD273" s="30">
        <v>0</v>
      </c>
      <c r="CE273" s="30">
        <v>0</v>
      </c>
      <c r="CF273" s="30">
        <v>0</v>
      </c>
      <c r="CG273" s="30">
        <v>0</v>
      </c>
      <c r="CH273" s="30">
        <v>0</v>
      </c>
      <c r="CI273" s="33">
        <v>0</v>
      </c>
      <c r="CJ273" s="33">
        <v>0</v>
      </c>
      <c r="CK273" s="33">
        <v>0</v>
      </c>
      <c r="CL273" s="30">
        <f>+SUM(BZ273:CK273)</f>
        <v>0</v>
      </c>
      <c r="CM273" s="33">
        <f>+AL273-AY273</f>
        <v>0</v>
      </c>
      <c r="CN273" s="33">
        <f>+AY273-BL273</f>
        <v>0</v>
      </c>
      <c r="CO273" s="33">
        <f>+BL273-BY273</f>
        <v>0</v>
      </c>
      <c r="CP273" s="33">
        <f>+BY273-CL273</f>
        <v>0</v>
      </c>
      <c r="CQ273" s="74">
        <f t="shared" si="686"/>
        <v>0</v>
      </c>
      <c r="CR273" s="74">
        <f t="shared" si="687"/>
        <v>0</v>
      </c>
    </row>
    <row r="274" spans="1:96" s="26" customFormat="1" ht="52.5" customHeight="1" x14ac:dyDescent="0.2">
      <c r="A274" s="1544" t="str">
        <f>+B274</f>
        <v>C-2599-1000-6</v>
      </c>
      <c r="B274" s="292" t="s">
        <v>710</v>
      </c>
      <c r="C274" s="420" t="s">
        <v>86</v>
      </c>
      <c r="D274" s="1415" t="s">
        <v>685</v>
      </c>
      <c r="E274" s="293">
        <f>+E275</f>
        <v>0</v>
      </c>
      <c r="F274" s="293">
        <f t="shared" ref="F274:AG274" si="746">+F275</f>
        <v>0</v>
      </c>
      <c r="G274" s="295">
        <f t="shared" si="746"/>
        <v>0</v>
      </c>
      <c r="H274" s="295">
        <f t="shared" si="746"/>
        <v>0</v>
      </c>
      <c r="I274" s="295">
        <f t="shared" si="746"/>
        <v>0</v>
      </c>
      <c r="J274" s="295">
        <f t="shared" si="746"/>
        <v>0</v>
      </c>
      <c r="K274" s="295">
        <f t="shared" si="746"/>
        <v>0</v>
      </c>
      <c r="L274" s="295">
        <f t="shared" si="746"/>
        <v>0</v>
      </c>
      <c r="M274" s="295">
        <f t="shared" si="746"/>
        <v>0</v>
      </c>
      <c r="N274" s="295">
        <f t="shared" si="746"/>
        <v>0</v>
      </c>
      <c r="O274" s="295">
        <f t="shared" si="746"/>
        <v>0</v>
      </c>
      <c r="P274" s="295">
        <f t="shared" si="746"/>
        <v>0</v>
      </c>
      <c r="Q274" s="681">
        <f t="shared" si="746"/>
        <v>0</v>
      </c>
      <c r="R274" s="295">
        <f t="shared" si="746"/>
        <v>0</v>
      </c>
      <c r="S274" s="295">
        <f t="shared" si="746"/>
        <v>0</v>
      </c>
      <c r="T274" s="293">
        <f t="shared" si="746"/>
        <v>14000000</v>
      </c>
      <c r="U274" s="681">
        <f t="shared" si="746"/>
        <v>14000000</v>
      </c>
      <c r="V274" s="295">
        <f t="shared" si="746"/>
        <v>20000000</v>
      </c>
      <c r="W274" s="295">
        <f t="shared" si="746"/>
        <v>20000000</v>
      </c>
      <c r="X274" s="293">
        <f t="shared" si="746"/>
        <v>10168000</v>
      </c>
      <c r="Y274" s="295">
        <f t="shared" si="746"/>
        <v>10168000</v>
      </c>
      <c r="Z274" s="295">
        <f t="shared" si="746"/>
        <v>20000000</v>
      </c>
      <c r="AA274" s="295">
        <f t="shared" si="746"/>
        <v>20000000</v>
      </c>
      <c r="AB274" s="295">
        <f t="shared" si="746"/>
        <v>0</v>
      </c>
      <c r="AC274" s="681">
        <f t="shared" si="746"/>
        <v>0</v>
      </c>
      <c r="AD274" s="295">
        <f t="shared" si="746"/>
        <v>64168000</v>
      </c>
      <c r="AE274" s="293">
        <f t="shared" si="746"/>
        <v>64168000</v>
      </c>
      <c r="AF274" s="295">
        <f t="shared" si="746"/>
        <v>0</v>
      </c>
      <c r="AG274" s="917">
        <f t="shared" si="746"/>
        <v>300000000</v>
      </c>
      <c r="AH274" s="293">
        <f t="shared" ref="AH274:BS274" si="747">+AH275</f>
        <v>72500000</v>
      </c>
      <c r="AI274" s="917">
        <f t="shared" si="747"/>
        <v>227500000</v>
      </c>
      <c r="AJ274" s="293">
        <f t="shared" si="747"/>
        <v>0</v>
      </c>
      <c r="AK274" s="293">
        <f t="shared" si="747"/>
        <v>227500000</v>
      </c>
      <c r="AL274" s="293">
        <f t="shared" si="747"/>
        <v>227500000</v>
      </c>
      <c r="AM274" s="293">
        <f t="shared" si="747"/>
        <v>0</v>
      </c>
      <c r="AN274" s="293">
        <f t="shared" si="747"/>
        <v>0</v>
      </c>
      <c r="AO274" s="293">
        <f t="shared" si="747"/>
        <v>0</v>
      </c>
      <c r="AP274" s="293">
        <f t="shared" si="747"/>
        <v>0</v>
      </c>
      <c r="AQ274" s="293">
        <f t="shared" si="747"/>
        <v>0</v>
      </c>
      <c r="AR274" s="293">
        <f t="shared" si="747"/>
        <v>0</v>
      </c>
      <c r="AS274" s="293">
        <f t="shared" si="747"/>
        <v>0</v>
      </c>
      <c r="AT274" s="293">
        <f t="shared" si="747"/>
        <v>44666000</v>
      </c>
      <c r="AU274" s="293">
        <f t="shared" si="747"/>
        <v>18666000</v>
      </c>
      <c r="AV274" s="293">
        <f t="shared" si="747"/>
        <v>17850000</v>
      </c>
      <c r="AW274" s="293">
        <f t="shared" si="747"/>
        <v>29318000</v>
      </c>
      <c r="AX274" s="293">
        <f t="shared" si="747"/>
        <v>117000000</v>
      </c>
      <c r="AY274" s="293">
        <f>+AY275</f>
        <v>227500000</v>
      </c>
      <c r="AZ274" s="293">
        <f t="shared" si="747"/>
        <v>0</v>
      </c>
      <c r="BA274" s="293">
        <f t="shared" si="747"/>
        <v>0</v>
      </c>
      <c r="BB274" s="293">
        <f t="shared" si="747"/>
        <v>0</v>
      </c>
      <c r="BC274" s="293">
        <f t="shared" si="747"/>
        <v>0</v>
      </c>
      <c r="BD274" s="293">
        <f t="shared" si="747"/>
        <v>0</v>
      </c>
      <c r="BE274" s="293">
        <f t="shared" si="747"/>
        <v>0</v>
      </c>
      <c r="BF274" s="293">
        <f t="shared" si="747"/>
        <v>0</v>
      </c>
      <c r="BG274" s="293">
        <f t="shared" si="747"/>
        <v>0</v>
      </c>
      <c r="BH274" s="293">
        <f t="shared" si="747"/>
        <v>56177186</v>
      </c>
      <c r="BI274" s="293">
        <f t="shared" si="747"/>
        <v>3876357</v>
      </c>
      <c r="BJ274" s="293">
        <f t="shared" si="747"/>
        <v>2100000</v>
      </c>
      <c r="BK274" s="293">
        <f t="shared" si="747"/>
        <v>98036439.310000002</v>
      </c>
      <c r="BL274" s="293">
        <f t="shared" si="747"/>
        <v>160189982.31</v>
      </c>
      <c r="BM274" s="293">
        <f t="shared" si="747"/>
        <v>0</v>
      </c>
      <c r="BN274" s="293">
        <f t="shared" si="747"/>
        <v>0</v>
      </c>
      <c r="BO274" s="293">
        <f>+BO275</f>
        <v>0</v>
      </c>
      <c r="BP274" s="293">
        <f t="shared" si="747"/>
        <v>0</v>
      </c>
      <c r="BQ274" s="293">
        <f t="shared" si="747"/>
        <v>0</v>
      </c>
      <c r="BR274" s="293">
        <f t="shared" si="747"/>
        <v>0</v>
      </c>
      <c r="BS274" s="293">
        <f t="shared" si="747"/>
        <v>0</v>
      </c>
      <c r="BT274" s="293">
        <f t="shared" ref="BT274:CP274" si="748">+BT275</f>
        <v>0</v>
      </c>
      <c r="BU274" s="293">
        <f t="shared" si="748"/>
        <v>2498301</v>
      </c>
      <c r="BV274" s="293">
        <f t="shared" si="748"/>
        <v>4494219</v>
      </c>
      <c r="BW274" s="293">
        <f t="shared" si="748"/>
        <v>23409264</v>
      </c>
      <c r="BX274" s="293">
        <f t="shared" si="748"/>
        <v>123869160.31</v>
      </c>
      <c r="BY274" s="293">
        <f t="shared" si="748"/>
        <v>154270944.31</v>
      </c>
      <c r="BZ274" s="293">
        <f t="shared" si="748"/>
        <v>0</v>
      </c>
      <c r="CA274" s="293">
        <f t="shared" si="748"/>
        <v>0</v>
      </c>
      <c r="CB274" s="293">
        <f t="shared" si="748"/>
        <v>0</v>
      </c>
      <c r="CC274" s="293">
        <f t="shared" si="748"/>
        <v>0</v>
      </c>
      <c r="CD274" s="293">
        <f t="shared" si="748"/>
        <v>0</v>
      </c>
      <c r="CE274" s="293">
        <f t="shared" si="748"/>
        <v>0</v>
      </c>
      <c r="CF274" s="293">
        <f t="shared" si="748"/>
        <v>0</v>
      </c>
      <c r="CG274" s="293">
        <f t="shared" si="748"/>
        <v>0</v>
      </c>
      <c r="CH274" s="293">
        <f t="shared" si="748"/>
        <v>1500191</v>
      </c>
      <c r="CI274" s="293">
        <f t="shared" si="748"/>
        <v>5492329</v>
      </c>
      <c r="CJ274" s="293">
        <f t="shared" si="748"/>
        <v>16631457</v>
      </c>
      <c r="CK274" s="293">
        <f t="shared" si="748"/>
        <v>24028475</v>
      </c>
      <c r="CL274" s="293">
        <f t="shared" si="748"/>
        <v>47652452</v>
      </c>
      <c r="CM274" s="293">
        <f t="shared" si="748"/>
        <v>0</v>
      </c>
      <c r="CN274" s="293">
        <f t="shared" si="748"/>
        <v>67310017.689999998</v>
      </c>
      <c r="CO274" s="293">
        <f t="shared" si="748"/>
        <v>5919038</v>
      </c>
      <c r="CP274" s="293">
        <f t="shared" si="748"/>
        <v>106618492.31</v>
      </c>
      <c r="CQ274" s="296">
        <f t="shared" si="686"/>
        <v>1</v>
      </c>
      <c r="CR274" s="296">
        <f t="shared" si="687"/>
        <v>0.70413179037362639</v>
      </c>
    </row>
    <row r="275" spans="1:96" s="193" customFormat="1" ht="36" customHeight="1" outlineLevel="1" thickBot="1" x14ac:dyDescent="0.25">
      <c r="A275" s="1191" t="str">
        <f t="shared" si="705"/>
        <v>C-2599-1000-6-0-210</v>
      </c>
      <c r="B275" s="374" t="s">
        <v>711</v>
      </c>
      <c r="C275" s="414">
        <v>10</v>
      </c>
      <c r="D275" s="968" t="s">
        <v>435</v>
      </c>
      <c r="E275" s="150">
        <f>+SUM(E276:E280)</f>
        <v>0</v>
      </c>
      <c r="F275" s="150">
        <f>+SUM(F276:F280)</f>
        <v>0</v>
      </c>
      <c r="G275" s="161">
        <f>+SUM(G276:G280)</f>
        <v>0</v>
      </c>
      <c r="H275" s="161">
        <f>+SUM(H276:H280)</f>
        <v>0</v>
      </c>
      <c r="I275" s="161">
        <f>+SUM(I276:I280)</f>
        <v>0</v>
      </c>
      <c r="J275" s="161">
        <f>+SUM(J276:J280)</f>
        <v>0</v>
      </c>
      <c r="K275" s="161">
        <f>+SUM(K276:K280)</f>
        <v>0</v>
      </c>
      <c r="L275" s="161">
        <f>+SUM(L276:L280)</f>
        <v>0</v>
      </c>
      <c r="M275" s="161">
        <f>+SUM(M276:M280)</f>
        <v>0</v>
      </c>
      <c r="N275" s="161">
        <f>+SUM(N276:N280)</f>
        <v>0</v>
      </c>
      <c r="O275" s="161">
        <f>+SUM(O276:O280)</f>
        <v>0</v>
      </c>
      <c r="P275" s="161">
        <f>+SUM(P276:P280)</f>
        <v>0</v>
      </c>
      <c r="Q275" s="682">
        <f>+SUM(Q276:Q280)</f>
        <v>0</v>
      </c>
      <c r="R275" s="161">
        <f>+SUM(R276:R280)</f>
        <v>0</v>
      </c>
      <c r="S275" s="161">
        <f>+SUM(S276:S280)</f>
        <v>0</v>
      </c>
      <c r="T275" s="150">
        <f>+SUM(T276:T280)</f>
        <v>14000000</v>
      </c>
      <c r="U275" s="682">
        <f>+SUM(U276:U280)</f>
        <v>14000000</v>
      </c>
      <c r="V275" s="161">
        <f>+SUM(V276:V280)</f>
        <v>20000000</v>
      </c>
      <c r="W275" s="161">
        <f>+SUM(W276:W280)</f>
        <v>20000000</v>
      </c>
      <c r="X275" s="150">
        <f>+SUM(X276:X280)</f>
        <v>10168000</v>
      </c>
      <c r="Y275" s="161">
        <f>+SUM(Y276:Y280)</f>
        <v>10168000</v>
      </c>
      <c r="Z275" s="161">
        <f>+SUM(Z276:Z280)</f>
        <v>20000000</v>
      </c>
      <c r="AA275" s="161">
        <f>+SUM(AA276:AC280)</f>
        <v>20000000</v>
      </c>
      <c r="AB275" s="161">
        <f>+SUM(AB276:AB280)</f>
        <v>0</v>
      </c>
      <c r="AC275" s="682">
        <f>+SUM(AC276:AC280)</f>
        <v>0</v>
      </c>
      <c r="AD275" s="1388">
        <f>+SUM(AD276:AD280)</f>
        <v>64168000</v>
      </c>
      <c r="AE275" s="1389">
        <f>+SUM(AE276:AE280)</f>
        <v>64168000</v>
      </c>
      <c r="AF275" s="161">
        <f>+SUM(AF276:AF280)</f>
        <v>0</v>
      </c>
      <c r="AG275" s="150">
        <f>+SUM(AG276:AG280)</f>
        <v>300000000</v>
      </c>
      <c r="AH275" s="150">
        <f>+SUM(AH276:AH280)</f>
        <v>72500000</v>
      </c>
      <c r="AI275" s="150">
        <f>+SUM(AI276:AI280)</f>
        <v>227500000</v>
      </c>
      <c r="AJ275" s="150">
        <f>+SUM(AJ276:AJ280)</f>
        <v>0</v>
      </c>
      <c r="AK275" s="150">
        <f>+SUM(AK276:AK280)</f>
        <v>227500000</v>
      </c>
      <c r="AL275" s="150">
        <f>+SUM(AL276:AL280)</f>
        <v>227500000</v>
      </c>
      <c r="AM275" s="372">
        <f>+SUM(AM276:AM280)</f>
        <v>0</v>
      </c>
      <c r="AN275" s="305">
        <f>+SUM(AN276:AN280)</f>
        <v>0</v>
      </c>
      <c r="AO275" s="305">
        <f>+SUM(AO276:AO280)</f>
        <v>0</v>
      </c>
      <c r="AP275" s="305">
        <f>+SUM(AP276:AP280)</f>
        <v>0</v>
      </c>
      <c r="AQ275" s="305">
        <f>+SUM(AQ276:AQ280)</f>
        <v>0</v>
      </c>
      <c r="AR275" s="305">
        <f>+SUM(AR276:AR280)</f>
        <v>0</v>
      </c>
      <c r="AS275" s="305">
        <f>+SUM(AS276:AS280)</f>
        <v>0</v>
      </c>
      <c r="AT275" s="305">
        <f>+SUM(AT276:AT280)</f>
        <v>44666000</v>
      </c>
      <c r="AU275" s="433">
        <f>+SUM(AU276:AU280)</f>
        <v>18666000</v>
      </c>
      <c r="AV275" s="372">
        <f>+SUM(AV276:AV280)</f>
        <v>17850000</v>
      </c>
      <c r="AW275" s="372">
        <f>+SUM(AW276:AW280)</f>
        <v>29318000</v>
      </c>
      <c r="AX275" s="305">
        <f>+SUM(AX276:AX280)</f>
        <v>117000000</v>
      </c>
      <c r="AY275" s="433">
        <f>+SUM(AY276:AY280)</f>
        <v>227500000</v>
      </c>
      <c r="AZ275" s="372">
        <f>+SUM(AZ276:AZ280)</f>
        <v>0</v>
      </c>
      <c r="BA275" s="305">
        <f>+SUM(BA276:BA280)</f>
        <v>0</v>
      </c>
      <c r="BB275" s="305">
        <f>+SUM(BB276:BB280)</f>
        <v>0</v>
      </c>
      <c r="BC275" s="305">
        <f>+SUM(BC276:BC280)</f>
        <v>0</v>
      </c>
      <c r="BD275" s="305">
        <f>+SUM(BD276:BD280)</f>
        <v>0</v>
      </c>
      <c r="BE275" s="305">
        <f>+SUM(BE276:BE280)</f>
        <v>0</v>
      </c>
      <c r="BF275" s="305">
        <f>+SUM(BF276:BF280)</f>
        <v>0</v>
      </c>
      <c r="BG275" s="305">
        <f>+SUM(BG276:BG280)</f>
        <v>0</v>
      </c>
      <c r="BH275" s="433">
        <f>+SUM(BH276:BH280)</f>
        <v>56177186</v>
      </c>
      <c r="BI275" s="372">
        <f>+SUM(BI276:BI280)</f>
        <v>3876357</v>
      </c>
      <c r="BJ275" s="372">
        <f>+SUM(BJ276:BJ280)</f>
        <v>2100000</v>
      </c>
      <c r="BK275" s="305">
        <f>+SUM(BK276:BK280)</f>
        <v>98036439.310000002</v>
      </c>
      <c r="BL275" s="433">
        <f>+SUM(BL276:BL280)</f>
        <v>160189982.31</v>
      </c>
      <c r="BM275" s="372">
        <f>+SUM(BM276:BM280)</f>
        <v>0</v>
      </c>
      <c r="BN275" s="305">
        <f>+SUM(BN276:BN280)</f>
        <v>0</v>
      </c>
      <c r="BO275" s="373">
        <f>+SUM(BO276:BO280)</f>
        <v>0</v>
      </c>
      <c r="BP275" s="373">
        <f>+SUM(BP276:BP280)</f>
        <v>0</v>
      </c>
      <c r="BQ275" s="305">
        <f>+SUM(BQ276:BQ280)</f>
        <v>0</v>
      </c>
      <c r="BR275" s="305">
        <f>+SUM(BR276:BR280)</f>
        <v>0</v>
      </c>
      <c r="BS275" s="305">
        <f>+SUM(BS276:BS280)</f>
        <v>0</v>
      </c>
      <c r="BT275" s="305">
        <f>+SUM(BT276:BT280)</f>
        <v>0</v>
      </c>
      <c r="BU275" s="433">
        <f>+SUM(BU276:BU280)</f>
        <v>2498301</v>
      </c>
      <c r="BV275" s="372">
        <f>+SUM(BV276:BV280)</f>
        <v>4494219</v>
      </c>
      <c r="BW275" s="372">
        <f>+SUM(BW276:BW280)</f>
        <v>23409264</v>
      </c>
      <c r="BX275" s="305">
        <f>+SUM(BX276:BX280)</f>
        <v>123869160.31</v>
      </c>
      <c r="BY275" s="433">
        <f>+SUM(BY276:BY280)</f>
        <v>154270944.31</v>
      </c>
      <c r="BZ275" s="372">
        <f>+SUM(BZ276:BZ280)</f>
        <v>0</v>
      </c>
      <c r="CA275" s="305">
        <f>+SUM(CA276:CA280)</f>
        <v>0</v>
      </c>
      <c r="CB275" s="305">
        <f>+SUM(CB276:CB280)</f>
        <v>0</v>
      </c>
      <c r="CC275" s="305">
        <f>+SUM(CC276:CC280)</f>
        <v>0</v>
      </c>
      <c r="CD275" s="305">
        <f>+SUM(CD276:CD280)</f>
        <v>0</v>
      </c>
      <c r="CE275" s="305">
        <f>+SUM(CE276:CE280)</f>
        <v>0</v>
      </c>
      <c r="CF275" s="305">
        <f>+SUM(CF276:CF280)</f>
        <v>0</v>
      </c>
      <c r="CG275" s="305">
        <f>+SUM(CG276:CG280)</f>
        <v>0</v>
      </c>
      <c r="CH275" s="433">
        <f>+SUM(CH276:CH280)</f>
        <v>1500191</v>
      </c>
      <c r="CI275" s="372">
        <f>+SUM(CI276:CI280)</f>
        <v>5492329</v>
      </c>
      <c r="CJ275" s="372">
        <f>+SUM(CJ276:CJ280)</f>
        <v>16631457</v>
      </c>
      <c r="CK275" s="372">
        <f>+SUM(CK276:CK280)</f>
        <v>24028475</v>
      </c>
      <c r="CL275" s="433">
        <f>+SUM(CL276:CL280)</f>
        <v>47652452</v>
      </c>
      <c r="CM275" s="150">
        <f>+SUM(CM276:CM280)</f>
        <v>0</v>
      </c>
      <c r="CN275" s="150">
        <f>+SUM(CN276:CN280)</f>
        <v>67310017.689999998</v>
      </c>
      <c r="CO275" s="150">
        <f>+SUM(CO276:CO280)</f>
        <v>5919038</v>
      </c>
      <c r="CP275" s="150">
        <f>+SUM(CP276:CP280)</f>
        <v>106618492.31</v>
      </c>
      <c r="CQ275" s="946">
        <f t="shared" si="686"/>
        <v>1</v>
      </c>
      <c r="CR275" s="946">
        <f t="shared" si="687"/>
        <v>0.70413179037362639</v>
      </c>
    </row>
    <row r="276" spans="1:96" s="29" customFormat="1" ht="36.75" customHeight="1" outlineLevel="2" x14ac:dyDescent="0.25">
      <c r="A276" s="1191" t="str">
        <f t="shared" si="705"/>
        <v>C-2599-1000-6-0-2-110</v>
      </c>
      <c r="B276" s="43" t="s">
        <v>712</v>
      </c>
      <c r="C276" s="404">
        <v>10</v>
      </c>
      <c r="D276" s="65" t="s">
        <v>365</v>
      </c>
      <c r="E276" s="33">
        <v>0</v>
      </c>
      <c r="F276" s="33">
        <v>0</v>
      </c>
      <c r="G276" s="30">
        <v>0</v>
      </c>
      <c r="H276" s="30">
        <v>0</v>
      </c>
      <c r="I276" s="30">
        <v>0</v>
      </c>
      <c r="J276" s="30">
        <v>0</v>
      </c>
      <c r="K276" s="30">
        <v>0</v>
      </c>
      <c r="L276" s="30">
        <v>0</v>
      </c>
      <c r="M276" s="30">
        <v>0</v>
      </c>
      <c r="N276" s="30">
        <v>0</v>
      </c>
      <c r="O276" s="30">
        <v>0</v>
      </c>
      <c r="P276" s="30">
        <v>0</v>
      </c>
      <c r="Q276" s="31">
        <v>0</v>
      </c>
      <c r="R276" s="30">
        <v>0</v>
      </c>
      <c r="S276" s="30"/>
      <c r="T276" s="33">
        <v>0</v>
      </c>
      <c r="U276" s="31">
        <v>14000000</v>
      </c>
      <c r="V276" s="30">
        <v>16000000</v>
      </c>
      <c r="W276" s="30">
        <v>0</v>
      </c>
      <c r="X276" s="33">
        <v>668000</v>
      </c>
      <c r="Y276" s="30">
        <v>0</v>
      </c>
      <c r="Z276" s="30">
        <v>0</v>
      </c>
      <c r="AA276" s="30">
        <v>0</v>
      </c>
      <c r="AB276" s="30">
        <v>0</v>
      </c>
      <c r="AC276" s="31">
        <v>0</v>
      </c>
      <c r="AD276" s="57">
        <f t="shared" ref="AD276:AE278" si="749">+F276+H276+J276+L276+N276+P276+R276+T276+V276+X276+Z276+AB276</f>
        <v>16668000</v>
      </c>
      <c r="AE276" s="56">
        <f t="shared" si="749"/>
        <v>14000000</v>
      </c>
      <c r="AF276" s="30">
        <v>0</v>
      </c>
      <c r="AG276" s="33">
        <v>40000000</v>
      </c>
      <c r="AH276" s="33">
        <v>0</v>
      </c>
      <c r="AI276" s="395">
        <f>+E276-AD276+AE276-AH276-AF276+AG276</f>
        <v>37332000</v>
      </c>
      <c r="AJ276" s="27"/>
      <c r="AK276" s="121">
        <f t="shared" ref="AK276:AK280" si="750">+AJ276+AY276</f>
        <v>37332000</v>
      </c>
      <c r="AL276" s="638">
        <f>+AI276-AJ276</f>
        <v>37332000</v>
      </c>
      <c r="AM276" s="33">
        <v>0</v>
      </c>
      <c r="AN276" s="260">
        <v>0</v>
      </c>
      <c r="AO276" s="260">
        <v>0</v>
      </c>
      <c r="AP276" s="260">
        <v>0</v>
      </c>
      <c r="AQ276" s="261">
        <v>0</v>
      </c>
      <c r="AR276" s="307">
        <v>0</v>
      </c>
      <c r="AS276" s="38">
        <v>0</v>
      </c>
      <c r="AT276" s="38">
        <v>18666000</v>
      </c>
      <c r="AU276" s="36">
        <v>18666000</v>
      </c>
      <c r="AV276" s="42">
        <v>0</v>
      </c>
      <c r="AW276" s="42">
        <v>0</v>
      </c>
      <c r="AX276" s="38">
        <v>0</v>
      </c>
      <c r="AY276" s="36">
        <f t="shared" ref="AY276:AY280" si="751">+SUM(AM276:AX276)</f>
        <v>37332000</v>
      </c>
      <c r="AZ276" s="42">
        <v>0</v>
      </c>
      <c r="BA276" s="31">
        <v>0</v>
      </c>
      <c r="BB276" s="38">
        <v>0</v>
      </c>
      <c r="BC276" s="38">
        <v>0</v>
      </c>
      <c r="BD276" s="32">
        <v>0</v>
      </c>
      <c r="BE276" s="32">
        <v>0</v>
      </c>
      <c r="BF276" s="32">
        <v>0</v>
      </c>
      <c r="BG276" s="32">
        <v>0</v>
      </c>
      <c r="BH276" s="32">
        <v>37332000</v>
      </c>
      <c r="BI276" s="38">
        <v>0</v>
      </c>
      <c r="BJ276" s="38">
        <v>0</v>
      </c>
      <c r="BK276" s="38">
        <v>0</v>
      </c>
      <c r="BL276" s="38">
        <f>+SUM(AZ276:BK276)</f>
        <v>37332000</v>
      </c>
      <c r="BM276" s="38">
        <v>0</v>
      </c>
      <c r="BN276" s="38">
        <v>0</v>
      </c>
      <c r="BO276" s="38">
        <v>0</v>
      </c>
      <c r="BP276" s="38">
        <v>0</v>
      </c>
      <c r="BQ276" s="38">
        <v>0</v>
      </c>
      <c r="BR276" s="38">
        <v>0</v>
      </c>
      <c r="BS276" s="38">
        <v>0</v>
      </c>
      <c r="BT276" s="38">
        <v>0</v>
      </c>
      <c r="BU276" s="1126">
        <v>0</v>
      </c>
      <c r="BV276" s="39">
        <v>0</v>
      </c>
      <c r="BW276" s="39">
        <v>12755100</v>
      </c>
      <c r="BX276" s="38">
        <v>18666000</v>
      </c>
      <c r="BY276" s="38">
        <f>+SUM(BM276:BX276)</f>
        <v>31421100</v>
      </c>
      <c r="BZ276" s="38">
        <v>0</v>
      </c>
      <c r="CA276" s="38">
        <v>0</v>
      </c>
      <c r="CB276" s="38">
        <v>0</v>
      </c>
      <c r="CC276" s="38">
        <v>0</v>
      </c>
      <c r="CD276" s="38">
        <v>0</v>
      </c>
      <c r="CE276" s="38">
        <v>0</v>
      </c>
      <c r="CF276" s="38">
        <v>0</v>
      </c>
      <c r="CG276" s="39">
        <v>0</v>
      </c>
      <c r="CH276" s="39">
        <v>0</v>
      </c>
      <c r="CI276" s="39">
        <v>0</v>
      </c>
      <c r="CJ276" s="39">
        <v>12755100</v>
      </c>
      <c r="CK276" s="39">
        <v>9333000</v>
      </c>
      <c r="CL276" s="30">
        <f t="shared" ref="CL276:CL280" si="752">+SUM(BZ276:CK276)</f>
        <v>22088100</v>
      </c>
      <c r="CM276" s="33">
        <f>+AL276-AY276</f>
        <v>0</v>
      </c>
      <c r="CN276" s="33">
        <f>+AY276-BL276</f>
        <v>0</v>
      </c>
      <c r="CO276" s="33">
        <f>+BL276-BY276</f>
        <v>5910900</v>
      </c>
      <c r="CP276" s="33">
        <f>+BY276-CL276</f>
        <v>9333000</v>
      </c>
      <c r="CQ276" s="74">
        <f t="shared" si="686"/>
        <v>1</v>
      </c>
      <c r="CR276" s="74">
        <f t="shared" si="687"/>
        <v>1</v>
      </c>
    </row>
    <row r="277" spans="1:96" s="29" customFormat="1" ht="32.25" customHeight="1" outlineLevel="2" x14ac:dyDescent="0.25">
      <c r="A277" s="1191" t="str">
        <f t="shared" si="705"/>
        <v>C-2599-1000-6-0-2-310</v>
      </c>
      <c r="B277" s="43" t="s">
        <v>713</v>
      </c>
      <c r="C277" s="404">
        <v>10</v>
      </c>
      <c r="D277" s="65" t="s">
        <v>361</v>
      </c>
      <c r="E277" s="33">
        <v>0</v>
      </c>
      <c r="F277" s="33">
        <v>0</v>
      </c>
      <c r="G277" s="30">
        <v>0</v>
      </c>
      <c r="H277" s="30">
        <v>0</v>
      </c>
      <c r="I277" s="30">
        <v>0</v>
      </c>
      <c r="J277" s="30">
        <v>0</v>
      </c>
      <c r="K277" s="30">
        <v>0</v>
      </c>
      <c r="L277" s="30">
        <v>0</v>
      </c>
      <c r="M277" s="30">
        <v>0</v>
      </c>
      <c r="N277" s="30">
        <v>0</v>
      </c>
      <c r="O277" s="30">
        <v>0</v>
      </c>
      <c r="P277" s="30">
        <v>0</v>
      </c>
      <c r="Q277" s="31">
        <v>0</v>
      </c>
      <c r="R277" s="30">
        <v>0</v>
      </c>
      <c r="S277" s="30"/>
      <c r="T277" s="33">
        <v>0</v>
      </c>
      <c r="U277" s="31">
        <v>0</v>
      </c>
      <c r="V277" s="30">
        <v>0</v>
      </c>
      <c r="W277" s="30">
        <v>0</v>
      </c>
      <c r="X277" s="33">
        <v>0</v>
      </c>
      <c r="Y277" s="30">
        <v>4750000</v>
      </c>
      <c r="Z277" s="30"/>
      <c r="AA277" s="30">
        <v>10000000</v>
      </c>
      <c r="AB277" s="30">
        <v>0</v>
      </c>
      <c r="AC277" s="31">
        <v>0</v>
      </c>
      <c r="AD277" s="30">
        <f t="shared" si="749"/>
        <v>0</v>
      </c>
      <c r="AE277" s="33">
        <f t="shared" si="749"/>
        <v>14750000</v>
      </c>
      <c r="AF277" s="30">
        <v>0</v>
      </c>
      <c r="AG277" s="33">
        <v>16000000</v>
      </c>
      <c r="AH277" s="33">
        <v>0</v>
      </c>
      <c r="AI277" s="395">
        <f>+E277-AD277+AE277-AH277-AF277+AG277</f>
        <v>30750000</v>
      </c>
      <c r="AJ277" s="27"/>
      <c r="AK277" s="121">
        <f t="shared" si="750"/>
        <v>30750000</v>
      </c>
      <c r="AL277" s="638">
        <f>+AI277-AJ277</f>
        <v>30750000</v>
      </c>
      <c r="AM277" s="33">
        <v>0</v>
      </c>
      <c r="AN277" s="260">
        <v>0</v>
      </c>
      <c r="AO277" s="260">
        <v>0</v>
      </c>
      <c r="AP277" s="260">
        <v>0</v>
      </c>
      <c r="AQ277" s="261">
        <v>0</v>
      </c>
      <c r="AR277" s="307">
        <v>0</v>
      </c>
      <c r="AS277" s="38">
        <v>0</v>
      </c>
      <c r="AT277" s="38">
        <v>16000000</v>
      </c>
      <c r="AU277" s="36">
        <v>0</v>
      </c>
      <c r="AV277" s="42">
        <v>0</v>
      </c>
      <c r="AW277" s="42">
        <v>14750000</v>
      </c>
      <c r="AX277" s="38">
        <v>0</v>
      </c>
      <c r="AY277" s="36">
        <f t="shared" si="751"/>
        <v>30750000</v>
      </c>
      <c r="AZ277" s="42">
        <v>0</v>
      </c>
      <c r="BA277" s="30">
        <v>0</v>
      </c>
      <c r="BB277" s="32">
        <v>0</v>
      </c>
      <c r="BC277" s="32">
        <v>0</v>
      </c>
      <c r="BD277" s="32">
        <v>0</v>
      </c>
      <c r="BE277" s="32">
        <v>0</v>
      </c>
      <c r="BF277" s="32">
        <v>0</v>
      </c>
      <c r="BG277" s="32">
        <v>0</v>
      </c>
      <c r="BH277" s="32">
        <v>16000000</v>
      </c>
      <c r="BI277" s="38">
        <v>0</v>
      </c>
      <c r="BJ277" s="38">
        <v>0</v>
      </c>
      <c r="BK277" s="38">
        <v>0</v>
      </c>
      <c r="BL277" s="38">
        <f t="shared" ref="BL277:BL280" si="753">+SUM(AZ277:BK277)</f>
        <v>16000000</v>
      </c>
      <c r="BM277" s="38">
        <v>0</v>
      </c>
      <c r="BN277" s="38">
        <v>0</v>
      </c>
      <c r="BO277" s="38">
        <v>0</v>
      </c>
      <c r="BP277" s="38">
        <v>0</v>
      </c>
      <c r="BQ277" s="38">
        <v>0</v>
      </c>
      <c r="BR277" s="38">
        <v>0</v>
      </c>
      <c r="BS277" s="38">
        <v>0</v>
      </c>
      <c r="BT277" s="38">
        <v>0</v>
      </c>
      <c r="BU277" s="1126">
        <v>0</v>
      </c>
      <c r="BV277" s="39">
        <v>4147334</v>
      </c>
      <c r="BW277" s="39">
        <v>6777807</v>
      </c>
      <c r="BX277" s="38">
        <v>5066721</v>
      </c>
      <c r="BY277" s="38">
        <f>+SUM(BM277:BX277)</f>
        <v>15991862</v>
      </c>
      <c r="BZ277" s="39">
        <v>0</v>
      </c>
      <c r="CA277" s="39">
        <v>0</v>
      </c>
      <c r="CB277" s="39">
        <v>0</v>
      </c>
      <c r="CC277" s="39">
        <v>0</v>
      </c>
      <c r="CD277" s="39">
        <v>0</v>
      </c>
      <c r="CE277" s="38">
        <v>0</v>
      </c>
      <c r="CF277" s="38">
        <v>0</v>
      </c>
      <c r="CG277" s="39">
        <v>0</v>
      </c>
      <c r="CH277" s="39">
        <v>0</v>
      </c>
      <c r="CI277" s="39">
        <v>4147334</v>
      </c>
      <c r="CJ277" s="39">
        <v>0</v>
      </c>
      <c r="CK277" s="39">
        <v>11844528</v>
      </c>
      <c r="CL277" s="30">
        <f t="shared" si="752"/>
        <v>15991862</v>
      </c>
      <c r="CM277" s="33">
        <f>+AL277-AY277</f>
        <v>0</v>
      </c>
      <c r="CN277" s="33">
        <f>+AY277-BL277</f>
        <v>14750000</v>
      </c>
      <c r="CO277" s="33">
        <f>+BL277-BY277</f>
        <v>8138</v>
      </c>
      <c r="CP277" s="33">
        <f>+BY277-CL277</f>
        <v>0</v>
      </c>
      <c r="CQ277" s="74">
        <f t="shared" si="686"/>
        <v>1</v>
      </c>
      <c r="CR277" s="74">
        <f t="shared" si="687"/>
        <v>0.52032520325203258</v>
      </c>
    </row>
    <row r="278" spans="1:96" s="29" customFormat="1" ht="40.5" customHeight="1" outlineLevel="2" x14ac:dyDescent="0.25">
      <c r="A278" s="1191" t="str">
        <f t="shared" si="705"/>
        <v>C-2599-1000-6-0-2-410</v>
      </c>
      <c r="B278" s="43" t="s">
        <v>714</v>
      </c>
      <c r="C278" s="404">
        <v>10</v>
      </c>
      <c r="D278" s="65" t="s">
        <v>105</v>
      </c>
      <c r="E278" s="33">
        <v>0</v>
      </c>
      <c r="F278" s="33">
        <v>0</v>
      </c>
      <c r="G278" s="30">
        <v>0</v>
      </c>
      <c r="H278" s="30">
        <v>0</v>
      </c>
      <c r="I278" s="30">
        <v>0</v>
      </c>
      <c r="J278" s="30">
        <v>0</v>
      </c>
      <c r="K278" s="30">
        <v>0</v>
      </c>
      <c r="L278" s="30">
        <v>0</v>
      </c>
      <c r="M278" s="30">
        <v>0</v>
      </c>
      <c r="N278" s="30">
        <v>0</v>
      </c>
      <c r="O278" s="30">
        <v>0</v>
      </c>
      <c r="P278" s="30">
        <v>0</v>
      </c>
      <c r="Q278" s="31">
        <v>0</v>
      </c>
      <c r="R278" s="30">
        <v>0</v>
      </c>
      <c r="S278" s="30"/>
      <c r="T278" s="33">
        <v>0</v>
      </c>
      <c r="U278" s="31">
        <v>0</v>
      </c>
      <c r="V278" s="30">
        <v>4000000</v>
      </c>
      <c r="W278" s="30">
        <v>0</v>
      </c>
      <c r="X278" s="33">
        <v>0</v>
      </c>
      <c r="Y278" s="30">
        <f>668000+4750000</f>
        <v>5418000</v>
      </c>
      <c r="Z278" s="30"/>
      <c r="AA278" s="30">
        <v>10000000</v>
      </c>
      <c r="AB278" s="30">
        <v>0</v>
      </c>
      <c r="AC278" s="31">
        <v>0</v>
      </c>
      <c r="AD278" s="30">
        <f t="shared" si="749"/>
        <v>4000000</v>
      </c>
      <c r="AE278" s="33">
        <f t="shared" si="749"/>
        <v>15418000</v>
      </c>
      <c r="AF278" s="30">
        <v>0</v>
      </c>
      <c r="AG278" s="33">
        <v>14000000</v>
      </c>
      <c r="AH278" s="33">
        <v>850000</v>
      </c>
      <c r="AI278" s="395">
        <f>+E278-AD278+AE278-AH278-AF278+AG278</f>
        <v>24568000</v>
      </c>
      <c r="AJ278" s="27"/>
      <c r="AK278" s="121">
        <f t="shared" si="750"/>
        <v>24568000</v>
      </c>
      <c r="AL278" s="638">
        <f>+AI278-AJ278</f>
        <v>24568000</v>
      </c>
      <c r="AM278" s="33">
        <v>0</v>
      </c>
      <c r="AN278" s="260">
        <v>0</v>
      </c>
      <c r="AO278" s="260">
        <v>0</v>
      </c>
      <c r="AP278" s="260">
        <v>0</v>
      </c>
      <c r="AQ278" s="261">
        <v>0</v>
      </c>
      <c r="AR278" s="307">
        <v>0</v>
      </c>
      <c r="AS278" s="38">
        <v>0</v>
      </c>
      <c r="AT278" s="38">
        <v>10000000</v>
      </c>
      <c r="AU278" s="36">
        <v>0</v>
      </c>
      <c r="AV278" s="42">
        <v>0</v>
      </c>
      <c r="AW278" s="42">
        <v>14568000</v>
      </c>
      <c r="AX278" s="38">
        <v>0</v>
      </c>
      <c r="AY278" s="35">
        <f t="shared" si="751"/>
        <v>24568000</v>
      </c>
      <c r="AZ278" s="38">
        <v>0</v>
      </c>
      <c r="BA278" s="38">
        <v>0</v>
      </c>
      <c r="BB278" s="38">
        <v>0</v>
      </c>
      <c r="BC278" s="38">
        <v>0</v>
      </c>
      <c r="BD278" s="38">
        <v>0</v>
      </c>
      <c r="BE278" s="38">
        <v>0</v>
      </c>
      <c r="BF278" s="38">
        <v>0</v>
      </c>
      <c r="BG278" s="38">
        <v>0</v>
      </c>
      <c r="BH278" s="38">
        <v>2845186</v>
      </c>
      <c r="BI278" s="38">
        <v>3876357</v>
      </c>
      <c r="BJ278" s="32">
        <v>2100000</v>
      </c>
      <c r="BK278" s="35">
        <v>750947</v>
      </c>
      <c r="BL278" s="38">
        <f t="shared" si="753"/>
        <v>9572490</v>
      </c>
      <c r="BM278" s="42">
        <v>0</v>
      </c>
      <c r="BN278" s="38">
        <v>0</v>
      </c>
      <c r="BO278" s="38">
        <v>0</v>
      </c>
      <c r="BP278" s="38">
        <v>0</v>
      </c>
      <c r="BQ278" s="38">
        <v>0</v>
      </c>
      <c r="BR278" s="38">
        <v>0</v>
      </c>
      <c r="BS278" s="56">
        <v>0</v>
      </c>
      <c r="BT278" s="42">
        <v>0</v>
      </c>
      <c r="BU278" s="30">
        <v>2498301</v>
      </c>
      <c r="BV278" s="44">
        <v>346885</v>
      </c>
      <c r="BW278" s="44">
        <v>3876357</v>
      </c>
      <c r="BX278" s="35">
        <v>2850947</v>
      </c>
      <c r="BY278" s="30">
        <f>+SUM(BM278:BX278)</f>
        <v>9572490</v>
      </c>
      <c r="BZ278" s="44">
        <v>0</v>
      </c>
      <c r="CA278" s="123">
        <v>0</v>
      </c>
      <c r="CB278" s="123">
        <v>0</v>
      </c>
      <c r="CC278" s="123">
        <v>0</v>
      </c>
      <c r="CD278" s="123">
        <v>0</v>
      </c>
      <c r="CE278" s="123">
        <v>0</v>
      </c>
      <c r="CF278" s="123">
        <v>0</v>
      </c>
      <c r="CG278" s="39">
        <v>0</v>
      </c>
      <c r="CH278" s="423">
        <v>1500191</v>
      </c>
      <c r="CI278" s="44">
        <v>1344995</v>
      </c>
      <c r="CJ278" s="44">
        <v>3876357</v>
      </c>
      <c r="CK278" s="44">
        <v>2850947</v>
      </c>
      <c r="CL278" s="30">
        <f t="shared" si="752"/>
        <v>9572490</v>
      </c>
      <c r="CM278" s="33">
        <f>+AL278-AY278</f>
        <v>0</v>
      </c>
      <c r="CN278" s="33">
        <f>+AY278-BL278</f>
        <v>14995510</v>
      </c>
      <c r="CO278" s="33">
        <f>+BL278-BY278</f>
        <v>0</v>
      </c>
      <c r="CP278" s="33">
        <f>+BY278-CL278</f>
        <v>0</v>
      </c>
      <c r="CQ278" s="74">
        <f t="shared" si="686"/>
        <v>1</v>
      </c>
      <c r="CR278" s="74">
        <f t="shared" si="687"/>
        <v>0.389632448713774</v>
      </c>
    </row>
    <row r="279" spans="1:96" s="29" customFormat="1" ht="39.75" customHeight="1" outlineLevel="2" x14ac:dyDescent="0.25">
      <c r="A279" s="1191" t="str">
        <f t="shared" si="705"/>
        <v>C-2599-1000-6-0-2-810</v>
      </c>
      <c r="B279" s="43" t="s">
        <v>715</v>
      </c>
      <c r="C279" s="404">
        <v>10</v>
      </c>
      <c r="D279" s="65" t="s">
        <v>686</v>
      </c>
      <c r="E279" s="33">
        <v>0</v>
      </c>
      <c r="F279" s="33">
        <v>0</v>
      </c>
      <c r="G279" s="30">
        <v>0</v>
      </c>
      <c r="H279" s="30">
        <v>0</v>
      </c>
      <c r="I279" s="30">
        <v>0</v>
      </c>
      <c r="J279" s="30">
        <v>0</v>
      </c>
      <c r="K279" s="30">
        <v>0</v>
      </c>
      <c r="L279" s="30">
        <v>0</v>
      </c>
      <c r="M279" s="30">
        <v>0</v>
      </c>
      <c r="N279" s="30">
        <v>0</v>
      </c>
      <c r="O279" s="30">
        <v>0</v>
      </c>
      <c r="P279" s="30">
        <v>0</v>
      </c>
      <c r="Q279" s="31">
        <v>0</v>
      </c>
      <c r="R279" s="30">
        <v>0</v>
      </c>
      <c r="S279" s="30"/>
      <c r="T279" s="33">
        <v>0</v>
      </c>
      <c r="U279" s="31">
        <v>0</v>
      </c>
      <c r="V279" s="30"/>
      <c r="W279" s="30">
        <v>20000000</v>
      </c>
      <c r="X279" s="33">
        <v>0</v>
      </c>
      <c r="Y279" s="30"/>
      <c r="Z279" s="30">
        <f>10000000+10000000</f>
        <v>20000000</v>
      </c>
      <c r="AA279" s="30">
        <v>0</v>
      </c>
      <c r="AB279" s="30">
        <v>0</v>
      </c>
      <c r="AC279" s="31">
        <v>0</v>
      </c>
      <c r="AD279" s="30">
        <v>20000000</v>
      </c>
      <c r="AE279" s="33">
        <f>+G279+I279+K279+M279+O279+Q279+S279+U279+W279+Y279+AA279+AC279</f>
        <v>20000000</v>
      </c>
      <c r="AF279" s="30">
        <v>0</v>
      </c>
      <c r="AG279" s="33">
        <v>160000000</v>
      </c>
      <c r="AH279" s="33">
        <v>43000000</v>
      </c>
      <c r="AI279" s="395">
        <f>+E279-AD279+AE279-AH279-AF279+AG279</f>
        <v>117000000</v>
      </c>
      <c r="AJ279" s="27"/>
      <c r="AK279" s="121">
        <f t="shared" si="750"/>
        <v>117000000</v>
      </c>
      <c r="AL279" s="638">
        <f>+AI279-AJ279</f>
        <v>117000000</v>
      </c>
      <c r="AM279" s="33">
        <v>0</v>
      </c>
      <c r="AN279" s="260">
        <v>0</v>
      </c>
      <c r="AO279" s="260">
        <v>0</v>
      </c>
      <c r="AP279" s="260">
        <v>0</v>
      </c>
      <c r="AQ279" s="261">
        <v>0</v>
      </c>
      <c r="AR279" s="307">
        <v>0</v>
      </c>
      <c r="AS279" s="38">
        <v>0</v>
      </c>
      <c r="AT279" s="38">
        <v>0</v>
      </c>
      <c r="AU279" s="36">
        <v>0</v>
      </c>
      <c r="AV279" s="42">
        <v>0</v>
      </c>
      <c r="AW279" s="42">
        <v>0</v>
      </c>
      <c r="AX279" s="38">
        <v>117000000</v>
      </c>
      <c r="AY279" s="36">
        <f t="shared" si="751"/>
        <v>117000000</v>
      </c>
      <c r="AZ279" s="42">
        <v>0</v>
      </c>
      <c r="BA279" s="31">
        <v>0</v>
      </c>
      <c r="BB279" s="38">
        <v>0</v>
      </c>
      <c r="BC279" s="38">
        <v>0</v>
      </c>
      <c r="BD279" s="32">
        <v>0</v>
      </c>
      <c r="BE279" s="32">
        <v>0</v>
      </c>
      <c r="BF279" s="32">
        <v>0</v>
      </c>
      <c r="BG279" s="32">
        <v>0</v>
      </c>
      <c r="BH279" s="33">
        <v>0</v>
      </c>
      <c r="BI279" s="32">
        <v>0</v>
      </c>
      <c r="BJ279" s="32">
        <v>0</v>
      </c>
      <c r="BK279" s="35">
        <v>79435492.310000002</v>
      </c>
      <c r="BL279" s="30">
        <f t="shared" si="753"/>
        <v>79435492.310000002</v>
      </c>
      <c r="BM279" s="42">
        <v>0</v>
      </c>
      <c r="BN279" s="38">
        <v>0</v>
      </c>
      <c r="BO279" s="38">
        <v>0</v>
      </c>
      <c r="BP279" s="38">
        <v>0</v>
      </c>
      <c r="BQ279" s="38">
        <v>0</v>
      </c>
      <c r="BR279" s="38">
        <v>0</v>
      </c>
      <c r="BS279" s="56">
        <v>0</v>
      </c>
      <c r="BT279" s="42">
        <v>0</v>
      </c>
      <c r="BU279" s="955">
        <v>0</v>
      </c>
      <c r="BV279" s="44">
        <v>0</v>
      </c>
      <c r="BW279" s="44">
        <v>0</v>
      </c>
      <c r="BX279" s="35">
        <v>79435492.310000002</v>
      </c>
      <c r="BY279" s="30">
        <f>+SUM(BM279:BX279)</f>
        <v>79435492.310000002</v>
      </c>
      <c r="BZ279" s="42">
        <v>0</v>
      </c>
      <c r="CA279" s="38">
        <v>0</v>
      </c>
      <c r="CB279" s="38">
        <v>0</v>
      </c>
      <c r="CC279" s="38">
        <v>0</v>
      </c>
      <c r="CD279" s="38">
        <v>0</v>
      </c>
      <c r="CE279" s="38">
        <v>0</v>
      </c>
      <c r="CF279" s="38">
        <v>0</v>
      </c>
      <c r="CG279" s="39">
        <v>0</v>
      </c>
      <c r="CH279" s="423">
        <v>0</v>
      </c>
      <c r="CI279" s="44">
        <v>0</v>
      </c>
      <c r="CJ279" s="44">
        <v>0</v>
      </c>
      <c r="CK279" s="44">
        <v>0</v>
      </c>
      <c r="CL279" s="30">
        <f t="shared" si="752"/>
        <v>0</v>
      </c>
      <c r="CM279" s="33">
        <f>+AL279-AY279</f>
        <v>0</v>
      </c>
      <c r="CN279" s="33">
        <f>+AY279-BL279</f>
        <v>37564507.689999998</v>
      </c>
      <c r="CO279" s="33">
        <f>+BL279-BY279</f>
        <v>0</v>
      </c>
      <c r="CP279" s="33">
        <f>+BY279-CL279</f>
        <v>79435492.310000002</v>
      </c>
      <c r="CQ279" s="74">
        <f t="shared" si="686"/>
        <v>1</v>
      </c>
      <c r="CR279" s="74">
        <f t="shared" si="687"/>
        <v>0.67893583170940175</v>
      </c>
    </row>
    <row r="280" spans="1:96" s="29" customFormat="1" ht="33.75" customHeight="1" outlineLevel="2" thickBot="1" x14ac:dyDescent="0.3">
      <c r="A280" s="1191" t="str">
        <f t="shared" si="705"/>
        <v>C-2599-1000-6-0-2-1110</v>
      </c>
      <c r="B280" s="49" t="s">
        <v>716</v>
      </c>
      <c r="C280" s="411">
        <v>10</v>
      </c>
      <c r="D280" s="970" t="s">
        <v>363</v>
      </c>
      <c r="E280" s="55">
        <v>0</v>
      </c>
      <c r="F280" s="55">
        <v>0</v>
      </c>
      <c r="G280" s="54">
        <v>0</v>
      </c>
      <c r="H280" s="54">
        <v>0</v>
      </c>
      <c r="I280" s="54">
        <v>0</v>
      </c>
      <c r="J280" s="54">
        <v>0</v>
      </c>
      <c r="K280" s="54">
        <v>0</v>
      </c>
      <c r="L280" s="54">
        <v>0</v>
      </c>
      <c r="M280" s="54">
        <v>0</v>
      </c>
      <c r="N280" s="54">
        <v>0</v>
      </c>
      <c r="O280" s="54">
        <v>0</v>
      </c>
      <c r="P280" s="54">
        <v>0</v>
      </c>
      <c r="Q280" s="53">
        <v>0</v>
      </c>
      <c r="R280" s="54"/>
      <c r="S280" s="54"/>
      <c r="T280" s="55">
        <v>14000000</v>
      </c>
      <c r="U280" s="53">
        <v>0</v>
      </c>
      <c r="V280" s="54">
        <v>0</v>
      </c>
      <c r="W280" s="54">
        <v>0</v>
      </c>
      <c r="X280" s="55">
        <v>9500000</v>
      </c>
      <c r="Y280" s="54">
        <v>0</v>
      </c>
      <c r="Z280" s="54">
        <v>0</v>
      </c>
      <c r="AA280" s="54">
        <v>0</v>
      </c>
      <c r="AB280" s="54">
        <v>0</v>
      </c>
      <c r="AC280" s="53">
        <v>0</v>
      </c>
      <c r="AD280" s="54">
        <f>+F280+H280+J280+L280+N280+P280+R280+T280+V280+X280+Z280+AB280</f>
        <v>23500000</v>
      </c>
      <c r="AE280" s="55">
        <f>+G280+I280+K280+M280+O280+Q280+S280+U280+W280+Y280+AA280+AC280</f>
        <v>0</v>
      </c>
      <c r="AF280" s="54"/>
      <c r="AG280" s="55">
        <v>70000000</v>
      </c>
      <c r="AH280" s="55">
        <v>28650000</v>
      </c>
      <c r="AI280" s="965">
        <f>+E280-AD280+AE280-AH280-AF280+AG280</f>
        <v>17850000</v>
      </c>
      <c r="AJ280" s="685"/>
      <c r="AK280" s="121">
        <f t="shared" si="750"/>
        <v>17850000</v>
      </c>
      <c r="AL280" s="961">
        <f>+AI280-AJ280</f>
        <v>17850000</v>
      </c>
      <c r="AM280" s="55">
        <v>0</v>
      </c>
      <c r="AN280" s="54">
        <v>0</v>
      </c>
      <c r="AO280" s="54">
        <v>0</v>
      </c>
      <c r="AP280" s="54">
        <v>0</v>
      </c>
      <c r="AQ280" s="54">
        <v>0</v>
      </c>
      <c r="AR280" s="921">
        <v>0</v>
      </c>
      <c r="AS280" s="50">
        <v>0</v>
      </c>
      <c r="AT280" s="50">
        <v>0</v>
      </c>
      <c r="AU280" s="426">
        <v>0</v>
      </c>
      <c r="AV280" s="52">
        <v>17850000</v>
      </c>
      <c r="AW280" s="52">
        <v>0</v>
      </c>
      <c r="AX280" s="50">
        <v>0</v>
      </c>
      <c r="AY280" s="426">
        <f t="shared" si="751"/>
        <v>17850000</v>
      </c>
      <c r="AZ280" s="52">
        <v>0</v>
      </c>
      <c r="BA280" s="50">
        <v>0</v>
      </c>
      <c r="BB280" s="50">
        <v>0</v>
      </c>
      <c r="BC280" s="50">
        <v>0</v>
      </c>
      <c r="BD280" s="50">
        <v>0</v>
      </c>
      <c r="BE280" s="136">
        <v>0</v>
      </c>
      <c r="BF280" s="136">
        <v>0</v>
      </c>
      <c r="BG280" s="136">
        <v>0</v>
      </c>
      <c r="BH280" s="55">
        <v>0</v>
      </c>
      <c r="BI280" s="136">
        <v>0</v>
      </c>
      <c r="BJ280" s="136">
        <v>0</v>
      </c>
      <c r="BK280" s="51">
        <v>17850000</v>
      </c>
      <c r="BL280" s="54">
        <f t="shared" si="753"/>
        <v>17850000</v>
      </c>
      <c r="BM280" s="52">
        <v>0</v>
      </c>
      <c r="BN280" s="425">
        <v>0</v>
      </c>
      <c r="BO280" s="425">
        <v>0</v>
      </c>
      <c r="BP280" s="425">
        <v>0</v>
      </c>
      <c r="BQ280" s="425">
        <v>0</v>
      </c>
      <c r="BR280" s="50">
        <v>0</v>
      </c>
      <c r="BS280" s="922">
        <v>0</v>
      </c>
      <c r="BT280" s="52">
        <v>0</v>
      </c>
      <c r="BU280" s="956">
        <v>0</v>
      </c>
      <c r="BV280" s="920">
        <v>0</v>
      </c>
      <c r="BW280" s="920">
        <v>0</v>
      </c>
      <c r="BX280" s="51">
        <v>17850000</v>
      </c>
      <c r="BY280" s="54">
        <f>+SUM(BM280:BX280)</f>
        <v>17850000</v>
      </c>
      <c r="BZ280" s="949">
        <v>0</v>
      </c>
      <c r="CA280" s="923">
        <v>0</v>
      </c>
      <c r="CB280" s="923">
        <v>0</v>
      </c>
      <c r="CC280" s="923">
        <v>0</v>
      </c>
      <c r="CD280" s="923">
        <v>0</v>
      </c>
      <c r="CE280" s="923">
        <v>0</v>
      </c>
      <c r="CF280" s="923">
        <v>0</v>
      </c>
      <c r="CG280" s="923">
        <v>0</v>
      </c>
      <c r="CH280" s="948">
        <v>0</v>
      </c>
      <c r="CI280" s="949">
        <v>0</v>
      </c>
      <c r="CJ280" s="949">
        <v>0</v>
      </c>
      <c r="CK280" s="949">
        <v>0</v>
      </c>
      <c r="CL280" s="948">
        <f t="shared" si="752"/>
        <v>0</v>
      </c>
      <c r="CM280" s="55">
        <f>+AL280-AY280</f>
        <v>0</v>
      </c>
      <c r="CN280" s="55">
        <f>+AY280-BL280</f>
        <v>0</v>
      </c>
      <c r="CO280" s="55">
        <f>+BL280-BY280</f>
        <v>0</v>
      </c>
      <c r="CP280" s="55">
        <f>+BY280-CL280</f>
        <v>17850000</v>
      </c>
      <c r="CQ280" s="933">
        <f t="shared" si="686"/>
        <v>1</v>
      </c>
      <c r="CR280" s="933">
        <f t="shared" si="687"/>
        <v>1</v>
      </c>
    </row>
    <row r="281" spans="1:96" s="86" customFormat="1" ht="18" customHeight="1" thickBot="1" x14ac:dyDescent="0.25">
      <c r="A281" s="1195"/>
      <c r="B281" s="869"/>
      <c r="C281" s="869"/>
      <c r="D281" s="869"/>
      <c r="E281" s="869"/>
      <c r="F281" s="869"/>
      <c r="G281" s="869"/>
      <c r="H281" s="869"/>
      <c r="I281" s="869"/>
      <c r="J281" s="869"/>
      <c r="K281" s="869"/>
      <c r="L281" s="869"/>
      <c r="M281" s="869"/>
      <c r="N281" s="869"/>
      <c r="O281" s="869"/>
      <c r="P281" s="869"/>
      <c r="Q281" s="869"/>
      <c r="R281" s="869"/>
      <c r="S281" s="869"/>
      <c r="T281" s="869"/>
      <c r="U281" s="869"/>
      <c r="V281" s="869"/>
      <c r="W281" s="869"/>
      <c r="X281" s="869"/>
      <c r="Y281" s="869"/>
      <c r="Z281" s="869"/>
      <c r="AA281" s="869"/>
      <c r="AB281" s="869"/>
      <c r="AC281" s="869"/>
      <c r="AD281" s="869"/>
      <c r="AE281" s="869"/>
      <c r="AF281" s="869"/>
      <c r="AG281" s="869"/>
      <c r="AH281" s="869"/>
      <c r="AI281" s="869"/>
      <c r="AJ281" s="869"/>
      <c r="AK281" s="869"/>
      <c r="AL281" s="869"/>
      <c r="AM281" s="869"/>
      <c r="AN281" s="869"/>
      <c r="AO281" s="869"/>
      <c r="AP281" s="869"/>
      <c r="AQ281" s="869"/>
      <c r="AR281" s="869"/>
      <c r="AS281" s="869"/>
      <c r="AT281" s="869"/>
      <c r="AU281" s="869"/>
      <c r="AV281" s="869"/>
      <c r="AW281" s="1135"/>
      <c r="AX281" s="869"/>
      <c r="AY281" s="869"/>
      <c r="AZ281" s="869"/>
      <c r="BA281" s="869"/>
      <c r="BB281" s="869"/>
      <c r="BC281" s="869"/>
      <c r="BD281" s="869"/>
      <c r="BE281" s="869"/>
      <c r="BF281" s="869"/>
      <c r="BG281" s="869"/>
      <c r="BH281" s="869"/>
      <c r="BI281" s="869"/>
      <c r="BJ281" s="1135"/>
      <c r="BK281" s="869"/>
      <c r="BL281" s="869"/>
      <c r="BM281" s="869"/>
      <c r="BN281" s="869"/>
      <c r="BO281" s="869"/>
      <c r="BP281" s="869"/>
      <c r="BQ281" s="869"/>
      <c r="BR281" s="869"/>
      <c r="BS281" s="869"/>
      <c r="BT281" s="869"/>
      <c r="BU281" s="869"/>
      <c r="BV281" s="869"/>
      <c r="BW281" s="1135"/>
      <c r="BX281" s="869"/>
      <c r="BY281" s="869"/>
      <c r="BZ281" s="869"/>
      <c r="CA281" s="869"/>
      <c r="CB281" s="869"/>
      <c r="CC281" s="869"/>
      <c r="CD281" s="869"/>
      <c r="CE281" s="869"/>
      <c r="CF281" s="869"/>
      <c r="CG281" s="869"/>
      <c r="CH281" s="869"/>
      <c r="CI281" s="869"/>
      <c r="CJ281" s="1176"/>
      <c r="CK281" s="1135"/>
      <c r="CL281" s="869"/>
      <c r="CM281" s="869"/>
      <c r="CN281" s="869"/>
      <c r="CO281" s="869"/>
      <c r="CP281" s="869"/>
      <c r="CQ281" s="869"/>
      <c r="CR281" s="869"/>
    </row>
    <row r="282" spans="1:96" s="311" customFormat="1" ht="30" customHeight="1" thickBot="1" x14ac:dyDescent="0.25">
      <c r="A282" s="1196"/>
      <c r="B282" s="308"/>
      <c r="C282" s="418"/>
      <c r="D282" s="679" t="s">
        <v>5</v>
      </c>
      <c r="E282" s="680">
        <f t="shared" ref="E282:S282" si="754">+E155+E11</f>
        <v>470024036667</v>
      </c>
      <c r="F282" s="309">
        <f t="shared" si="754"/>
        <v>329500000</v>
      </c>
      <c r="G282" s="309">
        <f t="shared" si="754"/>
        <v>329500000</v>
      </c>
      <c r="H282" s="309">
        <f t="shared" si="754"/>
        <v>317600000</v>
      </c>
      <c r="I282" s="309">
        <f t="shared" si="754"/>
        <v>317600000</v>
      </c>
      <c r="J282" s="309">
        <f t="shared" si="754"/>
        <v>43223589</v>
      </c>
      <c r="K282" s="309">
        <f t="shared" si="754"/>
        <v>43223589</v>
      </c>
      <c r="L282" s="309">
        <f t="shared" si="754"/>
        <v>393991572</v>
      </c>
      <c r="M282" s="309">
        <f t="shared" si="754"/>
        <v>393991572</v>
      </c>
      <c r="N282" s="309">
        <f t="shared" si="754"/>
        <v>452152000</v>
      </c>
      <c r="O282" s="309">
        <f t="shared" si="754"/>
        <v>452152000</v>
      </c>
      <c r="P282" s="309">
        <f t="shared" si="754"/>
        <v>1250119338</v>
      </c>
      <c r="Q282" s="309">
        <f t="shared" si="754"/>
        <v>1250119338</v>
      </c>
      <c r="R282" s="309">
        <f t="shared" si="754"/>
        <v>211595455</v>
      </c>
      <c r="S282" s="309">
        <f t="shared" si="754"/>
        <v>211595455</v>
      </c>
      <c r="T282" s="309">
        <f>+T155+T11+T11</f>
        <v>844000000</v>
      </c>
      <c r="U282" s="309">
        <f t="shared" ref="U282:AZ282" si="755">+U155+U11</f>
        <v>844000000</v>
      </c>
      <c r="V282" s="309">
        <f t="shared" si="755"/>
        <v>9655924458</v>
      </c>
      <c r="W282" s="309">
        <f t="shared" si="755"/>
        <v>9655924458</v>
      </c>
      <c r="X282" s="309">
        <f t="shared" si="755"/>
        <v>2026324291</v>
      </c>
      <c r="Y282" s="309">
        <f t="shared" si="755"/>
        <v>2026324291</v>
      </c>
      <c r="Z282" s="309">
        <f t="shared" si="755"/>
        <v>3144103464</v>
      </c>
      <c r="AA282" s="309">
        <f t="shared" si="755"/>
        <v>3144103464</v>
      </c>
      <c r="AB282" s="309">
        <f t="shared" si="755"/>
        <v>1959504022</v>
      </c>
      <c r="AC282" s="309">
        <f t="shared" si="755"/>
        <v>1959504022</v>
      </c>
      <c r="AD282" s="309">
        <f t="shared" si="755"/>
        <v>20628038189</v>
      </c>
      <c r="AE282" s="915">
        <f t="shared" si="755"/>
        <v>20628038189</v>
      </c>
      <c r="AF282" s="680">
        <f t="shared" si="755"/>
        <v>18935249088</v>
      </c>
      <c r="AG282" s="309">
        <f t="shared" si="755"/>
        <v>54109574910</v>
      </c>
      <c r="AH282" s="309">
        <f t="shared" si="755"/>
        <v>51148254209</v>
      </c>
      <c r="AI282" s="309">
        <f t="shared" si="755"/>
        <v>454050108280</v>
      </c>
      <c r="AJ282" s="309">
        <f>+AJ155+AJ11</f>
        <v>0</v>
      </c>
      <c r="AK282" s="309">
        <f>+AK155+AK11</f>
        <v>450989838579.96997</v>
      </c>
      <c r="AL282" s="309">
        <f>+AL155+AL11</f>
        <v>454050108280</v>
      </c>
      <c r="AM282" s="309">
        <f t="shared" si="755"/>
        <v>406893054711.57001</v>
      </c>
      <c r="AN282" s="309">
        <f t="shared" si="755"/>
        <v>7422775172.54</v>
      </c>
      <c r="AO282" s="309">
        <f t="shared" si="755"/>
        <v>5138395172.29</v>
      </c>
      <c r="AP282" s="309">
        <f t="shared" si="755"/>
        <v>2309863664</v>
      </c>
      <c r="AQ282" s="309">
        <f t="shared" si="755"/>
        <v>1903798834.77</v>
      </c>
      <c r="AR282" s="309">
        <f t="shared" si="755"/>
        <v>2100464495</v>
      </c>
      <c r="AS282" s="309">
        <f t="shared" si="755"/>
        <v>2712690224.4300003</v>
      </c>
      <c r="AT282" s="309">
        <f t="shared" si="755"/>
        <v>3516135496</v>
      </c>
      <c r="AU282" s="309">
        <f t="shared" si="755"/>
        <v>2609171982.3699999</v>
      </c>
      <c r="AV282" s="309">
        <f t="shared" si="755"/>
        <v>8636864409</v>
      </c>
      <c r="AW282" s="309">
        <f t="shared" si="755"/>
        <v>3458601525</v>
      </c>
      <c r="AX282" s="309">
        <f t="shared" si="755"/>
        <v>5011566843</v>
      </c>
      <c r="AY282" s="309">
        <f t="shared" si="755"/>
        <v>450989838579.96997</v>
      </c>
      <c r="AZ282" s="309">
        <f t="shared" si="755"/>
        <v>70849174681.029999</v>
      </c>
      <c r="BA282" s="309">
        <f t="shared" ref="BA282:CF282" si="756">+BA155+BA11</f>
        <v>12909344072.43</v>
      </c>
      <c r="BB282" s="309">
        <f t="shared" si="756"/>
        <v>106506716224.72</v>
      </c>
      <c r="BC282" s="309">
        <f t="shared" si="756"/>
        <v>49910938022.520004</v>
      </c>
      <c r="BD282" s="309">
        <f t="shared" si="756"/>
        <v>19600982149</v>
      </c>
      <c r="BE282" s="309">
        <f t="shared" si="756"/>
        <v>18282239991</v>
      </c>
      <c r="BF282" s="309">
        <f t="shared" si="756"/>
        <v>12415291431</v>
      </c>
      <c r="BG282" s="309">
        <f t="shared" si="756"/>
        <v>17569592092</v>
      </c>
      <c r="BH282" s="309">
        <f t="shared" si="756"/>
        <v>17771666981.040001</v>
      </c>
      <c r="BI282" s="309">
        <f t="shared" si="756"/>
        <v>17988558106</v>
      </c>
      <c r="BJ282" s="309">
        <f t="shared" si="756"/>
        <v>22271588415.130001</v>
      </c>
      <c r="BK282" s="309">
        <f t="shared" si="756"/>
        <v>39881177518.059998</v>
      </c>
      <c r="BL282" s="309">
        <f t="shared" si="756"/>
        <v>437071467190.27002</v>
      </c>
      <c r="BM282" s="309">
        <f t="shared" si="756"/>
        <v>516205717</v>
      </c>
      <c r="BN282" s="309">
        <f t="shared" si="756"/>
        <v>590043595</v>
      </c>
      <c r="BO282" s="309">
        <f t="shared" si="756"/>
        <v>818138326</v>
      </c>
      <c r="BP282" s="309">
        <f t="shared" si="756"/>
        <v>842204724</v>
      </c>
      <c r="BQ282" s="309">
        <f t="shared" si="756"/>
        <v>1021208305</v>
      </c>
      <c r="BR282" s="309">
        <f t="shared" si="756"/>
        <v>1662270674</v>
      </c>
      <c r="BS282" s="309">
        <f t="shared" si="756"/>
        <v>1364717542.6399999</v>
      </c>
      <c r="BT282" s="309">
        <f t="shared" si="756"/>
        <v>1421700495.4099998</v>
      </c>
      <c r="BU282" s="309">
        <f t="shared" si="756"/>
        <v>1726998044.4100001</v>
      </c>
      <c r="BV282" s="309">
        <f t="shared" si="756"/>
        <v>1971547547.4100001</v>
      </c>
      <c r="BW282" s="309">
        <f t="shared" si="756"/>
        <v>36636032045.18</v>
      </c>
      <c r="BX282" s="309">
        <f t="shared" si="756"/>
        <v>80515949671.329987</v>
      </c>
      <c r="BY282" s="309">
        <f t="shared" si="756"/>
        <v>417788059672.28003</v>
      </c>
      <c r="BZ282" s="309">
        <f t="shared" si="756"/>
        <v>8219358444</v>
      </c>
      <c r="CA282" s="309">
        <f t="shared" si="756"/>
        <v>25411588752</v>
      </c>
      <c r="CB282" s="309">
        <f t="shared" si="756"/>
        <v>28032814187.799999</v>
      </c>
      <c r="CC282" s="309">
        <f t="shared" si="756"/>
        <v>23474261079</v>
      </c>
      <c r="CD282" s="309">
        <f t="shared" si="756"/>
        <v>29791602460</v>
      </c>
      <c r="CE282" s="309">
        <f t="shared" si="756"/>
        <v>29961602747.43</v>
      </c>
      <c r="CF282" s="309">
        <f t="shared" si="756"/>
        <v>27450622838.25</v>
      </c>
      <c r="CG282" s="309">
        <f t="shared" ref="CG282:CP282" si="757">+CG155+CG11</f>
        <v>28069702174.41</v>
      </c>
      <c r="CH282" s="309">
        <f t="shared" si="757"/>
        <v>29238830562.41</v>
      </c>
      <c r="CI282" s="309">
        <f t="shared" si="757"/>
        <v>29711754284.469997</v>
      </c>
      <c r="CJ282" s="309">
        <f t="shared" si="757"/>
        <v>36209243607.18</v>
      </c>
      <c r="CK282" s="309">
        <f t="shared" si="757"/>
        <v>52015962371.070007</v>
      </c>
      <c r="CL282" s="309">
        <f t="shared" si="757"/>
        <v>388782858507.02002</v>
      </c>
      <c r="CM282" s="309">
        <f t="shared" si="757"/>
        <v>3060269700.0300002</v>
      </c>
      <c r="CN282" s="309">
        <f t="shared" si="757"/>
        <v>13918371389.699999</v>
      </c>
      <c r="CO282" s="309">
        <f t="shared" si="757"/>
        <v>19283407517.989998</v>
      </c>
      <c r="CP282" s="309">
        <f t="shared" si="757"/>
        <v>29005201165.260002</v>
      </c>
      <c r="CQ282" s="310">
        <f>IFERROR(AY282/AL282,0)</f>
        <v>0.99326006173278381</v>
      </c>
      <c r="CR282" s="310">
        <f>IFERROR(BL282/AL282,0)</f>
        <v>0.96260623931123535</v>
      </c>
    </row>
    <row r="283" spans="1:96" ht="19.5" customHeight="1" x14ac:dyDescent="0.25">
      <c r="A283" s="1196"/>
      <c r="B283" s="399"/>
      <c r="C283" s="312"/>
      <c r="D283" s="313"/>
      <c r="E283" s="314"/>
      <c r="F283" s="314"/>
      <c r="G283" s="314"/>
      <c r="H283" s="314"/>
      <c r="I283" s="314"/>
      <c r="J283" s="314"/>
      <c r="K283" s="314"/>
      <c r="L283" s="314"/>
      <c r="M283" s="314"/>
      <c r="N283" s="314"/>
      <c r="O283" s="314"/>
      <c r="P283" s="314"/>
      <c r="Q283" s="314"/>
      <c r="R283" s="314"/>
      <c r="S283" s="314"/>
      <c r="T283" s="314"/>
      <c r="U283" s="314"/>
      <c r="V283" s="314"/>
      <c r="W283" s="314"/>
      <c r="X283" s="314"/>
      <c r="Y283" s="314"/>
      <c r="Z283" s="314"/>
      <c r="AA283" s="314"/>
      <c r="AB283" s="314"/>
      <c r="AC283" s="314"/>
      <c r="AD283" s="314"/>
      <c r="AE283" s="314"/>
      <c r="AF283" s="314"/>
      <c r="AG283" s="314"/>
      <c r="AH283" s="314"/>
      <c r="AI283" s="314"/>
      <c r="AJ283" s="314"/>
      <c r="AK283" s="314"/>
      <c r="AL283" s="314"/>
      <c r="AM283" s="314"/>
      <c r="AN283" s="314"/>
      <c r="AO283" s="314"/>
      <c r="AP283" s="314"/>
      <c r="AQ283" s="314"/>
      <c r="AR283" s="314"/>
      <c r="AS283" s="314"/>
      <c r="AT283" s="314"/>
      <c r="AU283" s="314"/>
      <c r="AV283" s="314"/>
      <c r="AW283" s="314"/>
      <c r="AX283" s="314"/>
      <c r="AY283" s="314"/>
      <c r="AZ283" s="314"/>
      <c r="BA283" s="314"/>
      <c r="BB283" s="314"/>
      <c r="BC283" s="314"/>
      <c r="BD283" s="314"/>
      <c r="BE283" s="314"/>
      <c r="BF283" s="314"/>
      <c r="BG283" s="314"/>
      <c r="BH283" s="314"/>
      <c r="BI283" s="314"/>
      <c r="BJ283" s="314"/>
      <c r="BK283" s="314"/>
      <c r="BL283" s="314"/>
      <c r="BM283" s="314"/>
      <c r="BN283" s="314"/>
      <c r="BO283" s="314"/>
      <c r="BP283" s="314"/>
      <c r="BQ283" s="314"/>
      <c r="BR283" s="314"/>
      <c r="BS283" s="314"/>
      <c r="BT283" s="314"/>
      <c r="BU283" s="314"/>
      <c r="BV283" s="314"/>
      <c r="BW283" s="314"/>
      <c r="BX283" s="315"/>
      <c r="BY283" s="314"/>
      <c r="BZ283" s="314"/>
      <c r="CA283" s="314"/>
      <c r="CB283" s="314"/>
      <c r="CC283" s="314"/>
      <c r="CD283" s="314"/>
      <c r="CE283" s="314"/>
      <c r="CF283" s="314"/>
      <c r="CG283" s="314"/>
      <c r="CH283" s="314"/>
      <c r="CI283" s="314"/>
      <c r="CJ283" s="314"/>
      <c r="CK283" s="314"/>
      <c r="CL283" s="314"/>
      <c r="CM283" s="314"/>
      <c r="CN283" s="314"/>
      <c r="CO283" s="314"/>
      <c r="CP283" s="314"/>
      <c r="CQ283" s="316"/>
      <c r="CR283" s="316"/>
    </row>
    <row r="285" spans="1:96" ht="30" customHeight="1" x14ac:dyDescent="0.25">
      <c r="E285" s="9"/>
      <c r="F285" s="9"/>
      <c r="G285" s="9"/>
      <c r="H285" s="9"/>
      <c r="I285" s="9"/>
      <c r="J285" s="9"/>
      <c r="K285" s="9"/>
      <c r="L285" s="1995"/>
      <c r="M285" s="1995"/>
      <c r="N285" s="1995"/>
      <c r="O285" s="1995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1420"/>
      <c r="AN285" s="1420"/>
      <c r="AO285" s="1420"/>
      <c r="AP285" s="9"/>
      <c r="AQ285" s="9"/>
      <c r="AR285" s="9"/>
      <c r="AS285" s="9"/>
      <c r="AT285" s="9"/>
      <c r="AU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  <c r="BI285" s="9"/>
      <c r="BJ285" s="9"/>
      <c r="BK285" s="9"/>
      <c r="BL285" s="9"/>
      <c r="BM285" s="9"/>
      <c r="BN285" s="9"/>
      <c r="BO285" s="9"/>
      <c r="BP285" s="9"/>
      <c r="BQ285" s="9"/>
      <c r="BR285" s="9"/>
      <c r="BS285" s="9"/>
      <c r="BT285" s="9"/>
      <c r="BU285" s="9"/>
      <c r="BV285" s="9"/>
      <c r="BW285" s="9"/>
      <c r="BX285" s="9"/>
      <c r="BY285" s="9"/>
      <c r="BZ285" s="9"/>
      <c r="CA285" s="9"/>
      <c r="CB285" s="9"/>
      <c r="CC285" s="9"/>
      <c r="CD285" s="9"/>
      <c r="CE285" s="9"/>
      <c r="CF285" s="9"/>
      <c r="CG285" s="9"/>
      <c r="CH285" s="9"/>
      <c r="CI285" s="9"/>
      <c r="CJ285" s="9"/>
      <c r="CK285" s="9"/>
      <c r="CL285" s="9"/>
      <c r="CM285" s="9"/>
      <c r="CN285" s="9"/>
      <c r="CO285" s="9"/>
      <c r="CP285" s="9"/>
    </row>
  </sheetData>
  <autoFilter ref="A10:CR283"/>
  <mergeCells count="33">
    <mergeCell ref="BZ8:CK9"/>
    <mergeCell ref="AF8:AG8"/>
    <mergeCell ref="CN8:CN9"/>
    <mergeCell ref="CO8:CO9"/>
    <mergeCell ref="CP8:CP9"/>
    <mergeCell ref="AY8:AY9"/>
    <mergeCell ref="AI8:AI9"/>
    <mergeCell ref="AJ8:AJ10"/>
    <mergeCell ref="AK8:AK10"/>
    <mergeCell ref="AL8:AL9"/>
    <mergeCell ref="AM8:AX9"/>
    <mergeCell ref="CL8:CL9"/>
    <mergeCell ref="CM8:CM9"/>
    <mergeCell ref="AZ8:BK9"/>
    <mergeCell ref="BL8:BL9"/>
    <mergeCell ref="BM8:BX9"/>
    <mergeCell ref="BY8:BY9"/>
    <mergeCell ref="T9:U9"/>
    <mergeCell ref="V9:W9"/>
    <mergeCell ref="X9:Y9"/>
    <mergeCell ref="Z9:AA9"/>
    <mergeCell ref="AB9:AC9"/>
    <mergeCell ref="E8:E9"/>
    <mergeCell ref="F8:AC8"/>
    <mergeCell ref="AD8:AE9"/>
    <mergeCell ref="AH8:AH9"/>
    <mergeCell ref="F9:G9"/>
    <mergeCell ref="H9:I9"/>
    <mergeCell ref="J9:K9"/>
    <mergeCell ref="L9:M9"/>
    <mergeCell ref="N9:O9"/>
    <mergeCell ref="P9:Q9"/>
    <mergeCell ref="R9:S9"/>
  </mergeCells>
  <conditionalFormatting sqref="AY45">
    <cfRule type="iconSet" priority="106">
      <iconSet reverse="1">
        <cfvo type="percent" val="0"/>
        <cfvo type="formula" val="#REF!*0.8"/>
        <cfvo type="formula" val="#REF!*0.9"/>
      </iconSet>
    </cfRule>
  </conditionalFormatting>
  <conditionalFormatting sqref="AY54">
    <cfRule type="iconSet" priority="102">
      <iconSet reverse="1">
        <cfvo type="percent" val="0"/>
        <cfvo type="formula" val="#REF!*0.8"/>
        <cfvo type="formula" val="#REF!*0.9"/>
      </iconSet>
    </cfRule>
  </conditionalFormatting>
  <conditionalFormatting sqref="AY127 AY114:AY116 AY108:AY112 AY105:AY106 AY71:AY72 AY65 AY59:AY60 AY55:AY57 AY74 AY90 AY121 AY118:AY119 AY100:AY101 AY76 AY78 AY80 AY82 AY84:AY85 AY87 AY92:AY94 AY96:AY98 AY123 AY125 AY129 AY131 AY133 AY103 AY67:AY69">
    <cfRule type="iconSet" priority="200">
      <iconSet reverse="1">
        <cfvo type="percent" val="0"/>
        <cfvo type="formula" val="#REF!*0.8"/>
        <cfvo type="formula" val="#REF!*0.9"/>
      </iconSet>
    </cfRule>
  </conditionalFormatting>
  <conditionalFormatting sqref="AY136">
    <cfRule type="iconSet" priority="87">
      <iconSet reverse="1">
        <cfvo type="percent" val="0"/>
        <cfvo type="formula" val="#REF!*0.8"/>
        <cfvo type="formula" val="#REF!*0.9"/>
      </iconSet>
    </cfRule>
  </conditionalFormatting>
  <conditionalFormatting sqref="AY138 AY140:AY141">
    <cfRule type="iconSet" priority="86">
      <iconSet reverse="1">
        <cfvo type="percent" val="0"/>
        <cfvo type="formula" val="#REF!*0.8"/>
        <cfvo type="formula" val="#REF!*0.9"/>
      </iconSet>
    </cfRule>
  </conditionalFormatting>
  <conditionalFormatting sqref="AY63">
    <cfRule type="iconSet" priority="83">
      <iconSet reverse="1">
        <cfvo type="percent" val="0"/>
        <cfvo type="formula" val="#REF!*0.8"/>
        <cfvo type="formula" val="#REF!*0.9"/>
      </iconSet>
    </cfRule>
  </conditionalFormatting>
  <conditionalFormatting sqref="AY64 AY66">
    <cfRule type="iconSet" priority="82">
      <iconSet reverse="1">
        <cfvo type="percent" val="0"/>
        <cfvo type="formula" val="#REF!*0.8"/>
        <cfvo type="formula" val="#REF!*0.9"/>
      </iconSet>
    </cfRule>
  </conditionalFormatting>
  <conditionalFormatting sqref="C76 C78 C80 C82 C84:C85 C87 C92:C94 C96:C101 C123 C129 C131 C133 C135:C138 C67:C74 C89:C90 C125:C127 C103:C121 C32:C65 C1:C30 C140:C141 C146:C161 C224:C230 C270:C280 C232:C233 C263:C268 C245:C249 C259 C253:C256 C193:C222 C143 C163:C189 C261 C282:C1048576">
    <cfRule type="cellIs" dxfId="40" priority="81" operator="equal">
      <formula>13</formula>
    </cfRule>
  </conditionalFormatting>
  <conditionalFormatting sqref="C66">
    <cfRule type="cellIs" dxfId="39" priority="79" operator="equal">
      <formula>13</formula>
    </cfRule>
  </conditionalFormatting>
  <conditionalFormatting sqref="AY75">
    <cfRule type="iconSet" priority="78">
      <iconSet reverse="1">
        <cfvo type="percent" val="0"/>
        <cfvo type="formula" val="#REF!*0.8"/>
        <cfvo type="formula" val="#REF!*0.9"/>
      </iconSet>
    </cfRule>
  </conditionalFormatting>
  <conditionalFormatting sqref="C75">
    <cfRule type="cellIs" dxfId="38" priority="77" operator="equal">
      <formula>13</formula>
    </cfRule>
  </conditionalFormatting>
  <conditionalFormatting sqref="AY77">
    <cfRule type="iconSet" priority="76">
      <iconSet reverse="1">
        <cfvo type="percent" val="0"/>
        <cfvo type="formula" val="#REF!*0.8"/>
        <cfvo type="formula" val="#REF!*0.9"/>
      </iconSet>
    </cfRule>
  </conditionalFormatting>
  <conditionalFormatting sqref="C77">
    <cfRule type="cellIs" dxfId="37" priority="75" operator="equal">
      <formula>13</formula>
    </cfRule>
  </conditionalFormatting>
  <conditionalFormatting sqref="AY79">
    <cfRule type="iconSet" priority="74">
      <iconSet reverse="1">
        <cfvo type="percent" val="0"/>
        <cfvo type="formula" val="#REF!*0.8"/>
        <cfvo type="formula" val="#REF!*0.9"/>
      </iconSet>
    </cfRule>
  </conditionalFormatting>
  <conditionalFormatting sqref="C79">
    <cfRule type="cellIs" dxfId="36" priority="73" operator="equal">
      <formula>13</formula>
    </cfRule>
  </conditionalFormatting>
  <conditionalFormatting sqref="AY81">
    <cfRule type="iconSet" priority="72">
      <iconSet reverse="1">
        <cfvo type="percent" val="0"/>
        <cfvo type="formula" val="#REF!*0.8"/>
        <cfvo type="formula" val="#REF!*0.9"/>
      </iconSet>
    </cfRule>
  </conditionalFormatting>
  <conditionalFormatting sqref="C81">
    <cfRule type="cellIs" dxfId="35" priority="71" operator="equal">
      <formula>13</formula>
    </cfRule>
  </conditionalFormatting>
  <conditionalFormatting sqref="AY83">
    <cfRule type="iconSet" priority="70">
      <iconSet reverse="1">
        <cfvo type="percent" val="0"/>
        <cfvo type="formula" val="#REF!*0.8"/>
        <cfvo type="formula" val="#REF!*0.9"/>
      </iconSet>
    </cfRule>
  </conditionalFormatting>
  <conditionalFormatting sqref="C83">
    <cfRule type="cellIs" dxfId="34" priority="69" operator="equal">
      <formula>13</formula>
    </cfRule>
  </conditionalFormatting>
  <conditionalFormatting sqref="AY86">
    <cfRule type="iconSet" priority="68">
      <iconSet reverse="1">
        <cfvo type="percent" val="0"/>
        <cfvo type="formula" val="#REF!*0.8"/>
        <cfvo type="formula" val="#REF!*0.9"/>
      </iconSet>
    </cfRule>
  </conditionalFormatting>
  <conditionalFormatting sqref="C86">
    <cfRule type="cellIs" dxfId="33" priority="67" operator="equal">
      <formula>13</formula>
    </cfRule>
  </conditionalFormatting>
  <conditionalFormatting sqref="AY88">
    <cfRule type="iconSet" priority="66">
      <iconSet reverse="1">
        <cfvo type="percent" val="0"/>
        <cfvo type="formula" val="#REF!*0.8"/>
        <cfvo type="formula" val="#REF!*0.9"/>
      </iconSet>
    </cfRule>
  </conditionalFormatting>
  <conditionalFormatting sqref="C88">
    <cfRule type="cellIs" dxfId="32" priority="65" operator="equal">
      <formula>13</formula>
    </cfRule>
  </conditionalFormatting>
  <conditionalFormatting sqref="AY91">
    <cfRule type="iconSet" priority="64">
      <iconSet reverse="1">
        <cfvo type="percent" val="0"/>
        <cfvo type="formula" val="#REF!*0.8"/>
        <cfvo type="formula" val="#REF!*0.9"/>
      </iconSet>
    </cfRule>
  </conditionalFormatting>
  <conditionalFormatting sqref="C91">
    <cfRule type="cellIs" dxfId="31" priority="63" operator="equal">
      <formula>13</formula>
    </cfRule>
  </conditionalFormatting>
  <conditionalFormatting sqref="AY95">
    <cfRule type="iconSet" priority="62">
      <iconSet reverse="1">
        <cfvo type="percent" val="0"/>
        <cfvo type="formula" val="#REF!*0.8"/>
        <cfvo type="formula" val="#REF!*0.9"/>
      </iconSet>
    </cfRule>
  </conditionalFormatting>
  <conditionalFormatting sqref="C95">
    <cfRule type="cellIs" dxfId="30" priority="61" operator="equal">
      <formula>13</formula>
    </cfRule>
  </conditionalFormatting>
  <conditionalFormatting sqref="AY122">
    <cfRule type="iconSet" priority="60">
      <iconSet reverse="1">
        <cfvo type="percent" val="0"/>
        <cfvo type="formula" val="#REF!*0.8"/>
        <cfvo type="formula" val="#REF!*0.9"/>
      </iconSet>
    </cfRule>
  </conditionalFormatting>
  <conditionalFormatting sqref="C122">
    <cfRule type="cellIs" dxfId="29" priority="59" operator="equal">
      <formula>13</formula>
    </cfRule>
  </conditionalFormatting>
  <conditionalFormatting sqref="AY124">
    <cfRule type="iconSet" priority="58">
      <iconSet reverse="1">
        <cfvo type="percent" val="0"/>
        <cfvo type="formula" val="#REF!*0.8"/>
        <cfvo type="formula" val="#REF!*0.9"/>
      </iconSet>
    </cfRule>
  </conditionalFormatting>
  <conditionalFormatting sqref="C124">
    <cfRule type="cellIs" dxfId="28" priority="57" operator="equal">
      <formula>13</formula>
    </cfRule>
  </conditionalFormatting>
  <conditionalFormatting sqref="AY128">
    <cfRule type="iconSet" priority="56">
      <iconSet reverse="1">
        <cfvo type="percent" val="0"/>
        <cfvo type="formula" val="#REF!*0.8"/>
        <cfvo type="formula" val="#REF!*0.9"/>
      </iconSet>
    </cfRule>
  </conditionalFormatting>
  <conditionalFormatting sqref="C128">
    <cfRule type="cellIs" dxfId="27" priority="55" operator="equal">
      <formula>13</formula>
    </cfRule>
  </conditionalFormatting>
  <conditionalFormatting sqref="AY130">
    <cfRule type="iconSet" priority="54">
      <iconSet reverse="1">
        <cfvo type="percent" val="0"/>
        <cfvo type="formula" val="#REF!*0.8"/>
        <cfvo type="formula" val="#REF!*0.9"/>
      </iconSet>
    </cfRule>
  </conditionalFormatting>
  <conditionalFormatting sqref="C130">
    <cfRule type="cellIs" dxfId="26" priority="53" operator="equal">
      <formula>13</formula>
    </cfRule>
  </conditionalFormatting>
  <conditionalFormatting sqref="AY132">
    <cfRule type="iconSet" priority="52">
      <iconSet reverse="1">
        <cfvo type="percent" val="0"/>
        <cfvo type="formula" val="#REF!*0.8"/>
        <cfvo type="formula" val="#REF!*0.9"/>
      </iconSet>
    </cfRule>
  </conditionalFormatting>
  <conditionalFormatting sqref="C132">
    <cfRule type="cellIs" dxfId="25" priority="51" operator="equal">
      <formula>13</formula>
    </cfRule>
  </conditionalFormatting>
  <conditionalFormatting sqref="AY134">
    <cfRule type="iconSet" priority="50">
      <iconSet reverse="1">
        <cfvo type="percent" val="0"/>
        <cfvo type="formula" val="#REF!*0.8"/>
        <cfvo type="formula" val="#REF!*0.9"/>
      </iconSet>
    </cfRule>
  </conditionalFormatting>
  <conditionalFormatting sqref="C134">
    <cfRule type="cellIs" dxfId="24" priority="49" operator="equal">
      <formula>13</formula>
    </cfRule>
  </conditionalFormatting>
  <conditionalFormatting sqref="C139">
    <cfRule type="cellIs" dxfId="23" priority="47" operator="equal">
      <formula>13</formula>
    </cfRule>
  </conditionalFormatting>
  <conditionalFormatting sqref="AY102">
    <cfRule type="iconSet" priority="46">
      <iconSet reverse="1">
        <cfvo type="percent" val="0"/>
        <cfvo type="formula" val="#REF!*0.8"/>
        <cfvo type="formula" val="#REF!*0.9"/>
      </iconSet>
    </cfRule>
  </conditionalFormatting>
  <conditionalFormatting sqref="C102">
    <cfRule type="cellIs" dxfId="22" priority="45" operator="equal">
      <formula>13</formula>
    </cfRule>
  </conditionalFormatting>
  <conditionalFormatting sqref="C31">
    <cfRule type="cellIs" dxfId="21" priority="44" operator="equal">
      <formula>13</formula>
    </cfRule>
  </conditionalFormatting>
  <conditionalFormatting sqref="C244">
    <cfRule type="cellIs" dxfId="20" priority="35" operator="equal">
      <formula>13</formula>
    </cfRule>
  </conditionalFormatting>
  <conditionalFormatting sqref="C144:C145">
    <cfRule type="cellIs" dxfId="19" priority="32" operator="equal">
      <formula>13</formula>
    </cfRule>
  </conditionalFormatting>
  <conditionalFormatting sqref="C223">
    <cfRule type="cellIs" dxfId="18" priority="31" operator="equal">
      <formula>13</formula>
    </cfRule>
  </conditionalFormatting>
  <conditionalFormatting sqref="C269">
    <cfRule type="cellIs" dxfId="17" priority="30" operator="equal">
      <formula>13</formula>
    </cfRule>
  </conditionalFormatting>
  <conditionalFormatting sqref="C231">
    <cfRule type="cellIs" dxfId="16" priority="27" operator="equal">
      <formula>13</formula>
    </cfRule>
  </conditionalFormatting>
  <conditionalFormatting sqref="C262">
    <cfRule type="cellIs" dxfId="15" priority="26" operator="equal">
      <formula>13</formula>
    </cfRule>
  </conditionalFormatting>
  <conditionalFormatting sqref="C257">
    <cfRule type="cellIs" dxfId="14" priority="24" operator="equal">
      <formula>13</formula>
    </cfRule>
  </conditionalFormatting>
  <conditionalFormatting sqref="B257">
    <cfRule type="cellIs" dxfId="13" priority="23" operator="equal">
      <formula>13</formula>
    </cfRule>
  </conditionalFormatting>
  <conditionalFormatting sqref="C236 C239:C243">
    <cfRule type="cellIs" dxfId="12" priority="22" operator="equal">
      <formula>13</formula>
    </cfRule>
  </conditionalFormatting>
  <conditionalFormatting sqref="C250">
    <cfRule type="cellIs" dxfId="11" priority="19" operator="equal">
      <formula>13</formula>
    </cfRule>
  </conditionalFormatting>
  <conditionalFormatting sqref="C258">
    <cfRule type="cellIs" dxfId="10" priority="18" operator="equal">
      <formula>13</formula>
    </cfRule>
  </conditionalFormatting>
  <conditionalFormatting sqref="C251:C252">
    <cfRule type="cellIs" dxfId="9" priority="20" operator="equal">
      <formula>13</formula>
    </cfRule>
  </conditionalFormatting>
  <conditionalFormatting sqref="C234:C235">
    <cfRule type="cellIs" dxfId="8" priority="17" operator="equal">
      <formula>13</formula>
    </cfRule>
  </conditionalFormatting>
  <conditionalFormatting sqref="C190:C192">
    <cfRule type="cellIs" dxfId="7" priority="15" operator="equal">
      <formula>13</formula>
    </cfRule>
  </conditionalFormatting>
  <conditionalFormatting sqref="AY139">
    <cfRule type="iconSet" priority="13">
      <iconSet reverse="1">
        <cfvo type="percent" val="0"/>
        <cfvo type="formula" val="#REF!*0.8"/>
        <cfvo type="formula" val="#REF!*0.9"/>
      </iconSet>
    </cfRule>
  </conditionalFormatting>
  <conditionalFormatting sqref="C237">
    <cfRule type="cellIs" dxfId="6" priority="12" operator="equal">
      <formula>13</formula>
    </cfRule>
  </conditionalFormatting>
  <conditionalFormatting sqref="C238">
    <cfRule type="cellIs" dxfId="5" priority="11" operator="equal">
      <formula>13</formula>
    </cfRule>
  </conditionalFormatting>
  <conditionalFormatting sqref="C162">
    <cfRule type="cellIs" dxfId="4" priority="2" operator="equal">
      <formula>13</formula>
    </cfRule>
  </conditionalFormatting>
  <conditionalFormatting sqref="C260">
    <cfRule type="cellIs" dxfId="3" priority="1" operator="equal">
      <formula>13</formula>
    </cfRule>
  </conditionalFormatting>
  <printOptions horizontalCentered="1" verticalCentered="1"/>
  <pageMargins left="1.1811023622047245" right="1.1811023622047245" top="0.78740157480314965" bottom="0.78740157480314965" header="0.31496062992125984" footer="0.31496062992125984"/>
  <pageSetup paperSize="5" scale="65" fitToWidth="7" fitToHeight="8" orientation="landscape" horizontalDpi="300" verticalDpi="300" r:id="rId1"/>
  <rowBreaks count="2" manualBreakCount="2">
    <brk id="88" min="1" max="95" man="1"/>
    <brk id="103" min="1" max="95" man="1"/>
  </rowBreaks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BD312"/>
  <sheetViews>
    <sheetView showGridLines="0" topLeftCell="A15" zoomScaleNormal="100" workbookViewId="0">
      <pane xSplit="27" ySplit="14" topLeftCell="AN29" activePane="bottomRight" state="frozen"/>
      <selection activeCell="D253" sqref="D253:E253"/>
      <selection pane="topRight" activeCell="D253" sqref="D253:E253"/>
      <selection pane="bottomLeft" activeCell="D253" sqref="D253:E253"/>
      <selection pane="bottomRight" activeCell="D253" sqref="D253:E253"/>
    </sheetView>
  </sheetViews>
  <sheetFormatPr baseColWidth="10" defaultRowHeight="15.75" x14ac:dyDescent="0.25"/>
  <cols>
    <col min="1" max="1" width="18" style="583" customWidth="1"/>
    <col min="2" max="2" width="2.85546875" style="583" customWidth="1"/>
    <col min="3" max="4" width="2.7109375" style="583" customWidth="1"/>
    <col min="5" max="5" width="5.85546875" style="583" customWidth="1"/>
    <col min="6" max="6" width="2.7109375" style="583" customWidth="1"/>
    <col min="7" max="7" width="6.140625" style="583" customWidth="1"/>
    <col min="8" max="10" width="2.7109375" style="583" customWidth="1"/>
    <col min="11" max="11" width="2.42578125" style="583" customWidth="1"/>
    <col min="12" max="12" width="0.28515625" style="583" customWidth="1"/>
    <col min="13" max="13" width="1" style="583" customWidth="1"/>
    <col min="14" max="14" width="1.5703125" style="583" customWidth="1"/>
    <col min="15" max="27" width="2.7109375" style="583" customWidth="1"/>
    <col min="28" max="28" width="2.42578125" style="583" customWidth="1"/>
    <col min="29" max="29" width="0.28515625" style="583" customWidth="1"/>
    <col min="30" max="30" width="1.85546875" style="583" customWidth="1"/>
    <col min="31" max="31" width="0.85546875" style="583" customWidth="1"/>
    <col min="32" max="35" width="2.7109375" style="583" customWidth="1"/>
    <col min="36" max="36" width="3.28515625" style="583" customWidth="1"/>
    <col min="37" max="37" width="2.7109375" style="583" customWidth="1"/>
    <col min="38" max="39" width="0.85546875" style="583" customWidth="1"/>
    <col min="40" max="40" width="1" style="583" customWidth="1"/>
    <col min="41" max="41" width="21.28515625" style="597" customWidth="1"/>
    <col min="42" max="42" width="19.42578125" style="597" customWidth="1"/>
    <col min="43" max="43" width="22.7109375" style="597" customWidth="1"/>
    <col min="44" max="44" width="31.28515625" style="704" bestFit="1" customWidth="1"/>
    <col min="45" max="45" width="19.42578125" style="597" customWidth="1"/>
    <col min="46" max="46" width="30.28515625" style="597" bestFit="1" customWidth="1"/>
    <col min="47" max="47" width="31.85546875" style="597" bestFit="1" customWidth="1"/>
    <col min="48" max="53" width="19.42578125" style="597" customWidth="1"/>
    <col min="54" max="54" width="0.5703125" style="598" customWidth="1"/>
    <col min="55" max="55" width="11.28515625" style="599" customWidth="1"/>
    <col min="56" max="56" width="11.42578125" style="598"/>
    <col min="57" max="16384" width="11.42578125" style="583"/>
  </cols>
  <sheetData>
    <row r="1" spans="2:56" ht="4.3499999999999996" customHeight="1" x14ac:dyDescent="0.25"/>
    <row r="2" spans="2:56" ht="4.3499999999999996" customHeight="1" x14ac:dyDescent="0.25">
      <c r="B2" s="1889"/>
      <c r="C2" s="1889"/>
      <c r="D2" s="1889"/>
      <c r="E2" s="1889"/>
      <c r="F2" s="1889"/>
      <c r="G2" s="1889"/>
      <c r="H2" s="1889"/>
      <c r="I2" s="1889"/>
      <c r="J2" s="1889"/>
      <c r="K2" s="1889"/>
    </row>
    <row r="3" spans="2:56" ht="14.1" customHeight="1" x14ac:dyDescent="0.25">
      <c r="B3" s="1889"/>
      <c r="C3" s="1889"/>
      <c r="D3" s="1889"/>
      <c r="E3" s="1889"/>
      <c r="F3" s="1889"/>
      <c r="G3" s="1889"/>
      <c r="H3" s="1889"/>
      <c r="I3" s="1889"/>
      <c r="J3" s="1889"/>
      <c r="K3" s="1889"/>
      <c r="N3" s="1584" t="s">
        <v>448</v>
      </c>
      <c r="O3" s="1889"/>
      <c r="P3" s="1889"/>
      <c r="Q3" s="1889"/>
      <c r="R3" s="1889"/>
      <c r="S3" s="1889"/>
      <c r="T3" s="1889"/>
      <c r="U3" s="1889"/>
      <c r="V3" s="1889"/>
      <c r="W3" s="1889"/>
      <c r="X3" s="1889"/>
      <c r="Y3" s="1889"/>
      <c r="Z3" s="1889"/>
      <c r="AA3" s="1889"/>
      <c r="AB3" s="1889"/>
      <c r="AE3" s="1920" t="s">
        <v>271</v>
      </c>
      <c r="AF3" s="1889"/>
      <c r="AG3" s="1889"/>
      <c r="AH3" s="1889"/>
      <c r="AI3" s="1889"/>
      <c r="AJ3" s="1889"/>
      <c r="AK3" s="1889"/>
      <c r="AL3" s="1889"/>
      <c r="AN3" s="1921" t="s">
        <v>726</v>
      </c>
      <c r="AO3" s="1922"/>
      <c r="AP3" s="1922"/>
      <c r="AQ3" s="1922"/>
      <c r="AR3" s="1923"/>
    </row>
    <row r="4" spans="2:56" ht="7.15" customHeight="1" x14ac:dyDescent="0.25">
      <c r="B4" s="1889"/>
      <c r="C4" s="1889"/>
      <c r="D4" s="1889"/>
      <c r="E4" s="1889"/>
      <c r="F4" s="1889"/>
      <c r="G4" s="1889"/>
      <c r="H4" s="1889"/>
      <c r="I4" s="1889"/>
      <c r="J4" s="1889"/>
      <c r="K4" s="1889"/>
      <c r="N4" s="1889"/>
      <c r="O4" s="1889"/>
      <c r="P4" s="1889"/>
      <c r="Q4" s="1889"/>
      <c r="R4" s="1889"/>
      <c r="S4" s="1889"/>
      <c r="T4" s="1889"/>
      <c r="U4" s="1889"/>
      <c r="V4" s="1889"/>
      <c r="W4" s="1889"/>
      <c r="X4" s="1889"/>
      <c r="Y4" s="1889"/>
      <c r="Z4" s="1889"/>
      <c r="AA4" s="1889"/>
      <c r="AB4" s="1889"/>
    </row>
    <row r="5" spans="2:56" ht="28.35" customHeight="1" x14ac:dyDescent="0.25">
      <c r="B5" s="1889"/>
      <c r="C5" s="1889"/>
      <c r="D5" s="1889"/>
      <c r="E5" s="1889"/>
      <c r="F5" s="1889"/>
      <c r="G5" s="1889"/>
      <c r="H5" s="1889"/>
      <c r="I5" s="1889"/>
      <c r="J5" s="1889"/>
      <c r="K5" s="1889"/>
      <c r="N5" s="1889"/>
      <c r="O5" s="1889"/>
      <c r="P5" s="1889"/>
      <c r="Q5" s="1889"/>
      <c r="R5" s="1889"/>
      <c r="S5" s="1889"/>
      <c r="T5" s="1889"/>
      <c r="U5" s="1889"/>
      <c r="V5" s="1889"/>
      <c r="W5" s="1889"/>
      <c r="X5" s="1889"/>
      <c r="Y5" s="1889"/>
      <c r="Z5" s="1889"/>
      <c r="AA5" s="1889"/>
      <c r="AB5" s="1889"/>
      <c r="AE5" s="1924" t="s">
        <v>272</v>
      </c>
      <c r="AF5" s="1889"/>
      <c r="AG5" s="1889"/>
      <c r="AH5" s="1889"/>
      <c r="AI5" s="1889"/>
      <c r="AJ5" s="1889"/>
      <c r="AK5" s="1889"/>
      <c r="AL5" s="1889"/>
      <c r="AN5" s="1925" t="s">
        <v>273</v>
      </c>
      <c r="AO5" s="1922"/>
      <c r="AP5" s="1922"/>
      <c r="AQ5" s="1922"/>
      <c r="AR5" s="1923"/>
    </row>
    <row r="6" spans="2:56" ht="2.85" customHeight="1" x14ac:dyDescent="0.25">
      <c r="B6" s="1889"/>
      <c r="C6" s="1889"/>
      <c r="D6" s="1889"/>
      <c r="E6" s="1889"/>
      <c r="F6" s="1889"/>
      <c r="G6" s="1889"/>
      <c r="H6" s="1889"/>
      <c r="I6" s="1889"/>
      <c r="J6" s="1889"/>
      <c r="K6" s="1889"/>
      <c r="AE6" s="1889"/>
      <c r="AF6" s="1889"/>
      <c r="AG6" s="1889"/>
      <c r="AH6" s="1889"/>
      <c r="AI6" s="1889"/>
      <c r="AJ6" s="1889"/>
      <c r="AK6" s="1889"/>
      <c r="AL6" s="1889"/>
      <c r="AN6" s="1889"/>
      <c r="AO6" s="1922"/>
      <c r="AP6" s="1922"/>
      <c r="AQ6" s="1922"/>
      <c r="AR6" s="1923"/>
    </row>
    <row r="7" spans="2:56" x14ac:dyDescent="0.25">
      <c r="AE7" s="1889"/>
      <c r="AF7" s="1889"/>
      <c r="AG7" s="1889"/>
      <c r="AH7" s="1889"/>
      <c r="AI7" s="1889"/>
      <c r="AJ7" s="1889"/>
      <c r="AK7" s="1889"/>
      <c r="AL7" s="1889"/>
      <c r="AN7" s="1889"/>
      <c r="AO7" s="1922"/>
      <c r="AP7" s="1922"/>
      <c r="AQ7" s="1922"/>
      <c r="AR7" s="1923"/>
    </row>
    <row r="8" spans="2:56" ht="7.15" customHeight="1" x14ac:dyDescent="0.25"/>
    <row r="9" spans="2:56" ht="14.1" customHeight="1" x14ac:dyDescent="0.25">
      <c r="AE9" s="1924" t="s">
        <v>274</v>
      </c>
      <c r="AF9" s="1889"/>
      <c r="AG9" s="1889"/>
      <c r="AH9" s="1889"/>
      <c r="AI9" s="1889"/>
      <c r="AJ9" s="1889"/>
      <c r="AK9" s="1889"/>
      <c r="AL9" s="1889"/>
      <c r="AN9" s="1925" t="s">
        <v>727</v>
      </c>
      <c r="AO9" s="1922"/>
      <c r="AP9" s="1922"/>
      <c r="AQ9" s="1922"/>
      <c r="AR9" s="1923"/>
    </row>
    <row r="10" spans="2:56" ht="0" hidden="1" customHeight="1" x14ac:dyDescent="0.25">
      <c r="AO10" s="583"/>
      <c r="AP10" s="583"/>
      <c r="AQ10" s="583"/>
      <c r="AR10" s="639"/>
      <c r="AS10" s="583"/>
      <c r="AT10" s="583"/>
      <c r="AU10" s="583"/>
      <c r="AV10" s="583"/>
      <c r="AW10" s="583"/>
      <c r="AX10" s="583"/>
      <c r="AY10" s="583"/>
      <c r="AZ10" s="583"/>
      <c r="BA10" s="583"/>
      <c r="BB10" s="583"/>
      <c r="BC10" s="600"/>
      <c r="BD10" s="583"/>
    </row>
    <row r="11" spans="2:56" ht="19.899999999999999" customHeight="1" x14ac:dyDescent="0.25"/>
    <row r="12" spans="2:56" ht="0" hidden="1" customHeight="1" x14ac:dyDescent="0.25">
      <c r="AO12" s="583"/>
      <c r="AP12" s="583"/>
      <c r="AQ12" s="583"/>
      <c r="AR12" s="639"/>
      <c r="AS12" s="583"/>
      <c r="AT12" s="583"/>
      <c r="AU12" s="583"/>
      <c r="AV12" s="583"/>
      <c r="AW12" s="583"/>
      <c r="AX12" s="583"/>
      <c r="AY12" s="583"/>
      <c r="AZ12" s="583"/>
      <c r="BA12" s="583"/>
      <c r="BB12" s="583"/>
      <c r="BC12" s="600"/>
      <c r="BD12" s="583"/>
    </row>
    <row r="13" spans="2:56" ht="8.4499999999999993" customHeight="1" x14ac:dyDescent="0.25"/>
    <row r="14" spans="2:56" x14ac:dyDescent="0.25">
      <c r="B14" s="1928" t="s">
        <v>275</v>
      </c>
      <c r="C14" s="1915"/>
      <c r="D14" s="1915"/>
      <c r="E14" s="1915"/>
      <c r="F14" s="1916"/>
      <c r="G14" s="1929" t="s">
        <v>449</v>
      </c>
      <c r="H14" s="1915"/>
      <c r="I14" s="1916"/>
      <c r="J14" s="1928" t="s">
        <v>276</v>
      </c>
      <c r="K14" s="1915"/>
      <c r="L14" s="1915"/>
      <c r="M14" s="1915"/>
      <c r="N14" s="1915"/>
      <c r="O14" s="1915"/>
      <c r="P14" s="1915"/>
      <c r="Q14" s="1916"/>
      <c r="R14" s="1930" t="s">
        <v>277</v>
      </c>
      <c r="S14" s="1915"/>
      <c r="T14" s="1915"/>
      <c r="U14" s="1915"/>
      <c r="V14" s="1915"/>
      <c r="W14" s="1915"/>
      <c r="X14" s="1916"/>
      <c r="Y14" s="1928" t="s">
        <v>278</v>
      </c>
      <c r="Z14" s="1915"/>
      <c r="AA14" s="1915"/>
      <c r="AB14" s="1915"/>
      <c r="AC14" s="1915"/>
      <c r="AD14" s="1915"/>
      <c r="AE14" s="1916"/>
      <c r="AF14" s="1930" t="s">
        <v>459</v>
      </c>
      <c r="AG14" s="1915"/>
      <c r="AH14" s="1915"/>
      <c r="AI14" s="1915"/>
      <c r="AJ14" s="1915"/>
      <c r="AK14" s="585" t="s">
        <v>269</v>
      </c>
      <c r="AL14" s="1888" t="s">
        <v>269</v>
      </c>
      <c r="AM14" s="1888"/>
      <c r="AN14" s="1888"/>
      <c r="AO14" s="601" t="s">
        <v>269</v>
      </c>
      <c r="AP14" s="601" t="s">
        <v>269</v>
      </c>
      <c r="AQ14" s="601" t="s">
        <v>269</v>
      </c>
      <c r="AR14" s="705" t="s">
        <v>269</v>
      </c>
      <c r="AS14" s="601" t="s">
        <v>269</v>
      </c>
      <c r="AT14" s="601" t="s">
        <v>269</v>
      </c>
      <c r="AU14" s="601" t="s">
        <v>269</v>
      </c>
      <c r="AV14" s="601" t="s">
        <v>269</v>
      </c>
      <c r="AW14" s="601" t="s">
        <v>269</v>
      </c>
      <c r="AX14" s="601" t="s">
        <v>269</v>
      </c>
      <c r="AY14" s="601" t="s">
        <v>269</v>
      </c>
      <c r="AZ14" s="601" t="s">
        <v>269</v>
      </c>
      <c r="BA14" s="601" t="s">
        <v>269</v>
      </c>
      <c r="BC14" s="602" t="s">
        <v>269</v>
      </c>
    </row>
    <row r="15" spans="2:56" x14ac:dyDescent="0.25">
      <c r="B15" s="1926" t="s">
        <v>279</v>
      </c>
      <c r="C15" s="1915"/>
      <c r="D15" s="1915"/>
      <c r="E15" s="1915"/>
      <c r="F15" s="1915"/>
      <c r="G15" s="1916"/>
      <c r="H15" s="1927" t="s">
        <v>273</v>
      </c>
      <c r="I15" s="1915"/>
      <c r="J15" s="1915"/>
      <c r="K15" s="1915"/>
      <c r="L15" s="1915"/>
      <c r="M15" s="1915"/>
      <c r="N15" s="1915"/>
      <c r="O15" s="1915"/>
      <c r="P15" s="1915"/>
      <c r="Q15" s="1915"/>
      <c r="R15" s="1915"/>
      <c r="S15" s="1915"/>
      <c r="T15" s="1915"/>
      <c r="U15" s="1915"/>
      <c r="V15" s="1915"/>
      <c r="W15" s="1915"/>
      <c r="X15" s="1915"/>
      <c r="Y15" s="1915"/>
      <c r="Z15" s="1915"/>
      <c r="AA15" s="1915"/>
      <c r="AB15" s="1915"/>
      <c r="AC15" s="1915"/>
      <c r="AD15" s="1915"/>
      <c r="AE15" s="1915"/>
      <c r="AF15" s="1915"/>
      <c r="AG15" s="1915"/>
      <c r="AH15" s="1916"/>
      <c r="AI15" s="586" t="s">
        <v>269</v>
      </c>
      <c r="AJ15" s="586" t="s">
        <v>269</v>
      </c>
      <c r="AK15" s="586" t="s">
        <v>269</v>
      </c>
      <c r="AL15" s="1890" t="s">
        <v>269</v>
      </c>
      <c r="AM15" s="1890"/>
      <c r="AN15" s="1890"/>
      <c r="AO15" s="601" t="s">
        <v>269</v>
      </c>
      <c r="AP15" s="601" t="s">
        <v>269</v>
      </c>
      <c r="AQ15" s="601" t="s">
        <v>269</v>
      </c>
      <c r="AR15" s="705" t="s">
        <v>269</v>
      </c>
      <c r="AS15" s="601" t="s">
        <v>269</v>
      </c>
      <c r="AT15" s="601">
        <f>+AT16-AT19</f>
        <v>250450016.93999958</v>
      </c>
      <c r="AU15" s="601"/>
      <c r="AV15" s="601" t="s">
        <v>269</v>
      </c>
      <c r="AW15" s="601" t="s">
        <v>269</v>
      </c>
      <c r="AX15" s="601" t="s">
        <v>269</v>
      </c>
      <c r="AY15" s="601" t="s">
        <v>269</v>
      </c>
      <c r="AZ15" s="601" t="s">
        <v>269</v>
      </c>
      <c r="BA15" s="601" t="s">
        <v>269</v>
      </c>
      <c r="BC15" s="602" t="s">
        <v>269</v>
      </c>
    </row>
    <row r="16" spans="2:56" x14ac:dyDescent="0.25">
      <c r="B16" s="1926" t="s">
        <v>697</v>
      </c>
      <c r="C16" s="1915"/>
      <c r="D16" s="1915"/>
      <c r="E16" s="1915"/>
      <c r="F16" s="1915"/>
      <c r="G16" s="1915"/>
      <c r="H16" s="1916"/>
      <c r="I16" s="1927" t="s">
        <v>698</v>
      </c>
      <c r="J16" s="1915"/>
      <c r="K16" s="1915"/>
      <c r="L16" s="1915"/>
      <c r="M16" s="1915"/>
      <c r="N16" s="1915"/>
      <c r="O16" s="1915"/>
      <c r="P16" s="1915"/>
      <c r="Q16" s="1915"/>
      <c r="R16" s="1915"/>
      <c r="S16" s="1915"/>
      <c r="T16" s="1915"/>
      <c r="U16" s="1915"/>
      <c r="V16" s="1915"/>
      <c r="W16" s="1915"/>
      <c r="X16" s="1915"/>
      <c r="Y16" s="1915"/>
      <c r="Z16" s="1915"/>
      <c r="AA16" s="1915"/>
      <c r="AB16" s="1915"/>
      <c r="AC16" s="1915"/>
      <c r="AD16" s="1915"/>
      <c r="AE16" s="1915"/>
      <c r="AF16" s="1915"/>
      <c r="AG16" s="1915"/>
      <c r="AH16" s="1915"/>
      <c r="AI16" s="1915"/>
      <c r="AJ16" s="1915"/>
      <c r="AK16" s="1915"/>
      <c r="AL16" s="1915"/>
      <c r="AM16" s="1915"/>
      <c r="AN16" s="1916"/>
      <c r="AO16" s="601" t="s">
        <v>269</v>
      </c>
      <c r="AP16" s="601" t="s">
        <v>269</v>
      </c>
      <c r="AQ16" s="601" t="s">
        <v>269</v>
      </c>
      <c r="AR16" s="705" t="s">
        <v>269</v>
      </c>
      <c r="AS16" s="601" t="s">
        <v>269</v>
      </c>
      <c r="AT16" s="601">
        <v>4565271956.8199997</v>
      </c>
      <c r="AV16" s="601" t="s">
        <v>269</v>
      </c>
      <c r="AW16" s="601" t="s">
        <v>269</v>
      </c>
      <c r="AX16" s="601" t="s">
        <v>269</v>
      </c>
      <c r="AY16" s="601" t="s">
        <v>269</v>
      </c>
      <c r="AZ16" s="601" t="s">
        <v>269</v>
      </c>
      <c r="BA16" s="601" t="s">
        <v>269</v>
      </c>
      <c r="BC16" s="602" t="s">
        <v>269</v>
      </c>
    </row>
    <row r="17" spans="2:56" ht="36" customHeight="1" x14ac:dyDescent="0.25">
      <c r="B17" s="1914" t="s">
        <v>280</v>
      </c>
      <c r="C17" s="1916"/>
      <c r="D17" s="1913" t="s">
        <v>281</v>
      </c>
      <c r="E17" s="1916"/>
      <c r="F17" s="1914" t="s">
        <v>282</v>
      </c>
      <c r="G17" s="1916"/>
      <c r="H17" s="1914" t="s">
        <v>283</v>
      </c>
      <c r="I17" s="1916"/>
      <c r="J17" s="1914" t="s">
        <v>284</v>
      </c>
      <c r="K17" s="1915"/>
      <c r="L17" s="1916"/>
      <c r="M17" s="1914" t="s">
        <v>285</v>
      </c>
      <c r="N17" s="1915"/>
      <c r="O17" s="1916"/>
      <c r="P17" s="1914" t="s">
        <v>286</v>
      </c>
      <c r="Q17" s="1916"/>
      <c r="R17" s="1914" t="s">
        <v>287</v>
      </c>
      <c r="S17" s="1916"/>
      <c r="T17" s="1914" t="s">
        <v>288</v>
      </c>
      <c r="U17" s="1915"/>
      <c r="V17" s="1915"/>
      <c r="W17" s="1915"/>
      <c r="X17" s="1915"/>
      <c r="Y17" s="1915"/>
      <c r="Z17" s="1915"/>
      <c r="AA17" s="1916"/>
      <c r="AB17" s="1914" t="s">
        <v>289</v>
      </c>
      <c r="AC17" s="1915"/>
      <c r="AD17" s="1915"/>
      <c r="AE17" s="1915"/>
      <c r="AF17" s="1916"/>
      <c r="AG17" s="1914" t="s">
        <v>290</v>
      </c>
      <c r="AH17" s="1915"/>
      <c r="AI17" s="1916"/>
      <c r="AJ17" s="1918" t="s">
        <v>291</v>
      </c>
      <c r="AK17" s="1912"/>
      <c r="AL17" s="1912"/>
      <c r="AM17" s="1912"/>
      <c r="AN17" s="1913"/>
      <c r="AO17" s="603" t="s">
        <v>293</v>
      </c>
      <c r="AP17" s="603" t="s">
        <v>294</v>
      </c>
      <c r="AQ17" s="603" t="s">
        <v>295</v>
      </c>
      <c r="AR17" s="706" t="s">
        <v>296</v>
      </c>
      <c r="AS17" s="603" t="s">
        <v>297</v>
      </c>
      <c r="AT17" s="603" t="s">
        <v>298</v>
      </c>
      <c r="AU17" s="603" t="s">
        <v>299</v>
      </c>
      <c r="AV17" s="603" t="s">
        <v>300</v>
      </c>
      <c r="AW17" s="603" t="s">
        <v>301</v>
      </c>
      <c r="AX17" s="603" t="s">
        <v>302</v>
      </c>
      <c r="AY17" s="603" t="s">
        <v>303</v>
      </c>
      <c r="AZ17" s="603" t="s">
        <v>304</v>
      </c>
      <c r="BA17" s="603" t="s">
        <v>305</v>
      </c>
      <c r="BC17" s="604" t="s">
        <v>728</v>
      </c>
      <c r="BD17" s="604" t="s">
        <v>729</v>
      </c>
    </row>
    <row r="18" spans="2:56" s="581" customFormat="1" x14ac:dyDescent="0.25">
      <c r="B18" s="1619" t="s">
        <v>35</v>
      </c>
      <c r="C18" s="1620"/>
      <c r="D18" s="1619" t="s">
        <v>312</v>
      </c>
      <c r="E18" s="1620"/>
      <c r="F18" s="1619"/>
      <c r="G18" s="1620"/>
      <c r="H18" s="1619"/>
      <c r="I18" s="1620"/>
      <c r="J18" s="1619"/>
      <c r="K18" s="1620"/>
      <c r="L18" s="1620"/>
      <c r="M18" s="1619"/>
      <c r="N18" s="1620"/>
      <c r="O18" s="1620"/>
      <c r="P18" s="1619"/>
      <c r="Q18" s="1620"/>
      <c r="R18" s="1619"/>
      <c r="S18" s="1620"/>
      <c r="T18" s="1621" t="s">
        <v>23</v>
      </c>
      <c r="U18" s="1620"/>
      <c r="V18" s="1620"/>
      <c r="W18" s="1620"/>
      <c r="X18" s="1620"/>
      <c r="Y18" s="1620"/>
      <c r="Z18" s="1620"/>
      <c r="AA18" s="1620"/>
      <c r="AB18" s="1619" t="s">
        <v>306</v>
      </c>
      <c r="AC18" s="1620"/>
      <c r="AD18" s="1620"/>
      <c r="AE18" s="1620"/>
      <c r="AF18" s="1620"/>
      <c r="AG18" s="1619" t="s">
        <v>307</v>
      </c>
      <c r="AH18" s="1620"/>
      <c r="AI18" s="1620"/>
      <c r="AJ18" s="1919" t="s">
        <v>86</v>
      </c>
      <c r="AK18" s="1919"/>
      <c r="AL18" s="1919"/>
      <c r="AM18" s="1919"/>
      <c r="AN18" s="1919"/>
      <c r="AO18" s="605">
        <v>162387016667</v>
      </c>
      <c r="AP18" s="605">
        <v>151000019096</v>
      </c>
      <c r="AQ18" s="605">
        <v>2004997571</v>
      </c>
      <c r="AR18" s="707">
        <v>9382000000</v>
      </c>
      <c r="AS18" s="605">
        <v>109124950950</v>
      </c>
      <c r="AT18" s="605">
        <v>41875068146</v>
      </c>
      <c r="AU18" s="605">
        <v>107834601700</v>
      </c>
      <c r="AV18" s="605">
        <v>1290349250</v>
      </c>
      <c r="AW18" s="605">
        <v>107834601700</v>
      </c>
      <c r="AX18" s="605">
        <v>0</v>
      </c>
      <c r="AY18" s="605">
        <v>107033297530</v>
      </c>
      <c r="AZ18" s="605">
        <v>801304170</v>
      </c>
      <c r="BA18" s="605">
        <v>245233711</v>
      </c>
      <c r="BB18" s="606"/>
      <c r="BC18" s="607">
        <v>0.67200539297903228</v>
      </c>
      <c r="BD18" s="607">
        <v>0.98817548838495028</v>
      </c>
    </row>
    <row r="19" spans="2:56" s="581" customFormat="1" x14ac:dyDescent="0.25">
      <c r="B19" s="1619" t="s">
        <v>35</v>
      </c>
      <c r="C19" s="1620"/>
      <c r="D19" s="1619" t="s">
        <v>315</v>
      </c>
      <c r="E19" s="1620"/>
      <c r="F19" s="1619"/>
      <c r="G19" s="1620"/>
      <c r="H19" s="1619"/>
      <c r="I19" s="1620"/>
      <c r="J19" s="1619"/>
      <c r="K19" s="1620"/>
      <c r="L19" s="1620"/>
      <c r="M19" s="1619"/>
      <c r="N19" s="1620"/>
      <c r="O19" s="1620"/>
      <c r="P19" s="1619"/>
      <c r="Q19" s="1620"/>
      <c r="R19" s="1619"/>
      <c r="S19" s="1620"/>
      <c r="T19" s="1621" t="s">
        <v>25</v>
      </c>
      <c r="U19" s="1620"/>
      <c r="V19" s="1620"/>
      <c r="W19" s="1620"/>
      <c r="X19" s="1620"/>
      <c r="Y19" s="1620"/>
      <c r="Z19" s="1620"/>
      <c r="AA19" s="1620"/>
      <c r="AB19" s="1619" t="s">
        <v>306</v>
      </c>
      <c r="AC19" s="1620"/>
      <c r="AD19" s="1620"/>
      <c r="AE19" s="1620"/>
      <c r="AF19" s="1620"/>
      <c r="AG19" s="1619" t="s">
        <v>307</v>
      </c>
      <c r="AH19" s="1620"/>
      <c r="AI19" s="1620"/>
      <c r="AJ19" s="1917" t="s">
        <v>687</v>
      </c>
      <c r="AK19" s="1917"/>
      <c r="AL19" s="1917"/>
      <c r="AM19" s="1917"/>
      <c r="AN19" s="1917"/>
      <c r="AO19" s="605">
        <f>+AO71+AO72</f>
        <v>18461500000</v>
      </c>
      <c r="AP19" s="605">
        <f t="shared" ref="AP19:BA19" si="0">+AP71+AP72</f>
        <v>13896228043.18</v>
      </c>
      <c r="AQ19" s="605">
        <f t="shared" si="0"/>
        <v>4565271956.8199997</v>
      </c>
      <c r="AR19" s="707">
        <f t="shared" si="0"/>
        <v>0</v>
      </c>
      <c r="AS19" s="605">
        <f t="shared" si="0"/>
        <v>9581406103.2999992</v>
      </c>
      <c r="AT19" s="605">
        <f t="shared" si="0"/>
        <v>4314821939.8800001</v>
      </c>
      <c r="AU19" s="605">
        <f t="shared" si="0"/>
        <v>5704260729.8400002</v>
      </c>
      <c r="AV19" s="605">
        <f t="shared" si="0"/>
        <v>3877145373.46</v>
      </c>
      <c r="AW19" s="605">
        <f t="shared" si="0"/>
        <v>5700192671.8400002</v>
      </c>
      <c r="AX19" s="605">
        <f t="shared" si="0"/>
        <v>4068058</v>
      </c>
      <c r="AY19" s="605">
        <f t="shared" si="0"/>
        <v>5700192671.8400002</v>
      </c>
      <c r="AZ19" s="605">
        <f t="shared" si="0"/>
        <v>0</v>
      </c>
      <c r="BA19" s="605">
        <f t="shared" si="0"/>
        <v>2918088</v>
      </c>
      <c r="BB19" s="606"/>
      <c r="BC19" s="607">
        <v>0.6410347600529166</v>
      </c>
      <c r="BD19" s="607">
        <v>0.61578386607195468</v>
      </c>
    </row>
    <row r="20" spans="2:56" s="581" customFormat="1" x14ac:dyDescent="0.25">
      <c r="B20" s="1619" t="s">
        <v>35</v>
      </c>
      <c r="C20" s="1620"/>
      <c r="D20" s="1619" t="s">
        <v>322</v>
      </c>
      <c r="E20" s="1620"/>
      <c r="F20" s="1619"/>
      <c r="G20" s="1620"/>
      <c r="H20" s="1619"/>
      <c r="I20" s="1620"/>
      <c r="J20" s="1619"/>
      <c r="K20" s="1620"/>
      <c r="L20" s="1620"/>
      <c r="M20" s="1619"/>
      <c r="N20" s="1620"/>
      <c r="O20" s="1620"/>
      <c r="P20" s="1619"/>
      <c r="Q20" s="1620"/>
      <c r="R20" s="1619"/>
      <c r="S20" s="1620"/>
      <c r="T20" s="1621" t="s">
        <v>26</v>
      </c>
      <c r="U20" s="1620"/>
      <c r="V20" s="1620"/>
      <c r="W20" s="1620"/>
      <c r="X20" s="1620"/>
      <c r="Y20" s="1620"/>
      <c r="Z20" s="1620"/>
      <c r="AA20" s="1620"/>
      <c r="AB20" s="1619" t="s">
        <v>306</v>
      </c>
      <c r="AC20" s="1620"/>
      <c r="AD20" s="1620"/>
      <c r="AE20" s="1620"/>
      <c r="AF20" s="1620"/>
      <c r="AG20" s="1619" t="s">
        <v>307</v>
      </c>
      <c r="AH20" s="1620"/>
      <c r="AI20" s="1620"/>
      <c r="AJ20" s="1917" t="s">
        <v>730</v>
      </c>
      <c r="AK20" s="1917"/>
      <c r="AL20" s="1917"/>
      <c r="AM20" s="1917"/>
      <c r="AN20" s="1917"/>
      <c r="AO20" s="605">
        <f>+AO170+AO171+AO172</f>
        <v>278937100000</v>
      </c>
      <c r="AP20" s="605">
        <f t="shared" ref="AP20:BA20" si="1">+AP170+AP171+AP172</f>
        <v>220395504466</v>
      </c>
      <c r="AQ20" s="605">
        <f t="shared" si="1"/>
        <v>52541595534</v>
      </c>
      <c r="AR20" s="707">
        <f t="shared" si="1"/>
        <v>6000000000</v>
      </c>
      <c r="AS20" s="605">
        <f t="shared" si="1"/>
        <v>208158266868</v>
      </c>
      <c r="AT20" s="605">
        <f t="shared" si="1"/>
        <v>12237237598</v>
      </c>
      <c r="AU20" s="605">
        <f t="shared" si="1"/>
        <v>117237294369</v>
      </c>
      <c r="AV20" s="605">
        <f t="shared" si="1"/>
        <v>90920972499</v>
      </c>
      <c r="AW20" s="605">
        <f t="shared" si="1"/>
        <v>116924666979</v>
      </c>
      <c r="AX20" s="605">
        <f t="shared" si="1"/>
        <v>312627390</v>
      </c>
      <c r="AY20" s="605">
        <f t="shared" si="1"/>
        <v>116924666979</v>
      </c>
      <c r="AZ20" s="605">
        <f t="shared" si="1"/>
        <v>0</v>
      </c>
      <c r="BA20" s="605">
        <f t="shared" si="1"/>
        <v>2742263</v>
      </c>
      <c r="BB20" s="606"/>
      <c r="BC20" s="607">
        <v>0.91113324568366272</v>
      </c>
      <c r="BD20" s="607">
        <v>0.55255872397725059</v>
      </c>
    </row>
    <row r="21" spans="2:56" x14ac:dyDescent="0.25">
      <c r="B21" s="1914"/>
      <c r="C21" s="1916"/>
      <c r="D21" s="1913"/>
      <c r="E21" s="1916"/>
      <c r="F21" s="1914"/>
      <c r="G21" s="1916"/>
      <c r="H21" s="1914"/>
      <c r="I21" s="1916"/>
      <c r="J21" s="1914"/>
      <c r="K21" s="1915"/>
      <c r="L21" s="1916"/>
      <c r="M21" s="1914"/>
      <c r="N21" s="1915"/>
      <c r="O21" s="1916"/>
      <c r="P21" s="1914"/>
      <c r="Q21" s="1916"/>
      <c r="R21" s="1914"/>
      <c r="S21" s="1916"/>
      <c r="T21" s="1914"/>
      <c r="U21" s="1915"/>
      <c r="V21" s="1915"/>
      <c r="W21" s="1915"/>
      <c r="X21" s="1915"/>
      <c r="Y21" s="1915"/>
      <c r="Z21" s="1915"/>
      <c r="AA21" s="1916"/>
      <c r="AB21" s="1914"/>
      <c r="AC21" s="1915"/>
      <c r="AD21" s="1915"/>
      <c r="AE21" s="1915"/>
      <c r="AF21" s="1916"/>
      <c r="AG21" s="1914"/>
      <c r="AH21" s="1915"/>
      <c r="AI21" s="1916"/>
      <c r="AJ21" s="1918"/>
      <c r="AK21" s="1912"/>
      <c r="AL21" s="1912"/>
      <c r="AM21" s="1912"/>
      <c r="AN21" s="1913"/>
      <c r="AO21" s="603">
        <f>+SUM(AO18:AO20)</f>
        <v>459785616667</v>
      </c>
      <c r="AP21" s="603">
        <f>+SUM(AP18:AP20)</f>
        <v>385291751605.17999</v>
      </c>
      <c r="AQ21" s="603">
        <f t="shared" ref="AQ21:BA21" si="2">+SUM(AQ18:AQ20)</f>
        <v>59111865061.82</v>
      </c>
      <c r="AR21" s="706">
        <f t="shared" si="2"/>
        <v>15382000000</v>
      </c>
      <c r="AS21" s="603">
        <f t="shared" si="2"/>
        <v>326864623921.29999</v>
      </c>
      <c r="AT21" s="603">
        <f t="shared" si="2"/>
        <v>58427127683.879997</v>
      </c>
      <c r="AU21" s="603">
        <f t="shared" si="2"/>
        <v>230776156798.84</v>
      </c>
      <c r="AV21" s="603">
        <f t="shared" si="2"/>
        <v>96088467122.460007</v>
      </c>
      <c r="AW21" s="603">
        <f t="shared" si="2"/>
        <v>230459461350.84</v>
      </c>
      <c r="AX21" s="603">
        <f t="shared" si="2"/>
        <v>316695448</v>
      </c>
      <c r="AY21" s="603">
        <f t="shared" si="2"/>
        <v>229658157180.84</v>
      </c>
      <c r="AZ21" s="603">
        <f t="shared" si="2"/>
        <v>801304170</v>
      </c>
      <c r="BA21" s="603">
        <f t="shared" si="2"/>
        <v>250894062</v>
      </c>
      <c r="BC21" s="604">
        <v>0.91113324568366272</v>
      </c>
      <c r="BD21" s="604">
        <v>0.55255872397725059</v>
      </c>
    </row>
    <row r="22" spans="2:56" s="581" customFormat="1" x14ac:dyDescent="0.25">
      <c r="B22" s="1619" t="s">
        <v>120</v>
      </c>
      <c r="C22" s="1620"/>
      <c r="D22" s="1619"/>
      <c r="E22" s="1620"/>
      <c r="F22" s="1619"/>
      <c r="G22" s="1620"/>
      <c r="H22" s="1619"/>
      <c r="I22" s="1620"/>
      <c r="J22" s="1619"/>
      <c r="K22" s="1620"/>
      <c r="L22" s="1620"/>
      <c r="M22" s="1619"/>
      <c r="N22" s="1620"/>
      <c r="O22" s="1620"/>
      <c r="P22" s="1619"/>
      <c r="Q22" s="1620"/>
      <c r="R22" s="1619"/>
      <c r="S22" s="1620"/>
      <c r="T22" s="1621" t="s">
        <v>27</v>
      </c>
      <c r="U22" s="1620"/>
      <c r="V22" s="1620"/>
      <c r="W22" s="1620"/>
      <c r="X22" s="1620"/>
      <c r="Y22" s="1620"/>
      <c r="Z22" s="1620"/>
      <c r="AA22" s="1620"/>
      <c r="AB22" s="1619" t="s">
        <v>306</v>
      </c>
      <c r="AC22" s="1620"/>
      <c r="AD22" s="1620"/>
      <c r="AE22" s="1620"/>
      <c r="AF22" s="1620"/>
      <c r="AG22" s="1619" t="s">
        <v>307</v>
      </c>
      <c r="AH22" s="1620"/>
      <c r="AI22" s="1620"/>
      <c r="AJ22" s="1917" t="s">
        <v>731</v>
      </c>
      <c r="AK22" s="1917"/>
      <c r="AL22" s="1917"/>
      <c r="AM22" s="1917"/>
      <c r="AN22" s="1917"/>
      <c r="AO22" s="605">
        <f>+AO192+AO193+AO194</f>
        <v>33485745822</v>
      </c>
      <c r="AP22" s="605">
        <f t="shared" ref="AP22:BA22" si="3">+AP192+AP193+AP194</f>
        <v>18509939694</v>
      </c>
      <c r="AQ22" s="605">
        <f t="shared" si="3"/>
        <v>4779306128</v>
      </c>
      <c r="AR22" s="707">
        <f t="shared" si="3"/>
        <v>10846500000</v>
      </c>
      <c r="AS22" s="605">
        <f t="shared" si="3"/>
        <v>15205035692</v>
      </c>
      <c r="AT22" s="605">
        <f t="shared" si="3"/>
        <v>3304904002</v>
      </c>
      <c r="AU22" s="605">
        <f t="shared" si="3"/>
        <v>4086040211.0500002</v>
      </c>
      <c r="AV22" s="605">
        <f t="shared" si="3"/>
        <v>11118995480.950001</v>
      </c>
      <c r="AW22" s="605">
        <f t="shared" si="3"/>
        <v>4062603698.0500002</v>
      </c>
      <c r="AX22" s="605">
        <f t="shared" si="3"/>
        <v>23436513</v>
      </c>
      <c r="AY22" s="605">
        <f t="shared" si="3"/>
        <v>4062603698.0500002</v>
      </c>
      <c r="AZ22" s="605">
        <f t="shared" si="3"/>
        <v>0</v>
      </c>
      <c r="BA22" s="605">
        <f t="shared" si="3"/>
        <v>1718802</v>
      </c>
      <c r="BB22" s="606"/>
      <c r="BC22" s="607">
        <v>0.38190788043203033</v>
      </c>
      <c r="BD22" s="607">
        <v>0.38974510686961511</v>
      </c>
    </row>
    <row r="23" spans="2:56" x14ac:dyDescent="0.25">
      <c r="B23" s="1914"/>
      <c r="C23" s="1916"/>
      <c r="D23" s="1913"/>
      <c r="E23" s="1916"/>
      <c r="F23" s="1914"/>
      <c r="G23" s="1916"/>
      <c r="H23" s="1914"/>
      <c r="I23" s="1916"/>
      <c r="J23" s="1914"/>
      <c r="K23" s="1915"/>
      <c r="L23" s="1916"/>
      <c r="M23" s="1914"/>
      <c r="N23" s="1915"/>
      <c r="O23" s="1916"/>
      <c r="P23" s="1914"/>
      <c r="Q23" s="1916"/>
      <c r="R23" s="1914"/>
      <c r="S23" s="1916"/>
      <c r="T23" s="1914"/>
      <c r="U23" s="1915"/>
      <c r="V23" s="1915"/>
      <c r="W23" s="1915"/>
      <c r="X23" s="1915"/>
      <c r="Y23" s="1915"/>
      <c r="Z23" s="1915"/>
      <c r="AA23" s="1916"/>
      <c r="AB23" s="1914"/>
      <c r="AC23" s="1915"/>
      <c r="AD23" s="1915"/>
      <c r="AE23" s="1915"/>
      <c r="AF23" s="1916"/>
      <c r="AG23" s="1914"/>
      <c r="AH23" s="1915"/>
      <c r="AI23" s="1916"/>
      <c r="AJ23" s="1918"/>
      <c r="AK23" s="1912"/>
      <c r="AL23" s="1912"/>
      <c r="AM23" s="1912"/>
      <c r="AN23" s="1913"/>
      <c r="AO23" s="603">
        <f>+AO21+AO22</f>
        <v>493271362489</v>
      </c>
      <c r="AP23" s="603">
        <f>+AP21+AP22</f>
        <v>403801691299.17999</v>
      </c>
      <c r="AQ23" s="603">
        <f t="shared" ref="AQ23:BB23" si="4">+AQ21+AQ22</f>
        <v>63891171189.82</v>
      </c>
      <c r="AR23" s="706">
        <f t="shared" si="4"/>
        <v>26228500000</v>
      </c>
      <c r="AS23" s="603">
        <f t="shared" si="4"/>
        <v>342069659613.29999</v>
      </c>
      <c r="AT23" s="603">
        <f t="shared" si="4"/>
        <v>61732031685.879997</v>
      </c>
      <c r="AU23" s="603">
        <f t="shared" si="4"/>
        <v>234862197009.88998</v>
      </c>
      <c r="AV23" s="603">
        <f t="shared" si="4"/>
        <v>107207462603.41</v>
      </c>
      <c r="AW23" s="603">
        <f t="shared" si="4"/>
        <v>234522065048.88998</v>
      </c>
      <c r="AX23" s="603">
        <f t="shared" si="4"/>
        <v>340131961</v>
      </c>
      <c r="AY23" s="603">
        <f t="shared" si="4"/>
        <v>233720760878.88998</v>
      </c>
      <c r="AZ23" s="603">
        <f t="shared" si="4"/>
        <v>801304170</v>
      </c>
      <c r="BA23" s="603">
        <f t="shared" si="4"/>
        <v>252612864</v>
      </c>
      <c r="BB23" s="603">
        <f t="shared" si="4"/>
        <v>0</v>
      </c>
      <c r="BC23" s="604">
        <v>0.91113324568366272</v>
      </c>
      <c r="BD23" s="604">
        <v>0.55255872397725059</v>
      </c>
    </row>
    <row r="24" spans="2:56" s="581" customFormat="1" x14ac:dyDescent="0.25">
      <c r="B24" s="1619"/>
      <c r="C24" s="1620"/>
      <c r="D24" s="1619"/>
      <c r="E24" s="1620"/>
      <c r="F24" s="1619"/>
      <c r="G24" s="1620"/>
      <c r="H24" s="1619"/>
      <c r="I24" s="1620"/>
      <c r="J24" s="1619"/>
      <c r="K24" s="1620"/>
      <c r="L24" s="1620"/>
      <c r="M24" s="1619"/>
      <c r="N24" s="1620"/>
      <c r="O24" s="1620"/>
      <c r="P24" s="1619"/>
      <c r="Q24" s="1620"/>
      <c r="R24" s="1619"/>
      <c r="S24" s="1620"/>
      <c r="T24" s="1621"/>
      <c r="U24" s="1620"/>
      <c r="V24" s="1620"/>
      <c r="W24" s="1620"/>
      <c r="X24" s="1620"/>
      <c r="Y24" s="1620"/>
      <c r="Z24" s="1620"/>
      <c r="AA24" s="1620"/>
      <c r="AB24" s="1619"/>
      <c r="AC24" s="1620"/>
      <c r="AD24" s="1620"/>
      <c r="AE24" s="1620"/>
      <c r="AF24" s="1620"/>
      <c r="AG24" s="1619"/>
      <c r="AH24" s="1620"/>
      <c r="AI24" s="1620"/>
      <c r="AJ24" s="1917"/>
      <c r="AK24" s="1917"/>
      <c r="AL24" s="1917"/>
      <c r="AM24" s="1917"/>
      <c r="AN24" s="1917"/>
      <c r="AO24" s="605"/>
      <c r="AP24" s="605">
        <v>403801691299.18005</v>
      </c>
      <c r="AQ24" s="605"/>
      <c r="AR24" s="707"/>
      <c r="AS24" s="605">
        <v>342069659613.29999</v>
      </c>
      <c r="AT24" s="605"/>
      <c r="AU24" s="605">
        <v>234862197009.89001</v>
      </c>
      <c r="AV24" s="605"/>
      <c r="AW24" s="605">
        <v>234522065048.88998</v>
      </c>
      <c r="AX24" s="605"/>
      <c r="AY24" s="605"/>
      <c r="AZ24" s="605"/>
      <c r="BA24" s="605"/>
      <c r="BB24" s="606"/>
      <c r="BC24" s="607"/>
      <c r="BD24" s="607"/>
    </row>
    <row r="25" spans="2:56" s="581" customFormat="1" x14ac:dyDescent="0.25">
      <c r="B25" s="1619"/>
      <c r="C25" s="1620"/>
      <c r="D25" s="1619"/>
      <c r="E25" s="1620"/>
      <c r="F25" s="1619"/>
      <c r="G25" s="1620"/>
      <c r="H25" s="1619"/>
      <c r="I25" s="1620"/>
      <c r="J25" s="1619"/>
      <c r="K25" s="1620"/>
      <c r="L25" s="1620"/>
      <c r="M25" s="1619"/>
      <c r="N25" s="1620"/>
      <c r="O25" s="1620"/>
      <c r="P25" s="1619"/>
      <c r="Q25" s="1620"/>
      <c r="R25" s="1619"/>
      <c r="S25" s="1620"/>
      <c r="T25" s="1621"/>
      <c r="U25" s="1620"/>
      <c r="V25" s="1620"/>
      <c r="W25" s="1620"/>
      <c r="X25" s="1620"/>
      <c r="Y25" s="1620"/>
      <c r="Z25" s="1620"/>
      <c r="AA25" s="1620"/>
      <c r="AB25" s="1619"/>
      <c r="AC25" s="1620"/>
      <c r="AD25" s="1620"/>
      <c r="AE25" s="1620"/>
      <c r="AF25" s="1620"/>
      <c r="AG25" s="1619"/>
      <c r="AH25" s="1620"/>
      <c r="AI25" s="1620"/>
      <c r="AJ25" s="1917"/>
      <c r="AK25" s="1917"/>
      <c r="AL25" s="1917"/>
      <c r="AM25" s="1917"/>
      <c r="AN25" s="1917"/>
      <c r="AO25" s="605"/>
      <c r="AP25" s="605">
        <f>+AP23-AP24</f>
        <v>0</v>
      </c>
      <c r="AQ25" s="605"/>
      <c r="AR25" s="707"/>
      <c r="AS25" s="605">
        <f>+AS23-AS24</f>
        <v>0</v>
      </c>
      <c r="AT25" s="605"/>
      <c r="AU25" s="605">
        <f>+AU23-AU24</f>
        <v>0</v>
      </c>
      <c r="AV25" s="605"/>
      <c r="AW25" s="605">
        <f>+AW23-AW24</f>
        <v>0</v>
      </c>
      <c r="AX25" s="605"/>
      <c r="AY25" s="605"/>
      <c r="AZ25" s="605"/>
      <c r="BA25" s="605"/>
      <c r="BB25" s="606"/>
      <c r="BC25" s="607"/>
      <c r="BD25" s="607"/>
    </row>
    <row r="26" spans="2:56" x14ac:dyDescent="0.25">
      <c r="B26" s="582"/>
      <c r="D26" s="582"/>
      <c r="F26" s="582"/>
      <c r="H26" s="582"/>
      <c r="J26" s="582"/>
      <c r="M26" s="582"/>
      <c r="P26" s="582"/>
      <c r="R26" s="582"/>
      <c r="T26" s="584"/>
      <c r="AB26" s="582"/>
      <c r="AG26" s="582"/>
      <c r="AJ26" s="317"/>
      <c r="AK26" s="608"/>
      <c r="AL26" s="608"/>
      <c r="AM26" s="608"/>
      <c r="AN26" s="608"/>
      <c r="AO26" s="609"/>
      <c r="AP26" s="609"/>
      <c r="AQ26" s="609"/>
      <c r="AR26" s="708"/>
      <c r="AS26" s="609"/>
      <c r="AT26" s="609"/>
      <c r="AU26" s="626"/>
      <c r="AV26" s="609"/>
      <c r="AW26" s="609"/>
      <c r="AX26" s="609"/>
      <c r="AY26" s="609"/>
      <c r="AZ26" s="609"/>
      <c r="BA26" s="609"/>
      <c r="BC26" s="610"/>
      <c r="BD26" s="610"/>
    </row>
    <row r="27" spans="2:56" x14ac:dyDescent="0.25">
      <c r="B27" s="582"/>
      <c r="D27" s="582"/>
      <c r="F27" s="582"/>
      <c r="H27" s="582"/>
      <c r="J27" s="582"/>
      <c r="M27" s="582"/>
      <c r="P27" s="582"/>
      <c r="R27" s="582"/>
      <c r="T27" s="584"/>
      <c r="AB27" s="582"/>
      <c r="AG27" s="582"/>
      <c r="AJ27" s="317"/>
      <c r="AK27" s="608"/>
      <c r="AL27" s="608"/>
      <c r="AM27" s="608"/>
      <c r="AN27" s="608"/>
      <c r="AO27" s="609">
        <f>+AO268-AO269</f>
        <v>1200000000</v>
      </c>
      <c r="AP27" s="609">
        <f>+AO27-AR268</f>
        <v>200000000</v>
      </c>
      <c r="AQ27" s="609"/>
      <c r="AR27" s="708"/>
      <c r="AS27" s="609"/>
      <c r="AT27" s="609"/>
      <c r="AU27" s="609"/>
      <c r="AV27" s="609"/>
      <c r="AW27" s="609"/>
      <c r="AX27" s="609"/>
      <c r="AY27" s="609"/>
      <c r="AZ27" s="609"/>
      <c r="BA27" s="609"/>
      <c r="BC27" s="610"/>
      <c r="BD27" s="610"/>
    </row>
    <row r="28" spans="2:56" s="675" customFormat="1" ht="36" customHeight="1" x14ac:dyDescent="0.25">
      <c r="B28" s="1914" t="s">
        <v>280</v>
      </c>
      <c r="C28" s="1916"/>
      <c r="D28" s="1913" t="s">
        <v>281</v>
      </c>
      <c r="E28" s="1916"/>
      <c r="F28" s="1914" t="s">
        <v>282</v>
      </c>
      <c r="G28" s="1916"/>
      <c r="H28" s="1914" t="s">
        <v>283</v>
      </c>
      <c r="I28" s="1916"/>
      <c r="J28" s="1914" t="s">
        <v>284</v>
      </c>
      <c r="K28" s="1915"/>
      <c r="L28" s="1916"/>
      <c r="M28" s="1914" t="s">
        <v>285</v>
      </c>
      <c r="N28" s="1915"/>
      <c r="O28" s="1916"/>
      <c r="P28" s="1914" t="s">
        <v>286</v>
      </c>
      <c r="Q28" s="1916"/>
      <c r="R28" s="1914" t="s">
        <v>287</v>
      </c>
      <c r="S28" s="1916"/>
      <c r="T28" s="1914" t="s">
        <v>288</v>
      </c>
      <c r="U28" s="1915"/>
      <c r="V28" s="1915"/>
      <c r="W28" s="1915"/>
      <c r="X28" s="1915"/>
      <c r="Y28" s="1915"/>
      <c r="Z28" s="1915"/>
      <c r="AA28" s="1916"/>
      <c r="AB28" s="1914" t="s">
        <v>289</v>
      </c>
      <c r="AC28" s="1915"/>
      <c r="AD28" s="1915"/>
      <c r="AE28" s="1915"/>
      <c r="AF28" s="1916"/>
      <c r="AG28" s="1914" t="s">
        <v>290</v>
      </c>
      <c r="AH28" s="1915"/>
      <c r="AI28" s="1916"/>
      <c r="AJ28" s="677" t="s">
        <v>291</v>
      </c>
      <c r="AK28" s="1912"/>
      <c r="AL28" s="1912"/>
      <c r="AM28" s="1912"/>
      <c r="AN28" s="1913"/>
      <c r="AO28" s="603" t="s">
        <v>293</v>
      </c>
      <c r="AP28" s="603" t="s">
        <v>294</v>
      </c>
      <c r="AQ28" s="603" t="s">
        <v>295</v>
      </c>
      <c r="AR28" s="706" t="s">
        <v>296</v>
      </c>
      <c r="AS28" s="603" t="s">
        <v>297</v>
      </c>
      <c r="AT28" s="603" t="s">
        <v>298</v>
      </c>
      <c r="AU28" s="603" t="s">
        <v>299</v>
      </c>
      <c r="AV28" s="603" t="s">
        <v>300</v>
      </c>
      <c r="AW28" s="603" t="s">
        <v>301</v>
      </c>
      <c r="AX28" s="603" t="s">
        <v>302</v>
      </c>
      <c r="AY28" s="603" t="s">
        <v>303</v>
      </c>
      <c r="AZ28" s="603" t="s">
        <v>304</v>
      </c>
      <c r="BA28" s="603" t="s">
        <v>305</v>
      </c>
      <c r="BB28" s="598"/>
      <c r="BC28" s="604" t="s">
        <v>728</v>
      </c>
      <c r="BD28" s="604" t="s">
        <v>729</v>
      </c>
    </row>
    <row r="29" spans="2:56" ht="15" hidden="1" customHeight="1" x14ac:dyDescent="0.25">
      <c r="B29" s="1603" t="s">
        <v>35</v>
      </c>
      <c r="C29" s="1889"/>
      <c r="D29" s="1603"/>
      <c r="E29" s="1889"/>
      <c r="F29" s="1603"/>
      <c r="G29" s="1889"/>
      <c r="H29" s="1603"/>
      <c r="I29" s="1889"/>
      <c r="J29" s="1603"/>
      <c r="K29" s="1889"/>
      <c r="L29" s="1889"/>
      <c r="M29" s="1603"/>
      <c r="N29" s="1889"/>
      <c r="O29" s="1889"/>
      <c r="P29" s="1603"/>
      <c r="Q29" s="1889"/>
      <c r="R29" s="1603"/>
      <c r="S29" s="1889"/>
      <c r="T29" s="1605" t="s">
        <v>24</v>
      </c>
      <c r="U29" s="1889"/>
      <c r="V29" s="1889"/>
      <c r="W29" s="1889"/>
      <c r="X29" s="1889"/>
      <c r="Y29" s="1889"/>
      <c r="Z29" s="1889"/>
      <c r="AA29" s="1889"/>
      <c r="AB29" s="1603" t="s">
        <v>306</v>
      </c>
      <c r="AC29" s="1889"/>
      <c r="AD29" s="1889"/>
      <c r="AE29" s="1889"/>
      <c r="AF29" s="1889"/>
      <c r="AG29" s="1603" t="s">
        <v>307</v>
      </c>
      <c r="AH29" s="1889"/>
      <c r="AI29" s="1889"/>
      <c r="AJ29" s="317" t="s">
        <v>86</v>
      </c>
      <c r="AK29" s="1911"/>
      <c r="AL29" s="1911"/>
      <c r="AM29" s="1911"/>
      <c r="AN29" s="1911"/>
      <c r="AO29" s="452">
        <v>388731630846</v>
      </c>
      <c r="AP29" s="452">
        <v>365290960447.17999</v>
      </c>
      <c r="AQ29" s="452">
        <v>8058670398.8199997</v>
      </c>
      <c r="AR29" s="641">
        <v>15382000000</v>
      </c>
      <c r="AS29" s="452">
        <v>311454719908.29999</v>
      </c>
      <c r="AT29" s="452">
        <v>53836240538.879997</v>
      </c>
      <c r="AU29" s="452">
        <v>220243626170.84</v>
      </c>
      <c r="AV29" s="452">
        <v>91211093737.460007</v>
      </c>
      <c r="AW29" s="452">
        <v>220218943623.84</v>
      </c>
      <c r="AX29" s="452">
        <v>24682547</v>
      </c>
      <c r="AY29" s="452">
        <v>219417639453.84</v>
      </c>
      <c r="AZ29" s="452">
        <v>801304170</v>
      </c>
      <c r="BA29" s="452">
        <v>250894062</v>
      </c>
      <c r="BB29" s="583"/>
      <c r="BC29" s="611">
        <f>+AS29/AO29</f>
        <v>0.8012075560470302</v>
      </c>
      <c r="BD29" s="611">
        <f>+AW29/AS29</f>
        <v>0.70706568097178923</v>
      </c>
    </row>
    <row r="30" spans="2:56" ht="15" hidden="1" customHeight="1" x14ac:dyDescent="0.25">
      <c r="B30" s="1603" t="s">
        <v>35</v>
      </c>
      <c r="C30" s="1889"/>
      <c r="D30" s="1603"/>
      <c r="E30" s="1889"/>
      <c r="F30" s="1603"/>
      <c r="G30" s="1889"/>
      <c r="H30" s="1603"/>
      <c r="I30" s="1889"/>
      <c r="J30" s="1603"/>
      <c r="K30" s="1889"/>
      <c r="L30" s="1889"/>
      <c r="M30" s="1603"/>
      <c r="N30" s="1889"/>
      <c r="O30" s="1889"/>
      <c r="P30" s="1603"/>
      <c r="Q30" s="1889"/>
      <c r="R30" s="1603"/>
      <c r="S30" s="1889"/>
      <c r="T30" s="1605" t="s">
        <v>24</v>
      </c>
      <c r="U30" s="1889"/>
      <c r="V30" s="1889"/>
      <c r="W30" s="1889"/>
      <c r="X30" s="1889"/>
      <c r="Y30" s="1889"/>
      <c r="Z30" s="1889"/>
      <c r="AA30" s="1889"/>
      <c r="AB30" s="1603" t="s">
        <v>306</v>
      </c>
      <c r="AC30" s="1889"/>
      <c r="AD30" s="1889"/>
      <c r="AE30" s="1889"/>
      <c r="AF30" s="1889"/>
      <c r="AG30" s="1603" t="s">
        <v>307</v>
      </c>
      <c r="AH30" s="1889"/>
      <c r="AI30" s="1889"/>
      <c r="AJ30" s="317" t="s">
        <v>336</v>
      </c>
      <c r="AK30" s="1604"/>
      <c r="AL30" s="1604"/>
      <c r="AM30" s="1604"/>
      <c r="AN30" s="1604"/>
      <c r="AO30" s="452">
        <v>4021085821</v>
      </c>
      <c r="AP30" s="452">
        <v>2249050843</v>
      </c>
      <c r="AQ30" s="452">
        <v>1772034978</v>
      </c>
      <c r="AR30" s="642">
        <v>0</v>
      </c>
      <c r="AS30" s="452">
        <v>324598665</v>
      </c>
      <c r="AT30" s="452">
        <v>1924452178</v>
      </c>
      <c r="AU30" s="452">
        <v>2555366</v>
      </c>
      <c r="AV30" s="452">
        <v>322043299</v>
      </c>
      <c r="AW30" s="453">
        <v>0</v>
      </c>
      <c r="AX30" s="452">
        <v>2555366</v>
      </c>
      <c r="AY30" s="453">
        <v>0</v>
      </c>
      <c r="AZ30" s="453">
        <v>0</v>
      </c>
      <c r="BA30" s="453">
        <v>0</v>
      </c>
      <c r="BB30" s="583"/>
      <c r="BC30" s="611">
        <f t="shared" ref="BC30:BC93" si="5">+AS30/AO30</f>
        <v>8.0724132597417647E-2</v>
      </c>
      <c r="BD30" s="611">
        <f t="shared" ref="BD30:BD93" si="6">+AW30/AS30</f>
        <v>0</v>
      </c>
    </row>
    <row r="31" spans="2:56" ht="15" hidden="1" customHeight="1" x14ac:dyDescent="0.25">
      <c r="B31" s="1603" t="s">
        <v>35</v>
      </c>
      <c r="C31" s="1889"/>
      <c r="D31" s="1603"/>
      <c r="E31" s="1889"/>
      <c r="F31" s="1603"/>
      <c r="G31" s="1889"/>
      <c r="H31" s="1603"/>
      <c r="I31" s="1889"/>
      <c r="J31" s="1603"/>
      <c r="K31" s="1889"/>
      <c r="L31" s="1889"/>
      <c r="M31" s="1603"/>
      <c r="N31" s="1889"/>
      <c r="O31" s="1889"/>
      <c r="P31" s="1603"/>
      <c r="Q31" s="1889"/>
      <c r="R31" s="1603"/>
      <c r="S31" s="1889"/>
      <c r="T31" s="1605" t="s">
        <v>24</v>
      </c>
      <c r="U31" s="1889"/>
      <c r="V31" s="1889"/>
      <c r="W31" s="1889"/>
      <c r="X31" s="1889"/>
      <c r="Y31" s="1889"/>
      <c r="Z31" s="1889"/>
      <c r="AA31" s="1889"/>
      <c r="AB31" s="1603" t="s">
        <v>306</v>
      </c>
      <c r="AC31" s="1889"/>
      <c r="AD31" s="1889"/>
      <c r="AE31" s="1889"/>
      <c r="AF31" s="1889"/>
      <c r="AG31" s="1603" t="s">
        <v>309</v>
      </c>
      <c r="AH31" s="1889"/>
      <c r="AI31" s="1889"/>
      <c r="AJ31" s="317" t="s">
        <v>101</v>
      </c>
      <c r="AK31" s="1604"/>
      <c r="AL31" s="1604"/>
      <c r="AM31" s="1604"/>
      <c r="AN31" s="1604"/>
      <c r="AO31" s="452">
        <v>519000000</v>
      </c>
      <c r="AP31" s="453">
        <v>0</v>
      </c>
      <c r="AQ31" s="452">
        <v>519000000</v>
      </c>
      <c r="AR31" s="642">
        <v>0</v>
      </c>
      <c r="AS31" s="453">
        <v>0</v>
      </c>
      <c r="AT31" s="453">
        <v>0</v>
      </c>
      <c r="AU31" s="453">
        <v>0</v>
      </c>
      <c r="AV31" s="453">
        <v>0</v>
      </c>
      <c r="AW31" s="453">
        <v>0</v>
      </c>
      <c r="AX31" s="453">
        <v>0</v>
      </c>
      <c r="AY31" s="453">
        <v>0</v>
      </c>
      <c r="AZ31" s="453">
        <v>0</v>
      </c>
      <c r="BA31" s="453">
        <v>0</v>
      </c>
      <c r="BB31" s="583"/>
      <c r="BC31" s="611">
        <f t="shared" si="5"/>
        <v>0</v>
      </c>
      <c r="BD31" s="611" t="e">
        <f t="shared" si="6"/>
        <v>#DIV/0!</v>
      </c>
    </row>
    <row r="32" spans="2:56" ht="15" hidden="1" customHeight="1" x14ac:dyDescent="0.25">
      <c r="B32" s="1603" t="s">
        <v>35</v>
      </c>
      <c r="C32" s="1889"/>
      <c r="D32" s="1603"/>
      <c r="E32" s="1889"/>
      <c r="F32" s="1603"/>
      <c r="G32" s="1889"/>
      <c r="H32" s="1603"/>
      <c r="I32" s="1889"/>
      <c r="J32" s="1603"/>
      <c r="K32" s="1889"/>
      <c r="L32" s="1889"/>
      <c r="M32" s="1603"/>
      <c r="N32" s="1889"/>
      <c r="O32" s="1889"/>
      <c r="P32" s="1603"/>
      <c r="Q32" s="1889"/>
      <c r="R32" s="1603"/>
      <c r="S32" s="1889"/>
      <c r="T32" s="1605" t="s">
        <v>24</v>
      </c>
      <c r="U32" s="1889"/>
      <c r="V32" s="1889"/>
      <c r="W32" s="1889"/>
      <c r="X32" s="1889"/>
      <c r="Y32" s="1889"/>
      <c r="Z32" s="1889"/>
      <c r="AA32" s="1889"/>
      <c r="AB32" s="1603" t="s">
        <v>306</v>
      </c>
      <c r="AC32" s="1889"/>
      <c r="AD32" s="1889"/>
      <c r="AE32" s="1889"/>
      <c r="AF32" s="1889"/>
      <c r="AG32" s="1603" t="s">
        <v>309</v>
      </c>
      <c r="AH32" s="1889"/>
      <c r="AI32" s="1889"/>
      <c r="AJ32" s="317" t="s">
        <v>44</v>
      </c>
      <c r="AK32" s="1604"/>
      <c r="AL32" s="1604"/>
      <c r="AM32" s="1604"/>
      <c r="AN32" s="1604"/>
      <c r="AO32" s="452">
        <v>66513900000</v>
      </c>
      <c r="AP32" s="452">
        <v>17751740315</v>
      </c>
      <c r="AQ32" s="452">
        <v>48762159685</v>
      </c>
      <c r="AR32" s="642">
        <v>0</v>
      </c>
      <c r="AS32" s="452">
        <v>15085305348</v>
      </c>
      <c r="AT32" s="452">
        <v>2666434967</v>
      </c>
      <c r="AU32" s="452">
        <v>10529975262</v>
      </c>
      <c r="AV32" s="452">
        <v>4555330086</v>
      </c>
      <c r="AW32" s="452">
        <v>10240517727</v>
      </c>
      <c r="AX32" s="452">
        <v>289457535</v>
      </c>
      <c r="AY32" s="452">
        <v>10240517727</v>
      </c>
      <c r="AZ32" s="453">
        <v>0</v>
      </c>
      <c r="BA32" s="453">
        <v>0</v>
      </c>
      <c r="BB32" s="583"/>
      <c r="BC32" s="611">
        <f t="shared" si="5"/>
        <v>0.22679929079485642</v>
      </c>
      <c r="BD32" s="611">
        <f t="shared" si="6"/>
        <v>0.67884059956119358</v>
      </c>
    </row>
    <row r="33" spans="1:56" s="581" customFormat="1" ht="15" hidden="1" customHeight="1" x14ac:dyDescent="0.25">
      <c r="A33" s="581" t="str">
        <f>+B33&amp;D33&amp;F33&amp;H33&amp;J33&amp;M33&amp;P33&amp;R33&amp;AJ33</f>
        <v>A110</v>
      </c>
      <c r="B33" s="1619" t="s">
        <v>35</v>
      </c>
      <c r="C33" s="1620"/>
      <c r="D33" s="1619" t="s">
        <v>312</v>
      </c>
      <c r="E33" s="1620"/>
      <c r="F33" s="1619"/>
      <c r="G33" s="1620"/>
      <c r="H33" s="1619"/>
      <c r="I33" s="1620"/>
      <c r="J33" s="1619"/>
      <c r="K33" s="1620"/>
      <c r="L33" s="1620"/>
      <c r="M33" s="1619"/>
      <c r="N33" s="1620"/>
      <c r="O33" s="1620"/>
      <c r="P33" s="1619"/>
      <c r="Q33" s="1620"/>
      <c r="R33" s="1619"/>
      <c r="S33" s="1620"/>
      <c r="T33" s="1621" t="s">
        <v>23</v>
      </c>
      <c r="U33" s="1620"/>
      <c r="V33" s="1620"/>
      <c r="W33" s="1620"/>
      <c r="X33" s="1620"/>
      <c r="Y33" s="1620"/>
      <c r="Z33" s="1620"/>
      <c r="AA33" s="1620"/>
      <c r="AB33" s="1619" t="s">
        <v>306</v>
      </c>
      <c r="AC33" s="1620"/>
      <c r="AD33" s="1620"/>
      <c r="AE33" s="1620"/>
      <c r="AF33" s="1620"/>
      <c r="AG33" s="1619" t="s">
        <v>307</v>
      </c>
      <c r="AH33" s="1620"/>
      <c r="AI33" s="1620"/>
      <c r="AJ33" s="479" t="s">
        <v>86</v>
      </c>
      <c r="AK33" s="1622"/>
      <c r="AL33" s="1622"/>
      <c r="AM33" s="1622"/>
      <c r="AN33" s="1622"/>
      <c r="AO33" s="605">
        <v>162387016667</v>
      </c>
      <c r="AP33" s="605">
        <v>151000019096</v>
      </c>
      <c r="AQ33" s="605">
        <v>2004997571</v>
      </c>
      <c r="AR33" s="640">
        <v>9382000000</v>
      </c>
      <c r="AS33" s="605">
        <v>109124950950</v>
      </c>
      <c r="AT33" s="605">
        <v>41875068146</v>
      </c>
      <c r="AU33" s="605">
        <v>107834601700</v>
      </c>
      <c r="AV33" s="605">
        <v>1290349250</v>
      </c>
      <c r="AW33" s="605">
        <v>107834601700</v>
      </c>
      <c r="AX33" s="605">
        <v>0</v>
      </c>
      <c r="AY33" s="605">
        <v>107033297530</v>
      </c>
      <c r="AZ33" s="605">
        <v>801304170</v>
      </c>
      <c r="BA33" s="605">
        <v>245233711</v>
      </c>
      <c r="BB33" s="606"/>
      <c r="BC33" s="607">
        <f t="shared" si="5"/>
        <v>0.67200539297903228</v>
      </c>
      <c r="BD33" s="607">
        <f t="shared" si="6"/>
        <v>0.98817548838495028</v>
      </c>
    </row>
    <row r="34" spans="1:56" ht="15" hidden="1" customHeight="1" x14ac:dyDescent="0.25">
      <c r="A34" s="581" t="str">
        <f t="shared" ref="A34:A97" si="7">+B34&amp;D34&amp;F34&amp;H34&amp;J34&amp;M34&amp;P34&amp;R34&amp;AJ34</f>
        <v>A1010</v>
      </c>
      <c r="B34" s="1603" t="s">
        <v>35</v>
      </c>
      <c r="C34" s="1889"/>
      <c r="D34" s="1603" t="s">
        <v>312</v>
      </c>
      <c r="E34" s="1889"/>
      <c r="F34" s="1603" t="s">
        <v>313</v>
      </c>
      <c r="G34" s="1889"/>
      <c r="H34" s="1603"/>
      <c r="I34" s="1889"/>
      <c r="J34" s="1603"/>
      <c r="K34" s="1889"/>
      <c r="L34" s="1889"/>
      <c r="M34" s="1603"/>
      <c r="N34" s="1889"/>
      <c r="O34" s="1889"/>
      <c r="P34" s="1603"/>
      <c r="Q34" s="1889"/>
      <c r="R34" s="1603"/>
      <c r="S34" s="1889"/>
      <c r="T34" s="1605" t="s">
        <v>23</v>
      </c>
      <c r="U34" s="1889"/>
      <c r="V34" s="1889"/>
      <c r="W34" s="1889"/>
      <c r="X34" s="1889"/>
      <c r="Y34" s="1889"/>
      <c r="Z34" s="1889"/>
      <c r="AA34" s="1889"/>
      <c r="AB34" s="1603" t="s">
        <v>306</v>
      </c>
      <c r="AC34" s="1889"/>
      <c r="AD34" s="1889"/>
      <c r="AE34" s="1889"/>
      <c r="AF34" s="1889"/>
      <c r="AG34" s="1603" t="s">
        <v>307</v>
      </c>
      <c r="AH34" s="1889"/>
      <c r="AI34" s="1889"/>
      <c r="AJ34" s="317" t="s">
        <v>86</v>
      </c>
      <c r="AK34" s="1604"/>
      <c r="AL34" s="1604"/>
      <c r="AM34" s="1604"/>
      <c r="AN34" s="1604"/>
      <c r="AO34" s="452">
        <v>162387016667</v>
      </c>
      <c r="AP34" s="452">
        <v>151000019096</v>
      </c>
      <c r="AQ34" s="452">
        <v>2004997571</v>
      </c>
      <c r="AR34" s="641">
        <v>9382000000</v>
      </c>
      <c r="AS34" s="452">
        <v>109124950950</v>
      </c>
      <c r="AT34" s="452">
        <v>41875068146</v>
      </c>
      <c r="AU34" s="452">
        <v>107834601700</v>
      </c>
      <c r="AV34" s="452">
        <v>1290349250</v>
      </c>
      <c r="AW34" s="452">
        <v>107834601700</v>
      </c>
      <c r="AX34" s="453">
        <v>0</v>
      </c>
      <c r="AY34" s="452">
        <v>107033297530</v>
      </c>
      <c r="AZ34" s="452">
        <v>801304170</v>
      </c>
      <c r="BA34" s="452">
        <v>245233711</v>
      </c>
      <c r="BB34" s="579"/>
      <c r="BC34" s="614">
        <f t="shared" si="5"/>
        <v>0.67200539297903228</v>
      </c>
      <c r="BD34" s="614">
        <f t="shared" si="6"/>
        <v>0.98817548838495028</v>
      </c>
    </row>
    <row r="35" spans="1:56" ht="15" hidden="1" customHeight="1" x14ac:dyDescent="0.25">
      <c r="A35" s="581" t="str">
        <f t="shared" si="7"/>
        <v>A10110</v>
      </c>
      <c r="B35" s="1603" t="s">
        <v>35</v>
      </c>
      <c r="C35" s="1889"/>
      <c r="D35" s="1603" t="s">
        <v>312</v>
      </c>
      <c r="E35" s="1889"/>
      <c r="F35" s="1603" t="s">
        <v>313</v>
      </c>
      <c r="G35" s="1889"/>
      <c r="H35" s="1603" t="s">
        <v>312</v>
      </c>
      <c r="I35" s="1889"/>
      <c r="J35" s="1603"/>
      <c r="K35" s="1889"/>
      <c r="L35" s="1889"/>
      <c r="M35" s="1603"/>
      <c r="N35" s="1889"/>
      <c r="O35" s="1889"/>
      <c r="P35" s="1603"/>
      <c r="Q35" s="1889"/>
      <c r="R35" s="1603"/>
      <c r="S35" s="1889"/>
      <c r="T35" s="1605" t="s">
        <v>314</v>
      </c>
      <c r="U35" s="1889"/>
      <c r="V35" s="1889"/>
      <c r="W35" s="1889"/>
      <c r="X35" s="1889"/>
      <c r="Y35" s="1889"/>
      <c r="Z35" s="1889"/>
      <c r="AA35" s="1889"/>
      <c r="AB35" s="1603" t="s">
        <v>306</v>
      </c>
      <c r="AC35" s="1889"/>
      <c r="AD35" s="1889"/>
      <c r="AE35" s="1889"/>
      <c r="AF35" s="1889"/>
      <c r="AG35" s="1603" t="s">
        <v>307</v>
      </c>
      <c r="AH35" s="1889"/>
      <c r="AI35" s="1889"/>
      <c r="AJ35" s="317" t="s">
        <v>86</v>
      </c>
      <c r="AK35" s="1604"/>
      <c r="AL35" s="1604"/>
      <c r="AM35" s="1604"/>
      <c r="AN35" s="1604"/>
      <c r="AO35" s="452">
        <v>124709000000</v>
      </c>
      <c r="AP35" s="452">
        <v>113327000000</v>
      </c>
      <c r="AQ35" s="452">
        <v>2000000000</v>
      </c>
      <c r="AR35" s="641">
        <v>9382000000</v>
      </c>
      <c r="AS35" s="452">
        <v>80161471133</v>
      </c>
      <c r="AT35" s="452">
        <v>33165528867</v>
      </c>
      <c r="AU35" s="452">
        <v>80158678979</v>
      </c>
      <c r="AV35" s="452">
        <v>2792154</v>
      </c>
      <c r="AW35" s="452">
        <v>80158678979</v>
      </c>
      <c r="AX35" s="453">
        <v>0</v>
      </c>
      <c r="AY35" s="452">
        <v>80158678979</v>
      </c>
      <c r="AZ35" s="453">
        <v>0</v>
      </c>
      <c r="BA35" s="452">
        <v>187376984</v>
      </c>
      <c r="BB35" s="579"/>
      <c r="BC35" s="614">
        <f t="shared" si="5"/>
        <v>0.64278817994691639</v>
      </c>
      <c r="BD35" s="614">
        <f t="shared" si="6"/>
        <v>0.99996516837876681</v>
      </c>
    </row>
    <row r="36" spans="1:56" ht="15" hidden="1" customHeight="1" x14ac:dyDescent="0.25">
      <c r="A36" s="581" t="str">
        <f t="shared" si="7"/>
        <v>A101110</v>
      </c>
      <c r="B36" s="1603" t="s">
        <v>35</v>
      </c>
      <c r="C36" s="1889"/>
      <c r="D36" s="1603" t="s">
        <v>312</v>
      </c>
      <c r="E36" s="1889"/>
      <c r="F36" s="1603" t="s">
        <v>313</v>
      </c>
      <c r="G36" s="1889"/>
      <c r="H36" s="1603" t="s">
        <v>312</v>
      </c>
      <c r="I36" s="1889"/>
      <c r="J36" s="1603" t="s">
        <v>312</v>
      </c>
      <c r="K36" s="1889"/>
      <c r="L36" s="1889"/>
      <c r="M36" s="1603"/>
      <c r="N36" s="1889"/>
      <c r="O36" s="1889"/>
      <c r="P36" s="1603"/>
      <c r="Q36" s="1889"/>
      <c r="R36" s="1603"/>
      <c r="S36" s="1889"/>
      <c r="T36" s="1605" t="s">
        <v>219</v>
      </c>
      <c r="U36" s="1889"/>
      <c r="V36" s="1889"/>
      <c r="W36" s="1889"/>
      <c r="X36" s="1889"/>
      <c r="Y36" s="1889"/>
      <c r="Z36" s="1889"/>
      <c r="AA36" s="1889"/>
      <c r="AB36" s="1603" t="s">
        <v>306</v>
      </c>
      <c r="AC36" s="1889"/>
      <c r="AD36" s="1889"/>
      <c r="AE36" s="1889"/>
      <c r="AF36" s="1889"/>
      <c r="AG36" s="1603" t="s">
        <v>307</v>
      </c>
      <c r="AH36" s="1889"/>
      <c r="AI36" s="1889"/>
      <c r="AJ36" s="317" t="s">
        <v>86</v>
      </c>
      <c r="AK36" s="1604"/>
      <c r="AL36" s="1604"/>
      <c r="AM36" s="1604"/>
      <c r="AN36" s="1604"/>
      <c r="AO36" s="452">
        <v>89215000000</v>
      </c>
      <c r="AP36" s="452">
        <v>87215000000</v>
      </c>
      <c r="AQ36" s="452">
        <v>2000000000</v>
      </c>
      <c r="AR36" s="642">
        <v>0</v>
      </c>
      <c r="AS36" s="452">
        <v>66000626331</v>
      </c>
      <c r="AT36" s="452">
        <v>21214373669</v>
      </c>
      <c r="AU36" s="452">
        <v>65997845982</v>
      </c>
      <c r="AV36" s="452">
        <v>2780349</v>
      </c>
      <c r="AW36" s="452">
        <v>65997845982</v>
      </c>
      <c r="AX36" s="453">
        <v>0</v>
      </c>
      <c r="AY36" s="452">
        <v>65997845982</v>
      </c>
      <c r="AZ36" s="453">
        <v>0</v>
      </c>
      <c r="BA36" s="452">
        <v>185374635</v>
      </c>
      <c r="BB36" s="579"/>
      <c r="BC36" s="614">
        <f t="shared" si="5"/>
        <v>0.73979293090847953</v>
      </c>
      <c r="BD36" s="614">
        <f t="shared" si="6"/>
        <v>0.99995787389977098</v>
      </c>
    </row>
    <row r="37" spans="1:56" s="623" customFormat="1" ht="15" hidden="1" customHeight="1" x14ac:dyDescent="0.25">
      <c r="A37" s="620" t="str">
        <f t="shared" si="7"/>
        <v>A1011110</v>
      </c>
      <c r="B37" s="1908" t="s">
        <v>35</v>
      </c>
      <c r="C37" s="1909"/>
      <c r="D37" s="1908" t="s">
        <v>312</v>
      </c>
      <c r="E37" s="1909"/>
      <c r="F37" s="1908" t="s">
        <v>313</v>
      </c>
      <c r="G37" s="1909"/>
      <c r="H37" s="1908" t="s">
        <v>312</v>
      </c>
      <c r="I37" s="1909"/>
      <c r="J37" s="1908" t="s">
        <v>312</v>
      </c>
      <c r="K37" s="1909"/>
      <c r="L37" s="1909"/>
      <c r="M37" s="1908" t="s">
        <v>312</v>
      </c>
      <c r="N37" s="1909"/>
      <c r="O37" s="1909"/>
      <c r="P37" s="1908"/>
      <c r="Q37" s="1909"/>
      <c r="R37" s="1908"/>
      <c r="S37" s="1909"/>
      <c r="T37" s="1910" t="s">
        <v>36</v>
      </c>
      <c r="U37" s="1909"/>
      <c r="V37" s="1909"/>
      <c r="W37" s="1909"/>
      <c r="X37" s="1909"/>
      <c r="Y37" s="1909"/>
      <c r="Z37" s="1909"/>
      <c r="AA37" s="1909"/>
      <c r="AB37" s="1908" t="s">
        <v>306</v>
      </c>
      <c r="AC37" s="1909"/>
      <c r="AD37" s="1909"/>
      <c r="AE37" s="1909"/>
      <c r="AF37" s="1909"/>
      <c r="AG37" s="1908" t="s">
        <v>307</v>
      </c>
      <c r="AH37" s="1909"/>
      <c r="AI37" s="1909"/>
      <c r="AJ37" s="621" t="s">
        <v>86</v>
      </c>
      <c r="AK37" s="1907"/>
      <c r="AL37" s="1907"/>
      <c r="AM37" s="1907"/>
      <c r="AN37" s="1907"/>
      <c r="AO37" s="516">
        <v>83015000000</v>
      </c>
      <c r="AP37" s="516">
        <v>81215000000</v>
      </c>
      <c r="AQ37" s="516">
        <v>1800000000</v>
      </c>
      <c r="AR37" s="643">
        <v>0</v>
      </c>
      <c r="AS37" s="516">
        <v>61674591997</v>
      </c>
      <c r="AT37" s="516">
        <v>19540408003</v>
      </c>
      <c r="AU37" s="516">
        <v>61674579306</v>
      </c>
      <c r="AV37" s="516">
        <v>12691</v>
      </c>
      <c r="AW37" s="516">
        <v>61674579306</v>
      </c>
      <c r="AX37" s="517">
        <v>0</v>
      </c>
      <c r="AY37" s="516">
        <v>61674579306</v>
      </c>
      <c r="AZ37" s="517">
        <v>0</v>
      </c>
      <c r="BA37" s="516">
        <v>116708</v>
      </c>
      <c r="BB37" s="580"/>
      <c r="BC37" s="622">
        <f t="shared" si="5"/>
        <v>0.74293310843823401</v>
      </c>
      <c r="BD37" s="622">
        <f t="shared" si="6"/>
        <v>0.9999997942264458</v>
      </c>
    </row>
    <row r="38" spans="1:56" ht="15" hidden="1" customHeight="1" x14ac:dyDescent="0.25">
      <c r="A38" s="581" t="str">
        <f t="shared" si="7"/>
        <v>A1011210</v>
      </c>
      <c r="B38" s="1608" t="s">
        <v>35</v>
      </c>
      <c r="C38" s="1889"/>
      <c r="D38" s="1608" t="s">
        <v>312</v>
      </c>
      <c r="E38" s="1889"/>
      <c r="F38" s="1608" t="s">
        <v>313</v>
      </c>
      <c r="G38" s="1889"/>
      <c r="H38" s="1608" t="s">
        <v>312</v>
      </c>
      <c r="I38" s="1889"/>
      <c r="J38" s="1608" t="s">
        <v>312</v>
      </c>
      <c r="K38" s="1889"/>
      <c r="L38" s="1889"/>
      <c r="M38" s="1608" t="s">
        <v>315</v>
      </c>
      <c r="N38" s="1889"/>
      <c r="O38" s="1889"/>
      <c r="P38" s="1608"/>
      <c r="Q38" s="1889"/>
      <c r="R38" s="1608"/>
      <c r="S38" s="1889"/>
      <c r="T38" s="1609" t="s">
        <v>37</v>
      </c>
      <c r="U38" s="1889"/>
      <c r="V38" s="1889"/>
      <c r="W38" s="1889"/>
      <c r="X38" s="1889"/>
      <c r="Y38" s="1889"/>
      <c r="Z38" s="1889"/>
      <c r="AA38" s="1889"/>
      <c r="AB38" s="1608" t="s">
        <v>306</v>
      </c>
      <c r="AC38" s="1889"/>
      <c r="AD38" s="1889"/>
      <c r="AE38" s="1889"/>
      <c r="AF38" s="1889"/>
      <c r="AG38" s="1608" t="s">
        <v>307</v>
      </c>
      <c r="AH38" s="1889"/>
      <c r="AI38" s="1889"/>
      <c r="AJ38" s="320" t="s">
        <v>86</v>
      </c>
      <c r="AK38" s="1610"/>
      <c r="AL38" s="1610"/>
      <c r="AM38" s="1610"/>
      <c r="AN38" s="1610"/>
      <c r="AO38" s="456">
        <v>5180000000</v>
      </c>
      <c r="AP38" s="456">
        <v>5000000000</v>
      </c>
      <c r="AQ38" s="456">
        <v>180000000</v>
      </c>
      <c r="AR38" s="643">
        <v>0</v>
      </c>
      <c r="AS38" s="456">
        <v>3755579600</v>
      </c>
      <c r="AT38" s="456">
        <v>1244420400</v>
      </c>
      <c r="AU38" s="456">
        <v>3755579600</v>
      </c>
      <c r="AV38" s="457">
        <v>0</v>
      </c>
      <c r="AW38" s="456">
        <v>3755579600</v>
      </c>
      <c r="AX38" s="457">
        <v>0</v>
      </c>
      <c r="AY38" s="456">
        <v>3755579600</v>
      </c>
      <c r="AZ38" s="457">
        <v>0</v>
      </c>
      <c r="BA38" s="456">
        <v>2549184</v>
      </c>
      <c r="BB38" s="579"/>
      <c r="BC38" s="614">
        <f t="shared" si="5"/>
        <v>0.72501536679536682</v>
      </c>
      <c r="BD38" s="614">
        <f t="shared" si="6"/>
        <v>1</v>
      </c>
    </row>
    <row r="39" spans="1:56" ht="15" hidden="1" customHeight="1" x14ac:dyDescent="0.25">
      <c r="A39" s="581" t="str">
        <f t="shared" si="7"/>
        <v>A1011410</v>
      </c>
      <c r="B39" s="1608" t="s">
        <v>35</v>
      </c>
      <c r="C39" s="1889"/>
      <c r="D39" s="1608" t="s">
        <v>312</v>
      </c>
      <c r="E39" s="1889"/>
      <c r="F39" s="1608" t="s">
        <v>313</v>
      </c>
      <c r="G39" s="1889"/>
      <c r="H39" s="1608" t="s">
        <v>312</v>
      </c>
      <c r="I39" s="1889"/>
      <c r="J39" s="1608" t="s">
        <v>312</v>
      </c>
      <c r="K39" s="1889"/>
      <c r="L39" s="1889"/>
      <c r="M39" s="1608" t="s">
        <v>316</v>
      </c>
      <c r="N39" s="1889"/>
      <c r="O39" s="1889"/>
      <c r="P39" s="1608"/>
      <c r="Q39" s="1889"/>
      <c r="R39" s="1608"/>
      <c r="S39" s="1889"/>
      <c r="T39" s="1609" t="s">
        <v>38</v>
      </c>
      <c r="U39" s="1889"/>
      <c r="V39" s="1889"/>
      <c r="W39" s="1889"/>
      <c r="X39" s="1889"/>
      <c r="Y39" s="1889"/>
      <c r="Z39" s="1889"/>
      <c r="AA39" s="1889"/>
      <c r="AB39" s="1608" t="s">
        <v>306</v>
      </c>
      <c r="AC39" s="1889"/>
      <c r="AD39" s="1889"/>
      <c r="AE39" s="1889"/>
      <c r="AF39" s="1889"/>
      <c r="AG39" s="1608" t="s">
        <v>307</v>
      </c>
      <c r="AH39" s="1889"/>
      <c r="AI39" s="1889"/>
      <c r="AJ39" s="320" t="s">
        <v>86</v>
      </c>
      <c r="AK39" s="1610"/>
      <c r="AL39" s="1610"/>
      <c r="AM39" s="1610"/>
      <c r="AN39" s="1610"/>
      <c r="AO39" s="456">
        <v>1020000000</v>
      </c>
      <c r="AP39" s="456">
        <v>1000000000</v>
      </c>
      <c r="AQ39" s="456">
        <v>20000000</v>
      </c>
      <c r="AR39" s="643">
        <v>0</v>
      </c>
      <c r="AS39" s="456">
        <v>570454734</v>
      </c>
      <c r="AT39" s="456">
        <v>429545266</v>
      </c>
      <c r="AU39" s="456">
        <v>567687076</v>
      </c>
      <c r="AV39" s="456">
        <v>2767658</v>
      </c>
      <c r="AW39" s="456">
        <v>567687076</v>
      </c>
      <c r="AX39" s="457">
        <v>0</v>
      </c>
      <c r="AY39" s="456">
        <v>567687076</v>
      </c>
      <c r="AZ39" s="457">
        <v>0</v>
      </c>
      <c r="BA39" s="456">
        <v>182708743</v>
      </c>
      <c r="BB39" s="579"/>
      <c r="BC39" s="614">
        <f t="shared" si="5"/>
        <v>0.55926934705882358</v>
      </c>
      <c r="BD39" s="614">
        <f t="shared" si="6"/>
        <v>0.99514833020914151</v>
      </c>
    </row>
    <row r="40" spans="1:56" ht="15" hidden="1" customHeight="1" x14ac:dyDescent="0.25">
      <c r="A40" s="581" t="str">
        <f t="shared" si="7"/>
        <v>A101410</v>
      </c>
      <c r="B40" s="1603" t="s">
        <v>35</v>
      </c>
      <c r="C40" s="1889"/>
      <c r="D40" s="1603" t="s">
        <v>312</v>
      </c>
      <c r="E40" s="1889"/>
      <c r="F40" s="1603" t="s">
        <v>313</v>
      </c>
      <c r="G40" s="1889"/>
      <c r="H40" s="1603" t="s">
        <v>312</v>
      </c>
      <c r="I40" s="1889"/>
      <c r="J40" s="1603" t="s">
        <v>316</v>
      </c>
      <c r="K40" s="1889"/>
      <c r="L40" s="1889"/>
      <c r="M40" s="1603"/>
      <c r="N40" s="1889"/>
      <c r="O40" s="1889"/>
      <c r="P40" s="1603"/>
      <c r="Q40" s="1889"/>
      <c r="R40" s="1603"/>
      <c r="S40" s="1889"/>
      <c r="T40" s="1605" t="s">
        <v>220</v>
      </c>
      <c r="U40" s="1889"/>
      <c r="V40" s="1889"/>
      <c r="W40" s="1889"/>
      <c r="X40" s="1889"/>
      <c r="Y40" s="1889"/>
      <c r="Z40" s="1889"/>
      <c r="AA40" s="1889"/>
      <c r="AB40" s="1603" t="s">
        <v>306</v>
      </c>
      <c r="AC40" s="1889"/>
      <c r="AD40" s="1889"/>
      <c r="AE40" s="1889"/>
      <c r="AF40" s="1889"/>
      <c r="AG40" s="1603" t="s">
        <v>307</v>
      </c>
      <c r="AH40" s="1889"/>
      <c r="AI40" s="1889"/>
      <c r="AJ40" s="317" t="s">
        <v>86</v>
      </c>
      <c r="AK40" s="1604"/>
      <c r="AL40" s="1604"/>
      <c r="AM40" s="1604"/>
      <c r="AN40" s="1604"/>
      <c r="AO40" s="452">
        <v>1525000000</v>
      </c>
      <c r="AP40" s="452">
        <v>1525000000</v>
      </c>
      <c r="AQ40" s="453">
        <v>0</v>
      </c>
      <c r="AR40" s="642">
        <v>0</v>
      </c>
      <c r="AS40" s="452">
        <v>1143652734</v>
      </c>
      <c r="AT40" s="452">
        <v>381347266</v>
      </c>
      <c r="AU40" s="452">
        <v>1143652734</v>
      </c>
      <c r="AV40" s="453">
        <v>0</v>
      </c>
      <c r="AW40" s="452">
        <v>1143652734</v>
      </c>
      <c r="AX40" s="453">
        <v>0</v>
      </c>
      <c r="AY40" s="452">
        <v>1143652734</v>
      </c>
      <c r="AZ40" s="453">
        <v>0</v>
      </c>
      <c r="BA40" s="453">
        <v>0</v>
      </c>
      <c r="BB40" s="579"/>
      <c r="BC40" s="614">
        <f t="shared" si="5"/>
        <v>0.7499362190163934</v>
      </c>
      <c r="BD40" s="614">
        <f t="shared" si="6"/>
        <v>1</v>
      </c>
    </row>
    <row r="41" spans="1:56" ht="15" hidden="1" customHeight="1" x14ac:dyDescent="0.25">
      <c r="A41" s="581" t="str">
        <f t="shared" si="7"/>
        <v>A1014210</v>
      </c>
      <c r="B41" s="1608" t="s">
        <v>35</v>
      </c>
      <c r="C41" s="1889"/>
      <c r="D41" s="1608" t="s">
        <v>312</v>
      </c>
      <c r="E41" s="1889"/>
      <c r="F41" s="1608" t="s">
        <v>313</v>
      </c>
      <c r="G41" s="1889"/>
      <c r="H41" s="1608" t="s">
        <v>312</v>
      </c>
      <c r="I41" s="1889"/>
      <c r="J41" s="1608" t="s">
        <v>316</v>
      </c>
      <c r="K41" s="1889"/>
      <c r="L41" s="1889"/>
      <c r="M41" s="1608" t="s">
        <v>315</v>
      </c>
      <c r="N41" s="1889"/>
      <c r="O41" s="1889"/>
      <c r="P41" s="1608"/>
      <c r="Q41" s="1889"/>
      <c r="R41" s="1608"/>
      <c r="S41" s="1889"/>
      <c r="T41" s="1609" t="s">
        <v>39</v>
      </c>
      <c r="U41" s="1889"/>
      <c r="V41" s="1889"/>
      <c r="W41" s="1889"/>
      <c r="X41" s="1889"/>
      <c r="Y41" s="1889"/>
      <c r="Z41" s="1889"/>
      <c r="AA41" s="1889"/>
      <c r="AB41" s="1608" t="s">
        <v>306</v>
      </c>
      <c r="AC41" s="1889"/>
      <c r="AD41" s="1889"/>
      <c r="AE41" s="1889"/>
      <c r="AF41" s="1889"/>
      <c r="AG41" s="1608" t="s">
        <v>307</v>
      </c>
      <c r="AH41" s="1889"/>
      <c r="AI41" s="1889"/>
      <c r="AJ41" s="320" t="s">
        <v>86</v>
      </c>
      <c r="AK41" s="1610"/>
      <c r="AL41" s="1610"/>
      <c r="AM41" s="1610"/>
      <c r="AN41" s="1610"/>
      <c r="AO41" s="456">
        <v>1525000000</v>
      </c>
      <c r="AP41" s="456">
        <v>1525000000</v>
      </c>
      <c r="AQ41" s="457">
        <v>0</v>
      </c>
      <c r="AR41" s="643">
        <v>0</v>
      </c>
      <c r="AS41" s="456">
        <v>1143652734</v>
      </c>
      <c r="AT41" s="456">
        <v>381347266</v>
      </c>
      <c r="AU41" s="456">
        <v>1143652734</v>
      </c>
      <c r="AV41" s="457">
        <v>0</v>
      </c>
      <c r="AW41" s="456">
        <v>1143652734</v>
      </c>
      <c r="AX41" s="457">
        <v>0</v>
      </c>
      <c r="AY41" s="456">
        <v>1143652734</v>
      </c>
      <c r="AZ41" s="457">
        <v>0</v>
      </c>
      <c r="BA41" s="457">
        <v>0</v>
      </c>
      <c r="BB41" s="579"/>
      <c r="BC41" s="614">
        <f t="shared" si="5"/>
        <v>0.7499362190163934</v>
      </c>
      <c r="BD41" s="614">
        <f t="shared" si="6"/>
        <v>1</v>
      </c>
    </row>
    <row r="42" spans="1:56" ht="15" hidden="1" customHeight="1" x14ac:dyDescent="0.25">
      <c r="A42" s="581" t="str">
        <f t="shared" si="7"/>
        <v>A101510</v>
      </c>
      <c r="B42" s="1603" t="s">
        <v>35</v>
      </c>
      <c r="C42" s="1889"/>
      <c r="D42" s="1603" t="s">
        <v>312</v>
      </c>
      <c r="E42" s="1889"/>
      <c r="F42" s="1603" t="s">
        <v>313</v>
      </c>
      <c r="G42" s="1889"/>
      <c r="H42" s="1603" t="s">
        <v>312</v>
      </c>
      <c r="I42" s="1889"/>
      <c r="J42" s="1603" t="s">
        <v>317</v>
      </c>
      <c r="K42" s="1889"/>
      <c r="L42" s="1889"/>
      <c r="M42" s="1603"/>
      <c r="N42" s="1889"/>
      <c r="O42" s="1889"/>
      <c r="P42" s="1603"/>
      <c r="Q42" s="1889"/>
      <c r="R42" s="1603"/>
      <c r="S42" s="1889"/>
      <c r="T42" s="1605" t="s">
        <v>222</v>
      </c>
      <c r="U42" s="1889"/>
      <c r="V42" s="1889"/>
      <c r="W42" s="1889"/>
      <c r="X42" s="1889"/>
      <c r="Y42" s="1889"/>
      <c r="Z42" s="1889"/>
      <c r="AA42" s="1889"/>
      <c r="AB42" s="1603" t="s">
        <v>306</v>
      </c>
      <c r="AC42" s="1889"/>
      <c r="AD42" s="1889"/>
      <c r="AE42" s="1889"/>
      <c r="AF42" s="1889"/>
      <c r="AG42" s="1603" t="s">
        <v>307</v>
      </c>
      <c r="AH42" s="1889"/>
      <c r="AI42" s="1889"/>
      <c r="AJ42" s="317" t="s">
        <v>86</v>
      </c>
      <c r="AK42" s="1604"/>
      <c r="AL42" s="1604"/>
      <c r="AM42" s="1604"/>
      <c r="AN42" s="1604"/>
      <c r="AO42" s="452">
        <v>24015000000</v>
      </c>
      <c r="AP42" s="452">
        <v>24015000000</v>
      </c>
      <c r="AQ42" s="453">
        <v>0</v>
      </c>
      <c r="AR42" s="642">
        <v>0</v>
      </c>
      <c r="AS42" s="452">
        <v>12627483631</v>
      </c>
      <c r="AT42" s="452">
        <v>11387516369</v>
      </c>
      <c r="AU42" s="452">
        <v>12627478806</v>
      </c>
      <c r="AV42" s="452">
        <v>4825</v>
      </c>
      <c r="AW42" s="452">
        <v>12627478806</v>
      </c>
      <c r="AX42" s="453">
        <v>0</v>
      </c>
      <c r="AY42" s="452">
        <v>12627478806</v>
      </c>
      <c r="AZ42" s="453">
        <v>0</v>
      </c>
      <c r="BA42" s="452">
        <v>2002349</v>
      </c>
      <c r="BB42" s="579"/>
      <c r="BC42" s="614">
        <f t="shared" si="5"/>
        <v>0.52581651596918588</v>
      </c>
      <c r="BD42" s="614">
        <f t="shared" si="6"/>
        <v>0.99999961789695069</v>
      </c>
    </row>
    <row r="43" spans="1:56" ht="15" hidden="1" customHeight="1" x14ac:dyDescent="0.25">
      <c r="A43" s="581" t="str">
        <f t="shared" si="7"/>
        <v>A1015110</v>
      </c>
      <c r="B43" s="1608" t="s">
        <v>35</v>
      </c>
      <c r="C43" s="1889"/>
      <c r="D43" s="1608" t="s">
        <v>312</v>
      </c>
      <c r="E43" s="1889"/>
      <c r="F43" s="1608" t="s">
        <v>313</v>
      </c>
      <c r="G43" s="1889"/>
      <c r="H43" s="1608" t="s">
        <v>312</v>
      </c>
      <c r="I43" s="1889"/>
      <c r="J43" s="1608" t="s">
        <v>317</v>
      </c>
      <c r="K43" s="1889"/>
      <c r="L43" s="1889"/>
      <c r="M43" s="1608" t="s">
        <v>312</v>
      </c>
      <c r="N43" s="1889"/>
      <c r="O43" s="1889"/>
      <c r="P43" s="1608"/>
      <c r="Q43" s="1889"/>
      <c r="R43" s="1608"/>
      <c r="S43" s="1889"/>
      <c r="T43" s="1609" t="s">
        <v>40</v>
      </c>
      <c r="U43" s="1889"/>
      <c r="V43" s="1889"/>
      <c r="W43" s="1889"/>
      <c r="X43" s="1889"/>
      <c r="Y43" s="1889"/>
      <c r="Z43" s="1889"/>
      <c r="AA43" s="1889"/>
      <c r="AB43" s="1608" t="s">
        <v>306</v>
      </c>
      <c r="AC43" s="1889"/>
      <c r="AD43" s="1889"/>
      <c r="AE43" s="1889"/>
      <c r="AF43" s="1889"/>
      <c r="AG43" s="1608" t="s">
        <v>307</v>
      </c>
      <c r="AH43" s="1889"/>
      <c r="AI43" s="1889"/>
      <c r="AJ43" s="320" t="s">
        <v>86</v>
      </c>
      <c r="AK43" s="1610"/>
      <c r="AL43" s="1610"/>
      <c r="AM43" s="1610"/>
      <c r="AN43" s="1610"/>
      <c r="AO43" s="456">
        <v>3150962889</v>
      </c>
      <c r="AP43" s="456">
        <v>3150962889</v>
      </c>
      <c r="AQ43" s="457">
        <v>0</v>
      </c>
      <c r="AR43" s="643">
        <v>0</v>
      </c>
      <c r="AS43" s="456">
        <v>2296192118</v>
      </c>
      <c r="AT43" s="456">
        <v>854770771</v>
      </c>
      <c r="AU43" s="456">
        <v>2296192118</v>
      </c>
      <c r="AV43" s="457">
        <v>0</v>
      </c>
      <c r="AW43" s="456">
        <v>2296192118</v>
      </c>
      <c r="AX43" s="457">
        <v>0</v>
      </c>
      <c r="AY43" s="456">
        <v>2296192118</v>
      </c>
      <c r="AZ43" s="457">
        <v>0</v>
      </c>
      <c r="BA43" s="457">
        <v>0</v>
      </c>
      <c r="BB43" s="579"/>
      <c r="BC43" s="614">
        <f t="shared" si="5"/>
        <v>0.72872712211749568</v>
      </c>
      <c r="BD43" s="614">
        <f t="shared" si="6"/>
        <v>1</v>
      </c>
    </row>
    <row r="44" spans="1:56" ht="15" hidden="1" customHeight="1" x14ac:dyDescent="0.25">
      <c r="A44" s="581" t="str">
        <f t="shared" si="7"/>
        <v>A1015210</v>
      </c>
      <c r="B44" s="1608" t="s">
        <v>35</v>
      </c>
      <c r="C44" s="1889"/>
      <c r="D44" s="1608" t="s">
        <v>312</v>
      </c>
      <c r="E44" s="1889"/>
      <c r="F44" s="1608" t="s">
        <v>313</v>
      </c>
      <c r="G44" s="1889"/>
      <c r="H44" s="1608" t="s">
        <v>312</v>
      </c>
      <c r="I44" s="1889"/>
      <c r="J44" s="1608" t="s">
        <v>317</v>
      </c>
      <c r="K44" s="1889"/>
      <c r="L44" s="1889"/>
      <c r="M44" s="1608" t="s">
        <v>315</v>
      </c>
      <c r="N44" s="1889"/>
      <c r="O44" s="1889"/>
      <c r="P44" s="1608"/>
      <c r="Q44" s="1889"/>
      <c r="R44" s="1608"/>
      <c r="S44" s="1889"/>
      <c r="T44" s="1609" t="s">
        <v>41</v>
      </c>
      <c r="U44" s="1889"/>
      <c r="V44" s="1889"/>
      <c r="W44" s="1889"/>
      <c r="X44" s="1889"/>
      <c r="Y44" s="1889"/>
      <c r="Z44" s="1889"/>
      <c r="AA44" s="1889"/>
      <c r="AB44" s="1608" t="s">
        <v>306</v>
      </c>
      <c r="AC44" s="1889"/>
      <c r="AD44" s="1889"/>
      <c r="AE44" s="1889"/>
      <c r="AF44" s="1889"/>
      <c r="AG44" s="1608" t="s">
        <v>307</v>
      </c>
      <c r="AH44" s="1889"/>
      <c r="AI44" s="1889"/>
      <c r="AJ44" s="320" t="s">
        <v>86</v>
      </c>
      <c r="AK44" s="1610"/>
      <c r="AL44" s="1610"/>
      <c r="AM44" s="1610"/>
      <c r="AN44" s="1610"/>
      <c r="AO44" s="456">
        <v>2597340556</v>
      </c>
      <c r="AP44" s="456">
        <v>2597340556</v>
      </c>
      <c r="AQ44" s="457">
        <v>0</v>
      </c>
      <c r="AR44" s="643">
        <v>0</v>
      </c>
      <c r="AS44" s="456">
        <v>1954997809</v>
      </c>
      <c r="AT44" s="456">
        <v>642342747</v>
      </c>
      <c r="AU44" s="456">
        <v>1954997809</v>
      </c>
      <c r="AV44" s="457">
        <v>0</v>
      </c>
      <c r="AW44" s="456">
        <v>1954997809</v>
      </c>
      <c r="AX44" s="457">
        <v>0</v>
      </c>
      <c r="AY44" s="456">
        <v>1954997809</v>
      </c>
      <c r="AZ44" s="457">
        <v>0</v>
      </c>
      <c r="BA44" s="457">
        <v>0</v>
      </c>
      <c r="BB44" s="579"/>
      <c r="BC44" s="614">
        <f t="shared" si="5"/>
        <v>0.75269213522418044</v>
      </c>
      <c r="BD44" s="614">
        <f t="shared" si="6"/>
        <v>1</v>
      </c>
    </row>
    <row r="45" spans="1:56" ht="15" hidden="1" customHeight="1" x14ac:dyDescent="0.25">
      <c r="A45" s="581" t="str">
        <f t="shared" si="7"/>
        <v>A10151410</v>
      </c>
      <c r="B45" s="1608" t="s">
        <v>35</v>
      </c>
      <c r="C45" s="1889"/>
      <c r="D45" s="1608" t="s">
        <v>312</v>
      </c>
      <c r="E45" s="1889"/>
      <c r="F45" s="1608" t="s">
        <v>313</v>
      </c>
      <c r="G45" s="1889"/>
      <c r="H45" s="1608" t="s">
        <v>312</v>
      </c>
      <c r="I45" s="1889"/>
      <c r="J45" s="1608" t="s">
        <v>317</v>
      </c>
      <c r="K45" s="1889"/>
      <c r="L45" s="1889"/>
      <c r="M45" s="1608" t="s">
        <v>318</v>
      </c>
      <c r="N45" s="1889"/>
      <c r="O45" s="1889"/>
      <c r="P45" s="1608"/>
      <c r="Q45" s="1889"/>
      <c r="R45" s="1608"/>
      <c r="S45" s="1889"/>
      <c r="T45" s="1609" t="s">
        <v>42</v>
      </c>
      <c r="U45" s="1889"/>
      <c r="V45" s="1889"/>
      <c r="W45" s="1889"/>
      <c r="X45" s="1889"/>
      <c r="Y45" s="1889"/>
      <c r="Z45" s="1889"/>
      <c r="AA45" s="1889"/>
      <c r="AB45" s="1608" t="s">
        <v>306</v>
      </c>
      <c r="AC45" s="1889"/>
      <c r="AD45" s="1889"/>
      <c r="AE45" s="1889"/>
      <c r="AF45" s="1889"/>
      <c r="AG45" s="1608" t="s">
        <v>307</v>
      </c>
      <c r="AH45" s="1889"/>
      <c r="AI45" s="1889"/>
      <c r="AJ45" s="320" t="s">
        <v>86</v>
      </c>
      <c r="AK45" s="1610"/>
      <c r="AL45" s="1610"/>
      <c r="AM45" s="1610"/>
      <c r="AN45" s="1610"/>
      <c r="AO45" s="456">
        <v>4253886505</v>
      </c>
      <c r="AP45" s="456">
        <v>4253886505</v>
      </c>
      <c r="AQ45" s="457">
        <v>0</v>
      </c>
      <c r="AR45" s="643">
        <v>0</v>
      </c>
      <c r="AS45" s="456">
        <v>4152078585</v>
      </c>
      <c r="AT45" s="456">
        <v>101807920</v>
      </c>
      <c r="AU45" s="456">
        <v>4152078585</v>
      </c>
      <c r="AV45" s="457">
        <v>0</v>
      </c>
      <c r="AW45" s="456">
        <v>4152078585</v>
      </c>
      <c r="AX45" s="457">
        <v>0</v>
      </c>
      <c r="AY45" s="456">
        <v>4152078585</v>
      </c>
      <c r="AZ45" s="457">
        <v>0</v>
      </c>
      <c r="BA45" s="457">
        <v>0</v>
      </c>
      <c r="BB45" s="579"/>
      <c r="BC45" s="614">
        <f t="shared" si="5"/>
        <v>0.97606708127254094</v>
      </c>
      <c r="BD45" s="614">
        <f t="shared" si="6"/>
        <v>1</v>
      </c>
    </row>
    <row r="46" spans="1:56" ht="15" hidden="1" customHeight="1" x14ac:dyDescent="0.25">
      <c r="A46" s="581" t="str">
        <f t="shared" si="7"/>
        <v>A10151510</v>
      </c>
      <c r="B46" s="1608" t="s">
        <v>35</v>
      </c>
      <c r="C46" s="1889"/>
      <c r="D46" s="1608" t="s">
        <v>312</v>
      </c>
      <c r="E46" s="1889"/>
      <c r="F46" s="1608" t="s">
        <v>313</v>
      </c>
      <c r="G46" s="1889"/>
      <c r="H46" s="1608" t="s">
        <v>312</v>
      </c>
      <c r="I46" s="1889"/>
      <c r="J46" s="1608" t="s">
        <v>317</v>
      </c>
      <c r="K46" s="1889"/>
      <c r="L46" s="1889"/>
      <c r="M46" s="1608" t="s">
        <v>319</v>
      </c>
      <c r="N46" s="1889"/>
      <c r="O46" s="1889"/>
      <c r="P46" s="1608"/>
      <c r="Q46" s="1889"/>
      <c r="R46" s="1608"/>
      <c r="S46" s="1889"/>
      <c r="T46" s="1609" t="s">
        <v>43</v>
      </c>
      <c r="U46" s="1889"/>
      <c r="V46" s="1889"/>
      <c r="W46" s="1889"/>
      <c r="X46" s="1889"/>
      <c r="Y46" s="1889"/>
      <c r="Z46" s="1889"/>
      <c r="AA46" s="1889"/>
      <c r="AB46" s="1608" t="s">
        <v>306</v>
      </c>
      <c r="AC46" s="1889"/>
      <c r="AD46" s="1889"/>
      <c r="AE46" s="1889"/>
      <c r="AF46" s="1889"/>
      <c r="AG46" s="1608" t="s">
        <v>307</v>
      </c>
      <c r="AH46" s="1889"/>
      <c r="AI46" s="1889"/>
      <c r="AJ46" s="320" t="s">
        <v>86</v>
      </c>
      <c r="AK46" s="1610"/>
      <c r="AL46" s="1610"/>
      <c r="AM46" s="1610"/>
      <c r="AN46" s="1610"/>
      <c r="AO46" s="456">
        <v>4008125026</v>
      </c>
      <c r="AP46" s="456">
        <v>4008125026</v>
      </c>
      <c r="AQ46" s="457">
        <v>0</v>
      </c>
      <c r="AR46" s="643">
        <v>0</v>
      </c>
      <c r="AS46" s="456">
        <v>2692440252</v>
      </c>
      <c r="AT46" s="456">
        <v>1315684774</v>
      </c>
      <c r="AU46" s="456">
        <v>2692435493</v>
      </c>
      <c r="AV46" s="456">
        <v>4759</v>
      </c>
      <c r="AW46" s="456">
        <v>2692435493</v>
      </c>
      <c r="AX46" s="457">
        <v>0</v>
      </c>
      <c r="AY46" s="456">
        <v>2692435493</v>
      </c>
      <c r="AZ46" s="457">
        <v>0</v>
      </c>
      <c r="BA46" s="456">
        <v>2002349</v>
      </c>
      <c r="BB46" s="579"/>
      <c r="BC46" s="614">
        <f t="shared" si="5"/>
        <v>0.6717455754335544</v>
      </c>
      <c r="BD46" s="614">
        <f t="shared" si="6"/>
        <v>0.99999823245845609</v>
      </c>
    </row>
    <row r="47" spans="1:56" ht="15" hidden="1" customHeight="1" x14ac:dyDescent="0.25">
      <c r="A47" s="581" t="str">
        <f t="shared" si="7"/>
        <v>A10151610</v>
      </c>
      <c r="B47" s="1608" t="s">
        <v>35</v>
      </c>
      <c r="C47" s="1889"/>
      <c r="D47" s="1608" t="s">
        <v>312</v>
      </c>
      <c r="E47" s="1889"/>
      <c r="F47" s="1608" t="s">
        <v>313</v>
      </c>
      <c r="G47" s="1889"/>
      <c r="H47" s="1608" t="s">
        <v>312</v>
      </c>
      <c r="I47" s="1889"/>
      <c r="J47" s="1608" t="s">
        <v>317</v>
      </c>
      <c r="K47" s="1889"/>
      <c r="L47" s="1889"/>
      <c r="M47" s="1608" t="s">
        <v>44</v>
      </c>
      <c r="N47" s="1889"/>
      <c r="O47" s="1889"/>
      <c r="P47" s="1608"/>
      <c r="Q47" s="1889"/>
      <c r="R47" s="1608"/>
      <c r="S47" s="1889"/>
      <c r="T47" s="1609" t="s">
        <v>45</v>
      </c>
      <c r="U47" s="1889"/>
      <c r="V47" s="1889"/>
      <c r="W47" s="1889"/>
      <c r="X47" s="1889"/>
      <c r="Y47" s="1889"/>
      <c r="Z47" s="1889"/>
      <c r="AA47" s="1889"/>
      <c r="AB47" s="1608" t="s">
        <v>306</v>
      </c>
      <c r="AC47" s="1889"/>
      <c r="AD47" s="1889"/>
      <c r="AE47" s="1889"/>
      <c r="AF47" s="1889"/>
      <c r="AG47" s="1608" t="s">
        <v>307</v>
      </c>
      <c r="AH47" s="1889"/>
      <c r="AI47" s="1889"/>
      <c r="AJ47" s="320" t="s">
        <v>86</v>
      </c>
      <c r="AK47" s="1610"/>
      <c r="AL47" s="1610"/>
      <c r="AM47" s="1610"/>
      <c r="AN47" s="1610"/>
      <c r="AO47" s="456">
        <v>7990939236</v>
      </c>
      <c r="AP47" s="456">
        <v>7990939236</v>
      </c>
      <c r="AQ47" s="457">
        <v>0</v>
      </c>
      <c r="AR47" s="643">
        <v>0</v>
      </c>
      <c r="AS47" s="456">
        <v>69216976</v>
      </c>
      <c r="AT47" s="456">
        <v>7921722260</v>
      </c>
      <c r="AU47" s="456">
        <v>69216910</v>
      </c>
      <c r="AV47" s="457">
        <v>66</v>
      </c>
      <c r="AW47" s="456">
        <v>69216910</v>
      </c>
      <c r="AX47" s="457">
        <v>0</v>
      </c>
      <c r="AY47" s="456">
        <v>69216910</v>
      </c>
      <c r="AZ47" s="457">
        <v>0</v>
      </c>
      <c r="BA47" s="457">
        <v>0</v>
      </c>
      <c r="BB47" s="579"/>
      <c r="BC47" s="614">
        <f t="shared" si="5"/>
        <v>8.6619324657319918E-3</v>
      </c>
      <c r="BD47" s="614">
        <f t="shared" si="6"/>
        <v>0.99999904647669091</v>
      </c>
    </row>
    <row r="48" spans="1:56" ht="15" hidden="1" customHeight="1" x14ac:dyDescent="0.25">
      <c r="A48" s="581" t="str">
        <f t="shared" si="7"/>
        <v>A10152210</v>
      </c>
      <c r="B48" s="1608" t="s">
        <v>35</v>
      </c>
      <c r="C48" s="1889"/>
      <c r="D48" s="1608" t="s">
        <v>312</v>
      </c>
      <c r="E48" s="1889"/>
      <c r="F48" s="1608" t="s">
        <v>313</v>
      </c>
      <c r="G48" s="1889"/>
      <c r="H48" s="1608" t="s">
        <v>312</v>
      </c>
      <c r="I48" s="1889"/>
      <c r="J48" s="1608" t="s">
        <v>317</v>
      </c>
      <c r="K48" s="1889"/>
      <c r="L48" s="1889"/>
      <c r="M48" s="1608" t="s">
        <v>320</v>
      </c>
      <c r="N48" s="1889"/>
      <c r="O48" s="1889"/>
      <c r="P48" s="1608"/>
      <c r="Q48" s="1889"/>
      <c r="R48" s="1608"/>
      <c r="S48" s="1889"/>
      <c r="T48" s="1609" t="s">
        <v>46</v>
      </c>
      <c r="U48" s="1889"/>
      <c r="V48" s="1889"/>
      <c r="W48" s="1889"/>
      <c r="X48" s="1889"/>
      <c r="Y48" s="1889"/>
      <c r="Z48" s="1889"/>
      <c r="AA48" s="1889"/>
      <c r="AB48" s="1608" t="s">
        <v>306</v>
      </c>
      <c r="AC48" s="1889"/>
      <c r="AD48" s="1889"/>
      <c r="AE48" s="1889"/>
      <c r="AF48" s="1889"/>
      <c r="AG48" s="1608" t="s">
        <v>307</v>
      </c>
      <c r="AH48" s="1889"/>
      <c r="AI48" s="1889"/>
      <c r="AJ48" s="320" t="s">
        <v>86</v>
      </c>
      <c r="AK48" s="1610"/>
      <c r="AL48" s="1610"/>
      <c r="AM48" s="1610"/>
      <c r="AN48" s="1610"/>
      <c r="AO48" s="456">
        <v>2013745788</v>
      </c>
      <c r="AP48" s="456">
        <v>2013745788</v>
      </c>
      <c r="AQ48" s="457">
        <v>0</v>
      </c>
      <c r="AR48" s="643">
        <v>0</v>
      </c>
      <c r="AS48" s="456">
        <v>1462557891</v>
      </c>
      <c r="AT48" s="456">
        <v>551187897</v>
      </c>
      <c r="AU48" s="456">
        <v>1462557891</v>
      </c>
      <c r="AV48" s="457">
        <v>0</v>
      </c>
      <c r="AW48" s="456">
        <v>1462557891</v>
      </c>
      <c r="AX48" s="457">
        <v>0</v>
      </c>
      <c r="AY48" s="456">
        <v>1462557891</v>
      </c>
      <c r="AZ48" s="457">
        <v>0</v>
      </c>
      <c r="BA48" s="457">
        <v>0</v>
      </c>
      <c r="BB48" s="579"/>
      <c r="BC48" s="614">
        <f t="shared" si="5"/>
        <v>0.72628725021571594</v>
      </c>
      <c r="BD48" s="614">
        <f t="shared" si="6"/>
        <v>1</v>
      </c>
    </row>
    <row r="49" spans="1:56" ht="15" hidden="1" customHeight="1" x14ac:dyDescent="0.25">
      <c r="A49" s="581" t="str">
        <f t="shared" si="7"/>
        <v>A101910</v>
      </c>
      <c r="B49" s="1603" t="s">
        <v>35</v>
      </c>
      <c r="C49" s="1889"/>
      <c r="D49" s="1603" t="s">
        <v>312</v>
      </c>
      <c r="E49" s="1889"/>
      <c r="F49" s="1603" t="s">
        <v>313</v>
      </c>
      <c r="G49" s="1889"/>
      <c r="H49" s="1603" t="s">
        <v>312</v>
      </c>
      <c r="I49" s="1889"/>
      <c r="J49" s="1603" t="s">
        <v>321</v>
      </c>
      <c r="K49" s="1889"/>
      <c r="L49" s="1889"/>
      <c r="M49" s="1603"/>
      <c r="N49" s="1889"/>
      <c r="O49" s="1889"/>
      <c r="P49" s="1603"/>
      <c r="Q49" s="1889"/>
      <c r="R49" s="1603"/>
      <c r="S49" s="1889"/>
      <c r="T49" s="1605" t="s">
        <v>223</v>
      </c>
      <c r="U49" s="1889"/>
      <c r="V49" s="1889"/>
      <c r="W49" s="1889"/>
      <c r="X49" s="1889"/>
      <c r="Y49" s="1889"/>
      <c r="Z49" s="1889"/>
      <c r="AA49" s="1889"/>
      <c r="AB49" s="1603" t="s">
        <v>306</v>
      </c>
      <c r="AC49" s="1889"/>
      <c r="AD49" s="1889"/>
      <c r="AE49" s="1889"/>
      <c r="AF49" s="1889"/>
      <c r="AG49" s="1603" t="s">
        <v>307</v>
      </c>
      <c r="AH49" s="1889"/>
      <c r="AI49" s="1889"/>
      <c r="AJ49" s="317" t="s">
        <v>86</v>
      </c>
      <c r="AK49" s="1604"/>
      <c r="AL49" s="1604"/>
      <c r="AM49" s="1604"/>
      <c r="AN49" s="1604"/>
      <c r="AO49" s="452">
        <v>572000000</v>
      </c>
      <c r="AP49" s="452">
        <v>572000000</v>
      </c>
      <c r="AQ49" s="453">
        <v>0</v>
      </c>
      <c r="AR49" s="642">
        <v>0</v>
      </c>
      <c r="AS49" s="452">
        <v>389708437</v>
      </c>
      <c r="AT49" s="452">
        <v>182291563</v>
      </c>
      <c r="AU49" s="452">
        <v>389701457</v>
      </c>
      <c r="AV49" s="452">
        <v>6980</v>
      </c>
      <c r="AW49" s="452">
        <v>389701457</v>
      </c>
      <c r="AX49" s="453">
        <v>0</v>
      </c>
      <c r="AY49" s="452">
        <v>389701457</v>
      </c>
      <c r="AZ49" s="453">
        <v>0</v>
      </c>
      <c r="BA49" s="453">
        <v>0</v>
      </c>
      <c r="BB49" s="579"/>
      <c r="BC49" s="614">
        <f t="shared" si="5"/>
        <v>0.68130845629370629</v>
      </c>
      <c r="BD49" s="614">
        <f t="shared" si="6"/>
        <v>0.99998208917401499</v>
      </c>
    </row>
    <row r="50" spans="1:56" ht="15" hidden="1" customHeight="1" x14ac:dyDescent="0.25">
      <c r="A50" s="581" t="str">
        <f t="shared" si="7"/>
        <v>A1019110</v>
      </c>
      <c r="B50" s="1608" t="s">
        <v>35</v>
      </c>
      <c r="C50" s="1889"/>
      <c r="D50" s="1608" t="s">
        <v>312</v>
      </c>
      <c r="E50" s="1889"/>
      <c r="F50" s="1608" t="s">
        <v>313</v>
      </c>
      <c r="G50" s="1889"/>
      <c r="H50" s="1608" t="s">
        <v>312</v>
      </c>
      <c r="I50" s="1889"/>
      <c r="J50" s="1608" t="s">
        <v>321</v>
      </c>
      <c r="K50" s="1889"/>
      <c r="L50" s="1889"/>
      <c r="M50" s="1608" t="s">
        <v>312</v>
      </c>
      <c r="N50" s="1889"/>
      <c r="O50" s="1889"/>
      <c r="P50" s="1608"/>
      <c r="Q50" s="1889"/>
      <c r="R50" s="1608"/>
      <c r="S50" s="1889"/>
      <c r="T50" s="1609" t="s">
        <v>47</v>
      </c>
      <c r="U50" s="1889"/>
      <c r="V50" s="1889"/>
      <c r="W50" s="1889"/>
      <c r="X50" s="1889"/>
      <c r="Y50" s="1889"/>
      <c r="Z50" s="1889"/>
      <c r="AA50" s="1889"/>
      <c r="AB50" s="1608" t="s">
        <v>306</v>
      </c>
      <c r="AC50" s="1889"/>
      <c r="AD50" s="1889"/>
      <c r="AE50" s="1889"/>
      <c r="AF50" s="1889"/>
      <c r="AG50" s="1608" t="s">
        <v>307</v>
      </c>
      <c r="AH50" s="1889"/>
      <c r="AI50" s="1889"/>
      <c r="AJ50" s="320" t="s">
        <v>86</v>
      </c>
      <c r="AK50" s="1610"/>
      <c r="AL50" s="1610"/>
      <c r="AM50" s="1610"/>
      <c r="AN50" s="1610"/>
      <c r="AO50" s="456">
        <v>300000000</v>
      </c>
      <c r="AP50" s="456">
        <v>300000000</v>
      </c>
      <c r="AQ50" s="457">
        <v>0</v>
      </c>
      <c r="AR50" s="643">
        <v>0</v>
      </c>
      <c r="AS50" s="456">
        <v>198919314</v>
      </c>
      <c r="AT50" s="456">
        <v>101080686</v>
      </c>
      <c r="AU50" s="456">
        <v>198919314</v>
      </c>
      <c r="AV50" s="457">
        <v>0</v>
      </c>
      <c r="AW50" s="456">
        <v>198919314</v>
      </c>
      <c r="AX50" s="457">
        <v>0</v>
      </c>
      <c r="AY50" s="456">
        <v>198919314</v>
      </c>
      <c r="AZ50" s="457">
        <v>0</v>
      </c>
      <c r="BA50" s="457">
        <v>0</v>
      </c>
      <c r="BB50" s="579"/>
      <c r="BC50" s="614">
        <f t="shared" si="5"/>
        <v>0.66306438000000001</v>
      </c>
      <c r="BD50" s="614">
        <f t="shared" si="6"/>
        <v>1</v>
      </c>
    </row>
    <row r="51" spans="1:56" ht="15" hidden="1" customHeight="1" x14ac:dyDescent="0.25">
      <c r="A51" s="581" t="str">
        <f t="shared" si="7"/>
        <v>A1019310</v>
      </c>
      <c r="B51" s="1608" t="s">
        <v>35</v>
      </c>
      <c r="C51" s="1889"/>
      <c r="D51" s="1608" t="s">
        <v>312</v>
      </c>
      <c r="E51" s="1889"/>
      <c r="F51" s="1608" t="s">
        <v>313</v>
      </c>
      <c r="G51" s="1889"/>
      <c r="H51" s="1608" t="s">
        <v>312</v>
      </c>
      <c r="I51" s="1889"/>
      <c r="J51" s="1608" t="s">
        <v>321</v>
      </c>
      <c r="K51" s="1889"/>
      <c r="L51" s="1889"/>
      <c r="M51" s="1608" t="s">
        <v>322</v>
      </c>
      <c r="N51" s="1889"/>
      <c r="O51" s="1889"/>
      <c r="P51" s="1608"/>
      <c r="Q51" s="1889"/>
      <c r="R51" s="1608"/>
      <c r="S51" s="1889"/>
      <c r="T51" s="1609" t="s">
        <v>48</v>
      </c>
      <c r="U51" s="1889"/>
      <c r="V51" s="1889"/>
      <c r="W51" s="1889"/>
      <c r="X51" s="1889"/>
      <c r="Y51" s="1889"/>
      <c r="Z51" s="1889"/>
      <c r="AA51" s="1889"/>
      <c r="AB51" s="1608" t="s">
        <v>306</v>
      </c>
      <c r="AC51" s="1889"/>
      <c r="AD51" s="1889"/>
      <c r="AE51" s="1889"/>
      <c r="AF51" s="1889"/>
      <c r="AG51" s="1608" t="s">
        <v>307</v>
      </c>
      <c r="AH51" s="1889"/>
      <c r="AI51" s="1889"/>
      <c r="AJ51" s="320" t="s">
        <v>86</v>
      </c>
      <c r="AK51" s="1610"/>
      <c r="AL51" s="1610"/>
      <c r="AM51" s="1610"/>
      <c r="AN51" s="1610"/>
      <c r="AO51" s="456">
        <v>272000000</v>
      </c>
      <c r="AP51" s="456">
        <v>272000000</v>
      </c>
      <c r="AQ51" s="457">
        <v>0</v>
      </c>
      <c r="AR51" s="643">
        <v>0</v>
      </c>
      <c r="AS51" s="456">
        <v>190789123</v>
      </c>
      <c r="AT51" s="456">
        <v>81210877</v>
      </c>
      <c r="AU51" s="456">
        <v>190782143</v>
      </c>
      <c r="AV51" s="456">
        <v>6980</v>
      </c>
      <c r="AW51" s="456">
        <v>190782143</v>
      </c>
      <c r="AX51" s="457">
        <v>0</v>
      </c>
      <c r="AY51" s="456">
        <v>190782143</v>
      </c>
      <c r="AZ51" s="457">
        <v>0</v>
      </c>
      <c r="BA51" s="457">
        <v>0</v>
      </c>
      <c r="BB51" s="579"/>
      <c r="BC51" s="614">
        <f t="shared" si="5"/>
        <v>0.70143059926470586</v>
      </c>
      <c r="BD51" s="614">
        <f t="shared" si="6"/>
        <v>0.99996341510516829</v>
      </c>
    </row>
    <row r="52" spans="1:56" ht="15" hidden="1" customHeight="1" x14ac:dyDescent="0.25">
      <c r="A52" s="581" t="str">
        <f t="shared" si="7"/>
        <v>A1011010</v>
      </c>
      <c r="B52" s="1608" t="s">
        <v>35</v>
      </c>
      <c r="C52" s="1889"/>
      <c r="D52" s="1608" t="s">
        <v>312</v>
      </c>
      <c r="E52" s="1889"/>
      <c r="F52" s="1608" t="s">
        <v>313</v>
      </c>
      <c r="G52" s="1889"/>
      <c r="H52" s="1608" t="s">
        <v>312</v>
      </c>
      <c r="I52" s="1889"/>
      <c r="J52" s="1608" t="s">
        <v>86</v>
      </c>
      <c r="K52" s="1889"/>
      <c r="L52" s="1889"/>
      <c r="M52" s="1608"/>
      <c r="N52" s="1889"/>
      <c r="O52" s="1889"/>
      <c r="P52" s="1608"/>
      <c r="Q52" s="1889"/>
      <c r="R52" s="1608"/>
      <c r="S52" s="1889"/>
      <c r="T52" s="1609" t="s">
        <v>699</v>
      </c>
      <c r="U52" s="1889"/>
      <c r="V52" s="1889"/>
      <c r="W52" s="1889"/>
      <c r="X52" s="1889"/>
      <c r="Y52" s="1889"/>
      <c r="Z52" s="1889"/>
      <c r="AA52" s="1889"/>
      <c r="AB52" s="1608" t="s">
        <v>306</v>
      </c>
      <c r="AC52" s="1889"/>
      <c r="AD52" s="1889"/>
      <c r="AE52" s="1889"/>
      <c r="AF52" s="1889"/>
      <c r="AG52" s="1608" t="s">
        <v>307</v>
      </c>
      <c r="AH52" s="1889"/>
      <c r="AI52" s="1889"/>
      <c r="AJ52" s="320" t="s">
        <v>86</v>
      </c>
      <c r="AK52" s="1610"/>
      <c r="AL52" s="1610"/>
      <c r="AM52" s="1610"/>
      <c r="AN52" s="1610"/>
      <c r="AO52" s="456">
        <v>9382000000</v>
      </c>
      <c r="AP52" s="457">
        <v>0</v>
      </c>
      <c r="AQ52" s="457">
        <v>0</v>
      </c>
      <c r="AR52" s="644">
        <v>9382000000</v>
      </c>
      <c r="AS52" s="457">
        <v>0</v>
      </c>
      <c r="AT52" s="457">
        <v>0</v>
      </c>
      <c r="AU52" s="457">
        <v>0</v>
      </c>
      <c r="AV52" s="457">
        <v>0</v>
      </c>
      <c r="AW52" s="457">
        <v>0</v>
      </c>
      <c r="AX52" s="457">
        <v>0</v>
      </c>
      <c r="AY52" s="457">
        <v>0</v>
      </c>
      <c r="AZ52" s="457">
        <v>0</v>
      </c>
      <c r="BA52" s="457">
        <v>0</v>
      </c>
      <c r="BB52" s="579"/>
      <c r="BC52" s="614">
        <f t="shared" si="5"/>
        <v>0</v>
      </c>
      <c r="BD52" s="614" t="e">
        <f t="shared" si="6"/>
        <v>#DIV/0!</v>
      </c>
    </row>
    <row r="53" spans="1:56" ht="15" hidden="1" customHeight="1" x14ac:dyDescent="0.25">
      <c r="A53" s="581" t="str">
        <f t="shared" si="7"/>
        <v>A10210</v>
      </c>
      <c r="B53" s="1603" t="s">
        <v>35</v>
      </c>
      <c r="C53" s="1889"/>
      <c r="D53" s="1603" t="s">
        <v>312</v>
      </c>
      <c r="E53" s="1889"/>
      <c r="F53" s="1603" t="s">
        <v>313</v>
      </c>
      <c r="G53" s="1889"/>
      <c r="H53" s="1603" t="s">
        <v>315</v>
      </c>
      <c r="I53" s="1889"/>
      <c r="J53" s="1603"/>
      <c r="K53" s="1889"/>
      <c r="L53" s="1889"/>
      <c r="M53" s="1603"/>
      <c r="N53" s="1889"/>
      <c r="O53" s="1889"/>
      <c r="P53" s="1603"/>
      <c r="Q53" s="1889"/>
      <c r="R53" s="1603"/>
      <c r="S53" s="1889"/>
      <c r="T53" s="1605" t="s">
        <v>226</v>
      </c>
      <c r="U53" s="1889"/>
      <c r="V53" s="1889"/>
      <c r="W53" s="1889"/>
      <c r="X53" s="1889"/>
      <c r="Y53" s="1889"/>
      <c r="Z53" s="1889"/>
      <c r="AA53" s="1889"/>
      <c r="AB53" s="1603" t="s">
        <v>306</v>
      </c>
      <c r="AC53" s="1889"/>
      <c r="AD53" s="1889"/>
      <c r="AE53" s="1889"/>
      <c r="AF53" s="1889"/>
      <c r="AG53" s="1603" t="s">
        <v>307</v>
      </c>
      <c r="AH53" s="1889"/>
      <c r="AI53" s="1889"/>
      <c r="AJ53" s="317" t="s">
        <v>86</v>
      </c>
      <c r="AK53" s="1604"/>
      <c r="AL53" s="1604"/>
      <c r="AM53" s="1604"/>
      <c r="AN53" s="1604"/>
      <c r="AO53" s="452">
        <v>2620100000</v>
      </c>
      <c r="AP53" s="452">
        <v>2615102429</v>
      </c>
      <c r="AQ53" s="452">
        <v>4997571</v>
      </c>
      <c r="AR53" s="642">
        <v>0</v>
      </c>
      <c r="AS53" s="452">
        <v>2367541916</v>
      </c>
      <c r="AT53" s="452">
        <v>247560513</v>
      </c>
      <c r="AU53" s="452">
        <v>1081305617</v>
      </c>
      <c r="AV53" s="452">
        <v>1286236299</v>
      </c>
      <c r="AW53" s="452">
        <v>1081305617</v>
      </c>
      <c r="AX53" s="453">
        <v>0</v>
      </c>
      <c r="AY53" s="452">
        <v>1081305617</v>
      </c>
      <c r="AZ53" s="453">
        <v>0</v>
      </c>
      <c r="BA53" s="453">
        <v>0</v>
      </c>
      <c r="BB53" s="579"/>
      <c r="BC53" s="614">
        <f t="shared" si="5"/>
        <v>0.9036074638372581</v>
      </c>
      <c r="BD53" s="614">
        <f t="shared" si="6"/>
        <v>0.4567207911684551</v>
      </c>
    </row>
    <row r="54" spans="1:56" ht="15" hidden="1" customHeight="1" x14ac:dyDescent="0.25">
      <c r="A54" s="581" t="str">
        <f t="shared" si="7"/>
        <v>A1021210</v>
      </c>
      <c r="B54" s="1608" t="s">
        <v>35</v>
      </c>
      <c r="C54" s="1889"/>
      <c r="D54" s="1608" t="s">
        <v>312</v>
      </c>
      <c r="E54" s="1889"/>
      <c r="F54" s="1608" t="s">
        <v>313</v>
      </c>
      <c r="G54" s="1889"/>
      <c r="H54" s="1608" t="s">
        <v>315</v>
      </c>
      <c r="I54" s="1889"/>
      <c r="J54" s="1608" t="s">
        <v>323</v>
      </c>
      <c r="K54" s="1889"/>
      <c r="L54" s="1889"/>
      <c r="M54" s="1608"/>
      <c r="N54" s="1889"/>
      <c r="O54" s="1889"/>
      <c r="P54" s="1608"/>
      <c r="Q54" s="1889"/>
      <c r="R54" s="1608"/>
      <c r="S54" s="1889"/>
      <c r="T54" s="1609" t="s">
        <v>49</v>
      </c>
      <c r="U54" s="1889"/>
      <c r="V54" s="1889"/>
      <c r="W54" s="1889"/>
      <c r="X54" s="1889"/>
      <c r="Y54" s="1889"/>
      <c r="Z54" s="1889"/>
      <c r="AA54" s="1889"/>
      <c r="AB54" s="1608" t="s">
        <v>306</v>
      </c>
      <c r="AC54" s="1889"/>
      <c r="AD54" s="1889"/>
      <c r="AE54" s="1889"/>
      <c r="AF54" s="1889"/>
      <c r="AG54" s="1608" t="s">
        <v>307</v>
      </c>
      <c r="AH54" s="1889"/>
      <c r="AI54" s="1889"/>
      <c r="AJ54" s="320" t="s">
        <v>86</v>
      </c>
      <c r="AK54" s="1610"/>
      <c r="AL54" s="1610"/>
      <c r="AM54" s="1610"/>
      <c r="AN54" s="1610"/>
      <c r="AO54" s="456">
        <v>2620100000</v>
      </c>
      <c r="AP54" s="456">
        <v>2615102429</v>
      </c>
      <c r="AQ54" s="456">
        <v>4997571</v>
      </c>
      <c r="AR54" s="643">
        <v>0</v>
      </c>
      <c r="AS54" s="456">
        <v>2367541916</v>
      </c>
      <c r="AT54" s="456">
        <v>247560513</v>
      </c>
      <c r="AU54" s="456">
        <v>1081305617</v>
      </c>
      <c r="AV54" s="456">
        <v>1286236299</v>
      </c>
      <c r="AW54" s="456">
        <v>1081305617</v>
      </c>
      <c r="AX54" s="457">
        <v>0</v>
      </c>
      <c r="AY54" s="456">
        <v>1081305617</v>
      </c>
      <c r="AZ54" s="457">
        <v>0</v>
      </c>
      <c r="BA54" s="457">
        <v>0</v>
      </c>
      <c r="BB54" s="579"/>
      <c r="BC54" s="614">
        <f t="shared" si="5"/>
        <v>0.9036074638372581</v>
      </c>
      <c r="BD54" s="614">
        <f t="shared" si="6"/>
        <v>0.4567207911684551</v>
      </c>
    </row>
    <row r="55" spans="1:56" ht="15" hidden="1" customHeight="1" x14ac:dyDescent="0.25">
      <c r="A55" s="581" t="str">
        <f t="shared" si="7"/>
        <v>A10510</v>
      </c>
      <c r="B55" s="1603" t="s">
        <v>35</v>
      </c>
      <c r="C55" s="1889"/>
      <c r="D55" s="1603" t="s">
        <v>312</v>
      </c>
      <c r="E55" s="1889"/>
      <c r="F55" s="1603" t="s">
        <v>313</v>
      </c>
      <c r="G55" s="1889"/>
      <c r="H55" s="1603" t="s">
        <v>317</v>
      </c>
      <c r="I55" s="1889"/>
      <c r="J55" s="1603"/>
      <c r="K55" s="1889"/>
      <c r="L55" s="1889"/>
      <c r="M55" s="1603"/>
      <c r="N55" s="1889"/>
      <c r="O55" s="1889"/>
      <c r="P55" s="1603"/>
      <c r="Q55" s="1889"/>
      <c r="R55" s="1603"/>
      <c r="S55" s="1889"/>
      <c r="T55" s="1605" t="s">
        <v>228</v>
      </c>
      <c r="U55" s="1889"/>
      <c r="V55" s="1889"/>
      <c r="W55" s="1889"/>
      <c r="X55" s="1889"/>
      <c r="Y55" s="1889"/>
      <c r="Z55" s="1889"/>
      <c r="AA55" s="1889"/>
      <c r="AB55" s="1603" t="s">
        <v>306</v>
      </c>
      <c r="AC55" s="1889"/>
      <c r="AD55" s="1889"/>
      <c r="AE55" s="1889"/>
      <c r="AF55" s="1889"/>
      <c r="AG55" s="1603" t="s">
        <v>307</v>
      </c>
      <c r="AH55" s="1889"/>
      <c r="AI55" s="1889"/>
      <c r="AJ55" s="317" t="s">
        <v>86</v>
      </c>
      <c r="AK55" s="1604"/>
      <c r="AL55" s="1604"/>
      <c r="AM55" s="1604"/>
      <c r="AN55" s="1604"/>
      <c r="AO55" s="452">
        <v>35057916667</v>
      </c>
      <c r="AP55" s="452">
        <v>35057916667</v>
      </c>
      <c r="AQ55" s="453">
        <v>0</v>
      </c>
      <c r="AR55" s="642">
        <v>0</v>
      </c>
      <c r="AS55" s="452">
        <v>26595937901</v>
      </c>
      <c r="AT55" s="452">
        <v>8461978766</v>
      </c>
      <c r="AU55" s="452">
        <v>26594617104</v>
      </c>
      <c r="AV55" s="452">
        <v>1320797</v>
      </c>
      <c r="AW55" s="452">
        <v>26594617104</v>
      </c>
      <c r="AX55" s="453">
        <v>0</v>
      </c>
      <c r="AY55" s="452">
        <v>25793312934</v>
      </c>
      <c r="AZ55" s="452">
        <v>801304170</v>
      </c>
      <c r="BA55" s="452">
        <v>57856727</v>
      </c>
      <c r="BB55" s="579"/>
      <c r="BC55" s="614">
        <f t="shared" si="5"/>
        <v>0.7586285903302048</v>
      </c>
      <c r="BD55" s="614">
        <f t="shared" si="6"/>
        <v>0.99995033839359537</v>
      </c>
    </row>
    <row r="56" spans="1:56" ht="15" hidden="1" customHeight="1" x14ac:dyDescent="0.25">
      <c r="A56" s="581" t="str">
        <f t="shared" si="7"/>
        <v>A105110</v>
      </c>
      <c r="B56" s="1603" t="s">
        <v>35</v>
      </c>
      <c r="C56" s="1889"/>
      <c r="D56" s="1603" t="s">
        <v>312</v>
      </c>
      <c r="E56" s="1889"/>
      <c r="F56" s="1603" t="s">
        <v>313</v>
      </c>
      <c r="G56" s="1889"/>
      <c r="H56" s="1603" t="s">
        <v>317</v>
      </c>
      <c r="I56" s="1889"/>
      <c r="J56" s="1603" t="s">
        <v>312</v>
      </c>
      <c r="K56" s="1889"/>
      <c r="L56" s="1889"/>
      <c r="M56" s="1603"/>
      <c r="N56" s="1889"/>
      <c r="O56" s="1889"/>
      <c r="P56" s="1603"/>
      <c r="Q56" s="1889"/>
      <c r="R56" s="1603"/>
      <c r="S56" s="1889"/>
      <c r="T56" s="1605" t="s">
        <v>230</v>
      </c>
      <c r="U56" s="1889"/>
      <c r="V56" s="1889"/>
      <c r="W56" s="1889"/>
      <c r="X56" s="1889"/>
      <c r="Y56" s="1889"/>
      <c r="Z56" s="1889"/>
      <c r="AA56" s="1889"/>
      <c r="AB56" s="1603" t="s">
        <v>306</v>
      </c>
      <c r="AC56" s="1889"/>
      <c r="AD56" s="1889"/>
      <c r="AE56" s="1889"/>
      <c r="AF56" s="1889"/>
      <c r="AG56" s="1603" t="s">
        <v>307</v>
      </c>
      <c r="AH56" s="1889"/>
      <c r="AI56" s="1889"/>
      <c r="AJ56" s="317" t="s">
        <v>86</v>
      </c>
      <c r="AK56" s="1604"/>
      <c r="AL56" s="1604"/>
      <c r="AM56" s="1604"/>
      <c r="AN56" s="1604"/>
      <c r="AO56" s="452">
        <v>17935538469</v>
      </c>
      <c r="AP56" s="452">
        <v>17935538469</v>
      </c>
      <c r="AQ56" s="453">
        <v>0</v>
      </c>
      <c r="AR56" s="642">
        <v>0</v>
      </c>
      <c r="AS56" s="452">
        <v>13404737629</v>
      </c>
      <c r="AT56" s="452">
        <v>4530800840</v>
      </c>
      <c r="AU56" s="452">
        <v>13403416832</v>
      </c>
      <c r="AV56" s="452">
        <v>1320797</v>
      </c>
      <c r="AW56" s="452">
        <v>13403416832</v>
      </c>
      <c r="AX56" s="453">
        <v>0</v>
      </c>
      <c r="AY56" s="452">
        <v>13403416832</v>
      </c>
      <c r="AZ56" s="453">
        <v>0</v>
      </c>
      <c r="BA56" s="452">
        <v>55468994</v>
      </c>
      <c r="BB56" s="579"/>
      <c r="BC56" s="614">
        <f t="shared" si="5"/>
        <v>0.74738417539952362</v>
      </c>
      <c r="BD56" s="614">
        <f t="shared" si="6"/>
        <v>0.99990146789616063</v>
      </c>
    </row>
    <row r="57" spans="1:56" ht="15" hidden="1" customHeight="1" x14ac:dyDescent="0.25">
      <c r="A57" s="581" t="str">
        <f t="shared" si="7"/>
        <v>A1051110</v>
      </c>
      <c r="B57" s="1608" t="s">
        <v>35</v>
      </c>
      <c r="C57" s="1889"/>
      <c r="D57" s="1608" t="s">
        <v>312</v>
      </c>
      <c r="E57" s="1889"/>
      <c r="F57" s="1608" t="s">
        <v>313</v>
      </c>
      <c r="G57" s="1889"/>
      <c r="H57" s="1608" t="s">
        <v>317</v>
      </c>
      <c r="I57" s="1889"/>
      <c r="J57" s="1608" t="s">
        <v>312</v>
      </c>
      <c r="K57" s="1889"/>
      <c r="L57" s="1889"/>
      <c r="M57" s="1608" t="s">
        <v>312</v>
      </c>
      <c r="N57" s="1889"/>
      <c r="O57" s="1889"/>
      <c r="P57" s="1608"/>
      <c r="Q57" s="1889"/>
      <c r="R57" s="1608"/>
      <c r="S57" s="1889"/>
      <c r="T57" s="1609" t="s">
        <v>50</v>
      </c>
      <c r="U57" s="1889"/>
      <c r="V57" s="1889"/>
      <c r="W57" s="1889"/>
      <c r="X57" s="1889"/>
      <c r="Y57" s="1889"/>
      <c r="Z57" s="1889"/>
      <c r="AA57" s="1889"/>
      <c r="AB57" s="1608" t="s">
        <v>306</v>
      </c>
      <c r="AC57" s="1889"/>
      <c r="AD57" s="1889"/>
      <c r="AE57" s="1889"/>
      <c r="AF57" s="1889"/>
      <c r="AG57" s="1608" t="s">
        <v>307</v>
      </c>
      <c r="AH57" s="1889"/>
      <c r="AI57" s="1889"/>
      <c r="AJ57" s="320" t="s">
        <v>86</v>
      </c>
      <c r="AK57" s="1610"/>
      <c r="AL57" s="1610"/>
      <c r="AM57" s="1610"/>
      <c r="AN57" s="1610"/>
      <c r="AO57" s="456">
        <v>3486406531</v>
      </c>
      <c r="AP57" s="456">
        <v>3486406531</v>
      </c>
      <c r="AQ57" s="457">
        <v>0</v>
      </c>
      <c r="AR57" s="643">
        <v>0</v>
      </c>
      <c r="AS57" s="456">
        <v>3008724045</v>
      </c>
      <c r="AT57" s="456">
        <v>477682486</v>
      </c>
      <c r="AU57" s="456">
        <v>3008724045</v>
      </c>
      <c r="AV57" s="457">
        <v>0</v>
      </c>
      <c r="AW57" s="456">
        <v>3008724045</v>
      </c>
      <c r="AX57" s="457">
        <v>0</v>
      </c>
      <c r="AY57" s="456">
        <v>3008724045</v>
      </c>
      <c r="AZ57" s="457">
        <v>0</v>
      </c>
      <c r="BA57" s="456">
        <v>833255</v>
      </c>
      <c r="BB57" s="579"/>
      <c r="BC57" s="614">
        <f t="shared" si="5"/>
        <v>0.86298715260179737</v>
      </c>
      <c r="BD57" s="614">
        <f t="shared" si="6"/>
        <v>1</v>
      </c>
    </row>
    <row r="58" spans="1:56" ht="15" hidden="1" customHeight="1" x14ac:dyDescent="0.25">
      <c r="A58" s="581" t="str">
        <f t="shared" si="7"/>
        <v>A1051210</v>
      </c>
      <c r="B58" s="1608" t="s">
        <v>35</v>
      </c>
      <c r="C58" s="1889"/>
      <c r="D58" s="1608" t="s">
        <v>312</v>
      </c>
      <c r="E58" s="1889"/>
      <c r="F58" s="1608" t="s">
        <v>313</v>
      </c>
      <c r="G58" s="1889"/>
      <c r="H58" s="1608" t="s">
        <v>317</v>
      </c>
      <c r="I58" s="1889"/>
      <c r="J58" s="1608" t="s">
        <v>312</v>
      </c>
      <c r="K58" s="1889"/>
      <c r="L58" s="1889"/>
      <c r="M58" s="1608" t="s">
        <v>315</v>
      </c>
      <c r="N58" s="1889"/>
      <c r="O58" s="1889"/>
      <c r="P58" s="1608"/>
      <c r="Q58" s="1889"/>
      <c r="R58" s="1608"/>
      <c r="S58" s="1889"/>
      <c r="T58" s="1609" t="s">
        <v>51</v>
      </c>
      <c r="U58" s="1889"/>
      <c r="V58" s="1889"/>
      <c r="W58" s="1889"/>
      <c r="X58" s="1889"/>
      <c r="Y58" s="1889"/>
      <c r="Z58" s="1889"/>
      <c r="AA58" s="1889"/>
      <c r="AB58" s="1608" t="s">
        <v>306</v>
      </c>
      <c r="AC58" s="1889"/>
      <c r="AD58" s="1889"/>
      <c r="AE58" s="1889"/>
      <c r="AF58" s="1889"/>
      <c r="AG58" s="1608" t="s">
        <v>307</v>
      </c>
      <c r="AH58" s="1889"/>
      <c r="AI58" s="1889"/>
      <c r="AJ58" s="320" t="s">
        <v>86</v>
      </c>
      <c r="AK58" s="1610"/>
      <c r="AL58" s="1610"/>
      <c r="AM58" s="1610"/>
      <c r="AN58" s="1610"/>
      <c r="AO58" s="456">
        <v>1530182979</v>
      </c>
      <c r="AP58" s="456">
        <v>1530182979</v>
      </c>
      <c r="AQ58" s="457">
        <v>0</v>
      </c>
      <c r="AR58" s="643">
        <v>0</v>
      </c>
      <c r="AS58" s="456">
        <v>56595075</v>
      </c>
      <c r="AT58" s="456">
        <v>1473587904</v>
      </c>
      <c r="AU58" s="456">
        <v>56595075</v>
      </c>
      <c r="AV58" s="457">
        <v>0</v>
      </c>
      <c r="AW58" s="456">
        <v>56595075</v>
      </c>
      <c r="AX58" s="457">
        <v>0</v>
      </c>
      <c r="AY58" s="456">
        <v>56595075</v>
      </c>
      <c r="AZ58" s="457">
        <v>0</v>
      </c>
      <c r="BA58" s="457">
        <v>0</v>
      </c>
      <c r="BB58" s="579"/>
      <c r="BC58" s="614">
        <f t="shared" si="5"/>
        <v>3.698582181131424E-2</v>
      </c>
      <c r="BD58" s="614">
        <f t="shared" si="6"/>
        <v>1</v>
      </c>
    </row>
    <row r="59" spans="1:56" ht="15" hidden="1" customHeight="1" x14ac:dyDescent="0.25">
      <c r="A59" s="581" t="str">
        <f t="shared" si="7"/>
        <v>A1051310</v>
      </c>
      <c r="B59" s="1608" t="s">
        <v>35</v>
      </c>
      <c r="C59" s="1889"/>
      <c r="D59" s="1608" t="s">
        <v>312</v>
      </c>
      <c r="E59" s="1889"/>
      <c r="F59" s="1608" t="s">
        <v>313</v>
      </c>
      <c r="G59" s="1889"/>
      <c r="H59" s="1608" t="s">
        <v>317</v>
      </c>
      <c r="I59" s="1889"/>
      <c r="J59" s="1608" t="s">
        <v>312</v>
      </c>
      <c r="K59" s="1889"/>
      <c r="L59" s="1889"/>
      <c r="M59" s="1608" t="s">
        <v>322</v>
      </c>
      <c r="N59" s="1889"/>
      <c r="O59" s="1889"/>
      <c r="P59" s="1608"/>
      <c r="Q59" s="1889"/>
      <c r="R59" s="1608"/>
      <c r="S59" s="1889"/>
      <c r="T59" s="1609" t="s">
        <v>52</v>
      </c>
      <c r="U59" s="1889"/>
      <c r="V59" s="1889"/>
      <c r="W59" s="1889"/>
      <c r="X59" s="1889"/>
      <c r="Y59" s="1889"/>
      <c r="Z59" s="1889"/>
      <c r="AA59" s="1889"/>
      <c r="AB59" s="1608" t="s">
        <v>306</v>
      </c>
      <c r="AC59" s="1889"/>
      <c r="AD59" s="1889"/>
      <c r="AE59" s="1889"/>
      <c r="AF59" s="1889"/>
      <c r="AG59" s="1608" t="s">
        <v>307</v>
      </c>
      <c r="AH59" s="1889"/>
      <c r="AI59" s="1889"/>
      <c r="AJ59" s="320" t="s">
        <v>86</v>
      </c>
      <c r="AK59" s="1610"/>
      <c r="AL59" s="1610"/>
      <c r="AM59" s="1610"/>
      <c r="AN59" s="1610"/>
      <c r="AO59" s="456">
        <v>4451871042</v>
      </c>
      <c r="AP59" s="456">
        <v>4451871042</v>
      </c>
      <c r="AQ59" s="457">
        <v>0</v>
      </c>
      <c r="AR59" s="643">
        <v>0</v>
      </c>
      <c r="AS59" s="456">
        <v>3582683152</v>
      </c>
      <c r="AT59" s="456">
        <v>869187890</v>
      </c>
      <c r="AU59" s="456">
        <v>3582683152</v>
      </c>
      <c r="AV59" s="457">
        <v>0</v>
      </c>
      <c r="AW59" s="456">
        <v>3582683152</v>
      </c>
      <c r="AX59" s="457">
        <v>0</v>
      </c>
      <c r="AY59" s="456">
        <v>3582683152</v>
      </c>
      <c r="AZ59" s="457">
        <v>0</v>
      </c>
      <c r="BA59" s="456">
        <v>362224</v>
      </c>
      <c r="BB59" s="579"/>
      <c r="BC59" s="614">
        <f t="shared" si="5"/>
        <v>0.80475896947600756</v>
      </c>
      <c r="BD59" s="614">
        <f t="shared" si="6"/>
        <v>1</v>
      </c>
    </row>
    <row r="60" spans="1:56" ht="15" hidden="1" customHeight="1" x14ac:dyDescent="0.25">
      <c r="A60" s="581" t="str">
        <f t="shared" si="7"/>
        <v>A1051410</v>
      </c>
      <c r="B60" s="1608" t="s">
        <v>35</v>
      </c>
      <c r="C60" s="1889"/>
      <c r="D60" s="1608" t="s">
        <v>312</v>
      </c>
      <c r="E60" s="1889"/>
      <c r="F60" s="1608" t="s">
        <v>313</v>
      </c>
      <c r="G60" s="1889"/>
      <c r="H60" s="1608" t="s">
        <v>317</v>
      </c>
      <c r="I60" s="1889"/>
      <c r="J60" s="1608" t="s">
        <v>312</v>
      </c>
      <c r="K60" s="1889"/>
      <c r="L60" s="1889"/>
      <c r="M60" s="1608" t="s">
        <v>316</v>
      </c>
      <c r="N60" s="1889"/>
      <c r="O60" s="1889"/>
      <c r="P60" s="1608"/>
      <c r="Q60" s="1889"/>
      <c r="R60" s="1608"/>
      <c r="S60" s="1889"/>
      <c r="T60" s="1609" t="s">
        <v>53</v>
      </c>
      <c r="U60" s="1889"/>
      <c r="V60" s="1889"/>
      <c r="W60" s="1889"/>
      <c r="X60" s="1889"/>
      <c r="Y60" s="1889"/>
      <c r="Z60" s="1889"/>
      <c r="AA60" s="1889"/>
      <c r="AB60" s="1608" t="s">
        <v>306</v>
      </c>
      <c r="AC60" s="1889"/>
      <c r="AD60" s="1889"/>
      <c r="AE60" s="1889"/>
      <c r="AF60" s="1889"/>
      <c r="AG60" s="1608" t="s">
        <v>307</v>
      </c>
      <c r="AH60" s="1889"/>
      <c r="AI60" s="1889"/>
      <c r="AJ60" s="320" t="s">
        <v>86</v>
      </c>
      <c r="AK60" s="1610"/>
      <c r="AL60" s="1610"/>
      <c r="AM60" s="1610"/>
      <c r="AN60" s="1610"/>
      <c r="AO60" s="456">
        <v>7532131228</v>
      </c>
      <c r="AP60" s="456">
        <v>7532131228</v>
      </c>
      <c r="AQ60" s="457">
        <v>0</v>
      </c>
      <c r="AR60" s="643">
        <v>0</v>
      </c>
      <c r="AS60" s="456">
        <v>5983708182</v>
      </c>
      <c r="AT60" s="456">
        <v>1548423046</v>
      </c>
      <c r="AU60" s="456">
        <v>5982387385</v>
      </c>
      <c r="AV60" s="456">
        <v>1320797</v>
      </c>
      <c r="AW60" s="456">
        <v>5982387385</v>
      </c>
      <c r="AX60" s="457">
        <v>0</v>
      </c>
      <c r="AY60" s="456">
        <v>5982387385</v>
      </c>
      <c r="AZ60" s="457">
        <v>0</v>
      </c>
      <c r="BA60" s="456">
        <v>54273515</v>
      </c>
      <c r="BB60" s="579"/>
      <c r="BC60" s="614">
        <f t="shared" si="5"/>
        <v>0.79442431376608513</v>
      </c>
      <c r="BD60" s="614">
        <f t="shared" si="6"/>
        <v>0.99977926781189408</v>
      </c>
    </row>
    <row r="61" spans="1:56" ht="15" hidden="1" customHeight="1" x14ac:dyDescent="0.25">
      <c r="A61" s="581" t="str">
        <f t="shared" si="7"/>
        <v>A1051510</v>
      </c>
      <c r="B61" s="1608" t="s">
        <v>35</v>
      </c>
      <c r="C61" s="1889"/>
      <c r="D61" s="1608" t="s">
        <v>312</v>
      </c>
      <c r="E61" s="1889"/>
      <c r="F61" s="1608" t="s">
        <v>313</v>
      </c>
      <c r="G61" s="1889"/>
      <c r="H61" s="1608" t="s">
        <v>317</v>
      </c>
      <c r="I61" s="1889"/>
      <c r="J61" s="1608" t="s">
        <v>312</v>
      </c>
      <c r="K61" s="1889"/>
      <c r="L61" s="1889"/>
      <c r="M61" s="1608" t="s">
        <v>317</v>
      </c>
      <c r="N61" s="1889"/>
      <c r="O61" s="1889"/>
      <c r="P61" s="1608"/>
      <c r="Q61" s="1889"/>
      <c r="R61" s="1608"/>
      <c r="S61" s="1889"/>
      <c r="T61" s="1609" t="s">
        <v>54</v>
      </c>
      <c r="U61" s="1889"/>
      <c r="V61" s="1889"/>
      <c r="W61" s="1889"/>
      <c r="X61" s="1889"/>
      <c r="Y61" s="1889"/>
      <c r="Z61" s="1889"/>
      <c r="AA61" s="1889"/>
      <c r="AB61" s="1608" t="s">
        <v>306</v>
      </c>
      <c r="AC61" s="1889"/>
      <c r="AD61" s="1889"/>
      <c r="AE61" s="1889"/>
      <c r="AF61" s="1889"/>
      <c r="AG61" s="1608" t="s">
        <v>307</v>
      </c>
      <c r="AH61" s="1889"/>
      <c r="AI61" s="1889"/>
      <c r="AJ61" s="320" t="s">
        <v>86</v>
      </c>
      <c r="AK61" s="1610"/>
      <c r="AL61" s="1610"/>
      <c r="AM61" s="1610"/>
      <c r="AN61" s="1610"/>
      <c r="AO61" s="456">
        <v>934946689</v>
      </c>
      <c r="AP61" s="456">
        <v>934946689</v>
      </c>
      <c r="AQ61" s="457">
        <v>0</v>
      </c>
      <c r="AR61" s="643">
        <v>0</v>
      </c>
      <c r="AS61" s="456">
        <v>773027175</v>
      </c>
      <c r="AT61" s="456">
        <v>161919514</v>
      </c>
      <c r="AU61" s="456">
        <v>773027175</v>
      </c>
      <c r="AV61" s="457">
        <v>0</v>
      </c>
      <c r="AW61" s="456">
        <v>773027175</v>
      </c>
      <c r="AX61" s="457">
        <v>0</v>
      </c>
      <c r="AY61" s="456">
        <v>773027175</v>
      </c>
      <c r="AZ61" s="457">
        <v>0</v>
      </c>
      <c r="BA61" s="457">
        <v>0</v>
      </c>
      <c r="BB61" s="579"/>
      <c r="BC61" s="614">
        <f t="shared" si="5"/>
        <v>0.82681417464220786</v>
      </c>
      <c r="BD61" s="614">
        <f t="shared" si="6"/>
        <v>1</v>
      </c>
    </row>
    <row r="62" spans="1:56" ht="15" hidden="1" customHeight="1" x14ac:dyDescent="0.25">
      <c r="A62" s="581" t="str">
        <f t="shared" si="7"/>
        <v>A105210</v>
      </c>
      <c r="B62" s="1603" t="s">
        <v>35</v>
      </c>
      <c r="C62" s="1889"/>
      <c r="D62" s="1603" t="s">
        <v>312</v>
      </c>
      <c r="E62" s="1889"/>
      <c r="F62" s="1603" t="s">
        <v>313</v>
      </c>
      <c r="G62" s="1889"/>
      <c r="H62" s="1603" t="s">
        <v>317</v>
      </c>
      <c r="I62" s="1889"/>
      <c r="J62" s="1603" t="s">
        <v>315</v>
      </c>
      <c r="K62" s="1889"/>
      <c r="L62" s="1889"/>
      <c r="M62" s="1603"/>
      <c r="N62" s="1889"/>
      <c r="O62" s="1889"/>
      <c r="P62" s="1603"/>
      <c r="Q62" s="1889"/>
      <c r="R62" s="1603"/>
      <c r="S62" s="1889"/>
      <c r="T62" s="1605" t="s">
        <v>324</v>
      </c>
      <c r="U62" s="1889"/>
      <c r="V62" s="1889"/>
      <c r="W62" s="1889"/>
      <c r="X62" s="1889"/>
      <c r="Y62" s="1889"/>
      <c r="Z62" s="1889"/>
      <c r="AA62" s="1889"/>
      <c r="AB62" s="1603" t="s">
        <v>306</v>
      </c>
      <c r="AC62" s="1889"/>
      <c r="AD62" s="1889"/>
      <c r="AE62" s="1889"/>
      <c r="AF62" s="1889"/>
      <c r="AG62" s="1603" t="s">
        <v>307</v>
      </c>
      <c r="AH62" s="1889"/>
      <c r="AI62" s="1889"/>
      <c r="AJ62" s="317" t="s">
        <v>86</v>
      </c>
      <c r="AK62" s="1604"/>
      <c r="AL62" s="1604"/>
      <c r="AM62" s="1604"/>
      <c r="AN62" s="1604"/>
      <c r="AO62" s="452">
        <v>12419953098</v>
      </c>
      <c r="AP62" s="452">
        <v>12419953098</v>
      </c>
      <c r="AQ62" s="453">
        <v>0</v>
      </c>
      <c r="AR62" s="642">
        <v>0</v>
      </c>
      <c r="AS62" s="452">
        <v>9314365772</v>
      </c>
      <c r="AT62" s="452">
        <v>3105587326</v>
      </c>
      <c r="AU62" s="452">
        <v>9314365772</v>
      </c>
      <c r="AV62" s="453">
        <v>0</v>
      </c>
      <c r="AW62" s="452">
        <v>9314365772</v>
      </c>
      <c r="AX62" s="453">
        <v>0</v>
      </c>
      <c r="AY62" s="452">
        <v>8792072302</v>
      </c>
      <c r="AZ62" s="452">
        <v>522293470</v>
      </c>
      <c r="BA62" s="452">
        <v>2387733</v>
      </c>
      <c r="BB62" s="579"/>
      <c r="BC62" s="614">
        <f t="shared" si="5"/>
        <v>0.74995176700787247</v>
      </c>
      <c r="BD62" s="614">
        <f t="shared" si="6"/>
        <v>1</v>
      </c>
    </row>
    <row r="63" spans="1:56" ht="15" hidden="1" customHeight="1" x14ac:dyDescent="0.25">
      <c r="A63" s="581" t="str">
        <f t="shared" si="7"/>
        <v>A1052110</v>
      </c>
      <c r="B63" s="1608" t="s">
        <v>35</v>
      </c>
      <c r="C63" s="1889"/>
      <c r="D63" s="1608" t="s">
        <v>312</v>
      </c>
      <c r="E63" s="1889"/>
      <c r="F63" s="1608" t="s">
        <v>313</v>
      </c>
      <c r="G63" s="1889"/>
      <c r="H63" s="1608" t="s">
        <v>317</v>
      </c>
      <c r="I63" s="1889"/>
      <c r="J63" s="1608" t="s">
        <v>315</v>
      </c>
      <c r="K63" s="1889"/>
      <c r="L63" s="1889"/>
      <c r="M63" s="1608" t="s">
        <v>312</v>
      </c>
      <c r="N63" s="1889"/>
      <c r="O63" s="1889"/>
      <c r="P63" s="1608"/>
      <c r="Q63" s="1889"/>
      <c r="R63" s="1608"/>
      <c r="S63" s="1889"/>
      <c r="T63" s="1609" t="s">
        <v>55</v>
      </c>
      <c r="U63" s="1889"/>
      <c r="V63" s="1889"/>
      <c r="W63" s="1889"/>
      <c r="X63" s="1889"/>
      <c r="Y63" s="1889"/>
      <c r="Z63" s="1889"/>
      <c r="AA63" s="1889"/>
      <c r="AB63" s="1608" t="s">
        <v>306</v>
      </c>
      <c r="AC63" s="1889"/>
      <c r="AD63" s="1889"/>
      <c r="AE63" s="1889"/>
      <c r="AF63" s="1889"/>
      <c r="AG63" s="1608" t="s">
        <v>307</v>
      </c>
      <c r="AH63" s="1889"/>
      <c r="AI63" s="1889"/>
      <c r="AJ63" s="320" t="s">
        <v>86</v>
      </c>
      <c r="AK63" s="1610"/>
      <c r="AL63" s="1610"/>
      <c r="AM63" s="1610"/>
      <c r="AN63" s="1610"/>
      <c r="AO63" s="456">
        <v>119144700</v>
      </c>
      <c r="AP63" s="456">
        <v>119144700</v>
      </c>
      <c r="AQ63" s="457">
        <v>0</v>
      </c>
      <c r="AR63" s="643">
        <v>0</v>
      </c>
      <c r="AS63" s="456">
        <v>91696500</v>
      </c>
      <c r="AT63" s="456">
        <v>27448200</v>
      </c>
      <c r="AU63" s="456">
        <v>91696500</v>
      </c>
      <c r="AV63" s="457">
        <v>0</v>
      </c>
      <c r="AW63" s="456">
        <v>91696500</v>
      </c>
      <c r="AX63" s="457">
        <v>0</v>
      </c>
      <c r="AY63" s="456">
        <v>91696500</v>
      </c>
      <c r="AZ63" s="457">
        <v>0</v>
      </c>
      <c r="BA63" s="457">
        <v>0</v>
      </c>
      <c r="BB63" s="579"/>
      <c r="BC63" s="614">
        <f t="shared" si="5"/>
        <v>0.76962298784587146</v>
      </c>
      <c r="BD63" s="614">
        <f t="shared" si="6"/>
        <v>1</v>
      </c>
    </row>
    <row r="64" spans="1:56" ht="15" hidden="1" customHeight="1" x14ac:dyDescent="0.25">
      <c r="A64" s="581" t="str">
        <f t="shared" si="7"/>
        <v>A1052210</v>
      </c>
      <c r="B64" s="1608" t="s">
        <v>35</v>
      </c>
      <c r="C64" s="1889"/>
      <c r="D64" s="1608" t="s">
        <v>312</v>
      </c>
      <c r="E64" s="1889"/>
      <c r="F64" s="1608" t="s">
        <v>313</v>
      </c>
      <c r="G64" s="1889"/>
      <c r="H64" s="1608" t="s">
        <v>317</v>
      </c>
      <c r="I64" s="1889"/>
      <c r="J64" s="1608" t="s">
        <v>315</v>
      </c>
      <c r="K64" s="1889"/>
      <c r="L64" s="1889"/>
      <c r="M64" s="1608" t="s">
        <v>315</v>
      </c>
      <c r="N64" s="1889"/>
      <c r="O64" s="1889"/>
      <c r="P64" s="1608"/>
      <c r="Q64" s="1889"/>
      <c r="R64" s="1608"/>
      <c r="S64" s="1889"/>
      <c r="T64" s="1609" t="s">
        <v>56</v>
      </c>
      <c r="U64" s="1889"/>
      <c r="V64" s="1889"/>
      <c r="W64" s="1889"/>
      <c r="X64" s="1889"/>
      <c r="Y64" s="1889"/>
      <c r="Z64" s="1889"/>
      <c r="AA64" s="1889"/>
      <c r="AB64" s="1608" t="s">
        <v>306</v>
      </c>
      <c r="AC64" s="1889"/>
      <c r="AD64" s="1889"/>
      <c r="AE64" s="1889"/>
      <c r="AF64" s="1889"/>
      <c r="AG64" s="1608" t="s">
        <v>307</v>
      </c>
      <c r="AH64" s="1889"/>
      <c r="AI64" s="1889"/>
      <c r="AJ64" s="320" t="s">
        <v>86</v>
      </c>
      <c r="AK64" s="1610"/>
      <c r="AL64" s="1610"/>
      <c r="AM64" s="1610"/>
      <c r="AN64" s="1610"/>
      <c r="AO64" s="456">
        <v>5697403045</v>
      </c>
      <c r="AP64" s="456">
        <v>5697403045</v>
      </c>
      <c r="AQ64" s="457">
        <v>0</v>
      </c>
      <c r="AR64" s="643">
        <v>0</v>
      </c>
      <c r="AS64" s="456">
        <v>4150449168</v>
      </c>
      <c r="AT64" s="456">
        <v>1546953877</v>
      </c>
      <c r="AU64" s="456">
        <v>4150449168</v>
      </c>
      <c r="AV64" s="457">
        <v>0</v>
      </c>
      <c r="AW64" s="456">
        <v>4150449168</v>
      </c>
      <c r="AX64" s="457">
        <v>0</v>
      </c>
      <c r="AY64" s="456">
        <v>3628155698</v>
      </c>
      <c r="AZ64" s="456">
        <v>522293470</v>
      </c>
      <c r="BA64" s="457">
        <v>0</v>
      </c>
      <c r="BB64" s="579"/>
      <c r="BC64" s="614">
        <f t="shared" si="5"/>
        <v>0.72848087720288712</v>
      </c>
      <c r="BD64" s="614">
        <f t="shared" si="6"/>
        <v>1</v>
      </c>
    </row>
    <row r="65" spans="1:56" ht="15" hidden="1" customHeight="1" x14ac:dyDescent="0.25">
      <c r="A65" s="581" t="str">
        <f t="shared" si="7"/>
        <v>A1052310</v>
      </c>
      <c r="B65" s="1608" t="s">
        <v>35</v>
      </c>
      <c r="C65" s="1889"/>
      <c r="D65" s="1608" t="s">
        <v>312</v>
      </c>
      <c r="E65" s="1889"/>
      <c r="F65" s="1608" t="s">
        <v>313</v>
      </c>
      <c r="G65" s="1889"/>
      <c r="H65" s="1608" t="s">
        <v>317</v>
      </c>
      <c r="I65" s="1889"/>
      <c r="J65" s="1608" t="s">
        <v>315</v>
      </c>
      <c r="K65" s="1889"/>
      <c r="L65" s="1889"/>
      <c r="M65" s="1608" t="s">
        <v>322</v>
      </c>
      <c r="N65" s="1889"/>
      <c r="O65" s="1889"/>
      <c r="P65" s="1608"/>
      <c r="Q65" s="1889"/>
      <c r="R65" s="1608"/>
      <c r="S65" s="1889"/>
      <c r="T65" s="1609" t="s">
        <v>57</v>
      </c>
      <c r="U65" s="1889"/>
      <c r="V65" s="1889"/>
      <c r="W65" s="1889"/>
      <c r="X65" s="1889"/>
      <c r="Y65" s="1889"/>
      <c r="Z65" s="1889"/>
      <c r="AA65" s="1889"/>
      <c r="AB65" s="1608" t="s">
        <v>306</v>
      </c>
      <c r="AC65" s="1889"/>
      <c r="AD65" s="1889"/>
      <c r="AE65" s="1889"/>
      <c r="AF65" s="1889"/>
      <c r="AG65" s="1608" t="s">
        <v>307</v>
      </c>
      <c r="AH65" s="1889"/>
      <c r="AI65" s="1889"/>
      <c r="AJ65" s="320" t="s">
        <v>86</v>
      </c>
      <c r="AK65" s="1610"/>
      <c r="AL65" s="1610"/>
      <c r="AM65" s="1610"/>
      <c r="AN65" s="1610"/>
      <c r="AO65" s="456">
        <v>6528258063</v>
      </c>
      <c r="AP65" s="456">
        <v>6528258063</v>
      </c>
      <c r="AQ65" s="457">
        <v>0</v>
      </c>
      <c r="AR65" s="643">
        <v>0</v>
      </c>
      <c r="AS65" s="456">
        <v>5023138990</v>
      </c>
      <c r="AT65" s="456">
        <v>1505119073</v>
      </c>
      <c r="AU65" s="456">
        <v>5023138990</v>
      </c>
      <c r="AV65" s="457">
        <v>0</v>
      </c>
      <c r="AW65" s="456">
        <v>5023138990</v>
      </c>
      <c r="AX65" s="457">
        <v>0</v>
      </c>
      <c r="AY65" s="456">
        <v>5023138990</v>
      </c>
      <c r="AZ65" s="457">
        <v>0</v>
      </c>
      <c r="BA65" s="456">
        <v>2387733</v>
      </c>
      <c r="BB65" s="579"/>
      <c r="BC65" s="614">
        <f t="shared" si="5"/>
        <v>0.76944553072579724</v>
      </c>
      <c r="BD65" s="614">
        <f t="shared" si="6"/>
        <v>1</v>
      </c>
    </row>
    <row r="66" spans="1:56" ht="15" hidden="1" customHeight="1" x14ac:dyDescent="0.25">
      <c r="A66" s="581" t="str">
        <f t="shared" si="7"/>
        <v>A1052610</v>
      </c>
      <c r="B66" s="1608" t="s">
        <v>35</v>
      </c>
      <c r="C66" s="1889"/>
      <c r="D66" s="1608" t="s">
        <v>312</v>
      </c>
      <c r="E66" s="1889"/>
      <c r="F66" s="1608" t="s">
        <v>313</v>
      </c>
      <c r="G66" s="1889"/>
      <c r="H66" s="1608" t="s">
        <v>317</v>
      </c>
      <c r="I66" s="1889"/>
      <c r="J66" s="1608" t="s">
        <v>315</v>
      </c>
      <c r="K66" s="1889"/>
      <c r="L66" s="1889"/>
      <c r="M66" s="1608" t="s">
        <v>325</v>
      </c>
      <c r="N66" s="1889"/>
      <c r="O66" s="1889"/>
      <c r="P66" s="1608"/>
      <c r="Q66" s="1889"/>
      <c r="R66" s="1608"/>
      <c r="S66" s="1889"/>
      <c r="T66" s="1609" t="s">
        <v>58</v>
      </c>
      <c r="U66" s="1889"/>
      <c r="V66" s="1889"/>
      <c r="W66" s="1889"/>
      <c r="X66" s="1889"/>
      <c r="Y66" s="1889"/>
      <c r="Z66" s="1889"/>
      <c r="AA66" s="1889"/>
      <c r="AB66" s="1608" t="s">
        <v>306</v>
      </c>
      <c r="AC66" s="1889"/>
      <c r="AD66" s="1889"/>
      <c r="AE66" s="1889"/>
      <c r="AF66" s="1889"/>
      <c r="AG66" s="1608" t="s">
        <v>307</v>
      </c>
      <c r="AH66" s="1889"/>
      <c r="AI66" s="1889"/>
      <c r="AJ66" s="320" t="s">
        <v>86</v>
      </c>
      <c r="AK66" s="1610"/>
      <c r="AL66" s="1610"/>
      <c r="AM66" s="1610"/>
      <c r="AN66" s="1610"/>
      <c r="AO66" s="456">
        <v>75147290</v>
      </c>
      <c r="AP66" s="456">
        <v>75147290</v>
      </c>
      <c r="AQ66" s="457">
        <v>0</v>
      </c>
      <c r="AR66" s="643">
        <v>0</v>
      </c>
      <c r="AS66" s="456">
        <v>49081114</v>
      </c>
      <c r="AT66" s="456">
        <v>26066176</v>
      </c>
      <c r="AU66" s="456">
        <v>49081114</v>
      </c>
      <c r="AV66" s="457">
        <v>0</v>
      </c>
      <c r="AW66" s="456">
        <v>49081114</v>
      </c>
      <c r="AX66" s="457">
        <v>0</v>
      </c>
      <c r="AY66" s="456">
        <v>49081114</v>
      </c>
      <c r="AZ66" s="457">
        <v>0</v>
      </c>
      <c r="BA66" s="457">
        <v>0</v>
      </c>
      <c r="BB66" s="579"/>
      <c r="BC66" s="614">
        <f t="shared" si="5"/>
        <v>0.65313218879882429</v>
      </c>
      <c r="BD66" s="614">
        <f t="shared" si="6"/>
        <v>1</v>
      </c>
    </row>
    <row r="67" spans="1:56" ht="15" hidden="1" customHeight="1" x14ac:dyDescent="0.25">
      <c r="A67" s="581" t="str">
        <f t="shared" si="7"/>
        <v>A105610</v>
      </c>
      <c r="B67" s="1608" t="s">
        <v>35</v>
      </c>
      <c r="C67" s="1889"/>
      <c r="D67" s="1608" t="s">
        <v>312</v>
      </c>
      <c r="E67" s="1889"/>
      <c r="F67" s="1608" t="s">
        <v>313</v>
      </c>
      <c r="G67" s="1889"/>
      <c r="H67" s="1608" t="s">
        <v>317</v>
      </c>
      <c r="I67" s="1889"/>
      <c r="J67" s="1608" t="s">
        <v>325</v>
      </c>
      <c r="K67" s="1889"/>
      <c r="L67" s="1889"/>
      <c r="M67" s="1608"/>
      <c r="N67" s="1889"/>
      <c r="O67" s="1889"/>
      <c r="P67" s="1608"/>
      <c r="Q67" s="1889"/>
      <c r="R67" s="1608"/>
      <c r="S67" s="1889"/>
      <c r="T67" s="1609" t="s">
        <v>59</v>
      </c>
      <c r="U67" s="1889"/>
      <c r="V67" s="1889"/>
      <c r="W67" s="1889"/>
      <c r="X67" s="1889"/>
      <c r="Y67" s="1889"/>
      <c r="Z67" s="1889"/>
      <c r="AA67" s="1889"/>
      <c r="AB67" s="1608" t="s">
        <v>306</v>
      </c>
      <c r="AC67" s="1889"/>
      <c r="AD67" s="1889"/>
      <c r="AE67" s="1889"/>
      <c r="AF67" s="1889"/>
      <c r="AG67" s="1608" t="s">
        <v>307</v>
      </c>
      <c r="AH67" s="1889"/>
      <c r="AI67" s="1889"/>
      <c r="AJ67" s="320" t="s">
        <v>86</v>
      </c>
      <c r="AK67" s="1610"/>
      <c r="AL67" s="1610"/>
      <c r="AM67" s="1610"/>
      <c r="AN67" s="1610"/>
      <c r="AO67" s="456">
        <v>2721591300</v>
      </c>
      <c r="AP67" s="456">
        <v>2721591300</v>
      </c>
      <c r="AQ67" s="457">
        <v>0</v>
      </c>
      <c r="AR67" s="643">
        <v>0</v>
      </c>
      <c r="AS67" s="456">
        <v>2325221100</v>
      </c>
      <c r="AT67" s="456">
        <v>396370200</v>
      </c>
      <c r="AU67" s="456">
        <v>2325221100</v>
      </c>
      <c r="AV67" s="457">
        <v>0</v>
      </c>
      <c r="AW67" s="456">
        <v>2325221100</v>
      </c>
      <c r="AX67" s="457">
        <v>0</v>
      </c>
      <c r="AY67" s="456">
        <v>2046210400</v>
      </c>
      <c r="AZ67" s="456">
        <v>279010700</v>
      </c>
      <c r="BA67" s="457">
        <v>0</v>
      </c>
      <c r="BB67" s="579"/>
      <c r="BC67" s="614">
        <f t="shared" si="5"/>
        <v>0.85436086601246852</v>
      </c>
      <c r="BD67" s="614">
        <f t="shared" si="6"/>
        <v>1</v>
      </c>
    </row>
    <row r="68" spans="1:56" ht="15" hidden="1" customHeight="1" x14ac:dyDescent="0.25">
      <c r="A68" s="581" t="str">
        <f t="shared" si="7"/>
        <v>A105710</v>
      </c>
      <c r="B68" s="1608" t="s">
        <v>35</v>
      </c>
      <c r="C68" s="1889"/>
      <c r="D68" s="1608" t="s">
        <v>312</v>
      </c>
      <c r="E68" s="1889"/>
      <c r="F68" s="1608" t="s">
        <v>313</v>
      </c>
      <c r="G68" s="1889"/>
      <c r="H68" s="1608" t="s">
        <v>317</v>
      </c>
      <c r="I68" s="1889"/>
      <c r="J68" s="1608" t="s">
        <v>326</v>
      </c>
      <c r="K68" s="1889"/>
      <c r="L68" s="1889"/>
      <c r="M68" s="1608"/>
      <c r="N68" s="1889"/>
      <c r="O68" s="1889"/>
      <c r="P68" s="1608"/>
      <c r="Q68" s="1889"/>
      <c r="R68" s="1608"/>
      <c r="S68" s="1889"/>
      <c r="T68" s="1609" t="s">
        <v>60</v>
      </c>
      <c r="U68" s="1889"/>
      <c r="V68" s="1889"/>
      <c r="W68" s="1889"/>
      <c r="X68" s="1889"/>
      <c r="Y68" s="1889"/>
      <c r="Z68" s="1889"/>
      <c r="AA68" s="1889"/>
      <c r="AB68" s="1608" t="s">
        <v>306</v>
      </c>
      <c r="AC68" s="1889"/>
      <c r="AD68" s="1889"/>
      <c r="AE68" s="1889"/>
      <c r="AF68" s="1889"/>
      <c r="AG68" s="1608" t="s">
        <v>307</v>
      </c>
      <c r="AH68" s="1889"/>
      <c r="AI68" s="1889"/>
      <c r="AJ68" s="320" t="s">
        <v>86</v>
      </c>
      <c r="AK68" s="1610"/>
      <c r="AL68" s="1610"/>
      <c r="AM68" s="1610"/>
      <c r="AN68" s="1610"/>
      <c r="AO68" s="456">
        <v>520219400</v>
      </c>
      <c r="AP68" s="456">
        <v>520219400</v>
      </c>
      <c r="AQ68" s="457">
        <v>0</v>
      </c>
      <c r="AR68" s="643">
        <v>0</v>
      </c>
      <c r="AS68" s="456">
        <v>388057300</v>
      </c>
      <c r="AT68" s="456">
        <v>132162100</v>
      </c>
      <c r="AU68" s="456">
        <v>388057300</v>
      </c>
      <c r="AV68" s="457">
        <v>0</v>
      </c>
      <c r="AW68" s="456">
        <v>388057300</v>
      </c>
      <c r="AX68" s="457">
        <v>0</v>
      </c>
      <c r="AY68" s="456">
        <v>388057300</v>
      </c>
      <c r="AZ68" s="457">
        <v>0</v>
      </c>
      <c r="BA68" s="457">
        <v>0</v>
      </c>
      <c r="BB68" s="579"/>
      <c r="BC68" s="614">
        <f t="shared" si="5"/>
        <v>0.74594930523544489</v>
      </c>
      <c r="BD68" s="614">
        <f t="shared" si="6"/>
        <v>1</v>
      </c>
    </row>
    <row r="69" spans="1:56" ht="15" hidden="1" customHeight="1" x14ac:dyDescent="0.25">
      <c r="A69" s="581" t="str">
        <f t="shared" si="7"/>
        <v>A105810</v>
      </c>
      <c r="B69" s="1608" t="s">
        <v>35</v>
      </c>
      <c r="C69" s="1889"/>
      <c r="D69" s="1608" t="s">
        <v>312</v>
      </c>
      <c r="E69" s="1889"/>
      <c r="F69" s="1608" t="s">
        <v>313</v>
      </c>
      <c r="G69" s="1889"/>
      <c r="H69" s="1608" t="s">
        <v>317</v>
      </c>
      <c r="I69" s="1889"/>
      <c r="J69" s="1608" t="s">
        <v>327</v>
      </c>
      <c r="K69" s="1889"/>
      <c r="L69" s="1889"/>
      <c r="M69" s="1608"/>
      <c r="N69" s="1889"/>
      <c r="O69" s="1889"/>
      <c r="P69" s="1608"/>
      <c r="Q69" s="1889"/>
      <c r="R69" s="1608"/>
      <c r="S69" s="1889"/>
      <c r="T69" s="1609" t="s">
        <v>61</v>
      </c>
      <c r="U69" s="1889"/>
      <c r="V69" s="1889"/>
      <c r="W69" s="1889"/>
      <c r="X69" s="1889"/>
      <c r="Y69" s="1889"/>
      <c r="Z69" s="1889"/>
      <c r="AA69" s="1889"/>
      <c r="AB69" s="1608" t="s">
        <v>306</v>
      </c>
      <c r="AC69" s="1889"/>
      <c r="AD69" s="1889"/>
      <c r="AE69" s="1889"/>
      <c r="AF69" s="1889"/>
      <c r="AG69" s="1608" t="s">
        <v>307</v>
      </c>
      <c r="AH69" s="1889"/>
      <c r="AI69" s="1889"/>
      <c r="AJ69" s="320" t="s">
        <v>86</v>
      </c>
      <c r="AK69" s="1610"/>
      <c r="AL69" s="1610"/>
      <c r="AM69" s="1610"/>
      <c r="AN69" s="1610"/>
      <c r="AO69" s="456">
        <v>520219400</v>
      </c>
      <c r="AP69" s="456">
        <v>520219400</v>
      </c>
      <c r="AQ69" s="457">
        <v>0</v>
      </c>
      <c r="AR69" s="643">
        <v>0</v>
      </c>
      <c r="AS69" s="456">
        <v>388057300</v>
      </c>
      <c r="AT69" s="456">
        <v>132162100</v>
      </c>
      <c r="AU69" s="456">
        <v>388057300</v>
      </c>
      <c r="AV69" s="457">
        <v>0</v>
      </c>
      <c r="AW69" s="456">
        <v>388057300</v>
      </c>
      <c r="AX69" s="457">
        <v>0</v>
      </c>
      <c r="AY69" s="456">
        <v>388057300</v>
      </c>
      <c r="AZ69" s="457">
        <v>0</v>
      </c>
      <c r="BA69" s="457">
        <v>0</v>
      </c>
      <c r="BB69" s="579"/>
      <c r="BC69" s="614">
        <f t="shared" si="5"/>
        <v>0.74594930523544489</v>
      </c>
      <c r="BD69" s="614">
        <f t="shared" si="6"/>
        <v>1</v>
      </c>
    </row>
    <row r="70" spans="1:56" ht="15" hidden="1" customHeight="1" x14ac:dyDescent="0.25">
      <c r="A70" s="581" t="str">
        <f t="shared" si="7"/>
        <v>A105910</v>
      </c>
      <c r="B70" s="1608" t="s">
        <v>35</v>
      </c>
      <c r="C70" s="1889"/>
      <c r="D70" s="1608" t="s">
        <v>312</v>
      </c>
      <c r="E70" s="1889"/>
      <c r="F70" s="1608" t="s">
        <v>313</v>
      </c>
      <c r="G70" s="1889"/>
      <c r="H70" s="1608" t="s">
        <v>317</v>
      </c>
      <c r="I70" s="1889"/>
      <c r="J70" s="1608" t="s">
        <v>321</v>
      </c>
      <c r="K70" s="1889"/>
      <c r="L70" s="1889"/>
      <c r="M70" s="1608"/>
      <c r="N70" s="1889"/>
      <c r="O70" s="1889"/>
      <c r="P70" s="1608"/>
      <c r="Q70" s="1889"/>
      <c r="R70" s="1608"/>
      <c r="S70" s="1889"/>
      <c r="T70" s="1609" t="s">
        <v>62</v>
      </c>
      <c r="U70" s="1889"/>
      <c r="V70" s="1889"/>
      <c r="W70" s="1889"/>
      <c r="X70" s="1889"/>
      <c r="Y70" s="1889"/>
      <c r="Z70" s="1889"/>
      <c r="AA70" s="1889"/>
      <c r="AB70" s="1608" t="s">
        <v>306</v>
      </c>
      <c r="AC70" s="1889"/>
      <c r="AD70" s="1889"/>
      <c r="AE70" s="1889"/>
      <c r="AF70" s="1889"/>
      <c r="AG70" s="1608" t="s">
        <v>307</v>
      </c>
      <c r="AH70" s="1889"/>
      <c r="AI70" s="1889"/>
      <c r="AJ70" s="320" t="s">
        <v>86</v>
      </c>
      <c r="AK70" s="1610"/>
      <c r="AL70" s="1610"/>
      <c r="AM70" s="1610"/>
      <c r="AN70" s="1610"/>
      <c r="AO70" s="456">
        <v>940395000</v>
      </c>
      <c r="AP70" s="456">
        <v>940395000</v>
      </c>
      <c r="AQ70" s="457">
        <v>0</v>
      </c>
      <c r="AR70" s="643">
        <v>0</v>
      </c>
      <c r="AS70" s="456">
        <v>775498800</v>
      </c>
      <c r="AT70" s="456">
        <v>164896200</v>
      </c>
      <c r="AU70" s="456">
        <v>775498800</v>
      </c>
      <c r="AV70" s="457">
        <v>0</v>
      </c>
      <c r="AW70" s="456">
        <v>775498800</v>
      </c>
      <c r="AX70" s="457">
        <v>0</v>
      </c>
      <c r="AY70" s="456">
        <v>775498800</v>
      </c>
      <c r="AZ70" s="457">
        <v>0</v>
      </c>
      <c r="BA70" s="457">
        <v>0</v>
      </c>
      <c r="BB70" s="579"/>
      <c r="BC70" s="614">
        <f t="shared" si="5"/>
        <v>0.82465219402485124</v>
      </c>
      <c r="BD70" s="614">
        <f t="shared" si="6"/>
        <v>1</v>
      </c>
    </row>
    <row r="71" spans="1:56" s="581" customFormat="1" ht="15" hidden="1" customHeight="1" x14ac:dyDescent="0.25">
      <c r="A71" s="581" t="str">
        <f t="shared" si="7"/>
        <v>A210</v>
      </c>
      <c r="B71" s="1619" t="s">
        <v>35</v>
      </c>
      <c r="C71" s="1620"/>
      <c r="D71" s="1619" t="s">
        <v>315</v>
      </c>
      <c r="E71" s="1620"/>
      <c r="F71" s="1619"/>
      <c r="G71" s="1620"/>
      <c r="H71" s="1619"/>
      <c r="I71" s="1620"/>
      <c r="J71" s="1619"/>
      <c r="K71" s="1620"/>
      <c r="L71" s="1620"/>
      <c r="M71" s="1619"/>
      <c r="N71" s="1620"/>
      <c r="O71" s="1620"/>
      <c r="P71" s="1619"/>
      <c r="Q71" s="1620"/>
      <c r="R71" s="1619"/>
      <c r="S71" s="1620"/>
      <c r="T71" s="1621" t="s">
        <v>25</v>
      </c>
      <c r="U71" s="1620"/>
      <c r="V71" s="1620"/>
      <c r="W71" s="1620"/>
      <c r="X71" s="1620"/>
      <c r="Y71" s="1620"/>
      <c r="Z71" s="1620"/>
      <c r="AA71" s="1620"/>
      <c r="AB71" s="1619" t="s">
        <v>306</v>
      </c>
      <c r="AC71" s="1620"/>
      <c r="AD71" s="1620"/>
      <c r="AE71" s="1620"/>
      <c r="AF71" s="1620"/>
      <c r="AG71" s="1619" t="s">
        <v>307</v>
      </c>
      <c r="AH71" s="1620"/>
      <c r="AI71" s="1620"/>
      <c r="AJ71" s="479" t="s">
        <v>86</v>
      </c>
      <c r="AK71" s="1622"/>
      <c r="AL71" s="1622"/>
      <c r="AM71" s="1622"/>
      <c r="AN71" s="1622"/>
      <c r="AO71" s="605">
        <v>14440414179</v>
      </c>
      <c r="AP71" s="605">
        <v>11647177200.18</v>
      </c>
      <c r="AQ71" s="605">
        <v>2793236978.8200002</v>
      </c>
      <c r="AR71" s="640">
        <v>0</v>
      </c>
      <c r="AS71" s="605">
        <v>9256807438.2999992</v>
      </c>
      <c r="AT71" s="605">
        <v>2390369761.8800001</v>
      </c>
      <c r="AU71" s="605">
        <v>5701705363.8400002</v>
      </c>
      <c r="AV71" s="605">
        <v>3555102074.46</v>
      </c>
      <c r="AW71" s="605">
        <v>5700192671.8400002</v>
      </c>
      <c r="AX71" s="605">
        <v>1512692</v>
      </c>
      <c r="AY71" s="605">
        <v>5700192671.8400002</v>
      </c>
      <c r="AZ71" s="605">
        <v>0</v>
      </c>
      <c r="BA71" s="605">
        <v>2918088</v>
      </c>
      <c r="BB71" s="606"/>
      <c r="BC71" s="607">
        <f t="shared" si="5"/>
        <v>0.6410347600529166</v>
      </c>
      <c r="BD71" s="607">
        <f t="shared" si="6"/>
        <v>0.61578386607195468</v>
      </c>
    </row>
    <row r="72" spans="1:56" s="581" customFormat="1" ht="15" hidden="1" customHeight="1" x14ac:dyDescent="0.25">
      <c r="A72" s="581" t="str">
        <f t="shared" si="7"/>
        <v>A213</v>
      </c>
      <c r="B72" s="1619" t="s">
        <v>35</v>
      </c>
      <c r="C72" s="1620"/>
      <c r="D72" s="1619" t="s">
        <v>315</v>
      </c>
      <c r="E72" s="1620"/>
      <c r="F72" s="1619"/>
      <c r="G72" s="1620"/>
      <c r="H72" s="1619"/>
      <c r="I72" s="1620"/>
      <c r="J72" s="1619"/>
      <c r="K72" s="1620"/>
      <c r="L72" s="1620"/>
      <c r="M72" s="1619"/>
      <c r="N72" s="1620"/>
      <c r="O72" s="1620"/>
      <c r="P72" s="1619"/>
      <c r="Q72" s="1620"/>
      <c r="R72" s="1619"/>
      <c r="S72" s="1620"/>
      <c r="T72" s="1621" t="s">
        <v>25</v>
      </c>
      <c r="U72" s="1620"/>
      <c r="V72" s="1620"/>
      <c r="W72" s="1620"/>
      <c r="X72" s="1620"/>
      <c r="Y72" s="1620"/>
      <c r="Z72" s="1620"/>
      <c r="AA72" s="1620"/>
      <c r="AB72" s="1619" t="s">
        <v>306</v>
      </c>
      <c r="AC72" s="1620"/>
      <c r="AD72" s="1620"/>
      <c r="AE72" s="1620"/>
      <c r="AF72" s="1620"/>
      <c r="AG72" s="1619" t="s">
        <v>307</v>
      </c>
      <c r="AH72" s="1620"/>
      <c r="AI72" s="1620"/>
      <c r="AJ72" s="479" t="s">
        <v>336</v>
      </c>
      <c r="AK72" s="1622"/>
      <c r="AL72" s="1622"/>
      <c r="AM72" s="1622"/>
      <c r="AN72" s="1622"/>
      <c r="AO72" s="605">
        <v>4021085821</v>
      </c>
      <c r="AP72" s="605">
        <v>2249050843</v>
      </c>
      <c r="AQ72" s="605">
        <v>1772034978</v>
      </c>
      <c r="AR72" s="640">
        <v>0</v>
      </c>
      <c r="AS72" s="605">
        <v>324598665</v>
      </c>
      <c r="AT72" s="605">
        <v>1924452178</v>
      </c>
      <c r="AU72" s="605">
        <v>2555366</v>
      </c>
      <c r="AV72" s="605">
        <v>322043299</v>
      </c>
      <c r="AW72" s="605">
        <v>0</v>
      </c>
      <c r="AX72" s="605">
        <v>2555366</v>
      </c>
      <c r="AY72" s="605">
        <v>0</v>
      </c>
      <c r="AZ72" s="605">
        <v>0</v>
      </c>
      <c r="BA72" s="605">
        <v>0</v>
      </c>
      <c r="BB72" s="606"/>
      <c r="BC72" s="607">
        <f t="shared" si="5"/>
        <v>8.0724132597417647E-2</v>
      </c>
      <c r="BD72" s="607">
        <f t="shared" si="6"/>
        <v>0</v>
      </c>
    </row>
    <row r="73" spans="1:56" ht="15" hidden="1" customHeight="1" x14ac:dyDescent="0.25">
      <c r="A73" s="581" t="str">
        <f t="shared" si="7"/>
        <v>A2010</v>
      </c>
      <c r="B73" s="1603" t="s">
        <v>35</v>
      </c>
      <c r="C73" s="1889"/>
      <c r="D73" s="1603" t="s">
        <v>315</v>
      </c>
      <c r="E73" s="1889"/>
      <c r="F73" s="1603" t="s">
        <v>313</v>
      </c>
      <c r="G73" s="1889"/>
      <c r="H73" s="1603"/>
      <c r="I73" s="1889"/>
      <c r="J73" s="1603"/>
      <c r="K73" s="1889"/>
      <c r="L73" s="1889"/>
      <c r="M73" s="1603"/>
      <c r="N73" s="1889"/>
      <c r="O73" s="1889"/>
      <c r="P73" s="1603"/>
      <c r="Q73" s="1889"/>
      <c r="R73" s="1603"/>
      <c r="S73" s="1889"/>
      <c r="T73" s="1605" t="s">
        <v>25</v>
      </c>
      <c r="U73" s="1889"/>
      <c r="V73" s="1889"/>
      <c r="W73" s="1889"/>
      <c r="X73" s="1889"/>
      <c r="Y73" s="1889"/>
      <c r="Z73" s="1889"/>
      <c r="AA73" s="1889"/>
      <c r="AB73" s="1603" t="s">
        <v>306</v>
      </c>
      <c r="AC73" s="1889"/>
      <c r="AD73" s="1889"/>
      <c r="AE73" s="1889"/>
      <c r="AF73" s="1889"/>
      <c r="AG73" s="1603" t="s">
        <v>307</v>
      </c>
      <c r="AH73" s="1889"/>
      <c r="AI73" s="1889"/>
      <c r="AJ73" s="317" t="s">
        <v>86</v>
      </c>
      <c r="AK73" s="1604"/>
      <c r="AL73" s="1604"/>
      <c r="AM73" s="1604"/>
      <c r="AN73" s="1604"/>
      <c r="AO73" s="452">
        <v>14440414179</v>
      </c>
      <c r="AP73" s="452">
        <v>11647177200.18</v>
      </c>
      <c r="AQ73" s="452">
        <v>2793236978.8200002</v>
      </c>
      <c r="AR73" s="642">
        <v>0</v>
      </c>
      <c r="AS73" s="452">
        <v>9256807438.2999992</v>
      </c>
      <c r="AT73" s="452">
        <v>2390369761.8800001</v>
      </c>
      <c r="AU73" s="452">
        <v>5701705363.8400002</v>
      </c>
      <c r="AV73" s="452">
        <v>3555102074.46</v>
      </c>
      <c r="AW73" s="452">
        <v>5700192671.8400002</v>
      </c>
      <c r="AX73" s="452">
        <v>1512692</v>
      </c>
      <c r="AY73" s="452">
        <v>5700192671.8400002</v>
      </c>
      <c r="AZ73" s="453">
        <v>0</v>
      </c>
      <c r="BA73" s="452">
        <v>2918088</v>
      </c>
      <c r="BB73" s="579"/>
      <c r="BC73" s="614">
        <f t="shared" si="5"/>
        <v>0.6410347600529166</v>
      </c>
      <c r="BD73" s="614">
        <f t="shared" si="6"/>
        <v>0.61578386607195468</v>
      </c>
    </row>
    <row r="74" spans="1:56" ht="15" hidden="1" customHeight="1" x14ac:dyDescent="0.25">
      <c r="A74" s="581" t="str">
        <f t="shared" si="7"/>
        <v>A2013</v>
      </c>
      <c r="B74" s="1603" t="s">
        <v>35</v>
      </c>
      <c r="C74" s="1889"/>
      <c r="D74" s="1603" t="s">
        <v>315</v>
      </c>
      <c r="E74" s="1889"/>
      <c r="F74" s="1603" t="s">
        <v>313</v>
      </c>
      <c r="G74" s="1889"/>
      <c r="H74" s="1603"/>
      <c r="I74" s="1889"/>
      <c r="J74" s="1603"/>
      <c r="K74" s="1889"/>
      <c r="L74" s="1889"/>
      <c r="M74" s="1603"/>
      <c r="N74" s="1889"/>
      <c r="O74" s="1889"/>
      <c r="P74" s="1603"/>
      <c r="Q74" s="1889"/>
      <c r="R74" s="1603"/>
      <c r="S74" s="1889"/>
      <c r="T74" s="1605" t="s">
        <v>25</v>
      </c>
      <c r="U74" s="1889"/>
      <c r="V74" s="1889"/>
      <c r="W74" s="1889"/>
      <c r="X74" s="1889"/>
      <c r="Y74" s="1889"/>
      <c r="Z74" s="1889"/>
      <c r="AA74" s="1889"/>
      <c r="AB74" s="1603" t="s">
        <v>306</v>
      </c>
      <c r="AC74" s="1889"/>
      <c r="AD74" s="1889"/>
      <c r="AE74" s="1889"/>
      <c r="AF74" s="1889"/>
      <c r="AG74" s="1603" t="s">
        <v>307</v>
      </c>
      <c r="AH74" s="1889"/>
      <c r="AI74" s="1889"/>
      <c r="AJ74" s="317" t="s">
        <v>336</v>
      </c>
      <c r="AK74" s="1604"/>
      <c r="AL74" s="1604"/>
      <c r="AM74" s="1604"/>
      <c r="AN74" s="1604"/>
      <c r="AO74" s="452">
        <v>4021085821</v>
      </c>
      <c r="AP74" s="452">
        <v>2249050843</v>
      </c>
      <c r="AQ74" s="452">
        <v>1772034978</v>
      </c>
      <c r="AR74" s="642">
        <v>0</v>
      </c>
      <c r="AS74" s="452">
        <v>324598665</v>
      </c>
      <c r="AT74" s="452">
        <v>1924452178</v>
      </c>
      <c r="AU74" s="452">
        <v>2555366</v>
      </c>
      <c r="AV74" s="452">
        <v>322043299</v>
      </c>
      <c r="AW74" s="453">
        <v>0</v>
      </c>
      <c r="AX74" s="452">
        <v>2555366</v>
      </c>
      <c r="AY74" s="453">
        <v>0</v>
      </c>
      <c r="AZ74" s="453">
        <v>0</v>
      </c>
      <c r="BA74" s="453">
        <v>0</v>
      </c>
      <c r="BB74" s="579"/>
      <c r="BC74" s="614">
        <f t="shared" si="5"/>
        <v>8.0724132597417647E-2</v>
      </c>
      <c r="BD74" s="614">
        <f t="shared" si="6"/>
        <v>0</v>
      </c>
    </row>
    <row r="75" spans="1:56" ht="15" hidden="1" customHeight="1" x14ac:dyDescent="0.25">
      <c r="A75" s="581" t="str">
        <f t="shared" si="7"/>
        <v>A20310</v>
      </c>
      <c r="B75" s="1603" t="s">
        <v>35</v>
      </c>
      <c r="C75" s="1889"/>
      <c r="D75" s="1603" t="s">
        <v>315</v>
      </c>
      <c r="E75" s="1889"/>
      <c r="F75" s="1603" t="s">
        <v>313</v>
      </c>
      <c r="G75" s="1889"/>
      <c r="H75" s="1603" t="s">
        <v>322</v>
      </c>
      <c r="I75" s="1889"/>
      <c r="J75" s="1603"/>
      <c r="K75" s="1889"/>
      <c r="L75" s="1889"/>
      <c r="M75" s="1603"/>
      <c r="N75" s="1889"/>
      <c r="O75" s="1889"/>
      <c r="P75" s="1603"/>
      <c r="Q75" s="1889"/>
      <c r="R75" s="1603"/>
      <c r="S75" s="1889"/>
      <c r="T75" s="1605" t="s">
        <v>234</v>
      </c>
      <c r="U75" s="1889"/>
      <c r="V75" s="1889"/>
      <c r="W75" s="1889"/>
      <c r="X75" s="1889"/>
      <c r="Y75" s="1889"/>
      <c r="Z75" s="1889"/>
      <c r="AA75" s="1889"/>
      <c r="AB75" s="1603" t="s">
        <v>306</v>
      </c>
      <c r="AC75" s="1889"/>
      <c r="AD75" s="1889"/>
      <c r="AE75" s="1889"/>
      <c r="AF75" s="1889"/>
      <c r="AG75" s="1603" t="s">
        <v>307</v>
      </c>
      <c r="AH75" s="1889"/>
      <c r="AI75" s="1889"/>
      <c r="AJ75" s="317" t="s">
        <v>86</v>
      </c>
      <c r="AK75" s="1604"/>
      <c r="AL75" s="1604"/>
      <c r="AM75" s="1604"/>
      <c r="AN75" s="1604"/>
      <c r="AO75" s="452">
        <v>343000000</v>
      </c>
      <c r="AP75" s="452">
        <v>313661563</v>
      </c>
      <c r="AQ75" s="452">
        <v>29338437</v>
      </c>
      <c r="AR75" s="642">
        <v>0</v>
      </c>
      <c r="AS75" s="452">
        <v>313661563</v>
      </c>
      <c r="AT75" s="453">
        <v>0</v>
      </c>
      <c r="AU75" s="452">
        <v>313661563</v>
      </c>
      <c r="AV75" s="453">
        <v>0</v>
      </c>
      <c r="AW75" s="452">
        <v>313661563</v>
      </c>
      <c r="AX75" s="453">
        <v>0</v>
      </c>
      <c r="AY75" s="452">
        <v>313661563</v>
      </c>
      <c r="AZ75" s="453">
        <v>0</v>
      </c>
      <c r="BA75" s="453">
        <v>0</v>
      </c>
      <c r="BB75" s="579"/>
      <c r="BC75" s="614">
        <f t="shared" si="5"/>
        <v>0.91446519825072892</v>
      </c>
      <c r="BD75" s="614">
        <f t="shared" si="6"/>
        <v>1</v>
      </c>
    </row>
    <row r="76" spans="1:56" ht="15" hidden="1" customHeight="1" x14ac:dyDescent="0.25">
      <c r="A76" s="581" t="str">
        <f t="shared" si="7"/>
        <v>A2035010</v>
      </c>
      <c r="B76" s="1603" t="s">
        <v>35</v>
      </c>
      <c r="C76" s="1889"/>
      <c r="D76" s="1603" t="s">
        <v>315</v>
      </c>
      <c r="E76" s="1889"/>
      <c r="F76" s="1603" t="s">
        <v>313</v>
      </c>
      <c r="G76" s="1889"/>
      <c r="H76" s="1603" t="s">
        <v>322</v>
      </c>
      <c r="I76" s="1889"/>
      <c r="J76" s="1603" t="s">
        <v>328</v>
      </c>
      <c r="K76" s="1889"/>
      <c r="L76" s="1889"/>
      <c r="M76" s="1603"/>
      <c r="N76" s="1889"/>
      <c r="O76" s="1889"/>
      <c r="P76" s="1603"/>
      <c r="Q76" s="1889"/>
      <c r="R76" s="1603"/>
      <c r="S76" s="1889"/>
      <c r="T76" s="1605" t="s">
        <v>241</v>
      </c>
      <c r="U76" s="1889"/>
      <c r="V76" s="1889"/>
      <c r="W76" s="1889"/>
      <c r="X76" s="1889"/>
      <c r="Y76" s="1889"/>
      <c r="Z76" s="1889"/>
      <c r="AA76" s="1889"/>
      <c r="AB76" s="1603" t="s">
        <v>306</v>
      </c>
      <c r="AC76" s="1889"/>
      <c r="AD76" s="1889"/>
      <c r="AE76" s="1889"/>
      <c r="AF76" s="1889"/>
      <c r="AG76" s="1603" t="s">
        <v>307</v>
      </c>
      <c r="AH76" s="1889"/>
      <c r="AI76" s="1889"/>
      <c r="AJ76" s="317" t="s">
        <v>86</v>
      </c>
      <c r="AK76" s="1604"/>
      <c r="AL76" s="1604"/>
      <c r="AM76" s="1604"/>
      <c r="AN76" s="1604"/>
      <c r="AO76" s="452">
        <v>341000000</v>
      </c>
      <c r="AP76" s="452">
        <v>313661563</v>
      </c>
      <c r="AQ76" s="452">
        <v>27338437</v>
      </c>
      <c r="AR76" s="642">
        <v>0</v>
      </c>
      <c r="AS76" s="452">
        <v>313661563</v>
      </c>
      <c r="AT76" s="453">
        <v>0</v>
      </c>
      <c r="AU76" s="452">
        <v>313661563</v>
      </c>
      <c r="AV76" s="453">
        <v>0</v>
      </c>
      <c r="AW76" s="452">
        <v>313661563</v>
      </c>
      <c r="AX76" s="453">
        <v>0</v>
      </c>
      <c r="AY76" s="452">
        <v>313661563</v>
      </c>
      <c r="AZ76" s="453">
        <v>0</v>
      </c>
      <c r="BA76" s="453">
        <v>0</v>
      </c>
      <c r="BB76" s="579"/>
      <c r="BC76" s="614">
        <f t="shared" si="5"/>
        <v>0.91982863049853369</v>
      </c>
      <c r="BD76" s="614">
        <f t="shared" si="6"/>
        <v>1</v>
      </c>
    </row>
    <row r="77" spans="1:56" ht="15" hidden="1" customHeight="1" x14ac:dyDescent="0.25">
      <c r="A77" s="581" t="str">
        <f t="shared" si="7"/>
        <v>A20350210</v>
      </c>
      <c r="B77" s="1608" t="s">
        <v>35</v>
      </c>
      <c r="C77" s="1889"/>
      <c r="D77" s="1608" t="s">
        <v>315</v>
      </c>
      <c r="E77" s="1889"/>
      <c r="F77" s="1608" t="s">
        <v>313</v>
      </c>
      <c r="G77" s="1889"/>
      <c r="H77" s="1608" t="s">
        <v>322</v>
      </c>
      <c r="I77" s="1889"/>
      <c r="J77" s="1608" t="s">
        <v>328</v>
      </c>
      <c r="K77" s="1889"/>
      <c r="L77" s="1889"/>
      <c r="M77" s="1608" t="s">
        <v>315</v>
      </c>
      <c r="N77" s="1889"/>
      <c r="O77" s="1889"/>
      <c r="P77" s="1608"/>
      <c r="Q77" s="1889"/>
      <c r="R77" s="1608"/>
      <c r="S77" s="1889"/>
      <c r="T77" s="1609" t="s">
        <v>63</v>
      </c>
      <c r="U77" s="1889"/>
      <c r="V77" s="1889"/>
      <c r="W77" s="1889"/>
      <c r="X77" s="1889"/>
      <c r="Y77" s="1889"/>
      <c r="Z77" s="1889"/>
      <c r="AA77" s="1889"/>
      <c r="AB77" s="1608" t="s">
        <v>306</v>
      </c>
      <c r="AC77" s="1889"/>
      <c r="AD77" s="1889"/>
      <c r="AE77" s="1889"/>
      <c r="AF77" s="1889"/>
      <c r="AG77" s="1608" t="s">
        <v>307</v>
      </c>
      <c r="AH77" s="1889"/>
      <c r="AI77" s="1889"/>
      <c r="AJ77" s="320" t="s">
        <v>86</v>
      </c>
      <c r="AK77" s="1610"/>
      <c r="AL77" s="1610"/>
      <c r="AM77" s="1610"/>
      <c r="AN77" s="1610"/>
      <c r="AO77" s="456">
        <v>6376304</v>
      </c>
      <c r="AP77" s="456">
        <v>6217875</v>
      </c>
      <c r="AQ77" s="456">
        <v>158429</v>
      </c>
      <c r="AR77" s="643">
        <v>0</v>
      </c>
      <c r="AS77" s="456">
        <v>6217875</v>
      </c>
      <c r="AT77" s="457">
        <v>0</v>
      </c>
      <c r="AU77" s="456">
        <v>6217875</v>
      </c>
      <c r="AV77" s="457">
        <v>0</v>
      </c>
      <c r="AW77" s="456">
        <v>6217875</v>
      </c>
      <c r="AX77" s="457">
        <v>0</v>
      </c>
      <c r="AY77" s="456">
        <v>6217875</v>
      </c>
      <c r="AZ77" s="457">
        <v>0</v>
      </c>
      <c r="BA77" s="457">
        <v>0</v>
      </c>
      <c r="BB77" s="579"/>
      <c r="BC77" s="614">
        <f t="shared" si="5"/>
        <v>0.97515347448929657</v>
      </c>
      <c r="BD77" s="614">
        <f t="shared" si="6"/>
        <v>1</v>
      </c>
    </row>
    <row r="78" spans="1:56" ht="15" hidden="1" customHeight="1" x14ac:dyDescent="0.25">
      <c r="A78" s="581" t="str">
        <f t="shared" si="7"/>
        <v>A20350310</v>
      </c>
      <c r="B78" s="1608" t="s">
        <v>35</v>
      </c>
      <c r="C78" s="1889"/>
      <c r="D78" s="1608" t="s">
        <v>315</v>
      </c>
      <c r="E78" s="1889"/>
      <c r="F78" s="1608" t="s">
        <v>313</v>
      </c>
      <c r="G78" s="1889"/>
      <c r="H78" s="1608" t="s">
        <v>322</v>
      </c>
      <c r="I78" s="1889"/>
      <c r="J78" s="1608" t="s">
        <v>328</v>
      </c>
      <c r="K78" s="1889"/>
      <c r="L78" s="1889"/>
      <c r="M78" s="1608" t="s">
        <v>322</v>
      </c>
      <c r="N78" s="1889"/>
      <c r="O78" s="1889"/>
      <c r="P78" s="1608"/>
      <c r="Q78" s="1889"/>
      <c r="R78" s="1608"/>
      <c r="S78" s="1889"/>
      <c r="T78" s="1609" t="s">
        <v>64</v>
      </c>
      <c r="U78" s="1889"/>
      <c r="V78" s="1889"/>
      <c r="W78" s="1889"/>
      <c r="X78" s="1889"/>
      <c r="Y78" s="1889"/>
      <c r="Z78" s="1889"/>
      <c r="AA78" s="1889"/>
      <c r="AB78" s="1608" t="s">
        <v>306</v>
      </c>
      <c r="AC78" s="1889"/>
      <c r="AD78" s="1889"/>
      <c r="AE78" s="1889"/>
      <c r="AF78" s="1889"/>
      <c r="AG78" s="1608" t="s">
        <v>307</v>
      </c>
      <c r="AH78" s="1889"/>
      <c r="AI78" s="1889"/>
      <c r="AJ78" s="320" t="s">
        <v>86</v>
      </c>
      <c r="AK78" s="1610"/>
      <c r="AL78" s="1610"/>
      <c r="AM78" s="1610"/>
      <c r="AN78" s="1610"/>
      <c r="AO78" s="456">
        <v>324023696</v>
      </c>
      <c r="AP78" s="456">
        <v>307443688</v>
      </c>
      <c r="AQ78" s="456">
        <v>16580008</v>
      </c>
      <c r="AR78" s="643">
        <v>0</v>
      </c>
      <c r="AS78" s="456">
        <v>307443688</v>
      </c>
      <c r="AT78" s="457">
        <v>0</v>
      </c>
      <c r="AU78" s="456">
        <v>307443688</v>
      </c>
      <c r="AV78" s="457">
        <v>0</v>
      </c>
      <c r="AW78" s="456">
        <v>307443688</v>
      </c>
      <c r="AX78" s="457">
        <v>0</v>
      </c>
      <c r="AY78" s="456">
        <v>307443688</v>
      </c>
      <c r="AZ78" s="457">
        <v>0</v>
      </c>
      <c r="BA78" s="457">
        <v>0</v>
      </c>
      <c r="BB78" s="579"/>
      <c r="BC78" s="614">
        <f t="shared" si="5"/>
        <v>0.94883087809726119</v>
      </c>
      <c r="BD78" s="614">
        <f t="shared" si="6"/>
        <v>1</v>
      </c>
    </row>
    <row r="79" spans="1:56" ht="15" hidden="1" customHeight="1" x14ac:dyDescent="0.25">
      <c r="A79" s="581" t="str">
        <f t="shared" si="7"/>
        <v>A203501610</v>
      </c>
      <c r="B79" s="1608" t="s">
        <v>35</v>
      </c>
      <c r="C79" s="1889"/>
      <c r="D79" s="1608" t="s">
        <v>315</v>
      </c>
      <c r="E79" s="1889"/>
      <c r="F79" s="1608" t="s">
        <v>313</v>
      </c>
      <c r="G79" s="1889"/>
      <c r="H79" s="1608" t="s">
        <v>322</v>
      </c>
      <c r="I79" s="1889"/>
      <c r="J79" s="1608" t="s">
        <v>328</v>
      </c>
      <c r="K79" s="1889"/>
      <c r="L79" s="1889"/>
      <c r="M79" s="1608" t="s">
        <v>44</v>
      </c>
      <c r="N79" s="1889"/>
      <c r="O79" s="1889"/>
      <c r="P79" s="1608"/>
      <c r="Q79" s="1889"/>
      <c r="R79" s="1608"/>
      <c r="S79" s="1889"/>
      <c r="T79" s="1609" t="s">
        <v>65</v>
      </c>
      <c r="U79" s="1889"/>
      <c r="V79" s="1889"/>
      <c r="W79" s="1889"/>
      <c r="X79" s="1889"/>
      <c r="Y79" s="1889"/>
      <c r="Z79" s="1889"/>
      <c r="AA79" s="1889"/>
      <c r="AB79" s="1608" t="s">
        <v>306</v>
      </c>
      <c r="AC79" s="1889"/>
      <c r="AD79" s="1889"/>
      <c r="AE79" s="1889"/>
      <c r="AF79" s="1889"/>
      <c r="AG79" s="1608" t="s">
        <v>307</v>
      </c>
      <c r="AH79" s="1889"/>
      <c r="AI79" s="1889"/>
      <c r="AJ79" s="320" t="s">
        <v>86</v>
      </c>
      <c r="AK79" s="1610"/>
      <c r="AL79" s="1610"/>
      <c r="AM79" s="1610"/>
      <c r="AN79" s="1610"/>
      <c r="AO79" s="456">
        <v>10000000</v>
      </c>
      <c r="AP79" s="457">
        <v>0</v>
      </c>
      <c r="AQ79" s="456">
        <v>10000000</v>
      </c>
      <c r="AR79" s="643">
        <v>0</v>
      </c>
      <c r="AS79" s="457">
        <v>0</v>
      </c>
      <c r="AT79" s="457">
        <v>0</v>
      </c>
      <c r="AU79" s="457">
        <v>0</v>
      </c>
      <c r="AV79" s="457">
        <v>0</v>
      </c>
      <c r="AW79" s="457">
        <v>0</v>
      </c>
      <c r="AX79" s="457">
        <v>0</v>
      </c>
      <c r="AY79" s="457">
        <v>0</v>
      </c>
      <c r="AZ79" s="457">
        <v>0</v>
      </c>
      <c r="BA79" s="457">
        <v>0</v>
      </c>
      <c r="BB79" s="579"/>
      <c r="BC79" s="614">
        <f t="shared" si="5"/>
        <v>0</v>
      </c>
      <c r="BD79" s="614" t="e">
        <f t="shared" si="6"/>
        <v>#DIV/0!</v>
      </c>
    </row>
    <row r="80" spans="1:56" ht="15" hidden="1" customHeight="1" x14ac:dyDescent="0.25">
      <c r="A80" s="581" t="str">
        <f t="shared" si="7"/>
        <v>A203509010</v>
      </c>
      <c r="B80" s="1608" t="s">
        <v>35</v>
      </c>
      <c r="C80" s="1889"/>
      <c r="D80" s="1608" t="s">
        <v>315</v>
      </c>
      <c r="E80" s="1889"/>
      <c r="F80" s="1608" t="s">
        <v>313</v>
      </c>
      <c r="G80" s="1889"/>
      <c r="H80" s="1608" t="s">
        <v>322</v>
      </c>
      <c r="I80" s="1889"/>
      <c r="J80" s="1608" t="s">
        <v>328</v>
      </c>
      <c r="K80" s="1889"/>
      <c r="L80" s="1889"/>
      <c r="M80" s="1608" t="s">
        <v>329</v>
      </c>
      <c r="N80" s="1889"/>
      <c r="O80" s="1889"/>
      <c r="P80" s="1608"/>
      <c r="Q80" s="1889"/>
      <c r="R80" s="1608"/>
      <c r="S80" s="1889"/>
      <c r="T80" s="1609" t="s">
        <v>66</v>
      </c>
      <c r="U80" s="1889"/>
      <c r="V80" s="1889"/>
      <c r="W80" s="1889"/>
      <c r="X80" s="1889"/>
      <c r="Y80" s="1889"/>
      <c r="Z80" s="1889"/>
      <c r="AA80" s="1889"/>
      <c r="AB80" s="1608" t="s">
        <v>306</v>
      </c>
      <c r="AC80" s="1889"/>
      <c r="AD80" s="1889"/>
      <c r="AE80" s="1889"/>
      <c r="AF80" s="1889"/>
      <c r="AG80" s="1608" t="s">
        <v>307</v>
      </c>
      <c r="AH80" s="1889"/>
      <c r="AI80" s="1889"/>
      <c r="AJ80" s="320" t="s">
        <v>86</v>
      </c>
      <c r="AK80" s="1610"/>
      <c r="AL80" s="1610"/>
      <c r="AM80" s="1610"/>
      <c r="AN80" s="1610"/>
      <c r="AO80" s="456">
        <v>600000</v>
      </c>
      <c r="AP80" s="457">
        <v>0</v>
      </c>
      <c r="AQ80" s="456">
        <v>600000</v>
      </c>
      <c r="AR80" s="643">
        <v>0</v>
      </c>
      <c r="AS80" s="457">
        <v>0</v>
      </c>
      <c r="AT80" s="457">
        <v>0</v>
      </c>
      <c r="AU80" s="457">
        <v>0</v>
      </c>
      <c r="AV80" s="457">
        <v>0</v>
      </c>
      <c r="AW80" s="457">
        <v>0</v>
      </c>
      <c r="AX80" s="457">
        <v>0</v>
      </c>
      <c r="AY80" s="457">
        <v>0</v>
      </c>
      <c r="AZ80" s="457">
        <v>0</v>
      </c>
      <c r="BA80" s="457">
        <v>0</v>
      </c>
      <c r="BB80" s="579"/>
      <c r="BC80" s="614">
        <f t="shared" si="5"/>
        <v>0</v>
      </c>
      <c r="BD80" s="614" t="e">
        <f t="shared" si="6"/>
        <v>#DIV/0!</v>
      </c>
    </row>
    <row r="81" spans="1:56" ht="15" hidden="1" customHeight="1" x14ac:dyDescent="0.25">
      <c r="A81" s="581" t="str">
        <f t="shared" si="7"/>
        <v>A2035110</v>
      </c>
      <c r="B81" s="1603" t="s">
        <v>35</v>
      </c>
      <c r="C81" s="1889"/>
      <c r="D81" s="1603" t="s">
        <v>315</v>
      </c>
      <c r="E81" s="1889"/>
      <c r="F81" s="1603" t="s">
        <v>313</v>
      </c>
      <c r="G81" s="1889"/>
      <c r="H81" s="1603" t="s">
        <v>322</v>
      </c>
      <c r="I81" s="1889"/>
      <c r="J81" s="1603" t="s">
        <v>330</v>
      </c>
      <c r="K81" s="1889"/>
      <c r="L81" s="1889"/>
      <c r="M81" s="1603"/>
      <c r="N81" s="1889"/>
      <c r="O81" s="1889"/>
      <c r="P81" s="1603"/>
      <c r="Q81" s="1889"/>
      <c r="R81" s="1603"/>
      <c r="S81" s="1889"/>
      <c r="T81" s="1605" t="s">
        <v>237</v>
      </c>
      <c r="U81" s="1889"/>
      <c r="V81" s="1889"/>
      <c r="W81" s="1889"/>
      <c r="X81" s="1889"/>
      <c r="Y81" s="1889"/>
      <c r="Z81" s="1889"/>
      <c r="AA81" s="1889"/>
      <c r="AB81" s="1603" t="s">
        <v>306</v>
      </c>
      <c r="AC81" s="1889"/>
      <c r="AD81" s="1889"/>
      <c r="AE81" s="1889"/>
      <c r="AF81" s="1889"/>
      <c r="AG81" s="1603" t="s">
        <v>307</v>
      </c>
      <c r="AH81" s="1889"/>
      <c r="AI81" s="1889"/>
      <c r="AJ81" s="317" t="s">
        <v>86</v>
      </c>
      <c r="AK81" s="1604"/>
      <c r="AL81" s="1604"/>
      <c r="AM81" s="1604"/>
      <c r="AN81" s="1604"/>
      <c r="AO81" s="452">
        <v>2000000</v>
      </c>
      <c r="AP81" s="453">
        <v>0</v>
      </c>
      <c r="AQ81" s="452">
        <v>2000000</v>
      </c>
      <c r="AR81" s="642">
        <v>0</v>
      </c>
      <c r="AS81" s="453">
        <v>0</v>
      </c>
      <c r="AT81" s="453">
        <v>0</v>
      </c>
      <c r="AU81" s="453">
        <v>0</v>
      </c>
      <c r="AV81" s="453">
        <v>0</v>
      </c>
      <c r="AW81" s="453">
        <v>0</v>
      </c>
      <c r="AX81" s="453">
        <v>0</v>
      </c>
      <c r="AY81" s="453">
        <v>0</v>
      </c>
      <c r="AZ81" s="453">
        <v>0</v>
      </c>
      <c r="BA81" s="453">
        <v>0</v>
      </c>
      <c r="BB81" s="579"/>
      <c r="BC81" s="614">
        <f t="shared" si="5"/>
        <v>0</v>
      </c>
      <c r="BD81" s="614" t="e">
        <f t="shared" si="6"/>
        <v>#DIV/0!</v>
      </c>
    </row>
    <row r="82" spans="1:56" ht="15" hidden="1" customHeight="1" x14ac:dyDescent="0.25">
      <c r="A82" s="581" t="str">
        <f t="shared" si="7"/>
        <v>A20351110</v>
      </c>
      <c r="B82" s="1608" t="s">
        <v>35</v>
      </c>
      <c r="C82" s="1889"/>
      <c r="D82" s="1608" t="s">
        <v>315</v>
      </c>
      <c r="E82" s="1889"/>
      <c r="F82" s="1608" t="s">
        <v>313</v>
      </c>
      <c r="G82" s="1889"/>
      <c r="H82" s="1608" t="s">
        <v>322</v>
      </c>
      <c r="I82" s="1889"/>
      <c r="J82" s="1608" t="s">
        <v>330</v>
      </c>
      <c r="K82" s="1889"/>
      <c r="L82" s="1889"/>
      <c r="M82" s="1608" t="s">
        <v>312</v>
      </c>
      <c r="N82" s="1889"/>
      <c r="O82" s="1889"/>
      <c r="P82" s="1608"/>
      <c r="Q82" s="1889"/>
      <c r="R82" s="1608"/>
      <c r="S82" s="1889"/>
      <c r="T82" s="1609" t="s">
        <v>67</v>
      </c>
      <c r="U82" s="1889"/>
      <c r="V82" s="1889"/>
      <c r="W82" s="1889"/>
      <c r="X82" s="1889"/>
      <c r="Y82" s="1889"/>
      <c r="Z82" s="1889"/>
      <c r="AA82" s="1889"/>
      <c r="AB82" s="1608" t="s">
        <v>306</v>
      </c>
      <c r="AC82" s="1889"/>
      <c r="AD82" s="1889"/>
      <c r="AE82" s="1889"/>
      <c r="AF82" s="1889"/>
      <c r="AG82" s="1608" t="s">
        <v>307</v>
      </c>
      <c r="AH82" s="1889"/>
      <c r="AI82" s="1889"/>
      <c r="AJ82" s="320" t="s">
        <v>86</v>
      </c>
      <c r="AK82" s="1610"/>
      <c r="AL82" s="1610"/>
      <c r="AM82" s="1610"/>
      <c r="AN82" s="1610"/>
      <c r="AO82" s="456">
        <v>1000000</v>
      </c>
      <c r="AP82" s="457">
        <v>0</v>
      </c>
      <c r="AQ82" s="456">
        <v>1000000</v>
      </c>
      <c r="AR82" s="643">
        <v>0</v>
      </c>
      <c r="AS82" s="457">
        <v>0</v>
      </c>
      <c r="AT82" s="457">
        <v>0</v>
      </c>
      <c r="AU82" s="457">
        <v>0</v>
      </c>
      <c r="AV82" s="457">
        <v>0</v>
      </c>
      <c r="AW82" s="457">
        <v>0</v>
      </c>
      <c r="AX82" s="457">
        <v>0</v>
      </c>
      <c r="AY82" s="457">
        <v>0</v>
      </c>
      <c r="AZ82" s="457">
        <v>0</v>
      </c>
      <c r="BA82" s="457">
        <v>0</v>
      </c>
      <c r="BB82" s="579"/>
      <c r="BC82" s="614">
        <f t="shared" si="5"/>
        <v>0</v>
      </c>
      <c r="BD82" s="614" t="e">
        <f t="shared" si="6"/>
        <v>#DIV/0!</v>
      </c>
    </row>
    <row r="83" spans="1:56" ht="15" hidden="1" customHeight="1" x14ac:dyDescent="0.25">
      <c r="A83" s="581" t="str">
        <f t="shared" si="7"/>
        <v>A20351210</v>
      </c>
      <c r="B83" s="1608" t="s">
        <v>35</v>
      </c>
      <c r="C83" s="1889"/>
      <c r="D83" s="1608" t="s">
        <v>315</v>
      </c>
      <c r="E83" s="1889"/>
      <c r="F83" s="1608" t="s">
        <v>313</v>
      </c>
      <c r="G83" s="1889"/>
      <c r="H83" s="1608" t="s">
        <v>322</v>
      </c>
      <c r="I83" s="1889"/>
      <c r="J83" s="1608" t="s">
        <v>330</v>
      </c>
      <c r="K83" s="1889"/>
      <c r="L83" s="1889"/>
      <c r="M83" s="1608" t="s">
        <v>315</v>
      </c>
      <c r="N83" s="1889"/>
      <c r="O83" s="1889"/>
      <c r="P83" s="1608"/>
      <c r="Q83" s="1889"/>
      <c r="R83" s="1608"/>
      <c r="S83" s="1889"/>
      <c r="T83" s="1609" t="s">
        <v>68</v>
      </c>
      <c r="U83" s="1889"/>
      <c r="V83" s="1889"/>
      <c r="W83" s="1889"/>
      <c r="X83" s="1889"/>
      <c r="Y83" s="1889"/>
      <c r="Z83" s="1889"/>
      <c r="AA83" s="1889"/>
      <c r="AB83" s="1608" t="s">
        <v>306</v>
      </c>
      <c r="AC83" s="1889"/>
      <c r="AD83" s="1889"/>
      <c r="AE83" s="1889"/>
      <c r="AF83" s="1889"/>
      <c r="AG83" s="1608" t="s">
        <v>307</v>
      </c>
      <c r="AH83" s="1889"/>
      <c r="AI83" s="1889"/>
      <c r="AJ83" s="320" t="s">
        <v>86</v>
      </c>
      <c r="AK83" s="1610"/>
      <c r="AL83" s="1610"/>
      <c r="AM83" s="1610"/>
      <c r="AN83" s="1610"/>
      <c r="AO83" s="456">
        <v>1000000</v>
      </c>
      <c r="AP83" s="457">
        <v>0</v>
      </c>
      <c r="AQ83" s="456">
        <v>1000000</v>
      </c>
      <c r="AR83" s="643">
        <v>0</v>
      </c>
      <c r="AS83" s="457">
        <v>0</v>
      </c>
      <c r="AT83" s="457">
        <v>0</v>
      </c>
      <c r="AU83" s="457">
        <v>0</v>
      </c>
      <c r="AV83" s="457">
        <v>0</v>
      </c>
      <c r="AW83" s="457">
        <v>0</v>
      </c>
      <c r="AX83" s="457">
        <v>0</v>
      </c>
      <c r="AY83" s="457">
        <v>0</v>
      </c>
      <c r="AZ83" s="457">
        <v>0</v>
      </c>
      <c r="BA83" s="457">
        <v>0</v>
      </c>
      <c r="BB83" s="579"/>
      <c r="BC83" s="614">
        <f t="shared" si="5"/>
        <v>0</v>
      </c>
      <c r="BD83" s="614" t="e">
        <f t="shared" si="6"/>
        <v>#DIV/0!</v>
      </c>
    </row>
    <row r="84" spans="1:56" ht="15" hidden="1" customHeight="1" x14ac:dyDescent="0.25">
      <c r="A84" s="581" t="str">
        <f t="shared" si="7"/>
        <v>A20410</v>
      </c>
      <c r="B84" s="1608" t="s">
        <v>35</v>
      </c>
      <c r="C84" s="1889"/>
      <c r="D84" s="1608" t="s">
        <v>315</v>
      </c>
      <c r="E84" s="1889"/>
      <c r="F84" s="1608" t="s">
        <v>313</v>
      </c>
      <c r="G84" s="1889"/>
      <c r="H84" s="1608" t="s">
        <v>316</v>
      </c>
      <c r="I84" s="1889"/>
      <c r="J84" s="1608"/>
      <c r="K84" s="1889"/>
      <c r="L84" s="1889"/>
      <c r="M84" s="1608"/>
      <c r="N84" s="1889"/>
      <c r="O84" s="1889"/>
      <c r="P84" s="1608"/>
      <c r="Q84" s="1889"/>
      <c r="R84" s="1608"/>
      <c r="S84" s="1889"/>
      <c r="T84" s="1609" t="s">
        <v>239</v>
      </c>
      <c r="U84" s="1889"/>
      <c r="V84" s="1889"/>
      <c r="W84" s="1889"/>
      <c r="X84" s="1889"/>
      <c r="Y84" s="1889"/>
      <c r="Z84" s="1889"/>
      <c r="AA84" s="1889"/>
      <c r="AB84" s="1608" t="s">
        <v>306</v>
      </c>
      <c r="AC84" s="1889"/>
      <c r="AD84" s="1889"/>
      <c r="AE84" s="1889"/>
      <c r="AF84" s="1889"/>
      <c r="AG84" s="1608" t="s">
        <v>307</v>
      </c>
      <c r="AH84" s="1889"/>
      <c r="AI84" s="1889"/>
      <c r="AJ84" s="320" t="s">
        <v>86</v>
      </c>
      <c r="AK84" s="1610"/>
      <c r="AL84" s="1610"/>
      <c r="AM84" s="1610"/>
      <c r="AN84" s="1610"/>
      <c r="AO84" s="456">
        <v>14097414179</v>
      </c>
      <c r="AP84" s="456">
        <v>11333515637.18</v>
      </c>
      <c r="AQ84" s="456">
        <v>2763898541.8200002</v>
      </c>
      <c r="AR84" s="643">
        <v>0</v>
      </c>
      <c r="AS84" s="456">
        <v>8943145875.2999992</v>
      </c>
      <c r="AT84" s="456">
        <v>2390369761.8800001</v>
      </c>
      <c r="AU84" s="456">
        <v>5388043800.8400002</v>
      </c>
      <c r="AV84" s="456">
        <v>3555102074.46</v>
      </c>
      <c r="AW84" s="456">
        <v>5386531108.8400002</v>
      </c>
      <c r="AX84" s="456">
        <v>1512692</v>
      </c>
      <c r="AY84" s="456">
        <v>5386531108.8400002</v>
      </c>
      <c r="AZ84" s="457">
        <v>0</v>
      </c>
      <c r="BA84" s="456">
        <v>2918088</v>
      </c>
      <c r="BB84" s="579"/>
      <c r="BC84" s="614">
        <f t="shared" si="5"/>
        <v>0.63438200522064692</v>
      </c>
      <c r="BD84" s="614">
        <f t="shared" si="6"/>
        <v>0.60230831342212765</v>
      </c>
    </row>
    <row r="85" spans="1:56" ht="15" hidden="1" customHeight="1" x14ac:dyDescent="0.25">
      <c r="A85" s="581" t="str">
        <f t="shared" si="7"/>
        <v>A20413</v>
      </c>
      <c r="B85" s="1603" t="s">
        <v>35</v>
      </c>
      <c r="C85" s="1889"/>
      <c r="D85" s="1603" t="s">
        <v>315</v>
      </c>
      <c r="E85" s="1889"/>
      <c r="F85" s="1603" t="s">
        <v>313</v>
      </c>
      <c r="G85" s="1889"/>
      <c r="H85" s="1603" t="s">
        <v>316</v>
      </c>
      <c r="I85" s="1889"/>
      <c r="J85" s="1603"/>
      <c r="K85" s="1889"/>
      <c r="L85" s="1889"/>
      <c r="M85" s="1603"/>
      <c r="N85" s="1889"/>
      <c r="O85" s="1889"/>
      <c r="P85" s="1603"/>
      <c r="Q85" s="1889"/>
      <c r="R85" s="1603"/>
      <c r="S85" s="1889"/>
      <c r="T85" s="1605" t="s">
        <v>239</v>
      </c>
      <c r="U85" s="1889"/>
      <c r="V85" s="1889"/>
      <c r="W85" s="1889"/>
      <c r="X85" s="1889"/>
      <c r="Y85" s="1889"/>
      <c r="Z85" s="1889"/>
      <c r="AA85" s="1889"/>
      <c r="AB85" s="1603" t="s">
        <v>306</v>
      </c>
      <c r="AC85" s="1889"/>
      <c r="AD85" s="1889"/>
      <c r="AE85" s="1889"/>
      <c r="AF85" s="1889"/>
      <c r="AG85" s="1603" t="s">
        <v>307</v>
      </c>
      <c r="AH85" s="1889"/>
      <c r="AI85" s="1889"/>
      <c r="AJ85" s="317" t="s">
        <v>336</v>
      </c>
      <c r="AK85" s="1604"/>
      <c r="AL85" s="1604"/>
      <c r="AM85" s="1604"/>
      <c r="AN85" s="1604"/>
      <c r="AO85" s="452">
        <v>4021085821</v>
      </c>
      <c r="AP85" s="452">
        <v>2249050843</v>
      </c>
      <c r="AQ85" s="452">
        <v>1772034978</v>
      </c>
      <c r="AR85" s="642">
        <v>0</v>
      </c>
      <c r="AS85" s="452">
        <v>324598665</v>
      </c>
      <c r="AT85" s="452">
        <v>1924452178</v>
      </c>
      <c r="AU85" s="452">
        <v>2555366</v>
      </c>
      <c r="AV85" s="452">
        <v>322043299</v>
      </c>
      <c r="AW85" s="453">
        <v>0</v>
      </c>
      <c r="AX85" s="452">
        <v>2555366</v>
      </c>
      <c r="AY85" s="453">
        <v>0</v>
      </c>
      <c r="AZ85" s="453">
        <v>0</v>
      </c>
      <c r="BA85" s="453">
        <v>0</v>
      </c>
      <c r="BB85" s="579"/>
      <c r="BC85" s="614">
        <f t="shared" si="5"/>
        <v>8.0724132597417647E-2</v>
      </c>
      <c r="BD85" s="614">
        <f t="shared" si="6"/>
        <v>0</v>
      </c>
    </row>
    <row r="86" spans="1:56" ht="15" hidden="1" customHeight="1" x14ac:dyDescent="0.25">
      <c r="A86" s="581" t="str">
        <f t="shared" si="7"/>
        <v>A204110</v>
      </c>
      <c r="B86" s="1603" t="s">
        <v>35</v>
      </c>
      <c r="C86" s="1889"/>
      <c r="D86" s="1603" t="s">
        <v>315</v>
      </c>
      <c r="E86" s="1889"/>
      <c r="F86" s="1603" t="s">
        <v>313</v>
      </c>
      <c r="G86" s="1889"/>
      <c r="H86" s="1603" t="s">
        <v>316</v>
      </c>
      <c r="I86" s="1889"/>
      <c r="J86" s="1603" t="s">
        <v>312</v>
      </c>
      <c r="K86" s="1889"/>
      <c r="L86" s="1889"/>
      <c r="M86" s="1603"/>
      <c r="N86" s="1889"/>
      <c r="O86" s="1889"/>
      <c r="P86" s="1603"/>
      <c r="Q86" s="1889"/>
      <c r="R86" s="1603"/>
      <c r="S86" s="1889"/>
      <c r="T86" s="1605" t="s">
        <v>242</v>
      </c>
      <c r="U86" s="1889"/>
      <c r="V86" s="1889"/>
      <c r="W86" s="1889"/>
      <c r="X86" s="1889"/>
      <c r="Y86" s="1889"/>
      <c r="Z86" s="1889"/>
      <c r="AA86" s="1889"/>
      <c r="AB86" s="1603" t="s">
        <v>306</v>
      </c>
      <c r="AC86" s="1889"/>
      <c r="AD86" s="1889"/>
      <c r="AE86" s="1889"/>
      <c r="AF86" s="1889"/>
      <c r="AG86" s="1603" t="s">
        <v>307</v>
      </c>
      <c r="AH86" s="1889"/>
      <c r="AI86" s="1889"/>
      <c r="AJ86" s="317" t="s">
        <v>86</v>
      </c>
      <c r="AK86" s="1604"/>
      <c r="AL86" s="1604"/>
      <c r="AM86" s="1604"/>
      <c r="AN86" s="1604"/>
      <c r="AO86" s="452">
        <v>307000000</v>
      </c>
      <c r="AP86" s="452">
        <v>231642609.15000001</v>
      </c>
      <c r="AQ86" s="452">
        <v>75357390.849999994</v>
      </c>
      <c r="AR86" s="642">
        <v>0</v>
      </c>
      <c r="AS86" s="452">
        <v>208021013.44999999</v>
      </c>
      <c r="AT86" s="452">
        <v>23621595.699999999</v>
      </c>
      <c r="AU86" s="452">
        <v>208021013.44</v>
      </c>
      <c r="AV86" s="453">
        <v>0.01</v>
      </c>
      <c r="AW86" s="452">
        <v>208021013.44</v>
      </c>
      <c r="AX86" s="453">
        <v>0</v>
      </c>
      <c r="AY86" s="452">
        <v>208021013.44</v>
      </c>
      <c r="AZ86" s="453">
        <v>0</v>
      </c>
      <c r="BA86" s="453">
        <v>0</v>
      </c>
      <c r="BB86" s="579"/>
      <c r="BC86" s="614">
        <f t="shared" si="5"/>
        <v>0.67759287768729637</v>
      </c>
      <c r="BD86" s="614">
        <f t="shared" si="6"/>
        <v>0.99999999995192801</v>
      </c>
    </row>
    <row r="87" spans="1:56" ht="15" hidden="1" customHeight="1" x14ac:dyDescent="0.25">
      <c r="A87" s="581" t="str">
        <f t="shared" si="7"/>
        <v>A204113</v>
      </c>
      <c r="B87" s="1603" t="s">
        <v>35</v>
      </c>
      <c r="C87" s="1889"/>
      <c r="D87" s="1603" t="s">
        <v>315</v>
      </c>
      <c r="E87" s="1889"/>
      <c r="F87" s="1603" t="s">
        <v>313</v>
      </c>
      <c r="G87" s="1889"/>
      <c r="H87" s="1603" t="s">
        <v>316</v>
      </c>
      <c r="I87" s="1889"/>
      <c r="J87" s="1603" t="s">
        <v>312</v>
      </c>
      <c r="K87" s="1889"/>
      <c r="L87" s="1889"/>
      <c r="M87" s="1603"/>
      <c r="N87" s="1889"/>
      <c r="O87" s="1889"/>
      <c r="P87" s="1603"/>
      <c r="Q87" s="1889"/>
      <c r="R87" s="1603"/>
      <c r="S87" s="1889"/>
      <c r="T87" s="1605" t="s">
        <v>242</v>
      </c>
      <c r="U87" s="1889"/>
      <c r="V87" s="1889"/>
      <c r="W87" s="1889"/>
      <c r="X87" s="1889"/>
      <c r="Y87" s="1889"/>
      <c r="Z87" s="1889"/>
      <c r="AA87" s="1889"/>
      <c r="AB87" s="1603" t="s">
        <v>306</v>
      </c>
      <c r="AC87" s="1889"/>
      <c r="AD87" s="1889"/>
      <c r="AE87" s="1889"/>
      <c r="AF87" s="1889"/>
      <c r="AG87" s="1603" t="s">
        <v>307</v>
      </c>
      <c r="AH87" s="1889"/>
      <c r="AI87" s="1889"/>
      <c r="AJ87" s="317" t="s">
        <v>336</v>
      </c>
      <c r="AK87" s="1604"/>
      <c r="AL87" s="1604"/>
      <c r="AM87" s="1604"/>
      <c r="AN87" s="1604"/>
      <c r="AO87" s="452">
        <v>986000000</v>
      </c>
      <c r="AP87" s="452">
        <v>529970000</v>
      </c>
      <c r="AQ87" s="452">
        <v>456030000</v>
      </c>
      <c r="AR87" s="642">
        <v>0</v>
      </c>
      <c r="AS87" s="453">
        <v>0</v>
      </c>
      <c r="AT87" s="452">
        <v>529970000</v>
      </c>
      <c r="AU87" s="453">
        <v>0</v>
      </c>
      <c r="AV87" s="453">
        <v>0</v>
      </c>
      <c r="AW87" s="453">
        <v>0</v>
      </c>
      <c r="AX87" s="453">
        <v>0</v>
      </c>
      <c r="AY87" s="453">
        <v>0</v>
      </c>
      <c r="AZ87" s="453">
        <v>0</v>
      </c>
      <c r="BA87" s="453">
        <v>0</v>
      </c>
      <c r="BB87" s="579"/>
      <c r="BC87" s="614">
        <f t="shared" si="5"/>
        <v>0</v>
      </c>
      <c r="BD87" s="614" t="e">
        <f t="shared" si="6"/>
        <v>#DIV/0!</v>
      </c>
    </row>
    <row r="88" spans="1:56" ht="15" hidden="1" customHeight="1" x14ac:dyDescent="0.25">
      <c r="A88" s="581" t="str">
        <f t="shared" si="7"/>
        <v>A2041313</v>
      </c>
      <c r="B88" s="1608" t="s">
        <v>35</v>
      </c>
      <c r="C88" s="1889"/>
      <c r="D88" s="1608" t="s">
        <v>315</v>
      </c>
      <c r="E88" s="1889"/>
      <c r="F88" s="1608" t="s">
        <v>313</v>
      </c>
      <c r="G88" s="1889"/>
      <c r="H88" s="1608" t="s">
        <v>316</v>
      </c>
      <c r="I88" s="1889"/>
      <c r="J88" s="1608" t="s">
        <v>312</v>
      </c>
      <c r="K88" s="1889"/>
      <c r="L88" s="1889"/>
      <c r="M88" s="1608" t="s">
        <v>322</v>
      </c>
      <c r="N88" s="1889"/>
      <c r="O88" s="1889"/>
      <c r="P88" s="1608"/>
      <c r="Q88" s="1889"/>
      <c r="R88" s="1608"/>
      <c r="S88" s="1889"/>
      <c r="T88" s="1609" t="s">
        <v>689</v>
      </c>
      <c r="U88" s="1889"/>
      <c r="V88" s="1889"/>
      <c r="W88" s="1889"/>
      <c r="X88" s="1889"/>
      <c r="Y88" s="1889"/>
      <c r="Z88" s="1889"/>
      <c r="AA88" s="1889"/>
      <c r="AB88" s="1608" t="s">
        <v>306</v>
      </c>
      <c r="AC88" s="1889"/>
      <c r="AD88" s="1889"/>
      <c r="AE88" s="1889"/>
      <c r="AF88" s="1889"/>
      <c r="AG88" s="1608" t="s">
        <v>307</v>
      </c>
      <c r="AH88" s="1889"/>
      <c r="AI88" s="1889"/>
      <c r="AJ88" s="320" t="s">
        <v>336</v>
      </c>
      <c r="AK88" s="1610"/>
      <c r="AL88" s="1610"/>
      <c r="AM88" s="1610"/>
      <c r="AN88" s="1610"/>
      <c r="AO88" s="456">
        <v>6000000</v>
      </c>
      <c r="AP88" s="457">
        <v>0</v>
      </c>
      <c r="AQ88" s="456">
        <v>6000000</v>
      </c>
      <c r="AR88" s="643">
        <v>0</v>
      </c>
      <c r="AS88" s="457">
        <v>0</v>
      </c>
      <c r="AT88" s="457">
        <v>0</v>
      </c>
      <c r="AU88" s="457">
        <v>0</v>
      </c>
      <c r="AV88" s="457">
        <v>0</v>
      </c>
      <c r="AW88" s="457">
        <v>0</v>
      </c>
      <c r="AX88" s="457">
        <v>0</v>
      </c>
      <c r="AY88" s="457">
        <v>0</v>
      </c>
      <c r="AZ88" s="457">
        <v>0</v>
      </c>
      <c r="BA88" s="457">
        <v>0</v>
      </c>
      <c r="BB88" s="579"/>
      <c r="BC88" s="614">
        <f t="shared" si="5"/>
        <v>0</v>
      </c>
      <c r="BD88" s="614" t="e">
        <f t="shared" si="6"/>
        <v>#DIV/0!</v>
      </c>
    </row>
    <row r="89" spans="1:56" ht="15" hidden="1" customHeight="1" x14ac:dyDescent="0.25">
      <c r="A89" s="581" t="str">
        <f t="shared" si="7"/>
        <v>A2041610</v>
      </c>
      <c r="B89" s="1608" t="s">
        <v>35</v>
      </c>
      <c r="C89" s="1889"/>
      <c r="D89" s="1608" t="s">
        <v>315</v>
      </c>
      <c r="E89" s="1889"/>
      <c r="F89" s="1608" t="s">
        <v>313</v>
      </c>
      <c r="G89" s="1889"/>
      <c r="H89" s="1608" t="s">
        <v>316</v>
      </c>
      <c r="I89" s="1889"/>
      <c r="J89" s="1608" t="s">
        <v>312</v>
      </c>
      <c r="K89" s="1889"/>
      <c r="L89" s="1889"/>
      <c r="M89" s="1608" t="s">
        <v>325</v>
      </c>
      <c r="N89" s="1889"/>
      <c r="O89" s="1889"/>
      <c r="P89" s="1608"/>
      <c r="Q89" s="1889"/>
      <c r="R89" s="1608"/>
      <c r="S89" s="1889"/>
      <c r="T89" s="1609" t="s">
        <v>69</v>
      </c>
      <c r="U89" s="1889"/>
      <c r="V89" s="1889"/>
      <c r="W89" s="1889"/>
      <c r="X89" s="1889"/>
      <c r="Y89" s="1889"/>
      <c r="Z89" s="1889"/>
      <c r="AA89" s="1889"/>
      <c r="AB89" s="1608" t="s">
        <v>306</v>
      </c>
      <c r="AC89" s="1889"/>
      <c r="AD89" s="1889"/>
      <c r="AE89" s="1889"/>
      <c r="AF89" s="1889"/>
      <c r="AG89" s="1608" t="s">
        <v>307</v>
      </c>
      <c r="AH89" s="1889"/>
      <c r="AI89" s="1889"/>
      <c r="AJ89" s="320" t="s">
        <v>86</v>
      </c>
      <c r="AK89" s="1610"/>
      <c r="AL89" s="1610"/>
      <c r="AM89" s="1610"/>
      <c r="AN89" s="1610"/>
      <c r="AO89" s="456">
        <v>75000000</v>
      </c>
      <c r="AP89" s="456">
        <v>400000</v>
      </c>
      <c r="AQ89" s="456">
        <v>74600000</v>
      </c>
      <c r="AR89" s="643">
        <v>0</v>
      </c>
      <c r="AS89" s="456">
        <v>400000</v>
      </c>
      <c r="AT89" s="457">
        <v>0</v>
      </c>
      <c r="AU89" s="456">
        <v>400000</v>
      </c>
      <c r="AV89" s="457">
        <v>0</v>
      </c>
      <c r="AW89" s="456">
        <v>400000</v>
      </c>
      <c r="AX89" s="457">
        <v>0</v>
      </c>
      <c r="AY89" s="456">
        <v>400000</v>
      </c>
      <c r="AZ89" s="457">
        <v>0</v>
      </c>
      <c r="BA89" s="457">
        <v>0</v>
      </c>
      <c r="BB89" s="579"/>
      <c r="BC89" s="614">
        <f t="shared" si="5"/>
        <v>5.3333333333333332E-3</v>
      </c>
      <c r="BD89" s="614">
        <f t="shared" si="6"/>
        <v>1</v>
      </c>
    </row>
    <row r="90" spans="1:56" ht="15" hidden="1" customHeight="1" x14ac:dyDescent="0.25">
      <c r="A90" s="581" t="str">
        <f t="shared" si="7"/>
        <v>A2041613</v>
      </c>
      <c r="B90" s="1608" t="s">
        <v>35</v>
      </c>
      <c r="C90" s="1889"/>
      <c r="D90" s="1608" t="s">
        <v>315</v>
      </c>
      <c r="E90" s="1889"/>
      <c r="F90" s="1608" t="s">
        <v>313</v>
      </c>
      <c r="G90" s="1889"/>
      <c r="H90" s="1608" t="s">
        <v>316</v>
      </c>
      <c r="I90" s="1889"/>
      <c r="J90" s="1608" t="s">
        <v>312</v>
      </c>
      <c r="K90" s="1889"/>
      <c r="L90" s="1889"/>
      <c r="M90" s="1608" t="s">
        <v>325</v>
      </c>
      <c r="N90" s="1889"/>
      <c r="O90" s="1889"/>
      <c r="P90" s="1608"/>
      <c r="Q90" s="1889"/>
      <c r="R90" s="1608"/>
      <c r="S90" s="1889"/>
      <c r="T90" s="1609" t="s">
        <v>69</v>
      </c>
      <c r="U90" s="1889"/>
      <c r="V90" s="1889"/>
      <c r="W90" s="1889"/>
      <c r="X90" s="1889"/>
      <c r="Y90" s="1889"/>
      <c r="Z90" s="1889"/>
      <c r="AA90" s="1889"/>
      <c r="AB90" s="1608" t="s">
        <v>306</v>
      </c>
      <c r="AC90" s="1889"/>
      <c r="AD90" s="1889"/>
      <c r="AE90" s="1889"/>
      <c r="AF90" s="1889"/>
      <c r="AG90" s="1608" t="s">
        <v>307</v>
      </c>
      <c r="AH90" s="1889"/>
      <c r="AI90" s="1889"/>
      <c r="AJ90" s="320" t="s">
        <v>336</v>
      </c>
      <c r="AK90" s="1610"/>
      <c r="AL90" s="1610"/>
      <c r="AM90" s="1610"/>
      <c r="AN90" s="1610"/>
      <c r="AO90" s="456">
        <v>500000000</v>
      </c>
      <c r="AP90" s="456">
        <v>482320000</v>
      </c>
      <c r="AQ90" s="456">
        <v>17680000</v>
      </c>
      <c r="AR90" s="643">
        <v>0</v>
      </c>
      <c r="AS90" s="457">
        <v>0</v>
      </c>
      <c r="AT90" s="456">
        <v>482320000</v>
      </c>
      <c r="AU90" s="457">
        <v>0</v>
      </c>
      <c r="AV90" s="457">
        <v>0</v>
      </c>
      <c r="AW90" s="457">
        <v>0</v>
      </c>
      <c r="AX90" s="457">
        <v>0</v>
      </c>
      <c r="AY90" s="457">
        <v>0</v>
      </c>
      <c r="AZ90" s="457">
        <v>0</v>
      </c>
      <c r="BA90" s="457">
        <v>0</v>
      </c>
      <c r="BB90" s="579"/>
      <c r="BC90" s="614">
        <f t="shared" si="5"/>
        <v>0</v>
      </c>
      <c r="BD90" s="614" t="e">
        <f t="shared" si="6"/>
        <v>#DIV/0!</v>
      </c>
    </row>
    <row r="91" spans="1:56" ht="15" hidden="1" customHeight="1" x14ac:dyDescent="0.25">
      <c r="A91" s="581" t="str">
        <f t="shared" si="7"/>
        <v>A2041810</v>
      </c>
      <c r="B91" s="1608" t="s">
        <v>35</v>
      </c>
      <c r="C91" s="1889"/>
      <c r="D91" s="1608" t="s">
        <v>315</v>
      </c>
      <c r="E91" s="1889"/>
      <c r="F91" s="1608" t="s">
        <v>313</v>
      </c>
      <c r="G91" s="1889"/>
      <c r="H91" s="1608" t="s">
        <v>316</v>
      </c>
      <c r="I91" s="1889"/>
      <c r="J91" s="1608" t="s">
        <v>312</v>
      </c>
      <c r="K91" s="1889"/>
      <c r="L91" s="1889"/>
      <c r="M91" s="1608" t="s">
        <v>327</v>
      </c>
      <c r="N91" s="1889"/>
      <c r="O91" s="1889"/>
      <c r="P91" s="1608"/>
      <c r="Q91" s="1889"/>
      <c r="R91" s="1608"/>
      <c r="S91" s="1889"/>
      <c r="T91" s="1609" t="s">
        <v>70</v>
      </c>
      <c r="U91" s="1889"/>
      <c r="V91" s="1889"/>
      <c r="W91" s="1889"/>
      <c r="X91" s="1889"/>
      <c r="Y91" s="1889"/>
      <c r="Z91" s="1889"/>
      <c r="AA91" s="1889"/>
      <c r="AB91" s="1608" t="s">
        <v>306</v>
      </c>
      <c r="AC91" s="1889"/>
      <c r="AD91" s="1889"/>
      <c r="AE91" s="1889"/>
      <c r="AF91" s="1889"/>
      <c r="AG91" s="1608" t="s">
        <v>307</v>
      </c>
      <c r="AH91" s="1889"/>
      <c r="AI91" s="1889"/>
      <c r="AJ91" s="320" t="s">
        <v>86</v>
      </c>
      <c r="AK91" s="1610"/>
      <c r="AL91" s="1610"/>
      <c r="AM91" s="1610"/>
      <c r="AN91" s="1610"/>
      <c r="AO91" s="456">
        <v>232000000</v>
      </c>
      <c r="AP91" s="456">
        <v>231242609.15000001</v>
      </c>
      <c r="AQ91" s="456">
        <v>757390.85</v>
      </c>
      <c r="AR91" s="643">
        <v>0</v>
      </c>
      <c r="AS91" s="456">
        <v>207621013.44999999</v>
      </c>
      <c r="AT91" s="456">
        <v>23621595.699999999</v>
      </c>
      <c r="AU91" s="456">
        <v>207621013.44</v>
      </c>
      <c r="AV91" s="457">
        <v>0.01</v>
      </c>
      <c r="AW91" s="456">
        <v>207621013.44</v>
      </c>
      <c r="AX91" s="457">
        <v>0</v>
      </c>
      <c r="AY91" s="456">
        <v>207621013.44</v>
      </c>
      <c r="AZ91" s="457">
        <v>0</v>
      </c>
      <c r="BA91" s="457">
        <v>0</v>
      </c>
      <c r="BB91" s="579"/>
      <c r="BC91" s="614">
        <f t="shared" si="5"/>
        <v>0.89491816142241376</v>
      </c>
      <c r="BD91" s="614">
        <f t="shared" si="6"/>
        <v>0.99999999995183542</v>
      </c>
    </row>
    <row r="92" spans="1:56" ht="15" hidden="1" customHeight="1" x14ac:dyDescent="0.25">
      <c r="A92" s="581" t="str">
        <f t="shared" si="7"/>
        <v>A2041813</v>
      </c>
      <c r="B92" s="1608" t="s">
        <v>35</v>
      </c>
      <c r="C92" s="1889"/>
      <c r="D92" s="1608" t="s">
        <v>315</v>
      </c>
      <c r="E92" s="1889"/>
      <c r="F92" s="1608" t="s">
        <v>313</v>
      </c>
      <c r="G92" s="1889"/>
      <c r="H92" s="1608" t="s">
        <v>316</v>
      </c>
      <c r="I92" s="1889"/>
      <c r="J92" s="1608" t="s">
        <v>312</v>
      </c>
      <c r="K92" s="1889"/>
      <c r="L92" s="1889"/>
      <c r="M92" s="1608" t="s">
        <v>327</v>
      </c>
      <c r="N92" s="1889"/>
      <c r="O92" s="1889"/>
      <c r="P92" s="1608"/>
      <c r="Q92" s="1889"/>
      <c r="R92" s="1608"/>
      <c r="S92" s="1889"/>
      <c r="T92" s="1609" t="s">
        <v>70</v>
      </c>
      <c r="U92" s="1889"/>
      <c r="V92" s="1889"/>
      <c r="W92" s="1889"/>
      <c r="X92" s="1889"/>
      <c r="Y92" s="1889"/>
      <c r="Z92" s="1889"/>
      <c r="AA92" s="1889"/>
      <c r="AB92" s="1608" t="s">
        <v>306</v>
      </c>
      <c r="AC92" s="1889"/>
      <c r="AD92" s="1889"/>
      <c r="AE92" s="1889"/>
      <c r="AF92" s="1889"/>
      <c r="AG92" s="1608" t="s">
        <v>307</v>
      </c>
      <c r="AH92" s="1889"/>
      <c r="AI92" s="1889"/>
      <c r="AJ92" s="320" t="s">
        <v>336</v>
      </c>
      <c r="AK92" s="1610"/>
      <c r="AL92" s="1610"/>
      <c r="AM92" s="1610"/>
      <c r="AN92" s="1610"/>
      <c r="AO92" s="456">
        <v>480000000</v>
      </c>
      <c r="AP92" s="456">
        <v>47650000</v>
      </c>
      <c r="AQ92" s="456">
        <v>432350000</v>
      </c>
      <c r="AR92" s="643">
        <v>0</v>
      </c>
      <c r="AS92" s="457">
        <v>0</v>
      </c>
      <c r="AT92" s="456">
        <v>47650000</v>
      </c>
      <c r="AU92" s="457">
        <v>0</v>
      </c>
      <c r="AV92" s="457">
        <v>0</v>
      </c>
      <c r="AW92" s="457">
        <v>0</v>
      </c>
      <c r="AX92" s="457">
        <v>0</v>
      </c>
      <c r="AY92" s="457">
        <v>0</v>
      </c>
      <c r="AZ92" s="457">
        <v>0</v>
      </c>
      <c r="BA92" s="457">
        <v>0</v>
      </c>
      <c r="BB92" s="579"/>
      <c r="BC92" s="614">
        <f t="shared" si="5"/>
        <v>0</v>
      </c>
      <c r="BD92" s="614" t="e">
        <f t="shared" si="6"/>
        <v>#DIV/0!</v>
      </c>
    </row>
    <row r="93" spans="1:56" ht="15" hidden="1" customHeight="1" x14ac:dyDescent="0.25">
      <c r="A93" s="581" t="str">
        <f t="shared" si="7"/>
        <v>A204210</v>
      </c>
      <c r="B93" s="1603" t="s">
        <v>35</v>
      </c>
      <c r="C93" s="1889"/>
      <c r="D93" s="1603" t="s">
        <v>315</v>
      </c>
      <c r="E93" s="1889"/>
      <c r="F93" s="1603" t="s">
        <v>313</v>
      </c>
      <c r="G93" s="1889"/>
      <c r="H93" s="1603" t="s">
        <v>316</v>
      </c>
      <c r="I93" s="1889"/>
      <c r="J93" s="1603" t="s">
        <v>315</v>
      </c>
      <c r="K93" s="1889"/>
      <c r="L93" s="1889"/>
      <c r="M93" s="1603"/>
      <c r="N93" s="1889"/>
      <c r="O93" s="1889"/>
      <c r="P93" s="1603"/>
      <c r="Q93" s="1889"/>
      <c r="R93" s="1603"/>
      <c r="S93" s="1889"/>
      <c r="T93" s="1605" t="s">
        <v>244</v>
      </c>
      <c r="U93" s="1889"/>
      <c r="V93" s="1889"/>
      <c r="W93" s="1889"/>
      <c r="X93" s="1889"/>
      <c r="Y93" s="1889"/>
      <c r="Z93" s="1889"/>
      <c r="AA93" s="1889"/>
      <c r="AB93" s="1603" t="s">
        <v>306</v>
      </c>
      <c r="AC93" s="1889"/>
      <c r="AD93" s="1889"/>
      <c r="AE93" s="1889"/>
      <c r="AF93" s="1889"/>
      <c r="AG93" s="1603" t="s">
        <v>307</v>
      </c>
      <c r="AH93" s="1889"/>
      <c r="AI93" s="1889"/>
      <c r="AJ93" s="317" t="s">
        <v>86</v>
      </c>
      <c r="AK93" s="1604"/>
      <c r="AL93" s="1604"/>
      <c r="AM93" s="1604"/>
      <c r="AN93" s="1604"/>
      <c r="AO93" s="452">
        <v>127000000</v>
      </c>
      <c r="AP93" s="452">
        <v>29821990</v>
      </c>
      <c r="AQ93" s="452">
        <v>97178010</v>
      </c>
      <c r="AR93" s="642">
        <v>0</v>
      </c>
      <c r="AS93" s="452">
        <v>2000000</v>
      </c>
      <c r="AT93" s="452">
        <v>27821990</v>
      </c>
      <c r="AU93" s="452">
        <v>2000000</v>
      </c>
      <c r="AV93" s="453">
        <v>0</v>
      </c>
      <c r="AW93" s="452">
        <v>2000000</v>
      </c>
      <c r="AX93" s="453">
        <v>0</v>
      </c>
      <c r="AY93" s="452">
        <v>2000000</v>
      </c>
      <c r="AZ93" s="453">
        <v>0</v>
      </c>
      <c r="BA93" s="453">
        <v>0</v>
      </c>
      <c r="BB93" s="579"/>
      <c r="BC93" s="614">
        <f t="shared" si="5"/>
        <v>1.5748031496062992E-2</v>
      </c>
      <c r="BD93" s="614">
        <f t="shared" si="6"/>
        <v>1</v>
      </c>
    </row>
    <row r="94" spans="1:56" ht="15" hidden="1" customHeight="1" x14ac:dyDescent="0.25">
      <c r="A94" s="581" t="str">
        <f t="shared" si="7"/>
        <v>A2042110</v>
      </c>
      <c r="B94" s="1608" t="s">
        <v>35</v>
      </c>
      <c r="C94" s="1889"/>
      <c r="D94" s="1608" t="s">
        <v>315</v>
      </c>
      <c r="E94" s="1889"/>
      <c r="F94" s="1608" t="s">
        <v>313</v>
      </c>
      <c r="G94" s="1889"/>
      <c r="H94" s="1608" t="s">
        <v>316</v>
      </c>
      <c r="I94" s="1889"/>
      <c r="J94" s="1608" t="s">
        <v>315</v>
      </c>
      <c r="K94" s="1889"/>
      <c r="L94" s="1889"/>
      <c r="M94" s="1608" t="s">
        <v>312</v>
      </c>
      <c r="N94" s="1889"/>
      <c r="O94" s="1889"/>
      <c r="P94" s="1608"/>
      <c r="Q94" s="1889"/>
      <c r="R94" s="1608"/>
      <c r="S94" s="1889"/>
      <c r="T94" s="1609" t="s">
        <v>71</v>
      </c>
      <c r="U94" s="1889"/>
      <c r="V94" s="1889"/>
      <c r="W94" s="1889"/>
      <c r="X94" s="1889"/>
      <c r="Y94" s="1889"/>
      <c r="Z94" s="1889"/>
      <c r="AA94" s="1889"/>
      <c r="AB94" s="1608" t="s">
        <v>306</v>
      </c>
      <c r="AC94" s="1889"/>
      <c r="AD94" s="1889"/>
      <c r="AE94" s="1889"/>
      <c r="AF94" s="1889"/>
      <c r="AG94" s="1608" t="s">
        <v>307</v>
      </c>
      <c r="AH94" s="1889"/>
      <c r="AI94" s="1889"/>
      <c r="AJ94" s="320" t="s">
        <v>86</v>
      </c>
      <c r="AK94" s="1610"/>
      <c r="AL94" s="1610"/>
      <c r="AM94" s="1610"/>
      <c r="AN94" s="1610"/>
      <c r="AO94" s="456">
        <v>57000000</v>
      </c>
      <c r="AP94" s="456">
        <v>26371990</v>
      </c>
      <c r="AQ94" s="456">
        <v>30628010</v>
      </c>
      <c r="AR94" s="643">
        <v>0</v>
      </c>
      <c r="AS94" s="456">
        <v>1000000</v>
      </c>
      <c r="AT94" s="456">
        <v>25371990</v>
      </c>
      <c r="AU94" s="456">
        <v>1000000</v>
      </c>
      <c r="AV94" s="457">
        <v>0</v>
      </c>
      <c r="AW94" s="456">
        <v>1000000</v>
      </c>
      <c r="AX94" s="457">
        <v>0</v>
      </c>
      <c r="AY94" s="456">
        <v>1000000</v>
      </c>
      <c r="AZ94" s="457">
        <v>0</v>
      </c>
      <c r="BA94" s="457">
        <v>0</v>
      </c>
      <c r="BB94" s="579"/>
      <c r="BC94" s="614">
        <f t="shared" ref="BC94:BC157" si="8">+AS94/AO94</f>
        <v>1.7543859649122806E-2</v>
      </c>
      <c r="BD94" s="614">
        <f t="shared" ref="BD94:BD157" si="9">+AW94/AS94</f>
        <v>1</v>
      </c>
    </row>
    <row r="95" spans="1:56" ht="15" hidden="1" customHeight="1" x14ac:dyDescent="0.25">
      <c r="A95" s="581" t="str">
        <f t="shared" si="7"/>
        <v>A2042210</v>
      </c>
      <c r="B95" s="1608" t="s">
        <v>35</v>
      </c>
      <c r="C95" s="1889"/>
      <c r="D95" s="1608" t="s">
        <v>315</v>
      </c>
      <c r="E95" s="1889"/>
      <c r="F95" s="1608" t="s">
        <v>313</v>
      </c>
      <c r="G95" s="1889"/>
      <c r="H95" s="1608" t="s">
        <v>316</v>
      </c>
      <c r="I95" s="1889"/>
      <c r="J95" s="1608" t="s">
        <v>315</v>
      </c>
      <c r="K95" s="1889"/>
      <c r="L95" s="1889"/>
      <c r="M95" s="1608" t="s">
        <v>315</v>
      </c>
      <c r="N95" s="1889"/>
      <c r="O95" s="1889"/>
      <c r="P95" s="1608"/>
      <c r="Q95" s="1889"/>
      <c r="R95" s="1608"/>
      <c r="S95" s="1889"/>
      <c r="T95" s="1609" t="s">
        <v>72</v>
      </c>
      <c r="U95" s="1889"/>
      <c r="V95" s="1889"/>
      <c r="W95" s="1889"/>
      <c r="X95" s="1889"/>
      <c r="Y95" s="1889"/>
      <c r="Z95" s="1889"/>
      <c r="AA95" s="1889"/>
      <c r="AB95" s="1608" t="s">
        <v>306</v>
      </c>
      <c r="AC95" s="1889"/>
      <c r="AD95" s="1889"/>
      <c r="AE95" s="1889"/>
      <c r="AF95" s="1889"/>
      <c r="AG95" s="1608" t="s">
        <v>307</v>
      </c>
      <c r="AH95" s="1889"/>
      <c r="AI95" s="1889"/>
      <c r="AJ95" s="320" t="s">
        <v>86</v>
      </c>
      <c r="AK95" s="1610"/>
      <c r="AL95" s="1610"/>
      <c r="AM95" s="1610"/>
      <c r="AN95" s="1610"/>
      <c r="AO95" s="456">
        <v>70000000</v>
      </c>
      <c r="AP95" s="456">
        <v>3450000</v>
      </c>
      <c r="AQ95" s="456">
        <v>66550000</v>
      </c>
      <c r="AR95" s="643">
        <v>0</v>
      </c>
      <c r="AS95" s="456">
        <v>1000000</v>
      </c>
      <c r="AT95" s="456">
        <v>2450000</v>
      </c>
      <c r="AU95" s="456">
        <v>1000000</v>
      </c>
      <c r="AV95" s="457">
        <v>0</v>
      </c>
      <c r="AW95" s="456">
        <v>1000000</v>
      </c>
      <c r="AX95" s="457">
        <v>0</v>
      </c>
      <c r="AY95" s="456">
        <v>1000000</v>
      </c>
      <c r="AZ95" s="457">
        <v>0</v>
      </c>
      <c r="BA95" s="457">
        <v>0</v>
      </c>
      <c r="BB95" s="579"/>
      <c r="BC95" s="614">
        <f t="shared" si="8"/>
        <v>1.4285714285714285E-2</v>
      </c>
      <c r="BD95" s="614">
        <f t="shared" si="9"/>
        <v>1</v>
      </c>
    </row>
    <row r="96" spans="1:56" ht="15" hidden="1" customHeight="1" x14ac:dyDescent="0.25">
      <c r="A96" s="581" t="str">
        <f t="shared" si="7"/>
        <v>A204410</v>
      </c>
      <c r="B96" s="1603" t="s">
        <v>35</v>
      </c>
      <c r="C96" s="1889"/>
      <c r="D96" s="1603" t="s">
        <v>315</v>
      </c>
      <c r="E96" s="1889"/>
      <c r="F96" s="1603" t="s">
        <v>313</v>
      </c>
      <c r="G96" s="1889"/>
      <c r="H96" s="1603" t="s">
        <v>316</v>
      </c>
      <c r="I96" s="1889"/>
      <c r="J96" s="1603" t="s">
        <v>316</v>
      </c>
      <c r="K96" s="1889"/>
      <c r="L96" s="1889"/>
      <c r="M96" s="1603"/>
      <c r="N96" s="1889"/>
      <c r="O96" s="1889"/>
      <c r="P96" s="1603"/>
      <c r="Q96" s="1889"/>
      <c r="R96" s="1603"/>
      <c r="S96" s="1889"/>
      <c r="T96" s="1605" t="s">
        <v>246</v>
      </c>
      <c r="U96" s="1889"/>
      <c r="V96" s="1889"/>
      <c r="W96" s="1889"/>
      <c r="X96" s="1889"/>
      <c r="Y96" s="1889"/>
      <c r="Z96" s="1889"/>
      <c r="AA96" s="1889"/>
      <c r="AB96" s="1603" t="s">
        <v>306</v>
      </c>
      <c r="AC96" s="1889"/>
      <c r="AD96" s="1889"/>
      <c r="AE96" s="1889"/>
      <c r="AF96" s="1889"/>
      <c r="AG96" s="1603" t="s">
        <v>307</v>
      </c>
      <c r="AH96" s="1889"/>
      <c r="AI96" s="1889"/>
      <c r="AJ96" s="317" t="s">
        <v>86</v>
      </c>
      <c r="AK96" s="1604"/>
      <c r="AL96" s="1604"/>
      <c r="AM96" s="1604"/>
      <c r="AN96" s="1604"/>
      <c r="AO96" s="452">
        <v>298103744</v>
      </c>
      <c r="AP96" s="452">
        <v>263803530</v>
      </c>
      <c r="AQ96" s="452">
        <v>34300214</v>
      </c>
      <c r="AR96" s="642">
        <v>0</v>
      </c>
      <c r="AS96" s="452">
        <v>199700850</v>
      </c>
      <c r="AT96" s="452">
        <v>64102680</v>
      </c>
      <c r="AU96" s="452">
        <v>102395497</v>
      </c>
      <c r="AV96" s="452">
        <v>97305353</v>
      </c>
      <c r="AW96" s="452">
        <v>102395497</v>
      </c>
      <c r="AX96" s="453">
        <v>0</v>
      </c>
      <c r="AY96" s="452">
        <v>102395497</v>
      </c>
      <c r="AZ96" s="453">
        <v>0</v>
      </c>
      <c r="BA96" s="453">
        <v>0</v>
      </c>
      <c r="BB96" s="579"/>
      <c r="BC96" s="614">
        <f t="shared" si="8"/>
        <v>0.6699038640722339</v>
      </c>
      <c r="BD96" s="614">
        <f t="shared" si="9"/>
        <v>0.51274442246990937</v>
      </c>
    </row>
    <row r="97" spans="1:56" ht="15" hidden="1" customHeight="1" x14ac:dyDescent="0.25">
      <c r="A97" s="581" t="str">
        <f t="shared" si="7"/>
        <v>A204413</v>
      </c>
      <c r="B97" s="1603" t="s">
        <v>35</v>
      </c>
      <c r="C97" s="1889"/>
      <c r="D97" s="1603" t="s">
        <v>315</v>
      </c>
      <c r="E97" s="1889"/>
      <c r="F97" s="1603" t="s">
        <v>313</v>
      </c>
      <c r="G97" s="1889"/>
      <c r="H97" s="1603" t="s">
        <v>316</v>
      </c>
      <c r="I97" s="1889"/>
      <c r="J97" s="1603" t="s">
        <v>316</v>
      </c>
      <c r="K97" s="1889"/>
      <c r="L97" s="1889"/>
      <c r="M97" s="1603"/>
      <c r="N97" s="1889"/>
      <c r="O97" s="1889"/>
      <c r="P97" s="1603"/>
      <c r="Q97" s="1889"/>
      <c r="R97" s="1603"/>
      <c r="S97" s="1889"/>
      <c r="T97" s="1605" t="s">
        <v>246</v>
      </c>
      <c r="U97" s="1889"/>
      <c r="V97" s="1889"/>
      <c r="W97" s="1889"/>
      <c r="X97" s="1889"/>
      <c r="Y97" s="1889"/>
      <c r="Z97" s="1889"/>
      <c r="AA97" s="1889"/>
      <c r="AB97" s="1603" t="s">
        <v>306</v>
      </c>
      <c r="AC97" s="1889"/>
      <c r="AD97" s="1889"/>
      <c r="AE97" s="1889"/>
      <c r="AF97" s="1889"/>
      <c r="AG97" s="1603" t="s">
        <v>307</v>
      </c>
      <c r="AH97" s="1889"/>
      <c r="AI97" s="1889"/>
      <c r="AJ97" s="317" t="s">
        <v>336</v>
      </c>
      <c r="AK97" s="1604"/>
      <c r="AL97" s="1604"/>
      <c r="AM97" s="1604"/>
      <c r="AN97" s="1604"/>
      <c r="AO97" s="452">
        <v>1175000000</v>
      </c>
      <c r="AP97" s="452">
        <v>596950000</v>
      </c>
      <c r="AQ97" s="452">
        <v>578050000</v>
      </c>
      <c r="AR97" s="642">
        <v>0</v>
      </c>
      <c r="AS97" s="453">
        <v>0</v>
      </c>
      <c r="AT97" s="452">
        <v>596950000</v>
      </c>
      <c r="AU97" s="453">
        <v>0</v>
      </c>
      <c r="AV97" s="453">
        <v>0</v>
      </c>
      <c r="AW97" s="453">
        <v>0</v>
      </c>
      <c r="AX97" s="453">
        <v>0</v>
      </c>
      <c r="AY97" s="453">
        <v>0</v>
      </c>
      <c r="AZ97" s="453">
        <v>0</v>
      </c>
      <c r="BA97" s="453">
        <v>0</v>
      </c>
      <c r="BB97" s="579"/>
      <c r="BC97" s="614">
        <f t="shared" si="8"/>
        <v>0</v>
      </c>
      <c r="BD97" s="614" t="e">
        <f t="shared" si="9"/>
        <v>#DIV/0!</v>
      </c>
    </row>
    <row r="98" spans="1:56" ht="15" hidden="1" customHeight="1" x14ac:dyDescent="0.25">
      <c r="A98" s="581" t="str">
        <f t="shared" ref="A98:A161" si="10">+B98&amp;D98&amp;F98&amp;H98&amp;J98&amp;M98&amp;P98&amp;R98&amp;AJ98</f>
        <v>A2044110</v>
      </c>
      <c r="B98" s="1608" t="s">
        <v>35</v>
      </c>
      <c r="C98" s="1889"/>
      <c r="D98" s="1608" t="s">
        <v>315</v>
      </c>
      <c r="E98" s="1889"/>
      <c r="F98" s="1608" t="s">
        <v>313</v>
      </c>
      <c r="G98" s="1889"/>
      <c r="H98" s="1608" t="s">
        <v>316</v>
      </c>
      <c r="I98" s="1889"/>
      <c r="J98" s="1608" t="s">
        <v>316</v>
      </c>
      <c r="K98" s="1889"/>
      <c r="L98" s="1889"/>
      <c r="M98" s="1608" t="s">
        <v>312</v>
      </c>
      <c r="N98" s="1889"/>
      <c r="O98" s="1889"/>
      <c r="P98" s="1608"/>
      <c r="Q98" s="1889"/>
      <c r="R98" s="1608"/>
      <c r="S98" s="1889"/>
      <c r="T98" s="1609" t="s">
        <v>73</v>
      </c>
      <c r="U98" s="1889"/>
      <c r="V98" s="1889"/>
      <c r="W98" s="1889"/>
      <c r="X98" s="1889"/>
      <c r="Y98" s="1889"/>
      <c r="Z98" s="1889"/>
      <c r="AA98" s="1889"/>
      <c r="AB98" s="1608" t="s">
        <v>306</v>
      </c>
      <c r="AC98" s="1889"/>
      <c r="AD98" s="1889"/>
      <c r="AE98" s="1889"/>
      <c r="AF98" s="1889"/>
      <c r="AG98" s="1608" t="s">
        <v>307</v>
      </c>
      <c r="AH98" s="1889"/>
      <c r="AI98" s="1889"/>
      <c r="AJ98" s="320" t="s">
        <v>86</v>
      </c>
      <c r="AK98" s="1610"/>
      <c r="AL98" s="1610"/>
      <c r="AM98" s="1610"/>
      <c r="AN98" s="1610"/>
      <c r="AO98" s="456">
        <v>196000000</v>
      </c>
      <c r="AP98" s="456">
        <v>193450000</v>
      </c>
      <c r="AQ98" s="456">
        <v>2550000</v>
      </c>
      <c r="AR98" s="643">
        <v>0</v>
      </c>
      <c r="AS98" s="456">
        <v>155650000</v>
      </c>
      <c r="AT98" s="456">
        <v>37800000</v>
      </c>
      <c r="AU98" s="456">
        <v>75480647</v>
      </c>
      <c r="AV98" s="456">
        <v>80169353</v>
      </c>
      <c r="AW98" s="456">
        <v>75480647</v>
      </c>
      <c r="AX98" s="457">
        <v>0</v>
      </c>
      <c r="AY98" s="456">
        <v>75480647</v>
      </c>
      <c r="AZ98" s="457">
        <v>0</v>
      </c>
      <c r="BA98" s="457">
        <v>0</v>
      </c>
      <c r="BB98" s="579"/>
      <c r="BC98" s="614">
        <f t="shared" si="8"/>
        <v>0.79413265306122449</v>
      </c>
      <c r="BD98" s="614">
        <f t="shared" si="9"/>
        <v>0.48493830388692577</v>
      </c>
    </row>
    <row r="99" spans="1:56" ht="15" hidden="1" customHeight="1" x14ac:dyDescent="0.25">
      <c r="A99" s="581" t="str">
        <f t="shared" si="10"/>
        <v>A2044113</v>
      </c>
      <c r="B99" s="1608" t="s">
        <v>35</v>
      </c>
      <c r="C99" s="1889"/>
      <c r="D99" s="1608" t="s">
        <v>315</v>
      </c>
      <c r="E99" s="1889"/>
      <c r="F99" s="1608" t="s">
        <v>313</v>
      </c>
      <c r="G99" s="1889"/>
      <c r="H99" s="1608" t="s">
        <v>316</v>
      </c>
      <c r="I99" s="1889"/>
      <c r="J99" s="1608" t="s">
        <v>316</v>
      </c>
      <c r="K99" s="1889"/>
      <c r="L99" s="1889"/>
      <c r="M99" s="1608" t="s">
        <v>312</v>
      </c>
      <c r="N99" s="1889"/>
      <c r="O99" s="1889"/>
      <c r="P99" s="1608"/>
      <c r="Q99" s="1889"/>
      <c r="R99" s="1608"/>
      <c r="S99" s="1889"/>
      <c r="T99" s="1609" t="s">
        <v>73</v>
      </c>
      <c r="U99" s="1889"/>
      <c r="V99" s="1889"/>
      <c r="W99" s="1889"/>
      <c r="X99" s="1889"/>
      <c r="Y99" s="1889"/>
      <c r="Z99" s="1889"/>
      <c r="AA99" s="1889"/>
      <c r="AB99" s="1608" t="s">
        <v>306</v>
      </c>
      <c r="AC99" s="1889"/>
      <c r="AD99" s="1889"/>
      <c r="AE99" s="1889"/>
      <c r="AF99" s="1889"/>
      <c r="AG99" s="1608" t="s">
        <v>307</v>
      </c>
      <c r="AH99" s="1889"/>
      <c r="AI99" s="1889"/>
      <c r="AJ99" s="320" t="s">
        <v>336</v>
      </c>
      <c r="AK99" s="1610"/>
      <c r="AL99" s="1610"/>
      <c r="AM99" s="1610"/>
      <c r="AN99" s="1610"/>
      <c r="AO99" s="456">
        <v>200000000</v>
      </c>
      <c r="AP99" s="456">
        <v>46750000</v>
      </c>
      <c r="AQ99" s="456">
        <v>153250000</v>
      </c>
      <c r="AR99" s="643">
        <v>0</v>
      </c>
      <c r="AS99" s="457">
        <v>0</v>
      </c>
      <c r="AT99" s="456">
        <v>46750000</v>
      </c>
      <c r="AU99" s="457">
        <v>0</v>
      </c>
      <c r="AV99" s="457">
        <v>0</v>
      </c>
      <c r="AW99" s="457">
        <v>0</v>
      </c>
      <c r="AX99" s="457">
        <v>0</v>
      </c>
      <c r="AY99" s="457">
        <v>0</v>
      </c>
      <c r="AZ99" s="457">
        <v>0</v>
      </c>
      <c r="BA99" s="457">
        <v>0</v>
      </c>
      <c r="BB99" s="579"/>
      <c r="BC99" s="614">
        <f t="shared" si="8"/>
        <v>0</v>
      </c>
      <c r="BD99" s="614" t="e">
        <f t="shared" si="9"/>
        <v>#DIV/0!</v>
      </c>
    </row>
    <row r="100" spans="1:56" ht="15" hidden="1" customHeight="1" x14ac:dyDescent="0.25">
      <c r="A100" s="581" t="str">
        <f t="shared" si="10"/>
        <v>A2044610</v>
      </c>
      <c r="B100" s="1608" t="s">
        <v>35</v>
      </c>
      <c r="C100" s="1889"/>
      <c r="D100" s="1608" t="s">
        <v>315</v>
      </c>
      <c r="E100" s="1889"/>
      <c r="F100" s="1608" t="s">
        <v>313</v>
      </c>
      <c r="G100" s="1889"/>
      <c r="H100" s="1608" t="s">
        <v>316</v>
      </c>
      <c r="I100" s="1889"/>
      <c r="J100" s="1608" t="s">
        <v>316</v>
      </c>
      <c r="K100" s="1889"/>
      <c r="L100" s="1889"/>
      <c r="M100" s="1608" t="s">
        <v>325</v>
      </c>
      <c r="N100" s="1889"/>
      <c r="O100" s="1889"/>
      <c r="P100" s="1608"/>
      <c r="Q100" s="1889"/>
      <c r="R100" s="1608"/>
      <c r="S100" s="1889"/>
      <c r="T100" s="1609" t="s">
        <v>74</v>
      </c>
      <c r="U100" s="1889"/>
      <c r="V100" s="1889"/>
      <c r="W100" s="1889"/>
      <c r="X100" s="1889"/>
      <c r="Y100" s="1889"/>
      <c r="Z100" s="1889"/>
      <c r="AA100" s="1889"/>
      <c r="AB100" s="1608" t="s">
        <v>306</v>
      </c>
      <c r="AC100" s="1889"/>
      <c r="AD100" s="1889"/>
      <c r="AE100" s="1889"/>
      <c r="AF100" s="1889"/>
      <c r="AG100" s="1608" t="s">
        <v>307</v>
      </c>
      <c r="AH100" s="1889"/>
      <c r="AI100" s="1889"/>
      <c r="AJ100" s="320" t="s">
        <v>86</v>
      </c>
      <c r="AK100" s="1610"/>
      <c r="AL100" s="1610"/>
      <c r="AM100" s="1610"/>
      <c r="AN100" s="1610"/>
      <c r="AO100" s="456">
        <v>20000000</v>
      </c>
      <c r="AP100" s="456">
        <v>452200</v>
      </c>
      <c r="AQ100" s="456">
        <v>19547800</v>
      </c>
      <c r="AR100" s="643">
        <v>0</v>
      </c>
      <c r="AS100" s="457">
        <v>0</v>
      </c>
      <c r="AT100" s="456">
        <v>452200</v>
      </c>
      <c r="AU100" s="457">
        <v>0</v>
      </c>
      <c r="AV100" s="457">
        <v>0</v>
      </c>
      <c r="AW100" s="457">
        <v>0</v>
      </c>
      <c r="AX100" s="457">
        <v>0</v>
      </c>
      <c r="AY100" s="457">
        <v>0</v>
      </c>
      <c r="AZ100" s="457">
        <v>0</v>
      </c>
      <c r="BA100" s="457">
        <v>0</v>
      </c>
      <c r="BB100" s="579"/>
      <c r="BC100" s="614">
        <f t="shared" si="8"/>
        <v>0</v>
      </c>
      <c r="BD100" s="614" t="e">
        <f t="shared" si="9"/>
        <v>#DIV/0!</v>
      </c>
    </row>
    <row r="101" spans="1:56" ht="15" hidden="1" customHeight="1" x14ac:dyDescent="0.25">
      <c r="A101" s="581" t="str">
        <f t="shared" si="10"/>
        <v>A2044613</v>
      </c>
      <c r="B101" s="1608" t="s">
        <v>35</v>
      </c>
      <c r="C101" s="1889"/>
      <c r="D101" s="1608" t="s">
        <v>315</v>
      </c>
      <c r="E101" s="1889"/>
      <c r="F101" s="1608" t="s">
        <v>313</v>
      </c>
      <c r="G101" s="1889"/>
      <c r="H101" s="1608" t="s">
        <v>316</v>
      </c>
      <c r="I101" s="1889"/>
      <c r="J101" s="1608" t="s">
        <v>316</v>
      </c>
      <c r="K101" s="1889"/>
      <c r="L101" s="1889"/>
      <c r="M101" s="1608" t="s">
        <v>325</v>
      </c>
      <c r="N101" s="1889"/>
      <c r="O101" s="1889"/>
      <c r="P101" s="1608"/>
      <c r="Q101" s="1889"/>
      <c r="R101" s="1608"/>
      <c r="S101" s="1889"/>
      <c r="T101" s="1609" t="s">
        <v>74</v>
      </c>
      <c r="U101" s="1889"/>
      <c r="V101" s="1889"/>
      <c r="W101" s="1889"/>
      <c r="X101" s="1889"/>
      <c r="Y101" s="1889"/>
      <c r="Z101" s="1889"/>
      <c r="AA101" s="1889"/>
      <c r="AB101" s="1608" t="s">
        <v>306</v>
      </c>
      <c r="AC101" s="1889"/>
      <c r="AD101" s="1889"/>
      <c r="AE101" s="1889"/>
      <c r="AF101" s="1889"/>
      <c r="AG101" s="1608" t="s">
        <v>307</v>
      </c>
      <c r="AH101" s="1889"/>
      <c r="AI101" s="1889"/>
      <c r="AJ101" s="320" t="s">
        <v>336</v>
      </c>
      <c r="AK101" s="1610"/>
      <c r="AL101" s="1610"/>
      <c r="AM101" s="1610"/>
      <c r="AN101" s="1610"/>
      <c r="AO101" s="456">
        <v>80000000</v>
      </c>
      <c r="AP101" s="457">
        <v>0</v>
      </c>
      <c r="AQ101" s="456">
        <v>80000000</v>
      </c>
      <c r="AR101" s="643">
        <v>0</v>
      </c>
      <c r="AS101" s="457">
        <v>0</v>
      </c>
      <c r="AT101" s="457">
        <v>0</v>
      </c>
      <c r="AU101" s="457">
        <v>0</v>
      </c>
      <c r="AV101" s="457">
        <v>0</v>
      </c>
      <c r="AW101" s="457">
        <v>0</v>
      </c>
      <c r="AX101" s="457">
        <v>0</v>
      </c>
      <c r="AY101" s="457">
        <v>0</v>
      </c>
      <c r="AZ101" s="457">
        <v>0</v>
      </c>
      <c r="BA101" s="457">
        <v>0</v>
      </c>
      <c r="BB101" s="579"/>
      <c r="BC101" s="614">
        <f t="shared" si="8"/>
        <v>0</v>
      </c>
      <c r="BD101" s="614" t="e">
        <f t="shared" si="9"/>
        <v>#DIV/0!</v>
      </c>
    </row>
    <row r="102" spans="1:56" ht="15" hidden="1" customHeight="1" x14ac:dyDescent="0.25">
      <c r="A102" s="581" t="str">
        <f t="shared" si="10"/>
        <v>A2044910</v>
      </c>
      <c r="B102" s="1608" t="s">
        <v>35</v>
      </c>
      <c r="C102" s="1889"/>
      <c r="D102" s="1608" t="s">
        <v>315</v>
      </c>
      <c r="E102" s="1889"/>
      <c r="F102" s="1608" t="s">
        <v>313</v>
      </c>
      <c r="G102" s="1889"/>
      <c r="H102" s="1608" t="s">
        <v>316</v>
      </c>
      <c r="I102" s="1889"/>
      <c r="J102" s="1608" t="s">
        <v>316</v>
      </c>
      <c r="K102" s="1889"/>
      <c r="L102" s="1889"/>
      <c r="M102" s="1608" t="s">
        <v>321</v>
      </c>
      <c r="N102" s="1889"/>
      <c r="O102" s="1889"/>
      <c r="P102" s="1608"/>
      <c r="Q102" s="1889"/>
      <c r="R102" s="1608"/>
      <c r="S102" s="1889"/>
      <c r="T102" s="1609" t="s">
        <v>75</v>
      </c>
      <c r="U102" s="1889"/>
      <c r="V102" s="1889"/>
      <c r="W102" s="1889"/>
      <c r="X102" s="1889"/>
      <c r="Y102" s="1889"/>
      <c r="Z102" s="1889"/>
      <c r="AA102" s="1889"/>
      <c r="AB102" s="1608" t="s">
        <v>306</v>
      </c>
      <c r="AC102" s="1889"/>
      <c r="AD102" s="1889"/>
      <c r="AE102" s="1889"/>
      <c r="AF102" s="1889"/>
      <c r="AG102" s="1608" t="s">
        <v>307</v>
      </c>
      <c r="AH102" s="1889"/>
      <c r="AI102" s="1889"/>
      <c r="AJ102" s="320" t="s">
        <v>86</v>
      </c>
      <c r="AK102" s="1610"/>
      <c r="AL102" s="1610"/>
      <c r="AM102" s="1610"/>
      <c r="AN102" s="1610"/>
      <c r="AO102" s="456">
        <v>10000000</v>
      </c>
      <c r="AP102" s="456">
        <v>6732400</v>
      </c>
      <c r="AQ102" s="456">
        <v>3267600</v>
      </c>
      <c r="AR102" s="643">
        <v>0</v>
      </c>
      <c r="AS102" s="456">
        <v>4762508</v>
      </c>
      <c r="AT102" s="456">
        <v>1969892</v>
      </c>
      <c r="AU102" s="456">
        <v>4762508</v>
      </c>
      <c r="AV102" s="457">
        <v>0</v>
      </c>
      <c r="AW102" s="456">
        <v>4762508</v>
      </c>
      <c r="AX102" s="457">
        <v>0</v>
      </c>
      <c r="AY102" s="456">
        <v>4762508</v>
      </c>
      <c r="AZ102" s="457">
        <v>0</v>
      </c>
      <c r="BA102" s="457">
        <v>0</v>
      </c>
      <c r="BB102" s="579"/>
      <c r="BC102" s="614">
        <f t="shared" si="8"/>
        <v>0.47625079999999997</v>
      </c>
      <c r="BD102" s="614">
        <f t="shared" si="9"/>
        <v>1</v>
      </c>
    </row>
    <row r="103" spans="1:56" ht="15" hidden="1" customHeight="1" x14ac:dyDescent="0.25">
      <c r="A103" s="581" t="str">
        <f t="shared" si="10"/>
        <v>A2044913</v>
      </c>
      <c r="B103" s="1608" t="s">
        <v>35</v>
      </c>
      <c r="C103" s="1889"/>
      <c r="D103" s="1608" t="s">
        <v>315</v>
      </c>
      <c r="E103" s="1889"/>
      <c r="F103" s="1608" t="s">
        <v>313</v>
      </c>
      <c r="G103" s="1889"/>
      <c r="H103" s="1608" t="s">
        <v>316</v>
      </c>
      <c r="I103" s="1889"/>
      <c r="J103" s="1608" t="s">
        <v>316</v>
      </c>
      <c r="K103" s="1889"/>
      <c r="L103" s="1889"/>
      <c r="M103" s="1608" t="s">
        <v>321</v>
      </c>
      <c r="N103" s="1889"/>
      <c r="O103" s="1889"/>
      <c r="P103" s="1608"/>
      <c r="Q103" s="1889"/>
      <c r="R103" s="1608"/>
      <c r="S103" s="1889"/>
      <c r="T103" s="1609" t="s">
        <v>75</v>
      </c>
      <c r="U103" s="1889"/>
      <c r="V103" s="1889"/>
      <c r="W103" s="1889"/>
      <c r="X103" s="1889"/>
      <c r="Y103" s="1889"/>
      <c r="Z103" s="1889"/>
      <c r="AA103" s="1889"/>
      <c r="AB103" s="1608" t="s">
        <v>306</v>
      </c>
      <c r="AC103" s="1889"/>
      <c r="AD103" s="1889"/>
      <c r="AE103" s="1889"/>
      <c r="AF103" s="1889"/>
      <c r="AG103" s="1608" t="s">
        <v>307</v>
      </c>
      <c r="AH103" s="1889"/>
      <c r="AI103" s="1889"/>
      <c r="AJ103" s="320" t="s">
        <v>336</v>
      </c>
      <c r="AK103" s="1610"/>
      <c r="AL103" s="1610"/>
      <c r="AM103" s="1610"/>
      <c r="AN103" s="1610"/>
      <c r="AO103" s="456">
        <v>20000000</v>
      </c>
      <c r="AP103" s="456">
        <v>200000</v>
      </c>
      <c r="AQ103" s="456">
        <v>19800000</v>
      </c>
      <c r="AR103" s="643">
        <v>0</v>
      </c>
      <c r="AS103" s="457">
        <v>0</v>
      </c>
      <c r="AT103" s="456">
        <v>200000</v>
      </c>
      <c r="AU103" s="457">
        <v>0</v>
      </c>
      <c r="AV103" s="457">
        <v>0</v>
      </c>
      <c r="AW103" s="457">
        <v>0</v>
      </c>
      <c r="AX103" s="457">
        <v>0</v>
      </c>
      <c r="AY103" s="457">
        <v>0</v>
      </c>
      <c r="AZ103" s="457">
        <v>0</v>
      </c>
      <c r="BA103" s="457">
        <v>0</v>
      </c>
      <c r="BB103" s="579"/>
      <c r="BC103" s="614">
        <f t="shared" si="8"/>
        <v>0</v>
      </c>
      <c r="BD103" s="614" t="e">
        <f t="shared" si="9"/>
        <v>#DIV/0!</v>
      </c>
    </row>
    <row r="104" spans="1:56" ht="15" hidden="1" customHeight="1" x14ac:dyDescent="0.25">
      <c r="A104" s="581" t="str">
        <f t="shared" si="10"/>
        <v>A20441510</v>
      </c>
      <c r="B104" s="1608" t="s">
        <v>35</v>
      </c>
      <c r="C104" s="1889"/>
      <c r="D104" s="1608" t="s">
        <v>315</v>
      </c>
      <c r="E104" s="1889"/>
      <c r="F104" s="1608" t="s">
        <v>313</v>
      </c>
      <c r="G104" s="1889"/>
      <c r="H104" s="1608" t="s">
        <v>316</v>
      </c>
      <c r="I104" s="1889"/>
      <c r="J104" s="1608" t="s">
        <v>316</v>
      </c>
      <c r="K104" s="1889"/>
      <c r="L104" s="1889"/>
      <c r="M104" s="1608" t="s">
        <v>319</v>
      </c>
      <c r="N104" s="1889"/>
      <c r="O104" s="1889"/>
      <c r="P104" s="1608"/>
      <c r="Q104" s="1889"/>
      <c r="R104" s="1608"/>
      <c r="S104" s="1889"/>
      <c r="T104" s="1609" t="s">
        <v>76</v>
      </c>
      <c r="U104" s="1889"/>
      <c r="V104" s="1889"/>
      <c r="W104" s="1889"/>
      <c r="X104" s="1889"/>
      <c r="Y104" s="1889"/>
      <c r="Z104" s="1889"/>
      <c r="AA104" s="1889"/>
      <c r="AB104" s="1608" t="s">
        <v>306</v>
      </c>
      <c r="AC104" s="1889"/>
      <c r="AD104" s="1889"/>
      <c r="AE104" s="1889"/>
      <c r="AF104" s="1889"/>
      <c r="AG104" s="1608" t="s">
        <v>307</v>
      </c>
      <c r="AH104" s="1889"/>
      <c r="AI104" s="1889"/>
      <c r="AJ104" s="320" t="s">
        <v>86</v>
      </c>
      <c r="AK104" s="1610"/>
      <c r="AL104" s="1610"/>
      <c r="AM104" s="1610"/>
      <c r="AN104" s="1610"/>
      <c r="AO104" s="456">
        <v>6600000</v>
      </c>
      <c r="AP104" s="456">
        <v>4486760</v>
      </c>
      <c r="AQ104" s="456">
        <v>2113240</v>
      </c>
      <c r="AR104" s="643">
        <v>0</v>
      </c>
      <c r="AS104" s="456">
        <v>4486760</v>
      </c>
      <c r="AT104" s="457">
        <v>0</v>
      </c>
      <c r="AU104" s="456">
        <v>4486760</v>
      </c>
      <c r="AV104" s="457">
        <v>0</v>
      </c>
      <c r="AW104" s="456">
        <v>4486760</v>
      </c>
      <c r="AX104" s="457">
        <v>0</v>
      </c>
      <c r="AY104" s="456">
        <v>4486760</v>
      </c>
      <c r="AZ104" s="457">
        <v>0</v>
      </c>
      <c r="BA104" s="457">
        <v>0</v>
      </c>
      <c r="BB104" s="579"/>
      <c r="BC104" s="614">
        <f t="shared" si="8"/>
        <v>0.6798121212121212</v>
      </c>
      <c r="BD104" s="614">
        <f t="shared" si="9"/>
        <v>1</v>
      </c>
    </row>
    <row r="105" spans="1:56" ht="15" hidden="1" customHeight="1" x14ac:dyDescent="0.25">
      <c r="A105" s="581" t="str">
        <f t="shared" si="10"/>
        <v>A20441513</v>
      </c>
      <c r="B105" s="1608" t="s">
        <v>35</v>
      </c>
      <c r="C105" s="1889"/>
      <c r="D105" s="1608" t="s">
        <v>315</v>
      </c>
      <c r="E105" s="1889"/>
      <c r="F105" s="1608" t="s">
        <v>313</v>
      </c>
      <c r="G105" s="1889"/>
      <c r="H105" s="1608" t="s">
        <v>316</v>
      </c>
      <c r="I105" s="1889"/>
      <c r="J105" s="1608" t="s">
        <v>316</v>
      </c>
      <c r="K105" s="1889"/>
      <c r="L105" s="1889"/>
      <c r="M105" s="1608" t="s">
        <v>319</v>
      </c>
      <c r="N105" s="1889"/>
      <c r="O105" s="1889"/>
      <c r="P105" s="1608"/>
      <c r="Q105" s="1889"/>
      <c r="R105" s="1608"/>
      <c r="S105" s="1889"/>
      <c r="T105" s="1609" t="s">
        <v>76</v>
      </c>
      <c r="U105" s="1889"/>
      <c r="V105" s="1889"/>
      <c r="W105" s="1889"/>
      <c r="X105" s="1889"/>
      <c r="Y105" s="1889"/>
      <c r="Z105" s="1889"/>
      <c r="AA105" s="1889"/>
      <c r="AB105" s="1608" t="s">
        <v>306</v>
      </c>
      <c r="AC105" s="1889"/>
      <c r="AD105" s="1889"/>
      <c r="AE105" s="1889"/>
      <c r="AF105" s="1889"/>
      <c r="AG105" s="1608" t="s">
        <v>307</v>
      </c>
      <c r="AH105" s="1889"/>
      <c r="AI105" s="1889"/>
      <c r="AJ105" s="320" t="s">
        <v>336</v>
      </c>
      <c r="AK105" s="1610"/>
      <c r="AL105" s="1610"/>
      <c r="AM105" s="1610"/>
      <c r="AN105" s="1610"/>
      <c r="AO105" s="456">
        <v>550000000</v>
      </c>
      <c r="AP105" s="456">
        <v>550000000</v>
      </c>
      <c r="AQ105" s="457">
        <v>0</v>
      </c>
      <c r="AR105" s="643">
        <v>0</v>
      </c>
      <c r="AS105" s="457">
        <v>0</v>
      </c>
      <c r="AT105" s="456">
        <v>550000000</v>
      </c>
      <c r="AU105" s="457">
        <v>0</v>
      </c>
      <c r="AV105" s="457">
        <v>0</v>
      </c>
      <c r="AW105" s="457">
        <v>0</v>
      </c>
      <c r="AX105" s="457">
        <v>0</v>
      </c>
      <c r="AY105" s="457">
        <v>0</v>
      </c>
      <c r="AZ105" s="457">
        <v>0</v>
      </c>
      <c r="BA105" s="457">
        <v>0</v>
      </c>
      <c r="BB105" s="579"/>
      <c r="BC105" s="614">
        <f t="shared" si="8"/>
        <v>0</v>
      </c>
      <c r="BD105" s="614" t="e">
        <f t="shared" si="9"/>
        <v>#DIV/0!</v>
      </c>
    </row>
    <row r="106" spans="1:56" ht="15" hidden="1" customHeight="1" x14ac:dyDescent="0.25">
      <c r="A106" s="581" t="str">
        <f t="shared" si="10"/>
        <v>A20441710</v>
      </c>
      <c r="B106" s="1608" t="s">
        <v>35</v>
      </c>
      <c r="C106" s="1889"/>
      <c r="D106" s="1608" t="s">
        <v>315</v>
      </c>
      <c r="E106" s="1889"/>
      <c r="F106" s="1608" t="s">
        <v>313</v>
      </c>
      <c r="G106" s="1889"/>
      <c r="H106" s="1608" t="s">
        <v>316</v>
      </c>
      <c r="I106" s="1889"/>
      <c r="J106" s="1608" t="s">
        <v>316</v>
      </c>
      <c r="K106" s="1889"/>
      <c r="L106" s="1889"/>
      <c r="M106" s="1608" t="s">
        <v>331</v>
      </c>
      <c r="N106" s="1889"/>
      <c r="O106" s="1889"/>
      <c r="P106" s="1608"/>
      <c r="Q106" s="1889"/>
      <c r="R106" s="1608"/>
      <c r="S106" s="1889"/>
      <c r="T106" s="1609" t="s">
        <v>77</v>
      </c>
      <c r="U106" s="1889"/>
      <c r="V106" s="1889"/>
      <c r="W106" s="1889"/>
      <c r="X106" s="1889"/>
      <c r="Y106" s="1889"/>
      <c r="Z106" s="1889"/>
      <c r="AA106" s="1889"/>
      <c r="AB106" s="1608" t="s">
        <v>306</v>
      </c>
      <c r="AC106" s="1889"/>
      <c r="AD106" s="1889"/>
      <c r="AE106" s="1889"/>
      <c r="AF106" s="1889"/>
      <c r="AG106" s="1608" t="s">
        <v>307</v>
      </c>
      <c r="AH106" s="1889"/>
      <c r="AI106" s="1889"/>
      <c r="AJ106" s="320" t="s">
        <v>86</v>
      </c>
      <c r="AK106" s="1610"/>
      <c r="AL106" s="1610"/>
      <c r="AM106" s="1610"/>
      <c r="AN106" s="1610"/>
      <c r="AO106" s="456">
        <v>7503744</v>
      </c>
      <c r="AP106" s="456">
        <v>6150000</v>
      </c>
      <c r="AQ106" s="456">
        <v>1353744</v>
      </c>
      <c r="AR106" s="643">
        <v>0</v>
      </c>
      <c r="AS106" s="456">
        <v>4786155</v>
      </c>
      <c r="AT106" s="456">
        <v>1363845</v>
      </c>
      <c r="AU106" s="456">
        <v>4786155</v>
      </c>
      <c r="AV106" s="457">
        <v>0</v>
      </c>
      <c r="AW106" s="456">
        <v>4786155</v>
      </c>
      <c r="AX106" s="457">
        <v>0</v>
      </c>
      <c r="AY106" s="456">
        <v>4786155</v>
      </c>
      <c r="AZ106" s="457">
        <v>0</v>
      </c>
      <c r="BA106" s="457">
        <v>0</v>
      </c>
      <c r="BB106" s="579"/>
      <c r="BC106" s="614">
        <f t="shared" si="8"/>
        <v>0.63783559247223787</v>
      </c>
      <c r="BD106" s="614">
        <f t="shared" si="9"/>
        <v>1</v>
      </c>
    </row>
    <row r="107" spans="1:56" ht="15" hidden="1" customHeight="1" x14ac:dyDescent="0.25">
      <c r="A107" s="581" t="str">
        <f t="shared" si="10"/>
        <v>A20441713</v>
      </c>
      <c r="B107" s="1608" t="s">
        <v>35</v>
      </c>
      <c r="C107" s="1889"/>
      <c r="D107" s="1608" t="s">
        <v>315</v>
      </c>
      <c r="E107" s="1889"/>
      <c r="F107" s="1608" t="s">
        <v>313</v>
      </c>
      <c r="G107" s="1889"/>
      <c r="H107" s="1608" t="s">
        <v>316</v>
      </c>
      <c r="I107" s="1889"/>
      <c r="J107" s="1608" t="s">
        <v>316</v>
      </c>
      <c r="K107" s="1889"/>
      <c r="L107" s="1889"/>
      <c r="M107" s="1608" t="s">
        <v>331</v>
      </c>
      <c r="N107" s="1889"/>
      <c r="O107" s="1889"/>
      <c r="P107" s="1608"/>
      <c r="Q107" s="1889"/>
      <c r="R107" s="1608"/>
      <c r="S107" s="1889"/>
      <c r="T107" s="1609" t="s">
        <v>77</v>
      </c>
      <c r="U107" s="1889"/>
      <c r="V107" s="1889"/>
      <c r="W107" s="1889"/>
      <c r="X107" s="1889"/>
      <c r="Y107" s="1889"/>
      <c r="Z107" s="1889"/>
      <c r="AA107" s="1889"/>
      <c r="AB107" s="1608" t="s">
        <v>306</v>
      </c>
      <c r="AC107" s="1889"/>
      <c r="AD107" s="1889"/>
      <c r="AE107" s="1889"/>
      <c r="AF107" s="1889"/>
      <c r="AG107" s="1608" t="s">
        <v>307</v>
      </c>
      <c r="AH107" s="1889"/>
      <c r="AI107" s="1889"/>
      <c r="AJ107" s="320" t="s">
        <v>336</v>
      </c>
      <c r="AK107" s="1610"/>
      <c r="AL107" s="1610"/>
      <c r="AM107" s="1610"/>
      <c r="AN107" s="1610"/>
      <c r="AO107" s="456">
        <v>35000000</v>
      </c>
      <c r="AP107" s="457">
        <v>0</v>
      </c>
      <c r="AQ107" s="456">
        <v>35000000</v>
      </c>
      <c r="AR107" s="643">
        <v>0</v>
      </c>
      <c r="AS107" s="457">
        <v>0</v>
      </c>
      <c r="AT107" s="457">
        <v>0</v>
      </c>
      <c r="AU107" s="457">
        <v>0</v>
      </c>
      <c r="AV107" s="457">
        <v>0</v>
      </c>
      <c r="AW107" s="457">
        <v>0</v>
      </c>
      <c r="AX107" s="457">
        <v>0</v>
      </c>
      <c r="AY107" s="457">
        <v>0</v>
      </c>
      <c r="AZ107" s="457">
        <v>0</v>
      </c>
      <c r="BA107" s="457">
        <v>0</v>
      </c>
      <c r="BB107" s="579"/>
      <c r="BC107" s="614">
        <f t="shared" si="8"/>
        <v>0</v>
      </c>
      <c r="BD107" s="614" t="e">
        <f t="shared" si="9"/>
        <v>#DIV/0!</v>
      </c>
    </row>
    <row r="108" spans="1:56" ht="15" hidden="1" customHeight="1" x14ac:dyDescent="0.25">
      <c r="A108" s="581" t="str">
        <f t="shared" si="10"/>
        <v>A20441810</v>
      </c>
      <c r="B108" s="1608" t="s">
        <v>35</v>
      </c>
      <c r="C108" s="1889"/>
      <c r="D108" s="1608" t="s">
        <v>315</v>
      </c>
      <c r="E108" s="1889"/>
      <c r="F108" s="1608" t="s">
        <v>313</v>
      </c>
      <c r="G108" s="1889"/>
      <c r="H108" s="1608" t="s">
        <v>316</v>
      </c>
      <c r="I108" s="1889"/>
      <c r="J108" s="1608" t="s">
        <v>316</v>
      </c>
      <c r="K108" s="1889"/>
      <c r="L108" s="1889"/>
      <c r="M108" s="1608" t="s">
        <v>332</v>
      </c>
      <c r="N108" s="1889"/>
      <c r="O108" s="1889"/>
      <c r="P108" s="1608"/>
      <c r="Q108" s="1889"/>
      <c r="R108" s="1608"/>
      <c r="S108" s="1889"/>
      <c r="T108" s="1609" t="s">
        <v>78</v>
      </c>
      <c r="U108" s="1889"/>
      <c r="V108" s="1889"/>
      <c r="W108" s="1889"/>
      <c r="X108" s="1889"/>
      <c r="Y108" s="1889"/>
      <c r="Z108" s="1889"/>
      <c r="AA108" s="1889"/>
      <c r="AB108" s="1608" t="s">
        <v>306</v>
      </c>
      <c r="AC108" s="1889"/>
      <c r="AD108" s="1889"/>
      <c r="AE108" s="1889"/>
      <c r="AF108" s="1889"/>
      <c r="AG108" s="1608" t="s">
        <v>307</v>
      </c>
      <c r="AH108" s="1889"/>
      <c r="AI108" s="1889"/>
      <c r="AJ108" s="320" t="s">
        <v>86</v>
      </c>
      <c r="AK108" s="1610"/>
      <c r="AL108" s="1610"/>
      <c r="AM108" s="1610"/>
      <c r="AN108" s="1610"/>
      <c r="AO108" s="456">
        <v>9000000</v>
      </c>
      <c r="AP108" s="456">
        <v>5200000</v>
      </c>
      <c r="AQ108" s="456">
        <v>3800000</v>
      </c>
      <c r="AR108" s="643">
        <v>0</v>
      </c>
      <c r="AS108" s="456">
        <v>4023492</v>
      </c>
      <c r="AT108" s="456">
        <v>1176508</v>
      </c>
      <c r="AU108" s="456">
        <v>4023492</v>
      </c>
      <c r="AV108" s="457">
        <v>0</v>
      </c>
      <c r="AW108" s="456">
        <v>4023492</v>
      </c>
      <c r="AX108" s="457">
        <v>0</v>
      </c>
      <c r="AY108" s="456">
        <v>4023492</v>
      </c>
      <c r="AZ108" s="457">
        <v>0</v>
      </c>
      <c r="BA108" s="457">
        <v>0</v>
      </c>
      <c r="BB108" s="579"/>
      <c r="BC108" s="614">
        <f t="shared" si="8"/>
        <v>0.44705466666666666</v>
      </c>
      <c r="BD108" s="614">
        <f t="shared" si="9"/>
        <v>1</v>
      </c>
    </row>
    <row r="109" spans="1:56" ht="15" hidden="1" customHeight="1" x14ac:dyDescent="0.25">
      <c r="A109" s="581" t="str">
        <f t="shared" si="10"/>
        <v>A20442010</v>
      </c>
      <c r="B109" s="1608" t="s">
        <v>35</v>
      </c>
      <c r="C109" s="1889"/>
      <c r="D109" s="1608" t="s">
        <v>315</v>
      </c>
      <c r="E109" s="1889"/>
      <c r="F109" s="1608" t="s">
        <v>313</v>
      </c>
      <c r="G109" s="1889"/>
      <c r="H109" s="1608" t="s">
        <v>316</v>
      </c>
      <c r="I109" s="1889"/>
      <c r="J109" s="1608" t="s">
        <v>316</v>
      </c>
      <c r="K109" s="1889"/>
      <c r="L109" s="1889"/>
      <c r="M109" s="1608" t="s">
        <v>333</v>
      </c>
      <c r="N109" s="1889"/>
      <c r="O109" s="1889"/>
      <c r="P109" s="1608"/>
      <c r="Q109" s="1889"/>
      <c r="R109" s="1608"/>
      <c r="S109" s="1889"/>
      <c r="T109" s="1609" t="s">
        <v>79</v>
      </c>
      <c r="U109" s="1889"/>
      <c r="V109" s="1889"/>
      <c r="W109" s="1889"/>
      <c r="X109" s="1889"/>
      <c r="Y109" s="1889"/>
      <c r="Z109" s="1889"/>
      <c r="AA109" s="1889"/>
      <c r="AB109" s="1608" t="s">
        <v>306</v>
      </c>
      <c r="AC109" s="1889"/>
      <c r="AD109" s="1889"/>
      <c r="AE109" s="1889"/>
      <c r="AF109" s="1889"/>
      <c r="AG109" s="1608" t="s">
        <v>307</v>
      </c>
      <c r="AH109" s="1889"/>
      <c r="AI109" s="1889"/>
      <c r="AJ109" s="320" t="s">
        <v>86</v>
      </c>
      <c r="AK109" s="1610"/>
      <c r="AL109" s="1610"/>
      <c r="AM109" s="1610"/>
      <c r="AN109" s="1610"/>
      <c r="AO109" s="456">
        <v>33000000</v>
      </c>
      <c r="AP109" s="456">
        <v>31658288</v>
      </c>
      <c r="AQ109" s="456">
        <v>1341712</v>
      </c>
      <c r="AR109" s="643">
        <v>0</v>
      </c>
      <c r="AS109" s="456">
        <v>22128618</v>
      </c>
      <c r="AT109" s="456">
        <v>9529670</v>
      </c>
      <c r="AU109" s="456">
        <v>4992618</v>
      </c>
      <c r="AV109" s="456">
        <v>17136000</v>
      </c>
      <c r="AW109" s="456">
        <v>4992618</v>
      </c>
      <c r="AX109" s="457">
        <v>0</v>
      </c>
      <c r="AY109" s="456">
        <v>4992618</v>
      </c>
      <c r="AZ109" s="457">
        <v>0</v>
      </c>
      <c r="BA109" s="457">
        <v>0</v>
      </c>
      <c r="BB109" s="579"/>
      <c r="BC109" s="614">
        <f t="shared" si="8"/>
        <v>0.67056418181818178</v>
      </c>
      <c r="BD109" s="614">
        <f t="shared" si="9"/>
        <v>0.22561815654280806</v>
      </c>
    </row>
    <row r="110" spans="1:56" ht="15" hidden="1" customHeight="1" x14ac:dyDescent="0.25">
      <c r="A110" s="581" t="str">
        <f t="shared" si="10"/>
        <v>A20442013</v>
      </c>
      <c r="B110" s="1608" t="s">
        <v>35</v>
      </c>
      <c r="C110" s="1889"/>
      <c r="D110" s="1608" t="s">
        <v>315</v>
      </c>
      <c r="E110" s="1889"/>
      <c r="F110" s="1608" t="s">
        <v>313</v>
      </c>
      <c r="G110" s="1889"/>
      <c r="H110" s="1608" t="s">
        <v>316</v>
      </c>
      <c r="I110" s="1889"/>
      <c r="J110" s="1608" t="s">
        <v>316</v>
      </c>
      <c r="K110" s="1889"/>
      <c r="L110" s="1889"/>
      <c r="M110" s="1608" t="s">
        <v>333</v>
      </c>
      <c r="N110" s="1889"/>
      <c r="O110" s="1889"/>
      <c r="P110" s="1608"/>
      <c r="Q110" s="1889"/>
      <c r="R110" s="1608"/>
      <c r="S110" s="1889"/>
      <c r="T110" s="1609" t="s">
        <v>79</v>
      </c>
      <c r="U110" s="1889"/>
      <c r="V110" s="1889"/>
      <c r="W110" s="1889"/>
      <c r="X110" s="1889"/>
      <c r="Y110" s="1889"/>
      <c r="Z110" s="1889"/>
      <c r="AA110" s="1889"/>
      <c r="AB110" s="1608" t="s">
        <v>306</v>
      </c>
      <c r="AC110" s="1889"/>
      <c r="AD110" s="1889"/>
      <c r="AE110" s="1889"/>
      <c r="AF110" s="1889"/>
      <c r="AG110" s="1608" t="s">
        <v>307</v>
      </c>
      <c r="AH110" s="1889"/>
      <c r="AI110" s="1889"/>
      <c r="AJ110" s="320" t="s">
        <v>336</v>
      </c>
      <c r="AK110" s="1610"/>
      <c r="AL110" s="1610"/>
      <c r="AM110" s="1610"/>
      <c r="AN110" s="1610"/>
      <c r="AO110" s="456">
        <v>270000000</v>
      </c>
      <c r="AP110" s="457">
        <v>0</v>
      </c>
      <c r="AQ110" s="456">
        <v>270000000</v>
      </c>
      <c r="AR110" s="643">
        <v>0</v>
      </c>
      <c r="AS110" s="457">
        <v>0</v>
      </c>
      <c r="AT110" s="457">
        <v>0</v>
      </c>
      <c r="AU110" s="457">
        <v>0</v>
      </c>
      <c r="AV110" s="457">
        <v>0</v>
      </c>
      <c r="AW110" s="457">
        <v>0</v>
      </c>
      <c r="AX110" s="457">
        <v>0</v>
      </c>
      <c r="AY110" s="457">
        <v>0</v>
      </c>
      <c r="AZ110" s="457">
        <v>0</v>
      </c>
      <c r="BA110" s="457">
        <v>0</v>
      </c>
      <c r="BB110" s="579"/>
      <c r="BC110" s="614">
        <f t="shared" si="8"/>
        <v>0</v>
      </c>
      <c r="BD110" s="614" t="e">
        <f t="shared" si="9"/>
        <v>#DIV/0!</v>
      </c>
    </row>
    <row r="111" spans="1:56" ht="15" hidden="1" customHeight="1" x14ac:dyDescent="0.25">
      <c r="A111" s="581" t="str">
        <f t="shared" si="10"/>
        <v>A20442310</v>
      </c>
      <c r="B111" s="1608" t="s">
        <v>35</v>
      </c>
      <c r="C111" s="1889"/>
      <c r="D111" s="1608" t="s">
        <v>315</v>
      </c>
      <c r="E111" s="1889"/>
      <c r="F111" s="1608" t="s">
        <v>313</v>
      </c>
      <c r="G111" s="1889"/>
      <c r="H111" s="1608" t="s">
        <v>316</v>
      </c>
      <c r="I111" s="1889"/>
      <c r="J111" s="1608" t="s">
        <v>316</v>
      </c>
      <c r="K111" s="1889"/>
      <c r="L111" s="1889"/>
      <c r="M111" s="1608" t="s">
        <v>335</v>
      </c>
      <c r="N111" s="1889"/>
      <c r="O111" s="1889"/>
      <c r="P111" s="1608"/>
      <c r="Q111" s="1889"/>
      <c r="R111" s="1608"/>
      <c r="S111" s="1889"/>
      <c r="T111" s="1609" t="s">
        <v>80</v>
      </c>
      <c r="U111" s="1889"/>
      <c r="V111" s="1889"/>
      <c r="W111" s="1889"/>
      <c r="X111" s="1889"/>
      <c r="Y111" s="1889"/>
      <c r="Z111" s="1889"/>
      <c r="AA111" s="1889"/>
      <c r="AB111" s="1608" t="s">
        <v>306</v>
      </c>
      <c r="AC111" s="1889"/>
      <c r="AD111" s="1889"/>
      <c r="AE111" s="1889"/>
      <c r="AF111" s="1889"/>
      <c r="AG111" s="1608" t="s">
        <v>307</v>
      </c>
      <c r="AH111" s="1889"/>
      <c r="AI111" s="1889"/>
      <c r="AJ111" s="320" t="s">
        <v>86</v>
      </c>
      <c r="AK111" s="1610"/>
      <c r="AL111" s="1610"/>
      <c r="AM111" s="1610"/>
      <c r="AN111" s="1610"/>
      <c r="AO111" s="456">
        <v>16000000</v>
      </c>
      <c r="AP111" s="456">
        <v>15673882</v>
      </c>
      <c r="AQ111" s="456">
        <v>326118</v>
      </c>
      <c r="AR111" s="643">
        <v>0</v>
      </c>
      <c r="AS111" s="456">
        <v>3863317</v>
      </c>
      <c r="AT111" s="456">
        <v>11810565</v>
      </c>
      <c r="AU111" s="456">
        <v>3863317</v>
      </c>
      <c r="AV111" s="457">
        <v>0</v>
      </c>
      <c r="AW111" s="456">
        <v>3863317</v>
      </c>
      <c r="AX111" s="457">
        <v>0</v>
      </c>
      <c r="AY111" s="456">
        <v>3863317</v>
      </c>
      <c r="AZ111" s="457">
        <v>0</v>
      </c>
      <c r="BA111" s="457">
        <v>0</v>
      </c>
      <c r="BB111" s="579"/>
      <c r="BC111" s="614">
        <f t="shared" si="8"/>
        <v>0.24145731249999999</v>
      </c>
      <c r="BD111" s="614">
        <f t="shared" si="9"/>
        <v>1</v>
      </c>
    </row>
    <row r="112" spans="1:56" ht="15" hidden="1" customHeight="1" x14ac:dyDescent="0.25">
      <c r="A112" s="581" t="str">
        <f t="shared" si="10"/>
        <v>A20442313</v>
      </c>
      <c r="B112" s="1608" t="s">
        <v>35</v>
      </c>
      <c r="C112" s="1889"/>
      <c r="D112" s="1608" t="s">
        <v>315</v>
      </c>
      <c r="E112" s="1889"/>
      <c r="F112" s="1608" t="s">
        <v>313</v>
      </c>
      <c r="G112" s="1889"/>
      <c r="H112" s="1608" t="s">
        <v>316</v>
      </c>
      <c r="I112" s="1889"/>
      <c r="J112" s="1608" t="s">
        <v>316</v>
      </c>
      <c r="K112" s="1889"/>
      <c r="L112" s="1889"/>
      <c r="M112" s="1608" t="s">
        <v>335</v>
      </c>
      <c r="N112" s="1889"/>
      <c r="O112" s="1889"/>
      <c r="P112" s="1608"/>
      <c r="Q112" s="1889"/>
      <c r="R112" s="1608"/>
      <c r="S112" s="1889"/>
      <c r="T112" s="1609" t="s">
        <v>80</v>
      </c>
      <c r="U112" s="1889"/>
      <c r="V112" s="1889"/>
      <c r="W112" s="1889"/>
      <c r="X112" s="1889"/>
      <c r="Y112" s="1889"/>
      <c r="Z112" s="1889"/>
      <c r="AA112" s="1889"/>
      <c r="AB112" s="1608" t="s">
        <v>306</v>
      </c>
      <c r="AC112" s="1889"/>
      <c r="AD112" s="1889"/>
      <c r="AE112" s="1889"/>
      <c r="AF112" s="1889"/>
      <c r="AG112" s="1608" t="s">
        <v>307</v>
      </c>
      <c r="AH112" s="1889"/>
      <c r="AI112" s="1889"/>
      <c r="AJ112" s="320" t="s">
        <v>336</v>
      </c>
      <c r="AK112" s="1610"/>
      <c r="AL112" s="1610"/>
      <c r="AM112" s="1610"/>
      <c r="AN112" s="1610"/>
      <c r="AO112" s="456">
        <v>20000000</v>
      </c>
      <c r="AP112" s="457">
        <v>0</v>
      </c>
      <c r="AQ112" s="456">
        <v>20000000</v>
      </c>
      <c r="AR112" s="643">
        <v>0</v>
      </c>
      <c r="AS112" s="457">
        <v>0</v>
      </c>
      <c r="AT112" s="457">
        <v>0</v>
      </c>
      <c r="AU112" s="457">
        <v>0</v>
      </c>
      <c r="AV112" s="457">
        <v>0</v>
      </c>
      <c r="AW112" s="457">
        <v>0</v>
      </c>
      <c r="AX112" s="457">
        <v>0</v>
      </c>
      <c r="AY112" s="457">
        <v>0</v>
      </c>
      <c r="AZ112" s="457">
        <v>0</v>
      </c>
      <c r="BA112" s="457">
        <v>0</v>
      </c>
      <c r="BB112" s="579"/>
      <c r="BC112" s="614">
        <f t="shared" si="8"/>
        <v>0</v>
      </c>
      <c r="BD112" s="614" t="e">
        <f t="shared" si="9"/>
        <v>#DIV/0!</v>
      </c>
    </row>
    <row r="113" spans="1:56" ht="15" hidden="1" customHeight="1" x14ac:dyDescent="0.25">
      <c r="A113" s="581" t="str">
        <f t="shared" si="10"/>
        <v>A204510</v>
      </c>
      <c r="B113" s="1603" t="s">
        <v>35</v>
      </c>
      <c r="C113" s="1889"/>
      <c r="D113" s="1603" t="s">
        <v>315</v>
      </c>
      <c r="E113" s="1889"/>
      <c r="F113" s="1603" t="s">
        <v>313</v>
      </c>
      <c r="G113" s="1889"/>
      <c r="H113" s="1603" t="s">
        <v>316</v>
      </c>
      <c r="I113" s="1889"/>
      <c r="J113" s="1603" t="s">
        <v>317</v>
      </c>
      <c r="K113" s="1889"/>
      <c r="L113" s="1889"/>
      <c r="M113" s="1603"/>
      <c r="N113" s="1889"/>
      <c r="O113" s="1889"/>
      <c r="P113" s="1603"/>
      <c r="Q113" s="1889"/>
      <c r="R113" s="1603"/>
      <c r="S113" s="1889"/>
      <c r="T113" s="1605" t="s">
        <v>249</v>
      </c>
      <c r="U113" s="1889"/>
      <c r="V113" s="1889"/>
      <c r="W113" s="1889"/>
      <c r="X113" s="1889"/>
      <c r="Y113" s="1889"/>
      <c r="Z113" s="1889"/>
      <c r="AA113" s="1889"/>
      <c r="AB113" s="1603" t="s">
        <v>306</v>
      </c>
      <c r="AC113" s="1889"/>
      <c r="AD113" s="1889"/>
      <c r="AE113" s="1889"/>
      <c r="AF113" s="1889"/>
      <c r="AG113" s="1603" t="s">
        <v>307</v>
      </c>
      <c r="AH113" s="1889"/>
      <c r="AI113" s="1889"/>
      <c r="AJ113" s="317" t="s">
        <v>86</v>
      </c>
      <c r="AK113" s="1604"/>
      <c r="AL113" s="1604"/>
      <c r="AM113" s="1604"/>
      <c r="AN113" s="1604"/>
      <c r="AO113" s="452">
        <v>6153723603</v>
      </c>
      <c r="AP113" s="452">
        <v>4587087301.5299997</v>
      </c>
      <c r="AQ113" s="452">
        <v>1566636301.47</v>
      </c>
      <c r="AR113" s="642">
        <v>0</v>
      </c>
      <c r="AS113" s="452">
        <v>3998291111.8499999</v>
      </c>
      <c r="AT113" s="452">
        <v>588796189.67999995</v>
      </c>
      <c r="AU113" s="452">
        <v>1455948445.4000001</v>
      </c>
      <c r="AV113" s="452">
        <v>2542342666.4499998</v>
      </c>
      <c r="AW113" s="452">
        <v>1455948445.4000001</v>
      </c>
      <c r="AX113" s="453">
        <v>0</v>
      </c>
      <c r="AY113" s="452">
        <v>1455948445.4000001</v>
      </c>
      <c r="AZ113" s="453">
        <v>0</v>
      </c>
      <c r="BA113" s="453">
        <v>0</v>
      </c>
      <c r="BB113" s="579"/>
      <c r="BC113" s="614">
        <f t="shared" si="8"/>
        <v>0.64973524483627998</v>
      </c>
      <c r="BD113" s="614">
        <f t="shared" si="9"/>
        <v>0.36414268112817233</v>
      </c>
    </row>
    <row r="114" spans="1:56" ht="15" hidden="1" customHeight="1" x14ac:dyDescent="0.25">
      <c r="A114" s="581" t="str">
        <f t="shared" si="10"/>
        <v>A204513</v>
      </c>
      <c r="B114" s="1603" t="s">
        <v>35</v>
      </c>
      <c r="C114" s="1889"/>
      <c r="D114" s="1603" t="s">
        <v>315</v>
      </c>
      <c r="E114" s="1889"/>
      <c r="F114" s="1603" t="s">
        <v>313</v>
      </c>
      <c r="G114" s="1889"/>
      <c r="H114" s="1603" t="s">
        <v>316</v>
      </c>
      <c r="I114" s="1889"/>
      <c r="J114" s="1603" t="s">
        <v>317</v>
      </c>
      <c r="K114" s="1889"/>
      <c r="L114" s="1889"/>
      <c r="M114" s="1603"/>
      <c r="N114" s="1889"/>
      <c r="O114" s="1889"/>
      <c r="P114" s="1603"/>
      <c r="Q114" s="1889"/>
      <c r="R114" s="1603"/>
      <c r="S114" s="1889"/>
      <c r="T114" s="1605" t="s">
        <v>249</v>
      </c>
      <c r="U114" s="1889"/>
      <c r="V114" s="1889"/>
      <c r="W114" s="1889"/>
      <c r="X114" s="1889"/>
      <c r="Y114" s="1889"/>
      <c r="Z114" s="1889"/>
      <c r="AA114" s="1889"/>
      <c r="AB114" s="1603" t="s">
        <v>306</v>
      </c>
      <c r="AC114" s="1889"/>
      <c r="AD114" s="1889"/>
      <c r="AE114" s="1889"/>
      <c r="AF114" s="1889"/>
      <c r="AG114" s="1603" t="s">
        <v>307</v>
      </c>
      <c r="AH114" s="1889"/>
      <c r="AI114" s="1889"/>
      <c r="AJ114" s="317" t="s">
        <v>336</v>
      </c>
      <c r="AK114" s="1604"/>
      <c r="AL114" s="1604"/>
      <c r="AM114" s="1604"/>
      <c r="AN114" s="1604"/>
      <c r="AO114" s="452">
        <v>1074085821</v>
      </c>
      <c r="AP114" s="452">
        <v>572130843</v>
      </c>
      <c r="AQ114" s="452">
        <v>501954978</v>
      </c>
      <c r="AR114" s="642">
        <v>0</v>
      </c>
      <c r="AS114" s="453">
        <v>0</v>
      </c>
      <c r="AT114" s="452">
        <v>572130843</v>
      </c>
      <c r="AU114" s="453">
        <v>0</v>
      </c>
      <c r="AV114" s="453">
        <v>0</v>
      </c>
      <c r="AW114" s="453">
        <v>0</v>
      </c>
      <c r="AX114" s="453">
        <v>0</v>
      </c>
      <c r="AY114" s="453">
        <v>0</v>
      </c>
      <c r="AZ114" s="453">
        <v>0</v>
      </c>
      <c r="BA114" s="453">
        <v>0</v>
      </c>
      <c r="BB114" s="579"/>
      <c r="BC114" s="614">
        <f t="shared" si="8"/>
        <v>0</v>
      </c>
      <c r="BD114" s="614" t="e">
        <f t="shared" si="9"/>
        <v>#DIV/0!</v>
      </c>
    </row>
    <row r="115" spans="1:56" ht="15" hidden="1" customHeight="1" x14ac:dyDescent="0.25">
      <c r="A115" s="581" t="str">
        <f t="shared" si="10"/>
        <v>A2045110</v>
      </c>
      <c r="B115" s="1608" t="s">
        <v>35</v>
      </c>
      <c r="C115" s="1889"/>
      <c r="D115" s="1608" t="s">
        <v>315</v>
      </c>
      <c r="E115" s="1889"/>
      <c r="F115" s="1608" t="s">
        <v>313</v>
      </c>
      <c r="G115" s="1889"/>
      <c r="H115" s="1608" t="s">
        <v>316</v>
      </c>
      <c r="I115" s="1889"/>
      <c r="J115" s="1608" t="s">
        <v>317</v>
      </c>
      <c r="K115" s="1889"/>
      <c r="L115" s="1889"/>
      <c r="M115" s="1608" t="s">
        <v>312</v>
      </c>
      <c r="N115" s="1889"/>
      <c r="O115" s="1889"/>
      <c r="P115" s="1608"/>
      <c r="Q115" s="1889"/>
      <c r="R115" s="1608"/>
      <c r="S115" s="1889"/>
      <c r="T115" s="1609" t="s">
        <v>81</v>
      </c>
      <c r="U115" s="1889"/>
      <c r="V115" s="1889"/>
      <c r="W115" s="1889"/>
      <c r="X115" s="1889"/>
      <c r="Y115" s="1889"/>
      <c r="Z115" s="1889"/>
      <c r="AA115" s="1889"/>
      <c r="AB115" s="1608" t="s">
        <v>306</v>
      </c>
      <c r="AC115" s="1889"/>
      <c r="AD115" s="1889"/>
      <c r="AE115" s="1889"/>
      <c r="AF115" s="1889"/>
      <c r="AG115" s="1608" t="s">
        <v>307</v>
      </c>
      <c r="AH115" s="1889"/>
      <c r="AI115" s="1889"/>
      <c r="AJ115" s="320" t="s">
        <v>86</v>
      </c>
      <c r="AK115" s="1610"/>
      <c r="AL115" s="1610"/>
      <c r="AM115" s="1610"/>
      <c r="AN115" s="1610"/>
      <c r="AO115" s="456">
        <v>952410435</v>
      </c>
      <c r="AP115" s="456">
        <v>752433133</v>
      </c>
      <c r="AQ115" s="456">
        <v>199977302</v>
      </c>
      <c r="AR115" s="643">
        <v>0</v>
      </c>
      <c r="AS115" s="456">
        <v>539083878.97000003</v>
      </c>
      <c r="AT115" s="456">
        <v>213349254.03</v>
      </c>
      <c r="AU115" s="456">
        <v>248325668</v>
      </c>
      <c r="AV115" s="456">
        <v>290758210.97000003</v>
      </c>
      <c r="AW115" s="456">
        <v>248325668</v>
      </c>
      <c r="AX115" s="457">
        <v>0</v>
      </c>
      <c r="AY115" s="456">
        <v>248325668</v>
      </c>
      <c r="AZ115" s="457">
        <v>0</v>
      </c>
      <c r="BA115" s="457">
        <v>0</v>
      </c>
      <c r="BB115" s="579"/>
      <c r="BC115" s="614">
        <f t="shared" si="8"/>
        <v>0.56602055076181523</v>
      </c>
      <c r="BD115" s="614">
        <f t="shared" si="9"/>
        <v>0.4606438398314992</v>
      </c>
    </row>
    <row r="116" spans="1:56" ht="15" hidden="1" customHeight="1" x14ac:dyDescent="0.25">
      <c r="A116" s="581" t="str">
        <f t="shared" si="10"/>
        <v>A2045113</v>
      </c>
      <c r="B116" s="1608" t="s">
        <v>35</v>
      </c>
      <c r="C116" s="1889"/>
      <c r="D116" s="1608" t="s">
        <v>315</v>
      </c>
      <c r="E116" s="1889"/>
      <c r="F116" s="1608" t="s">
        <v>313</v>
      </c>
      <c r="G116" s="1889"/>
      <c r="H116" s="1608" t="s">
        <v>316</v>
      </c>
      <c r="I116" s="1889"/>
      <c r="J116" s="1608" t="s">
        <v>317</v>
      </c>
      <c r="K116" s="1889"/>
      <c r="L116" s="1889"/>
      <c r="M116" s="1608" t="s">
        <v>312</v>
      </c>
      <c r="N116" s="1889"/>
      <c r="O116" s="1889"/>
      <c r="P116" s="1608"/>
      <c r="Q116" s="1889"/>
      <c r="R116" s="1608"/>
      <c r="S116" s="1889"/>
      <c r="T116" s="1609" t="s">
        <v>81</v>
      </c>
      <c r="U116" s="1889"/>
      <c r="V116" s="1889"/>
      <c r="W116" s="1889"/>
      <c r="X116" s="1889"/>
      <c r="Y116" s="1889"/>
      <c r="Z116" s="1889"/>
      <c r="AA116" s="1889"/>
      <c r="AB116" s="1608" t="s">
        <v>306</v>
      </c>
      <c r="AC116" s="1889"/>
      <c r="AD116" s="1889"/>
      <c r="AE116" s="1889"/>
      <c r="AF116" s="1889"/>
      <c r="AG116" s="1608" t="s">
        <v>307</v>
      </c>
      <c r="AH116" s="1889"/>
      <c r="AI116" s="1889"/>
      <c r="AJ116" s="320" t="s">
        <v>336</v>
      </c>
      <c r="AK116" s="1610"/>
      <c r="AL116" s="1610"/>
      <c r="AM116" s="1610"/>
      <c r="AN116" s="1610"/>
      <c r="AO116" s="456">
        <v>754085821</v>
      </c>
      <c r="AP116" s="456">
        <v>530779189</v>
      </c>
      <c r="AQ116" s="456">
        <v>223306632</v>
      </c>
      <c r="AR116" s="643">
        <v>0</v>
      </c>
      <c r="AS116" s="457">
        <v>0</v>
      </c>
      <c r="AT116" s="456">
        <v>530779189</v>
      </c>
      <c r="AU116" s="457">
        <v>0</v>
      </c>
      <c r="AV116" s="457">
        <v>0</v>
      </c>
      <c r="AW116" s="457">
        <v>0</v>
      </c>
      <c r="AX116" s="457">
        <v>0</v>
      </c>
      <c r="AY116" s="457">
        <v>0</v>
      </c>
      <c r="AZ116" s="457">
        <v>0</v>
      </c>
      <c r="BA116" s="457">
        <v>0</v>
      </c>
      <c r="BB116" s="579"/>
      <c r="BC116" s="614">
        <f t="shared" si="8"/>
        <v>0</v>
      </c>
      <c r="BD116" s="614" t="e">
        <f t="shared" si="9"/>
        <v>#DIV/0!</v>
      </c>
    </row>
    <row r="117" spans="1:56" ht="15" hidden="1" customHeight="1" x14ac:dyDescent="0.25">
      <c r="A117" s="581" t="str">
        <f t="shared" si="10"/>
        <v>A2045210</v>
      </c>
      <c r="B117" s="1608" t="s">
        <v>35</v>
      </c>
      <c r="C117" s="1889"/>
      <c r="D117" s="1608" t="s">
        <v>315</v>
      </c>
      <c r="E117" s="1889"/>
      <c r="F117" s="1608" t="s">
        <v>313</v>
      </c>
      <c r="G117" s="1889"/>
      <c r="H117" s="1608" t="s">
        <v>316</v>
      </c>
      <c r="I117" s="1889"/>
      <c r="J117" s="1608" t="s">
        <v>317</v>
      </c>
      <c r="K117" s="1889"/>
      <c r="L117" s="1889"/>
      <c r="M117" s="1608" t="s">
        <v>315</v>
      </c>
      <c r="N117" s="1889"/>
      <c r="O117" s="1889"/>
      <c r="P117" s="1608"/>
      <c r="Q117" s="1889"/>
      <c r="R117" s="1608"/>
      <c r="S117" s="1889"/>
      <c r="T117" s="1609" t="s">
        <v>82</v>
      </c>
      <c r="U117" s="1889"/>
      <c r="V117" s="1889"/>
      <c r="W117" s="1889"/>
      <c r="X117" s="1889"/>
      <c r="Y117" s="1889"/>
      <c r="Z117" s="1889"/>
      <c r="AA117" s="1889"/>
      <c r="AB117" s="1608" t="s">
        <v>306</v>
      </c>
      <c r="AC117" s="1889"/>
      <c r="AD117" s="1889"/>
      <c r="AE117" s="1889"/>
      <c r="AF117" s="1889"/>
      <c r="AG117" s="1608" t="s">
        <v>307</v>
      </c>
      <c r="AH117" s="1889"/>
      <c r="AI117" s="1889"/>
      <c r="AJ117" s="320" t="s">
        <v>86</v>
      </c>
      <c r="AK117" s="1610"/>
      <c r="AL117" s="1610"/>
      <c r="AM117" s="1610"/>
      <c r="AN117" s="1610"/>
      <c r="AO117" s="456">
        <v>66000000</v>
      </c>
      <c r="AP117" s="456">
        <v>32393100</v>
      </c>
      <c r="AQ117" s="456">
        <v>33606900</v>
      </c>
      <c r="AR117" s="643">
        <v>0</v>
      </c>
      <c r="AS117" s="456">
        <v>3250000</v>
      </c>
      <c r="AT117" s="456">
        <v>29143100</v>
      </c>
      <c r="AU117" s="456">
        <v>3250000</v>
      </c>
      <c r="AV117" s="457">
        <v>0</v>
      </c>
      <c r="AW117" s="456">
        <v>3250000</v>
      </c>
      <c r="AX117" s="457">
        <v>0</v>
      </c>
      <c r="AY117" s="456">
        <v>3250000</v>
      </c>
      <c r="AZ117" s="457">
        <v>0</v>
      </c>
      <c r="BA117" s="457">
        <v>0</v>
      </c>
      <c r="BB117" s="579"/>
      <c r="BC117" s="614">
        <f t="shared" si="8"/>
        <v>4.924242424242424E-2</v>
      </c>
      <c r="BD117" s="614">
        <f t="shared" si="9"/>
        <v>1</v>
      </c>
    </row>
    <row r="118" spans="1:56" ht="15" hidden="1" customHeight="1" x14ac:dyDescent="0.25">
      <c r="A118" s="581" t="str">
        <f t="shared" si="10"/>
        <v>A2045510</v>
      </c>
      <c r="B118" s="1608" t="s">
        <v>35</v>
      </c>
      <c r="C118" s="1889"/>
      <c r="D118" s="1608" t="s">
        <v>315</v>
      </c>
      <c r="E118" s="1889"/>
      <c r="F118" s="1608" t="s">
        <v>313</v>
      </c>
      <c r="G118" s="1889"/>
      <c r="H118" s="1608" t="s">
        <v>316</v>
      </c>
      <c r="I118" s="1889"/>
      <c r="J118" s="1608" t="s">
        <v>317</v>
      </c>
      <c r="K118" s="1889"/>
      <c r="L118" s="1889"/>
      <c r="M118" s="1608" t="s">
        <v>317</v>
      </c>
      <c r="N118" s="1889"/>
      <c r="O118" s="1889"/>
      <c r="P118" s="1608"/>
      <c r="Q118" s="1889"/>
      <c r="R118" s="1608"/>
      <c r="S118" s="1889"/>
      <c r="T118" s="1609" t="s">
        <v>83</v>
      </c>
      <c r="U118" s="1889"/>
      <c r="V118" s="1889"/>
      <c r="W118" s="1889"/>
      <c r="X118" s="1889"/>
      <c r="Y118" s="1889"/>
      <c r="Z118" s="1889"/>
      <c r="AA118" s="1889"/>
      <c r="AB118" s="1608" t="s">
        <v>306</v>
      </c>
      <c r="AC118" s="1889"/>
      <c r="AD118" s="1889"/>
      <c r="AE118" s="1889"/>
      <c r="AF118" s="1889"/>
      <c r="AG118" s="1608" t="s">
        <v>307</v>
      </c>
      <c r="AH118" s="1889"/>
      <c r="AI118" s="1889"/>
      <c r="AJ118" s="320" t="s">
        <v>86</v>
      </c>
      <c r="AK118" s="1610"/>
      <c r="AL118" s="1610"/>
      <c r="AM118" s="1610"/>
      <c r="AN118" s="1610"/>
      <c r="AO118" s="456">
        <v>530000000</v>
      </c>
      <c r="AP118" s="456">
        <v>5000000</v>
      </c>
      <c r="AQ118" s="456">
        <v>525000000</v>
      </c>
      <c r="AR118" s="643">
        <v>0</v>
      </c>
      <c r="AS118" s="456">
        <v>1190000</v>
      </c>
      <c r="AT118" s="456">
        <v>3810000</v>
      </c>
      <c r="AU118" s="457">
        <v>0</v>
      </c>
      <c r="AV118" s="456">
        <v>1190000</v>
      </c>
      <c r="AW118" s="457">
        <v>0</v>
      </c>
      <c r="AX118" s="457">
        <v>0</v>
      </c>
      <c r="AY118" s="457">
        <v>0</v>
      </c>
      <c r="AZ118" s="457">
        <v>0</v>
      </c>
      <c r="BA118" s="457">
        <v>0</v>
      </c>
      <c r="BB118" s="579"/>
      <c r="BC118" s="614">
        <f t="shared" si="8"/>
        <v>2.2452830188679244E-3</v>
      </c>
      <c r="BD118" s="614">
        <f t="shared" si="9"/>
        <v>0</v>
      </c>
    </row>
    <row r="119" spans="1:56" ht="15" hidden="1" customHeight="1" x14ac:dyDescent="0.25">
      <c r="A119" s="581" t="str">
        <f t="shared" si="10"/>
        <v>A2045610</v>
      </c>
      <c r="B119" s="1608" t="s">
        <v>35</v>
      </c>
      <c r="C119" s="1889"/>
      <c r="D119" s="1608" t="s">
        <v>315</v>
      </c>
      <c r="E119" s="1889"/>
      <c r="F119" s="1608" t="s">
        <v>313</v>
      </c>
      <c r="G119" s="1889"/>
      <c r="H119" s="1608" t="s">
        <v>316</v>
      </c>
      <c r="I119" s="1889"/>
      <c r="J119" s="1608" t="s">
        <v>317</v>
      </c>
      <c r="K119" s="1889"/>
      <c r="L119" s="1889"/>
      <c r="M119" s="1608" t="s">
        <v>325</v>
      </c>
      <c r="N119" s="1889"/>
      <c r="O119" s="1889"/>
      <c r="P119" s="1608"/>
      <c r="Q119" s="1889"/>
      <c r="R119" s="1608"/>
      <c r="S119" s="1889"/>
      <c r="T119" s="1609" t="s">
        <v>84</v>
      </c>
      <c r="U119" s="1889"/>
      <c r="V119" s="1889"/>
      <c r="W119" s="1889"/>
      <c r="X119" s="1889"/>
      <c r="Y119" s="1889"/>
      <c r="Z119" s="1889"/>
      <c r="AA119" s="1889"/>
      <c r="AB119" s="1608" t="s">
        <v>306</v>
      </c>
      <c r="AC119" s="1889"/>
      <c r="AD119" s="1889"/>
      <c r="AE119" s="1889"/>
      <c r="AF119" s="1889"/>
      <c r="AG119" s="1608" t="s">
        <v>307</v>
      </c>
      <c r="AH119" s="1889"/>
      <c r="AI119" s="1889"/>
      <c r="AJ119" s="320" t="s">
        <v>86</v>
      </c>
      <c r="AK119" s="1610"/>
      <c r="AL119" s="1610"/>
      <c r="AM119" s="1610"/>
      <c r="AN119" s="1610"/>
      <c r="AO119" s="456">
        <v>125000000</v>
      </c>
      <c r="AP119" s="456">
        <v>121715885</v>
      </c>
      <c r="AQ119" s="456">
        <v>3284115</v>
      </c>
      <c r="AR119" s="643">
        <v>0</v>
      </c>
      <c r="AS119" s="456">
        <v>75978261</v>
      </c>
      <c r="AT119" s="456">
        <v>45737624</v>
      </c>
      <c r="AU119" s="456">
        <v>38748237</v>
      </c>
      <c r="AV119" s="456">
        <v>37230024</v>
      </c>
      <c r="AW119" s="456">
        <v>38748237</v>
      </c>
      <c r="AX119" s="457">
        <v>0</v>
      </c>
      <c r="AY119" s="456">
        <v>38748237</v>
      </c>
      <c r="AZ119" s="457">
        <v>0</v>
      </c>
      <c r="BA119" s="457">
        <v>0</v>
      </c>
      <c r="BB119" s="579"/>
      <c r="BC119" s="614">
        <f t="shared" si="8"/>
        <v>0.60782608800000004</v>
      </c>
      <c r="BD119" s="614">
        <f t="shared" si="9"/>
        <v>0.50999110127040159</v>
      </c>
    </row>
    <row r="120" spans="1:56" ht="15" hidden="1" customHeight="1" x14ac:dyDescent="0.25">
      <c r="A120" s="581" t="str">
        <f t="shared" si="10"/>
        <v>A2045613</v>
      </c>
      <c r="B120" s="1608" t="s">
        <v>35</v>
      </c>
      <c r="C120" s="1889"/>
      <c r="D120" s="1608" t="s">
        <v>315</v>
      </c>
      <c r="E120" s="1889"/>
      <c r="F120" s="1608" t="s">
        <v>313</v>
      </c>
      <c r="G120" s="1889"/>
      <c r="H120" s="1608" t="s">
        <v>316</v>
      </c>
      <c r="I120" s="1889"/>
      <c r="J120" s="1608" t="s">
        <v>317</v>
      </c>
      <c r="K120" s="1889"/>
      <c r="L120" s="1889"/>
      <c r="M120" s="1608" t="s">
        <v>325</v>
      </c>
      <c r="N120" s="1889"/>
      <c r="O120" s="1889"/>
      <c r="P120" s="1608"/>
      <c r="Q120" s="1889"/>
      <c r="R120" s="1608"/>
      <c r="S120" s="1889"/>
      <c r="T120" s="1609" t="s">
        <v>84</v>
      </c>
      <c r="U120" s="1889"/>
      <c r="V120" s="1889"/>
      <c r="W120" s="1889"/>
      <c r="X120" s="1889"/>
      <c r="Y120" s="1889"/>
      <c r="Z120" s="1889"/>
      <c r="AA120" s="1889"/>
      <c r="AB120" s="1608" t="s">
        <v>306</v>
      </c>
      <c r="AC120" s="1889"/>
      <c r="AD120" s="1889"/>
      <c r="AE120" s="1889"/>
      <c r="AF120" s="1889"/>
      <c r="AG120" s="1608" t="s">
        <v>307</v>
      </c>
      <c r="AH120" s="1889"/>
      <c r="AI120" s="1889"/>
      <c r="AJ120" s="320" t="s">
        <v>336</v>
      </c>
      <c r="AK120" s="1610"/>
      <c r="AL120" s="1610"/>
      <c r="AM120" s="1610"/>
      <c r="AN120" s="1610"/>
      <c r="AO120" s="456">
        <v>320000000</v>
      </c>
      <c r="AP120" s="456">
        <v>41351654</v>
      </c>
      <c r="AQ120" s="456">
        <v>278648346</v>
      </c>
      <c r="AR120" s="643">
        <v>0</v>
      </c>
      <c r="AS120" s="457">
        <v>0</v>
      </c>
      <c r="AT120" s="456">
        <v>41351654</v>
      </c>
      <c r="AU120" s="457">
        <v>0</v>
      </c>
      <c r="AV120" s="457">
        <v>0</v>
      </c>
      <c r="AW120" s="457">
        <v>0</v>
      </c>
      <c r="AX120" s="457">
        <v>0</v>
      </c>
      <c r="AY120" s="457">
        <v>0</v>
      </c>
      <c r="AZ120" s="457">
        <v>0</v>
      </c>
      <c r="BA120" s="457">
        <v>0</v>
      </c>
      <c r="BB120" s="579"/>
      <c r="BC120" s="614">
        <f t="shared" si="8"/>
        <v>0</v>
      </c>
      <c r="BD120" s="614" t="e">
        <f t="shared" si="9"/>
        <v>#DIV/0!</v>
      </c>
    </row>
    <row r="121" spans="1:56" ht="15" hidden="1" customHeight="1" x14ac:dyDescent="0.25">
      <c r="A121" s="581" t="str">
        <f t="shared" si="10"/>
        <v>A2045810</v>
      </c>
      <c r="B121" s="1608" t="s">
        <v>35</v>
      </c>
      <c r="C121" s="1889"/>
      <c r="D121" s="1608" t="s">
        <v>315</v>
      </c>
      <c r="E121" s="1889"/>
      <c r="F121" s="1608" t="s">
        <v>313</v>
      </c>
      <c r="G121" s="1889"/>
      <c r="H121" s="1608" t="s">
        <v>316</v>
      </c>
      <c r="I121" s="1889"/>
      <c r="J121" s="1608" t="s">
        <v>317</v>
      </c>
      <c r="K121" s="1889"/>
      <c r="L121" s="1889"/>
      <c r="M121" s="1608" t="s">
        <v>327</v>
      </c>
      <c r="N121" s="1889"/>
      <c r="O121" s="1889"/>
      <c r="P121" s="1608"/>
      <c r="Q121" s="1889"/>
      <c r="R121" s="1608"/>
      <c r="S121" s="1889"/>
      <c r="T121" s="1609" t="s">
        <v>85</v>
      </c>
      <c r="U121" s="1889"/>
      <c r="V121" s="1889"/>
      <c r="W121" s="1889"/>
      <c r="X121" s="1889"/>
      <c r="Y121" s="1889"/>
      <c r="Z121" s="1889"/>
      <c r="AA121" s="1889"/>
      <c r="AB121" s="1608" t="s">
        <v>306</v>
      </c>
      <c r="AC121" s="1889"/>
      <c r="AD121" s="1889"/>
      <c r="AE121" s="1889"/>
      <c r="AF121" s="1889"/>
      <c r="AG121" s="1608" t="s">
        <v>307</v>
      </c>
      <c r="AH121" s="1889"/>
      <c r="AI121" s="1889"/>
      <c r="AJ121" s="320" t="s">
        <v>86</v>
      </c>
      <c r="AK121" s="1610"/>
      <c r="AL121" s="1610"/>
      <c r="AM121" s="1610"/>
      <c r="AN121" s="1610"/>
      <c r="AO121" s="456">
        <v>1761022020</v>
      </c>
      <c r="AP121" s="456">
        <v>1310452093.1199999</v>
      </c>
      <c r="AQ121" s="456">
        <v>450569926.88</v>
      </c>
      <c r="AR121" s="643">
        <v>0</v>
      </c>
      <c r="AS121" s="456">
        <v>1290563384.5899999</v>
      </c>
      <c r="AT121" s="456">
        <v>19888708.530000001</v>
      </c>
      <c r="AU121" s="456">
        <v>511640786.39999998</v>
      </c>
      <c r="AV121" s="456">
        <v>778922598.19000006</v>
      </c>
      <c r="AW121" s="456">
        <v>511640786.39999998</v>
      </c>
      <c r="AX121" s="457">
        <v>0</v>
      </c>
      <c r="AY121" s="456">
        <v>511640786.39999998</v>
      </c>
      <c r="AZ121" s="457">
        <v>0</v>
      </c>
      <c r="BA121" s="457">
        <v>0</v>
      </c>
      <c r="BB121" s="579"/>
      <c r="BC121" s="614">
        <f t="shared" si="8"/>
        <v>0.73284908986544073</v>
      </c>
      <c r="BD121" s="614">
        <f t="shared" si="9"/>
        <v>0.3964476231925203</v>
      </c>
    </row>
    <row r="122" spans="1:56" ht="15" hidden="1" customHeight="1" x14ac:dyDescent="0.25">
      <c r="A122" s="581" t="str">
        <f t="shared" si="10"/>
        <v>A20451010</v>
      </c>
      <c r="B122" s="1608" t="s">
        <v>35</v>
      </c>
      <c r="C122" s="1889"/>
      <c r="D122" s="1608" t="s">
        <v>315</v>
      </c>
      <c r="E122" s="1889"/>
      <c r="F122" s="1608" t="s">
        <v>313</v>
      </c>
      <c r="G122" s="1889"/>
      <c r="H122" s="1608" t="s">
        <v>316</v>
      </c>
      <c r="I122" s="1889"/>
      <c r="J122" s="1608" t="s">
        <v>317</v>
      </c>
      <c r="K122" s="1889"/>
      <c r="L122" s="1889"/>
      <c r="M122" s="1608" t="s">
        <v>86</v>
      </c>
      <c r="N122" s="1889"/>
      <c r="O122" s="1889"/>
      <c r="P122" s="1608"/>
      <c r="Q122" s="1889"/>
      <c r="R122" s="1608"/>
      <c r="S122" s="1889"/>
      <c r="T122" s="1609" t="s">
        <v>87</v>
      </c>
      <c r="U122" s="1889"/>
      <c r="V122" s="1889"/>
      <c r="W122" s="1889"/>
      <c r="X122" s="1889"/>
      <c r="Y122" s="1889"/>
      <c r="Z122" s="1889"/>
      <c r="AA122" s="1889"/>
      <c r="AB122" s="1608" t="s">
        <v>306</v>
      </c>
      <c r="AC122" s="1889"/>
      <c r="AD122" s="1889"/>
      <c r="AE122" s="1889"/>
      <c r="AF122" s="1889"/>
      <c r="AG122" s="1608" t="s">
        <v>307</v>
      </c>
      <c r="AH122" s="1889"/>
      <c r="AI122" s="1889"/>
      <c r="AJ122" s="320" t="s">
        <v>86</v>
      </c>
      <c r="AK122" s="1610"/>
      <c r="AL122" s="1610"/>
      <c r="AM122" s="1610"/>
      <c r="AN122" s="1610"/>
      <c r="AO122" s="456">
        <v>2715791148</v>
      </c>
      <c r="AP122" s="456">
        <v>2363976130.4099998</v>
      </c>
      <c r="AQ122" s="456">
        <v>351815017.58999997</v>
      </c>
      <c r="AR122" s="643">
        <v>0</v>
      </c>
      <c r="AS122" s="456">
        <v>2087108627.29</v>
      </c>
      <c r="AT122" s="456">
        <v>276867503.12</v>
      </c>
      <c r="AU122" s="456">
        <v>652866794</v>
      </c>
      <c r="AV122" s="456">
        <v>1434241833.29</v>
      </c>
      <c r="AW122" s="456">
        <v>652866794</v>
      </c>
      <c r="AX122" s="457">
        <v>0</v>
      </c>
      <c r="AY122" s="456">
        <v>652866794</v>
      </c>
      <c r="AZ122" s="457">
        <v>0</v>
      </c>
      <c r="BA122" s="457">
        <v>0</v>
      </c>
      <c r="BB122" s="579"/>
      <c r="BC122" s="614">
        <f t="shared" si="8"/>
        <v>0.76850851687436161</v>
      </c>
      <c r="BD122" s="614">
        <f t="shared" si="9"/>
        <v>0.31280920670033019</v>
      </c>
    </row>
    <row r="123" spans="1:56" ht="15" hidden="1" customHeight="1" x14ac:dyDescent="0.25">
      <c r="A123" s="581" t="str">
        <f t="shared" si="10"/>
        <v>A20451210</v>
      </c>
      <c r="B123" s="1608" t="s">
        <v>35</v>
      </c>
      <c r="C123" s="1889"/>
      <c r="D123" s="1608" t="s">
        <v>315</v>
      </c>
      <c r="E123" s="1889"/>
      <c r="F123" s="1608" t="s">
        <v>313</v>
      </c>
      <c r="G123" s="1889"/>
      <c r="H123" s="1608" t="s">
        <v>316</v>
      </c>
      <c r="I123" s="1889"/>
      <c r="J123" s="1608" t="s">
        <v>317</v>
      </c>
      <c r="K123" s="1889"/>
      <c r="L123" s="1889"/>
      <c r="M123" s="1608" t="s">
        <v>323</v>
      </c>
      <c r="N123" s="1889"/>
      <c r="O123" s="1889"/>
      <c r="P123" s="1608"/>
      <c r="Q123" s="1889"/>
      <c r="R123" s="1608"/>
      <c r="S123" s="1889"/>
      <c r="T123" s="1609" t="s">
        <v>88</v>
      </c>
      <c r="U123" s="1889"/>
      <c r="V123" s="1889"/>
      <c r="W123" s="1889"/>
      <c r="X123" s="1889"/>
      <c r="Y123" s="1889"/>
      <c r="Z123" s="1889"/>
      <c r="AA123" s="1889"/>
      <c r="AB123" s="1608" t="s">
        <v>306</v>
      </c>
      <c r="AC123" s="1889"/>
      <c r="AD123" s="1889"/>
      <c r="AE123" s="1889"/>
      <c r="AF123" s="1889"/>
      <c r="AG123" s="1608" t="s">
        <v>307</v>
      </c>
      <c r="AH123" s="1889"/>
      <c r="AI123" s="1889"/>
      <c r="AJ123" s="320" t="s">
        <v>86</v>
      </c>
      <c r="AK123" s="1610"/>
      <c r="AL123" s="1610"/>
      <c r="AM123" s="1610"/>
      <c r="AN123" s="1610"/>
      <c r="AO123" s="456">
        <v>3500000</v>
      </c>
      <c r="AP123" s="456">
        <v>1116960</v>
      </c>
      <c r="AQ123" s="456">
        <v>2383040</v>
      </c>
      <c r="AR123" s="643">
        <v>0</v>
      </c>
      <c r="AS123" s="456">
        <v>1116960</v>
      </c>
      <c r="AT123" s="457">
        <v>0</v>
      </c>
      <c r="AU123" s="456">
        <v>1116960</v>
      </c>
      <c r="AV123" s="457">
        <v>0</v>
      </c>
      <c r="AW123" s="456">
        <v>1116960</v>
      </c>
      <c r="AX123" s="457">
        <v>0</v>
      </c>
      <c r="AY123" s="456">
        <v>1116960</v>
      </c>
      <c r="AZ123" s="457">
        <v>0</v>
      </c>
      <c r="BA123" s="457">
        <v>0</v>
      </c>
      <c r="BB123" s="579"/>
      <c r="BC123" s="614">
        <f t="shared" si="8"/>
        <v>0.31913142857142857</v>
      </c>
      <c r="BD123" s="614">
        <f t="shared" si="9"/>
        <v>1</v>
      </c>
    </row>
    <row r="124" spans="1:56" ht="15" hidden="1" customHeight="1" x14ac:dyDescent="0.25">
      <c r="A124" s="581" t="str">
        <f t="shared" si="10"/>
        <v>A204610</v>
      </c>
      <c r="B124" s="1603" t="s">
        <v>35</v>
      </c>
      <c r="C124" s="1889"/>
      <c r="D124" s="1603" t="s">
        <v>315</v>
      </c>
      <c r="E124" s="1889"/>
      <c r="F124" s="1603" t="s">
        <v>313</v>
      </c>
      <c r="G124" s="1889"/>
      <c r="H124" s="1603" t="s">
        <v>316</v>
      </c>
      <c r="I124" s="1889"/>
      <c r="J124" s="1603" t="s">
        <v>325</v>
      </c>
      <c r="K124" s="1889"/>
      <c r="L124" s="1889"/>
      <c r="M124" s="1603"/>
      <c r="N124" s="1889"/>
      <c r="O124" s="1889"/>
      <c r="P124" s="1603"/>
      <c r="Q124" s="1889"/>
      <c r="R124" s="1603"/>
      <c r="S124" s="1889"/>
      <c r="T124" s="1605" t="s">
        <v>337</v>
      </c>
      <c r="U124" s="1889"/>
      <c r="V124" s="1889"/>
      <c r="W124" s="1889"/>
      <c r="X124" s="1889"/>
      <c r="Y124" s="1889"/>
      <c r="Z124" s="1889"/>
      <c r="AA124" s="1889"/>
      <c r="AB124" s="1603" t="s">
        <v>306</v>
      </c>
      <c r="AC124" s="1889"/>
      <c r="AD124" s="1889"/>
      <c r="AE124" s="1889"/>
      <c r="AF124" s="1889"/>
      <c r="AG124" s="1603" t="s">
        <v>307</v>
      </c>
      <c r="AH124" s="1889"/>
      <c r="AI124" s="1889"/>
      <c r="AJ124" s="317" t="s">
        <v>86</v>
      </c>
      <c r="AK124" s="1604"/>
      <c r="AL124" s="1604"/>
      <c r="AM124" s="1604"/>
      <c r="AN124" s="1604"/>
      <c r="AO124" s="452">
        <v>2810671112</v>
      </c>
      <c r="AP124" s="452">
        <v>2363681676.5</v>
      </c>
      <c r="AQ124" s="452">
        <v>446989435.5</v>
      </c>
      <c r="AR124" s="642">
        <v>0</v>
      </c>
      <c r="AS124" s="452">
        <v>1619647028</v>
      </c>
      <c r="AT124" s="452">
        <v>744034648.5</v>
      </c>
      <c r="AU124" s="452">
        <v>1090728602</v>
      </c>
      <c r="AV124" s="452">
        <v>528918426</v>
      </c>
      <c r="AW124" s="452">
        <v>1090728602</v>
      </c>
      <c r="AX124" s="453">
        <v>0</v>
      </c>
      <c r="AY124" s="452">
        <v>1090728602</v>
      </c>
      <c r="AZ124" s="453">
        <v>0</v>
      </c>
      <c r="BA124" s="453">
        <v>0</v>
      </c>
      <c r="BB124" s="579"/>
      <c r="BC124" s="614">
        <f t="shared" si="8"/>
        <v>0.57624921716561195</v>
      </c>
      <c r="BD124" s="614">
        <f t="shared" si="9"/>
        <v>0.67343599138811872</v>
      </c>
    </row>
    <row r="125" spans="1:56" ht="15" hidden="1" customHeight="1" x14ac:dyDescent="0.25">
      <c r="A125" s="581" t="str">
        <f t="shared" si="10"/>
        <v>A2046210</v>
      </c>
      <c r="B125" s="1608" t="s">
        <v>35</v>
      </c>
      <c r="C125" s="1889"/>
      <c r="D125" s="1608" t="s">
        <v>315</v>
      </c>
      <c r="E125" s="1889"/>
      <c r="F125" s="1608" t="s">
        <v>313</v>
      </c>
      <c r="G125" s="1889"/>
      <c r="H125" s="1608" t="s">
        <v>316</v>
      </c>
      <c r="I125" s="1889"/>
      <c r="J125" s="1608" t="s">
        <v>325</v>
      </c>
      <c r="K125" s="1889"/>
      <c r="L125" s="1889"/>
      <c r="M125" s="1608" t="s">
        <v>315</v>
      </c>
      <c r="N125" s="1889"/>
      <c r="O125" s="1889"/>
      <c r="P125" s="1608"/>
      <c r="Q125" s="1889"/>
      <c r="R125" s="1608"/>
      <c r="S125" s="1889"/>
      <c r="T125" s="1609" t="s">
        <v>89</v>
      </c>
      <c r="U125" s="1889"/>
      <c r="V125" s="1889"/>
      <c r="W125" s="1889"/>
      <c r="X125" s="1889"/>
      <c r="Y125" s="1889"/>
      <c r="Z125" s="1889"/>
      <c r="AA125" s="1889"/>
      <c r="AB125" s="1608" t="s">
        <v>306</v>
      </c>
      <c r="AC125" s="1889"/>
      <c r="AD125" s="1889"/>
      <c r="AE125" s="1889"/>
      <c r="AF125" s="1889"/>
      <c r="AG125" s="1608" t="s">
        <v>307</v>
      </c>
      <c r="AH125" s="1889"/>
      <c r="AI125" s="1889"/>
      <c r="AJ125" s="320" t="s">
        <v>86</v>
      </c>
      <c r="AK125" s="1610"/>
      <c r="AL125" s="1610"/>
      <c r="AM125" s="1610"/>
      <c r="AN125" s="1610"/>
      <c r="AO125" s="456">
        <v>1086771112</v>
      </c>
      <c r="AP125" s="456">
        <v>979781676</v>
      </c>
      <c r="AQ125" s="456">
        <v>106989436</v>
      </c>
      <c r="AR125" s="643">
        <v>0</v>
      </c>
      <c r="AS125" s="456">
        <v>704781676</v>
      </c>
      <c r="AT125" s="456">
        <v>275000000</v>
      </c>
      <c r="AU125" s="456">
        <v>404579594</v>
      </c>
      <c r="AV125" s="456">
        <v>300202082</v>
      </c>
      <c r="AW125" s="456">
        <v>404579594</v>
      </c>
      <c r="AX125" s="457">
        <v>0</v>
      </c>
      <c r="AY125" s="456">
        <v>404579594</v>
      </c>
      <c r="AZ125" s="457">
        <v>0</v>
      </c>
      <c r="BA125" s="457">
        <v>0</v>
      </c>
      <c r="BB125" s="579"/>
      <c r="BC125" s="614">
        <f t="shared" si="8"/>
        <v>0.64850976274385919</v>
      </c>
      <c r="BD125" s="614">
        <f t="shared" si="9"/>
        <v>0.57404953587357455</v>
      </c>
    </row>
    <row r="126" spans="1:56" ht="15" hidden="1" customHeight="1" x14ac:dyDescent="0.25">
      <c r="A126" s="581" t="str">
        <f t="shared" si="10"/>
        <v>A2046310</v>
      </c>
      <c r="B126" s="1608" t="s">
        <v>35</v>
      </c>
      <c r="C126" s="1889"/>
      <c r="D126" s="1608" t="s">
        <v>315</v>
      </c>
      <c r="E126" s="1889"/>
      <c r="F126" s="1608" t="s">
        <v>313</v>
      </c>
      <c r="G126" s="1889"/>
      <c r="H126" s="1608" t="s">
        <v>316</v>
      </c>
      <c r="I126" s="1889"/>
      <c r="J126" s="1608" t="s">
        <v>325</v>
      </c>
      <c r="K126" s="1889"/>
      <c r="L126" s="1889"/>
      <c r="M126" s="1608" t="s">
        <v>322</v>
      </c>
      <c r="N126" s="1889"/>
      <c r="O126" s="1889"/>
      <c r="P126" s="1608"/>
      <c r="Q126" s="1889"/>
      <c r="R126" s="1608"/>
      <c r="S126" s="1889"/>
      <c r="T126" s="1609" t="s">
        <v>90</v>
      </c>
      <c r="U126" s="1889"/>
      <c r="V126" s="1889"/>
      <c r="W126" s="1889"/>
      <c r="X126" s="1889"/>
      <c r="Y126" s="1889"/>
      <c r="Z126" s="1889"/>
      <c r="AA126" s="1889"/>
      <c r="AB126" s="1608" t="s">
        <v>306</v>
      </c>
      <c r="AC126" s="1889"/>
      <c r="AD126" s="1889"/>
      <c r="AE126" s="1889"/>
      <c r="AF126" s="1889"/>
      <c r="AG126" s="1608" t="s">
        <v>307</v>
      </c>
      <c r="AH126" s="1889"/>
      <c r="AI126" s="1889"/>
      <c r="AJ126" s="320" t="s">
        <v>86</v>
      </c>
      <c r="AK126" s="1610"/>
      <c r="AL126" s="1610"/>
      <c r="AM126" s="1610"/>
      <c r="AN126" s="1610"/>
      <c r="AO126" s="456">
        <v>90000000</v>
      </c>
      <c r="AP126" s="457">
        <v>0</v>
      </c>
      <c r="AQ126" s="456">
        <v>90000000</v>
      </c>
      <c r="AR126" s="643">
        <v>0</v>
      </c>
      <c r="AS126" s="457">
        <v>0</v>
      </c>
      <c r="AT126" s="457">
        <v>0</v>
      </c>
      <c r="AU126" s="457">
        <v>0</v>
      </c>
      <c r="AV126" s="457">
        <v>0</v>
      </c>
      <c r="AW126" s="457">
        <v>0</v>
      </c>
      <c r="AX126" s="457">
        <v>0</v>
      </c>
      <c r="AY126" s="457">
        <v>0</v>
      </c>
      <c r="AZ126" s="457">
        <v>0</v>
      </c>
      <c r="BA126" s="457">
        <v>0</v>
      </c>
      <c r="BB126" s="579"/>
      <c r="BC126" s="614">
        <f t="shared" si="8"/>
        <v>0</v>
      </c>
      <c r="BD126" s="614" t="e">
        <f t="shared" si="9"/>
        <v>#DIV/0!</v>
      </c>
    </row>
    <row r="127" spans="1:56" ht="15" hidden="1" customHeight="1" x14ac:dyDescent="0.25">
      <c r="A127" s="581" t="str">
        <f t="shared" si="10"/>
        <v>A2046510</v>
      </c>
      <c r="B127" s="1608" t="s">
        <v>35</v>
      </c>
      <c r="C127" s="1889"/>
      <c r="D127" s="1608" t="s">
        <v>315</v>
      </c>
      <c r="E127" s="1889"/>
      <c r="F127" s="1608" t="s">
        <v>313</v>
      </c>
      <c r="G127" s="1889"/>
      <c r="H127" s="1608" t="s">
        <v>316</v>
      </c>
      <c r="I127" s="1889"/>
      <c r="J127" s="1608" t="s">
        <v>325</v>
      </c>
      <c r="K127" s="1889"/>
      <c r="L127" s="1889"/>
      <c r="M127" s="1608" t="s">
        <v>317</v>
      </c>
      <c r="N127" s="1889"/>
      <c r="O127" s="1889"/>
      <c r="P127" s="1608"/>
      <c r="Q127" s="1889"/>
      <c r="R127" s="1608"/>
      <c r="S127" s="1889"/>
      <c r="T127" s="1609" t="s">
        <v>91</v>
      </c>
      <c r="U127" s="1889"/>
      <c r="V127" s="1889"/>
      <c r="W127" s="1889"/>
      <c r="X127" s="1889"/>
      <c r="Y127" s="1889"/>
      <c r="Z127" s="1889"/>
      <c r="AA127" s="1889"/>
      <c r="AB127" s="1608" t="s">
        <v>306</v>
      </c>
      <c r="AC127" s="1889"/>
      <c r="AD127" s="1889"/>
      <c r="AE127" s="1889"/>
      <c r="AF127" s="1889"/>
      <c r="AG127" s="1608" t="s">
        <v>307</v>
      </c>
      <c r="AH127" s="1889"/>
      <c r="AI127" s="1889"/>
      <c r="AJ127" s="320" t="s">
        <v>86</v>
      </c>
      <c r="AK127" s="1610"/>
      <c r="AL127" s="1610"/>
      <c r="AM127" s="1610"/>
      <c r="AN127" s="1610"/>
      <c r="AO127" s="456">
        <v>1583900000</v>
      </c>
      <c r="AP127" s="456">
        <v>1383900000.5</v>
      </c>
      <c r="AQ127" s="456">
        <v>199999999.5</v>
      </c>
      <c r="AR127" s="643">
        <v>0</v>
      </c>
      <c r="AS127" s="456">
        <v>914865352</v>
      </c>
      <c r="AT127" s="456">
        <v>469034648.5</v>
      </c>
      <c r="AU127" s="456">
        <v>686149008</v>
      </c>
      <c r="AV127" s="456">
        <v>228716344</v>
      </c>
      <c r="AW127" s="456">
        <v>686149008</v>
      </c>
      <c r="AX127" s="457">
        <v>0</v>
      </c>
      <c r="AY127" s="456">
        <v>686149008</v>
      </c>
      <c r="AZ127" s="457">
        <v>0</v>
      </c>
      <c r="BA127" s="457">
        <v>0</v>
      </c>
      <c r="BB127" s="579"/>
      <c r="BC127" s="614">
        <f t="shared" si="8"/>
        <v>0.57760297493528634</v>
      </c>
      <c r="BD127" s="614">
        <f t="shared" si="9"/>
        <v>0.7499999934416578</v>
      </c>
    </row>
    <row r="128" spans="1:56" ht="15" hidden="1" customHeight="1" x14ac:dyDescent="0.25">
      <c r="A128" s="581" t="str">
        <f t="shared" si="10"/>
        <v>A2046810</v>
      </c>
      <c r="B128" s="1608" t="s">
        <v>35</v>
      </c>
      <c r="C128" s="1889"/>
      <c r="D128" s="1608" t="s">
        <v>315</v>
      </c>
      <c r="E128" s="1889"/>
      <c r="F128" s="1608" t="s">
        <v>313</v>
      </c>
      <c r="G128" s="1889"/>
      <c r="H128" s="1608" t="s">
        <v>316</v>
      </c>
      <c r="I128" s="1889"/>
      <c r="J128" s="1608" t="s">
        <v>325</v>
      </c>
      <c r="K128" s="1889"/>
      <c r="L128" s="1889"/>
      <c r="M128" s="1608" t="s">
        <v>327</v>
      </c>
      <c r="N128" s="1889"/>
      <c r="O128" s="1889"/>
      <c r="P128" s="1608"/>
      <c r="Q128" s="1889"/>
      <c r="R128" s="1608"/>
      <c r="S128" s="1889"/>
      <c r="T128" s="1609" t="s">
        <v>691</v>
      </c>
      <c r="U128" s="1889"/>
      <c r="V128" s="1889"/>
      <c r="W128" s="1889"/>
      <c r="X128" s="1889"/>
      <c r="Y128" s="1889"/>
      <c r="Z128" s="1889"/>
      <c r="AA128" s="1889"/>
      <c r="AB128" s="1608" t="s">
        <v>306</v>
      </c>
      <c r="AC128" s="1889"/>
      <c r="AD128" s="1889"/>
      <c r="AE128" s="1889"/>
      <c r="AF128" s="1889"/>
      <c r="AG128" s="1608" t="s">
        <v>307</v>
      </c>
      <c r="AH128" s="1889"/>
      <c r="AI128" s="1889"/>
      <c r="AJ128" s="320" t="s">
        <v>86</v>
      </c>
      <c r="AK128" s="1610"/>
      <c r="AL128" s="1610"/>
      <c r="AM128" s="1610"/>
      <c r="AN128" s="1610"/>
      <c r="AO128" s="456">
        <v>50000000</v>
      </c>
      <c r="AP128" s="457">
        <v>0</v>
      </c>
      <c r="AQ128" s="456">
        <v>50000000</v>
      </c>
      <c r="AR128" s="643">
        <v>0</v>
      </c>
      <c r="AS128" s="457">
        <v>0</v>
      </c>
      <c r="AT128" s="457">
        <v>0</v>
      </c>
      <c r="AU128" s="457">
        <v>0</v>
      </c>
      <c r="AV128" s="457">
        <v>0</v>
      </c>
      <c r="AW128" s="457">
        <v>0</v>
      </c>
      <c r="AX128" s="457">
        <v>0</v>
      </c>
      <c r="AY128" s="457">
        <v>0</v>
      </c>
      <c r="AZ128" s="457">
        <v>0</v>
      </c>
      <c r="BA128" s="457">
        <v>0</v>
      </c>
      <c r="BB128" s="579"/>
      <c r="BC128" s="614">
        <f t="shared" si="8"/>
        <v>0</v>
      </c>
      <c r="BD128" s="614" t="e">
        <f t="shared" si="9"/>
        <v>#DIV/0!</v>
      </c>
    </row>
    <row r="129" spans="1:56" ht="15" hidden="1" customHeight="1" x14ac:dyDescent="0.25">
      <c r="A129" s="581" t="str">
        <f t="shared" si="10"/>
        <v>A204710</v>
      </c>
      <c r="B129" s="1603" t="s">
        <v>35</v>
      </c>
      <c r="C129" s="1889"/>
      <c r="D129" s="1603" t="s">
        <v>315</v>
      </c>
      <c r="E129" s="1889"/>
      <c r="F129" s="1603" t="s">
        <v>313</v>
      </c>
      <c r="G129" s="1889"/>
      <c r="H129" s="1603" t="s">
        <v>316</v>
      </c>
      <c r="I129" s="1889"/>
      <c r="J129" s="1603" t="s">
        <v>326</v>
      </c>
      <c r="K129" s="1889"/>
      <c r="L129" s="1889"/>
      <c r="M129" s="1603"/>
      <c r="N129" s="1889"/>
      <c r="O129" s="1889"/>
      <c r="P129" s="1603"/>
      <c r="Q129" s="1889"/>
      <c r="R129" s="1603"/>
      <c r="S129" s="1889"/>
      <c r="T129" s="1605" t="s">
        <v>253</v>
      </c>
      <c r="U129" s="1889"/>
      <c r="V129" s="1889"/>
      <c r="W129" s="1889"/>
      <c r="X129" s="1889"/>
      <c r="Y129" s="1889"/>
      <c r="Z129" s="1889"/>
      <c r="AA129" s="1889"/>
      <c r="AB129" s="1603" t="s">
        <v>306</v>
      </c>
      <c r="AC129" s="1889"/>
      <c r="AD129" s="1889"/>
      <c r="AE129" s="1889"/>
      <c r="AF129" s="1889"/>
      <c r="AG129" s="1603" t="s">
        <v>307</v>
      </c>
      <c r="AH129" s="1889"/>
      <c r="AI129" s="1889"/>
      <c r="AJ129" s="317" t="s">
        <v>86</v>
      </c>
      <c r="AK129" s="1604"/>
      <c r="AL129" s="1604"/>
      <c r="AM129" s="1604"/>
      <c r="AN129" s="1604"/>
      <c r="AO129" s="452">
        <v>101400000</v>
      </c>
      <c r="AP129" s="452">
        <v>70814629</v>
      </c>
      <c r="AQ129" s="452">
        <v>30585371</v>
      </c>
      <c r="AR129" s="642">
        <v>0</v>
      </c>
      <c r="AS129" s="452">
        <v>41814575</v>
      </c>
      <c r="AT129" s="452">
        <v>29000054</v>
      </c>
      <c r="AU129" s="452">
        <v>41814575</v>
      </c>
      <c r="AV129" s="453">
        <v>0</v>
      </c>
      <c r="AW129" s="452">
        <v>41814575</v>
      </c>
      <c r="AX129" s="453">
        <v>0</v>
      </c>
      <c r="AY129" s="452">
        <v>41814575</v>
      </c>
      <c r="AZ129" s="453">
        <v>0</v>
      </c>
      <c r="BA129" s="453">
        <v>0</v>
      </c>
      <c r="BB129" s="579"/>
      <c r="BC129" s="614">
        <f t="shared" si="8"/>
        <v>0.41237253451676531</v>
      </c>
      <c r="BD129" s="614">
        <f t="shared" si="9"/>
        <v>1</v>
      </c>
    </row>
    <row r="130" spans="1:56" ht="15" hidden="1" customHeight="1" x14ac:dyDescent="0.25">
      <c r="A130" s="581" t="str">
        <f t="shared" si="10"/>
        <v>A2047510</v>
      </c>
      <c r="B130" s="1608" t="s">
        <v>35</v>
      </c>
      <c r="C130" s="1889"/>
      <c r="D130" s="1608" t="s">
        <v>315</v>
      </c>
      <c r="E130" s="1889"/>
      <c r="F130" s="1608" t="s">
        <v>313</v>
      </c>
      <c r="G130" s="1889"/>
      <c r="H130" s="1608" t="s">
        <v>316</v>
      </c>
      <c r="I130" s="1889"/>
      <c r="J130" s="1608" t="s">
        <v>326</v>
      </c>
      <c r="K130" s="1889"/>
      <c r="L130" s="1889"/>
      <c r="M130" s="1608" t="s">
        <v>317</v>
      </c>
      <c r="N130" s="1889"/>
      <c r="O130" s="1889"/>
      <c r="P130" s="1608"/>
      <c r="Q130" s="1889"/>
      <c r="R130" s="1608"/>
      <c r="S130" s="1889"/>
      <c r="T130" s="1609" t="s">
        <v>92</v>
      </c>
      <c r="U130" s="1889"/>
      <c r="V130" s="1889"/>
      <c r="W130" s="1889"/>
      <c r="X130" s="1889"/>
      <c r="Y130" s="1889"/>
      <c r="Z130" s="1889"/>
      <c r="AA130" s="1889"/>
      <c r="AB130" s="1608" t="s">
        <v>306</v>
      </c>
      <c r="AC130" s="1889"/>
      <c r="AD130" s="1889"/>
      <c r="AE130" s="1889"/>
      <c r="AF130" s="1889"/>
      <c r="AG130" s="1608" t="s">
        <v>307</v>
      </c>
      <c r="AH130" s="1889"/>
      <c r="AI130" s="1889"/>
      <c r="AJ130" s="320" t="s">
        <v>86</v>
      </c>
      <c r="AK130" s="1610"/>
      <c r="AL130" s="1610"/>
      <c r="AM130" s="1610"/>
      <c r="AN130" s="1610"/>
      <c r="AO130" s="456">
        <v>6000000</v>
      </c>
      <c r="AP130" s="456">
        <v>837000</v>
      </c>
      <c r="AQ130" s="456">
        <v>5163000</v>
      </c>
      <c r="AR130" s="643">
        <v>0</v>
      </c>
      <c r="AS130" s="456">
        <v>837000</v>
      </c>
      <c r="AT130" s="457">
        <v>0</v>
      </c>
      <c r="AU130" s="456">
        <v>837000</v>
      </c>
      <c r="AV130" s="457">
        <v>0</v>
      </c>
      <c r="AW130" s="456">
        <v>837000</v>
      </c>
      <c r="AX130" s="457">
        <v>0</v>
      </c>
      <c r="AY130" s="456">
        <v>837000</v>
      </c>
      <c r="AZ130" s="457">
        <v>0</v>
      </c>
      <c r="BA130" s="457">
        <v>0</v>
      </c>
      <c r="BB130" s="579"/>
      <c r="BC130" s="614">
        <f t="shared" si="8"/>
        <v>0.13950000000000001</v>
      </c>
      <c r="BD130" s="614">
        <f t="shared" si="9"/>
        <v>1</v>
      </c>
    </row>
    <row r="131" spans="1:56" ht="15" hidden="1" customHeight="1" x14ac:dyDescent="0.25">
      <c r="A131" s="581" t="str">
        <f t="shared" si="10"/>
        <v>A2047610</v>
      </c>
      <c r="B131" s="1608" t="s">
        <v>35</v>
      </c>
      <c r="C131" s="1889"/>
      <c r="D131" s="1608" t="s">
        <v>315</v>
      </c>
      <c r="E131" s="1889"/>
      <c r="F131" s="1608" t="s">
        <v>313</v>
      </c>
      <c r="G131" s="1889"/>
      <c r="H131" s="1608" t="s">
        <v>316</v>
      </c>
      <c r="I131" s="1889"/>
      <c r="J131" s="1608" t="s">
        <v>326</v>
      </c>
      <c r="K131" s="1889"/>
      <c r="L131" s="1889"/>
      <c r="M131" s="1608" t="s">
        <v>325</v>
      </c>
      <c r="N131" s="1889"/>
      <c r="O131" s="1889"/>
      <c r="P131" s="1608"/>
      <c r="Q131" s="1889"/>
      <c r="R131" s="1608"/>
      <c r="S131" s="1889"/>
      <c r="T131" s="1609" t="s">
        <v>93</v>
      </c>
      <c r="U131" s="1889"/>
      <c r="V131" s="1889"/>
      <c r="W131" s="1889"/>
      <c r="X131" s="1889"/>
      <c r="Y131" s="1889"/>
      <c r="Z131" s="1889"/>
      <c r="AA131" s="1889"/>
      <c r="AB131" s="1608" t="s">
        <v>306</v>
      </c>
      <c r="AC131" s="1889"/>
      <c r="AD131" s="1889"/>
      <c r="AE131" s="1889"/>
      <c r="AF131" s="1889"/>
      <c r="AG131" s="1608" t="s">
        <v>307</v>
      </c>
      <c r="AH131" s="1889"/>
      <c r="AI131" s="1889"/>
      <c r="AJ131" s="320" t="s">
        <v>86</v>
      </c>
      <c r="AK131" s="1610"/>
      <c r="AL131" s="1610"/>
      <c r="AM131" s="1610"/>
      <c r="AN131" s="1610"/>
      <c r="AO131" s="456">
        <v>95400000</v>
      </c>
      <c r="AP131" s="456">
        <v>69977629</v>
      </c>
      <c r="AQ131" s="456">
        <v>25422371</v>
      </c>
      <c r="AR131" s="643">
        <v>0</v>
      </c>
      <c r="AS131" s="456">
        <v>40977575</v>
      </c>
      <c r="AT131" s="456">
        <v>29000054</v>
      </c>
      <c r="AU131" s="456">
        <v>40977575</v>
      </c>
      <c r="AV131" s="457">
        <v>0</v>
      </c>
      <c r="AW131" s="456">
        <v>40977575</v>
      </c>
      <c r="AX131" s="457">
        <v>0</v>
      </c>
      <c r="AY131" s="456">
        <v>40977575</v>
      </c>
      <c r="AZ131" s="457">
        <v>0</v>
      </c>
      <c r="BA131" s="457">
        <v>0</v>
      </c>
      <c r="BB131" s="579"/>
      <c r="BC131" s="614">
        <f t="shared" si="8"/>
        <v>0.42953432914046119</v>
      </c>
      <c r="BD131" s="614">
        <f t="shared" si="9"/>
        <v>1</v>
      </c>
    </row>
    <row r="132" spans="1:56" ht="15" hidden="1" customHeight="1" x14ac:dyDescent="0.25">
      <c r="A132" s="581" t="str">
        <f t="shared" si="10"/>
        <v>A204810</v>
      </c>
      <c r="B132" s="1603" t="s">
        <v>35</v>
      </c>
      <c r="C132" s="1889"/>
      <c r="D132" s="1603" t="s">
        <v>315</v>
      </c>
      <c r="E132" s="1889"/>
      <c r="F132" s="1603" t="s">
        <v>313</v>
      </c>
      <c r="G132" s="1889"/>
      <c r="H132" s="1603" t="s">
        <v>316</v>
      </c>
      <c r="I132" s="1889"/>
      <c r="J132" s="1603" t="s">
        <v>327</v>
      </c>
      <c r="K132" s="1889"/>
      <c r="L132" s="1889"/>
      <c r="M132" s="1603"/>
      <c r="N132" s="1889"/>
      <c r="O132" s="1889"/>
      <c r="P132" s="1603"/>
      <c r="Q132" s="1889"/>
      <c r="R132" s="1603"/>
      <c r="S132" s="1889"/>
      <c r="T132" s="1605" t="s">
        <v>338</v>
      </c>
      <c r="U132" s="1889"/>
      <c r="V132" s="1889"/>
      <c r="W132" s="1889"/>
      <c r="X132" s="1889"/>
      <c r="Y132" s="1889"/>
      <c r="Z132" s="1889"/>
      <c r="AA132" s="1889"/>
      <c r="AB132" s="1603" t="s">
        <v>306</v>
      </c>
      <c r="AC132" s="1889"/>
      <c r="AD132" s="1889"/>
      <c r="AE132" s="1889"/>
      <c r="AF132" s="1889"/>
      <c r="AG132" s="1603" t="s">
        <v>307</v>
      </c>
      <c r="AH132" s="1889"/>
      <c r="AI132" s="1889"/>
      <c r="AJ132" s="317" t="s">
        <v>86</v>
      </c>
      <c r="AK132" s="1604"/>
      <c r="AL132" s="1604"/>
      <c r="AM132" s="1604"/>
      <c r="AN132" s="1604"/>
      <c r="AO132" s="452">
        <v>1343176172</v>
      </c>
      <c r="AP132" s="452">
        <v>1343176172</v>
      </c>
      <c r="AQ132" s="453">
        <v>0</v>
      </c>
      <c r="AR132" s="642">
        <v>0</v>
      </c>
      <c r="AS132" s="452">
        <v>852329226</v>
      </c>
      <c r="AT132" s="452">
        <v>490846946</v>
      </c>
      <c r="AU132" s="452">
        <v>852329226</v>
      </c>
      <c r="AV132" s="453">
        <v>0</v>
      </c>
      <c r="AW132" s="452">
        <v>850816534</v>
      </c>
      <c r="AX132" s="452">
        <v>1512692</v>
      </c>
      <c r="AY132" s="452">
        <v>850816534</v>
      </c>
      <c r="AZ132" s="453">
        <v>0</v>
      </c>
      <c r="BA132" s="452">
        <v>1680659</v>
      </c>
      <c r="BB132" s="579"/>
      <c r="BC132" s="614">
        <f t="shared" si="8"/>
        <v>0.63456249728646918</v>
      </c>
      <c r="BD132" s="614">
        <f t="shared" si="9"/>
        <v>0.99822522570638683</v>
      </c>
    </row>
    <row r="133" spans="1:56" ht="15" hidden="1" customHeight="1" x14ac:dyDescent="0.25">
      <c r="A133" s="581" t="str">
        <f t="shared" si="10"/>
        <v>A2048110</v>
      </c>
      <c r="B133" s="1608" t="s">
        <v>35</v>
      </c>
      <c r="C133" s="1889"/>
      <c r="D133" s="1608" t="s">
        <v>315</v>
      </c>
      <c r="E133" s="1889"/>
      <c r="F133" s="1608" t="s">
        <v>313</v>
      </c>
      <c r="G133" s="1889"/>
      <c r="H133" s="1608" t="s">
        <v>316</v>
      </c>
      <c r="I133" s="1889"/>
      <c r="J133" s="1608" t="s">
        <v>327</v>
      </c>
      <c r="K133" s="1889"/>
      <c r="L133" s="1889"/>
      <c r="M133" s="1608" t="s">
        <v>312</v>
      </c>
      <c r="N133" s="1889"/>
      <c r="O133" s="1889"/>
      <c r="P133" s="1608"/>
      <c r="Q133" s="1889"/>
      <c r="R133" s="1608"/>
      <c r="S133" s="1889"/>
      <c r="T133" s="1609" t="s">
        <v>94</v>
      </c>
      <c r="U133" s="1889"/>
      <c r="V133" s="1889"/>
      <c r="W133" s="1889"/>
      <c r="X133" s="1889"/>
      <c r="Y133" s="1889"/>
      <c r="Z133" s="1889"/>
      <c r="AA133" s="1889"/>
      <c r="AB133" s="1608" t="s">
        <v>306</v>
      </c>
      <c r="AC133" s="1889"/>
      <c r="AD133" s="1889"/>
      <c r="AE133" s="1889"/>
      <c r="AF133" s="1889"/>
      <c r="AG133" s="1608" t="s">
        <v>307</v>
      </c>
      <c r="AH133" s="1889"/>
      <c r="AI133" s="1889"/>
      <c r="AJ133" s="320" t="s">
        <v>86</v>
      </c>
      <c r="AK133" s="1610"/>
      <c r="AL133" s="1610"/>
      <c r="AM133" s="1610"/>
      <c r="AN133" s="1610"/>
      <c r="AO133" s="456">
        <v>143815862</v>
      </c>
      <c r="AP133" s="456">
        <v>143815862</v>
      </c>
      <c r="AQ133" s="457">
        <v>0</v>
      </c>
      <c r="AR133" s="643">
        <v>0</v>
      </c>
      <c r="AS133" s="456">
        <v>79069925</v>
      </c>
      <c r="AT133" s="456">
        <v>64745937</v>
      </c>
      <c r="AU133" s="456">
        <v>79069925</v>
      </c>
      <c r="AV133" s="457">
        <v>0</v>
      </c>
      <c r="AW133" s="456">
        <v>79016861</v>
      </c>
      <c r="AX133" s="456">
        <v>53064</v>
      </c>
      <c r="AY133" s="456">
        <v>79016861</v>
      </c>
      <c r="AZ133" s="457">
        <v>0</v>
      </c>
      <c r="BA133" s="457">
        <v>0</v>
      </c>
      <c r="BB133" s="579"/>
      <c r="BC133" s="614">
        <f t="shared" si="8"/>
        <v>0.54979975018332816</v>
      </c>
      <c r="BD133" s="614">
        <f t="shared" si="9"/>
        <v>0.99932889780785805</v>
      </c>
    </row>
    <row r="134" spans="1:56" ht="15" hidden="1" customHeight="1" x14ac:dyDescent="0.25">
      <c r="A134" s="581" t="str">
        <f t="shared" si="10"/>
        <v>A2048210</v>
      </c>
      <c r="B134" s="1608" t="s">
        <v>35</v>
      </c>
      <c r="C134" s="1889"/>
      <c r="D134" s="1608" t="s">
        <v>315</v>
      </c>
      <c r="E134" s="1889"/>
      <c r="F134" s="1608" t="s">
        <v>313</v>
      </c>
      <c r="G134" s="1889"/>
      <c r="H134" s="1608" t="s">
        <v>316</v>
      </c>
      <c r="I134" s="1889"/>
      <c r="J134" s="1608" t="s">
        <v>327</v>
      </c>
      <c r="K134" s="1889"/>
      <c r="L134" s="1889"/>
      <c r="M134" s="1608" t="s">
        <v>315</v>
      </c>
      <c r="N134" s="1889"/>
      <c r="O134" s="1889"/>
      <c r="P134" s="1608"/>
      <c r="Q134" s="1889"/>
      <c r="R134" s="1608"/>
      <c r="S134" s="1889"/>
      <c r="T134" s="1609" t="s">
        <v>95</v>
      </c>
      <c r="U134" s="1889"/>
      <c r="V134" s="1889"/>
      <c r="W134" s="1889"/>
      <c r="X134" s="1889"/>
      <c r="Y134" s="1889"/>
      <c r="Z134" s="1889"/>
      <c r="AA134" s="1889"/>
      <c r="AB134" s="1608" t="s">
        <v>306</v>
      </c>
      <c r="AC134" s="1889"/>
      <c r="AD134" s="1889"/>
      <c r="AE134" s="1889"/>
      <c r="AF134" s="1889"/>
      <c r="AG134" s="1608" t="s">
        <v>307</v>
      </c>
      <c r="AH134" s="1889"/>
      <c r="AI134" s="1889"/>
      <c r="AJ134" s="320" t="s">
        <v>86</v>
      </c>
      <c r="AK134" s="1610"/>
      <c r="AL134" s="1610"/>
      <c r="AM134" s="1610"/>
      <c r="AN134" s="1610"/>
      <c r="AO134" s="456">
        <v>794010310</v>
      </c>
      <c r="AP134" s="456">
        <v>794010310</v>
      </c>
      <c r="AQ134" s="457">
        <v>0</v>
      </c>
      <c r="AR134" s="643">
        <v>0</v>
      </c>
      <c r="AS134" s="456">
        <v>538216135</v>
      </c>
      <c r="AT134" s="456">
        <v>255794175</v>
      </c>
      <c r="AU134" s="456">
        <v>538216135</v>
      </c>
      <c r="AV134" s="457">
        <v>0</v>
      </c>
      <c r="AW134" s="456">
        <v>536794555</v>
      </c>
      <c r="AX134" s="456">
        <v>1421580</v>
      </c>
      <c r="AY134" s="456">
        <v>536794555</v>
      </c>
      <c r="AZ134" s="457">
        <v>0</v>
      </c>
      <c r="BA134" s="456">
        <v>1547759</v>
      </c>
      <c r="BB134" s="579"/>
      <c r="BC134" s="614">
        <f t="shared" si="8"/>
        <v>0.67784527256327443</v>
      </c>
      <c r="BD134" s="614">
        <f t="shared" si="9"/>
        <v>0.9973587190952572</v>
      </c>
    </row>
    <row r="135" spans="1:56" ht="15" hidden="1" customHeight="1" x14ac:dyDescent="0.25">
      <c r="A135" s="581" t="str">
        <f t="shared" si="10"/>
        <v>A2048310</v>
      </c>
      <c r="B135" s="1608" t="s">
        <v>35</v>
      </c>
      <c r="C135" s="1889"/>
      <c r="D135" s="1608" t="s">
        <v>315</v>
      </c>
      <c r="E135" s="1889"/>
      <c r="F135" s="1608" t="s">
        <v>313</v>
      </c>
      <c r="G135" s="1889"/>
      <c r="H135" s="1608" t="s">
        <v>316</v>
      </c>
      <c r="I135" s="1889"/>
      <c r="J135" s="1608" t="s">
        <v>327</v>
      </c>
      <c r="K135" s="1889"/>
      <c r="L135" s="1889"/>
      <c r="M135" s="1608" t="s">
        <v>322</v>
      </c>
      <c r="N135" s="1889"/>
      <c r="O135" s="1889"/>
      <c r="P135" s="1608"/>
      <c r="Q135" s="1889"/>
      <c r="R135" s="1608"/>
      <c r="S135" s="1889"/>
      <c r="T135" s="1609" t="s">
        <v>96</v>
      </c>
      <c r="U135" s="1889"/>
      <c r="V135" s="1889"/>
      <c r="W135" s="1889"/>
      <c r="X135" s="1889"/>
      <c r="Y135" s="1889"/>
      <c r="Z135" s="1889"/>
      <c r="AA135" s="1889"/>
      <c r="AB135" s="1608" t="s">
        <v>306</v>
      </c>
      <c r="AC135" s="1889"/>
      <c r="AD135" s="1889"/>
      <c r="AE135" s="1889"/>
      <c r="AF135" s="1889"/>
      <c r="AG135" s="1608" t="s">
        <v>307</v>
      </c>
      <c r="AH135" s="1889"/>
      <c r="AI135" s="1889"/>
      <c r="AJ135" s="320" t="s">
        <v>86</v>
      </c>
      <c r="AK135" s="1610"/>
      <c r="AL135" s="1610"/>
      <c r="AM135" s="1610"/>
      <c r="AN135" s="1610"/>
      <c r="AO135" s="456">
        <v>350000</v>
      </c>
      <c r="AP135" s="456">
        <v>350000</v>
      </c>
      <c r="AQ135" s="457">
        <v>0</v>
      </c>
      <c r="AR135" s="643">
        <v>0</v>
      </c>
      <c r="AS135" s="456">
        <v>102042</v>
      </c>
      <c r="AT135" s="456">
        <v>247958</v>
      </c>
      <c r="AU135" s="456">
        <v>102042</v>
      </c>
      <c r="AV135" s="457">
        <v>0</v>
      </c>
      <c r="AW135" s="456">
        <v>63994</v>
      </c>
      <c r="AX135" s="456">
        <v>38048</v>
      </c>
      <c r="AY135" s="456">
        <v>63994</v>
      </c>
      <c r="AZ135" s="457">
        <v>0</v>
      </c>
      <c r="BA135" s="457">
        <v>0</v>
      </c>
      <c r="BB135" s="579"/>
      <c r="BC135" s="614">
        <f t="shared" si="8"/>
        <v>0.29154857142857143</v>
      </c>
      <c r="BD135" s="614">
        <f t="shared" si="9"/>
        <v>0.62713392524646716</v>
      </c>
    </row>
    <row r="136" spans="1:56" ht="15" hidden="1" customHeight="1" x14ac:dyDescent="0.25">
      <c r="A136" s="581" t="str">
        <f t="shared" si="10"/>
        <v>A2048510</v>
      </c>
      <c r="B136" s="1608" t="s">
        <v>35</v>
      </c>
      <c r="C136" s="1889"/>
      <c r="D136" s="1608" t="s">
        <v>315</v>
      </c>
      <c r="E136" s="1889"/>
      <c r="F136" s="1608" t="s">
        <v>313</v>
      </c>
      <c r="G136" s="1889"/>
      <c r="H136" s="1608" t="s">
        <v>316</v>
      </c>
      <c r="I136" s="1889"/>
      <c r="J136" s="1608" t="s">
        <v>327</v>
      </c>
      <c r="K136" s="1889"/>
      <c r="L136" s="1889"/>
      <c r="M136" s="1608" t="s">
        <v>317</v>
      </c>
      <c r="N136" s="1889"/>
      <c r="O136" s="1889"/>
      <c r="P136" s="1608"/>
      <c r="Q136" s="1889"/>
      <c r="R136" s="1608"/>
      <c r="S136" s="1889"/>
      <c r="T136" s="1609" t="s">
        <v>97</v>
      </c>
      <c r="U136" s="1889"/>
      <c r="V136" s="1889"/>
      <c r="W136" s="1889"/>
      <c r="X136" s="1889"/>
      <c r="Y136" s="1889"/>
      <c r="Z136" s="1889"/>
      <c r="AA136" s="1889"/>
      <c r="AB136" s="1608" t="s">
        <v>306</v>
      </c>
      <c r="AC136" s="1889"/>
      <c r="AD136" s="1889"/>
      <c r="AE136" s="1889"/>
      <c r="AF136" s="1889"/>
      <c r="AG136" s="1608" t="s">
        <v>307</v>
      </c>
      <c r="AH136" s="1889"/>
      <c r="AI136" s="1889"/>
      <c r="AJ136" s="320" t="s">
        <v>86</v>
      </c>
      <c r="AK136" s="1610"/>
      <c r="AL136" s="1610"/>
      <c r="AM136" s="1610"/>
      <c r="AN136" s="1610"/>
      <c r="AO136" s="456">
        <v>185000000</v>
      </c>
      <c r="AP136" s="456">
        <v>185000000</v>
      </c>
      <c r="AQ136" s="457">
        <v>0</v>
      </c>
      <c r="AR136" s="643">
        <v>0</v>
      </c>
      <c r="AS136" s="456">
        <v>96920128</v>
      </c>
      <c r="AT136" s="456">
        <v>88079872</v>
      </c>
      <c r="AU136" s="456">
        <v>96920128</v>
      </c>
      <c r="AV136" s="457">
        <v>0</v>
      </c>
      <c r="AW136" s="456">
        <v>96920128</v>
      </c>
      <c r="AX136" s="457">
        <v>0</v>
      </c>
      <c r="AY136" s="456">
        <v>96920128</v>
      </c>
      <c r="AZ136" s="457">
        <v>0</v>
      </c>
      <c r="BA136" s="456">
        <v>132900</v>
      </c>
      <c r="BB136" s="579"/>
      <c r="BC136" s="614">
        <f t="shared" si="8"/>
        <v>0.52389258378378378</v>
      </c>
      <c r="BD136" s="614">
        <f t="shared" si="9"/>
        <v>1</v>
      </c>
    </row>
    <row r="137" spans="1:56" ht="15" hidden="1" customHeight="1" x14ac:dyDescent="0.25">
      <c r="A137" s="581" t="str">
        <f t="shared" si="10"/>
        <v>A2048610</v>
      </c>
      <c r="B137" s="1608" t="s">
        <v>35</v>
      </c>
      <c r="C137" s="1889"/>
      <c r="D137" s="1608" t="s">
        <v>315</v>
      </c>
      <c r="E137" s="1889"/>
      <c r="F137" s="1608" t="s">
        <v>313</v>
      </c>
      <c r="G137" s="1889"/>
      <c r="H137" s="1608" t="s">
        <v>316</v>
      </c>
      <c r="I137" s="1889"/>
      <c r="J137" s="1608" t="s">
        <v>327</v>
      </c>
      <c r="K137" s="1889"/>
      <c r="L137" s="1889"/>
      <c r="M137" s="1608" t="s">
        <v>325</v>
      </c>
      <c r="N137" s="1889"/>
      <c r="O137" s="1889"/>
      <c r="P137" s="1608"/>
      <c r="Q137" s="1889"/>
      <c r="R137" s="1608"/>
      <c r="S137" s="1889"/>
      <c r="T137" s="1609" t="s">
        <v>98</v>
      </c>
      <c r="U137" s="1889"/>
      <c r="V137" s="1889"/>
      <c r="W137" s="1889"/>
      <c r="X137" s="1889"/>
      <c r="Y137" s="1889"/>
      <c r="Z137" s="1889"/>
      <c r="AA137" s="1889"/>
      <c r="AB137" s="1608" t="s">
        <v>306</v>
      </c>
      <c r="AC137" s="1889"/>
      <c r="AD137" s="1889"/>
      <c r="AE137" s="1889"/>
      <c r="AF137" s="1889"/>
      <c r="AG137" s="1608" t="s">
        <v>307</v>
      </c>
      <c r="AH137" s="1889"/>
      <c r="AI137" s="1889"/>
      <c r="AJ137" s="320" t="s">
        <v>86</v>
      </c>
      <c r="AK137" s="1610"/>
      <c r="AL137" s="1610"/>
      <c r="AM137" s="1610"/>
      <c r="AN137" s="1610"/>
      <c r="AO137" s="456">
        <v>220000000</v>
      </c>
      <c r="AP137" s="456">
        <v>220000000</v>
      </c>
      <c r="AQ137" s="457">
        <v>0</v>
      </c>
      <c r="AR137" s="643">
        <v>0</v>
      </c>
      <c r="AS137" s="456">
        <v>138020996</v>
      </c>
      <c r="AT137" s="456">
        <v>81979004</v>
      </c>
      <c r="AU137" s="456">
        <v>138020996</v>
      </c>
      <c r="AV137" s="457">
        <v>0</v>
      </c>
      <c r="AW137" s="456">
        <v>138020996</v>
      </c>
      <c r="AX137" s="457">
        <v>0</v>
      </c>
      <c r="AY137" s="456">
        <v>138020996</v>
      </c>
      <c r="AZ137" s="457">
        <v>0</v>
      </c>
      <c r="BA137" s="457">
        <v>0</v>
      </c>
      <c r="BB137" s="579"/>
      <c r="BC137" s="614">
        <f t="shared" si="8"/>
        <v>0.62736816363636361</v>
      </c>
      <c r="BD137" s="614">
        <f t="shared" si="9"/>
        <v>1</v>
      </c>
    </row>
    <row r="138" spans="1:56" ht="15" hidden="1" customHeight="1" x14ac:dyDescent="0.25">
      <c r="A138" s="581" t="str">
        <f t="shared" si="10"/>
        <v>A204910</v>
      </c>
      <c r="B138" s="1603" t="s">
        <v>35</v>
      </c>
      <c r="C138" s="1889"/>
      <c r="D138" s="1603" t="s">
        <v>315</v>
      </c>
      <c r="E138" s="1889"/>
      <c r="F138" s="1603" t="s">
        <v>313</v>
      </c>
      <c r="G138" s="1889"/>
      <c r="H138" s="1603" t="s">
        <v>316</v>
      </c>
      <c r="I138" s="1889"/>
      <c r="J138" s="1603" t="s">
        <v>321</v>
      </c>
      <c r="K138" s="1889"/>
      <c r="L138" s="1889"/>
      <c r="M138" s="1603"/>
      <c r="N138" s="1889"/>
      <c r="O138" s="1889"/>
      <c r="P138" s="1603"/>
      <c r="Q138" s="1889"/>
      <c r="R138" s="1603"/>
      <c r="S138" s="1889"/>
      <c r="T138" s="1605" t="s">
        <v>257</v>
      </c>
      <c r="U138" s="1889"/>
      <c r="V138" s="1889"/>
      <c r="W138" s="1889"/>
      <c r="X138" s="1889"/>
      <c r="Y138" s="1889"/>
      <c r="Z138" s="1889"/>
      <c r="AA138" s="1889"/>
      <c r="AB138" s="1603" t="s">
        <v>306</v>
      </c>
      <c r="AC138" s="1889"/>
      <c r="AD138" s="1889"/>
      <c r="AE138" s="1889"/>
      <c r="AF138" s="1889"/>
      <c r="AG138" s="1603" t="s">
        <v>307</v>
      </c>
      <c r="AH138" s="1889"/>
      <c r="AI138" s="1889"/>
      <c r="AJ138" s="317" t="s">
        <v>86</v>
      </c>
      <c r="AK138" s="1604"/>
      <c r="AL138" s="1604"/>
      <c r="AM138" s="1604"/>
      <c r="AN138" s="1604"/>
      <c r="AO138" s="452">
        <v>597250000</v>
      </c>
      <c r="AP138" s="452">
        <v>575263740</v>
      </c>
      <c r="AQ138" s="452">
        <v>21986260</v>
      </c>
      <c r="AR138" s="642">
        <v>0</v>
      </c>
      <c r="AS138" s="452">
        <v>574786498</v>
      </c>
      <c r="AT138" s="452">
        <v>477242</v>
      </c>
      <c r="AU138" s="452">
        <v>574786498</v>
      </c>
      <c r="AV138" s="453">
        <v>0</v>
      </c>
      <c r="AW138" s="452">
        <v>574786498</v>
      </c>
      <c r="AX138" s="453">
        <v>0</v>
      </c>
      <c r="AY138" s="452">
        <v>574786498</v>
      </c>
      <c r="AZ138" s="453">
        <v>0</v>
      </c>
      <c r="BA138" s="453">
        <v>0</v>
      </c>
      <c r="BB138" s="579"/>
      <c r="BC138" s="614">
        <f t="shared" si="8"/>
        <v>0.96238844370029297</v>
      </c>
      <c r="BD138" s="614">
        <f t="shared" si="9"/>
        <v>1</v>
      </c>
    </row>
    <row r="139" spans="1:56" ht="15" hidden="1" customHeight="1" x14ac:dyDescent="0.25">
      <c r="A139" s="581" t="str">
        <f t="shared" si="10"/>
        <v>A2049110</v>
      </c>
      <c r="B139" s="1608" t="s">
        <v>35</v>
      </c>
      <c r="C139" s="1889"/>
      <c r="D139" s="1608" t="s">
        <v>315</v>
      </c>
      <c r="E139" s="1889"/>
      <c r="F139" s="1608" t="s">
        <v>313</v>
      </c>
      <c r="G139" s="1889"/>
      <c r="H139" s="1608" t="s">
        <v>316</v>
      </c>
      <c r="I139" s="1889"/>
      <c r="J139" s="1608" t="s">
        <v>321</v>
      </c>
      <c r="K139" s="1889"/>
      <c r="L139" s="1889"/>
      <c r="M139" s="1608" t="s">
        <v>312</v>
      </c>
      <c r="N139" s="1889"/>
      <c r="O139" s="1889"/>
      <c r="P139" s="1608"/>
      <c r="Q139" s="1889"/>
      <c r="R139" s="1608"/>
      <c r="S139" s="1889"/>
      <c r="T139" s="1609" t="s">
        <v>99</v>
      </c>
      <c r="U139" s="1889"/>
      <c r="V139" s="1889"/>
      <c r="W139" s="1889"/>
      <c r="X139" s="1889"/>
      <c r="Y139" s="1889"/>
      <c r="Z139" s="1889"/>
      <c r="AA139" s="1889"/>
      <c r="AB139" s="1608" t="s">
        <v>306</v>
      </c>
      <c r="AC139" s="1889"/>
      <c r="AD139" s="1889"/>
      <c r="AE139" s="1889"/>
      <c r="AF139" s="1889"/>
      <c r="AG139" s="1608" t="s">
        <v>307</v>
      </c>
      <c r="AH139" s="1889"/>
      <c r="AI139" s="1889"/>
      <c r="AJ139" s="320" t="s">
        <v>86</v>
      </c>
      <c r="AK139" s="1610"/>
      <c r="AL139" s="1610"/>
      <c r="AM139" s="1610"/>
      <c r="AN139" s="1610"/>
      <c r="AO139" s="456">
        <v>72100000</v>
      </c>
      <c r="AP139" s="456">
        <v>50113740</v>
      </c>
      <c r="AQ139" s="456">
        <v>21986260</v>
      </c>
      <c r="AR139" s="643">
        <v>0</v>
      </c>
      <c r="AS139" s="456">
        <v>50113740</v>
      </c>
      <c r="AT139" s="457">
        <v>0</v>
      </c>
      <c r="AU139" s="456">
        <v>50113740</v>
      </c>
      <c r="AV139" s="457">
        <v>0</v>
      </c>
      <c r="AW139" s="456">
        <v>50113740</v>
      </c>
      <c r="AX139" s="457">
        <v>0</v>
      </c>
      <c r="AY139" s="456">
        <v>50113740</v>
      </c>
      <c r="AZ139" s="457">
        <v>0</v>
      </c>
      <c r="BA139" s="457">
        <v>0</v>
      </c>
      <c r="BB139" s="579"/>
      <c r="BC139" s="614">
        <f t="shared" si="8"/>
        <v>0.69505880721220525</v>
      </c>
      <c r="BD139" s="614">
        <f t="shared" si="9"/>
        <v>1</v>
      </c>
    </row>
    <row r="140" spans="1:56" ht="15" hidden="1" customHeight="1" x14ac:dyDescent="0.25">
      <c r="A140" s="581" t="str">
        <f t="shared" si="10"/>
        <v>A2049810</v>
      </c>
      <c r="B140" s="1608" t="s">
        <v>35</v>
      </c>
      <c r="C140" s="1889"/>
      <c r="D140" s="1608" t="s">
        <v>315</v>
      </c>
      <c r="E140" s="1889"/>
      <c r="F140" s="1608" t="s">
        <v>313</v>
      </c>
      <c r="G140" s="1889"/>
      <c r="H140" s="1608" t="s">
        <v>316</v>
      </c>
      <c r="I140" s="1889"/>
      <c r="J140" s="1608" t="s">
        <v>321</v>
      </c>
      <c r="K140" s="1889"/>
      <c r="L140" s="1889"/>
      <c r="M140" s="1608" t="s">
        <v>327</v>
      </c>
      <c r="N140" s="1889"/>
      <c r="O140" s="1889"/>
      <c r="P140" s="1608"/>
      <c r="Q140" s="1889"/>
      <c r="R140" s="1608"/>
      <c r="S140" s="1889"/>
      <c r="T140" s="1609" t="s">
        <v>100</v>
      </c>
      <c r="U140" s="1889"/>
      <c r="V140" s="1889"/>
      <c r="W140" s="1889"/>
      <c r="X140" s="1889"/>
      <c r="Y140" s="1889"/>
      <c r="Z140" s="1889"/>
      <c r="AA140" s="1889"/>
      <c r="AB140" s="1608" t="s">
        <v>306</v>
      </c>
      <c r="AC140" s="1889"/>
      <c r="AD140" s="1889"/>
      <c r="AE140" s="1889"/>
      <c r="AF140" s="1889"/>
      <c r="AG140" s="1608" t="s">
        <v>307</v>
      </c>
      <c r="AH140" s="1889"/>
      <c r="AI140" s="1889"/>
      <c r="AJ140" s="320" t="s">
        <v>86</v>
      </c>
      <c r="AK140" s="1610"/>
      <c r="AL140" s="1610"/>
      <c r="AM140" s="1610"/>
      <c r="AN140" s="1610"/>
      <c r="AO140" s="456">
        <v>13373589</v>
      </c>
      <c r="AP140" s="456">
        <v>13373589</v>
      </c>
      <c r="AQ140" s="457">
        <v>0</v>
      </c>
      <c r="AR140" s="643">
        <v>0</v>
      </c>
      <c r="AS140" s="456">
        <v>13228888</v>
      </c>
      <c r="AT140" s="456">
        <v>144701</v>
      </c>
      <c r="AU140" s="456">
        <v>13228888</v>
      </c>
      <c r="AV140" s="457">
        <v>0</v>
      </c>
      <c r="AW140" s="456">
        <v>13228888</v>
      </c>
      <c r="AX140" s="457">
        <v>0</v>
      </c>
      <c r="AY140" s="456">
        <v>13228888</v>
      </c>
      <c r="AZ140" s="457">
        <v>0</v>
      </c>
      <c r="BA140" s="457">
        <v>0</v>
      </c>
      <c r="BB140" s="579"/>
      <c r="BC140" s="614">
        <f t="shared" si="8"/>
        <v>0.98918009219514669</v>
      </c>
      <c r="BD140" s="614">
        <f t="shared" si="9"/>
        <v>1</v>
      </c>
    </row>
    <row r="141" spans="1:56" ht="15" hidden="1" customHeight="1" x14ac:dyDescent="0.25">
      <c r="A141" s="581" t="str">
        <f t="shared" si="10"/>
        <v>A20491110</v>
      </c>
      <c r="B141" s="1608" t="s">
        <v>35</v>
      </c>
      <c r="C141" s="1889"/>
      <c r="D141" s="1608" t="s">
        <v>315</v>
      </c>
      <c r="E141" s="1889"/>
      <c r="F141" s="1608" t="s">
        <v>313</v>
      </c>
      <c r="G141" s="1889"/>
      <c r="H141" s="1608" t="s">
        <v>316</v>
      </c>
      <c r="I141" s="1889"/>
      <c r="J141" s="1608" t="s">
        <v>321</v>
      </c>
      <c r="K141" s="1889"/>
      <c r="L141" s="1889"/>
      <c r="M141" s="1608" t="s">
        <v>101</v>
      </c>
      <c r="N141" s="1889"/>
      <c r="O141" s="1889"/>
      <c r="P141" s="1608"/>
      <c r="Q141" s="1889"/>
      <c r="R141" s="1608"/>
      <c r="S141" s="1889"/>
      <c r="T141" s="1609" t="s">
        <v>102</v>
      </c>
      <c r="U141" s="1889"/>
      <c r="V141" s="1889"/>
      <c r="W141" s="1889"/>
      <c r="X141" s="1889"/>
      <c r="Y141" s="1889"/>
      <c r="Z141" s="1889"/>
      <c r="AA141" s="1889"/>
      <c r="AB141" s="1608" t="s">
        <v>306</v>
      </c>
      <c r="AC141" s="1889"/>
      <c r="AD141" s="1889"/>
      <c r="AE141" s="1889"/>
      <c r="AF141" s="1889"/>
      <c r="AG141" s="1608" t="s">
        <v>307</v>
      </c>
      <c r="AH141" s="1889"/>
      <c r="AI141" s="1889"/>
      <c r="AJ141" s="320" t="s">
        <v>86</v>
      </c>
      <c r="AK141" s="1610"/>
      <c r="AL141" s="1610"/>
      <c r="AM141" s="1610"/>
      <c r="AN141" s="1610"/>
      <c r="AO141" s="456">
        <v>511776411</v>
      </c>
      <c r="AP141" s="456">
        <v>511776411</v>
      </c>
      <c r="AQ141" s="457">
        <v>0</v>
      </c>
      <c r="AR141" s="643">
        <v>0</v>
      </c>
      <c r="AS141" s="456">
        <v>511443870</v>
      </c>
      <c r="AT141" s="456">
        <v>332541</v>
      </c>
      <c r="AU141" s="456">
        <v>511443870</v>
      </c>
      <c r="AV141" s="457">
        <v>0</v>
      </c>
      <c r="AW141" s="456">
        <v>511443870</v>
      </c>
      <c r="AX141" s="457">
        <v>0</v>
      </c>
      <c r="AY141" s="456">
        <v>511443870</v>
      </c>
      <c r="AZ141" s="457">
        <v>0</v>
      </c>
      <c r="BA141" s="457">
        <v>0</v>
      </c>
      <c r="BB141" s="579"/>
      <c r="BC141" s="614">
        <f t="shared" si="8"/>
        <v>0.99935022210314417</v>
      </c>
      <c r="BD141" s="614">
        <f t="shared" si="9"/>
        <v>1</v>
      </c>
    </row>
    <row r="142" spans="1:56" ht="15" hidden="1" customHeight="1" x14ac:dyDescent="0.25">
      <c r="A142" s="581" t="str">
        <f t="shared" si="10"/>
        <v>A2041010</v>
      </c>
      <c r="B142" s="1603" t="s">
        <v>35</v>
      </c>
      <c r="C142" s="1889"/>
      <c r="D142" s="1603" t="s">
        <v>315</v>
      </c>
      <c r="E142" s="1889"/>
      <c r="F142" s="1603" t="s">
        <v>313</v>
      </c>
      <c r="G142" s="1889"/>
      <c r="H142" s="1603" t="s">
        <v>316</v>
      </c>
      <c r="I142" s="1889"/>
      <c r="J142" s="1603" t="s">
        <v>86</v>
      </c>
      <c r="K142" s="1889"/>
      <c r="L142" s="1889"/>
      <c r="M142" s="1603"/>
      <c r="N142" s="1889"/>
      <c r="O142" s="1889"/>
      <c r="P142" s="1603"/>
      <c r="Q142" s="1889"/>
      <c r="R142" s="1603"/>
      <c r="S142" s="1889"/>
      <c r="T142" s="1605" t="s">
        <v>259</v>
      </c>
      <c r="U142" s="1889"/>
      <c r="V142" s="1889"/>
      <c r="W142" s="1889"/>
      <c r="X142" s="1889"/>
      <c r="Y142" s="1889"/>
      <c r="Z142" s="1889"/>
      <c r="AA142" s="1889"/>
      <c r="AB142" s="1603" t="s">
        <v>306</v>
      </c>
      <c r="AC142" s="1889"/>
      <c r="AD142" s="1889"/>
      <c r="AE142" s="1889"/>
      <c r="AF142" s="1889"/>
      <c r="AG142" s="1603" t="s">
        <v>307</v>
      </c>
      <c r="AH142" s="1889"/>
      <c r="AI142" s="1889"/>
      <c r="AJ142" s="317" t="s">
        <v>86</v>
      </c>
      <c r="AK142" s="1604"/>
      <c r="AL142" s="1604"/>
      <c r="AM142" s="1604"/>
      <c r="AN142" s="1604"/>
      <c r="AO142" s="452">
        <v>1603139548</v>
      </c>
      <c r="AP142" s="452">
        <v>1277298887</v>
      </c>
      <c r="AQ142" s="452">
        <v>325840661</v>
      </c>
      <c r="AR142" s="642">
        <v>0</v>
      </c>
      <c r="AS142" s="452">
        <v>1127694144</v>
      </c>
      <c r="AT142" s="452">
        <v>149604743</v>
      </c>
      <c r="AU142" s="452">
        <v>755131739</v>
      </c>
      <c r="AV142" s="452">
        <v>372562405</v>
      </c>
      <c r="AW142" s="452">
        <v>755131739</v>
      </c>
      <c r="AX142" s="453">
        <v>0</v>
      </c>
      <c r="AY142" s="452">
        <v>755131739</v>
      </c>
      <c r="AZ142" s="453">
        <v>0</v>
      </c>
      <c r="BA142" s="453">
        <v>0</v>
      </c>
      <c r="BB142" s="579"/>
      <c r="BC142" s="614">
        <f t="shared" si="8"/>
        <v>0.70342856016923616</v>
      </c>
      <c r="BD142" s="614">
        <f t="shared" si="9"/>
        <v>0.66962459902602811</v>
      </c>
    </row>
    <row r="143" spans="1:56" ht="15" hidden="1" customHeight="1" x14ac:dyDescent="0.25">
      <c r="A143" s="581" t="str">
        <f t="shared" si="10"/>
        <v>A20410110</v>
      </c>
      <c r="B143" s="1608" t="s">
        <v>35</v>
      </c>
      <c r="C143" s="1889"/>
      <c r="D143" s="1608" t="s">
        <v>315</v>
      </c>
      <c r="E143" s="1889"/>
      <c r="F143" s="1608" t="s">
        <v>313</v>
      </c>
      <c r="G143" s="1889"/>
      <c r="H143" s="1608" t="s">
        <v>316</v>
      </c>
      <c r="I143" s="1889"/>
      <c r="J143" s="1608" t="s">
        <v>86</v>
      </c>
      <c r="K143" s="1889"/>
      <c r="L143" s="1889"/>
      <c r="M143" s="1608" t="s">
        <v>312</v>
      </c>
      <c r="N143" s="1889"/>
      <c r="O143" s="1889"/>
      <c r="P143" s="1608"/>
      <c r="Q143" s="1889"/>
      <c r="R143" s="1608"/>
      <c r="S143" s="1889"/>
      <c r="T143" s="1609" t="s">
        <v>441</v>
      </c>
      <c r="U143" s="1889"/>
      <c r="V143" s="1889"/>
      <c r="W143" s="1889"/>
      <c r="X143" s="1889"/>
      <c r="Y143" s="1889"/>
      <c r="Z143" s="1889"/>
      <c r="AA143" s="1889"/>
      <c r="AB143" s="1608" t="s">
        <v>306</v>
      </c>
      <c r="AC143" s="1889"/>
      <c r="AD143" s="1889"/>
      <c r="AE143" s="1889"/>
      <c r="AF143" s="1889"/>
      <c r="AG143" s="1608" t="s">
        <v>307</v>
      </c>
      <c r="AH143" s="1889"/>
      <c r="AI143" s="1889"/>
      <c r="AJ143" s="320" t="s">
        <v>86</v>
      </c>
      <c r="AK143" s="1610"/>
      <c r="AL143" s="1610"/>
      <c r="AM143" s="1610"/>
      <c r="AN143" s="1610"/>
      <c r="AO143" s="456">
        <v>400000000</v>
      </c>
      <c r="AP143" s="456">
        <v>95200000</v>
      </c>
      <c r="AQ143" s="456">
        <v>304800000</v>
      </c>
      <c r="AR143" s="643">
        <v>0</v>
      </c>
      <c r="AS143" s="456">
        <v>72168000</v>
      </c>
      <c r="AT143" s="456">
        <v>23032000</v>
      </c>
      <c r="AU143" s="456">
        <v>14253140</v>
      </c>
      <c r="AV143" s="456">
        <v>57914860</v>
      </c>
      <c r="AW143" s="456">
        <v>14253140</v>
      </c>
      <c r="AX143" s="457">
        <v>0</v>
      </c>
      <c r="AY143" s="456">
        <v>14253140</v>
      </c>
      <c r="AZ143" s="457">
        <v>0</v>
      </c>
      <c r="BA143" s="457">
        <v>0</v>
      </c>
      <c r="BB143" s="579"/>
      <c r="BC143" s="614">
        <f t="shared" si="8"/>
        <v>0.18042</v>
      </c>
      <c r="BD143" s="614">
        <f t="shared" si="9"/>
        <v>0.1974994457377231</v>
      </c>
    </row>
    <row r="144" spans="1:56" ht="15" hidden="1" customHeight="1" x14ac:dyDescent="0.25">
      <c r="A144" s="581" t="str">
        <f t="shared" si="10"/>
        <v>A20410210</v>
      </c>
      <c r="B144" s="1608" t="s">
        <v>35</v>
      </c>
      <c r="C144" s="1889"/>
      <c r="D144" s="1608" t="s">
        <v>315</v>
      </c>
      <c r="E144" s="1889"/>
      <c r="F144" s="1608" t="s">
        <v>313</v>
      </c>
      <c r="G144" s="1889"/>
      <c r="H144" s="1608" t="s">
        <v>316</v>
      </c>
      <c r="I144" s="1889"/>
      <c r="J144" s="1608" t="s">
        <v>86</v>
      </c>
      <c r="K144" s="1889"/>
      <c r="L144" s="1889"/>
      <c r="M144" s="1608" t="s">
        <v>315</v>
      </c>
      <c r="N144" s="1889"/>
      <c r="O144" s="1889"/>
      <c r="P144" s="1608"/>
      <c r="Q144" s="1889"/>
      <c r="R144" s="1608"/>
      <c r="S144" s="1889"/>
      <c r="T144" s="1609" t="s">
        <v>103</v>
      </c>
      <c r="U144" s="1889"/>
      <c r="V144" s="1889"/>
      <c r="W144" s="1889"/>
      <c r="X144" s="1889"/>
      <c r="Y144" s="1889"/>
      <c r="Z144" s="1889"/>
      <c r="AA144" s="1889"/>
      <c r="AB144" s="1608" t="s">
        <v>306</v>
      </c>
      <c r="AC144" s="1889"/>
      <c r="AD144" s="1889"/>
      <c r="AE144" s="1889"/>
      <c r="AF144" s="1889"/>
      <c r="AG144" s="1608" t="s">
        <v>307</v>
      </c>
      <c r="AH144" s="1889"/>
      <c r="AI144" s="1889"/>
      <c r="AJ144" s="320" t="s">
        <v>86</v>
      </c>
      <c r="AK144" s="1610"/>
      <c r="AL144" s="1610"/>
      <c r="AM144" s="1610"/>
      <c r="AN144" s="1610"/>
      <c r="AO144" s="456">
        <v>1203139548</v>
      </c>
      <c r="AP144" s="456">
        <v>1182098887</v>
      </c>
      <c r="AQ144" s="456">
        <v>21040661</v>
      </c>
      <c r="AR144" s="643">
        <v>0</v>
      </c>
      <c r="AS144" s="456">
        <v>1055526144</v>
      </c>
      <c r="AT144" s="456">
        <v>126572743</v>
      </c>
      <c r="AU144" s="456">
        <v>740878599</v>
      </c>
      <c r="AV144" s="456">
        <v>314647545</v>
      </c>
      <c r="AW144" s="456">
        <v>740878599</v>
      </c>
      <c r="AX144" s="457">
        <v>0</v>
      </c>
      <c r="AY144" s="456">
        <v>740878599</v>
      </c>
      <c r="AZ144" s="457">
        <v>0</v>
      </c>
      <c r="BA144" s="457">
        <v>0</v>
      </c>
      <c r="BB144" s="579"/>
      <c r="BC144" s="614">
        <f t="shared" si="8"/>
        <v>0.87730982308296623</v>
      </c>
      <c r="BD144" s="614">
        <f t="shared" si="9"/>
        <v>0.70190454609904951</v>
      </c>
    </row>
    <row r="145" spans="1:56" ht="15" hidden="1" customHeight="1" x14ac:dyDescent="0.25">
      <c r="A145" s="581" t="str">
        <f t="shared" si="10"/>
        <v>A2041110</v>
      </c>
      <c r="B145" s="1603" t="s">
        <v>35</v>
      </c>
      <c r="C145" s="1889"/>
      <c r="D145" s="1603" t="s">
        <v>315</v>
      </c>
      <c r="E145" s="1889"/>
      <c r="F145" s="1603" t="s">
        <v>313</v>
      </c>
      <c r="G145" s="1889"/>
      <c r="H145" s="1603" t="s">
        <v>316</v>
      </c>
      <c r="I145" s="1889"/>
      <c r="J145" s="1603" t="s">
        <v>101</v>
      </c>
      <c r="K145" s="1889"/>
      <c r="L145" s="1889"/>
      <c r="M145" s="1603"/>
      <c r="N145" s="1889"/>
      <c r="O145" s="1889"/>
      <c r="P145" s="1603"/>
      <c r="Q145" s="1889"/>
      <c r="R145" s="1603"/>
      <c r="S145" s="1889"/>
      <c r="T145" s="1605" t="s">
        <v>260</v>
      </c>
      <c r="U145" s="1889"/>
      <c r="V145" s="1889"/>
      <c r="W145" s="1889"/>
      <c r="X145" s="1889"/>
      <c r="Y145" s="1889"/>
      <c r="Z145" s="1889"/>
      <c r="AA145" s="1889"/>
      <c r="AB145" s="1603" t="s">
        <v>306</v>
      </c>
      <c r="AC145" s="1889"/>
      <c r="AD145" s="1889"/>
      <c r="AE145" s="1889"/>
      <c r="AF145" s="1889"/>
      <c r="AG145" s="1603" t="s">
        <v>307</v>
      </c>
      <c r="AH145" s="1889"/>
      <c r="AI145" s="1889"/>
      <c r="AJ145" s="317" t="s">
        <v>86</v>
      </c>
      <c r="AK145" s="1604"/>
      <c r="AL145" s="1604"/>
      <c r="AM145" s="1604"/>
      <c r="AN145" s="1604"/>
      <c r="AO145" s="452">
        <v>298000000</v>
      </c>
      <c r="AP145" s="452">
        <v>298000000</v>
      </c>
      <c r="AQ145" s="453">
        <v>0</v>
      </c>
      <c r="AR145" s="642">
        <v>0</v>
      </c>
      <c r="AS145" s="452">
        <v>247439227</v>
      </c>
      <c r="AT145" s="452">
        <v>50560773</v>
      </c>
      <c r="AU145" s="452">
        <v>233466003</v>
      </c>
      <c r="AV145" s="452">
        <v>13973224</v>
      </c>
      <c r="AW145" s="452">
        <v>233466003</v>
      </c>
      <c r="AX145" s="453">
        <v>0</v>
      </c>
      <c r="AY145" s="452">
        <v>233466003</v>
      </c>
      <c r="AZ145" s="453">
        <v>0</v>
      </c>
      <c r="BA145" s="452">
        <v>1237429</v>
      </c>
      <c r="BB145" s="579"/>
      <c r="BC145" s="614">
        <f t="shared" si="8"/>
        <v>0.8303329765100671</v>
      </c>
      <c r="BD145" s="614">
        <f t="shared" si="9"/>
        <v>0.9435286628987084</v>
      </c>
    </row>
    <row r="146" spans="1:56" ht="15" hidden="1" customHeight="1" x14ac:dyDescent="0.25">
      <c r="A146" s="581" t="str">
        <f t="shared" si="10"/>
        <v>A2041113</v>
      </c>
      <c r="B146" s="1603" t="s">
        <v>35</v>
      </c>
      <c r="C146" s="1889"/>
      <c r="D146" s="1603" t="s">
        <v>315</v>
      </c>
      <c r="E146" s="1889"/>
      <c r="F146" s="1603" t="s">
        <v>313</v>
      </c>
      <c r="G146" s="1889"/>
      <c r="H146" s="1603" t="s">
        <v>316</v>
      </c>
      <c r="I146" s="1889"/>
      <c r="J146" s="1603" t="s">
        <v>101</v>
      </c>
      <c r="K146" s="1889"/>
      <c r="L146" s="1889"/>
      <c r="M146" s="1603"/>
      <c r="N146" s="1889"/>
      <c r="O146" s="1889"/>
      <c r="P146" s="1603"/>
      <c r="Q146" s="1889"/>
      <c r="R146" s="1603"/>
      <c r="S146" s="1889"/>
      <c r="T146" s="1605" t="s">
        <v>260</v>
      </c>
      <c r="U146" s="1889"/>
      <c r="V146" s="1889"/>
      <c r="W146" s="1889"/>
      <c r="X146" s="1889"/>
      <c r="Y146" s="1889"/>
      <c r="Z146" s="1889"/>
      <c r="AA146" s="1889"/>
      <c r="AB146" s="1603" t="s">
        <v>306</v>
      </c>
      <c r="AC146" s="1889"/>
      <c r="AD146" s="1889"/>
      <c r="AE146" s="1889"/>
      <c r="AF146" s="1889"/>
      <c r="AG146" s="1603" t="s">
        <v>307</v>
      </c>
      <c r="AH146" s="1889"/>
      <c r="AI146" s="1889"/>
      <c r="AJ146" s="317" t="s">
        <v>336</v>
      </c>
      <c r="AK146" s="1604"/>
      <c r="AL146" s="1604"/>
      <c r="AM146" s="1604"/>
      <c r="AN146" s="1604"/>
      <c r="AO146" s="452">
        <v>550000000</v>
      </c>
      <c r="AP146" s="452">
        <v>550000000</v>
      </c>
      <c r="AQ146" s="453">
        <v>0</v>
      </c>
      <c r="AR146" s="642">
        <v>0</v>
      </c>
      <c r="AS146" s="452">
        <v>324598665</v>
      </c>
      <c r="AT146" s="452">
        <v>225401335</v>
      </c>
      <c r="AU146" s="452">
        <v>2555366</v>
      </c>
      <c r="AV146" s="452">
        <v>322043299</v>
      </c>
      <c r="AW146" s="453">
        <v>0</v>
      </c>
      <c r="AX146" s="452">
        <v>2555366</v>
      </c>
      <c r="AY146" s="453">
        <v>0</v>
      </c>
      <c r="AZ146" s="453">
        <v>0</v>
      </c>
      <c r="BA146" s="453">
        <v>0</v>
      </c>
      <c r="BB146" s="579"/>
      <c r="BC146" s="614">
        <f t="shared" si="8"/>
        <v>0.59017939090909088</v>
      </c>
      <c r="BD146" s="614">
        <f t="shared" si="9"/>
        <v>0</v>
      </c>
    </row>
    <row r="147" spans="1:56" ht="15" hidden="1" customHeight="1" x14ac:dyDescent="0.25">
      <c r="A147" s="581" t="str">
        <f t="shared" si="10"/>
        <v>A20411110</v>
      </c>
      <c r="B147" s="1608" t="s">
        <v>35</v>
      </c>
      <c r="C147" s="1889"/>
      <c r="D147" s="1608" t="s">
        <v>315</v>
      </c>
      <c r="E147" s="1889"/>
      <c r="F147" s="1608" t="s">
        <v>313</v>
      </c>
      <c r="G147" s="1889"/>
      <c r="H147" s="1608" t="s">
        <v>316</v>
      </c>
      <c r="I147" s="1889"/>
      <c r="J147" s="1608" t="s">
        <v>101</v>
      </c>
      <c r="K147" s="1889"/>
      <c r="L147" s="1889"/>
      <c r="M147" s="1608" t="s">
        <v>312</v>
      </c>
      <c r="N147" s="1889"/>
      <c r="O147" s="1889"/>
      <c r="P147" s="1608"/>
      <c r="Q147" s="1889"/>
      <c r="R147" s="1608"/>
      <c r="S147" s="1889"/>
      <c r="T147" s="1609" t="s">
        <v>104</v>
      </c>
      <c r="U147" s="1889"/>
      <c r="V147" s="1889"/>
      <c r="W147" s="1889"/>
      <c r="X147" s="1889"/>
      <c r="Y147" s="1889"/>
      <c r="Z147" s="1889"/>
      <c r="AA147" s="1889"/>
      <c r="AB147" s="1608" t="s">
        <v>306</v>
      </c>
      <c r="AC147" s="1889"/>
      <c r="AD147" s="1889"/>
      <c r="AE147" s="1889"/>
      <c r="AF147" s="1889"/>
      <c r="AG147" s="1608" t="s">
        <v>307</v>
      </c>
      <c r="AH147" s="1889"/>
      <c r="AI147" s="1889"/>
      <c r="AJ147" s="320" t="s">
        <v>86</v>
      </c>
      <c r="AK147" s="1610"/>
      <c r="AL147" s="1610"/>
      <c r="AM147" s="1610"/>
      <c r="AN147" s="1610"/>
      <c r="AO147" s="456">
        <v>110000000</v>
      </c>
      <c r="AP147" s="456">
        <v>110000000</v>
      </c>
      <c r="AQ147" s="457">
        <v>0</v>
      </c>
      <c r="AR147" s="643">
        <v>0</v>
      </c>
      <c r="AS147" s="456">
        <v>99296084</v>
      </c>
      <c r="AT147" s="456">
        <v>10703916</v>
      </c>
      <c r="AU147" s="456">
        <v>85586438</v>
      </c>
      <c r="AV147" s="456">
        <v>13709646</v>
      </c>
      <c r="AW147" s="456">
        <v>85586438</v>
      </c>
      <c r="AX147" s="457">
        <v>0</v>
      </c>
      <c r="AY147" s="456">
        <v>85586438</v>
      </c>
      <c r="AZ147" s="457">
        <v>0</v>
      </c>
      <c r="BA147" s="457">
        <v>0</v>
      </c>
      <c r="BB147" s="579"/>
      <c r="BC147" s="614">
        <f t="shared" si="8"/>
        <v>0.90269167272727269</v>
      </c>
      <c r="BD147" s="614">
        <f t="shared" si="9"/>
        <v>0.86193165482739476</v>
      </c>
    </row>
    <row r="148" spans="1:56" ht="15" hidden="1" customHeight="1" x14ac:dyDescent="0.25">
      <c r="A148" s="581" t="str">
        <f t="shared" si="10"/>
        <v>A20411113</v>
      </c>
      <c r="B148" s="1608" t="s">
        <v>35</v>
      </c>
      <c r="C148" s="1889"/>
      <c r="D148" s="1608" t="s">
        <v>315</v>
      </c>
      <c r="E148" s="1889"/>
      <c r="F148" s="1608" t="s">
        <v>313</v>
      </c>
      <c r="G148" s="1889"/>
      <c r="H148" s="1608" t="s">
        <v>316</v>
      </c>
      <c r="I148" s="1889"/>
      <c r="J148" s="1608" t="s">
        <v>101</v>
      </c>
      <c r="K148" s="1889"/>
      <c r="L148" s="1889"/>
      <c r="M148" s="1608" t="s">
        <v>312</v>
      </c>
      <c r="N148" s="1889"/>
      <c r="O148" s="1889"/>
      <c r="P148" s="1608"/>
      <c r="Q148" s="1889"/>
      <c r="R148" s="1608"/>
      <c r="S148" s="1889"/>
      <c r="T148" s="1609" t="s">
        <v>104</v>
      </c>
      <c r="U148" s="1889"/>
      <c r="V148" s="1889"/>
      <c r="W148" s="1889"/>
      <c r="X148" s="1889"/>
      <c r="Y148" s="1889"/>
      <c r="Z148" s="1889"/>
      <c r="AA148" s="1889"/>
      <c r="AB148" s="1608" t="s">
        <v>306</v>
      </c>
      <c r="AC148" s="1889"/>
      <c r="AD148" s="1889"/>
      <c r="AE148" s="1889"/>
      <c r="AF148" s="1889"/>
      <c r="AG148" s="1608" t="s">
        <v>307</v>
      </c>
      <c r="AH148" s="1889"/>
      <c r="AI148" s="1889"/>
      <c r="AJ148" s="320" t="s">
        <v>336</v>
      </c>
      <c r="AK148" s="1610"/>
      <c r="AL148" s="1610"/>
      <c r="AM148" s="1610"/>
      <c r="AN148" s="1610"/>
      <c r="AO148" s="456">
        <v>50000000</v>
      </c>
      <c r="AP148" s="456">
        <v>50000000</v>
      </c>
      <c r="AQ148" s="457">
        <v>0</v>
      </c>
      <c r="AR148" s="643">
        <v>0</v>
      </c>
      <c r="AS148" s="456">
        <v>50000000</v>
      </c>
      <c r="AT148" s="457">
        <v>0</v>
      </c>
      <c r="AU148" s="457">
        <v>0</v>
      </c>
      <c r="AV148" s="456">
        <v>50000000</v>
      </c>
      <c r="AW148" s="457">
        <v>0</v>
      </c>
      <c r="AX148" s="457">
        <v>0</v>
      </c>
      <c r="AY148" s="457">
        <v>0</v>
      </c>
      <c r="AZ148" s="457">
        <v>0</v>
      </c>
      <c r="BA148" s="457">
        <v>0</v>
      </c>
      <c r="BB148" s="579"/>
      <c r="BC148" s="614">
        <f t="shared" si="8"/>
        <v>1</v>
      </c>
      <c r="BD148" s="614">
        <f t="shared" si="9"/>
        <v>0</v>
      </c>
    </row>
    <row r="149" spans="1:56" ht="15" hidden="1" customHeight="1" x14ac:dyDescent="0.25">
      <c r="A149" s="581" t="str">
        <f t="shared" si="10"/>
        <v>A20411210</v>
      </c>
      <c r="B149" s="1608" t="s">
        <v>35</v>
      </c>
      <c r="C149" s="1889"/>
      <c r="D149" s="1608" t="s">
        <v>315</v>
      </c>
      <c r="E149" s="1889"/>
      <c r="F149" s="1608" t="s">
        <v>313</v>
      </c>
      <c r="G149" s="1889"/>
      <c r="H149" s="1608" t="s">
        <v>316</v>
      </c>
      <c r="I149" s="1889"/>
      <c r="J149" s="1608" t="s">
        <v>101</v>
      </c>
      <c r="K149" s="1889"/>
      <c r="L149" s="1889"/>
      <c r="M149" s="1608" t="s">
        <v>315</v>
      </c>
      <c r="N149" s="1889"/>
      <c r="O149" s="1889"/>
      <c r="P149" s="1608"/>
      <c r="Q149" s="1889"/>
      <c r="R149" s="1608"/>
      <c r="S149" s="1889"/>
      <c r="T149" s="1609" t="s">
        <v>105</v>
      </c>
      <c r="U149" s="1889"/>
      <c r="V149" s="1889"/>
      <c r="W149" s="1889"/>
      <c r="X149" s="1889"/>
      <c r="Y149" s="1889"/>
      <c r="Z149" s="1889"/>
      <c r="AA149" s="1889"/>
      <c r="AB149" s="1608" t="s">
        <v>306</v>
      </c>
      <c r="AC149" s="1889"/>
      <c r="AD149" s="1889"/>
      <c r="AE149" s="1889"/>
      <c r="AF149" s="1889"/>
      <c r="AG149" s="1608" t="s">
        <v>307</v>
      </c>
      <c r="AH149" s="1889"/>
      <c r="AI149" s="1889"/>
      <c r="AJ149" s="320" t="s">
        <v>86</v>
      </c>
      <c r="AK149" s="1610"/>
      <c r="AL149" s="1610"/>
      <c r="AM149" s="1610"/>
      <c r="AN149" s="1610"/>
      <c r="AO149" s="456">
        <v>188000000</v>
      </c>
      <c r="AP149" s="456">
        <v>188000000</v>
      </c>
      <c r="AQ149" s="457">
        <v>0</v>
      </c>
      <c r="AR149" s="643">
        <v>0</v>
      </c>
      <c r="AS149" s="456">
        <v>148143143</v>
      </c>
      <c r="AT149" s="456">
        <v>39856857</v>
      </c>
      <c r="AU149" s="456">
        <v>147879565</v>
      </c>
      <c r="AV149" s="456">
        <v>263578</v>
      </c>
      <c r="AW149" s="456">
        <v>147879565</v>
      </c>
      <c r="AX149" s="457">
        <v>0</v>
      </c>
      <c r="AY149" s="456">
        <v>147879565</v>
      </c>
      <c r="AZ149" s="457">
        <v>0</v>
      </c>
      <c r="BA149" s="456">
        <v>1237429</v>
      </c>
      <c r="BB149" s="579"/>
      <c r="BC149" s="614">
        <f t="shared" si="8"/>
        <v>0.78799544148936174</v>
      </c>
      <c r="BD149" s="614">
        <f t="shared" si="9"/>
        <v>0.99822078838978057</v>
      </c>
    </row>
    <row r="150" spans="1:56" ht="15" hidden="1" customHeight="1" x14ac:dyDescent="0.25">
      <c r="A150" s="581" t="str">
        <f t="shared" si="10"/>
        <v>A20411213</v>
      </c>
      <c r="B150" s="1608" t="s">
        <v>35</v>
      </c>
      <c r="C150" s="1889"/>
      <c r="D150" s="1608" t="s">
        <v>315</v>
      </c>
      <c r="E150" s="1889"/>
      <c r="F150" s="1608" t="s">
        <v>313</v>
      </c>
      <c r="G150" s="1889"/>
      <c r="H150" s="1608" t="s">
        <v>316</v>
      </c>
      <c r="I150" s="1889"/>
      <c r="J150" s="1608" t="s">
        <v>101</v>
      </c>
      <c r="K150" s="1889"/>
      <c r="L150" s="1889"/>
      <c r="M150" s="1608" t="s">
        <v>315</v>
      </c>
      <c r="N150" s="1889"/>
      <c r="O150" s="1889"/>
      <c r="P150" s="1608"/>
      <c r="Q150" s="1889"/>
      <c r="R150" s="1608"/>
      <c r="S150" s="1889"/>
      <c r="T150" s="1609" t="s">
        <v>105</v>
      </c>
      <c r="U150" s="1889"/>
      <c r="V150" s="1889"/>
      <c r="W150" s="1889"/>
      <c r="X150" s="1889"/>
      <c r="Y150" s="1889"/>
      <c r="Z150" s="1889"/>
      <c r="AA150" s="1889"/>
      <c r="AB150" s="1608" t="s">
        <v>306</v>
      </c>
      <c r="AC150" s="1889"/>
      <c r="AD150" s="1889"/>
      <c r="AE150" s="1889"/>
      <c r="AF150" s="1889"/>
      <c r="AG150" s="1608" t="s">
        <v>307</v>
      </c>
      <c r="AH150" s="1889"/>
      <c r="AI150" s="1889"/>
      <c r="AJ150" s="320" t="s">
        <v>336</v>
      </c>
      <c r="AK150" s="1610"/>
      <c r="AL150" s="1610"/>
      <c r="AM150" s="1610"/>
      <c r="AN150" s="1610"/>
      <c r="AO150" s="456">
        <v>500000000</v>
      </c>
      <c r="AP150" s="456">
        <v>500000000</v>
      </c>
      <c r="AQ150" s="457">
        <v>0</v>
      </c>
      <c r="AR150" s="643">
        <v>0</v>
      </c>
      <c r="AS150" s="456">
        <v>274598665</v>
      </c>
      <c r="AT150" s="456">
        <v>225401335</v>
      </c>
      <c r="AU150" s="456">
        <v>2555366</v>
      </c>
      <c r="AV150" s="456">
        <v>272043299</v>
      </c>
      <c r="AW150" s="457">
        <v>0</v>
      </c>
      <c r="AX150" s="456">
        <v>2555366</v>
      </c>
      <c r="AY150" s="457">
        <v>0</v>
      </c>
      <c r="AZ150" s="457">
        <v>0</v>
      </c>
      <c r="BA150" s="457">
        <v>0</v>
      </c>
      <c r="BB150" s="579"/>
      <c r="BC150" s="614">
        <f t="shared" si="8"/>
        <v>0.54919733000000004</v>
      </c>
      <c r="BD150" s="614">
        <f t="shared" si="9"/>
        <v>0</v>
      </c>
    </row>
    <row r="151" spans="1:56" ht="15" hidden="1" customHeight="1" x14ac:dyDescent="0.25">
      <c r="A151" s="581" t="str">
        <f t="shared" si="10"/>
        <v>A2041410</v>
      </c>
      <c r="B151" s="1608" t="s">
        <v>35</v>
      </c>
      <c r="C151" s="1889"/>
      <c r="D151" s="1608" t="s">
        <v>315</v>
      </c>
      <c r="E151" s="1889"/>
      <c r="F151" s="1608" t="s">
        <v>313</v>
      </c>
      <c r="G151" s="1889"/>
      <c r="H151" s="1608" t="s">
        <v>316</v>
      </c>
      <c r="I151" s="1889"/>
      <c r="J151" s="1608" t="s">
        <v>318</v>
      </c>
      <c r="K151" s="1889"/>
      <c r="L151" s="1889"/>
      <c r="M151" s="1608"/>
      <c r="N151" s="1889"/>
      <c r="O151" s="1889"/>
      <c r="P151" s="1608"/>
      <c r="Q151" s="1889"/>
      <c r="R151" s="1608"/>
      <c r="S151" s="1889"/>
      <c r="T151" s="1609" t="s">
        <v>442</v>
      </c>
      <c r="U151" s="1889"/>
      <c r="V151" s="1889"/>
      <c r="W151" s="1889"/>
      <c r="X151" s="1889"/>
      <c r="Y151" s="1889"/>
      <c r="Z151" s="1889"/>
      <c r="AA151" s="1889"/>
      <c r="AB151" s="1608" t="s">
        <v>306</v>
      </c>
      <c r="AC151" s="1889"/>
      <c r="AD151" s="1889"/>
      <c r="AE151" s="1889"/>
      <c r="AF151" s="1889"/>
      <c r="AG151" s="1608" t="s">
        <v>307</v>
      </c>
      <c r="AH151" s="1889"/>
      <c r="AI151" s="1889"/>
      <c r="AJ151" s="320" t="s">
        <v>86</v>
      </c>
      <c r="AK151" s="1610"/>
      <c r="AL151" s="1610"/>
      <c r="AM151" s="1610"/>
      <c r="AN151" s="1610"/>
      <c r="AO151" s="456">
        <v>2500000</v>
      </c>
      <c r="AP151" s="456">
        <v>943940</v>
      </c>
      <c r="AQ151" s="456">
        <v>1556060</v>
      </c>
      <c r="AR151" s="643">
        <v>0</v>
      </c>
      <c r="AS151" s="456">
        <v>943940</v>
      </c>
      <c r="AT151" s="457">
        <v>0</v>
      </c>
      <c r="AU151" s="456">
        <v>943940</v>
      </c>
      <c r="AV151" s="457">
        <v>0</v>
      </c>
      <c r="AW151" s="456">
        <v>943940</v>
      </c>
      <c r="AX151" s="457">
        <v>0</v>
      </c>
      <c r="AY151" s="456">
        <v>943940</v>
      </c>
      <c r="AZ151" s="457">
        <v>0</v>
      </c>
      <c r="BA151" s="457">
        <v>0</v>
      </c>
      <c r="BB151" s="579"/>
      <c r="BC151" s="614">
        <f t="shared" si="8"/>
        <v>0.37757600000000002</v>
      </c>
      <c r="BD151" s="614">
        <f t="shared" si="9"/>
        <v>1</v>
      </c>
    </row>
    <row r="152" spans="1:56" ht="15" hidden="1" customHeight="1" x14ac:dyDescent="0.25">
      <c r="A152" s="581" t="str">
        <f t="shared" si="10"/>
        <v>A2042110</v>
      </c>
      <c r="B152" s="1603" t="s">
        <v>35</v>
      </c>
      <c r="C152" s="1889"/>
      <c r="D152" s="1603" t="s">
        <v>315</v>
      </c>
      <c r="E152" s="1889"/>
      <c r="F152" s="1603" t="s">
        <v>313</v>
      </c>
      <c r="G152" s="1889"/>
      <c r="H152" s="1603" t="s">
        <v>316</v>
      </c>
      <c r="I152" s="1889"/>
      <c r="J152" s="1603" t="s">
        <v>334</v>
      </c>
      <c r="K152" s="1889"/>
      <c r="L152" s="1889"/>
      <c r="M152" s="1603"/>
      <c r="N152" s="1889"/>
      <c r="O152" s="1889"/>
      <c r="P152" s="1603"/>
      <c r="Q152" s="1889"/>
      <c r="R152" s="1603"/>
      <c r="S152" s="1889"/>
      <c r="T152" s="1605" t="s">
        <v>339</v>
      </c>
      <c r="U152" s="1889"/>
      <c r="V152" s="1889"/>
      <c r="W152" s="1889"/>
      <c r="X152" s="1889"/>
      <c r="Y152" s="1889"/>
      <c r="Z152" s="1889"/>
      <c r="AA152" s="1889"/>
      <c r="AB152" s="1603" t="s">
        <v>306</v>
      </c>
      <c r="AC152" s="1889"/>
      <c r="AD152" s="1889"/>
      <c r="AE152" s="1889"/>
      <c r="AF152" s="1889"/>
      <c r="AG152" s="1603" t="s">
        <v>307</v>
      </c>
      <c r="AH152" s="1889"/>
      <c r="AI152" s="1889"/>
      <c r="AJ152" s="317" t="s">
        <v>86</v>
      </c>
      <c r="AK152" s="1604"/>
      <c r="AL152" s="1604"/>
      <c r="AM152" s="1604"/>
      <c r="AN152" s="1604"/>
      <c r="AO152" s="452">
        <v>88570000</v>
      </c>
      <c r="AP152" s="452">
        <v>66320000</v>
      </c>
      <c r="AQ152" s="452">
        <v>22250000</v>
      </c>
      <c r="AR152" s="642">
        <v>0</v>
      </c>
      <c r="AS152" s="452">
        <v>66320000</v>
      </c>
      <c r="AT152" s="453">
        <v>0</v>
      </c>
      <c r="AU152" s="452">
        <v>66320000</v>
      </c>
      <c r="AV152" s="453">
        <v>0</v>
      </c>
      <c r="AW152" s="452">
        <v>66320000</v>
      </c>
      <c r="AX152" s="453">
        <v>0</v>
      </c>
      <c r="AY152" s="452">
        <v>66320000</v>
      </c>
      <c r="AZ152" s="453">
        <v>0</v>
      </c>
      <c r="BA152" s="453">
        <v>0</v>
      </c>
      <c r="BB152" s="579"/>
      <c r="BC152" s="614">
        <f t="shared" si="8"/>
        <v>0.74878627074630233</v>
      </c>
      <c r="BD152" s="614">
        <f t="shared" si="9"/>
        <v>1</v>
      </c>
    </row>
    <row r="153" spans="1:56" ht="15" hidden="1" customHeight="1" x14ac:dyDescent="0.25">
      <c r="A153" s="581" t="str">
        <f t="shared" si="10"/>
        <v>A2042113</v>
      </c>
      <c r="B153" s="1603" t="s">
        <v>35</v>
      </c>
      <c r="C153" s="1889"/>
      <c r="D153" s="1603" t="s">
        <v>315</v>
      </c>
      <c r="E153" s="1889"/>
      <c r="F153" s="1603" t="s">
        <v>313</v>
      </c>
      <c r="G153" s="1889"/>
      <c r="H153" s="1603" t="s">
        <v>316</v>
      </c>
      <c r="I153" s="1889"/>
      <c r="J153" s="1603" t="s">
        <v>334</v>
      </c>
      <c r="K153" s="1889"/>
      <c r="L153" s="1889"/>
      <c r="M153" s="1603"/>
      <c r="N153" s="1889"/>
      <c r="O153" s="1889"/>
      <c r="P153" s="1603"/>
      <c r="Q153" s="1889"/>
      <c r="R153" s="1603"/>
      <c r="S153" s="1889"/>
      <c r="T153" s="1605" t="s">
        <v>339</v>
      </c>
      <c r="U153" s="1889"/>
      <c r="V153" s="1889"/>
      <c r="W153" s="1889"/>
      <c r="X153" s="1889"/>
      <c r="Y153" s="1889"/>
      <c r="Z153" s="1889"/>
      <c r="AA153" s="1889"/>
      <c r="AB153" s="1603" t="s">
        <v>306</v>
      </c>
      <c r="AC153" s="1889"/>
      <c r="AD153" s="1889"/>
      <c r="AE153" s="1889"/>
      <c r="AF153" s="1889"/>
      <c r="AG153" s="1603" t="s">
        <v>307</v>
      </c>
      <c r="AH153" s="1889"/>
      <c r="AI153" s="1889"/>
      <c r="AJ153" s="317" t="s">
        <v>336</v>
      </c>
      <c r="AK153" s="1604"/>
      <c r="AL153" s="1604"/>
      <c r="AM153" s="1604"/>
      <c r="AN153" s="1604"/>
      <c r="AO153" s="452">
        <v>120000000</v>
      </c>
      <c r="AP153" s="453">
        <v>0</v>
      </c>
      <c r="AQ153" s="452">
        <v>120000000</v>
      </c>
      <c r="AR153" s="642">
        <v>0</v>
      </c>
      <c r="AS153" s="453">
        <v>0</v>
      </c>
      <c r="AT153" s="453">
        <v>0</v>
      </c>
      <c r="AU153" s="453">
        <v>0</v>
      </c>
      <c r="AV153" s="453">
        <v>0</v>
      </c>
      <c r="AW153" s="453">
        <v>0</v>
      </c>
      <c r="AX153" s="453">
        <v>0</v>
      </c>
      <c r="AY153" s="453">
        <v>0</v>
      </c>
      <c r="AZ153" s="453">
        <v>0</v>
      </c>
      <c r="BA153" s="453">
        <v>0</v>
      </c>
      <c r="BB153" s="579"/>
      <c r="BC153" s="614">
        <f t="shared" si="8"/>
        <v>0</v>
      </c>
      <c r="BD153" s="614" t="e">
        <f t="shared" si="9"/>
        <v>#DIV/0!</v>
      </c>
    </row>
    <row r="154" spans="1:56" ht="15" hidden="1" customHeight="1" x14ac:dyDescent="0.25">
      <c r="A154" s="581" t="str">
        <f t="shared" si="10"/>
        <v>A20421110</v>
      </c>
      <c r="B154" s="1608" t="s">
        <v>35</v>
      </c>
      <c r="C154" s="1889"/>
      <c r="D154" s="1608" t="s">
        <v>315</v>
      </c>
      <c r="E154" s="1889"/>
      <c r="F154" s="1608" t="s">
        <v>313</v>
      </c>
      <c r="G154" s="1889"/>
      <c r="H154" s="1608" t="s">
        <v>316</v>
      </c>
      <c r="I154" s="1889"/>
      <c r="J154" s="1608" t="s">
        <v>334</v>
      </c>
      <c r="K154" s="1889"/>
      <c r="L154" s="1889"/>
      <c r="M154" s="1608" t="s">
        <v>312</v>
      </c>
      <c r="N154" s="1889"/>
      <c r="O154" s="1889"/>
      <c r="P154" s="1608"/>
      <c r="Q154" s="1889"/>
      <c r="R154" s="1608"/>
      <c r="S154" s="1889"/>
      <c r="T154" s="1609" t="s">
        <v>106</v>
      </c>
      <c r="U154" s="1889"/>
      <c r="V154" s="1889"/>
      <c r="W154" s="1889"/>
      <c r="X154" s="1889"/>
      <c r="Y154" s="1889"/>
      <c r="Z154" s="1889"/>
      <c r="AA154" s="1889"/>
      <c r="AB154" s="1608" t="s">
        <v>306</v>
      </c>
      <c r="AC154" s="1889"/>
      <c r="AD154" s="1889"/>
      <c r="AE154" s="1889"/>
      <c r="AF154" s="1889"/>
      <c r="AG154" s="1608" t="s">
        <v>307</v>
      </c>
      <c r="AH154" s="1889"/>
      <c r="AI154" s="1889"/>
      <c r="AJ154" s="320" t="s">
        <v>86</v>
      </c>
      <c r="AK154" s="1610"/>
      <c r="AL154" s="1610"/>
      <c r="AM154" s="1610"/>
      <c r="AN154" s="1610"/>
      <c r="AO154" s="456">
        <v>13500000</v>
      </c>
      <c r="AP154" s="456">
        <v>250000</v>
      </c>
      <c r="AQ154" s="456">
        <v>13250000</v>
      </c>
      <c r="AR154" s="643">
        <v>0</v>
      </c>
      <c r="AS154" s="456">
        <v>250000</v>
      </c>
      <c r="AT154" s="457">
        <v>0</v>
      </c>
      <c r="AU154" s="456">
        <v>250000</v>
      </c>
      <c r="AV154" s="457">
        <v>0</v>
      </c>
      <c r="AW154" s="456">
        <v>250000</v>
      </c>
      <c r="AX154" s="457">
        <v>0</v>
      </c>
      <c r="AY154" s="456">
        <v>250000</v>
      </c>
      <c r="AZ154" s="457">
        <v>0</v>
      </c>
      <c r="BA154" s="457">
        <v>0</v>
      </c>
      <c r="BB154" s="579"/>
      <c r="BC154" s="614">
        <f t="shared" si="8"/>
        <v>1.8518518518518517E-2</v>
      </c>
      <c r="BD154" s="614">
        <f t="shared" si="9"/>
        <v>1</v>
      </c>
    </row>
    <row r="155" spans="1:56" ht="15" hidden="1" customHeight="1" x14ac:dyDescent="0.25">
      <c r="A155" s="581" t="str">
        <f t="shared" si="10"/>
        <v>A20421113</v>
      </c>
      <c r="B155" s="1608" t="s">
        <v>35</v>
      </c>
      <c r="C155" s="1889"/>
      <c r="D155" s="1608" t="s">
        <v>315</v>
      </c>
      <c r="E155" s="1889"/>
      <c r="F155" s="1608" t="s">
        <v>313</v>
      </c>
      <c r="G155" s="1889"/>
      <c r="H155" s="1608" t="s">
        <v>316</v>
      </c>
      <c r="I155" s="1889"/>
      <c r="J155" s="1608" t="s">
        <v>334</v>
      </c>
      <c r="K155" s="1889"/>
      <c r="L155" s="1889"/>
      <c r="M155" s="1608" t="s">
        <v>312</v>
      </c>
      <c r="N155" s="1889"/>
      <c r="O155" s="1889"/>
      <c r="P155" s="1608"/>
      <c r="Q155" s="1889"/>
      <c r="R155" s="1608"/>
      <c r="S155" s="1889"/>
      <c r="T155" s="1609" t="s">
        <v>106</v>
      </c>
      <c r="U155" s="1889"/>
      <c r="V155" s="1889"/>
      <c r="W155" s="1889"/>
      <c r="X155" s="1889"/>
      <c r="Y155" s="1889"/>
      <c r="Z155" s="1889"/>
      <c r="AA155" s="1889"/>
      <c r="AB155" s="1608" t="s">
        <v>306</v>
      </c>
      <c r="AC155" s="1889"/>
      <c r="AD155" s="1889"/>
      <c r="AE155" s="1889"/>
      <c r="AF155" s="1889"/>
      <c r="AG155" s="1608" t="s">
        <v>307</v>
      </c>
      <c r="AH155" s="1889"/>
      <c r="AI155" s="1889"/>
      <c r="AJ155" s="320" t="s">
        <v>336</v>
      </c>
      <c r="AK155" s="1610"/>
      <c r="AL155" s="1610"/>
      <c r="AM155" s="1610"/>
      <c r="AN155" s="1610"/>
      <c r="AO155" s="456">
        <v>30000000</v>
      </c>
      <c r="AP155" s="457">
        <v>0</v>
      </c>
      <c r="AQ155" s="456">
        <v>30000000</v>
      </c>
      <c r="AR155" s="643">
        <v>0</v>
      </c>
      <c r="AS155" s="457">
        <v>0</v>
      </c>
      <c r="AT155" s="457">
        <v>0</v>
      </c>
      <c r="AU155" s="457">
        <v>0</v>
      </c>
      <c r="AV155" s="457">
        <v>0</v>
      </c>
      <c r="AW155" s="457">
        <v>0</v>
      </c>
      <c r="AX155" s="457">
        <v>0</v>
      </c>
      <c r="AY155" s="457">
        <v>0</v>
      </c>
      <c r="AZ155" s="457">
        <v>0</v>
      </c>
      <c r="BA155" s="457">
        <v>0</v>
      </c>
      <c r="BB155" s="579"/>
      <c r="BC155" s="614">
        <f t="shared" si="8"/>
        <v>0</v>
      </c>
      <c r="BD155" s="614" t="e">
        <f t="shared" si="9"/>
        <v>#DIV/0!</v>
      </c>
    </row>
    <row r="156" spans="1:56" ht="15" hidden="1" customHeight="1" x14ac:dyDescent="0.25">
      <c r="A156" s="581" t="str">
        <f t="shared" si="10"/>
        <v>A20421410</v>
      </c>
      <c r="B156" s="1608" t="s">
        <v>35</v>
      </c>
      <c r="C156" s="1889"/>
      <c r="D156" s="1608" t="s">
        <v>315</v>
      </c>
      <c r="E156" s="1889"/>
      <c r="F156" s="1608" t="s">
        <v>313</v>
      </c>
      <c r="G156" s="1889"/>
      <c r="H156" s="1608" t="s">
        <v>316</v>
      </c>
      <c r="I156" s="1889"/>
      <c r="J156" s="1608" t="s">
        <v>334</v>
      </c>
      <c r="K156" s="1889"/>
      <c r="L156" s="1889"/>
      <c r="M156" s="1608" t="s">
        <v>316</v>
      </c>
      <c r="N156" s="1889"/>
      <c r="O156" s="1889"/>
      <c r="P156" s="1608"/>
      <c r="Q156" s="1889"/>
      <c r="R156" s="1608"/>
      <c r="S156" s="1889"/>
      <c r="T156" s="1609" t="s">
        <v>107</v>
      </c>
      <c r="U156" s="1889"/>
      <c r="V156" s="1889"/>
      <c r="W156" s="1889"/>
      <c r="X156" s="1889"/>
      <c r="Y156" s="1889"/>
      <c r="Z156" s="1889"/>
      <c r="AA156" s="1889"/>
      <c r="AB156" s="1608" t="s">
        <v>306</v>
      </c>
      <c r="AC156" s="1889"/>
      <c r="AD156" s="1889"/>
      <c r="AE156" s="1889"/>
      <c r="AF156" s="1889"/>
      <c r="AG156" s="1608" t="s">
        <v>307</v>
      </c>
      <c r="AH156" s="1889"/>
      <c r="AI156" s="1889"/>
      <c r="AJ156" s="320" t="s">
        <v>86</v>
      </c>
      <c r="AK156" s="1610"/>
      <c r="AL156" s="1610"/>
      <c r="AM156" s="1610"/>
      <c r="AN156" s="1610"/>
      <c r="AO156" s="456">
        <v>4000000</v>
      </c>
      <c r="AP156" s="457">
        <v>0</v>
      </c>
      <c r="AQ156" s="456">
        <v>4000000</v>
      </c>
      <c r="AR156" s="643">
        <v>0</v>
      </c>
      <c r="AS156" s="457">
        <v>0</v>
      </c>
      <c r="AT156" s="457">
        <v>0</v>
      </c>
      <c r="AU156" s="457">
        <v>0</v>
      </c>
      <c r="AV156" s="457">
        <v>0</v>
      </c>
      <c r="AW156" s="457">
        <v>0</v>
      </c>
      <c r="AX156" s="457">
        <v>0</v>
      </c>
      <c r="AY156" s="457">
        <v>0</v>
      </c>
      <c r="AZ156" s="457">
        <v>0</v>
      </c>
      <c r="BA156" s="457">
        <v>0</v>
      </c>
      <c r="BB156" s="579"/>
      <c r="BC156" s="614">
        <f t="shared" si="8"/>
        <v>0</v>
      </c>
      <c r="BD156" s="614" t="e">
        <f t="shared" si="9"/>
        <v>#DIV/0!</v>
      </c>
    </row>
    <row r="157" spans="1:56" ht="15" hidden="1" customHeight="1" x14ac:dyDescent="0.25">
      <c r="A157" s="581" t="str">
        <f t="shared" si="10"/>
        <v>A20421413</v>
      </c>
      <c r="B157" s="1608" t="s">
        <v>35</v>
      </c>
      <c r="C157" s="1889"/>
      <c r="D157" s="1608" t="s">
        <v>315</v>
      </c>
      <c r="E157" s="1889"/>
      <c r="F157" s="1608" t="s">
        <v>313</v>
      </c>
      <c r="G157" s="1889"/>
      <c r="H157" s="1608" t="s">
        <v>316</v>
      </c>
      <c r="I157" s="1889"/>
      <c r="J157" s="1608" t="s">
        <v>334</v>
      </c>
      <c r="K157" s="1889"/>
      <c r="L157" s="1889"/>
      <c r="M157" s="1608" t="s">
        <v>316</v>
      </c>
      <c r="N157" s="1889"/>
      <c r="O157" s="1889"/>
      <c r="P157" s="1608"/>
      <c r="Q157" s="1889"/>
      <c r="R157" s="1608"/>
      <c r="S157" s="1889"/>
      <c r="T157" s="1609" t="s">
        <v>107</v>
      </c>
      <c r="U157" s="1889"/>
      <c r="V157" s="1889"/>
      <c r="W157" s="1889"/>
      <c r="X157" s="1889"/>
      <c r="Y157" s="1889"/>
      <c r="Z157" s="1889"/>
      <c r="AA157" s="1889"/>
      <c r="AB157" s="1608" t="s">
        <v>306</v>
      </c>
      <c r="AC157" s="1889"/>
      <c r="AD157" s="1889"/>
      <c r="AE157" s="1889"/>
      <c r="AF157" s="1889"/>
      <c r="AG157" s="1608" t="s">
        <v>307</v>
      </c>
      <c r="AH157" s="1889"/>
      <c r="AI157" s="1889"/>
      <c r="AJ157" s="320" t="s">
        <v>336</v>
      </c>
      <c r="AK157" s="1610"/>
      <c r="AL157" s="1610"/>
      <c r="AM157" s="1610"/>
      <c r="AN157" s="1610"/>
      <c r="AO157" s="456">
        <v>30000000</v>
      </c>
      <c r="AP157" s="457">
        <v>0</v>
      </c>
      <c r="AQ157" s="456">
        <v>30000000</v>
      </c>
      <c r="AR157" s="643">
        <v>0</v>
      </c>
      <c r="AS157" s="457">
        <v>0</v>
      </c>
      <c r="AT157" s="457">
        <v>0</v>
      </c>
      <c r="AU157" s="457">
        <v>0</v>
      </c>
      <c r="AV157" s="457">
        <v>0</v>
      </c>
      <c r="AW157" s="457">
        <v>0</v>
      </c>
      <c r="AX157" s="457">
        <v>0</v>
      </c>
      <c r="AY157" s="457">
        <v>0</v>
      </c>
      <c r="AZ157" s="457">
        <v>0</v>
      </c>
      <c r="BA157" s="457">
        <v>0</v>
      </c>
      <c r="BB157" s="579"/>
      <c r="BC157" s="614">
        <f t="shared" si="8"/>
        <v>0</v>
      </c>
      <c r="BD157" s="614" t="e">
        <f t="shared" si="9"/>
        <v>#DIV/0!</v>
      </c>
    </row>
    <row r="158" spans="1:56" ht="15" hidden="1" customHeight="1" x14ac:dyDescent="0.25">
      <c r="A158" s="581" t="str">
        <f t="shared" si="10"/>
        <v>A20421510</v>
      </c>
      <c r="B158" s="1608" t="s">
        <v>35</v>
      </c>
      <c r="C158" s="1889"/>
      <c r="D158" s="1608" t="s">
        <v>315</v>
      </c>
      <c r="E158" s="1889"/>
      <c r="F158" s="1608" t="s">
        <v>313</v>
      </c>
      <c r="G158" s="1889"/>
      <c r="H158" s="1608" t="s">
        <v>316</v>
      </c>
      <c r="I158" s="1889"/>
      <c r="J158" s="1608" t="s">
        <v>334</v>
      </c>
      <c r="K158" s="1889"/>
      <c r="L158" s="1889"/>
      <c r="M158" s="1608" t="s">
        <v>317</v>
      </c>
      <c r="N158" s="1889"/>
      <c r="O158" s="1889"/>
      <c r="P158" s="1608"/>
      <c r="Q158" s="1889"/>
      <c r="R158" s="1608"/>
      <c r="S158" s="1889"/>
      <c r="T158" s="1609" t="s">
        <v>108</v>
      </c>
      <c r="U158" s="1889"/>
      <c r="V158" s="1889"/>
      <c r="W158" s="1889"/>
      <c r="X158" s="1889"/>
      <c r="Y158" s="1889"/>
      <c r="Z158" s="1889"/>
      <c r="AA158" s="1889"/>
      <c r="AB158" s="1608" t="s">
        <v>306</v>
      </c>
      <c r="AC158" s="1889"/>
      <c r="AD158" s="1889"/>
      <c r="AE158" s="1889"/>
      <c r="AF158" s="1889"/>
      <c r="AG158" s="1608" t="s">
        <v>307</v>
      </c>
      <c r="AH158" s="1889"/>
      <c r="AI158" s="1889"/>
      <c r="AJ158" s="320" t="s">
        <v>86</v>
      </c>
      <c r="AK158" s="1610"/>
      <c r="AL158" s="1610"/>
      <c r="AM158" s="1610"/>
      <c r="AN158" s="1610"/>
      <c r="AO158" s="456">
        <v>66070000</v>
      </c>
      <c r="AP158" s="456">
        <v>66070000</v>
      </c>
      <c r="AQ158" s="457">
        <v>0</v>
      </c>
      <c r="AR158" s="643">
        <v>0</v>
      </c>
      <c r="AS158" s="456">
        <v>66070000</v>
      </c>
      <c r="AT158" s="457">
        <v>0</v>
      </c>
      <c r="AU158" s="456">
        <v>66070000</v>
      </c>
      <c r="AV158" s="457">
        <v>0</v>
      </c>
      <c r="AW158" s="456">
        <v>66070000</v>
      </c>
      <c r="AX158" s="457">
        <v>0</v>
      </c>
      <c r="AY158" s="456">
        <v>66070000</v>
      </c>
      <c r="AZ158" s="457">
        <v>0</v>
      </c>
      <c r="BA158" s="457">
        <v>0</v>
      </c>
      <c r="BB158" s="579"/>
      <c r="BC158" s="614">
        <f t="shared" ref="BC158:BC221" si="11">+AS158/AO158</f>
        <v>1</v>
      </c>
      <c r="BD158" s="614">
        <f t="shared" ref="BD158:BD221" si="12">+AW158/AS158</f>
        <v>1</v>
      </c>
    </row>
    <row r="159" spans="1:56" ht="15" hidden="1" customHeight="1" x14ac:dyDescent="0.25">
      <c r="A159" s="581" t="str">
        <f t="shared" si="10"/>
        <v>A20421513</v>
      </c>
      <c r="B159" s="1608" t="s">
        <v>35</v>
      </c>
      <c r="C159" s="1889"/>
      <c r="D159" s="1608" t="s">
        <v>315</v>
      </c>
      <c r="E159" s="1889"/>
      <c r="F159" s="1608" t="s">
        <v>313</v>
      </c>
      <c r="G159" s="1889"/>
      <c r="H159" s="1608" t="s">
        <v>316</v>
      </c>
      <c r="I159" s="1889"/>
      <c r="J159" s="1608" t="s">
        <v>334</v>
      </c>
      <c r="K159" s="1889"/>
      <c r="L159" s="1889"/>
      <c r="M159" s="1608" t="s">
        <v>317</v>
      </c>
      <c r="N159" s="1889"/>
      <c r="O159" s="1889"/>
      <c r="P159" s="1608"/>
      <c r="Q159" s="1889"/>
      <c r="R159" s="1608"/>
      <c r="S159" s="1889"/>
      <c r="T159" s="1609" t="s">
        <v>108</v>
      </c>
      <c r="U159" s="1889"/>
      <c r="V159" s="1889"/>
      <c r="W159" s="1889"/>
      <c r="X159" s="1889"/>
      <c r="Y159" s="1889"/>
      <c r="Z159" s="1889"/>
      <c r="AA159" s="1889"/>
      <c r="AB159" s="1608" t="s">
        <v>306</v>
      </c>
      <c r="AC159" s="1889"/>
      <c r="AD159" s="1889"/>
      <c r="AE159" s="1889"/>
      <c r="AF159" s="1889"/>
      <c r="AG159" s="1608" t="s">
        <v>307</v>
      </c>
      <c r="AH159" s="1889"/>
      <c r="AI159" s="1889"/>
      <c r="AJ159" s="320" t="s">
        <v>336</v>
      </c>
      <c r="AK159" s="1610"/>
      <c r="AL159" s="1610"/>
      <c r="AM159" s="1610"/>
      <c r="AN159" s="1610"/>
      <c r="AO159" s="456">
        <v>30000000</v>
      </c>
      <c r="AP159" s="457">
        <v>0</v>
      </c>
      <c r="AQ159" s="456">
        <v>30000000</v>
      </c>
      <c r="AR159" s="643">
        <v>0</v>
      </c>
      <c r="AS159" s="457">
        <v>0</v>
      </c>
      <c r="AT159" s="457">
        <v>0</v>
      </c>
      <c r="AU159" s="457">
        <v>0</v>
      </c>
      <c r="AV159" s="457">
        <v>0</v>
      </c>
      <c r="AW159" s="457">
        <v>0</v>
      </c>
      <c r="AX159" s="457">
        <v>0</v>
      </c>
      <c r="AY159" s="457">
        <v>0</v>
      </c>
      <c r="AZ159" s="457">
        <v>0</v>
      </c>
      <c r="BA159" s="457">
        <v>0</v>
      </c>
      <c r="BB159" s="579"/>
      <c r="BC159" s="614">
        <f t="shared" si="11"/>
        <v>0</v>
      </c>
      <c r="BD159" s="614" t="e">
        <f t="shared" si="12"/>
        <v>#DIV/0!</v>
      </c>
    </row>
    <row r="160" spans="1:56" ht="15" hidden="1" customHeight="1" x14ac:dyDescent="0.25">
      <c r="A160" s="581" t="str">
        <f t="shared" si="10"/>
        <v>A20421810</v>
      </c>
      <c r="B160" s="1608" t="s">
        <v>35</v>
      </c>
      <c r="C160" s="1889"/>
      <c r="D160" s="1608" t="s">
        <v>315</v>
      </c>
      <c r="E160" s="1889"/>
      <c r="F160" s="1608" t="s">
        <v>313</v>
      </c>
      <c r="G160" s="1889"/>
      <c r="H160" s="1608" t="s">
        <v>316</v>
      </c>
      <c r="I160" s="1889"/>
      <c r="J160" s="1608" t="s">
        <v>334</v>
      </c>
      <c r="K160" s="1889"/>
      <c r="L160" s="1889"/>
      <c r="M160" s="1608" t="s">
        <v>327</v>
      </c>
      <c r="N160" s="1889"/>
      <c r="O160" s="1889"/>
      <c r="P160" s="1608"/>
      <c r="Q160" s="1889"/>
      <c r="R160" s="1608"/>
      <c r="S160" s="1889"/>
      <c r="T160" s="1609" t="s">
        <v>109</v>
      </c>
      <c r="U160" s="1889"/>
      <c r="V160" s="1889"/>
      <c r="W160" s="1889"/>
      <c r="X160" s="1889"/>
      <c r="Y160" s="1889"/>
      <c r="Z160" s="1889"/>
      <c r="AA160" s="1889"/>
      <c r="AB160" s="1608" t="s">
        <v>306</v>
      </c>
      <c r="AC160" s="1889"/>
      <c r="AD160" s="1889"/>
      <c r="AE160" s="1889"/>
      <c r="AF160" s="1889"/>
      <c r="AG160" s="1608" t="s">
        <v>307</v>
      </c>
      <c r="AH160" s="1889"/>
      <c r="AI160" s="1889"/>
      <c r="AJ160" s="320" t="s">
        <v>86</v>
      </c>
      <c r="AK160" s="1610"/>
      <c r="AL160" s="1610"/>
      <c r="AM160" s="1610"/>
      <c r="AN160" s="1610"/>
      <c r="AO160" s="456">
        <v>5000000</v>
      </c>
      <c r="AP160" s="457">
        <v>0</v>
      </c>
      <c r="AQ160" s="456">
        <v>5000000</v>
      </c>
      <c r="AR160" s="643">
        <v>0</v>
      </c>
      <c r="AS160" s="457">
        <v>0</v>
      </c>
      <c r="AT160" s="457">
        <v>0</v>
      </c>
      <c r="AU160" s="457">
        <v>0</v>
      </c>
      <c r="AV160" s="457">
        <v>0</v>
      </c>
      <c r="AW160" s="457">
        <v>0</v>
      </c>
      <c r="AX160" s="457">
        <v>0</v>
      </c>
      <c r="AY160" s="457">
        <v>0</v>
      </c>
      <c r="AZ160" s="457">
        <v>0</v>
      </c>
      <c r="BA160" s="457">
        <v>0</v>
      </c>
      <c r="BB160" s="579"/>
      <c r="BC160" s="614">
        <f t="shared" si="11"/>
        <v>0</v>
      </c>
      <c r="BD160" s="614" t="e">
        <f t="shared" si="12"/>
        <v>#DIV/0!</v>
      </c>
    </row>
    <row r="161" spans="1:56" ht="15" hidden="1" customHeight="1" x14ac:dyDescent="0.25">
      <c r="A161" s="581" t="str">
        <f t="shared" si="10"/>
        <v>A20421813</v>
      </c>
      <c r="B161" s="1608" t="s">
        <v>35</v>
      </c>
      <c r="C161" s="1889"/>
      <c r="D161" s="1608" t="s">
        <v>315</v>
      </c>
      <c r="E161" s="1889"/>
      <c r="F161" s="1608" t="s">
        <v>313</v>
      </c>
      <c r="G161" s="1889"/>
      <c r="H161" s="1608" t="s">
        <v>316</v>
      </c>
      <c r="I161" s="1889"/>
      <c r="J161" s="1608" t="s">
        <v>334</v>
      </c>
      <c r="K161" s="1889"/>
      <c r="L161" s="1889"/>
      <c r="M161" s="1608" t="s">
        <v>327</v>
      </c>
      <c r="N161" s="1889"/>
      <c r="O161" s="1889"/>
      <c r="P161" s="1608"/>
      <c r="Q161" s="1889"/>
      <c r="R161" s="1608"/>
      <c r="S161" s="1889"/>
      <c r="T161" s="1609" t="s">
        <v>109</v>
      </c>
      <c r="U161" s="1889"/>
      <c r="V161" s="1889"/>
      <c r="W161" s="1889"/>
      <c r="X161" s="1889"/>
      <c r="Y161" s="1889"/>
      <c r="Z161" s="1889"/>
      <c r="AA161" s="1889"/>
      <c r="AB161" s="1608" t="s">
        <v>306</v>
      </c>
      <c r="AC161" s="1889"/>
      <c r="AD161" s="1889"/>
      <c r="AE161" s="1889"/>
      <c r="AF161" s="1889"/>
      <c r="AG161" s="1608" t="s">
        <v>307</v>
      </c>
      <c r="AH161" s="1889"/>
      <c r="AI161" s="1889"/>
      <c r="AJ161" s="320" t="s">
        <v>336</v>
      </c>
      <c r="AK161" s="1610"/>
      <c r="AL161" s="1610"/>
      <c r="AM161" s="1610"/>
      <c r="AN161" s="1610"/>
      <c r="AO161" s="456">
        <v>30000000</v>
      </c>
      <c r="AP161" s="457">
        <v>0</v>
      </c>
      <c r="AQ161" s="456">
        <v>30000000</v>
      </c>
      <c r="AR161" s="643">
        <v>0</v>
      </c>
      <c r="AS161" s="457">
        <v>0</v>
      </c>
      <c r="AT161" s="457">
        <v>0</v>
      </c>
      <c r="AU161" s="457">
        <v>0</v>
      </c>
      <c r="AV161" s="457">
        <v>0</v>
      </c>
      <c r="AW161" s="457">
        <v>0</v>
      </c>
      <c r="AX161" s="457">
        <v>0</v>
      </c>
      <c r="AY161" s="457">
        <v>0</v>
      </c>
      <c r="AZ161" s="457">
        <v>0</v>
      </c>
      <c r="BA161" s="457">
        <v>0</v>
      </c>
      <c r="BB161" s="579"/>
      <c r="BC161" s="614">
        <f t="shared" si="11"/>
        <v>0</v>
      </c>
      <c r="BD161" s="614" t="e">
        <f t="shared" si="12"/>
        <v>#DIV/0!</v>
      </c>
    </row>
    <row r="162" spans="1:56" ht="15" hidden="1" customHeight="1" x14ac:dyDescent="0.25">
      <c r="A162" s="581" t="str">
        <f t="shared" ref="A162:A225" si="13">+B162&amp;D162&amp;F162&amp;H162&amp;J162&amp;M162&amp;P162&amp;R162&amp;AJ162</f>
        <v>A2044010</v>
      </c>
      <c r="B162" s="1603" t="s">
        <v>35</v>
      </c>
      <c r="C162" s="1889"/>
      <c r="D162" s="1603" t="s">
        <v>315</v>
      </c>
      <c r="E162" s="1889"/>
      <c r="F162" s="1603" t="s">
        <v>313</v>
      </c>
      <c r="G162" s="1889"/>
      <c r="H162" s="1603" t="s">
        <v>316</v>
      </c>
      <c r="I162" s="1889"/>
      <c r="J162" s="1603" t="s">
        <v>340</v>
      </c>
      <c r="K162" s="1889"/>
      <c r="L162" s="1889"/>
      <c r="M162" s="1603"/>
      <c r="N162" s="1889"/>
      <c r="O162" s="1889"/>
      <c r="P162" s="1603"/>
      <c r="Q162" s="1889"/>
      <c r="R162" s="1603"/>
      <c r="S162" s="1889"/>
      <c r="T162" s="1605" t="s">
        <v>341</v>
      </c>
      <c r="U162" s="1889"/>
      <c r="V162" s="1889"/>
      <c r="W162" s="1889"/>
      <c r="X162" s="1889"/>
      <c r="Y162" s="1889"/>
      <c r="Z162" s="1889"/>
      <c r="AA162" s="1889"/>
      <c r="AB162" s="1603" t="s">
        <v>306</v>
      </c>
      <c r="AC162" s="1889"/>
      <c r="AD162" s="1889"/>
      <c r="AE162" s="1889"/>
      <c r="AF162" s="1889"/>
      <c r="AG162" s="1603" t="s">
        <v>307</v>
      </c>
      <c r="AH162" s="1889"/>
      <c r="AI162" s="1889"/>
      <c r="AJ162" s="317" t="s">
        <v>86</v>
      </c>
      <c r="AK162" s="1604"/>
      <c r="AL162" s="1604"/>
      <c r="AM162" s="1604"/>
      <c r="AN162" s="1604"/>
      <c r="AO162" s="452">
        <v>9880000</v>
      </c>
      <c r="AP162" s="452">
        <v>392800</v>
      </c>
      <c r="AQ162" s="452">
        <v>9487200</v>
      </c>
      <c r="AR162" s="642">
        <v>0</v>
      </c>
      <c r="AS162" s="452">
        <v>392800</v>
      </c>
      <c r="AT162" s="453">
        <v>0</v>
      </c>
      <c r="AU162" s="452">
        <v>392800</v>
      </c>
      <c r="AV162" s="453">
        <v>0</v>
      </c>
      <c r="AW162" s="452">
        <v>392800</v>
      </c>
      <c r="AX162" s="453">
        <v>0</v>
      </c>
      <c r="AY162" s="452">
        <v>392800</v>
      </c>
      <c r="AZ162" s="453">
        <v>0</v>
      </c>
      <c r="BA162" s="453">
        <v>0</v>
      </c>
      <c r="BB162" s="579"/>
      <c r="BC162" s="614">
        <f t="shared" si="11"/>
        <v>3.9757085020242916E-2</v>
      </c>
      <c r="BD162" s="614">
        <f t="shared" si="12"/>
        <v>1</v>
      </c>
    </row>
    <row r="163" spans="1:56" ht="15" hidden="1" customHeight="1" x14ac:dyDescent="0.25">
      <c r="A163" s="581" t="str">
        <f t="shared" si="13"/>
        <v>A204401510</v>
      </c>
      <c r="B163" s="1608" t="s">
        <v>35</v>
      </c>
      <c r="C163" s="1889"/>
      <c r="D163" s="1608" t="s">
        <v>315</v>
      </c>
      <c r="E163" s="1889"/>
      <c r="F163" s="1608" t="s">
        <v>313</v>
      </c>
      <c r="G163" s="1889"/>
      <c r="H163" s="1608" t="s">
        <v>316</v>
      </c>
      <c r="I163" s="1889"/>
      <c r="J163" s="1608" t="s">
        <v>340</v>
      </c>
      <c r="K163" s="1889"/>
      <c r="L163" s="1889"/>
      <c r="M163" s="1608" t="s">
        <v>319</v>
      </c>
      <c r="N163" s="1889"/>
      <c r="O163" s="1889"/>
      <c r="P163" s="1608"/>
      <c r="Q163" s="1889"/>
      <c r="R163" s="1608"/>
      <c r="S163" s="1889"/>
      <c r="T163" s="1609" t="s">
        <v>207</v>
      </c>
      <c r="U163" s="1889"/>
      <c r="V163" s="1889"/>
      <c r="W163" s="1889"/>
      <c r="X163" s="1889"/>
      <c r="Y163" s="1889"/>
      <c r="Z163" s="1889"/>
      <c r="AA163" s="1889"/>
      <c r="AB163" s="1608" t="s">
        <v>306</v>
      </c>
      <c r="AC163" s="1889"/>
      <c r="AD163" s="1889"/>
      <c r="AE163" s="1889"/>
      <c r="AF163" s="1889"/>
      <c r="AG163" s="1608" t="s">
        <v>307</v>
      </c>
      <c r="AH163" s="1889"/>
      <c r="AI163" s="1889"/>
      <c r="AJ163" s="320" t="s">
        <v>86</v>
      </c>
      <c r="AK163" s="1610"/>
      <c r="AL163" s="1610"/>
      <c r="AM163" s="1610"/>
      <c r="AN163" s="1610"/>
      <c r="AO163" s="456">
        <v>9880000</v>
      </c>
      <c r="AP163" s="456">
        <v>392800</v>
      </c>
      <c r="AQ163" s="456">
        <v>9487200</v>
      </c>
      <c r="AR163" s="643">
        <v>0</v>
      </c>
      <c r="AS163" s="456">
        <v>392800</v>
      </c>
      <c r="AT163" s="457">
        <v>0</v>
      </c>
      <c r="AU163" s="456">
        <v>392800</v>
      </c>
      <c r="AV163" s="457">
        <v>0</v>
      </c>
      <c r="AW163" s="456">
        <v>392800</v>
      </c>
      <c r="AX163" s="457">
        <v>0</v>
      </c>
      <c r="AY163" s="456">
        <v>392800</v>
      </c>
      <c r="AZ163" s="457">
        <v>0</v>
      </c>
      <c r="BA163" s="457">
        <v>0</v>
      </c>
      <c r="BB163" s="579"/>
      <c r="BC163" s="614">
        <f t="shared" si="11"/>
        <v>3.9757085020242916E-2</v>
      </c>
      <c r="BD163" s="614">
        <f t="shared" si="12"/>
        <v>1</v>
      </c>
    </row>
    <row r="164" spans="1:56" ht="15" hidden="1" customHeight="1" x14ac:dyDescent="0.25">
      <c r="A164" s="581" t="str">
        <f t="shared" si="13"/>
        <v>A2044110</v>
      </c>
      <c r="B164" s="1603" t="s">
        <v>35</v>
      </c>
      <c r="C164" s="1889"/>
      <c r="D164" s="1603" t="s">
        <v>315</v>
      </c>
      <c r="E164" s="1889"/>
      <c r="F164" s="1603" t="s">
        <v>313</v>
      </c>
      <c r="G164" s="1889"/>
      <c r="H164" s="1603" t="s">
        <v>316</v>
      </c>
      <c r="I164" s="1889"/>
      <c r="J164" s="1603" t="s">
        <v>342</v>
      </c>
      <c r="K164" s="1889"/>
      <c r="L164" s="1889"/>
      <c r="M164" s="1603"/>
      <c r="N164" s="1889"/>
      <c r="O164" s="1889"/>
      <c r="P164" s="1603"/>
      <c r="Q164" s="1889"/>
      <c r="R164" s="1603"/>
      <c r="S164" s="1889"/>
      <c r="T164" s="1605" t="s">
        <v>110</v>
      </c>
      <c r="U164" s="1889"/>
      <c r="V164" s="1889"/>
      <c r="W164" s="1889"/>
      <c r="X164" s="1889"/>
      <c r="Y164" s="1889"/>
      <c r="Z164" s="1889"/>
      <c r="AA164" s="1889"/>
      <c r="AB164" s="1603" t="s">
        <v>306</v>
      </c>
      <c r="AC164" s="1889"/>
      <c r="AD164" s="1889"/>
      <c r="AE164" s="1889"/>
      <c r="AF164" s="1889"/>
      <c r="AG164" s="1603" t="s">
        <v>307</v>
      </c>
      <c r="AH164" s="1889"/>
      <c r="AI164" s="1889"/>
      <c r="AJ164" s="317" t="s">
        <v>86</v>
      </c>
      <c r="AK164" s="1604"/>
      <c r="AL164" s="1604"/>
      <c r="AM164" s="1604"/>
      <c r="AN164" s="1604"/>
      <c r="AO164" s="452">
        <v>357000000</v>
      </c>
      <c r="AP164" s="452">
        <v>225268362</v>
      </c>
      <c r="AQ164" s="452">
        <v>131731638</v>
      </c>
      <c r="AR164" s="642">
        <v>0</v>
      </c>
      <c r="AS164" s="452">
        <v>3765462</v>
      </c>
      <c r="AT164" s="452">
        <v>221502900</v>
      </c>
      <c r="AU164" s="452">
        <v>3765462</v>
      </c>
      <c r="AV164" s="453">
        <v>0</v>
      </c>
      <c r="AW164" s="452">
        <v>3765462</v>
      </c>
      <c r="AX164" s="453">
        <v>0</v>
      </c>
      <c r="AY164" s="452">
        <v>3765462</v>
      </c>
      <c r="AZ164" s="453">
        <v>0</v>
      </c>
      <c r="BA164" s="453">
        <v>0</v>
      </c>
      <c r="BB164" s="579"/>
      <c r="BC164" s="614">
        <f t="shared" si="11"/>
        <v>1.0547512605042017E-2</v>
      </c>
      <c r="BD164" s="614">
        <f t="shared" si="12"/>
        <v>1</v>
      </c>
    </row>
    <row r="165" spans="1:56" ht="15" hidden="1" customHeight="1" x14ac:dyDescent="0.25">
      <c r="A165" s="581" t="str">
        <f t="shared" si="13"/>
        <v>A2044113</v>
      </c>
      <c r="B165" s="1603" t="s">
        <v>35</v>
      </c>
      <c r="C165" s="1889"/>
      <c r="D165" s="1603" t="s">
        <v>315</v>
      </c>
      <c r="E165" s="1889"/>
      <c r="F165" s="1603" t="s">
        <v>313</v>
      </c>
      <c r="G165" s="1889"/>
      <c r="H165" s="1603" t="s">
        <v>316</v>
      </c>
      <c r="I165" s="1889"/>
      <c r="J165" s="1603" t="s">
        <v>342</v>
      </c>
      <c r="K165" s="1889"/>
      <c r="L165" s="1889"/>
      <c r="M165" s="1603"/>
      <c r="N165" s="1889"/>
      <c r="O165" s="1889"/>
      <c r="P165" s="1603"/>
      <c r="Q165" s="1889"/>
      <c r="R165" s="1603"/>
      <c r="S165" s="1889"/>
      <c r="T165" s="1605" t="s">
        <v>110</v>
      </c>
      <c r="U165" s="1889"/>
      <c r="V165" s="1889"/>
      <c r="W165" s="1889"/>
      <c r="X165" s="1889"/>
      <c r="Y165" s="1889"/>
      <c r="Z165" s="1889"/>
      <c r="AA165" s="1889"/>
      <c r="AB165" s="1603" t="s">
        <v>306</v>
      </c>
      <c r="AC165" s="1889"/>
      <c r="AD165" s="1889"/>
      <c r="AE165" s="1889"/>
      <c r="AF165" s="1889"/>
      <c r="AG165" s="1603" t="s">
        <v>307</v>
      </c>
      <c r="AH165" s="1889"/>
      <c r="AI165" s="1889"/>
      <c r="AJ165" s="317" t="s">
        <v>336</v>
      </c>
      <c r="AK165" s="1604"/>
      <c r="AL165" s="1604"/>
      <c r="AM165" s="1604"/>
      <c r="AN165" s="1604"/>
      <c r="AO165" s="452">
        <v>116000000</v>
      </c>
      <c r="AP165" s="453">
        <v>0</v>
      </c>
      <c r="AQ165" s="452">
        <v>116000000</v>
      </c>
      <c r="AR165" s="642">
        <v>0</v>
      </c>
      <c r="AS165" s="453">
        <v>0</v>
      </c>
      <c r="AT165" s="453">
        <v>0</v>
      </c>
      <c r="AU165" s="453">
        <v>0</v>
      </c>
      <c r="AV165" s="453">
        <v>0</v>
      </c>
      <c r="AW165" s="453">
        <v>0</v>
      </c>
      <c r="AX165" s="453">
        <v>0</v>
      </c>
      <c r="AY165" s="453">
        <v>0</v>
      </c>
      <c r="AZ165" s="453">
        <v>0</v>
      </c>
      <c r="BA165" s="453">
        <v>0</v>
      </c>
      <c r="BB165" s="579"/>
      <c r="BC165" s="614">
        <f t="shared" si="11"/>
        <v>0</v>
      </c>
      <c r="BD165" s="614" t="e">
        <f t="shared" si="12"/>
        <v>#DIV/0!</v>
      </c>
    </row>
    <row r="166" spans="1:56" ht="15" hidden="1" customHeight="1" x14ac:dyDescent="0.25">
      <c r="A166" s="581" t="str">
        <f t="shared" si="13"/>
        <v>A20441210</v>
      </c>
      <c r="B166" s="1608" t="s">
        <v>35</v>
      </c>
      <c r="C166" s="1889"/>
      <c r="D166" s="1608" t="s">
        <v>315</v>
      </c>
      <c r="E166" s="1889"/>
      <c r="F166" s="1608" t="s">
        <v>313</v>
      </c>
      <c r="G166" s="1889"/>
      <c r="H166" s="1608" t="s">
        <v>316</v>
      </c>
      <c r="I166" s="1889"/>
      <c r="J166" s="1608" t="s">
        <v>342</v>
      </c>
      <c r="K166" s="1889"/>
      <c r="L166" s="1889"/>
      <c r="M166" s="1608" t="s">
        <v>315</v>
      </c>
      <c r="N166" s="1889"/>
      <c r="O166" s="1889"/>
      <c r="P166" s="1608"/>
      <c r="Q166" s="1889"/>
      <c r="R166" s="1608"/>
      <c r="S166" s="1889"/>
      <c r="T166" s="1609" t="s">
        <v>111</v>
      </c>
      <c r="U166" s="1889"/>
      <c r="V166" s="1889"/>
      <c r="W166" s="1889"/>
      <c r="X166" s="1889"/>
      <c r="Y166" s="1889"/>
      <c r="Z166" s="1889"/>
      <c r="AA166" s="1889"/>
      <c r="AB166" s="1608" t="s">
        <v>306</v>
      </c>
      <c r="AC166" s="1889"/>
      <c r="AD166" s="1889"/>
      <c r="AE166" s="1889"/>
      <c r="AF166" s="1889"/>
      <c r="AG166" s="1608" t="s">
        <v>307</v>
      </c>
      <c r="AH166" s="1889"/>
      <c r="AI166" s="1889"/>
      <c r="AJ166" s="320" t="s">
        <v>86</v>
      </c>
      <c r="AK166" s="1610"/>
      <c r="AL166" s="1610"/>
      <c r="AM166" s="1610"/>
      <c r="AN166" s="1610"/>
      <c r="AO166" s="456">
        <v>12000000</v>
      </c>
      <c r="AP166" s="457">
        <v>0</v>
      </c>
      <c r="AQ166" s="456">
        <v>12000000</v>
      </c>
      <c r="AR166" s="643">
        <v>0</v>
      </c>
      <c r="AS166" s="457">
        <v>0</v>
      </c>
      <c r="AT166" s="457">
        <v>0</v>
      </c>
      <c r="AU166" s="457">
        <v>0</v>
      </c>
      <c r="AV166" s="457">
        <v>0</v>
      </c>
      <c r="AW166" s="457">
        <v>0</v>
      </c>
      <c r="AX166" s="457">
        <v>0</v>
      </c>
      <c r="AY166" s="457">
        <v>0</v>
      </c>
      <c r="AZ166" s="457">
        <v>0</v>
      </c>
      <c r="BA166" s="457">
        <v>0</v>
      </c>
      <c r="BB166" s="579"/>
      <c r="BC166" s="614">
        <f t="shared" si="11"/>
        <v>0</v>
      </c>
      <c r="BD166" s="614" t="e">
        <f t="shared" si="12"/>
        <v>#DIV/0!</v>
      </c>
    </row>
    <row r="167" spans="1:56" ht="15" hidden="1" customHeight="1" x14ac:dyDescent="0.25">
      <c r="A167" s="581" t="str">
        <f t="shared" si="13"/>
        <v>A20441213</v>
      </c>
      <c r="B167" s="1608" t="s">
        <v>35</v>
      </c>
      <c r="C167" s="1889"/>
      <c r="D167" s="1608" t="s">
        <v>315</v>
      </c>
      <c r="E167" s="1889"/>
      <c r="F167" s="1608" t="s">
        <v>313</v>
      </c>
      <c r="G167" s="1889"/>
      <c r="H167" s="1608" t="s">
        <v>316</v>
      </c>
      <c r="I167" s="1889"/>
      <c r="J167" s="1608" t="s">
        <v>342</v>
      </c>
      <c r="K167" s="1889"/>
      <c r="L167" s="1889"/>
      <c r="M167" s="1608" t="s">
        <v>315</v>
      </c>
      <c r="N167" s="1889"/>
      <c r="O167" s="1889"/>
      <c r="P167" s="1608"/>
      <c r="Q167" s="1889"/>
      <c r="R167" s="1608"/>
      <c r="S167" s="1889"/>
      <c r="T167" s="1609" t="s">
        <v>111</v>
      </c>
      <c r="U167" s="1889"/>
      <c r="V167" s="1889"/>
      <c r="W167" s="1889"/>
      <c r="X167" s="1889"/>
      <c r="Y167" s="1889"/>
      <c r="Z167" s="1889"/>
      <c r="AA167" s="1889"/>
      <c r="AB167" s="1608" t="s">
        <v>306</v>
      </c>
      <c r="AC167" s="1889"/>
      <c r="AD167" s="1889"/>
      <c r="AE167" s="1889"/>
      <c r="AF167" s="1889"/>
      <c r="AG167" s="1608" t="s">
        <v>307</v>
      </c>
      <c r="AH167" s="1889"/>
      <c r="AI167" s="1889"/>
      <c r="AJ167" s="320" t="s">
        <v>336</v>
      </c>
      <c r="AK167" s="1610"/>
      <c r="AL167" s="1610"/>
      <c r="AM167" s="1610"/>
      <c r="AN167" s="1610"/>
      <c r="AO167" s="456">
        <v>116000000</v>
      </c>
      <c r="AP167" s="457">
        <v>0</v>
      </c>
      <c r="AQ167" s="456">
        <v>116000000</v>
      </c>
      <c r="AR167" s="643">
        <v>0</v>
      </c>
      <c r="AS167" s="457">
        <v>0</v>
      </c>
      <c r="AT167" s="457">
        <v>0</v>
      </c>
      <c r="AU167" s="457">
        <v>0</v>
      </c>
      <c r="AV167" s="457">
        <v>0</v>
      </c>
      <c r="AW167" s="457">
        <v>0</v>
      </c>
      <c r="AX167" s="457">
        <v>0</v>
      </c>
      <c r="AY167" s="457">
        <v>0</v>
      </c>
      <c r="AZ167" s="457">
        <v>0</v>
      </c>
      <c r="BA167" s="457">
        <v>0</v>
      </c>
      <c r="BB167" s="579"/>
      <c r="BC167" s="614">
        <f t="shared" si="11"/>
        <v>0</v>
      </c>
      <c r="BD167" s="614" t="e">
        <f t="shared" si="12"/>
        <v>#DIV/0!</v>
      </c>
    </row>
    <row r="168" spans="1:56" ht="15" hidden="1" customHeight="1" x14ac:dyDescent="0.25">
      <c r="A168" s="581" t="s">
        <v>673</v>
      </c>
      <c r="B168" s="1608" t="s">
        <v>35</v>
      </c>
      <c r="C168" s="1889"/>
      <c r="D168" s="1608" t="s">
        <v>315</v>
      </c>
      <c r="E168" s="1889"/>
      <c r="F168" s="1608" t="s">
        <v>313</v>
      </c>
      <c r="G168" s="1889"/>
      <c r="H168" s="1608" t="s">
        <v>316</v>
      </c>
      <c r="I168" s="1889"/>
      <c r="J168" s="1608" t="s">
        <v>342</v>
      </c>
      <c r="K168" s="1889"/>
      <c r="L168" s="1889"/>
      <c r="M168" s="1608" t="s">
        <v>317</v>
      </c>
      <c r="N168" s="1889"/>
      <c r="O168" s="1889"/>
      <c r="P168" s="1608"/>
      <c r="Q168" s="1889"/>
      <c r="R168" s="1608"/>
      <c r="S168" s="1889"/>
      <c r="T168" s="1609" t="s">
        <v>112</v>
      </c>
      <c r="U168" s="1889"/>
      <c r="V168" s="1889"/>
      <c r="W168" s="1889"/>
      <c r="X168" s="1889"/>
      <c r="Y168" s="1889"/>
      <c r="Z168" s="1889"/>
      <c r="AA168" s="1889"/>
      <c r="AB168" s="1608" t="s">
        <v>306</v>
      </c>
      <c r="AC168" s="1889"/>
      <c r="AD168" s="1889"/>
      <c r="AE168" s="1889"/>
      <c r="AF168" s="1889"/>
      <c r="AG168" s="1608" t="s">
        <v>307</v>
      </c>
      <c r="AH168" s="1889"/>
      <c r="AI168" s="1889"/>
      <c r="AJ168" s="320" t="s">
        <v>86</v>
      </c>
      <c r="AK168" s="1610"/>
      <c r="AL168" s="1610"/>
      <c r="AM168" s="1610"/>
      <c r="AN168" s="1610"/>
      <c r="AO168" s="456">
        <v>5000000</v>
      </c>
      <c r="AP168" s="456">
        <v>3765462</v>
      </c>
      <c r="AQ168" s="456">
        <v>1234538</v>
      </c>
      <c r="AR168" s="643">
        <v>0</v>
      </c>
      <c r="AS168" s="456">
        <v>3765462</v>
      </c>
      <c r="AT168" s="457">
        <v>0</v>
      </c>
      <c r="AU168" s="456">
        <v>3765462</v>
      </c>
      <c r="AV168" s="457">
        <v>0</v>
      </c>
      <c r="AW168" s="456">
        <v>3765462</v>
      </c>
      <c r="AX168" s="457">
        <v>0</v>
      </c>
      <c r="AY168" s="456">
        <v>3765462</v>
      </c>
      <c r="AZ168" s="457">
        <v>0</v>
      </c>
      <c r="BA168" s="457">
        <v>0</v>
      </c>
      <c r="BB168" s="579"/>
      <c r="BC168" s="614">
        <f t="shared" si="11"/>
        <v>0.7530924</v>
      </c>
      <c r="BD168" s="614">
        <f t="shared" si="12"/>
        <v>1</v>
      </c>
    </row>
    <row r="169" spans="1:56" ht="15" hidden="1" customHeight="1" x14ac:dyDescent="0.25">
      <c r="A169" s="581" t="str">
        <f t="shared" si="13"/>
        <v>A204411310</v>
      </c>
      <c r="B169" s="1608" t="s">
        <v>35</v>
      </c>
      <c r="C169" s="1889"/>
      <c r="D169" s="1608" t="s">
        <v>315</v>
      </c>
      <c r="E169" s="1889"/>
      <c r="F169" s="1608" t="s">
        <v>313</v>
      </c>
      <c r="G169" s="1889"/>
      <c r="H169" s="1608" t="s">
        <v>316</v>
      </c>
      <c r="I169" s="1889"/>
      <c r="J169" s="1608" t="s">
        <v>342</v>
      </c>
      <c r="K169" s="1889"/>
      <c r="L169" s="1889"/>
      <c r="M169" s="1608" t="s">
        <v>336</v>
      </c>
      <c r="N169" s="1889"/>
      <c r="O169" s="1889"/>
      <c r="P169" s="1608"/>
      <c r="Q169" s="1889"/>
      <c r="R169" s="1608"/>
      <c r="S169" s="1889"/>
      <c r="T169" s="1609" t="s">
        <v>110</v>
      </c>
      <c r="U169" s="1889"/>
      <c r="V169" s="1889"/>
      <c r="W169" s="1889"/>
      <c r="X169" s="1889"/>
      <c r="Y169" s="1889"/>
      <c r="Z169" s="1889"/>
      <c r="AA169" s="1889"/>
      <c r="AB169" s="1608" t="s">
        <v>306</v>
      </c>
      <c r="AC169" s="1889"/>
      <c r="AD169" s="1889"/>
      <c r="AE169" s="1889"/>
      <c r="AF169" s="1889"/>
      <c r="AG169" s="1608" t="s">
        <v>307</v>
      </c>
      <c r="AH169" s="1889"/>
      <c r="AI169" s="1889"/>
      <c r="AJ169" s="320" t="s">
        <v>86</v>
      </c>
      <c r="AK169" s="1610"/>
      <c r="AL169" s="1610"/>
      <c r="AM169" s="1610"/>
      <c r="AN169" s="1610"/>
      <c r="AO169" s="456">
        <v>340000000</v>
      </c>
      <c r="AP169" s="456">
        <v>221502900</v>
      </c>
      <c r="AQ169" s="456">
        <v>118497100</v>
      </c>
      <c r="AR169" s="643">
        <v>0</v>
      </c>
      <c r="AS169" s="457">
        <v>0</v>
      </c>
      <c r="AT169" s="456">
        <v>221502900</v>
      </c>
      <c r="AU169" s="457">
        <v>0</v>
      </c>
      <c r="AV169" s="457">
        <v>0</v>
      </c>
      <c r="AW169" s="457">
        <v>0</v>
      </c>
      <c r="AX169" s="457">
        <v>0</v>
      </c>
      <c r="AY169" s="457">
        <v>0</v>
      </c>
      <c r="AZ169" s="457">
        <v>0</v>
      </c>
      <c r="BA169" s="457">
        <v>0</v>
      </c>
      <c r="BB169" s="579"/>
      <c r="BC169" s="614">
        <f t="shared" si="11"/>
        <v>0</v>
      </c>
      <c r="BD169" s="614" t="e">
        <f t="shared" si="12"/>
        <v>#DIV/0!</v>
      </c>
    </row>
    <row r="170" spans="1:56" s="581" customFormat="1" ht="15" hidden="1" customHeight="1" x14ac:dyDescent="0.25">
      <c r="A170" s="581" t="str">
        <f t="shared" si="13"/>
        <v>A310</v>
      </c>
      <c r="B170" s="1619" t="s">
        <v>35</v>
      </c>
      <c r="C170" s="1620"/>
      <c r="D170" s="1619" t="s">
        <v>322</v>
      </c>
      <c r="E170" s="1620"/>
      <c r="F170" s="1619"/>
      <c r="G170" s="1620"/>
      <c r="H170" s="1619"/>
      <c r="I170" s="1620"/>
      <c r="J170" s="1619"/>
      <c r="K170" s="1620"/>
      <c r="L170" s="1620"/>
      <c r="M170" s="1619"/>
      <c r="N170" s="1620"/>
      <c r="O170" s="1620"/>
      <c r="P170" s="1619"/>
      <c r="Q170" s="1620"/>
      <c r="R170" s="1619"/>
      <c r="S170" s="1620"/>
      <c r="T170" s="1621" t="s">
        <v>26</v>
      </c>
      <c r="U170" s="1620"/>
      <c r="V170" s="1620"/>
      <c r="W170" s="1620"/>
      <c r="X170" s="1620"/>
      <c r="Y170" s="1620"/>
      <c r="Z170" s="1620"/>
      <c r="AA170" s="1620"/>
      <c r="AB170" s="1619" t="s">
        <v>306</v>
      </c>
      <c r="AC170" s="1620"/>
      <c r="AD170" s="1620"/>
      <c r="AE170" s="1620"/>
      <c r="AF170" s="1620"/>
      <c r="AG170" s="1619" t="s">
        <v>307</v>
      </c>
      <c r="AH170" s="1620"/>
      <c r="AI170" s="1620"/>
      <c r="AJ170" s="479" t="s">
        <v>86</v>
      </c>
      <c r="AK170" s="1622"/>
      <c r="AL170" s="1622"/>
      <c r="AM170" s="1622"/>
      <c r="AN170" s="1622"/>
      <c r="AO170" s="605">
        <v>211904200000</v>
      </c>
      <c r="AP170" s="605">
        <v>202643764151</v>
      </c>
      <c r="AQ170" s="605">
        <v>3260435849</v>
      </c>
      <c r="AR170" s="640">
        <v>6000000000</v>
      </c>
      <c r="AS170" s="605">
        <v>193072961520</v>
      </c>
      <c r="AT170" s="605">
        <v>9570802631</v>
      </c>
      <c r="AU170" s="605">
        <v>106707319107</v>
      </c>
      <c r="AV170" s="605">
        <v>86365642413</v>
      </c>
      <c r="AW170" s="605">
        <v>106684149252</v>
      </c>
      <c r="AX170" s="605">
        <v>23169855</v>
      </c>
      <c r="AY170" s="605">
        <v>106684149252</v>
      </c>
      <c r="AZ170" s="605">
        <v>0</v>
      </c>
      <c r="BA170" s="605">
        <v>2742263</v>
      </c>
      <c r="BB170" s="606"/>
      <c r="BC170" s="607">
        <f t="shared" si="11"/>
        <v>0.91113324568366272</v>
      </c>
      <c r="BD170" s="607">
        <f t="shared" si="12"/>
        <v>0.55255872397725059</v>
      </c>
    </row>
    <row r="171" spans="1:56" s="581" customFormat="1" ht="15" hidden="1" customHeight="1" x14ac:dyDescent="0.25">
      <c r="A171" s="581" t="str">
        <f t="shared" si="13"/>
        <v>A311</v>
      </c>
      <c r="B171" s="1619" t="s">
        <v>35</v>
      </c>
      <c r="C171" s="1620"/>
      <c r="D171" s="1619" t="s">
        <v>322</v>
      </c>
      <c r="E171" s="1620"/>
      <c r="F171" s="1619"/>
      <c r="G171" s="1620"/>
      <c r="H171" s="1619"/>
      <c r="I171" s="1620"/>
      <c r="J171" s="1619"/>
      <c r="K171" s="1620"/>
      <c r="L171" s="1620"/>
      <c r="M171" s="1619"/>
      <c r="N171" s="1620"/>
      <c r="O171" s="1620"/>
      <c r="P171" s="1619"/>
      <c r="Q171" s="1620"/>
      <c r="R171" s="1619"/>
      <c r="S171" s="1620"/>
      <c r="T171" s="1621" t="s">
        <v>26</v>
      </c>
      <c r="U171" s="1620"/>
      <c r="V171" s="1620"/>
      <c r="W171" s="1620"/>
      <c r="X171" s="1620"/>
      <c r="Y171" s="1620"/>
      <c r="Z171" s="1620"/>
      <c r="AA171" s="1620"/>
      <c r="AB171" s="1619" t="s">
        <v>306</v>
      </c>
      <c r="AC171" s="1620"/>
      <c r="AD171" s="1620"/>
      <c r="AE171" s="1620"/>
      <c r="AF171" s="1620"/>
      <c r="AG171" s="1619" t="s">
        <v>309</v>
      </c>
      <c r="AH171" s="1620"/>
      <c r="AI171" s="1620"/>
      <c r="AJ171" s="479" t="s">
        <v>101</v>
      </c>
      <c r="AK171" s="1622"/>
      <c r="AL171" s="1622"/>
      <c r="AM171" s="1622"/>
      <c r="AN171" s="1622"/>
      <c r="AO171" s="605">
        <v>519000000</v>
      </c>
      <c r="AP171" s="605">
        <v>0</v>
      </c>
      <c r="AQ171" s="605">
        <v>519000000</v>
      </c>
      <c r="AR171" s="640">
        <v>0</v>
      </c>
      <c r="AS171" s="605">
        <v>0</v>
      </c>
      <c r="AT171" s="605">
        <v>0</v>
      </c>
      <c r="AU171" s="605">
        <v>0</v>
      </c>
      <c r="AV171" s="605">
        <v>0</v>
      </c>
      <c r="AW171" s="605">
        <v>0</v>
      </c>
      <c r="AX171" s="605">
        <v>0</v>
      </c>
      <c r="AY171" s="605">
        <v>0</v>
      </c>
      <c r="AZ171" s="605">
        <v>0</v>
      </c>
      <c r="BA171" s="605">
        <v>0</v>
      </c>
      <c r="BB171" s="606"/>
      <c r="BC171" s="607">
        <f t="shared" si="11"/>
        <v>0</v>
      </c>
      <c r="BD171" s="607" t="e">
        <f t="shared" si="12"/>
        <v>#DIV/0!</v>
      </c>
    </row>
    <row r="172" spans="1:56" s="581" customFormat="1" ht="15" hidden="1" customHeight="1" x14ac:dyDescent="0.25">
      <c r="A172" s="581" t="str">
        <f t="shared" si="13"/>
        <v>A316</v>
      </c>
      <c r="B172" s="1619" t="s">
        <v>35</v>
      </c>
      <c r="C172" s="1620"/>
      <c r="D172" s="1619" t="s">
        <v>322</v>
      </c>
      <c r="E172" s="1620"/>
      <c r="F172" s="1619"/>
      <c r="G172" s="1620"/>
      <c r="H172" s="1619"/>
      <c r="I172" s="1620"/>
      <c r="J172" s="1619"/>
      <c r="K172" s="1620"/>
      <c r="L172" s="1620"/>
      <c r="M172" s="1619"/>
      <c r="N172" s="1620"/>
      <c r="O172" s="1620"/>
      <c r="P172" s="1619"/>
      <c r="Q172" s="1620"/>
      <c r="R172" s="1619"/>
      <c r="S172" s="1620"/>
      <c r="T172" s="1621" t="s">
        <v>26</v>
      </c>
      <c r="U172" s="1620"/>
      <c r="V172" s="1620"/>
      <c r="W172" s="1620"/>
      <c r="X172" s="1620"/>
      <c r="Y172" s="1620"/>
      <c r="Z172" s="1620"/>
      <c r="AA172" s="1620"/>
      <c r="AB172" s="1619" t="s">
        <v>306</v>
      </c>
      <c r="AC172" s="1620"/>
      <c r="AD172" s="1620"/>
      <c r="AE172" s="1620"/>
      <c r="AF172" s="1620"/>
      <c r="AG172" s="1619" t="s">
        <v>309</v>
      </c>
      <c r="AH172" s="1620"/>
      <c r="AI172" s="1620"/>
      <c r="AJ172" s="479" t="s">
        <v>44</v>
      </c>
      <c r="AK172" s="1622"/>
      <c r="AL172" s="1622"/>
      <c r="AM172" s="1622"/>
      <c r="AN172" s="1622"/>
      <c r="AO172" s="605">
        <v>66513900000</v>
      </c>
      <c r="AP172" s="605">
        <v>17751740315</v>
      </c>
      <c r="AQ172" s="605">
        <v>48762159685</v>
      </c>
      <c r="AR172" s="640">
        <v>0</v>
      </c>
      <c r="AS172" s="605">
        <v>15085305348</v>
      </c>
      <c r="AT172" s="605">
        <v>2666434967</v>
      </c>
      <c r="AU172" s="605">
        <v>10529975262</v>
      </c>
      <c r="AV172" s="605">
        <v>4555330086</v>
      </c>
      <c r="AW172" s="605">
        <v>10240517727</v>
      </c>
      <c r="AX172" s="605">
        <v>289457535</v>
      </c>
      <c r="AY172" s="605">
        <v>10240517727</v>
      </c>
      <c r="AZ172" s="605">
        <v>0</v>
      </c>
      <c r="BA172" s="605">
        <v>0</v>
      </c>
      <c r="BB172" s="606"/>
      <c r="BC172" s="607">
        <f t="shared" si="11"/>
        <v>0.22679929079485642</v>
      </c>
      <c r="BD172" s="607">
        <f t="shared" si="12"/>
        <v>0.67884059956119358</v>
      </c>
    </row>
    <row r="173" spans="1:56" ht="15" hidden="1" customHeight="1" x14ac:dyDescent="0.25">
      <c r="A173" s="581" t="str">
        <f t="shared" si="13"/>
        <v>A3211</v>
      </c>
      <c r="B173" s="1603" t="s">
        <v>35</v>
      </c>
      <c r="C173" s="1889"/>
      <c r="D173" s="1603" t="s">
        <v>322</v>
      </c>
      <c r="E173" s="1889"/>
      <c r="F173" s="1603" t="s">
        <v>315</v>
      </c>
      <c r="G173" s="1889"/>
      <c r="H173" s="1603"/>
      <c r="I173" s="1889"/>
      <c r="J173" s="1603"/>
      <c r="K173" s="1889"/>
      <c r="L173" s="1889"/>
      <c r="M173" s="1603"/>
      <c r="N173" s="1889"/>
      <c r="O173" s="1889"/>
      <c r="P173" s="1603"/>
      <c r="Q173" s="1889"/>
      <c r="R173" s="1603"/>
      <c r="S173" s="1889"/>
      <c r="T173" s="1605" t="s">
        <v>343</v>
      </c>
      <c r="U173" s="1889"/>
      <c r="V173" s="1889"/>
      <c r="W173" s="1889"/>
      <c r="X173" s="1889"/>
      <c r="Y173" s="1889"/>
      <c r="Z173" s="1889"/>
      <c r="AA173" s="1889"/>
      <c r="AB173" s="1603" t="s">
        <v>306</v>
      </c>
      <c r="AC173" s="1889"/>
      <c r="AD173" s="1889"/>
      <c r="AE173" s="1889"/>
      <c r="AF173" s="1889"/>
      <c r="AG173" s="1603" t="s">
        <v>309</v>
      </c>
      <c r="AH173" s="1889"/>
      <c r="AI173" s="1889"/>
      <c r="AJ173" s="317" t="s">
        <v>101</v>
      </c>
      <c r="AK173" s="1604"/>
      <c r="AL173" s="1604"/>
      <c r="AM173" s="1604"/>
      <c r="AN173" s="1604"/>
      <c r="AO173" s="452">
        <v>519000000</v>
      </c>
      <c r="AP173" s="453">
        <v>0</v>
      </c>
      <c r="AQ173" s="452">
        <v>519000000</v>
      </c>
      <c r="AR173" s="642">
        <v>0</v>
      </c>
      <c r="AS173" s="453">
        <v>0</v>
      </c>
      <c r="AT173" s="453">
        <v>0</v>
      </c>
      <c r="AU173" s="453">
        <v>0</v>
      </c>
      <c r="AV173" s="453">
        <v>0</v>
      </c>
      <c r="AW173" s="453">
        <v>0</v>
      </c>
      <c r="AX173" s="453">
        <v>0</v>
      </c>
      <c r="AY173" s="453">
        <v>0</v>
      </c>
      <c r="AZ173" s="453">
        <v>0</v>
      </c>
      <c r="BA173" s="453">
        <v>0</v>
      </c>
      <c r="BB173" s="579"/>
      <c r="BC173" s="614">
        <f t="shared" si="11"/>
        <v>0</v>
      </c>
      <c r="BD173" s="614" t="e">
        <f t="shared" si="12"/>
        <v>#DIV/0!</v>
      </c>
    </row>
    <row r="174" spans="1:56" ht="15" hidden="1" customHeight="1" x14ac:dyDescent="0.25">
      <c r="A174" s="581" t="str">
        <f t="shared" si="13"/>
        <v>A32111</v>
      </c>
      <c r="B174" s="1603" t="s">
        <v>35</v>
      </c>
      <c r="C174" s="1889"/>
      <c r="D174" s="1603" t="s">
        <v>322</v>
      </c>
      <c r="E174" s="1889"/>
      <c r="F174" s="1603" t="s">
        <v>315</v>
      </c>
      <c r="G174" s="1889"/>
      <c r="H174" s="1603" t="s">
        <v>312</v>
      </c>
      <c r="I174" s="1889"/>
      <c r="J174" s="1603"/>
      <c r="K174" s="1889"/>
      <c r="L174" s="1889"/>
      <c r="M174" s="1603"/>
      <c r="N174" s="1889"/>
      <c r="O174" s="1889"/>
      <c r="P174" s="1603"/>
      <c r="Q174" s="1889"/>
      <c r="R174" s="1603"/>
      <c r="S174" s="1889"/>
      <c r="T174" s="1605" t="s">
        <v>344</v>
      </c>
      <c r="U174" s="1889"/>
      <c r="V174" s="1889"/>
      <c r="W174" s="1889"/>
      <c r="X174" s="1889"/>
      <c r="Y174" s="1889"/>
      <c r="Z174" s="1889"/>
      <c r="AA174" s="1889"/>
      <c r="AB174" s="1603" t="s">
        <v>306</v>
      </c>
      <c r="AC174" s="1889"/>
      <c r="AD174" s="1889"/>
      <c r="AE174" s="1889"/>
      <c r="AF174" s="1889"/>
      <c r="AG174" s="1603" t="s">
        <v>309</v>
      </c>
      <c r="AH174" s="1889"/>
      <c r="AI174" s="1889"/>
      <c r="AJ174" s="317" t="s">
        <v>101</v>
      </c>
      <c r="AK174" s="1604"/>
      <c r="AL174" s="1604"/>
      <c r="AM174" s="1604"/>
      <c r="AN174" s="1604"/>
      <c r="AO174" s="452">
        <v>519000000</v>
      </c>
      <c r="AP174" s="453">
        <v>0</v>
      </c>
      <c r="AQ174" s="452">
        <v>519000000</v>
      </c>
      <c r="AR174" s="642">
        <v>0</v>
      </c>
      <c r="AS174" s="453">
        <v>0</v>
      </c>
      <c r="AT174" s="453">
        <v>0</v>
      </c>
      <c r="AU174" s="453">
        <v>0</v>
      </c>
      <c r="AV174" s="453">
        <v>0</v>
      </c>
      <c r="AW174" s="453">
        <v>0</v>
      </c>
      <c r="AX174" s="453">
        <v>0</v>
      </c>
      <c r="AY174" s="453">
        <v>0</v>
      </c>
      <c r="AZ174" s="453">
        <v>0</v>
      </c>
      <c r="BA174" s="453">
        <v>0</v>
      </c>
      <c r="BB174" s="579"/>
      <c r="BC174" s="614">
        <f t="shared" si="11"/>
        <v>0</v>
      </c>
      <c r="BD174" s="614" t="e">
        <f t="shared" si="12"/>
        <v>#DIV/0!</v>
      </c>
    </row>
    <row r="175" spans="1:56" ht="15" hidden="1" customHeight="1" x14ac:dyDescent="0.25">
      <c r="A175" s="581" t="str">
        <f t="shared" si="13"/>
        <v>A321111</v>
      </c>
      <c r="B175" s="1608" t="s">
        <v>35</v>
      </c>
      <c r="C175" s="1889"/>
      <c r="D175" s="1608" t="s">
        <v>322</v>
      </c>
      <c r="E175" s="1889"/>
      <c r="F175" s="1608" t="s">
        <v>315</v>
      </c>
      <c r="G175" s="1889"/>
      <c r="H175" s="1608" t="s">
        <v>312</v>
      </c>
      <c r="I175" s="1889"/>
      <c r="J175" s="1608" t="s">
        <v>312</v>
      </c>
      <c r="K175" s="1889"/>
      <c r="L175" s="1889"/>
      <c r="M175" s="1608"/>
      <c r="N175" s="1889"/>
      <c r="O175" s="1889"/>
      <c r="P175" s="1608"/>
      <c r="Q175" s="1889"/>
      <c r="R175" s="1608"/>
      <c r="S175" s="1889"/>
      <c r="T175" s="1609" t="s">
        <v>113</v>
      </c>
      <c r="U175" s="1889"/>
      <c r="V175" s="1889"/>
      <c r="W175" s="1889"/>
      <c r="X175" s="1889"/>
      <c r="Y175" s="1889"/>
      <c r="Z175" s="1889"/>
      <c r="AA175" s="1889"/>
      <c r="AB175" s="1608" t="s">
        <v>306</v>
      </c>
      <c r="AC175" s="1889"/>
      <c r="AD175" s="1889"/>
      <c r="AE175" s="1889"/>
      <c r="AF175" s="1889"/>
      <c r="AG175" s="1608" t="s">
        <v>309</v>
      </c>
      <c r="AH175" s="1889"/>
      <c r="AI175" s="1889"/>
      <c r="AJ175" s="320" t="s">
        <v>101</v>
      </c>
      <c r="AK175" s="1610"/>
      <c r="AL175" s="1610"/>
      <c r="AM175" s="1610"/>
      <c r="AN175" s="1610"/>
      <c r="AO175" s="456">
        <v>519000000</v>
      </c>
      <c r="AP175" s="457">
        <v>0</v>
      </c>
      <c r="AQ175" s="456">
        <v>519000000</v>
      </c>
      <c r="AR175" s="643">
        <v>0</v>
      </c>
      <c r="AS175" s="457">
        <v>0</v>
      </c>
      <c r="AT175" s="457">
        <v>0</v>
      </c>
      <c r="AU175" s="457">
        <v>0</v>
      </c>
      <c r="AV175" s="457">
        <v>0</v>
      </c>
      <c r="AW175" s="457">
        <v>0</v>
      </c>
      <c r="AX175" s="457">
        <v>0</v>
      </c>
      <c r="AY175" s="457">
        <v>0</v>
      </c>
      <c r="AZ175" s="457">
        <v>0</v>
      </c>
      <c r="BA175" s="457">
        <v>0</v>
      </c>
      <c r="BB175" s="579"/>
      <c r="BC175" s="614">
        <f t="shared" si="11"/>
        <v>0</v>
      </c>
      <c r="BD175" s="614" t="e">
        <f t="shared" si="12"/>
        <v>#DIV/0!</v>
      </c>
    </row>
    <row r="176" spans="1:56" ht="15" hidden="1" customHeight="1" x14ac:dyDescent="0.25">
      <c r="A176" s="581" t="str">
        <f t="shared" si="13"/>
        <v>A3510</v>
      </c>
      <c r="B176" s="1603" t="s">
        <v>35</v>
      </c>
      <c r="C176" s="1889"/>
      <c r="D176" s="1603" t="s">
        <v>322</v>
      </c>
      <c r="E176" s="1889"/>
      <c r="F176" s="1603" t="s">
        <v>317</v>
      </c>
      <c r="G176" s="1889"/>
      <c r="H176" s="1603"/>
      <c r="I176" s="1889"/>
      <c r="J176" s="1603"/>
      <c r="K176" s="1889"/>
      <c r="L176" s="1889"/>
      <c r="M176" s="1603"/>
      <c r="N176" s="1889"/>
      <c r="O176" s="1889"/>
      <c r="P176" s="1603"/>
      <c r="Q176" s="1889"/>
      <c r="R176" s="1603"/>
      <c r="S176" s="1889"/>
      <c r="T176" s="1605" t="s">
        <v>345</v>
      </c>
      <c r="U176" s="1889"/>
      <c r="V176" s="1889"/>
      <c r="W176" s="1889"/>
      <c r="X176" s="1889"/>
      <c r="Y176" s="1889"/>
      <c r="Z176" s="1889"/>
      <c r="AA176" s="1889"/>
      <c r="AB176" s="1603" t="s">
        <v>306</v>
      </c>
      <c r="AC176" s="1889"/>
      <c r="AD176" s="1889"/>
      <c r="AE176" s="1889"/>
      <c r="AF176" s="1889"/>
      <c r="AG176" s="1603" t="s">
        <v>307</v>
      </c>
      <c r="AH176" s="1889"/>
      <c r="AI176" s="1889"/>
      <c r="AJ176" s="317" t="s">
        <v>86</v>
      </c>
      <c r="AK176" s="1604"/>
      <c r="AL176" s="1604"/>
      <c r="AM176" s="1604"/>
      <c r="AN176" s="1604"/>
      <c r="AO176" s="452">
        <v>186200000</v>
      </c>
      <c r="AP176" s="453">
        <v>0</v>
      </c>
      <c r="AQ176" s="452">
        <v>186200000</v>
      </c>
      <c r="AR176" s="642">
        <v>0</v>
      </c>
      <c r="AS176" s="453">
        <v>0</v>
      </c>
      <c r="AT176" s="453">
        <v>0</v>
      </c>
      <c r="AU176" s="453">
        <v>0</v>
      </c>
      <c r="AV176" s="453">
        <v>0</v>
      </c>
      <c r="AW176" s="453">
        <v>0</v>
      </c>
      <c r="AX176" s="453">
        <v>0</v>
      </c>
      <c r="AY176" s="453">
        <v>0</v>
      </c>
      <c r="AZ176" s="453">
        <v>0</v>
      </c>
      <c r="BA176" s="453">
        <v>0</v>
      </c>
      <c r="BB176" s="579"/>
      <c r="BC176" s="614">
        <f t="shared" si="11"/>
        <v>0</v>
      </c>
      <c r="BD176" s="614" t="e">
        <f t="shared" si="12"/>
        <v>#DIV/0!</v>
      </c>
    </row>
    <row r="177" spans="1:56" ht="15" hidden="1" customHeight="1" x14ac:dyDescent="0.25">
      <c r="A177" s="581" t="str">
        <f t="shared" si="13"/>
        <v>A35310</v>
      </c>
      <c r="B177" s="1603" t="s">
        <v>35</v>
      </c>
      <c r="C177" s="1889"/>
      <c r="D177" s="1603" t="s">
        <v>322</v>
      </c>
      <c r="E177" s="1889"/>
      <c r="F177" s="1603" t="s">
        <v>317</v>
      </c>
      <c r="G177" s="1889"/>
      <c r="H177" s="1603" t="s">
        <v>322</v>
      </c>
      <c r="I177" s="1889"/>
      <c r="J177" s="1603"/>
      <c r="K177" s="1889"/>
      <c r="L177" s="1889"/>
      <c r="M177" s="1603"/>
      <c r="N177" s="1889"/>
      <c r="O177" s="1889"/>
      <c r="P177" s="1603"/>
      <c r="Q177" s="1889"/>
      <c r="R177" s="1603"/>
      <c r="S177" s="1889"/>
      <c r="T177" s="1605" t="s">
        <v>346</v>
      </c>
      <c r="U177" s="1889"/>
      <c r="V177" s="1889"/>
      <c r="W177" s="1889"/>
      <c r="X177" s="1889"/>
      <c r="Y177" s="1889"/>
      <c r="Z177" s="1889"/>
      <c r="AA177" s="1889"/>
      <c r="AB177" s="1603" t="s">
        <v>306</v>
      </c>
      <c r="AC177" s="1889"/>
      <c r="AD177" s="1889"/>
      <c r="AE177" s="1889"/>
      <c r="AF177" s="1889"/>
      <c r="AG177" s="1603" t="s">
        <v>307</v>
      </c>
      <c r="AH177" s="1889"/>
      <c r="AI177" s="1889"/>
      <c r="AJ177" s="317" t="s">
        <v>86</v>
      </c>
      <c r="AK177" s="1604"/>
      <c r="AL177" s="1604"/>
      <c r="AM177" s="1604"/>
      <c r="AN177" s="1604"/>
      <c r="AO177" s="452">
        <v>186200000</v>
      </c>
      <c r="AP177" s="453">
        <v>0</v>
      </c>
      <c r="AQ177" s="452">
        <v>186200000</v>
      </c>
      <c r="AR177" s="642">
        <v>0</v>
      </c>
      <c r="AS177" s="453">
        <v>0</v>
      </c>
      <c r="AT177" s="453">
        <v>0</v>
      </c>
      <c r="AU177" s="453">
        <v>0</v>
      </c>
      <c r="AV177" s="453">
        <v>0</v>
      </c>
      <c r="AW177" s="453">
        <v>0</v>
      </c>
      <c r="AX177" s="453">
        <v>0</v>
      </c>
      <c r="AY177" s="453">
        <v>0</v>
      </c>
      <c r="AZ177" s="453">
        <v>0</v>
      </c>
      <c r="BA177" s="453">
        <v>0</v>
      </c>
      <c r="BB177" s="579"/>
      <c r="BC177" s="614">
        <f t="shared" si="11"/>
        <v>0</v>
      </c>
      <c r="BD177" s="614" t="e">
        <f t="shared" si="12"/>
        <v>#DIV/0!</v>
      </c>
    </row>
    <row r="178" spans="1:56" ht="15" hidden="1" customHeight="1" x14ac:dyDescent="0.25">
      <c r="A178" s="581" t="str">
        <f t="shared" si="13"/>
        <v>A3534410</v>
      </c>
      <c r="B178" s="1608" t="s">
        <v>35</v>
      </c>
      <c r="C178" s="1889"/>
      <c r="D178" s="1608" t="s">
        <v>322</v>
      </c>
      <c r="E178" s="1889"/>
      <c r="F178" s="1608" t="s">
        <v>317</v>
      </c>
      <c r="G178" s="1889"/>
      <c r="H178" s="1608" t="s">
        <v>322</v>
      </c>
      <c r="I178" s="1889"/>
      <c r="J178" s="1608" t="s">
        <v>347</v>
      </c>
      <c r="K178" s="1889"/>
      <c r="L178" s="1889"/>
      <c r="M178" s="1608"/>
      <c r="N178" s="1889"/>
      <c r="O178" s="1889"/>
      <c r="P178" s="1608"/>
      <c r="Q178" s="1889"/>
      <c r="R178" s="1608"/>
      <c r="S178" s="1889"/>
      <c r="T178" s="1609" t="s">
        <v>114</v>
      </c>
      <c r="U178" s="1889"/>
      <c r="V178" s="1889"/>
      <c r="W178" s="1889"/>
      <c r="X178" s="1889"/>
      <c r="Y178" s="1889"/>
      <c r="Z178" s="1889"/>
      <c r="AA178" s="1889"/>
      <c r="AB178" s="1608" t="s">
        <v>306</v>
      </c>
      <c r="AC178" s="1889"/>
      <c r="AD178" s="1889"/>
      <c r="AE178" s="1889"/>
      <c r="AF178" s="1889"/>
      <c r="AG178" s="1608" t="s">
        <v>307</v>
      </c>
      <c r="AH178" s="1889"/>
      <c r="AI178" s="1889"/>
      <c r="AJ178" s="320" t="s">
        <v>86</v>
      </c>
      <c r="AK178" s="1610"/>
      <c r="AL178" s="1610"/>
      <c r="AM178" s="1610"/>
      <c r="AN178" s="1610"/>
      <c r="AO178" s="456">
        <v>186200000</v>
      </c>
      <c r="AP178" s="457">
        <v>0</v>
      </c>
      <c r="AQ178" s="456">
        <v>186200000</v>
      </c>
      <c r="AR178" s="643">
        <v>0</v>
      </c>
      <c r="AS178" s="457">
        <v>0</v>
      </c>
      <c r="AT178" s="457">
        <v>0</v>
      </c>
      <c r="AU178" s="457">
        <v>0</v>
      </c>
      <c r="AV178" s="457">
        <v>0</v>
      </c>
      <c r="AW178" s="457">
        <v>0</v>
      </c>
      <c r="AX178" s="457">
        <v>0</v>
      </c>
      <c r="AY178" s="457">
        <v>0</v>
      </c>
      <c r="AZ178" s="457">
        <v>0</v>
      </c>
      <c r="BA178" s="457">
        <v>0</v>
      </c>
      <c r="BB178" s="579"/>
      <c r="BC178" s="614">
        <f t="shared" si="11"/>
        <v>0</v>
      </c>
      <c r="BD178" s="614" t="e">
        <f t="shared" si="12"/>
        <v>#DIV/0!</v>
      </c>
    </row>
    <row r="179" spans="1:56" ht="15" hidden="1" customHeight="1" x14ac:dyDescent="0.25">
      <c r="A179" s="581" t="str">
        <f t="shared" si="13"/>
        <v>A3610</v>
      </c>
      <c r="B179" s="1603" t="s">
        <v>35</v>
      </c>
      <c r="C179" s="1889"/>
      <c r="D179" s="1603" t="s">
        <v>322</v>
      </c>
      <c r="E179" s="1889"/>
      <c r="F179" s="1603" t="s">
        <v>325</v>
      </c>
      <c r="G179" s="1889"/>
      <c r="H179" s="1603"/>
      <c r="I179" s="1889"/>
      <c r="J179" s="1603"/>
      <c r="K179" s="1889"/>
      <c r="L179" s="1889"/>
      <c r="M179" s="1603"/>
      <c r="N179" s="1889"/>
      <c r="O179" s="1889"/>
      <c r="P179" s="1603"/>
      <c r="Q179" s="1889"/>
      <c r="R179" s="1603"/>
      <c r="S179" s="1889"/>
      <c r="T179" s="1605" t="s">
        <v>348</v>
      </c>
      <c r="U179" s="1889"/>
      <c r="V179" s="1889"/>
      <c r="W179" s="1889"/>
      <c r="X179" s="1889"/>
      <c r="Y179" s="1889"/>
      <c r="Z179" s="1889"/>
      <c r="AA179" s="1889"/>
      <c r="AB179" s="1603" t="s">
        <v>306</v>
      </c>
      <c r="AC179" s="1889"/>
      <c r="AD179" s="1889"/>
      <c r="AE179" s="1889"/>
      <c r="AF179" s="1889"/>
      <c r="AG179" s="1603" t="s">
        <v>307</v>
      </c>
      <c r="AH179" s="1889"/>
      <c r="AI179" s="1889"/>
      <c r="AJ179" s="317" t="s">
        <v>86</v>
      </c>
      <c r="AK179" s="1604"/>
      <c r="AL179" s="1604"/>
      <c r="AM179" s="1604"/>
      <c r="AN179" s="1604"/>
      <c r="AO179" s="452">
        <v>211718000000</v>
      </c>
      <c r="AP179" s="452">
        <v>202643764151</v>
      </c>
      <c r="AQ179" s="452">
        <v>3074235849</v>
      </c>
      <c r="AR179" s="641">
        <v>6000000000</v>
      </c>
      <c r="AS179" s="452">
        <v>193072961520</v>
      </c>
      <c r="AT179" s="452">
        <v>9570802631</v>
      </c>
      <c r="AU179" s="452">
        <v>106707319107</v>
      </c>
      <c r="AV179" s="452">
        <v>86365642413</v>
      </c>
      <c r="AW179" s="452">
        <v>106684149252</v>
      </c>
      <c r="AX179" s="452">
        <v>23169855</v>
      </c>
      <c r="AY179" s="452">
        <v>106684149252</v>
      </c>
      <c r="AZ179" s="453">
        <v>0</v>
      </c>
      <c r="BA179" s="452">
        <v>2742263</v>
      </c>
      <c r="BB179" s="579"/>
      <c r="BC179" s="614">
        <f t="shared" si="11"/>
        <v>0.91193456163387143</v>
      </c>
      <c r="BD179" s="614">
        <f t="shared" si="12"/>
        <v>0.55255872397725059</v>
      </c>
    </row>
    <row r="180" spans="1:56" ht="15" hidden="1" customHeight="1" x14ac:dyDescent="0.25">
      <c r="A180" s="581" t="str">
        <f t="shared" si="13"/>
        <v>A3616</v>
      </c>
      <c r="B180" s="1603" t="s">
        <v>35</v>
      </c>
      <c r="C180" s="1889"/>
      <c r="D180" s="1603" t="s">
        <v>322</v>
      </c>
      <c r="E180" s="1889"/>
      <c r="F180" s="1603" t="s">
        <v>325</v>
      </c>
      <c r="G180" s="1889"/>
      <c r="H180" s="1603"/>
      <c r="I180" s="1889"/>
      <c r="J180" s="1603"/>
      <c r="K180" s="1889"/>
      <c r="L180" s="1889"/>
      <c r="M180" s="1603"/>
      <c r="N180" s="1889"/>
      <c r="O180" s="1889"/>
      <c r="P180" s="1603"/>
      <c r="Q180" s="1889"/>
      <c r="R180" s="1603"/>
      <c r="S180" s="1889"/>
      <c r="T180" s="1605" t="s">
        <v>348</v>
      </c>
      <c r="U180" s="1889"/>
      <c r="V180" s="1889"/>
      <c r="W180" s="1889"/>
      <c r="X180" s="1889"/>
      <c r="Y180" s="1889"/>
      <c r="Z180" s="1889"/>
      <c r="AA180" s="1889"/>
      <c r="AB180" s="1603" t="s">
        <v>306</v>
      </c>
      <c r="AC180" s="1889"/>
      <c r="AD180" s="1889"/>
      <c r="AE180" s="1889"/>
      <c r="AF180" s="1889"/>
      <c r="AG180" s="1603" t="s">
        <v>309</v>
      </c>
      <c r="AH180" s="1889"/>
      <c r="AI180" s="1889"/>
      <c r="AJ180" s="317" t="s">
        <v>44</v>
      </c>
      <c r="AK180" s="1604"/>
      <c r="AL180" s="1604"/>
      <c r="AM180" s="1604"/>
      <c r="AN180" s="1604"/>
      <c r="AO180" s="452">
        <v>66513900000</v>
      </c>
      <c r="AP180" s="452">
        <v>17751740315</v>
      </c>
      <c r="AQ180" s="452">
        <v>48762159685</v>
      </c>
      <c r="AR180" s="642">
        <v>0</v>
      </c>
      <c r="AS180" s="452">
        <v>15085305348</v>
      </c>
      <c r="AT180" s="452">
        <v>2666434967</v>
      </c>
      <c r="AU180" s="452">
        <v>10529975262</v>
      </c>
      <c r="AV180" s="452">
        <v>4555330086</v>
      </c>
      <c r="AW180" s="452">
        <v>10240517727</v>
      </c>
      <c r="AX180" s="452">
        <v>289457535</v>
      </c>
      <c r="AY180" s="452">
        <v>10240517727</v>
      </c>
      <c r="AZ180" s="453">
        <v>0</v>
      </c>
      <c r="BA180" s="453">
        <v>0</v>
      </c>
      <c r="BB180" s="579"/>
      <c r="BC180" s="614">
        <f t="shared" si="11"/>
        <v>0.22679929079485642</v>
      </c>
      <c r="BD180" s="614">
        <f t="shared" si="12"/>
        <v>0.67884059956119358</v>
      </c>
    </row>
    <row r="181" spans="1:56" ht="15" hidden="1" customHeight="1" x14ac:dyDescent="0.25">
      <c r="A181" s="581" t="str">
        <f t="shared" si="13"/>
        <v>A36110</v>
      </c>
      <c r="B181" s="1603" t="s">
        <v>35</v>
      </c>
      <c r="C181" s="1889"/>
      <c r="D181" s="1603" t="s">
        <v>322</v>
      </c>
      <c r="E181" s="1889"/>
      <c r="F181" s="1603" t="s">
        <v>325</v>
      </c>
      <c r="G181" s="1889"/>
      <c r="H181" s="1603" t="s">
        <v>312</v>
      </c>
      <c r="I181" s="1889"/>
      <c r="J181" s="1603"/>
      <c r="K181" s="1889"/>
      <c r="L181" s="1889"/>
      <c r="M181" s="1603"/>
      <c r="N181" s="1889"/>
      <c r="O181" s="1889"/>
      <c r="P181" s="1603"/>
      <c r="Q181" s="1889"/>
      <c r="R181" s="1603"/>
      <c r="S181" s="1889"/>
      <c r="T181" s="1605" t="s">
        <v>453</v>
      </c>
      <c r="U181" s="1889"/>
      <c r="V181" s="1889"/>
      <c r="W181" s="1889"/>
      <c r="X181" s="1889"/>
      <c r="Y181" s="1889"/>
      <c r="Z181" s="1889"/>
      <c r="AA181" s="1889"/>
      <c r="AB181" s="1603" t="s">
        <v>306</v>
      </c>
      <c r="AC181" s="1889"/>
      <c r="AD181" s="1889"/>
      <c r="AE181" s="1889"/>
      <c r="AF181" s="1889"/>
      <c r="AG181" s="1603" t="s">
        <v>307</v>
      </c>
      <c r="AH181" s="1889"/>
      <c r="AI181" s="1889"/>
      <c r="AJ181" s="317" t="s">
        <v>86</v>
      </c>
      <c r="AK181" s="1604"/>
      <c r="AL181" s="1604"/>
      <c r="AM181" s="1604"/>
      <c r="AN181" s="1604"/>
      <c r="AO181" s="452">
        <v>420000000</v>
      </c>
      <c r="AP181" s="452">
        <v>401464151</v>
      </c>
      <c r="AQ181" s="452">
        <v>18535849</v>
      </c>
      <c r="AR181" s="642">
        <v>0</v>
      </c>
      <c r="AS181" s="452">
        <v>401464151</v>
      </c>
      <c r="AT181" s="453">
        <v>0</v>
      </c>
      <c r="AU181" s="452">
        <v>401464151</v>
      </c>
      <c r="AV181" s="453">
        <v>0</v>
      </c>
      <c r="AW181" s="452">
        <v>401464151</v>
      </c>
      <c r="AX181" s="453">
        <v>0</v>
      </c>
      <c r="AY181" s="452">
        <v>401464151</v>
      </c>
      <c r="AZ181" s="453">
        <v>0</v>
      </c>
      <c r="BA181" s="453">
        <v>0</v>
      </c>
      <c r="BB181" s="579"/>
      <c r="BC181" s="614">
        <f t="shared" si="11"/>
        <v>0.95586702619047614</v>
      </c>
      <c r="BD181" s="614">
        <f t="shared" si="12"/>
        <v>1</v>
      </c>
    </row>
    <row r="182" spans="1:56" ht="15" hidden="1" customHeight="1" x14ac:dyDescent="0.25">
      <c r="A182" s="581" t="str">
        <f t="shared" si="13"/>
        <v>A361110</v>
      </c>
      <c r="B182" s="1608" t="s">
        <v>35</v>
      </c>
      <c r="C182" s="1889"/>
      <c r="D182" s="1608" t="s">
        <v>322</v>
      </c>
      <c r="E182" s="1889"/>
      <c r="F182" s="1608" t="s">
        <v>325</v>
      </c>
      <c r="G182" s="1889"/>
      <c r="H182" s="1608" t="s">
        <v>312</v>
      </c>
      <c r="I182" s="1889"/>
      <c r="J182" s="1608" t="s">
        <v>312</v>
      </c>
      <c r="K182" s="1889"/>
      <c r="L182" s="1889"/>
      <c r="M182" s="1608"/>
      <c r="N182" s="1889"/>
      <c r="O182" s="1889"/>
      <c r="P182" s="1608"/>
      <c r="Q182" s="1889"/>
      <c r="R182" s="1608"/>
      <c r="S182" s="1889"/>
      <c r="T182" s="1609" t="s">
        <v>453</v>
      </c>
      <c r="U182" s="1889"/>
      <c r="V182" s="1889"/>
      <c r="W182" s="1889"/>
      <c r="X182" s="1889"/>
      <c r="Y182" s="1889"/>
      <c r="Z182" s="1889"/>
      <c r="AA182" s="1889"/>
      <c r="AB182" s="1608" t="s">
        <v>306</v>
      </c>
      <c r="AC182" s="1889"/>
      <c r="AD182" s="1889"/>
      <c r="AE182" s="1889"/>
      <c r="AF182" s="1889"/>
      <c r="AG182" s="1608" t="s">
        <v>307</v>
      </c>
      <c r="AH182" s="1889"/>
      <c r="AI182" s="1889"/>
      <c r="AJ182" s="320" t="s">
        <v>86</v>
      </c>
      <c r="AK182" s="1610"/>
      <c r="AL182" s="1610"/>
      <c r="AM182" s="1610"/>
      <c r="AN182" s="1610"/>
      <c r="AO182" s="456">
        <v>420000000</v>
      </c>
      <c r="AP182" s="456">
        <v>401464151</v>
      </c>
      <c r="AQ182" s="456">
        <v>18535849</v>
      </c>
      <c r="AR182" s="643">
        <v>0</v>
      </c>
      <c r="AS182" s="456">
        <v>401464151</v>
      </c>
      <c r="AT182" s="457">
        <v>0</v>
      </c>
      <c r="AU182" s="456">
        <v>401464151</v>
      </c>
      <c r="AV182" s="457">
        <v>0</v>
      </c>
      <c r="AW182" s="456">
        <v>401464151</v>
      </c>
      <c r="AX182" s="457">
        <v>0</v>
      </c>
      <c r="AY182" s="456">
        <v>401464151</v>
      </c>
      <c r="AZ182" s="457">
        <v>0</v>
      </c>
      <c r="BA182" s="457">
        <v>0</v>
      </c>
      <c r="BB182" s="579"/>
      <c r="BC182" s="614">
        <f t="shared" si="11"/>
        <v>0.95586702619047614</v>
      </c>
      <c r="BD182" s="614">
        <f t="shared" si="12"/>
        <v>1</v>
      </c>
    </row>
    <row r="183" spans="1:56" ht="15" hidden="1" customHeight="1" x14ac:dyDescent="0.25">
      <c r="A183" s="581" t="str">
        <f t="shared" si="13"/>
        <v>A3611210</v>
      </c>
      <c r="B183" s="1608" t="s">
        <v>35</v>
      </c>
      <c r="C183" s="1889"/>
      <c r="D183" s="1608" t="s">
        <v>322</v>
      </c>
      <c r="E183" s="1889"/>
      <c r="F183" s="1608" t="s">
        <v>325</v>
      </c>
      <c r="G183" s="1889"/>
      <c r="H183" s="1608" t="s">
        <v>312</v>
      </c>
      <c r="I183" s="1889"/>
      <c r="J183" s="1608" t="s">
        <v>312</v>
      </c>
      <c r="K183" s="1889"/>
      <c r="L183" s="1889"/>
      <c r="M183" s="1608" t="s">
        <v>315</v>
      </c>
      <c r="N183" s="1889"/>
      <c r="O183" s="1889"/>
      <c r="P183" s="1608"/>
      <c r="Q183" s="1889"/>
      <c r="R183" s="1608"/>
      <c r="S183" s="1889"/>
      <c r="T183" s="1609" t="s">
        <v>454</v>
      </c>
      <c r="U183" s="1889"/>
      <c r="V183" s="1889"/>
      <c r="W183" s="1889"/>
      <c r="X183" s="1889"/>
      <c r="Y183" s="1889"/>
      <c r="Z183" s="1889"/>
      <c r="AA183" s="1889"/>
      <c r="AB183" s="1608" t="s">
        <v>306</v>
      </c>
      <c r="AC183" s="1889"/>
      <c r="AD183" s="1889"/>
      <c r="AE183" s="1889"/>
      <c r="AF183" s="1889"/>
      <c r="AG183" s="1608" t="s">
        <v>307</v>
      </c>
      <c r="AH183" s="1889"/>
      <c r="AI183" s="1889"/>
      <c r="AJ183" s="320" t="s">
        <v>86</v>
      </c>
      <c r="AK183" s="1610"/>
      <c r="AL183" s="1610"/>
      <c r="AM183" s="1610"/>
      <c r="AN183" s="1610"/>
      <c r="AO183" s="456">
        <v>420000000</v>
      </c>
      <c r="AP183" s="456">
        <v>401464151</v>
      </c>
      <c r="AQ183" s="456">
        <v>18535849</v>
      </c>
      <c r="AR183" s="643">
        <v>0</v>
      </c>
      <c r="AS183" s="456">
        <v>401464151</v>
      </c>
      <c r="AT183" s="457">
        <v>0</v>
      </c>
      <c r="AU183" s="456">
        <v>401464151</v>
      </c>
      <c r="AV183" s="457">
        <v>0</v>
      </c>
      <c r="AW183" s="456">
        <v>401464151</v>
      </c>
      <c r="AX183" s="457">
        <v>0</v>
      </c>
      <c r="AY183" s="456">
        <v>401464151</v>
      </c>
      <c r="AZ183" s="457">
        <v>0</v>
      </c>
      <c r="BA183" s="457">
        <v>0</v>
      </c>
      <c r="BB183" s="579"/>
      <c r="BC183" s="614">
        <f t="shared" si="11"/>
        <v>0.95586702619047614</v>
      </c>
      <c r="BD183" s="614">
        <f t="shared" si="12"/>
        <v>1</v>
      </c>
    </row>
    <row r="184" spans="1:56" ht="15" hidden="1" customHeight="1" x14ac:dyDescent="0.25">
      <c r="A184" s="581" t="str">
        <f t="shared" si="13"/>
        <v>A36310</v>
      </c>
      <c r="B184" s="1603" t="s">
        <v>35</v>
      </c>
      <c r="C184" s="1889"/>
      <c r="D184" s="1603" t="s">
        <v>322</v>
      </c>
      <c r="E184" s="1889"/>
      <c r="F184" s="1603" t="s">
        <v>325</v>
      </c>
      <c r="G184" s="1889"/>
      <c r="H184" s="1603" t="s">
        <v>322</v>
      </c>
      <c r="I184" s="1889"/>
      <c r="J184" s="1603"/>
      <c r="K184" s="1889"/>
      <c r="L184" s="1889"/>
      <c r="M184" s="1603"/>
      <c r="N184" s="1889"/>
      <c r="O184" s="1889"/>
      <c r="P184" s="1603"/>
      <c r="Q184" s="1889"/>
      <c r="R184" s="1603"/>
      <c r="S184" s="1889"/>
      <c r="T184" s="1605" t="s">
        <v>349</v>
      </c>
      <c r="U184" s="1889"/>
      <c r="V184" s="1889"/>
      <c r="W184" s="1889"/>
      <c r="X184" s="1889"/>
      <c r="Y184" s="1889"/>
      <c r="Z184" s="1889"/>
      <c r="AA184" s="1889"/>
      <c r="AB184" s="1603" t="s">
        <v>306</v>
      </c>
      <c r="AC184" s="1889"/>
      <c r="AD184" s="1889"/>
      <c r="AE184" s="1889"/>
      <c r="AF184" s="1889"/>
      <c r="AG184" s="1603" t="s">
        <v>307</v>
      </c>
      <c r="AH184" s="1889"/>
      <c r="AI184" s="1889"/>
      <c r="AJ184" s="317" t="s">
        <v>86</v>
      </c>
      <c r="AK184" s="1604"/>
      <c r="AL184" s="1604"/>
      <c r="AM184" s="1604"/>
      <c r="AN184" s="1604"/>
      <c r="AO184" s="452">
        <v>211298000000</v>
      </c>
      <c r="AP184" s="452">
        <v>202242300000</v>
      </c>
      <c r="AQ184" s="452">
        <v>3055700000</v>
      </c>
      <c r="AR184" s="641">
        <v>6000000000</v>
      </c>
      <c r="AS184" s="452">
        <v>192671497369</v>
      </c>
      <c r="AT184" s="452">
        <v>9570802631</v>
      </c>
      <c r="AU184" s="452">
        <v>106305854956</v>
      </c>
      <c r="AV184" s="452">
        <v>86365642413</v>
      </c>
      <c r="AW184" s="452">
        <v>106282685101</v>
      </c>
      <c r="AX184" s="452">
        <v>23169855</v>
      </c>
      <c r="AY184" s="452">
        <v>106282685101</v>
      </c>
      <c r="AZ184" s="453">
        <v>0</v>
      </c>
      <c r="BA184" s="452">
        <v>2742263</v>
      </c>
      <c r="BB184" s="579"/>
      <c r="BC184" s="614">
        <f t="shared" si="11"/>
        <v>0.91184723645751498</v>
      </c>
      <c r="BD184" s="614">
        <f t="shared" si="12"/>
        <v>0.55162640324245704</v>
      </c>
    </row>
    <row r="185" spans="1:56" ht="15" hidden="1" customHeight="1" x14ac:dyDescent="0.25">
      <c r="A185" s="581" t="str">
        <f t="shared" si="13"/>
        <v>A36316</v>
      </c>
      <c r="B185" s="1603" t="s">
        <v>35</v>
      </c>
      <c r="C185" s="1889"/>
      <c r="D185" s="1603" t="s">
        <v>322</v>
      </c>
      <c r="E185" s="1889"/>
      <c r="F185" s="1603" t="s">
        <v>325</v>
      </c>
      <c r="G185" s="1889"/>
      <c r="H185" s="1603" t="s">
        <v>322</v>
      </c>
      <c r="I185" s="1889"/>
      <c r="J185" s="1603"/>
      <c r="K185" s="1889"/>
      <c r="L185" s="1889"/>
      <c r="M185" s="1603"/>
      <c r="N185" s="1889"/>
      <c r="O185" s="1889"/>
      <c r="P185" s="1603"/>
      <c r="Q185" s="1889"/>
      <c r="R185" s="1603"/>
      <c r="S185" s="1889"/>
      <c r="T185" s="1605" t="s">
        <v>349</v>
      </c>
      <c r="U185" s="1889"/>
      <c r="V185" s="1889"/>
      <c r="W185" s="1889"/>
      <c r="X185" s="1889"/>
      <c r="Y185" s="1889"/>
      <c r="Z185" s="1889"/>
      <c r="AA185" s="1889"/>
      <c r="AB185" s="1603" t="s">
        <v>306</v>
      </c>
      <c r="AC185" s="1889"/>
      <c r="AD185" s="1889"/>
      <c r="AE185" s="1889"/>
      <c r="AF185" s="1889"/>
      <c r="AG185" s="1603" t="s">
        <v>309</v>
      </c>
      <c r="AH185" s="1889"/>
      <c r="AI185" s="1889"/>
      <c r="AJ185" s="317" t="s">
        <v>44</v>
      </c>
      <c r="AK185" s="1604"/>
      <c r="AL185" s="1604"/>
      <c r="AM185" s="1604"/>
      <c r="AN185" s="1604"/>
      <c r="AO185" s="452">
        <v>66513900000</v>
      </c>
      <c r="AP185" s="452">
        <v>17751740315</v>
      </c>
      <c r="AQ185" s="452">
        <v>48762159685</v>
      </c>
      <c r="AR185" s="642">
        <v>0</v>
      </c>
      <c r="AS185" s="452">
        <v>15085305348</v>
      </c>
      <c r="AT185" s="452">
        <v>2666434967</v>
      </c>
      <c r="AU185" s="452">
        <v>10529975262</v>
      </c>
      <c r="AV185" s="452">
        <v>4555330086</v>
      </c>
      <c r="AW185" s="452">
        <v>10240517727</v>
      </c>
      <c r="AX185" s="452">
        <v>289457535</v>
      </c>
      <c r="AY185" s="452">
        <v>10240517727</v>
      </c>
      <c r="AZ185" s="453">
        <v>0</v>
      </c>
      <c r="BA185" s="453">
        <v>0</v>
      </c>
      <c r="BB185" s="579"/>
      <c r="BC185" s="614">
        <f t="shared" si="11"/>
        <v>0.22679929079485642</v>
      </c>
      <c r="BD185" s="614">
        <f t="shared" si="12"/>
        <v>0.67884059956119358</v>
      </c>
    </row>
    <row r="186" spans="1:56" ht="15" hidden="1" customHeight="1" x14ac:dyDescent="0.25">
      <c r="A186" s="581" t="str">
        <f t="shared" si="13"/>
        <v>A363410</v>
      </c>
      <c r="B186" s="1608" t="s">
        <v>35</v>
      </c>
      <c r="C186" s="1889"/>
      <c r="D186" s="1608" t="s">
        <v>322</v>
      </c>
      <c r="E186" s="1889"/>
      <c r="F186" s="1608" t="s">
        <v>325</v>
      </c>
      <c r="G186" s="1889"/>
      <c r="H186" s="1608" t="s">
        <v>322</v>
      </c>
      <c r="I186" s="1889"/>
      <c r="J186" s="1608" t="s">
        <v>316</v>
      </c>
      <c r="K186" s="1889"/>
      <c r="L186" s="1889"/>
      <c r="M186" s="1608"/>
      <c r="N186" s="1889"/>
      <c r="O186" s="1889"/>
      <c r="P186" s="1608"/>
      <c r="Q186" s="1889"/>
      <c r="R186" s="1608"/>
      <c r="S186" s="1889"/>
      <c r="T186" s="1609" t="s">
        <v>115</v>
      </c>
      <c r="U186" s="1889"/>
      <c r="V186" s="1889"/>
      <c r="W186" s="1889"/>
      <c r="X186" s="1889"/>
      <c r="Y186" s="1889"/>
      <c r="Z186" s="1889"/>
      <c r="AA186" s="1889"/>
      <c r="AB186" s="1608" t="s">
        <v>306</v>
      </c>
      <c r="AC186" s="1889"/>
      <c r="AD186" s="1889"/>
      <c r="AE186" s="1889"/>
      <c r="AF186" s="1889"/>
      <c r="AG186" s="1608" t="s">
        <v>307</v>
      </c>
      <c r="AH186" s="1889"/>
      <c r="AI186" s="1889"/>
      <c r="AJ186" s="320" t="s">
        <v>86</v>
      </c>
      <c r="AK186" s="1610"/>
      <c r="AL186" s="1610"/>
      <c r="AM186" s="1610"/>
      <c r="AN186" s="1610"/>
      <c r="AO186" s="456">
        <v>298000000</v>
      </c>
      <c r="AP186" s="456">
        <v>239500000</v>
      </c>
      <c r="AQ186" s="456">
        <v>58500000</v>
      </c>
      <c r="AR186" s="643">
        <v>0</v>
      </c>
      <c r="AS186" s="456">
        <v>222066667</v>
      </c>
      <c r="AT186" s="456">
        <v>17433333</v>
      </c>
      <c r="AU186" s="456">
        <v>108800000</v>
      </c>
      <c r="AV186" s="456">
        <v>113266667</v>
      </c>
      <c r="AW186" s="456">
        <v>108800000</v>
      </c>
      <c r="AX186" s="457">
        <v>0</v>
      </c>
      <c r="AY186" s="456">
        <v>108800000</v>
      </c>
      <c r="AZ186" s="457">
        <v>0</v>
      </c>
      <c r="BA186" s="457">
        <v>0</v>
      </c>
      <c r="BB186" s="579"/>
      <c r="BC186" s="614">
        <f t="shared" si="11"/>
        <v>0.7451901577181208</v>
      </c>
      <c r="BD186" s="614">
        <f t="shared" si="12"/>
        <v>0.48994295933662119</v>
      </c>
    </row>
    <row r="187" spans="1:56" ht="15" hidden="1" customHeight="1" x14ac:dyDescent="0.25">
      <c r="A187" s="581" t="str">
        <f t="shared" si="13"/>
        <v>A363710</v>
      </c>
      <c r="B187" s="1608" t="s">
        <v>35</v>
      </c>
      <c r="C187" s="1889"/>
      <c r="D187" s="1608" t="s">
        <v>322</v>
      </c>
      <c r="E187" s="1889"/>
      <c r="F187" s="1608" t="s">
        <v>325</v>
      </c>
      <c r="G187" s="1889"/>
      <c r="H187" s="1608" t="s">
        <v>322</v>
      </c>
      <c r="I187" s="1889"/>
      <c r="J187" s="1608" t="s">
        <v>326</v>
      </c>
      <c r="K187" s="1889"/>
      <c r="L187" s="1889"/>
      <c r="M187" s="1608"/>
      <c r="N187" s="1889"/>
      <c r="O187" s="1889"/>
      <c r="P187" s="1608"/>
      <c r="Q187" s="1889"/>
      <c r="R187" s="1608"/>
      <c r="S187" s="1889"/>
      <c r="T187" s="1609" t="s">
        <v>116</v>
      </c>
      <c r="U187" s="1889"/>
      <c r="V187" s="1889"/>
      <c r="W187" s="1889"/>
      <c r="X187" s="1889"/>
      <c r="Y187" s="1889"/>
      <c r="Z187" s="1889"/>
      <c r="AA187" s="1889"/>
      <c r="AB187" s="1608" t="s">
        <v>306</v>
      </c>
      <c r="AC187" s="1889"/>
      <c r="AD187" s="1889"/>
      <c r="AE187" s="1889"/>
      <c r="AF187" s="1889"/>
      <c r="AG187" s="1608" t="s">
        <v>307</v>
      </c>
      <c r="AH187" s="1889"/>
      <c r="AI187" s="1889"/>
      <c r="AJ187" s="320" t="s">
        <v>86</v>
      </c>
      <c r="AK187" s="1610"/>
      <c r="AL187" s="1610"/>
      <c r="AM187" s="1610"/>
      <c r="AN187" s="1610"/>
      <c r="AO187" s="456">
        <v>211000000000</v>
      </c>
      <c r="AP187" s="456">
        <v>202002800000</v>
      </c>
      <c r="AQ187" s="456">
        <v>2997200000</v>
      </c>
      <c r="AR187" s="644">
        <v>6000000000</v>
      </c>
      <c r="AS187" s="456">
        <v>192449430702</v>
      </c>
      <c r="AT187" s="456">
        <v>9553369298</v>
      </c>
      <c r="AU187" s="456">
        <v>106197054956</v>
      </c>
      <c r="AV187" s="456">
        <v>86252375746</v>
      </c>
      <c r="AW187" s="456">
        <v>106173885101</v>
      </c>
      <c r="AX187" s="456">
        <v>23169855</v>
      </c>
      <c r="AY187" s="456">
        <v>106173885101</v>
      </c>
      <c r="AZ187" s="457">
        <v>0</v>
      </c>
      <c r="BA187" s="456">
        <v>2742263</v>
      </c>
      <c r="BB187" s="579"/>
      <c r="BC187" s="614">
        <f t="shared" si="11"/>
        <v>0.91208260996208534</v>
      </c>
      <c r="BD187" s="614">
        <f t="shared" si="12"/>
        <v>0.55169757953405374</v>
      </c>
    </row>
    <row r="188" spans="1:56" ht="15" hidden="1" customHeight="1" x14ac:dyDescent="0.25">
      <c r="A188" s="581" t="str">
        <f t="shared" si="13"/>
        <v>A3631116</v>
      </c>
      <c r="B188" s="1608" t="s">
        <v>35</v>
      </c>
      <c r="C188" s="1889"/>
      <c r="D188" s="1608" t="s">
        <v>322</v>
      </c>
      <c r="E188" s="1889"/>
      <c r="F188" s="1608" t="s">
        <v>325</v>
      </c>
      <c r="G188" s="1889"/>
      <c r="H188" s="1608" t="s">
        <v>322</v>
      </c>
      <c r="I188" s="1889"/>
      <c r="J188" s="1608" t="s">
        <v>101</v>
      </c>
      <c r="K188" s="1889"/>
      <c r="L188" s="1889"/>
      <c r="M188" s="1608"/>
      <c r="N188" s="1889"/>
      <c r="O188" s="1889"/>
      <c r="P188" s="1608"/>
      <c r="Q188" s="1889"/>
      <c r="R188" s="1608"/>
      <c r="S188" s="1889"/>
      <c r="T188" s="1609" t="s">
        <v>208</v>
      </c>
      <c r="U188" s="1889"/>
      <c r="V188" s="1889"/>
      <c r="W188" s="1889"/>
      <c r="X188" s="1889"/>
      <c r="Y188" s="1889"/>
      <c r="Z188" s="1889"/>
      <c r="AA188" s="1889"/>
      <c r="AB188" s="1608" t="s">
        <v>306</v>
      </c>
      <c r="AC188" s="1889"/>
      <c r="AD188" s="1889"/>
      <c r="AE188" s="1889"/>
      <c r="AF188" s="1889"/>
      <c r="AG188" s="1608" t="s">
        <v>309</v>
      </c>
      <c r="AH188" s="1889"/>
      <c r="AI188" s="1889"/>
      <c r="AJ188" s="320" t="s">
        <v>44</v>
      </c>
      <c r="AK188" s="1610"/>
      <c r="AL188" s="1610"/>
      <c r="AM188" s="1610"/>
      <c r="AN188" s="1610"/>
      <c r="AO188" s="456">
        <v>66009000000</v>
      </c>
      <c r="AP188" s="456">
        <v>17751740315</v>
      </c>
      <c r="AQ188" s="456">
        <v>48257259685</v>
      </c>
      <c r="AR188" s="643">
        <v>0</v>
      </c>
      <c r="AS188" s="456">
        <v>15085305348</v>
      </c>
      <c r="AT188" s="456">
        <v>2666434967</v>
      </c>
      <c r="AU188" s="456">
        <v>10529975262</v>
      </c>
      <c r="AV188" s="456">
        <v>4555330086</v>
      </c>
      <c r="AW188" s="456">
        <v>10240517727</v>
      </c>
      <c r="AX188" s="456">
        <v>289457535</v>
      </c>
      <c r="AY188" s="456">
        <v>10240517727</v>
      </c>
      <c r="AZ188" s="457">
        <v>0</v>
      </c>
      <c r="BA188" s="457">
        <v>0</v>
      </c>
      <c r="BB188" s="579"/>
      <c r="BC188" s="614">
        <f t="shared" si="11"/>
        <v>0.22853406880879881</v>
      </c>
      <c r="BD188" s="614">
        <f t="shared" si="12"/>
        <v>0.67884059956119358</v>
      </c>
    </row>
    <row r="189" spans="1:56" ht="15" hidden="1" customHeight="1" x14ac:dyDescent="0.25">
      <c r="A189" s="581" t="str">
        <f t="shared" si="13"/>
        <v>A36311116</v>
      </c>
      <c r="B189" s="1608" t="s">
        <v>35</v>
      </c>
      <c r="C189" s="1889"/>
      <c r="D189" s="1608" t="s">
        <v>322</v>
      </c>
      <c r="E189" s="1889"/>
      <c r="F189" s="1608" t="s">
        <v>325</v>
      </c>
      <c r="G189" s="1889"/>
      <c r="H189" s="1608" t="s">
        <v>322</v>
      </c>
      <c r="I189" s="1889"/>
      <c r="J189" s="1608" t="s">
        <v>101</v>
      </c>
      <c r="K189" s="1889"/>
      <c r="L189" s="1889"/>
      <c r="M189" s="1608" t="s">
        <v>312</v>
      </c>
      <c r="N189" s="1889"/>
      <c r="O189" s="1889"/>
      <c r="P189" s="1608" t="s">
        <v>269</v>
      </c>
      <c r="Q189" s="1889"/>
      <c r="R189" s="1608" t="s">
        <v>269</v>
      </c>
      <c r="S189" s="1889"/>
      <c r="T189" s="1609" t="s">
        <v>117</v>
      </c>
      <c r="U189" s="1889"/>
      <c r="V189" s="1889"/>
      <c r="W189" s="1889"/>
      <c r="X189" s="1889"/>
      <c r="Y189" s="1889"/>
      <c r="Z189" s="1889"/>
      <c r="AA189" s="1889"/>
      <c r="AB189" s="1608" t="s">
        <v>306</v>
      </c>
      <c r="AC189" s="1889"/>
      <c r="AD189" s="1889"/>
      <c r="AE189" s="1889"/>
      <c r="AF189" s="1889"/>
      <c r="AG189" s="1608" t="s">
        <v>309</v>
      </c>
      <c r="AH189" s="1889"/>
      <c r="AI189" s="1889"/>
      <c r="AJ189" s="320" t="s">
        <v>44</v>
      </c>
      <c r="AK189" s="1610"/>
      <c r="AL189" s="1610"/>
      <c r="AM189" s="1610"/>
      <c r="AN189" s="1610"/>
      <c r="AO189" s="456">
        <v>58014500000</v>
      </c>
      <c r="AP189" s="456">
        <v>9832240315</v>
      </c>
      <c r="AQ189" s="456">
        <v>48182259685</v>
      </c>
      <c r="AR189" s="643">
        <v>0</v>
      </c>
      <c r="AS189" s="456">
        <v>7382908329</v>
      </c>
      <c r="AT189" s="456">
        <v>2449331986</v>
      </c>
      <c r="AU189" s="456">
        <v>6666811583</v>
      </c>
      <c r="AV189" s="456">
        <v>716096746</v>
      </c>
      <c r="AW189" s="456">
        <v>6377354048</v>
      </c>
      <c r="AX189" s="456">
        <v>289457535</v>
      </c>
      <c r="AY189" s="456">
        <v>6377354048</v>
      </c>
      <c r="AZ189" s="457">
        <v>0</v>
      </c>
      <c r="BA189" s="457">
        <v>0</v>
      </c>
      <c r="BB189" s="579"/>
      <c r="BC189" s="614">
        <f t="shared" si="11"/>
        <v>0.12725970798679639</v>
      </c>
      <c r="BD189" s="614">
        <f t="shared" si="12"/>
        <v>0.8637997065397397</v>
      </c>
    </row>
    <row r="190" spans="1:56" ht="15" hidden="1" customHeight="1" x14ac:dyDescent="0.25">
      <c r="A190" s="581" t="str">
        <f t="shared" si="13"/>
        <v>A36311216</v>
      </c>
      <c r="B190" s="1608" t="s">
        <v>35</v>
      </c>
      <c r="C190" s="1889"/>
      <c r="D190" s="1608" t="s">
        <v>322</v>
      </c>
      <c r="E190" s="1889"/>
      <c r="F190" s="1608" t="s">
        <v>325</v>
      </c>
      <c r="G190" s="1889"/>
      <c r="H190" s="1608" t="s">
        <v>322</v>
      </c>
      <c r="I190" s="1889"/>
      <c r="J190" s="1608" t="s">
        <v>101</v>
      </c>
      <c r="K190" s="1889"/>
      <c r="L190" s="1889"/>
      <c r="M190" s="1608" t="s">
        <v>315</v>
      </c>
      <c r="N190" s="1889"/>
      <c r="O190" s="1889"/>
      <c r="P190" s="1608" t="s">
        <v>269</v>
      </c>
      <c r="Q190" s="1889"/>
      <c r="R190" s="1608" t="s">
        <v>269</v>
      </c>
      <c r="S190" s="1889"/>
      <c r="T190" s="1609" t="s">
        <v>118</v>
      </c>
      <c r="U190" s="1889"/>
      <c r="V190" s="1889"/>
      <c r="W190" s="1889"/>
      <c r="X190" s="1889"/>
      <c r="Y190" s="1889"/>
      <c r="Z190" s="1889"/>
      <c r="AA190" s="1889"/>
      <c r="AB190" s="1608" t="s">
        <v>306</v>
      </c>
      <c r="AC190" s="1889"/>
      <c r="AD190" s="1889"/>
      <c r="AE190" s="1889"/>
      <c r="AF190" s="1889"/>
      <c r="AG190" s="1608" t="s">
        <v>309</v>
      </c>
      <c r="AH190" s="1889"/>
      <c r="AI190" s="1889"/>
      <c r="AJ190" s="320" t="s">
        <v>44</v>
      </c>
      <c r="AK190" s="1610"/>
      <c r="AL190" s="1610"/>
      <c r="AM190" s="1610"/>
      <c r="AN190" s="1610"/>
      <c r="AO190" s="456">
        <v>7994500000</v>
      </c>
      <c r="AP190" s="456">
        <v>7919500000</v>
      </c>
      <c r="AQ190" s="456">
        <v>75000000</v>
      </c>
      <c r="AR190" s="643">
        <v>0</v>
      </c>
      <c r="AS190" s="456">
        <v>7702397019</v>
      </c>
      <c r="AT190" s="456">
        <v>217102981</v>
      </c>
      <c r="AU190" s="456">
        <v>3863163679</v>
      </c>
      <c r="AV190" s="456">
        <v>3839233340</v>
      </c>
      <c r="AW190" s="456">
        <v>3863163679</v>
      </c>
      <c r="AX190" s="457">
        <v>0</v>
      </c>
      <c r="AY190" s="456">
        <v>3863163679</v>
      </c>
      <c r="AZ190" s="457">
        <v>0</v>
      </c>
      <c r="BA190" s="457">
        <v>0</v>
      </c>
      <c r="BB190" s="579"/>
      <c r="BC190" s="614">
        <f t="shared" si="11"/>
        <v>0.96346200750515976</v>
      </c>
      <c r="BD190" s="614">
        <f t="shared" si="12"/>
        <v>0.50155343453089796</v>
      </c>
    </row>
    <row r="191" spans="1:56" ht="15" hidden="1" customHeight="1" x14ac:dyDescent="0.25">
      <c r="A191" s="581" t="str">
        <f t="shared" si="13"/>
        <v>A3636616</v>
      </c>
      <c r="B191" s="1608" t="s">
        <v>35</v>
      </c>
      <c r="C191" s="1889"/>
      <c r="D191" s="1608" t="s">
        <v>322</v>
      </c>
      <c r="E191" s="1889"/>
      <c r="F191" s="1608" t="s">
        <v>325</v>
      </c>
      <c r="G191" s="1889"/>
      <c r="H191" s="1608" t="s">
        <v>322</v>
      </c>
      <c r="I191" s="1889"/>
      <c r="J191" s="1608" t="s">
        <v>350</v>
      </c>
      <c r="K191" s="1889"/>
      <c r="L191" s="1889"/>
      <c r="M191" s="1608"/>
      <c r="N191" s="1889"/>
      <c r="O191" s="1889"/>
      <c r="P191" s="1608"/>
      <c r="Q191" s="1889"/>
      <c r="R191" s="1608"/>
      <c r="S191" s="1889"/>
      <c r="T191" s="1609" t="s">
        <v>119</v>
      </c>
      <c r="U191" s="1889"/>
      <c r="V191" s="1889"/>
      <c r="W191" s="1889"/>
      <c r="X191" s="1889"/>
      <c r="Y191" s="1889"/>
      <c r="Z191" s="1889"/>
      <c r="AA191" s="1889"/>
      <c r="AB191" s="1608" t="s">
        <v>306</v>
      </c>
      <c r="AC191" s="1889"/>
      <c r="AD191" s="1889"/>
      <c r="AE191" s="1889"/>
      <c r="AF191" s="1889"/>
      <c r="AG191" s="1608" t="s">
        <v>309</v>
      </c>
      <c r="AH191" s="1889"/>
      <c r="AI191" s="1889"/>
      <c r="AJ191" s="320" t="s">
        <v>44</v>
      </c>
      <c r="AK191" s="1610"/>
      <c r="AL191" s="1610"/>
      <c r="AM191" s="1610"/>
      <c r="AN191" s="1610"/>
      <c r="AO191" s="456">
        <v>504900000</v>
      </c>
      <c r="AP191" s="457">
        <v>0</v>
      </c>
      <c r="AQ191" s="456">
        <v>504900000</v>
      </c>
      <c r="AR191" s="643">
        <v>0</v>
      </c>
      <c r="AS191" s="457">
        <v>0</v>
      </c>
      <c r="AT191" s="457">
        <v>0</v>
      </c>
      <c r="AU191" s="457">
        <v>0</v>
      </c>
      <c r="AV191" s="457">
        <v>0</v>
      </c>
      <c r="AW191" s="457">
        <v>0</v>
      </c>
      <c r="AX191" s="457">
        <v>0</v>
      </c>
      <c r="AY191" s="457">
        <v>0</v>
      </c>
      <c r="AZ191" s="457">
        <v>0</v>
      </c>
      <c r="BA191" s="457">
        <v>0</v>
      </c>
      <c r="BB191" s="579"/>
      <c r="BC191" s="614">
        <f t="shared" si="11"/>
        <v>0</v>
      </c>
      <c r="BD191" s="614" t="e">
        <f t="shared" si="12"/>
        <v>#DIV/0!</v>
      </c>
    </row>
    <row r="192" spans="1:56" s="581" customFormat="1" ht="15" hidden="1" customHeight="1" x14ac:dyDescent="0.25">
      <c r="A192" s="581" t="str">
        <f t="shared" si="13"/>
        <v>C10</v>
      </c>
      <c r="B192" s="1619" t="s">
        <v>120</v>
      </c>
      <c r="C192" s="1620"/>
      <c r="D192" s="1619"/>
      <c r="E192" s="1620"/>
      <c r="F192" s="1619"/>
      <c r="G192" s="1620"/>
      <c r="H192" s="1619"/>
      <c r="I192" s="1620"/>
      <c r="J192" s="1619"/>
      <c r="K192" s="1620"/>
      <c r="L192" s="1620"/>
      <c r="M192" s="1619"/>
      <c r="N192" s="1620"/>
      <c r="O192" s="1620"/>
      <c r="P192" s="1619"/>
      <c r="Q192" s="1620"/>
      <c r="R192" s="1619"/>
      <c r="S192" s="1620"/>
      <c r="T192" s="1621" t="s">
        <v>27</v>
      </c>
      <c r="U192" s="1620"/>
      <c r="V192" s="1620"/>
      <c r="W192" s="1620"/>
      <c r="X192" s="1620"/>
      <c r="Y192" s="1620"/>
      <c r="Z192" s="1620"/>
      <c r="AA192" s="1620"/>
      <c r="AB192" s="1619" t="s">
        <v>306</v>
      </c>
      <c r="AC192" s="1620"/>
      <c r="AD192" s="1620"/>
      <c r="AE192" s="1620"/>
      <c r="AF192" s="1620"/>
      <c r="AG192" s="1619" t="s">
        <v>307</v>
      </c>
      <c r="AH192" s="1620"/>
      <c r="AI192" s="1620"/>
      <c r="AJ192" s="479" t="s">
        <v>86</v>
      </c>
      <c r="AK192" s="1622"/>
      <c r="AL192" s="1622"/>
      <c r="AM192" s="1622"/>
      <c r="AN192" s="1622"/>
      <c r="AO192" s="605">
        <v>25670420000</v>
      </c>
      <c r="AP192" s="605">
        <v>13040139694</v>
      </c>
      <c r="AQ192" s="605">
        <v>2433780306</v>
      </c>
      <c r="AR192" s="707">
        <v>10846500000</v>
      </c>
      <c r="AS192" s="605">
        <v>9803735692</v>
      </c>
      <c r="AT192" s="605">
        <v>3236404002</v>
      </c>
      <c r="AU192" s="605">
        <v>3844394528</v>
      </c>
      <c r="AV192" s="605">
        <v>5959341164</v>
      </c>
      <c r="AW192" s="605">
        <v>3820958015</v>
      </c>
      <c r="AX192" s="605">
        <v>23436513</v>
      </c>
      <c r="AY192" s="605">
        <v>3820958015</v>
      </c>
      <c r="AZ192" s="605">
        <v>0</v>
      </c>
      <c r="BA192" s="605">
        <v>1718802</v>
      </c>
      <c r="BB192" s="606"/>
      <c r="BC192" s="607">
        <f t="shared" si="11"/>
        <v>0.38190788043203033</v>
      </c>
      <c r="BD192" s="607">
        <f t="shared" si="12"/>
        <v>0.38974510686961511</v>
      </c>
    </row>
    <row r="193" spans="1:56" s="581" customFormat="1" ht="15" hidden="1" customHeight="1" x14ac:dyDescent="0.25">
      <c r="A193" s="581" t="str">
        <f t="shared" si="13"/>
        <v>C13</v>
      </c>
      <c r="B193" s="1619" t="s">
        <v>120</v>
      </c>
      <c r="C193" s="1620"/>
      <c r="D193" s="1619"/>
      <c r="E193" s="1620"/>
      <c r="F193" s="1619"/>
      <c r="G193" s="1620"/>
      <c r="H193" s="1619"/>
      <c r="I193" s="1620"/>
      <c r="J193" s="1619"/>
      <c r="K193" s="1620"/>
      <c r="L193" s="1620"/>
      <c r="M193" s="1619"/>
      <c r="N193" s="1620"/>
      <c r="O193" s="1620"/>
      <c r="P193" s="1619"/>
      <c r="Q193" s="1620"/>
      <c r="R193" s="1619"/>
      <c r="S193" s="1620"/>
      <c r="T193" s="1621" t="s">
        <v>27</v>
      </c>
      <c r="U193" s="1620"/>
      <c r="V193" s="1620"/>
      <c r="W193" s="1620"/>
      <c r="X193" s="1620"/>
      <c r="Y193" s="1620"/>
      <c r="Z193" s="1620"/>
      <c r="AA193" s="1620"/>
      <c r="AB193" s="1619" t="s">
        <v>306</v>
      </c>
      <c r="AC193" s="1620"/>
      <c r="AD193" s="1620"/>
      <c r="AE193" s="1620"/>
      <c r="AF193" s="1620"/>
      <c r="AG193" s="1619" t="s">
        <v>307</v>
      </c>
      <c r="AH193" s="1620"/>
      <c r="AI193" s="1620"/>
      <c r="AJ193" s="479" t="s">
        <v>336</v>
      </c>
      <c r="AK193" s="1622"/>
      <c r="AL193" s="1622"/>
      <c r="AM193" s="1622"/>
      <c r="AN193" s="1622"/>
      <c r="AO193" s="605">
        <v>5000000000</v>
      </c>
      <c r="AP193" s="605">
        <v>5000000000</v>
      </c>
      <c r="AQ193" s="605">
        <v>0</v>
      </c>
      <c r="AR193" s="707">
        <v>0</v>
      </c>
      <c r="AS193" s="605">
        <v>5000000000</v>
      </c>
      <c r="AT193" s="605">
        <v>0</v>
      </c>
      <c r="AU193" s="605">
        <v>241645683.05000001</v>
      </c>
      <c r="AV193" s="605">
        <v>4758354316.9499998</v>
      </c>
      <c r="AW193" s="605">
        <v>241645683.05000001</v>
      </c>
      <c r="AX193" s="605">
        <v>0</v>
      </c>
      <c r="AY193" s="605">
        <v>241645683.05000001</v>
      </c>
      <c r="AZ193" s="605">
        <v>0</v>
      </c>
      <c r="BA193" s="605">
        <v>0</v>
      </c>
      <c r="BB193" s="606"/>
      <c r="BC193" s="607">
        <f t="shared" si="11"/>
        <v>1</v>
      </c>
      <c r="BD193" s="607">
        <f t="shared" si="12"/>
        <v>4.8329136610000004E-2</v>
      </c>
    </row>
    <row r="194" spans="1:56" s="581" customFormat="1" ht="15" hidden="1" customHeight="1" x14ac:dyDescent="0.25">
      <c r="A194" s="581" t="str">
        <f t="shared" si="13"/>
        <v>C15</v>
      </c>
      <c r="B194" s="1619" t="s">
        <v>120</v>
      </c>
      <c r="C194" s="1620"/>
      <c r="D194" s="1619"/>
      <c r="E194" s="1620"/>
      <c r="F194" s="1619"/>
      <c r="G194" s="1620"/>
      <c r="H194" s="1619"/>
      <c r="I194" s="1620"/>
      <c r="J194" s="1619"/>
      <c r="K194" s="1620"/>
      <c r="L194" s="1620"/>
      <c r="M194" s="1619"/>
      <c r="N194" s="1620"/>
      <c r="O194" s="1620"/>
      <c r="P194" s="1619"/>
      <c r="Q194" s="1620"/>
      <c r="R194" s="1619"/>
      <c r="S194" s="1620"/>
      <c r="T194" s="1621" t="s">
        <v>27</v>
      </c>
      <c r="U194" s="1620"/>
      <c r="V194" s="1620"/>
      <c r="W194" s="1620"/>
      <c r="X194" s="1620"/>
      <c r="Y194" s="1620"/>
      <c r="Z194" s="1620"/>
      <c r="AA194" s="1620"/>
      <c r="AB194" s="1619" t="s">
        <v>306</v>
      </c>
      <c r="AC194" s="1620"/>
      <c r="AD194" s="1620"/>
      <c r="AE194" s="1620"/>
      <c r="AF194" s="1620"/>
      <c r="AG194" s="1619" t="s">
        <v>307</v>
      </c>
      <c r="AH194" s="1620"/>
      <c r="AI194" s="1620"/>
      <c r="AJ194" s="479" t="s">
        <v>319</v>
      </c>
      <c r="AK194" s="1622"/>
      <c r="AL194" s="1622"/>
      <c r="AM194" s="1622"/>
      <c r="AN194" s="1622"/>
      <c r="AO194" s="605">
        <v>2815325822</v>
      </c>
      <c r="AP194" s="605">
        <v>469800000</v>
      </c>
      <c r="AQ194" s="605">
        <v>2345525822</v>
      </c>
      <c r="AR194" s="707">
        <v>0</v>
      </c>
      <c r="AS194" s="605">
        <v>401300000</v>
      </c>
      <c r="AT194" s="605">
        <v>68500000</v>
      </c>
      <c r="AU194" s="605">
        <v>0</v>
      </c>
      <c r="AV194" s="605">
        <v>401300000</v>
      </c>
      <c r="AW194" s="605">
        <v>0</v>
      </c>
      <c r="AX194" s="605">
        <v>0</v>
      </c>
      <c r="AY194" s="605">
        <v>0</v>
      </c>
      <c r="AZ194" s="605">
        <v>0</v>
      </c>
      <c r="BA194" s="605">
        <v>0</v>
      </c>
      <c r="BB194" s="606"/>
      <c r="BC194" s="607">
        <f t="shared" si="11"/>
        <v>0.142541228039786</v>
      </c>
      <c r="BD194" s="607">
        <f t="shared" si="12"/>
        <v>0</v>
      </c>
    </row>
    <row r="195" spans="1:56" ht="15" hidden="1" customHeight="1" x14ac:dyDescent="0.25">
      <c r="A195" s="581" t="str">
        <f t="shared" si="13"/>
        <v>C250210</v>
      </c>
      <c r="B195" s="1603" t="s">
        <v>120</v>
      </c>
      <c r="C195" s="1889"/>
      <c r="D195" s="1603" t="s">
        <v>355</v>
      </c>
      <c r="E195" s="1889"/>
      <c r="F195" s="1603"/>
      <c r="G195" s="1889"/>
      <c r="H195" s="1603"/>
      <c r="I195" s="1889"/>
      <c r="J195" s="1603"/>
      <c r="K195" s="1889"/>
      <c r="L195" s="1889"/>
      <c r="M195" s="1603"/>
      <c r="N195" s="1889"/>
      <c r="O195" s="1889"/>
      <c r="P195" s="1603"/>
      <c r="Q195" s="1889"/>
      <c r="R195" s="1603"/>
      <c r="S195" s="1889"/>
      <c r="T195" s="1605" t="s">
        <v>356</v>
      </c>
      <c r="U195" s="1889"/>
      <c r="V195" s="1889"/>
      <c r="W195" s="1889"/>
      <c r="X195" s="1889"/>
      <c r="Y195" s="1889"/>
      <c r="Z195" s="1889"/>
      <c r="AA195" s="1889"/>
      <c r="AB195" s="1603" t="s">
        <v>306</v>
      </c>
      <c r="AC195" s="1889"/>
      <c r="AD195" s="1889"/>
      <c r="AE195" s="1889"/>
      <c r="AF195" s="1889"/>
      <c r="AG195" s="1603" t="s">
        <v>307</v>
      </c>
      <c r="AH195" s="1889"/>
      <c r="AI195" s="1889"/>
      <c r="AJ195" s="317" t="s">
        <v>86</v>
      </c>
      <c r="AK195" s="1604"/>
      <c r="AL195" s="1604"/>
      <c r="AM195" s="1604"/>
      <c r="AN195" s="1604"/>
      <c r="AO195" s="612">
        <v>16000000000</v>
      </c>
      <c r="AP195" s="612">
        <v>12536807694</v>
      </c>
      <c r="AQ195" s="612">
        <v>1663192306</v>
      </c>
      <c r="AR195" s="709">
        <v>2450000000</v>
      </c>
      <c r="AS195" s="612">
        <v>9803735692</v>
      </c>
      <c r="AT195" s="612">
        <v>2733072002</v>
      </c>
      <c r="AU195" s="612">
        <v>3844394528</v>
      </c>
      <c r="AV195" s="612">
        <v>5959341164</v>
      </c>
      <c r="AW195" s="612">
        <v>3820958015</v>
      </c>
      <c r="AX195" s="612">
        <v>23436513</v>
      </c>
      <c r="AY195" s="612">
        <v>3820958015</v>
      </c>
      <c r="AZ195" s="613">
        <v>0</v>
      </c>
      <c r="BA195" s="612">
        <v>1718802</v>
      </c>
      <c r="BB195" s="615"/>
      <c r="BC195" s="616">
        <f t="shared" si="11"/>
        <v>0.61273348075</v>
      </c>
      <c r="BD195" s="616">
        <f t="shared" si="12"/>
        <v>0.38974510686961511</v>
      </c>
    </row>
    <row r="196" spans="1:56" ht="15" hidden="1" customHeight="1" x14ac:dyDescent="0.25">
      <c r="A196" s="581" t="str">
        <f t="shared" si="13"/>
        <v>C250215</v>
      </c>
      <c r="B196" s="1603" t="s">
        <v>120</v>
      </c>
      <c r="C196" s="1889"/>
      <c r="D196" s="1603" t="s">
        <v>355</v>
      </c>
      <c r="E196" s="1889"/>
      <c r="F196" s="1603"/>
      <c r="G196" s="1889"/>
      <c r="H196" s="1603"/>
      <c r="I196" s="1889"/>
      <c r="J196" s="1603"/>
      <c r="K196" s="1889"/>
      <c r="L196" s="1889"/>
      <c r="M196" s="1603"/>
      <c r="N196" s="1889"/>
      <c r="O196" s="1889"/>
      <c r="P196" s="1603"/>
      <c r="Q196" s="1889"/>
      <c r="R196" s="1603"/>
      <c r="S196" s="1889"/>
      <c r="T196" s="1605" t="s">
        <v>356</v>
      </c>
      <c r="U196" s="1889"/>
      <c r="V196" s="1889"/>
      <c r="W196" s="1889"/>
      <c r="X196" s="1889"/>
      <c r="Y196" s="1889"/>
      <c r="Z196" s="1889"/>
      <c r="AA196" s="1889"/>
      <c r="AB196" s="1603" t="s">
        <v>306</v>
      </c>
      <c r="AC196" s="1889"/>
      <c r="AD196" s="1889"/>
      <c r="AE196" s="1889"/>
      <c r="AF196" s="1889"/>
      <c r="AG196" s="1603" t="s">
        <v>307</v>
      </c>
      <c r="AH196" s="1889"/>
      <c r="AI196" s="1889"/>
      <c r="AJ196" s="317" t="s">
        <v>319</v>
      </c>
      <c r="AK196" s="1604"/>
      <c r="AL196" s="1604"/>
      <c r="AM196" s="1604"/>
      <c r="AN196" s="1604"/>
      <c r="AO196" s="612">
        <v>2815325822</v>
      </c>
      <c r="AP196" s="612">
        <v>469800000</v>
      </c>
      <c r="AQ196" s="612">
        <v>2345525822</v>
      </c>
      <c r="AR196" s="709">
        <v>0</v>
      </c>
      <c r="AS196" s="612">
        <v>401300000</v>
      </c>
      <c r="AT196" s="612">
        <v>68500000</v>
      </c>
      <c r="AU196" s="613">
        <v>0</v>
      </c>
      <c r="AV196" s="612">
        <v>401300000</v>
      </c>
      <c r="AW196" s="613">
        <v>0</v>
      </c>
      <c r="AX196" s="613">
        <v>0</v>
      </c>
      <c r="AY196" s="613">
        <v>0</v>
      </c>
      <c r="AZ196" s="613">
        <v>0</v>
      </c>
      <c r="BA196" s="613">
        <v>0</v>
      </c>
      <c r="BB196" s="615"/>
      <c r="BC196" s="616">
        <f t="shared" si="11"/>
        <v>0.142541228039786</v>
      </c>
      <c r="BD196" s="616">
        <f t="shared" si="12"/>
        <v>0</v>
      </c>
    </row>
    <row r="197" spans="1:56" ht="15" hidden="1" customHeight="1" x14ac:dyDescent="0.25">
      <c r="A197" s="581" t="str">
        <f t="shared" si="13"/>
        <v>C2502100010</v>
      </c>
      <c r="B197" s="1603" t="s">
        <v>120</v>
      </c>
      <c r="C197" s="1889"/>
      <c r="D197" s="1603" t="s">
        <v>355</v>
      </c>
      <c r="E197" s="1889"/>
      <c r="F197" s="1603" t="s">
        <v>357</v>
      </c>
      <c r="G197" s="1889"/>
      <c r="H197" s="1603"/>
      <c r="I197" s="1889"/>
      <c r="J197" s="1603"/>
      <c r="K197" s="1889"/>
      <c r="L197" s="1889"/>
      <c r="M197" s="1603"/>
      <c r="N197" s="1889"/>
      <c r="O197" s="1889"/>
      <c r="P197" s="1603"/>
      <c r="Q197" s="1889"/>
      <c r="R197" s="1603"/>
      <c r="S197" s="1889"/>
      <c r="T197" s="1605" t="s">
        <v>358</v>
      </c>
      <c r="U197" s="1889"/>
      <c r="V197" s="1889"/>
      <c r="W197" s="1889"/>
      <c r="X197" s="1889"/>
      <c r="Y197" s="1889"/>
      <c r="Z197" s="1889"/>
      <c r="AA197" s="1889"/>
      <c r="AB197" s="1603" t="s">
        <v>306</v>
      </c>
      <c r="AC197" s="1889"/>
      <c r="AD197" s="1889"/>
      <c r="AE197" s="1889"/>
      <c r="AF197" s="1889"/>
      <c r="AG197" s="1603" t="s">
        <v>307</v>
      </c>
      <c r="AH197" s="1889"/>
      <c r="AI197" s="1889"/>
      <c r="AJ197" s="317" t="s">
        <v>86</v>
      </c>
      <c r="AK197" s="1604"/>
      <c r="AL197" s="1604"/>
      <c r="AM197" s="1604"/>
      <c r="AN197" s="1604"/>
      <c r="AO197" s="612">
        <v>16000000000</v>
      </c>
      <c r="AP197" s="612">
        <v>12536807694</v>
      </c>
      <c r="AQ197" s="612">
        <v>1663192306</v>
      </c>
      <c r="AR197" s="709">
        <v>2450000000</v>
      </c>
      <c r="AS197" s="612">
        <v>9803735692</v>
      </c>
      <c r="AT197" s="612">
        <v>2733072002</v>
      </c>
      <c r="AU197" s="612">
        <v>3844394528</v>
      </c>
      <c r="AV197" s="612">
        <v>5959341164</v>
      </c>
      <c r="AW197" s="612">
        <v>3820958015</v>
      </c>
      <c r="AX197" s="612">
        <v>23436513</v>
      </c>
      <c r="AY197" s="612">
        <v>3820958015</v>
      </c>
      <c r="AZ197" s="613">
        <v>0</v>
      </c>
      <c r="BA197" s="612">
        <v>1718802</v>
      </c>
      <c r="BB197" s="615"/>
      <c r="BC197" s="616">
        <f t="shared" si="11"/>
        <v>0.61273348075</v>
      </c>
      <c r="BD197" s="616">
        <f t="shared" si="12"/>
        <v>0.38974510686961511</v>
      </c>
    </row>
    <row r="198" spans="1:56" ht="15" hidden="1" customHeight="1" x14ac:dyDescent="0.25">
      <c r="A198" s="581" t="str">
        <f t="shared" si="13"/>
        <v>C2502100015</v>
      </c>
      <c r="B198" s="1603" t="s">
        <v>120</v>
      </c>
      <c r="C198" s="1889"/>
      <c r="D198" s="1603" t="s">
        <v>355</v>
      </c>
      <c r="E198" s="1889"/>
      <c r="F198" s="1603" t="s">
        <v>357</v>
      </c>
      <c r="G198" s="1889"/>
      <c r="H198" s="1603"/>
      <c r="I198" s="1889"/>
      <c r="J198" s="1603"/>
      <c r="K198" s="1889"/>
      <c r="L198" s="1889"/>
      <c r="M198" s="1603"/>
      <c r="N198" s="1889"/>
      <c r="O198" s="1889"/>
      <c r="P198" s="1603"/>
      <c r="Q198" s="1889"/>
      <c r="R198" s="1603"/>
      <c r="S198" s="1889"/>
      <c r="T198" s="1605" t="s">
        <v>358</v>
      </c>
      <c r="U198" s="1889"/>
      <c r="V198" s="1889"/>
      <c r="W198" s="1889"/>
      <c r="X198" s="1889"/>
      <c r="Y198" s="1889"/>
      <c r="Z198" s="1889"/>
      <c r="AA198" s="1889"/>
      <c r="AB198" s="1603" t="s">
        <v>306</v>
      </c>
      <c r="AC198" s="1889"/>
      <c r="AD198" s="1889"/>
      <c r="AE198" s="1889"/>
      <c r="AF198" s="1889"/>
      <c r="AG198" s="1603" t="s">
        <v>307</v>
      </c>
      <c r="AH198" s="1889"/>
      <c r="AI198" s="1889"/>
      <c r="AJ198" s="317" t="s">
        <v>319</v>
      </c>
      <c r="AK198" s="1604"/>
      <c r="AL198" s="1604"/>
      <c r="AM198" s="1604"/>
      <c r="AN198" s="1604"/>
      <c r="AO198" s="612">
        <v>2815325822</v>
      </c>
      <c r="AP198" s="612">
        <v>469800000</v>
      </c>
      <c r="AQ198" s="612">
        <v>2345525822</v>
      </c>
      <c r="AR198" s="709">
        <v>0</v>
      </c>
      <c r="AS198" s="612">
        <v>401300000</v>
      </c>
      <c r="AT198" s="612">
        <v>68500000</v>
      </c>
      <c r="AU198" s="613">
        <v>0</v>
      </c>
      <c r="AV198" s="612">
        <v>401300000</v>
      </c>
      <c r="AW198" s="613">
        <v>0</v>
      </c>
      <c r="AX198" s="613">
        <v>0</v>
      </c>
      <c r="AY198" s="613">
        <v>0</v>
      </c>
      <c r="AZ198" s="613">
        <v>0</v>
      </c>
      <c r="BA198" s="613">
        <v>0</v>
      </c>
      <c r="BB198" s="615"/>
      <c r="BC198" s="616">
        <f t="shared" si="11"/>
        <v>0.142541228039786</v>
      </c>
      <c r="BD198" s="616">
        <f t="shared" si="12"/>
        <v>0</v>
      </c>
    </row>
    <row r="199" spans="1:56" s="699" customFormat="1" ht="15" customHeight="1" x14ac:dyDescent="0.3">
      <c r="A199" s="699" t="str">
        <f t="shared" si="13"/>
        <v>C25021000110</v>
      </c>
      <c r="B199" s="1891" t="s">
        <v>120</v>
      </c>
      <c r="C199" s="1892"/>
      <c r="D199" s="1891" t="s">
        <v>355</v>
      </c>
      <c r="E199" s="1892"/>
      <c r="F199" s="1891" t="s">
        <v>357</v>
      </c>
      <c r="G199" s="1892"/>
      <c r="H199" s="1891" t="s">
        <v>312</v>
      </c>
      <c r="I199" s="1892"/>
      <c r="J199" s="1891"/>
      <c r="K199" s="1892"/>
      <c r="L199" s="1892"/>
      <c r="M199" s="1891"/>
      <c r="N199" s="1892"/>
      <c r="O199" s="1892"/>
      <c r="P199" s="1891"/>
      <c r="Q199" s="1892"/>
      <c r="R199" s="1891"/>
      <c r="S199" s="1892"/>
      <c r="T199" s="1894" t="s">
        <v>270</v>
      </c>
      <c r="U199" s="1892"/>
      <c r="V199" s="1892"/>
      <c r="W199" s="1892"/>
      <c r="X199" s="1892"/>
      <c r="Y199" s="1892"/>
      <c r="Z199" s="1892"/>
      <c r="AA199" s="1892"/>
      <c r="AB199" s="1891" t="s">
        <v>306</v>
      </c>
      <c r="AC199" s="1892"/>
      <c r="AD199" s="1892"/>
      <c r="AE199" s="1892"/>
      <c r="AF199" s="1892"/>
      <c r="AG199" s="1891" t="s">
        <v>307</v>
      </c>
      <c r="AH199" s="1892"/>
      <c r="AI199" s="1892"/>
      <c r="AJ199" s="700" t="s">
        <v>86</v>
      </c>
      <c r="AK199" s="1893"/>
      <c r="AL199" s="1893"/>
      <c r="AM199" s="1893"/>
      <c r="AN199" s="1893"/>
      <c r="AO199" s="701">
        <v>1700000000</v>
      </c>
      <c r="AP199" s="701">
        <v>1101000000</v>
      </c>
      <c r="AQ199" s="701">
        <v>199000000</v>
      </c>
      <c r="AR199" s="710">
        <v>400000000</v>
      </c>
      <c r="AS199" s="701">
        <v>464439242</v>
      </c>
      <c r="AT199" s="701">
        <v>636560758</v>
      </c>
      <c r="AU199" s="701">
        <v>42458604</v>
      </c>
      <c r="AV199" s="701">
        <v>421980638</v>
      </c>
      <c r="AW199" s="701">
        <v>42458604</v>
      </c>
      <c r="AX199" s="702">
        <v>0</v>
      </c>
      <c r="AY199" s="701">
        <v>42458604</v>
      </c>
      <c r="AZ199" s="702">
        <v>0</v>
      </c>
      <c r="BA199" s="702">
        <v>0</v>
      </c>
      <c r="BC199" s="703">
        <f t="shared" si="11"/>
        <v>0.27319955411764707</v>
      </c>
      <c r="BD199" s="703">
        <f t="shared" si="12"/>
        <v>9.1419070914769945E-2</v>
      </c>
    </row>
    <row r="200" spans="1:56" s="699" customFormat="1" ht="15" customHeight="1" x14ac:dyDescent="0.3">
      <c r="A200" s="699" t="str">
        <f t="shared" si="13"/>
        <v>C25021000115</v>
      </c>
      <c r="B200" s="1891" t="s">
        <v>120</v>
      </c>
      <c r="C200" s="1892"/>
      <c r="D200" s="1891" t="s">
        <v>355</v>
      </c>
      <c r="E200" s="1892"/>
      <c r="F200" s="1891" t="s">
        <v>357</v>
      </c>
      <c r="G200" s="1892"/>
      <c r="H200" s="1891" t="s">
        <v>312</v>
      </c>
      <c r="I200" s="1892"/>
      <c r="J200" s="1891"/>
      <c r="K200" s="1892"/>
      <c r="L200" s="1892"/>
      <c r="M200" s="1891"/>
      <c r="N200" s="1892"/>
      <c r="O200" s="1892"/>
      <c r="P200" s="1891"/>
      <c r="Q200" s="1892"/>
      <c r="R200" s="1891"/>
      <c r="S200" s="1892"/>
      <c r="T200" s="1894" t="s">
        <v>270</v>
      </c>
      <c r="U200" s="1892"/>
      <c r="V200" s="1892"/>
      <c r="W200" s="1892"/>
      <c r="X200" s="1892"/>
      <c r="Y200" s="1892"/>
      <c r="Z200" s="1892"/>
      <c r="AA200" s="1892"/>
      <c r="AB200" s="1891" t="s">
        <v>306</v>
      </c>
      <c r="AC200" s="1892"/>
      <c r="AD200" s="1892"/>
      <c r="AE200" s="1892"/>
      <c r="AF200" s="1892"/>
      <c r="AG200" s="1891" t="s">
        <v>307</v>
      </c>
      <c r="AH200" s="1892"/>
      <c r="AI200" s="1892"/>
      <c r="AJ200" s="700" t="s">
        <v>319</v>
      </c>
      <c r="AK200" s="1893"/>
      <c r="AL200" s="1893"/>
      <c r="AM200" s="1893"/>
      <c r="AN200" s="1893"/>
      <c r="AO200" s="701">
        <v>2815325822</v>
      </c>
      <c r="AP200" s="701">
        <v>469800000</v>
      </c>
      <c r="AQ200" s="701">
        <v>2345525822</v>
      </c>
      <c r="AR200" s="710">
        <v>0</v>
      </c>
      <c r="AS200" s="701">
        <v>401300000</v>
      </c>
      <c r="AT200" s="701">
        <v>68500000</v>
      </c>
      <c r="AU200" s="702">
        <v>0</v>
      </c>
      <c r="AV200" s="701">
        <v>401300000</v>
      </c>
      <c r="AW200" s="702">
        <v>0</v>
      </c>
      <c r="AX200" s="702">
        <v>0</v>
      </c>
      <c r="AY200" s="702">
        <v>0</v>
      </c>
      <c r="AZ200" s="702">
        <v>0</v>
      </c>
      <c r="BA200" s="702">
        <v>0</v>
      </c>
      <c r="BC200" s="703">
        <f t="shared" si="11"/>
        <v>0.142541228039786</v>
      </c>
      <c r="BD200" s="703">
        <f t="shared" si="12"/>
        <v>0</v>
      </c>
    </row>
    <row r="201" spans="1:56" ht="15" hidden="1" customHeight="1" x14ac:dyDescent="0.25">
      <c r="A201" s="581" t="str">
        <f t="shared" si="13"/>
        <v>C250210001010</v>
      </c>
      <c r="B201" s="1603" t="s">
        <v>120</v>
      </c>
      <c r="C201" s="1889"/>
      <c r="D201" s="1603" t="s">
        <v>355</v>
      </c>
      <c r="E201" s="1889"/>
      <c r="F201" s="1603" t="s">
        <v>357</v>
      </c>
      <c r="G201" s="1889"/>
      <c r="H201" s="1603" t="s">
        <v>312</v>
      </c>
      <c r="I201" s="1889"/>
      <c r="J201" s="1603" t="s">
        <v>313</v>
      </c>
      <c r="K201" s="1889"/>
      <c r="L201" s="1889"/>
      <c r="M201" s="1603"/>
      <c r="N201" s="1889"/>
      <c r="O201" s="1889"/>
      <c r="P201" s="1603"/>
      <c r="Q201" s="1889"/>
      <c r="R201" s="1603"/>
      <c r="S201" s="1889"/>
      <c r="T201" s="1605" t="s">
        <v>270</v>
      </c>
      <c r="U201" s="1889"/>
      <c r="V201" s="1889"/>
      <c r="W201" s="1889"/>
      <c r="X201" s="1889"/>
      <c r="Y201" s="1889"/>
      <c r="Z201" s="1889"/>
      <c r="AA201" s="1889"/>
      <c r="AB201" s="1603" t="s">
        <v>306</v>
      </c>
      <c r="AC201" s="1889"/>
      <c r="AD201" s="1889"/>
      <c r="AE201" s="1889"/>
      <c r="AF201" s="1889"/>
      <c r="AG201" s="1603" t="s">
        <v>307</v>
      </c>
      <c r="AH201" s="1889"/>
      <c r="AI201" s="1889"/>
      <c r="AJ201" s="317" t="s">
        <v>86</v>
      </c>
      <c r="AK201" s="1604"/>
      <c r="AL201" s="1604"/>
      <c r="AM201" s="1604"/>
      <c r="AN201" s="1604"/>
      <c r="AO201" s="612">
        <v>1300000000</v>
      </c>
      <c r="AP201" s="612">
        <v>1101000000</v>
      </c>
      <c r="AQ201" s="612">
        <v>199000000</v>
      </c>
      <c r="AR201" s="709">
        <v>0</v>
      </c>
      <c r="AS201" s="612">
        <v>464439242</v>
      </c>
      <c r="AT201" s="612">
        <v>636560758</v>
      </c>
      <c r="AU201" s="612">
        <v>42458604</v>
      </c>
      <c r="AV201" s="612">
        <v>421980638</v>
      </c>
      <c r="AW201" s="612">
        <v>42458604</v>
      </c>
      <c r="AX201" s="613">
        <v>0</v>
      </c>
      <c r="AY201" s="612">
        <v>42458604</v>
      </c>
      <c r="AZ201" s="613">
        <v>0</v>
      </c>
      <c r="BA201" s="613">
        <v>0</v>
      </c>
      <c r="BB201" s="615"/>
      <c r="BC201" s="616">
        <f t="shared" si="11"/>
        <v>0.35726095538461539</v>
      </c>
      <c r="BD201" s="616">
        <f t="shared" si="12"/>
        <v>9.1419070914769945E-2</v>
      </c>
    </row>
    <row r="202" spans="1:56" ht="15" hidden="1" customHeight="1" x14ac:dyDescent="0.25">
      <c r="A202" s="581" t="str">
        <f t="shared" si="13"/>
        <v>C250210001015</v>
      </c>
      <c r="B202" s="1603" t="s">
        <v>120</v>
      </c>
      <c r="C202" s="1889"/>
      <c r="D202" s="1603" t="s">
        <v>355</v>
      </c>
      <c r="E202" s="1889"/>
      <c r="F202" s="1603" t="s">
        <v>357</v>
      </c>
      <c r="G202" s="1889"/>
      <c r="H202" s="1603" t="s">
        <v>312</v>
      </c>
      <c r="I202" s="1889"/>
      <c r="J202" s="1603" t="s">
        <v>313</v>
      </c>
      <c r="K202" s="1889"/>
      <c r="L202" s="1889"/>
      <c r="M202" s="1603"/>
      <c r="N202" s="1889"/>
      <c r="O202" s="1889"/>
      <c r="P202" s="1603"/>
      <c r="Q202" s="1889"/>
      <c r="R202" s="1603"/>
      <c r="S202" s="1889"/>
      <c r="T202" s="1605" t="s">
        <v>270</v>
      </c>
      <c r="U202" s="1889"/>
      <c r="V202" s="1889"/>
      <c r="W202" s="1889"/>
      <c r="X202" s="1889"/>
      <c r="Y202" s="1889"/>
      <c r="Z202" s="1889"/>
      <c r="AA202" s="1889"/>
      <c r="AB202" s="1603" t="s">
        <v>306</v>
      </c>
      <c r="AC202" s="1889"/>
      <c r="AD202" s="1889"/>
      <c r="AE202" s="1889"/>
      <c r="AF202" s="1889"/>
      <c r="AG202" s="1603" t="s">
        <v>307</v>
      </c>
      <c r="AH202" s="1889"/>
      <c r="AI202" s="1889"/>
      <c r="AJ202" s="317" t="s">
        <v>319</v>
      </c>
      <c r="AK202" s="1604"/>
      <c r="AL202" s="1604"/>
      <c r="AM202" s="1604"/>
      <c r="AN202" s="1604"/>
      <c r="AO202" s="612">
        <v>2815325822</v>
      </c>
      <c r="AP202" s="612">
        <v>469800000</v>
      </c>
      <c r="AQ202" s="612">
        <v>2345525822</v>
      </c>
      <c r="AR202" s="709">
        <v>0</v>
      </c>
      <c r="AS202" s="612">
        <v>401300000</v>
      </c>
      <c r="AT202" s="612">
        <v>68500000</v>
      </c>
      <c r="AU202" s="613">
        <v>0</v>
      </c>
      <c r="AV202" s="612">
        <v>401300000</v>
      </c>
      <c r="AW202" s="613">
        <v>0</v>
      </c>
      <c r="AX202" s="613">
        <v>0</v>
      </c>
      <c r="AY202" s="613">
        <v>0</v>
      </c>
      <c r="AZ202" s="613">
        <v>0</v>
      </c>
      <c r="BA202" s="613">
        <v>0</v>
      </c>
      <c r="BB202" s="615"/>
      <c r="BC202" s="616">
        <f t="shared" si="11"/>
        <v>0.142541228039786</v>
      </c>
      <c r="BD202" s="616">
        <f t="shared" si="12"/>
        <v>0</v>
      </c>
    </row>
    <row r="203" spans="1:56" ht="15" hidden="1" customHeight="1" x14ac:dyDescent="0.25">
      <c r="A203" s="581" t="str">
        <f t="shared" si="13"/>
        <v>C2502100010210</v>
      </c>
      <c r="B203" s="1603" t="s">
        <v>120</v>
      </c>
      <c r="C203" s="1889"/>
      <c r="D203" s="1603" t="s">
        <v>355</v>
      </c>
      <c r="E203" s="1889"/>
      <c r="F203" s="1603" t="s">
        <v>357</v>
      </c>
      <c r="G203" s="1889"/>
      <c r="H203" s="1603" t="s">
        <v>312</v>
      </c>
      <c r="I203" s="1889"/>
      <c r="J203" s="1603" t="s">
        <v>313</v>
      </c>
      <c r="K203" s="1889"/>
      <c r="L203" s="1889"/>
      <c r="M203" s="1603" t="s">
        <v>315</v>
      </c>
      <c r="N203" s="1889"/>
      <c r="O203" s="1889"/>
      <c r="P203" s="1603"/>
      <c r="Q203" s="1889"/>
      <c r="R203" s="1603"/>
      <c r="S203" s="1889"/>
      <c r="T203" s="1605" t="s">
        <v>359</v>
      </c>
      <c r="U203" s="1889"/>
      <c r="V203" s="1889"/>
      <c r="W203" s="1889"/>
      <c r="X203" s="1889"/>
      <c r="Y203" s="1889"/>
      <c r="Z203" s="1889"/>
      <c r="AA203" s="1889"/>
      <c r="AB203" s="1603" t="s">
        <v>306</v>
      </c>
      <c r="AC203" s="1889"/>
      <c r="AD203" s="1889"/>
      <c r="AE203" s="1889"/>
      <c r="AF203" s="1889"/>
      <c r="AG203" s="1603" t="s">
        <v>307</v>
      </c>
      <c r="AH203" s="1889"/>
      <c r="AI203" s="1889"/>
      <c r="AJ203" s="317" t="s">
        <v>86</v>
      </c>
      <c r="AK203" s="1604"/>
      <c r="AL203" s="1604"/>
      <c r="AM203" s="1604"/>
      <c r="AN203" s="1604"/>
      <c r="AO203" s="612">
        <v>1300000000</v>
      </c>
      <c r="AP203" s="612">
        <v>1101000000</v>
      </c>
      <c r="AQ203" s="612">
        <v>199000000</v>
      </c>
      <c r="AR203" s="709">
        <v>0</v>
      </c>
      <c r="AS203" s="612">
        <v>464439242</v>
      </c>
      <c r="AT203" s="612">
        <v>636560758</v>
      </c>
      <c r="AU203" s="612">
        <v>42458604</v>
      </c>
      <c r="AV203" s="612">
        <v>421980638</v>
      </c>
      <c r="AW203" s="612">
        <v>42458604</v>
      </c>
      <c r="AX203" s="613">
        <v>0</v>
      </c>
      <c r="AY203" s="612">
        <v>42458604</v>
      </c>
      <c r="AZ203" s="613">
        <v>0</v>
      </c>
      <c r="BA203" s="613">
        <v>0</v>
      </c>
      <c r="BB203" s="615"/>
      <c r="BC203" s="616">
        <f t="shared" si="11"/>
        <v>0.35726095538461539</v>
      </c>
      <c r="BD203" s="616">
        <f t="shared" si="12"/>
        <v>9.1419070914769945E-2</v>
      </c>
    </row>
    <row r="204" spans="1:56" ht="15" hidden="1" customHeight="1" x14ac:dyDescent="0.25">
      <c r="A204" s="581" t="str">
        <f t="shared" si="13"/>
        <v>C25021000102110</v>
      </c>
      <c r="B204" s="1608" t="s">
        <v>120</v>
      </c>
      <c r="C204" s="1889"/>
      <c r="D204" s="1608" t="s">
        <v>355</v>
      </c>
      <c r="E204" s="1889"/>
      <c r="F204" s="1608" t="s">
        <v>357</v>
      </c>
      <c r="G204" s="1889"/>
      <c r="H204" s="1608" t="s">
        <v>312</v>
      </c>
      <c r="I204" s="1889"/>
      <c r="J204" s="1608" t="s">
        <v>313</v>
      </c>
      <c r="K204" s="1889"/>
      <c r="L204" s="1889"/>
      <c r="M204" s="1608" t="s">
        <v>315</v>
      </c>
      <c r="N204" s="1889"/>
      <c r="O204" s="1889"/>
      <c r="P204" s="1608" t="s">
        <v>312</v>
      </c>
      <c r="Q204" s="1889"/>
      <c r="R204" s="1608"/>
      <c r="S204" s="1889"/>
      <c r="T204" s="1609" t="s">
        <v>365</v>
      </c>
      <c r="U204" s="1889"/>
      <c r="V204" s="1889"/>
      <c r="W204" s="1889"/>
      <c r="X204" s="1889"/>
      <c r="Y204" s="1889"/>
      <c r="Z204" s="1889"/>
      <c r="AA204" s="1889"/>
      <c r="AB204" s="1608" t="s">
        <v>306</v>
      </c>
      <c r="AC204" s="1889"/>
      <c r="AD204" s="1889"/>
      <c r="AE204" s="1889"/>
      <c r="AF204" s="1889"/>
      <c r="AG204" s="1608" t="s">
        <v>307</v>
      </c>
      <c r="AH204" s="1889"/>
      <c r="AI204" s="1889"/>
      <c r="AJ204" s="320" t="s">
        <v>86</v>
      </c>
      <c r="AK204" s="1610"/>
      <c r="AL204" s="1610"/>
      <c r="AM204" s="1610"/>
      <c r="AN204" s="1610"/>
      <c r="AO204" s="617">
        <v>197200000</v>
      </c>
      <c r="AP204" s="617">
        <v>90000000</v>
      </c>
      <c r="AQ204" s="617">
        <v>107200000</v>
      </c>
      <c r="AR204" s="711">
        <v>0</v>
      </c>
      <c r="AS204" s="618">
        <v>0</v>
      </c>
      <c r="AT204" s="617">
        <v>90000000</v>
      </c>
      <c r="AU204" s="618">
        <v>0</v>
      </c>
      <c r="AV204" s="618">
        <v>0</v>
      </c>
      <c r="AW204" s="618">
        <v>0</v>
      </c>
      <c r="AX204" s="618">
        <v>0</v>
      </c>
      <c r="AY204" s="618">
        <v>0</v>
      </c>
      <c r="AZ204" s="618">
        <v>0</v>
      </c>
      <c r="BA204" s="618">
        <v>0</v>
      </c>
      <c r="BB204" s="615"/>
      <c r="BC204" s="616">
        <f t="shared" si="11"/>
        <v>0</v>
      </c>
      <c r="BD204" s="616" t="e">
        <f t="shared" si="12"/>
        <v>#DIV/0!</v>
      </c>
    </row>
    <row r="205" spans="1:56" ht="15" hidden="1" customHeight="1" x14ac:dyDescent="0.25">
      <c r="A205" s="581" t="str">
        <f t="shared" si="13"/>
        <v>C25021000102210</v>
      </c>
      <c r="B205" s="1608" t="s">
        <v>120</v>
      </c>
      <c r="C205" s="1889"/>
      <c r="D205" s="1608" t="s">
        <v>355</v>
      </c>
      <c r="E205" s="1889"/>
      <c r="F205" s="1608" t="s">
        <v>357</v>
      </c>
      <c r="G205" s="1889"/>
      <c r="H205" s="1608" t="s">
        <v>312</v>
      </c>
      <c r="I205" s="1889"/>
      <c r="J205" s="1608" t="s">
        <v>313</v>
      </c>
      <c r="K205" s="1889"/>
      <c r="L205" s="1889"/>
      <c r="M205" s="1608" t="s">
        <v>315</v>
      </c>
      <c r="N205" s="1889"/>
      <c r="O205" s="1889"/>
      <c r="P205" s="1608" t="s">
        <v>315</v>
      </c>
      <c r="Q205" s="1889"/>
      <c r="R205" s="1608"/>
      <c r="S205" s="1889"/>
      <c r="T205" s="1609" t="s">
        <v>360</v>
      </c>
      <c r="U205" s="1889"/>
      <c r="V205" s="1889"/>
      <c r="W205" s="1889"/>
      <c r="X205" s="1889"/>
      <c r="Y205" s="1889"/>
      <c r="Z205" s="1889"/>
      <c r="AA205" s="1889"/>
      <c r="AB205" s="1608" t="s">
        <v>306</v>
      </c>
      <c r="AC205" s="1889"/>
      <c r="AD205" s="1889"/>
      <c r="AE205" s="1889"/>
      <c r="AF205" s="1889"/>
      <c r="AG205" s="1608" t="s">
        <v>307</v>
      </c>
      <c r="AH205" s="1889"/>
      <c r="AI205" s="1889"/>
      <c r="AJ205" s="320" t="s">
        <v>86</v>
      </c>
      <c r="AK205" s="1610"/>
      <c r="AL205" s="1610"/>
      <c r="AM205" s="1610"/>
      <c r="AN205" s="1610"/>
      <c r="AO205" s="617">
        <v>135600000</v>
      </c>
      <c r="AP205" s="617">
        <v>105000000</v>
      </c>
      <c r="AQ205" s="617">
        <v>30600000</v>
      </c>
      <c r="AR205" s="711">
        <v>0</v>
      </c>
      <c r="AS205" s="617">
        <v>105000000</v>
      </c>
      <c r="AT205" s="618">
        <v>0</v>
      </c>
      <c r="AU205" s="617">
        <v>25000000</v>
      </c>
      <c r="AV205" s="617">
        <v>80000000</v>
      </c>
      <c r="AW205" s="617">
        <v>25000000</v>
      </c>
      <c r="AX205" s="618">
        <v>0</v>
      </c>
      <c r="AY205" s="617">
        <v>25000000</v>
      </c>
      <c r="AZ205" s="618">
        <v>0</v>
      </c>
      <c r="BA205" s="618">
        <v>0</v>
      </c>
      <c r="BB205" s="615"/>
      <c r="BC205" s="616">
        <f t="shared" si="11"/>
        <v>0.77433628318584069</v>
      </c>
      <c r="BD205" s="616">
        <f t="shared" si="12"/>
        <v>0.23809523809523808</v>
      </c>
    </row>
    <row r="206" spans="1:56" ht="15" hidden="1" customHeight="1" x14ac:dyDescent="0.25">
      <c r="A206" s="581" t="str">
        <f t="shared" si="13"/>
        <v>C25021000102310</v>
      </c>
      <c r="B206" s="1608" t="s">
        <v>120</v>
      </c>
      <c r="C206" s="1889"/>
      <c r="D206" s="1608" t="s">
        <v>355</v>
      </c>
      <c r="E206" s="1889"/>
      <c r="F206" s="1608" t="s">
        <v>357</v>
      </c>
      <c r="G206" s="1889"/>
      <c r="H206" s="1608" t="s">
        <v>312</v>
      </c>
      <c r="I206" s="1889"/>
      <c r="J206" s="1608" t="s">
        <v>313</v>
      </c>
      <c r="K206" s="1889"/>
      <c r="L206" s="1889"/>
      <c r="M206" s="1608" t="s">
        <v>315</v>
      </c>
      <c r="N206" s="1889"/>
      <c r="O206" s="1889"/>
      <c r="P206" s="1608" t="s">
        <v>322</v>
      </c>
      <c r="Q206" s="1889"/>
      <c r="R206" s="1608"/>
      <c r="S206" s="1889"/>
      <c r="T206" s="1609" t="s">
        <v>361</v>
      </c>
      <c r="U206" s="1889"/>
      <c r="V206" s="1889"/>
      <c r="W206" s="1889"/>
      <c r="X206" s="1889"/>
      <c r="Y206" s="1889"/>
      <c r="Z206" s="1889"/>
      <c r="AA206" s="1889"/>
      <c r="AB206" s="1608" t="s">
        <v>306</v>
      </c>
      <c r="AC206" s="1889"/>
      <c r="AD206" s="1889"/>
      <c r="AE206" s="1889"/>
      <c r="AF206" s="1889"/>
      <c r="AG206" s="1608" t="s">
        <v>307</v>
      </c>
      <c r="AH206" s="1889"/>
      <c r="AI206" s="1889"/>
      <c r="AJ206" s="320" t="s">
        <v>86</v>
      </c>
      <c r="AK206" s="1610"/>
      <c r="AL206" s="1610"/>
      <c r="AM206" s="1610"/>
      <c r="AN206" s="1610"/>
      <c r="AO206" s="617">
        <v>341600000</v>
      </c>
      <c r="AP206" s="617">
        <v>341600000</v>
      </c>
      <c r="AQ206" s="618">
        <v>0</v>
      </c>
      <c r="AR206" s="711">
        <v>0</v>
      </c>
      <c r="AS206" s="617">
        <v>341600000</v>
      </c>
      <c r="AT206" s="618">
        <v>0</v>
      </c>
      <c r="AU206" s="617">
        <v>5055867</v>
      </c>
      <c r="AV206" s="617">
        <v>336544133</v>
      </c>
      <c r="AW206" s="617">
        <v>5055867</v>
      </c>
      <c r="AX206" s="618">
        <v>0</v>
      </c>
      <c r="AY206" s="617">
        <v>5055867</v>
      </c>
      <c r="AZ206" s="618">
        <v>0</v>
      </c>
      <c r="BA206" s="618">
        <v>0</v>
      </c>
      <c r="BB206" s="615"/>
      <c r="BC206" s="616">
        <f t="shared" si="11"/>
        <v>1</v>
      </c>
      <c r="BD206" s="616">
        <f t="shared" si="12"/>
        <v>1.4800547423887587E-2</v>
      </c>
    </row>
    <row r="207" spans="1:56" ht="15" hidden="1" customHeight="1" x14ac:dyDescent="0.25">
      <c r="A207" s="581" t="str">
        <f t="shared" si="13"/>
        <v>C25021000102410</v>
      </c>
      <c r="B207" s="1608" t="s">
        <v>120</v>
      </c>
      <c r="C207" s="1889"/>
      <c r="D207" s="1608" t="s">
        <v>355</v>
      </c>
      <c r="E207" s="1889"/>
      <c r="F207" s="1608" t="s">
        <v>357</v>
      </c>
      <c r="G207" s="1889"/>
      <c r="H207" s="1608" t="s">
        <v>312</v>
      </c>
      <c r="I207" s="1889"/>
      <c r="J207" s="1608" t="s">
        <v>313</v>
      </c>
      <c r="K207" s="1889"/>
      <c r="L207" s="1889"/>
      <c r="M207" s="1608" t="s">
        <v>315</v>
      </c>
      <c r="N207" s="1889"/>
      <c r="O207" s="1889"/>
      <c r="P207" s="1608" t="s">
        <v>316</v>
      </c>
      <c r="Q207" s="1889"/>
      <c r="R207" s="1608"/>
      <c r="S207" s="1889"/>
      <c r="T207" s="1609" t="s">
        <v>105</v>
      </c>
      <c r="U207" s="1889"/>
      <c r="V207" s="1889"/>
      <c r="W207" s="1889"/>
      <c r="X207" s="1889"/>
      <c r="Y207" s="1889"/>
      <c r="Z207" s="1889"/>
      <c r="AA207" s="1889"/>
      <c r="AB207" s="1608" t="s">
        <v>306</v>
      </c>
      <c r="AC207" s="1889"/>
      <c r="AD207" s="1889"/>
      <c r="AE207" s="1889"/>
      <c r="AF207" s="1889"/>
      <c r="AG207" s="1608" t="s">
        <v>307</v>
      </c>
      <c r="AH207" s="1889"/>
      <c r="AI207" s="1889"/>
      <c r="AJ207" s="320" t="s">
        <v>86</v>
      </c>
      <c r="AK207" s="1610"/>
      <c r="AL207" s="1610"/>
      <c r="AM207" s="1610"/>
      <c r="AN207" s="1610"/>
      <c r="AO207" s="617">
        <v>394400000</v>
      </c>
      <c r="AP207" s="617">
        <v>394400000</v>
      </c>
      <c r="AQ207" s="618">
        <v>0</v>
      </c>
      <c r="AR207" s="711">
        <v>0</v>
      </c>
      <c r="AS207" s="617">
        <v>17839242</v>
      </c>
      <c r="AT207" s="617">
        <v>376560758</v>
      </c>
      <c r="AU207" s="617">
        <v>12402737</v>
      </c>
      <c r="AV207" s="617">
        <v>5436505</v>
      </c>
      <c r="AW207" s="617">
        <v>12402737</v>
      </c>
      <c r="AX207" s="618">
        <v>0</v>
      </c>
      <c r="AY207" s="617">
        <v>12402737</v>
      </c>
      <c r="AZ207" s="618">
        <v>0</v>
      </c>
      <c r="BA207" s="618">
        <v>0</v>
      </c>
      <c r="BB207" s="615"/>
      <c r="BC207" s="616">
        <f t="shared" si="11"/>
        <v>4.5231343813387427E-2</v>
      </c>
      <c r="BD207" s="616">
        <f t="shared" si="12"/>
        <v>0.69525022419674554</v>
      </c>
    </row>
    <row r="208" spans="1:56" ht="15" hidden="1" customHeight="1" x14ac:dyDescent="0.25">
      <c r="A208" s="581" t="str">
        <f t="shared" si="13"/>
        <v>C25021000102610</v>
      </c>
      <c r="B208" s="1608" t="s">
        <v>120</v>
      </c>
      <c r="C208" s="1889"/>
      <c r="D208" s="1608" t="s">
        <v>355</v>
      </c>
      <c r="E208" s="1889"/>
      <c r="F208" s="1608" t="s">
        <v>357</v>
      </c>
      <c r="G208" s="1889"/>
      <c r="H208" s="1608" t="s">
        <v>312</v>
      </c>
      <c r="I208" s="1889"/>
      <c r="J208" s="1608" t="s">
        <v>313</v>
      </c>
      <c r="K208" s="1889"/>
      <c r="L208" s="1889"/>
      <c r="M208" s="1608" t="s">
        <v>315</v>
      </c>
      <c r="N208" s="1889"/>
      <c r="O208" s="1889"/>
      <c r="P208" s="1608" t="s">
        <v>325</v>
      </c>
      <c r="Q208" s="1889"/>
      <c r="R208" s="1608"/>
      <c r="S208" s="1889"/>
      <c r="T208" s="1609" t="s">
        <v>362</v>
      </c>
      <c r="U208" s="1889"/>
      <c r="V208" s="1889"/>
      <c r="W208" s="1889"/>
      <c r="X208" s="1889"/>
      <c r="Y208" s="1889"/>
      <c r="Z208" s="1889"/>
      <c r="AA208" s="1889"/>
      <c r="AB208" s="1608" t="s">
        <v>306</v>
      </c>
      <c r="AC208" s="1889"/>
      <c r="AD208" s="1889"/>
      <c r="AE208" s="1889"/>
      <c r="AF208" s="1889"/>
      <c r="AG208" s="1608" t="s">
        <v>307</v>
      </c>
      <c r="AH208" s="1889"/>
      <c r="AI208" s="1889"/>
      <c r="AJ208" s="320" t="s">
        <v>86</v>
      </c>
      <c r="AK208" s="1610"/>
      <c r="AL208" s="1610"/>
      <c r="AM208" s="1610"/>
      <c r="AN208" s="1610"/>
      <c r="AO208" s="617">
        <v>230000000</v>
      </c>
      <c r="AP208" s="617">
        <v>170000000</v>
      </c>
      <c r="AQ208" s="617">
        <v>60000000</v>
      </c>
      <c r="AR208" s="711">
        <v>0</v>
      </c>
      <c r="AS208" s="618">
        <v>0</v>
      </c>
      <c r="AT208" s="617">
        <v>170000000</v>
      </c>
      <c r="AU208" s="618">
        <v>0</v>
      </c>
      <c r="AV208" s="618">
        <v>0</v>
      </c>
      <c r="AW208" s="618">
        <v>0</v>
      </c>
      <c r="AX208" s="618">
        <v>0</v>
      </c>
      <c r="AY208" s="618">
        <v>0</v>
      </c>
      <c r="AZ208" s="618">
        <v>0</v>
      </c>
      <c r="BA208" s="618">
        <v>0</v>
      </c>
      <c r="BB208" s="615"/>
      <c r="BC208" s="616">
        <f t="shared" si="11"/>
        <v>0</v>
      </c>
      <c r="BD208" s="616" t="e">
        <f t="shared" si="12"/>
        <v>#DIV/0!</v>
      </c>
    </row>
    <row r="209" spans="1:56" ht="15" hidden="1" customHeight="1" x14ac:dyDescent="0.25">
      <c r="A209" s="581" t="str">
        <f t="shared" si="13"/>
        <v>C250210001021110</v>
      </c>
      <c r="B209" s="1608" t="s">
        <v>120</v>
      </c>
      <c r="C209" s="1889"/>
      <c r="D209" s="1608" t="s">
        <v>355</v>
      </c>
      <c r="E209" s="1889"/>
      <c r="F209" s="1608" t="s">
        <v>357</v>
      </c>
      <c r="G209" s="1889"/>
      <c r="H209" s="1608" t="s">
        <v>312</v>
      </c>
      <c r="I209" s="1889"/>
      <c r="J209" s="1608" t="s">
        <v>313</v>
      </c>
      <c r="K209" s="1889"/>
      <c r="L209" s="1889"/>
      <c r="M209" s="1608" t="s">
        <v>315</v>
      </c>
      <c r="N209" s="1889"/>
      <c r="O209" s="1889"/>
      <c r="P209" s="1608" t="s">
        <v>101</v>
      </c>
      <c r="Q209" s="1889"/>
      <c r="R209" s="1608"/>
      <c r="S209" s="1889"/>
      <c r="T209" s="1609" t="s">
        <v>363</v>
      </c>
      <c r="U209" s="1889"/>
      <c r="V209" s="1889"/>
      <c r="W209" s="1889"/>
      <c r="X209" s="1889"/>
      <c r="Y209" s="1889"/>
      <c r="Z209" s="1889"/>
      <c r="AA209" s="1889"/>
      <c r="AB209" s="1608" t="s">
        <v>306</v>
      </c>
      <c r="AC209" s="1889"/>
      <c r="AD209" s="1889"/>
      <c r="AE209" s="1889"/>
      <c r="AF209" s="1889"/>
      <c r="AG209" s="1608" t="s">
        <v>307</v>
      </c>
      <c r="AH209" s="1889"/>
      <c r="AI209" s="1889"/>
      <c r="AJ209" s="320" t="s">
        <v>86</v>
      </c>
      <c r="AK209" s="1610"/>
      <c r="AL209" s="1610"/>
      <c r="AM209" s="1610"/>
      <c r="AN209" s="1610"/>
      <c r="AO209" s="617">
        <v>1200000</v>
      </c>
      <c r="AP209" s="618">
        <v>0</v>
      </c>
      <c r="AQ209" s="617">
        <v>1200000</v>
      </c>
      <c r="AR209" s="711">
        <v>0</v>
      </c>
      <c r="AS209" s="618">
        <v>0</v>
      </c>
      <c r="AT209" s="618">
        <v>0</v>
      </c>
      <c r="AU209" s="618">
        <v>0</v>
      </c>
      <c r="AV209" s="618">
        <v>0</v>
      </c>
      <c r="AW209" s="618">
        <v>0</v>
      </c>
      <c r="AX209" s="618">
        <v>0</v>
      </c>
      <c r="AY209" s="618">
        <v>0</v>
      </c>
      <c r="AZ209" s="618">
        <v>0</v>
      </c>
      <c r="BA209" s="618">
        <v>0</v>
      </c>
      <c r="BB209" s="615"/>
      <c r="BC209" s="616">
        <f t="shared" si="11"/>
        <v>0</v>
      </c>
      <c r="BD209" s="616" t="e">
        <f t="shared" si="12"/>
        <v>#DIV/0!</v>
      </c>
    </row>
    <row r="210" spans="1:56" ht="15" hidden="1" customHeight="1" x14ac:dyDescent="0.25">
      <c r="A210" s="581" t="str">
        <f t="shared" si="13"/>
        <v>C2502100010315</v>
      </c>
      <c r="B210" s="1603" t="s">
        <v>120</v>
      </c>
      <c r="C210" s="1889"/>
      <c r="D210" s="1603" t="s">
        <v>355</v>
      </c>
      <c r="E210" s="1889"/>
      <c r="F210" s="1603" t="s">
        <v>357</v>
      </c>
      <c r="G210" s="1889"/>
      <c r="H210" s="1603" t="s">
        <v>312</v>
      </c>
      <c r="I210" s="1889"/>
      <c r="J210" s="1603" t="s">
        <v>313</v>
      </c>
      <c r="K210" s="1889"/>
      <c r="L210" s="1889"/>
      <c r="M210" s="1603" t="s">
        <v>322</v>
      </c>
      <c r="N210" s="1889"/>
      <c r="O210" s="1889"/>
      <c r="P210" s="1603"/>
      <c r="Q210" s="1889"/>
      <c r="R210" s="1603"/>
      <c r="S210" s="1889"/>
      <c r="T210" s="1605" t="s">
        <v>456</v>
      </c>
      <c r="U210" s="1889"/>
      <c r="V210" s="1889"/>
      <c r="W210" s="1889"/>
      <c r="X210" s="1889"/>
      <c r="Y210" s="1889"/>
      <c r="Z210" s="1889"/>
      <c r="AA210" s="1889"/>
      <c r="AB210" s="1603" t="s">
        <v>306</v>
      </c>
      <c r="AC210" s="1889"/>
      <c r="AD210" s="1889"/>
      <c r="AE210" s="1889"/>
      <c r="AF210" s="1889"/>
      <c r="AG210" s="1603" t="s">
        <v>307</v>
      </c>
      <c r="AH210" s="1889"/>
      <c r="AI210" s="1889"/>
      <c r="AJ210" s="317" t="s">
        <v>319</v>
      </c>
      <c r="AK210" s="1604"/>
      <c r="AL210" s="1604"/>
      <c r="AM210" s="1604"/>
      <c r="AN210" s="1604"/>
      <c r="AO210" s="612">
        <v>2815325822</v>
      </c>
      <c r="AP210" s="612">
        <v>469800000</v>
      </c>
      <c r="AQ210" s="612">
        <v>2345525822</v>
      </c>
      <c r="AR210" s="709">
        <v>0</v>
      </c>
      <c r="AS210" s="612">
        <v>401300000</v>
      </c>
      <c r="AT210" s="612">
        <v>68500000</v>
      </c>
      <c r="AU210" s="613">
        <v>0</v>
      </c>
      <c r="AV210" s="612">
        <v>401300000</v>
      </c>
      <c r="AW210" s="613">
        <v>0</v>
      </c>
      <c r="AX210" s="613">
        <v>0</v>
      </c>
      <c r="AY210" s="613">
        <v>0</v>
      </c>
      <c r="AZ210" s="613">
        <v>0</v>
      </c>
      <c r="BA210" s="613">
        <v>0</v>
      </c>
      <c r="BB210" s="615"/>
      <c r="BC210" s="616">
        <f t="shared" si="11"/>
        <v>0.142541228039786</v>
      </c>
      <c r="BD210" s="616">
        <f t="shared" si="12"/>
        <v>0</v>
      </c>
    </row>
    <row r="211" spans="1:56" ht="15" hidden="1" customHeight="1" x14ac:dyDescent="0.25">
      <c r="A211" s="581" t="str">
        <f t="shared" si="13"/>
        <v>C25021000103115</v>
      </c>
      <c r="B211" s="1608" t="s">
        <v>120</v>
      </c>
      <c r="C211" s="1889"/>
      <c r="D211" s="1608" t="s">
        <v>355</v>
      </c>
      <c r="E211" s="1889"/>
      <c r="F211" s="1608" t="s">
        <v>357</v>
      </c>
      <c r="G211" s="1889"/>
      <c r="H211" s="1608" t="s">
        <v>312</v>
      </c>
      <c r="I211" s="1889"/>
      <c r="J211" s="1608" t="s">
        <v>313</v>
      </c>
      <c r="K211" s="1889"/>
      <c r="L211" s="1889"/>
      <c r="M211" s="1608" t="s">
        <v>322</v>
      </c>
      <c r="N211" s="1889"/>
      <c r="O211" s="1889"/>
      <c r="P211" s="1608" t="s">
        <v>312</v>
      </c>
      <c r="Q211" s="1889"/>
      <c r="R211" s="1608"/>
      <c r="S211" s="1889"/>
      <c r="T211" s="1609" t="s">
        <v>365</v>
      </c>
      <c r="U211" s="1889"/>
      <c r="V211" s="1889"/>
      <c r="W211" s="1889"/>
      <c r="X211" s="1889"/>
      <c r="Y211" s="1889"/>
      <c r="Z211" s="1889"/>
      <c r="AA211" s="1889"/>
      <c r="AB211" s="1608" t="s">
        <v>306</v>
      </c>
      <c r="AC211" s="1889"/>
      <c r="AD211" s="1889"/>
      <c r="AE211" s="1889"/>
      <c r="AF211" s="1889"/>
      <c r="AG211" s="1608" t="s">
        <v>307</v>
      </c>
      <c r="AH211" s="1889"/>
      <c r="AI211" s="1889"/>
      <c r="AJ211" s="320" t="s">
        <v>319</v>
      </c>
      <c r="AK211" s="1610"/>
      <c r="AL211" s="1610"/>
      <c r="AM211" s="1610"/>
      <c r="AN211" s="1610"/>
      <c r="AO211" s="617">
        <v>1217200000</v>
      </c>
      <c r="AP211" s="617">
        <v>469800000</v>
      </c>
      <c r="AQ211" s="617">
        <v>747400000</v>
      </c>
      <c r="AR211" s="711">
        <v>0</v>
      </c>
      <c r="AS211" s="617">
        <v>401300000</v>
      </c>
      <c r="AT211" s="617">
        <v>68500000</v>
      </c>
      <c r="AU211" s="618">
        <v>0</v>
      </c>
      <c r="AV211" s="617">
        <v>401300000</v>
      </c>
      <c r="AW211" s="618">
        <v>0</v>
      </c>
      <c r="AX211" s="618">
        <v>0</v>
      </c>
      <c r="AY211" s="618">
        <v>0</v>
      </c>
      <c r="AZ211" s="618">
        <v>0</v>
      </c>
      <c r="BA211" s="618">
        <v>0</v>
      </c>
      <c r="BB211" s="615"/>
      <c r="BC211" s="616">
        <f t="shared" si="11"/>
        <v>0.32969109431482091</v>
      </c>
      <c r="BD211" s="616">
        <f t="shared" si="12"/>
        <v>0</v>
      </c>
    </row>
    <row r="212" spans="1:56" ht="15" hidden="1" customHeight="1" x14ac:dyDescent="0.25">
      <c r="A212" s="581" t="str">
        <f t="shared" si="13"/>
        <v>C25021000103215</v>
      </c>
      <c r="B212" s="1608" t="s">
        <v>120</v>
      </c>
      <c r="C212" s="1889"/>
      <c r="D212" s="1608" t="s">
        <v>355</v>
      </c>
      <c r="E212" s="1889"/>
      <c r="F212" s="1608" t="s">
        <v>357</v>
      </c>
      <c r="G212" s="1889"/>
      <c r="H212" s="1608" t="s">
        <v>312</v>
      </c>
      <c r="I212" s="1889"/>
      <c r="J212" s="1608" t="s">
        <v>313</v>
      </c>
      <c r="K212" s="1889"/>
      <c r="L212" s="1889"/>
      <c r="M212" s="1608" t="s">
        <v>322</v>
      </c>
      <c r="N212" s="1889"/>
      <c r="O212" s="1889"/>
      <c r="P212" s="1608" t="s">
        <v>315</v>
      </c>
      <c r="Q212" s="1889"/>
      <c r="R212" s="1608"/>
      <c r="S212" s="1889"/>
      <c r="T212" s="1609" t="s">
        <v>360</v>
      </c>
      <c r="U212" s="1889"/>
      <c r="V212" s="1889"/>
      <c r="W212" s="1889"/>
      <c r="X212" s="1889"/>
      <c r="Y212" s="1889"/>
      <c r="Z212" s="1889"/>
      <c r="AA212" s="1889"/>
      <c r="AB212" s="1608" t="s">
        <v>306</v>
      </c>
      <c r="AC212" s="1889"/>
      <c r="AD212" s="1889"/>
      <c r="AE212" s="1889"/>
      <c r="AF212" s="1889"/>
      <c r="AG212" s="1608" t="s">
        <v>307</v>
      </c>
      <c r="AH212" s="1889"/>
      <c r="AI212" s="1889"/>
      <c r="AJ212" s="320" t="s">
        <v>319</v>
      </c>
      <c r="AK212" s="1610"/>
      <c r="AL212" s="1610"/>
      <c r="AM212" s="1610"/>
      <c r="AN212" s="1610"/>
      <c r="AO212" s="617">
        <v>228000000</v>
      </c>
      <c r="AP212" s="618">
        <v>0</v>
      </c>
      <c r="AQ212" s="617">
        <v>228000000</v>
      </c>
      <c r="AR212" s="711">
        <v>0</v>
      </c>
      <c r="AS212" s="618">
        <v>0</v>
      </c>
      <c r="AT212" s="618">
        <v>0</v>
      </c>
      <c r="AU212" s="618">
        <v>0</v>
      </c>
      <c r="AV212" s="618">
        <v>0</v>
      </c>
      <c r="AW212" s="618">
        <v>0</v>
      </c>
      <c r="AX212" s="618">
        <v>0</v>
      </c>
      <c r="AY212" s="618">
        <v>0</v>
      </c>
      <c r="AZ212" s="618">
        <v>0</v>
      </c>
      <c r="BA212" s="618">
        <v>0</v>
      </c>
      <c r="BB212" s="615"/>
      <c r="BC212" s="616">
        <f t="shared" si="11"/>
        <v>0</v>
      </c>
      <c r="BD212" s="616" t="e">
        <f t="shared" si="12"/>
        <v>#DIV/0!</v>
      </c>
    </row>
    <row r="213" spans="1:56" ht="15" hidden="1" customHeight="1" x14ac:dyDescent="0.25">
      <c r="A213" s="581" t="str">
        <f t="shared" si="13"/>
        <v>C25021000103315</v>
      </c>
      <c r="B213" s="1608" t="s">
        <v>120</v>
      </c>
      <c r="C213" s="1889"/>
      <c r="D213" s="1608" t="s">
        <v>355</v>
      </c>
      <c r="E213" s="1889"/>
      <c r="F213" s="1608" t="s">
        <v>357</v>
      </c>
      <c r="G213" s="1889"/>
      <c r="H213" s="1608" t="s">
        <v>312</v>
      </c>
      <c r="I213" s="1889"/>
      <c r="J213" s="1608" t="s">
        <v>313</v>
      </c>
      <c r="K213" s="1889"/>
      <c r="L213" s="1889"/>
      <c r="M213" s="1608" t="s">
        <v>322</v>
      </c>
      <c r="N213" s="1889"/>
      <c r="O213" s="1889"/>
      <c r="P213" s="1608" t="s">
        <v>322</v>
      </c>
      <c r="Q213" s="1889"/>
      <c r="R213" s="1608"/>
      <c r="S213" s="1889"/>
      <c r="T213" s="1609" t="s">
        <v>361</v>
      </c>
      <c r="U213" s="1889"/>
      <c r="V213" s="1889"/>
      <c r="W213" s="1889"/>
      <c r="X213" s="1889"/>
      <c r="Y213" s="1889"/>
      <c r="Z213" s="1889"/>
      <c r="AA213" s="1889"/>
      <c r="AB213" s="1608" t="s">
        <v>306</v>
      </c>
      <c r="AC213" s="1889"/>
      <c r="AD213" s="1889"/>
      <c r="AE213" s="1889"/>
      <c r="AF213" s="1889"/>
      <c r="AG213" s="1608" t="s">
        <v>307</v>
      </c>
      <c r="AH213" s="1889"/>
      <c r="AI213" s="1889"/>
      <c r="AJ213" s="320" t="s">
        <v>319</v>
      </c>
      <c r="AK213" s="1610"/>
      <c r="AL213" s="1610"/>
      <c r="AM213" s="1610"/>
      <c r="AN213" s="1610"/>
      <c r="AO213" s="617">
        <v>164000000</v>
      </c>
      <c r="AP213" s="618">
        <v>0</v>
      </c>
      <c r="AQ213" s="617">
        <v>164000000</v>
      </c>
      <c r="AR213" s="711">
        <v>0</v>
      </c>
      <c r="AS213" s="618">
        <v>0</v>
      </c>
      <c r="AT213" s="618">
        <v>0</v>
      </c>
      <c r="AU213" s="618">
        <v>0</v>
      </c>
      <c r="AV213" s="618">
        <v>0</v>
      </c>
      <c r="AW213" s="618">
        <v>0</v>
      </c>
      <c r="AX213" s="618">
        <v>0</v>
      </c>
      <c r="AY213" s="618">
        <v>0</v>
      </c>
      <c r="AZ213" s="618">
        <v>0</v>
      </c>
      <c r="BA213" s="618">
        <v>0</v>
      </c>
      <c r="BB213" s="615"/>
      <c r="BC213" s="616">
        <f t="shared" si="11"/>
        <v>0</v>
      </c>
      <c r="BD213" s="616" t="e">
        <f t="shared" si="12"/>
        <v>#DIV/0!</v>
      </c>
    </row>
    <row r="214" spans="1:56" ht="15" hidden="1" customHeight="1" x14ac:dyDescent="0.25">
      <c r="A214" s="581" t="str">
        <f t="shared" si="13"/>
        <v>C25021000103415</v>
      </c>
      <c r="B214" s="1608" t="s">
        <v>120</v>
      </c>
      <c r="C214" s="1889"/>
      <c r="D214" s="1608" t="s">
        <v>355</v>
      </c>
      <c r="E214" s="1889"/>
      <c r="F214" s="1608" t="s">
        <v>357</v>
      </c>
      <c r="G214" s="1889"/>
      <c r="H214" s="1608" t="s">
        <v>312</v>
      </c>
      <c r="I214" s="1889"/>
      <c r="J214" s="1608" t="s">
        <v>313</v>
      </c>
      <c r="K214" s="1889"/>
      <c r="L214" s="1889"/>
      <c r="M214" s="1608" t="s">
        <v>322</v>
      </c>
      <c r="N214" s="1889"/>
      <c r="O214" s="1889"/>
      <c r="P214" s="1608" t="s">
        <v>316</v>
      </c>
      <c r="Q214" s="1889"/>
      <c r="R214" s="1608"/>
      <c r="S214" s="1889"/>
      <c r="T214" s="1609" t="s">
        <v>105</v>
      </c>
      <c r="U214" s="1889"/>
      <c r="V214" s="1889"/>
      <c r="W214" s="1889"/>
      <c r="X214" s="1889"/>
      <c r="Y214" s="1889"/>
      <c r="Z214" s="1889"/>
      <c r="AA214" s="1889"/>
      <c r="AB214" s="1608" t="s">
        <v>306</v>
      </c>
      <c r="AC214" s="1889"/>
      <c r="AD214" s="1889"/>
      <c r="AE214" s="1889"/>
      <c r="AF214" s="1889"/>
      <c r="AG214" s="1608" t="s">
        <v>307</v>
      </c>
      <c r="AH214" s="1889"/>
      <c r="AI214" s="1889"/>
      <c r="AJ214" s="320" t="s">
        <v>319</v>
      </c>
      <c r="AK214" s="1610"/>
      <c r="AL214" s="1610"/>
      <c r="AM214" s="1610"/>
      <c r="AN214" s="1610"/>
      <c r="AO214" s="617">
        <v>361540000</v>
      </c>
      <c r="AP214" s="618">
        <v>0</v>
      </c>
      <c r="AQ214" s="617">
        <v>361540000</v>
      </c>
      <c r="AR214" s="711">
        <v>0</v>
      </c>
      <c r="AS214" s="618">
        <v>0</v>
      </c>
      <c r="AT214" s="618">
        <v>0</v>
      </c>
      <c r="AU214" s="618">
        <v>0</v>
      </c>
      <c r="AV214" s="618">
        <v>0</v>
      </c>
      <c r="AW214" s="618">
        <v>0</v>
      </c>
      <c r="AX214" s="618">
        <v>0</v>
      </c>
      <c r="AY214" s="618">
        <v>0</v>
      </c>
      <c r="AZ214" s="618">
        <v>0</v>
      </c>
      <c r="BA214" s="618">
        <v>0</v>
      </c>
      <c r="BB214" s="615"/>
      <c r="BC214" s="616">
        <f t="shared" si="11"/>
        <v>0</v>
      </c>
      <c r="BD214" s="616" t="e">
        <f t="shared" si="12"/>
        <v>#DIV/0!</v>
      </c>
    </row>
    <row r="215" spans="1:56" ht="15" hidden="1" customHeight="1" x14ac:dyDescent="0.25">
      <c r="A215" s="581" t="str">
        <f t="shared" si="13"/>
        <v>C250210001031115</v>
      </c>
      <c r="B215" s="1608" t="s">
        <v>120</v>
      </c>
      <c r="C215" s="1889"/>
      <c r="D215" s="1608" t="s">
        <v>355</v>
      </c>
      <c r="E215" s="1889"/>
      <c r="F215" s="1608" t="s">
        <v>357</v>
      </c>
      <c r="G215" s="1889"/>
      <c r="H215" s="1608" t="s">
        <v>312</v>
      </c>
      <c r="I215" s="1889"/>
      <c r="J215" s="1608" t="s">
        <v>313</v>
      </c>
      <c r="K215" s="1889"/>
      <c r="L215" s="1889"/>
      <c r="M215" s="1608" t="s">
        <v>322</v>
      </c>
      <c r="N215" s="1889"/>
      <c r="O215" s="1889"/>
      <c r="P215" s="1608" t="s">
        <v>101</v>
      </c>
      <c r="Q215" s="1889"/>
      <c r="R215" s="1608"/>
      <c r="S215" s="1889"/>
      <c r="T215" s="1609" t="s">
        <v>363</v>
      </c>
      <c r="U215" s="1889"/>
      <c r="V215" s="1889"/>
      <c r="W215" s="1889"/>
      <c r="X215" s="1889"/>
      <c r="Y215" s="1889"/>
      <c r="Z215" s="1889"/>
      <c r="AA215" s="1889"/>
      <c r="AB215" s="1608" t="s">
        <v>306</v>
      </c>
      <c r="AC215" s="1889"/>
      <c r="AD215" s="1889"/>
      <c r="AE215" s="1889"/>
      <c r="AF215" s="1889"/>
      <c r="AG215" s="1608" t="s">
        <v>307</v>
      </c>
      <c r="AH215" s="1889"/>
      <c r="AI215" s="1889"/>
      <c r="AJ215" s="320" t="s">
        <v>319</v>
      </c>
      <c r="AK215" s="1610"/>
      <c r="AL215" s="1610"/>
      <c r="AM215" s="1610"/>
      <c r="AN215" s="1610"/>
      <c r="AO215" s="617">
        <v>844585822</v>
      </c>
      <c r="AP215" s="618">
        <v>0</v>
      </c>
      <c r="AQ215" s="617">
        <v>844585822</v>
      </c>
      <c r="AR215" s="711">
        <v>0</v>
      </c>
      <c r="AS215" s="618">
        <v>0</v>
      </c>
      <c r="AT215" s="618">
        <v>0</v>
      </c>
      <c r="AU215" s="618">
        <v>0</v>
      </c>
      <c r="AV215" s="618">
        <v>0</v>
      </c>
      <c r="AW215" s="618">
        <v>0</v>
      </c>
      <c r="AX215" s="618">
        <v>0</v>
      </c>
      <c r="AY215" s="618">
        <v>0</v>
      </c>
      <c r="AZ215" s="618">
        <v>0</v>
      </c>
      <c r="BA215" s="618">
        <v>0</v>
      </c>
      <c r="BB215" s="615"/>
      <c r="BC215" s="616">
        <f t="shared" si="11"/>
        <v>0</v>
      </c>
      <c r="BD215" s="616" t="e">
        <f t="shared" si="12"/>
        <v>#DIV/0!</v>
      </c>
    </row>
    <row r="216" spans="1:56" s="699" customFormat="1" ht="15" customHeight="1" x14ac:dyDescent="0.3">
      <c r="A216" s="699" t="str">
        <f t="shared" si="13"/>
        <v>C25021000210</v>
      </c>
      <c r="B216" s="1891" t="s">
        <v>120</v>
      </c>
      <c r="C216" s="1892"/>
      <c r="D216" s="1891" t="s">
        <v>355</v>
      </c>
      <c r="E216" s="1892"/>
      <c r="F216" s="1891" t="s">
        <v>357</v>
      </c>
      <c r="G216" s="1892"/>
      <c r="H216" s="1891" t="s">
        <v>315</v>
      </c>
      <c r="I216" s="1892"/>
      <c r="J216" s="1891"/>
      <c r="K216" s="1892"/>
      <c r="L216" s="1892"/>
      <c r="M216" s="1891"/>
      <c r="N216" s="1892"/>
      <c r="O216" s="1892"/>
      <c r="P216" s="1891"/>
      <c r="Q216" s="1892"/>
      <c r="R216" s="1891"/>
      <c r="S216" s="1892"/>
      <c r="T216" s="1894" t="s">
        <v>351</v>
      </c>
      <c r="U216" s="1892"/>
      <c r="V216" s="1892"/>
      <c r="W216" s="1892"/>
      <c r="X216" s="1892"/>
      <c r="Y216" s="1892"/>
      <c r="Z216" s="1892"/>
      <c r="AA216" s="1892"/>
      <c r="AB216" s="1891" t="s">
        <v>306</v>
      </c>
      <c r="AC216" s="1892"/>
      <c r="AD216" s="1892"/>
      <c r="AE216" s="1892"/>
      <c r="AF216" s="1892"/>
      <c r="AG216" s="1891" t="s">
        <v>307</v>
      </c>
      <c r="AH216" s="1892"/>
      <c r="AI216" s="1892"/>
      <c r="AJ216" s="700" t="s">
        <v>86</v>
      </c>
      <c r="AK216" s="1893"/>
      <c r="AL216" s="1893"/>
      <c r="AM216" s="1893"/>
      <c r="AN216" s="1893"/>
      <c r="AO216" s="701">
        <v>1600000000</v>
      </c>
      <c r="AP216" s="701">
        <v>1353859460</v>
      </c>
      <c r="AQ216" s="701">
        <v>246140540</v>
      </c>
      <c r="AR216" s="710">
        <v>0</v>
      </c>
      <c r="AS216" s="701">
        <v>1258989940</v>
      </c>
      <c r="AT216" s="701">
        <v>94869520</v>
      </c>
      <c r="AU216" s="702">
        <v>307874050</v>
      </c>
      <c r="AV216" s="701">
        <v>951115890</v>
      </c>
      <c r="AW216" s="702">
        <v>306143693</v>
      </c>
      <c r="AX216" s="702">
        <v>1730357</v>
      </c>
      <c r="AY216" s="702">
        <v>306143693</v>
      </c>
      <c r="AZ216" s="702">
        <v>0</v>
      </c>
      <c r="BA216" s="702">
        <v>183673</v>
      </c>
      <c r="BC216" s="703">
        <f t="shared" si="11"/>
        <v>0.78686871250000001</v>
      </c>
      <c r="BD216" s="703">
        <f t="shared" si="12"/>
        <v>0.24316611537023083</v>
      </c>
    </row>
    <row r="217" spans="1:56" ht="15" hidden="1" customHeight="1" x14ac:dyDescent="0.25">
      <c r="A217" s="581" t="str">
        <f t="shared" si="13"/>
        <v>C250210002010</v>
      </c>
      <c r="B217" s="1603" t="s">
        <v>120</v>
      </c>
      <c r="C217" s="1889"/>
      <c r="D217" s="1603" t="s">
        <v>355</v>
      </c>
      <c r="E217" s="1889"/>
      <c r="F217" s="1603" t="s">
        <v>357</v>
      </c>
      <c r="G217" s="1889"/>
      <c r="H217" s="1603" t="s">
        <v>315</v>
      </c>
      <c r="I217" s="1889"/>
      <c r="J217" s="1603" t="s">
        <v>313</v>
      </c>
      <c r="K217" s="1889"/>
      <c r="L217" s="1889"/>
      <c r="M217" s="1603"/>
      <c r="N217" s="1889"/>
      <c r="O217" s="1889"/>
      <c r="P217" s="1603"/>
      <c r="Q217" s="1889"/>
      <c r="R217" s="1603"/>
      <c r="S217" s="1889"/>
      <c r="T217" s="1605" t="s">
        <v>351</v>
      </c>
      <c r="U217" s="1889"/>
      <c r="V217" s="1889"/>
      <c r="W217" s="1889"/>
      <c r="X217" s="1889"/>
      <c r="Y217" s="1889"/>
      <c r="Z217" s="1889"/>
      <c r="AA217" s="1889"/>
      <c r="AB217" s="1603" t="s">
        <v>306</v>
      </c>
      <c r="AC217" s="1889"/>
      <c r="AD217" s="1889"/>
      <c r="AE217" s="1889"/>
      <c r="AF217" s="1889"/>
      <c r="AG217" s="1603" t="s">
        <v>307</v>
      </c>
      <c r="AH217" s="1889"/>
      <c r="AI217" s="1889"/>
      <c r="AJ217" s="317" t="s">
        <v>86</v>
      </c>
      <c r="AK217" s="1604"/>
      <c r="AL217" s="1604"/>
      <c r="AM217" s="1604"/>
      <c r="AN217" s="1604"/>
      <c r="AO217" s="612">
        <v>1600000000</v>
      </c>
      <c r="AP217" s="612">
        <v>1353859460</v>
      </c>
      <c r="AQ217" s="612">
        <v>246140540</v>
      </c>
      <c r="AR217" s="709">
        <v>0</v>
      </c>
      <c r="AS217" s="612">
        <v>1258989940</v>
      </c>
      <c r="AT217" s="612">
        <v>94869520</v>
      </c>
      <c r="AU217" s="612">
        <v>307874050</v>
      </c>
      <c r="AV217" s="612">
        <v>951115890</v>
      </c>
      <c r="AW217" s="612">
        <v>306143693</v>
      </c>
      <c r="AX217" s="612">
        <v>1730357</v>
      </c>
      <c r="AY217" s="612">
        <v>306143693</v>
      </c>
      <c r="AZ217" s="613">
        <v>0</v>
      </c>
      <c r="BA217" s="612">
        <v>183673</v>
      </c>
      <c r="BB217" s="615"/>
      <c r="BC217" s="616">
        <f t="shared" si="11"/>
        <v>0.78686871250000001</v>
      </c>
      <c r="BD217" s="616">
        <f t="shared" si="12"/>
        <v>0.24316611537023083</v>
      </c>
    </row>
    <row r="218" spans="1:56" ht="15" hidden="1" customHeight="1" x14ac:dyDescent="0.25">
      <c r="A218" s="581" t="str">
        <f t="shared" si="13"/>
        <v>C2502100020110</v>
      </c>
      <c r="B218" s="1603" t="s">
        <v>120</v>
      </c>
      <c r="C218" s="1889"/>
      <c r="D218" s="1603" t="s">
        <v>355</v>
      </c>
      <c r="E218" s="1889"/>
      <c r="F218" s="1603" t="s">
        <v>357</v>
      </c>
      <c r="G218" s="1889"/>
      <c r="H218" s="1603" t="s">
        <v>315</v>
      </c>
      <c r="I218" s="1889"/>
      <c r="J218" s="1603" t="s">
        <v>313</v>
      </c>
      <c r="K218" s="1889"/>
      <c r="L218" s="1889"/>
      <c r="M218" s="1603" t="s">
        <v>312</v>
      </c>
      <c r="N218" s="1889"/>
      <c r="O218" s="1889"/>
      <c r="P218" s="1603"/>
      <c r="Q218" s="1889"/>
      <c r="R218" s="1603"/>
      <c r="S218" s="1889"/>
      <c r="T218" s="1605" t="s">
        <v>364</v>
      </c>
      <c r="U218" s="1889"/>
      <c r="V218" s="1889"/>
      <c r="W218" s="1889"/>
      <c r="X218" s="1889"/>
      <c r="Y218" s="1889"/>
      <c r="Z218" s="1889"/>
      <c r="AA218" s="1889"/>
      <c r="AB218" s="1603" t="s">
        <v>306</v>
      </c>
      <c r="AC218" s="1889"/>
      <c r="AD218" s="1889"/>
      <c r="AE218" s="1889"/>
      <c r="AF218" s="1889"/>
      <c r="AG218" s="1603" t="s">
        <v>307</v>
      </c>
      <c r="AH218" s="1889"/>
      <c r="AI218" s="1889"/>
      <c r="AJ218" s="317" t="s">
        <v>86</v>
      </c>
      <c r="AK218" s="1604"/>
      <c r="AL218" s="1604"/>
      <c r="AM218" s="1604"/>
      <c r="AN218" s="1604"/>
      <c r="AO218" s="612">
        <v>382300000</v>
      </c>
      <c r="AP218" s="612">
        <v>285000000</v>
      </c>
      <c r="AQ218" s="612">
        <v>97300000</v>
      </c>
      <c r="AR218" s="709">
        <v>0</v>
      </c>
      <c r="AS218" s="612">
        <v>274571528</v>
      </c>
      <c r="AT218" s="612">
        <v>10428472</v>
      </c>
      <c r="AU218" s="612">
        <v>56096412</v>
      </c>
      <c r="AV218" s="612">
        <v>218475116</v>
      </c>
      <c r="AW218" s="612">
        <v>55814144</v>
      </c>
      <c r="AX218" s="612">
        <v>282268</v>
      </c>
      <c r="AY218" s="612">
        <v>55814144</v>
      </c>
      <c r="AZ218" s="613">
        <v>0</v>
      </c>
      <c r="BA218" s="612">
        <v>183673</v>
      </c>
      <c r="BB218" s="615"/>
      <c r="BC218" s="616">
        <f t="shared" si="11"/>
        <v>0.71820959455924671</v>
      </c>
      <c r="BD218" s="616">
        <f t="shared" si="12"/>
        <v>0.20327724584757381</v>
      </c>
    </row>
    <row r="219" spans="1:56" ht="15" hidden="1" customHeight="1" x14ac:dyDescent="0.25">
      <c r="A219" s="581" t="str">
        <f t="shared" si="13"/>
        <v>C25021000201110</v>
      </c>
      <c r="B219" s="1608" t="s">
        <v>120</v>
      </c>
      <c r="C219" s="1889"/>
      <c r="D219" s="1608" t="s">
        <v>355</v>
      </c>
      <c r="E219" s="1889"/>
      <c r="F219" s="1608" t="s">
        <v>357</v>
      </c>
      <c r="G219" s="1889"/>
      <c r="H219" s="1608" t="s">
        <v>315</v>
      </c>
      <c r="I219" s="1889"/>
      <c r="J219" s="1608" t="s">
        <v>313</v>
      </c>
      <c r="K219" s="1889"/>
      <c r="L219" s="1889"/>
      <c r="M219" s="1608" t="s">
        <v>312</v>
      </c>
      <c r="N219" s="1889"/>
      <c r="O219" s="1889"/>
      <c r="P219" s="1608" t="s">
        <v>312</v>
      </c>
      <c r="Q219" s="1889"/>
      <c r="R219" s="1608"/>
      <c r="S219" s="1889"/>
      <c r="T219" s="1609" t="s">
        <v>365</v>
      </c>
      <c r="U219" s="1889"/>
      <c r="V219" s="1889"/>
      <c r="W219" s="1889"/>
      <c r="X219" s="1889"/>
      <c r="Y219" s="1889"/>
      <c r="Z219" s="1889"/>
      <c r="AA219" s="1889"/>
      <c r="AB219" s="1608" t="s">
        <v>306</v>
      </c>
      <c r="AC219" s="1889"/>
      <c r="AD219" s="1889"/>
      <c r="AE219" s="1889"/>
      <c r="AF219" s="1889"/>
      <c r="AG219" s="1608" t="s">
        <v>307</v>
      </c>
      <c r="AH219" s="1889"/>
      <c r="AI219" s="1889"/>
      <c r="AJ219" s="320" t="s">
        <v>86</v>
      </c>
      <c r="AK219" s="1610"/>
      <c r="AL219" s="1610"/>
      <c r="AM219" s="1610"/>
      <c r="AN219" s="1610"/>
      <c r="AO219" s="617">
        <v>177300000</v>
      </c>
      <c r="AP219" s="617">
        <v>80000000</v>
      </c>
      <c r="AQ219" s="617">
        <v>97300000</v>
      </c>
      <c r="AR219" s="711">
        <v>0</v>
      </c>
      <c r="AS219" s="617">
        <v>70000000</v>
      </c>
      <c r="AT219" s="617">
        <v>10000000</v>
      </c>
      <c r="AU219" s="618">
        <v>0</v>
      </c>
      <c r="AV219" s="617">
        <v>70000000</v>
      </c>
      <c r="AW219" s="618">
        <v>0</v>
      </c>
      <c r="AX219" s="618">
        <v>0</v>
      </c>
      <c r="AY219" s="618">
        <v>0</v>
      </c>
      <c r="AZ219" s="618">
        <v>0</v>
      </c>
      <c r="BA219" s="618">
        <v>0</v>
      </c>
      <c r="BB219" s="615"/>
      <c r="BC219" s="616">
        <f t="shared" si="11"/>
        <v>0.39481105470953187</v>
      </c>
      <c r="BD219" s="616">
        <f t="shared" si="12"/>
        <v>0</v>
      </c>
    </row>
    <row r="220" spans="1:56" ht="15" hidden="1" customHeight="1" x14ac:dyDescent="0.25">
      <c r="A220" s="581" t="str">
        <f t="shared" si="13"/>
        <v>C25021000201210</v>
      </c>
      <c r="B220" s="1608" t="s">
        <v>120</v>
      </c>
      <c r="C220" s="1889"/>
      <c r="D220" s="1608" t="s">
        <v>355</v>
      </c>
      <c r="E220" s="1889"/>
      <c r="F220" s="1608" t="s">
        <v>357</v>
      </c>
      <c r="G220" s="1889"/>
      <c r="H220" s="1608" t="s">
        <v>315</v>
      </c>
      <c r="I220" s="1889"/>
      <c r="J220" s="1608" t="s">
        <v>313</v>
      </c>
      <c r="K220" s="1889"/>
      <c r="L220" s="1889"/>
      <c r="M220" s="1608" t="s">
        <v>312</v>
      </c>
      <c r="N220" s="1889"/>
      <c r="O220" s="1889"/>
      <c r="P220" s="1608" t="s">
        <v>315</v>
      </c>
      <c r="Q220" s="1889"/>
      <c r="R220" s="1608"/>
      <c r="S220" s="1889"/>
      <c r="T220" s="1609" t="s">
        <v>360</v>
      </c>
      <c r="U220" s="1889"/>
      <c r="V220" s="1889"/>
      <c r="W220" s="1889"/>
      <c r="X220" s="1889"/>
      <c r="Y220" s="1889"/>
      <c r="Z220" s="1889"/>
      <c r="AA220" s="1889"/>
      <c r="AB220" s="1608" t="s">
        <v>306</v>
      </c>
      <c r="AC220" s="1889"/>
      <c r="AD220" s="1889"/>
      <c r="AE220" s="1889"/>
      <c r="AF220" s="1889"/>
      <c r="AG220" s="1608" t="s">
        <v>307</v>
      </c>
      <c r="AH220" s="1889"/>
      <c r="AI220" s="1889"/>
      <c r="AJ220" s="320" t="s">
        <v>86</v>
      </c>
      <c r="AK220" s="1610"/>
      <c r="AL220" s="1610"/>
      <c r="AM220" s="1610"/>
      <c r="AN220" s="1610"/>
      <c r="AO220" s="617">
        <v>175000000</v>
      </c>
      <c r="AP220" s="617">
        <v>175000000</v>
      </c>
      <c r="AQ220" s="618">
        <v>0</v>
      </c>
      <c r="AR220" s="711">
        <v>0</v>
      </c>
      <c r="AS220" s="617">
        <v>175000000</v>
      </c>
      <c r="AT220" s="618">
        <v>0</v>
      </c>
      <c r="AU220" s="617">
        <v>35000000</v>
      </c>
      <c r="AV220" s="617">
        <v>140000000</v>
      </c>
      <c r="AW220" s="617">
        <v>35000000</v>
      </c>
      <c r="AX220" s="618">
        <v>0</v>
      </c>
      <c r="AY220" s="617">
        <v>35000000</v>
      </c>
      <c r="AZ220" s="618">
        <v>0</v>
      </c>
      <c r="BA220" s="618">
        <v>0</v>
      </c>
      <c r="BB220" s="615"/>
      <c r="BC220" s="616">
        <f t="shared" si="11"/>
        <v>1</v>
      </c>
      <c r="BD220" s="616">
        <f t="shared" si="12"/>
        <v>0.2</v>
      </c>
    </row>
    <row r="221" spans="1:56" ht="15" hidden="1" customHeight="1" x14ac:dyDescent="0.25">
      <c r="A221" s="581" t="str">
        <f t="shared" si="13"/>
        <v>C25021000201310</v>
      </c>
      <c r="B221" s="1608" t="s">
        <v>120</v>
      </c>
      <c r="C221" s="1889"/>
      <c r="D221" s="1608" t="s">
        <v>355</v>
      </c>
      <c r="E221" s="1889"/>
      <c r="F221" s="1608" t="s">
        <v>357</v>
      </c>
      <c r="G221" s="1889"/>
      <c r="H221" s="1608" t="s">
        <v>315</v>
      </c>
      <c r="I221" s="1889"/>
      <c r="J221" s="1608" t="s">
        <v>313</v>
      </c>
      <c r="K221" s="1889"/>
      <c r="L221" s="1889"/>
      <c r="M221" s="1608" t="s">
        <v>312</v>
      </c>
      <c r="N221" s="1889"/>
      <c r="O221" s="1889"/>
      <c r="P221" s="1608" t="s">
        <v>322</v>
      </c>
      <c r="Q221" s="1889"/>
      <c r="R221" s="1608"/>
      <c r="S221" s="1889"/>
      <c r="T221" s="1609" t="s">
        <v>361</v>
      </c>
      <c r="U221" s="1889"/>
      <c r="V221" s="1889"/>
      <c r="W221" s="1889"/>
      <c r="X221" s="1889"/>
      <c r="Y221" s="1889"/>
      <c r="Z221" s="1889"/>
      <c r="AA221" s="1889"/>
      <c r="AB221" s="1608" t="s">
        <v>306</v>
      </c>
      <c r="AC221" s="1889"/>
      <c r="AD221" s="1889"/>
      <c r="AE221" s="1889"/>
      <c r="AF221" s="1889"/>
      <c r="AG221" s="1608" t="s">
        <v>307</v>
      </c>
      <c r="AH221" s="1889"/>
      <c r="AI221" s="1889"/>
      <c r="AJ221" s="320" t="s">
        <v>86</v>
      </c>
      <c r="AK221" s="1610"/>
      <c r="AL221" s="1610"/>
      <c r="AM221" s="1610"/>
      <c r="AN221" s="1610"/>
      <c r="AO221" s="617">
        <v>5000000</v>
      </c>
      <c r="AP221" s="617">
        <v>5000000</v>
      </c>
      <c r="AQ221" s="618">
        <v>0</v>
      </c>
      <c r="AR221" s="711">
        <v>0</v>
      </c>
      <c r="AS221" s="617">
        <v>5000000</v>
      </c>
      <c r="AT221" s="618">
        <v>0</v>
      </c>
      <c r="AU221" s="617">
        <v>504590</v>
      </c>
      <c r="AV221" s="617">
        <v>4495410</v>
      </c>
      <c r="AW221" s="617">
        <v>504590</v>
      </c>
      <c r="AX221" s="618">
        <v>0</v>
      </c>
      <c r="AY221" s="617">
        <v>504590</v>
      </c>
      <c r="AZ221" s="618">
        <v>0</v>
      </c>
      <c r="BA221" s="617">
        <v>183673</v>
      </c>
      <c r="BB221" s="615"/>
      <c r="BC221" s="616">
        <f t="shared" si="11"/>
        <v>1</v>
      </c>
      <c r="BD221" s="616">
        <f t="shared" si="12"/>
        <v>0.10091799999999999</v>
      </c>
    </row>
    <row r="222" spans="1:56" ht="15" hidden="1" customHeight="1" x14ac:dyDescent="0.25">
      <c r="A222" s="581" t="str">
        <f t="shared" si="13"/>
        <v>C25021000201410</v>
      </c>
      <c r="B222" s="1608" t="s">
        <v>120</v>
      </c>
      <c r="C222" s="1889"/>
      <c r="D222" s="1608" t="s">
        <v>355</v>
      </c>
      <c r="E222" s="1889"/>
      <c r="F222" s="1608" t="s">
        <v>357</v>
      </c>
      <c r="G222" s="1889"/>
      <c r="H222" s="1608" t="s">
        <v>315</v>
      </c>
      <c r="I222" s="1889"/>
      <c r="J222" s="1608" t="s">
        <v>313</v>
      </c>
      <c r="K222" s="1889"/>
      <c r="L222" s="1889"/>
      <c r="M222" s="1608" t="s">
        <v>312</v>
      </c>
      <c r="N222" s="1889"/>
      <c r="O222" s="1889"/>
      <c r="P222" s="1608" t="s">
        <v>316</v>
      </c>
      <c r="Q222" s="1889"/>
      <c r="R222" s="1608"/>
      <c r="S222" s="1889"/>
      <c r="T222" s="1609" t="s">
        <v>105</v>
      </c>
      <c r="U222" s="1889"/>
      <c r="V222" s="1889"/>
      <c r="W222" s="1889"/>
      <c r="X222" s="1889"/>
      <c r="Y222" s="1889"/>
      <c r="Z222" s="1889"/>
      <c r="AA222" s="1889"/>
      <c r="AB222" s="1608" t="s">
        <v>306</v>
      </c>
      <c r="AC222" s="1889"/>
      <c r="AD222" s="1889"/>
      <c r="AE222" s="1889"/>
      <c r="AF222" s="1889"/>
      <c r="AG222" s="1608" t="s">
        <v>307</v>
      </c>
      <c r="AH222" s="1889"/>
      <c r="AI222" s="1889"/>
      <c r="AJ222" s="320" t="s">
        <v>86</v>
      </c>
      <c r="AK222" s="1610"/>
      <c r="AL222" s="1610"/>
      <c r="AM222" s="1610"/>
      <c r="AN222" s="1610"/>
      <c r="AO222" s="617">
        <v>25000000</v>
      </c>
      <c r="AP222" s="617">
        <v>25000000</v>
      </c>
      <c r="AQ222" s="618">
        <v>0</v>
      </c>
      <c r="AR222" s="711">
        <v>0</v>
      </c>
      <c r="AS222" s="617">
        <v>24571528</v>
      </c>
      <c r="AT222" s="617">
        <v>428472</v>
      </c>
      <c r="AU222" s="617">
        <v>20591822</v>
      </c>
      <c r="AV222" s="617">
        <v>3979706</v>
      </c>
      <c r="AW222" s="617">
        <v>20309554</v>
      </c>
      <c r="AX222" s="617">
        <v>282268</v>
      </c>
      <c r="AY222" s="617">
        <v>20309554</v>
      </c>
      <c r="AZ222" s="618">
        <v>0</v>
      </c>
      <c r="BA222" s="618">
        <v>0</v>
      </c>
      <c r="BB222" s="615"/>
      <c r="BC222" s="616">
        <f t="shared" ref="BC222:BC285" si="14">+AS222/AO222</f>
        <v>0.98286112000000003</v>
      </c>
      <c r="BD222" s="616">
        <f t="shared" ref="BD222:BD285" si="15">+AW222/AS222</f>
        <v>0.8265482716418775</v>
      </c>
    </row>
    <row r="223" spans="1:56" ht="15" hidden="1" customHeight="1" x14ac:dyDescent="0.25">
      <c r="A223" s="581" t="str">
        <f t="shared" si="13"/>
        <v>C2502100020210</v>
      </c>
      <c r="B223" s="1603" t="s">
        <v>120</v>
      </c>
      <c r="C223" s="1889"/>
      <c r="D223" s="1603" t="s">
        <v>355</v>
      </c>
      <c r="E223" s="1889"/>
      <c r="F223" s="1603" t="s">
        <v>357</v>
      </c>
      <c r="G223" s="1889"/>
      <c r="H223" s="1603" t="s">
        <v>315</v>
      </c>
      <c r="I223" s="1889"/>
      <c r="J223" s="1603" t="s">
        <v>313</v>
      </c>
      <c r="K223" s="1889"/>
      <c r="L223" s="1889"/>
      <c r="M223" s="1603" t="s">
        <v>315</v>
      </c>
      <c r="N223" s="1889"/>
      <c r="O223" s="1889"/>
      <c r="P223" s="1603"/>
      <c r="Q223" s="1889"/>
      <c r="R223" s="1603"/>
      <c r="S223" s="1889"/>
      <c r="T223" s="1605" t="s">
        <v>359</v>
      </c>
      <c r="U223" s="1889"/>
      <c r="V223" s="1889"/>
      <c r="W223" s="1889"/>
      <c r="X223" s="1889"/>
      <c r="Y223" s="1889"/>
      <c r="Z223" s="1889"/>
      <c r="AA223" s="1889"/>
      <c r="AB223" s="1603" t="s">
        <v>306</v>
      </c>
      <c r="AC223" s="1889"/>
      <c r="AD223" s="1889"/>
      <c r="AE223" s="1889"/>
      <c r="AF223" s="1889"/>
      <c r="AG223" s="1603" t="s">
        <v>307</v>
      </c>
      <c r="AH223" s="1889"/>
      <c r="AI223" s="1889"/>
      <c r="AJ223" s="317" t="s">
        <v>86</v>
      </c>
      <c r="AK223" s="1604"/>
      <c r="AL223" s="1604"/>
      <c r="AM223" s="1604"/>
      <c r="AN223" s="1604"/>
      <c r="AO223" s="612">
        <v>1217700000</v>
      </c>
      <c r="AP223" s="612">
        <v>1068859460</v>
      </c>
      <c r="AQ223" s="612">
        <v>148840540</v>
      </c>
      <c r="AR223" s="709">
        <v>0</v>
      </c>
      <c r="AS223" s="612">
        <v>984418412</v>
      </c>
      <c r="AT223" s="612">
        <v>84441048</v>
      </c>
      <c r="AU223" s="612">
        <v>251777638</v>
      </c>
      <c r="AV223" s="612">
        <v>732640774</v>
      </c>
      <c r="AW223" s="612">
        <v>250329549</v>
      </c>
      <c r="AX223" s="612">
        <v>1448089</v>
      </c>
      <c r="AY223" s="612">
        <v>250329549</v>
      </c>
      <c r="AZ223" s="613">
        <v>0</v>
      </c>
      <c r="BA223" s="613">
        <v>0</v>
      </c>
      <c r="BB223" s="615"/>
      <c r="BC223" s="616">
        <f t="shared" si="14"/>
        <v>0.80842441652295316</v>
      </c>
      <c r="BD223" s="616">
        <f t="shared" si="15"/>
        <v>0.25429181936105438</v>
      </c>
    </row>
    <row r="224" spans="1:56" ht="15" hidden="1" customHeight="1" x14ac:dyDescent="0.25">
      <c r="A224" s="581" t="str">
        <f t="shared" si="13"/>
        <v>C25021000202110</v>
      </c>
      <c r="B224" s="1608" t="s">
        <v>120</v>
      </c>
      <c r="C224" s="1889"/>
      <c r="D224" s="1608" t="s">
        <v>355</v>
      </c>
      <c r="E224" s="1889"/>
      <c r="F224" s="1608" t="s">
        <v>357</v>
      </c>
      <c r="G224" s="1889"/>
      <c r="H224" s="1608" t="s">
        <v>315</v>
      </c>
      <c r="I224" s="1889"/>
      <c r="J224" s="1608" t="s">
        <v>313</v>
      </c>
      <c r="K224" s="1889"/>
      <c r="L224" s="1889"/>
      <c r="M224" s="1608" t="s">
        <v>315</v>
      </c>
      <c r="N224" s="1889"/>
      <c r="O224" s="1889"/>
      <c r="P224" s="1608" t="s">
        <v>312</v>
      </c>
      <c r="Q224" s="1889"/>
      <c r="R224" s="1608"/>
      <c r="S224" s="1889"/>
      <c r="T224" s="1609" t="s">
        <v>365</v>
      </c>
      <c r="U224" s="1889"/>
      <c r="V224" s="1889"/>
      <c r="W224" s="1889"/>
      <c r="X224" s="1889"/>
      <c r="Y224" s="1889"/>
      <c r="Z224" s="1889"/>
      <c r="AA224" s="1889"/>
      <c r="AB224" s="1608" t="s">
        <v>306</v>
      </c>
      <c r="AC224" s="1889"/>
      <c r="AD224" s="1889"/>
      <c r="AE224" s="1889"/>
      <c r="AF224" s="1889"/>
      <c r="AG224" s="1608" t="s">
        <v>307</v>
      </c>
      <c r="AH224" s="1889"/>
      <c r="AI224" s="1889"/>
      <c r="AJ224" s="320" t="s">
        <v>86</v>
      </c>
      <c r="AK224" s="1610"/>
      <c r="AL224" s="1610"/>
      <c r="AM224" s="1610"/>
      <c r="AN224" s="1610"/>
      <c r="AO224" s="617">
        <v>172000000</v>
      </c>
      <c r="AP224" s="617">
        <v>171600000</v>
      </c>
      <c r="AQ224" s="617">
        <v>400000</v>
      </c>
      <c r="AR224" s="711">
        <v>0</v>
      </c>
      <c r="AS224" s="617">
        <v>135340000</v>
      </c>
      <c r="AT224" s="617">
        <v>36260000</v>
      </c>
      <c r="AU224" s="617">
        <v>46840000</v>
      </c>
      <c r="AV224" s="617">
        <v>88500000</v>
      </c>
      <c r="AW224" s="617">
        <v>46840000</v>
      </c>
      <c r="AX224" s="618">
        <v>0</v>
      </c>
      <c r="AY224" s="617">
        <v>46840000</v>
      </c>
      <c r="AZ224" s="618">
        <v>0</v>
      </c>
      <c r="BA224" s="618">
        <v>0</v>
      </c>
      <c r="BB224" s="615"/>
      <c r="BC224" s="616">
        <f t="shared" si="14"/>
        <v>0.78686046511627905</v>
      </c>
      <c r="BD224" s="616">
        <f t="shared" si="15"/>
        <v>0.34609132555046551</v>
      </c>
    </row>
    <row r="225" spans="1:56" ht="15" hidden="1" customHeight="1" x14ac:dyDescent="0.25">
      <c r="A225" s="581" t="str">
        <f t="shared" si="13"/>
        <v>C25021000202210</v>
      </c>
      <c r="B225" s="1608" t="s">
        <v>120</v>
      </c>
      <c r="C225" s="1889"/>
      <c r="D225" s="1608" t="s">
        <v>355</v>
      </c>
      <c r="E225" s="1889"/>
      <c r="F225" s="1608" t="s">
        <v>357</v>
      </c>
      <c r="G225" s="1889"/>
      <c r="H225" s="1608" t="s">
        <v>315</v>
      </c>
      <c r="I225" s="1889"/>
      <c r="J225" s="1608" t="s">
        <v>313</v>
      </c>
      <c r="K225" s="1889"/>
      <c r="L225" s="1889"/>
      <c r="M225" s="1608" t="s">
        <v>315</v>
      </c>
      <c r="N225" s="1889"/>
      <c r="O225" s="1889"/>
      <c r="P225" s="1608" t="s">
        <v>315</v>
      </c>
      <c r="Q225" s="1889"/>
      <c r="R225" s="1608"/>
      <c r="S225" s="1889"/>
      <c r="T225" s="1609" t="s">
        <v>360</v>
      </c>
      <c r="U225" s="1889"/>
      <c r="V225" s="1889"/>
      <c r="W225" s="1889"/>
      <c r="X225" s="1889"/>
      <c r="Y225" s="1889"/>
      <c r="Z225" s="1889"/>
      <c r="AA225" s="1889"/>
      <c r="AB225" s="1608" t="s">
        <v>306</v>
      </c>
      <c r="AC225" s="1889"/>
      <c r="AD225" s="1889"/>
      <c r="AE225" s="1889"/>
      <c r="AF225" s="1889"/>
      <c r="AG225" s="1608" t="s">
        <v>307</v>
      </c>
      <c r="AH225" s="1889"/>
      <c r="AI225" s="1889"/>
      <c r="AJ225" s="320" t="s">
        <v>86</v>
      </c>
      <c r="AK225" s="1610"/>
      <c r="AL225" s="1610"/>
      <c r="AM225" s="1610"/>
      <c r="AN225" s="1610"/>
      <c r="AO225" s="617">
        <v>633400000</v>
      </c>
      <c r="AP225" s="617">
        <v>633400000</v>
      </c>
      <c r="AQ225" s="618">
        <v>0</v>
      </c>
      <c r="AR225" s="711">
        <v>0</v>
      </c>
      <c r="AS225" s="617">
        <v>633400000</v>
      </c>
      <c r="AT225" s="618">
        <v>0</v>
      </c>
      <c r="AU225" s="617">
        <v>126680000</v>
      </c>
      <c r="AV225" s="617">
        <v>506720000</v>
      </c>
      <c r="AW225" s="617">
        <v>126680000</v>
      </c>
      <c r="AX225" s="618">
        <v>0</v>
      </c>
      <c r="AY225" s="617">
        <v>126680000</v>
      </c>
      <c r="AZ225" s="618">
        <v>0</v>
      </c>
      <c r="BA225" s="618">
        <v>0</v>
      </c>
      <c r="BB225" s="615"/>
      <c r="BC225" s="616">
        <f t="shared" si="14"/>
        <v>1</v>
      </c>
      <c r="BD225" s="616">
        <f t="shared" si="15"/>
        <v>0.2</v>
      </c>
    </row>
    <row r="226" spans="1:56" ht="15" hidden="1" customHeight="1" x14ac:dyDescent="0.25">
      <c r="A226" s="581" t="str">
        <f t="shared" ref="A226:A289" si="16">+B226&amp;D226&amp;F226&amp;H226&amp;J226&amp;M226&amp;P226&amp;R226&amp;AJ226</f>
        <v>C25021000202310</v>
      </c>
      <c r="B226" s="1608" t="s">
        <v>120</v>
      </c>
      <c r="C226" s="1889"/>
      <c r="D226" s="1608" t="s">
        <v>355</v>
      </c>
      <c r="E226" s="1889"/>
      <c r="F226" s="1608" t="s">
        <v>357</v>
      </c>
      <c r="G226" s="1889"/>
      <c r="H226" s="1608" t="s">
        <v>315</v>
      </c>
      <c r="I226" s="1889"/>
      <c r="J226" s="1608" t="s">
        <v>313</v>
      </c>
      <c r="K226" s="1889"/>
      <c r="L226" s="1889"/>
      <c r="M226" s="1608" t="s">
        <v>315</v>
      </c>
      <c r="N226" s="1889"/>
      <c r="O226" s="1889"/>
      <c r="P226" s="1608" t="s">
        <v>322</v>
      </c>
      <c r="Q226" s="1889"/>
      <c r="R226" s="1608"/>
      <c r="S226" s="1889"/>
      <c r="T226" s="1609" t="s">
        <v>361</v>
      </c>
      <c r="U226" s="1889"/>
      <c r="V226" s="1889"/>
      <c r="W226" s="1889"/>
      <c r="X226" s="1889"/>
      <c r="Y226" s="1889"/>
      <c r="Z226" s="1889"/>
      <c r="AA226" s="1889"/>
      <c r="AB226" s="1608" t="s">
        <v>306</v>
      </c>
      <c r="AC226" s="1889"/>
      <c r="AD226" s="1889"/>
      <c r="AE226" s="1889"/>
      <c r="AF226" s="1889"/>
      <c r="AG226" s="1608" t="s">
        <v>307</v>
      </c>
      <c r="AH226" s="1889"/>
      <c r="AI226" s="1889"/>
      <c r="AJ226" s="320" t="s">
        <v>86</v>
      </c>
      <c r="AK226" s="1610"/>
      <c r="AL226" s="1610"/>
      <c r="AM226" s="1610"/>
      <c r="AN226" s="1610"/>
      <c r="AO226" s="617">
        <v>120000000</v>
      </c>
      <c r="AP226" s="617">
        <v>120000000</v>
      </c>
      <c r="AQ226" s="618">
        <v>0</v>
      </c>
      <c r="AR226" s="711">
        <v>0</v>
      </c>
      <c r="AS226" s="617">
        <v>120000000</v>
      </c>
      <c r="AT226" s="618">
        <v>0</v>
      </c>
      <c r="AU226" s="617">
        <v>10380733</v>
      </c>
      <c r="AV226" s="617">
        <v>109619267</v>
      </c>
      <c r="AW226" s="617">
        <v>10380733</v>
      </c>
      <c r="AX226" s="618">
        <v>0</v>
      </c>
      <c r="AY226" s="617">
        <v>10380733</v>
      </c>
      <c r="AZ226" s="618">
        <v>0</v>
      </c>
      <c r="BA226" s="618">
        <v>0</v>
      </c>
      <c r="BB226" s="615"/>
      <c r="BC226" s="616">
        <f t="shared" si="14"/>
        <v>1</v>
      </c>
      <c r="BD226" s="616">
        <f t="shared" si="15"/>
        <v>8.6506108333333331E-2</v>
      </c>
    </row>
    <row r="227" spans="1:56" ht="15" hidden="1" customHeight="1" x14ac:dyDescent="0.25">
      <c r="A227" s="581" t="str">
        <f t="shared" si="16"/>
        <v>C25021000202410</v>
      </c>
      <c r="B227" s="1608" t="s">
        <v>120</v>
      </c>
      <c r="C227" s="1889"/>
      <c r="D227" s="1608" t="s">
        <v>355</v>
      </c>
      <c r="E227" s="1889"/>
      <c r="F227" s="1608" t="s">
        <v>357</v>
      </c>
      <c r="G227" s="1889"/>
      <c r="H227" s="1608" t="s">
        <v>315</v>
      </c>
      <c r="I227" s="1889"/>
      <c r="J227" s="1608" t="s">
        <v>313</v>
      </c>
      <c r="K227" s="1889"/>
      <c r="L227" s="1889"/>
      <c r="M227" s="1608" t="s">
        <v>315</v>
      </c>
      <c r="N227" s="1889"/>
      <c r="O227" s="1889"/>
      <c r="P227" s="1608" t="s">
        <v>316</v>
      </c>
      <c r="Q227" s="1889"/>
      <c r="R227" s="1608"/>
      <c r="S227" s="1889"/>
      <c r="T227" s="1609" t="s">
        <v>105</v>
      </c>
      <c r="U227" s="1889"/>
      <c r="V227" s="1889"/>
      <c r="W227" s="1889"/>
      <c r="X227" s="1889"/>
      <c r="Y227" s="1889"/>
      <c r="Z227" s="1889"/>
      <c r="AA227" s="1889"/>
      <c r="AB227" s="1608" t="s">
        <v>306</v>
      </c>
      <c r="AC227" s="1889"/>
      <c r="AD227" s="1889"/>
      <c r="AE227" s="1889"/>
      <c r="AF227" s="1889"/>
      <c r="AG227" s="1608" t="s">
        <v>307</v>
      </c>
      <c r="AH227" s="1889"/>
      <c r="AI227" s="1889"/>
      <c r="AJ227" s="320" t="s">
        <v>86</v>
      </c>
      <c r="AK227" s="1610"/>
      <c r="AL227" s="1610"/>
      <c r="AM227" s="1610"/>
      <c r="AN227" s="1610"/>
      <c r="AO227" s="617">
        <v>140000000</v>
      </c>
      <c r="AP227" s="617">
        <v>140000000</v>
      </c>
      <c r="AQ227" s="618">
        <v>0</v>
      </c>
      <c r="AR227" s="711">
        <v>0</v>
      </c>
      <c r="AS227" s="617">
        <v>91818952</v>
      </c>
      <c r="AT227" s="617">
        <v>48181048</v>
      </c>
      <c r="AU227" s="617">
        <v>64017445</v>
      </c>
      <c r="AV227" s="617">
        <v>27801507</v>
      </c>
      <c r="AW227" s="617">
        <v>62569356</v>
      </c>
      <c r="AX227" s="617">
        <v>1448089</v>
      </c>
      <c r="AY227" s="617">
        <v>62569356</v>
      </c>
      <c r="AZ227" s="618">
        <v>0</v>
      </c>
      <c r="BA227" s="618">
        <v>0</v>
      </c>
      <c r="BB227" s="615"/>
      <c r="BC227" s="616">
        <f t="shared" si="14"/>
        <v>0.65584965714285715</v>
      </c>
      <c r="BD227" s="616">
        <f t="shared" si="15"/>
        <v>0.68144271566070591</v>
      </c>
    </row>
    <row r="228" spans="1:56" ht="15" hidden="1" customHeight="1" x14ac:dyDescent="0.25">
      <c r="A228" s="581" t="str">
        <f t="shared" si="16"/>
        <v>C25021000202610</v>
      </c>
      <c r="B228" s="1608" t="s">
        <v>120</v>
      </c>
      <c r="C228" s="1889"/>
      <c r="D228" s="1608" t="s">
        <v>355</v>
      </c>
      <c r="E228" s="1889"/>
      <c r="F228" s="1608" t="s">
        <v>357</v>
      </c>
      <c r="G228" s="1889"/>
      <c r="H228" s="1608" t="s">
        <v>315</v>
      </c>
      <c r="I228" s="1889"/>
      <c r="J228" s="1608" t="s">
        <v>313</v>
      </c>
      <c r="K228" s="1889"/>
      <c r="L228" s="1889"/>
      <c r="M228" s="1608" t="s">
        <v>315</v>
      </c>
      <c r="N228" s="1889"/>
      <c r="O228" s="1889"/>
      <c r="P228" s="1608" t="s">
        <v>325</v>
      </c>
      <c r="Q228" s="1889"/>
      <c r="R228" s="1608"/>
      <c r="S228" s="1889"/>
      <c r="T228" s="1609" t="s">
        <v>362</v>
      </c>
      <c r="U228" s="1889"/>
      <c r="V228" s="1889"/>
      <c r="W228" s="1889"/>
      <c r="X228" s="1889"/>
      <c r="Y228" s="1889"/>
      <c r="Z228" s="1889"/>
      <c r="AA228" s="1889"/>
      <c r="AB228" s="1608" t="s">
        <v>306</v>
      </c>
      <c r="AC228" s="1889"/>
      <c r="AD228" s="1889"/>
      <c r="AE228" s="1889"/>
      <c r="AF228" s="1889"/>
      <c r="AG228" s="1608" t="s">
        <v>307</v>
      </c>
      <c r="AH228" s="1889"/>
      <c r="AI228" s="1889"/>
      <c r="AJ228" s="320" t="s">
        <v>86</v>
      </c>
      <c r="AK228" s="1610"/>
      <c r="AL228" s="1610"/>
      <c r="AM228" s="1610"/>
      <c r="AN228" s="1610"/>
      <c r="AO228" s="617">
        <v>70000000</v>
      </c>
      <c r="AP228" s="618">
        <v>0</v>
      </c>
      <c r="AQ228" s="617">
        <v>70000000</v>
      </c>
      <c r="AR228" s="711">
        <v>0</v>
      </c>
      <c r="AS228" s="618">
        <v>0</v>
      </c>
      <c r="AT228" s="618">
        <v>0</v>
      </c>
      <c r="AU228" s="618">
        <v>0</v>
      </c>
      <c r="AV228" s="618">
        <v>0</v>
      </c>
      <c r="AW228" s="618">
        <v>0</v>
      </c>
      <c r="AX228" s="618">
        <v>0</v>
      </c>
      <c r="AY228" s="618">
        <v>0</v>
      </c>
      <c r="AZ228" s="618">
        <v>0</v>
      </c>
      <c r="BA228" s="618">
        <v>0</v>
      </c>
      <c r="BB228" s="615"/>
      <c r="BC228" s="616">
        <f t="shared" si="14"/>
        <v>0</v>
      </c>
      <c r="BD228" s="616" t="e">
        <f t="shared" si="15"/>
        <v>#DIV/0!</v>
      </c>
    </row>
    <row r="229" spans="1:56" s="674" customFormat="1" ht="15" hidden="1" customHeight="1" x14ac:dyDescent="0.25">
      <c r="A229" s="668" t="str">
        <f t="shared" si="16"/>
        <v>C250210002021110</v>
      </c>
      <c r="B229" s="1904" t="s">
        <v>120</v>
      </c>
      <c r="C229" s="1905"/>
      <c r="D229" s="1904" t="s">
        <v>355</v>
      </c>
      <c r="E229" s="1905"/>
      <c r="F229" s="1904" t="s">
        <v>357</v>
      </c>
      <c r="G229" s="1905"/>
      <c r="H229" s="1904" t="s">
        <v>315</v>
      </c>
      <c r="I229" s="1905"/>
      <c r="J229" s="1904" t="s">
        <v>313</v>
      </c>
      <c r="K229" s="1905"/>
      <c r="L229" s="1905"/>
      <c r="M229" s="1904" t="s">
        <v>315</v>
      </c>
      <c r="N229" s="1905"/>
      <c r="O229" s="1905"/>
      <c r="P229" s="1904" t="s">
        <v>101</v>
      </c>
      <c r="Q229" s="1905"/>
      <c r="R229" s="1904"/>
      <c r="S229" s="1905"/>
      <c r="T229" s="1906" t="s">
        <v>363</v>
      </c>
      <c r="U229" s="1905"/>
      <c r="V229" s="1905"/>
      <c r="W229" s="1905"/>
      <c r="X229" s="1905"/>
      <c r="Y229" s="1905"/>
      <c r="Z229" s="1905"/>
      <c r="AA229" s="1905"/>
      <c r="AB229" s="1904" t="s">
        <v>306</v>
      </c>
      <c r="AC229" s="1905"/>
      <c r="AD229" s="1905"/>
      <c r="AE229" s="1905"/>
      <c r="AF229" s="1905"/>
      <c r="AG229" s="1904" t="s">
        <v>307</v>
      </c>
      <c r="AH229" s="1905"/>
      <c r="AI229" s="1905"/>
      <c r="AJ229" s="669" t="s">
        <v>86</v>
      </c>
      <c r="AK229" s="1903"/>
      <c r="AL229" s="1903"/>
      <c r="AM229" s="1903"/>
      <c r="AN229" s="1903"/>
      <c r="AO229" s="670">
        <v>82300000</v>
      </c>
      <c r="AP229" s="670">
        <v>3859460</v>
      </c>
      <c r="AQ229" s="670">
        <v>78440540</v>
      </c>
      <c r="AR229" s="712">
        <v>0</v>
      </c>
      <c r="AS229" s="670">
        <v>3859460</v>
      </c>
      <c r="AT229" s="671">
        <v>0</v>
      </c>
      <c r="AU229" s="670">
        <v>3859460</v>
      </c>
      <c r="AV229" s="671">
        <v>0</v>
      </c>
      <c r="AW229" s="670">
        <v>3859460</v>
      </c>
      <c r="AX229" s="671">
        <v>0</v>
      </c>
      <c r="AY229" s="670">
        <v>3859460</v>
      </c>
      <c r="AZ229" s="671">
        <v>0</v>
      </c>
      <c r="BA229" s="671">
        <v>0</v>
      </c>
      <c r="BB229" s="672"/>
      <c r="BC229" s="673">
        <f t="shared" si="14"/>
        <v>4.6895018226002429E-2</v>
      </c>
      <c r="BD229" s="673">
        <f t="shared" si="15"/>
        <v>1</v>
      </c>
    </row>
    <row r="230" spans="1:56" s="699" customFormat="1" ht="15" customHeight="1" x14ac:dyDescent="0.3">
      <c r="A230" s="699" t="str">
        <f t="shared" si="16"/>
        <v>C25021000310</v>
      </c>
      <c r="B230" s="1891" t="s">
        <v>120</v>
      </c>
      <c r="C230" s="1892"/>
      <c r="D230" s="1891" t="s">
        <v>355</v>
      </c>
      <c r="E230" s="1892"/>
      <c r="F230" s="1891" t="s">
        <v>357</v>
      </c>
      <c r="G230" s="1892"/>
      <c r="H230" s="1891" t="s">
        <v>322</v>
      </c>
      <c r="I230" s="1892"/>
      <c r="J230" s="1891"/>
      <c r="K230" s="1892"/>
      <c r="L230" s="1892"/>
      <c r="M230" s="1891"/>
      <c r="N230" s="1892"/>
      <c r="O230" s="1892"/>
      <c r="P230" s="1891"/>
      <c r="Q230" s="1892"/>
      <c r="R230" s="1891"/>
      <c r="S230" s="1892"/>
      <c r="T230" s="1894" t="s">
        <v>353</v>
      </c>
      <c r="U230" s="1892"/>
      <c r="V230" s="1892"/>
      <c r="W230" s="1892"/>
      <c r="X230" s="1892"/>
      <c r="Y230" s="1892"/>
      <c r="Z230" s="1892"/>
      <c r="AA230" s="1892"/>
      <c r="AB230" s="1891" t="s">
        <v>306</v>
      </c>
      <c r="AC230" s="1892"/>
      <c r="AD230" s="1892"/>
      <c r="AE230" s="1892"/>
      <c r="AF230" s="1892"/>
      <c r="AG230" s="1891" t="s">
        <v>307</v>
      </c>
      <c r="AH230" s="1892"/>
      <c r="AI230" s="1892"/>
      <c r="AJ230" s="700" t="s">
        <v>86</v>
      </c>
      <c r="AK230" s="1893"/>
      <c r="AL230" s="1893"/>
      <c r="AM230" s="1893"/>
      <c r="AN230" s="1893"/>
      <c r="AO230" s="714">
        <v>2500000000</v>
      </c>
      <c r="AP230" s="701">
        <v>2174366881</v>
      </c>
      <c r="AQ230" s="701">
        <v>325633119</v>
      </c>
      <c r="AR230" s="715">
        <v>350000000</v>
      </c>
      <c r="AS230" s="701">
        <v>1564068950</v>
      </c>
      <c r="AT230" s="701">
        <v>610297931</v>
      </c>
      <c r="AU230" s="702">
        <v>521521896</v>
      </c>
      <c r="AV230" s="701">
        <v>1042547054</v>
      </c>
      <c r="AW230" s="702">
        <v>516695139</v>
      </c>
      <c r="AX230" s="702">
        <v>4826757</v>
      </c>
      <c r="AY230" s="702">
        <v>516695139</v>
      </c>
      <c r="AZ230" s="702">
        <v>0</v>
      </c>
      <c r="BA230" s="702">
        <v>0</v>
      </c>
      <c r="BC230" s="703">
        <f t="shared" si="14"/>
        <v>0.62562757999999996</v>
      </c>
      <c r="BD230" s="703">
        <f t="shared" si="15"/>
        <v>0.33035317209001558</v>
      </c>
    </row>
    <row r="231" spans="1:56" s="699" customFormat="1" ht="15" customHeight="1" x14ac:dyDescent="0.3">
      <c r="A231" s="699" t="str">
        <f t="shared" si="16"/>
        <v>C250210003010</v>
      </c>
      <c r="B231" s="1891" t="s">
        <v>120</v>
      </c>
      <c r="C231" s="1892"/>
      <c r="D231" s="1891" t="s">
        <v>355</v>
      </c>
      <c r="E231" s="1892"/>
      <c r="F231" s="1891" t="s">
        <v>357</v>
      </c>
      <c r="G231" s="1892"/>
      <c r="H231" s="1891" t="s">
        <v>322</v>
      </c>
      <c r="I231" s="1892"/>
      <c r="J231" s="1891" t="s">
        <v>313</v>
      </c>
      <c r="K231" s="1892"/>
      <c r="L231" s="1892"/>
      <c r="M231" s="1891"/>
      <c r="N231" s="1892"/>
      <c r="O231" s="1892"/>
      <c r="P231" s="1891"/>
      <c r="Q231" s="1892"/>
      <c r="R231" s="1891"/>
      <c r="S231" s="1892"/>
      <c r="T231" s="1894" t="s">
        <v>353</v>
      </c>
      <c r="U231" s="1892"/>
      <c r="V231" s="1892"/>
      <c r="W231" s="1892"/>
      <c r="X231" s="1892"/>
      <c r="Y231" s="1892"/>
      <c r="Z231" s="1892"/>
      <c r="AA231" s="1892"/>
      <c r="AB231" s="1891" t="s">
        <v>306</v>
      </c>
      <c r="AC231" s="1892"/>
      <c r="AD231" s="1892"/>
      <c r="AE231" s="1892"/>
      <c r="AF231" s="1892"/>
      <c r="AG231" s="1891" t="s">
        <v>307</v>
      </c>
      <c r="AH231" s="1892"/>
      <c r="AI231" s="1892"/>
      <c r="AJ231" s="700" t="s">
        <v>86</v>
      </c>
      <c r="AK231" s="1893"/>
      <c r="AL231" s="1893"/>
      <c r="AM231" s="1893"/>
      <c r="AN231" s="1893"/>
      <c r="AO231" s="714">
        <v>2500000000</v>
      </c>
      <c r="AP231" s="701">
        <v>2174366881</v>
      </c>
      <c r="AQ231" s="701">
        <v>325633119</v>
      </c>
      <c r="AR231" s="710">
        <v>0</v>
      </c>
      <c r="AS231" s="701">
        <v>1564068950</v>
      </c>
      <c r="AT231" s="701">
        <v>610297931</v>
      </c>
      <c r="AU231" s="702">
        <v>521521896</v>
      </c>
      <c r="AV231" s="701">
        <v>1042547054</v>
      </c>
      <c r="AW231" s="702">
        <v>516695139</v>
      </c>
      <c r="AX231" s="702">
        <v>4826757</v>
      </c>
      <c r="AY231" s="702">
        <v>516695139</v>
      </c>
      <c r="AZ231" s="702">
        <v>0</v>
      </c>
      <c r="BA231" s="702">
        <v>0</v>
      </c>
      <c r="BC231" s="703">
        <f t="shared" si="14"/>
        <v>0.62562757999999996</v>
      </c>
      <c r="BD231" s="703">
        <f t="shared" si="15"/>
        <v>0.33035317209001558</v>
      </c>
    </row>
    <row r="232" spans="1:56" ht="15" hidden="1" customHeight="1" x14ac:dyDescent="0.25">
      <c r="A232" s="581" t="str">
        <f t="shared" si="16"/>
        <v>C2502100030110</v>
      </c>
      <c r="B232" s="1603" t="s">
        <v>120</v>
      </c>
      <c r="C232" s="1889"/>
      <c r="D232" s="1603" t="s">
        <v>355</v>
      </c>
      <c r="E232" s="1889"/>
      <c r="F232" s="1603" t="s">
        <v>357</v>
      </c>
      <c r="G232" s="1889"/>
      <c r="H232" s="1603" t="s">
        <v>322</v>
      </c>
      <c r="I232" s="1889"/>
      <c r="J232" s="1603" t="s">
        <v>313</v>
      </c>
      <c r="K232" s="1889"/>
      <c r="L232" s="1889"/>
      <c r="M232" s="1603" t="s">
        <v>312</v>
      </c>
      <c r="N232" s="1889"/>
      <c r="O232" s="1889"/>
      <c r="P232" s="1603"/>
      <c r="Q232" s="1889"/>
      <c r="R232" s="1603"/>
      <c r="S232" s="1889"/>
      <c r="T232" s="1605" t="s">
        <v>364</v>
      </c>
      <c r="U232" s="1889"/>
      <c r="V232" s="1889"/>
      <c r="W232" s="1889"/>
      <c r="X232" s="1889"/>
      <c r="Y232" s="1889"/>
      <c r="Z232" s="1889"/>
      <c r="AA232" s="1889"/>
      <c r="AB232" s="1603" t="s">
        <v>306</v>
      </c>
      <c r="AC232" s="1889"/>
      <c r="AD232" s="1889"/>
      <c r="AE232" s="1889"/>
      <c r="AF232" s="1889"/>
      <c r="AG232" s="1603" t="s">
        <v>307</v>
      </c>
      <c r="AH232" s="1889"/>
      <c r="AI232" s="1889"/>
      <c r="AJ232" s="317" t="s">
        <v>86</v>
      </c>
      <c r="AK232" s="1604"/>
      <c r="AL232" s="1604"/>
      <c r="AM232" s="1604"/>
      <c r="AN232" s="1604"/>
      <c r="AO232" s="613">
        <v>0</v>
      </c>
      <c r="AP232" s="613">
        <v>0</v>
      </c>
      <c r="AQ232" s="613">
        <v>0</v>
      </c>
      <c r="AR232" s="709">
        <v>0</v>
      </c>
      <c r="AS232" s="613">
        <v>0</v>
      </c>
      <c r="AT232" s="613">
        <v>0</v>
      </c>
      <c r="AU232" s="613">
        <v>0</v>
      </c>
      <c r="AV232" s="613">
        <v>0</v>
      </c>
      <c r="AW232" s="613">
        <v>0</v>
      </c>
      <c r="AX232" s="613">
        <v>0</v>
      </c>
      <c r="AY232" s="613">
        <v>0</v>
      </c>
      <c r="AZ232" s="613">
        <v>0</v>
      </c>
      <c r="BA232" s="613">
        <v>0</v>
      </c>
      <c r="BB232" s="615"/>
      <c r="BC232" s="616" t="e">
        <f t="shared" si="14"/>
        <v>#DIV/0!</v>
      </c>
      <c r="BD232" s="616" t="e">
        <f t="shared" si="15"/>
        <v>#DIV/0!</v>
      </c>
    </row>
    <row r="233" spans="1:56" ht="15" hidden="1" customHeight="1" x14ac:dyDescent="0.25">
      <c r="A233" s="581" t="str">
        <f t="shared" si="16"/>
        <v>C25021000301410</v>
      </c>
      <c r="B233" s="1608" t="s">
        <v>120</v>
      </c>
      <c r="C233" s="1889"/>
      <c r="D233" s="1608" t="s">
        <v>355</v>
      </c>
      <c r="E233" s="1889"/>
      <c r="F233" s="1608" t="s">
        <v>357</v>
      </c>
      <c r="G233" s="1889"/>
      <c r="H233" s="1608" t="s">
        <v>322</v>
      </c>
      <c r="I233" s="1889"/>
      <c r="J233" s="1608" t="s">
        <v>313</v>
      </c>
      <c r="K233" s="1889"/>
      <c r="L233" s="1889"/>
      <c r="M233" s="1608" t="s">
        <v>312</v>
      </c>
      <c r="N233" s="1889"/>
      <c r="O233" s="1889"/>
      <c r="P233" s="1608" t="s">
        <v>316</v>
      </c>
      <c r="Q233" s="1889"/>
      <c r="R233" s="1608"/>
      <c r="S233" s="1889"/>
      <c r="T233" s="1609" t="s">
        <v>105</v>
      </c>
      <c r="U233" s="1889"/>
      <c r="V233" s="1889"/>
      <c r="W233" s="1889"/>
      <c r="X233" s="1889"/>
      <c r="Y233" s="1889"/>
      <c r="Z233" s="1889"/>
      <c r="AA233" s="1889"/>
      <c r="AB233" s="1608" t="s">
        <v>306</v>
      </c>
      <c r="AC233" s="1889"/>
      <c r="AD233" s="1889"/>
      <c r="AE233" s="1889"/>
      <c r="AF233" s="1889"/>
      <c r="AG233" s="1608" t="s">
        <v>307</v>
      </c>
      <c r="AH233" s="1889"/>
      <c r="AI233" s="1889"/>
      <c r="AJ233" s="320" t="s">
        <v>86</v>
      </c>
      <c r="AK233" s="1610"/>
      <c r="AL233" s="1610"/>
      <c r="AM233" s="1610"/>
      <c r="AN233" s="1610"/>
      <c r="AO233" s="618">
        <v>0</v>
      </c>
      <c r="AP233" s="618">
        <v>0</v>
      </c>
      <c r="AQ233" s="618">
        <v>0</v>
      </c>
      <c r="AR233" s="711">
        <v>0</v>
      </c>
      <c r="AS233" s="618">
        <v>0</v>
      </c>
      <c r="AT233" s="618">
        <v>0</v>
      </c>
      <c r="AU233" s="618">
        <v>0</v>
      </c>
      <c r="AV233" s="618">
        <v>0</v>
      </c>
      <c r="AW233" s="618">
        <v>0</v>
      </c>
      <c r="AX233" s="618">
        <v>0</v>
      </c>
      <c r="AY233" s="618">
        <v>0</v>
      </c>
      <c r="AZ233" s="618">
        <v>0</v>
      </c>
      <c r="BA233" s="618">
        <v>0</v>
      </c>
      <c r="BB233" s="615"/>
      <c r="BC233" s="616" t="e">
        <f t="shared" si="14"/>
        <v>#DIV/0!</v>
      </c>
      <c r="BD233" s="616" t="e">
        <f t="shared" si="15"/>
        <v>#DIV/0!</v>
      </c>
    </row>
    <row r="234" spans="1:56" ht="15" hidden="1" customHeight="1" x14ac:dyDescent="0.25">
      <c r="A234" s="581" t="str">
        <f t="shared" si="16"/>
        <v>C2502100030210</v>
      </c>
      <c r="B234" s="1603" t="s">
        <v>120</v>
      </c>
      <c r="C234" s="1889"/>
      <c r="D234" s="1603" t="s">
        <v>355</v>
      </c>
      <c r="E234" s="1889"/>
      <c r="F234" s="1603" t="s">
        <v>357</v>
      </c>
      <c r="G234" s="1889"/>
      <c r="H234" s="1603" t="s">
        <v>322</v>
      </c>
      <c r="I234" s="1889"/>
      <c r="J234" s="1603" t="s">
        <v>313</v>
      </c>
      <c r="K234" s="1889"/>
      <c r="L234" s="1889"/>
      <c r="M234" s="1603" t="s">
        <v>315</v>
      </c>
      <c r="N234" s="1889"/>
      <c r="O234" s="1889"/>
      <c r="P234" s="1603"/>
      <c r="Q234" s="1889"/>
      <c r="R234" s="1603"/>
      <c r="S234" s="1889"/>
      <c r="T234" s="1605" t="s">
        <v>359</v>
      </c>
      <c r="U234" s="1889"/>
      <c r="V234" s="1889"/>
      <c r="W234" s="1889"/>
      <c r="X234" s="1889"/>
      <c r="Y234" s="1889"/>
      <c r="Z234" s="1889"/>
      <c r="AA234" s="1889"/>
      <c r="AB234" s="1603" t="s">
        <v>306</v>
      </c>
      <c r="AC234" s="1889"/>
      <c r="AD234" s="1889"/>
      <c r="AE234" s="1889"/>
      <c r="AF234" s="1889"/>
      <c r="AG234" s="1603" t="s">
        <v>307</v>
      </c>
      <c r="AH234" s="1889"/>
      <c r="AI234" s="1889"/>
      <c r="AJ234" s="317" t="s">
        <v>86</v>
      </c>
      <c r="AK234" s="1604"/>
      <c r="AL234" s="1604"/>
      <c r="AM234" s="1604"/>
      <c r="AN234" s="1604"/>
      <c r="AO234" s="612">
        <v>2500000000</v>
      </c>
      <c r="AP234" s="612">
        <v>2174366881</v>
      </c>
      <c r="AQ234" s="612">
        <v>325633119</v>
      </c>
      <c r="AR234" s="709">
        <v>0</v>
      </c>
      <c r="AS234" s="612">
        <v>1564068950</v>
      </c>
      <c r="AT234" s="612">
        <v>610297931</v>
      </c>
      <c r="AU234" s="612">
        <v>521521896</v>
      </c>
      <c r="AV234" s="612">
        <v>1042547054</v>
      </c>
      <c r="AW234" s="612">
        <v>516695139</v>
      </c>
      <c r="AX234" s="612">
        <v>4826757</v>
      </c>
      <c r="AY234" s="612">
        <v>516695139</v>
      </c>
      <c r="AZ234" s="613">
        <v>0</v>
      </c>
      <c r="BA234" s="613">
        <v>0</v>
      </c>
      <c r="BB234" s="615"/>
      <c r="BC234" s="616">
        <f t="shared" si="14"/>
        <v>0.62562757999999996</v>
      </c>
      <c r="BD234" s="616">
        <f t="shared" si="15"/>
        <v>0.33035317209001558</v>
      </c>
    </row>
    <row r="235" spans="1:56" ht="15" hidden="1" customHeight="1" x14ac:dyDescent="0.25">
      <c r="A235" s="581" t="str">
        <f t="shared" si="16"/>
        <v>C25021000302110</v>
      </c>
      <c r="B235" s="1608" t="s">
        <v>120</v>
      </c>
      <c r="C235" s="1889"/>
      <c r="D235" s="1608" t="s">
        <v>355</v>
      </c>
      <c r="E235" s="1889"/>
      <c r="F235" s="1608" t="s">
        <v>357</v>
      </c>
      <c r="G235" s="1889"/>
      <c r="H235" s="1608" t="s">
        <v>322</v>
      </c>
      <c r="I235" s="1889"/>
      <c r="J235" s="1608" t="s">
        <v>313</v>
      </c>
      <c r="K235" s="1889"/>
      <c r="L235" s="1889"/>
      <c r="M235" s="1608" t="s">
        <v>315</v>
      </c>
      <c r="N235" s="1889"/>
      <c r="O235" s="1889"/>
      <c r="P235" s="1608" t="s">
        <v>312</v>
      </c>
      <c r="Q235" s="1889"/>
      <c r="R235" s="1608"/>
      <c r="S235" s="1889"/>
      <c r="T235" s="1609" t="s">
        <v>365</v>
      </c>
      <c r="U235" s="1889"/>
      <c r="V235" s="1889"/>
      <c r="W235" s="1889"/>
      <c r="X235" s="1889"/>
      <c r="Y235" s="1889"/>
      <c r="Z235" s="1889"/>
      <c r="AA235" s="1889"/>
      <c r="AB235" s="1608" t="s">
        <v>306</v>
      </c>
      <c r="AC235" s="1889"/>
      <c r="AD235" s="1889"/>
      <c r="AE235" s="1889"/>
      <c r="AF235" s="1889"/>
      <c r="AG235" s="1608" t="s">
        <v>307</v>
      </c>
      <c r="AH235" s="1889"/>
      <c r="AI235" s="1889"/>
      <c r="AJ235" s="320" t="s">
        <v>86</v>
      </c>
      <c r="AK235" s="1610"/>
      <c r="AL235" s="1610"/>
      <c r="AM235" s="1610"/>
      <c r="AN235" s="1610"/>
      <c r="AO235" s="617">
        <v>1000000000</v>
      </c>
      <c r="AP235" s="617">
        <v>904366881</v>
      </c>
      <c r="AQ235" s="617">
        <v>95633119</v>
      </c>
      <c r="AR235" s="711">
        <v>0</v>
      </c>
      <c r="AS235" s="617">
        <v>595292215</v>
      </c>
      <c r="AT235" s="617">
        <v>309074666</v>
      </c>
      <c r="AU235" s="617">
        <v>214289748</v>
      </c>
      <c r="AV235" s="617">
        <v>381002467</v>
      </c>
      <c r="AW235" s="617">
        <v>214289748</v>
      </c>
      <c r="AX235" s="618">
        <v>0</v>
      </c>
      <c r="AY235" s="617">
        <v>214289748</v>
      </c>
      <c r="AZ235" s="618">
        <v>0</v>
      </c>
      <c r="BA235" s="618">
        <v>0</v>
      </c>
      <c r="BB235" s="615"/>
      <c r="BC235" s="616">
        <f t="shared" si="14"/>
        <v>0.59529221499999996</v>
      </c>
      <c r="BD235" s="616">
        <f t="shared" si="15"/>
        <v>0.35997404736764449</v>
      </c>
    </row>
    <row r="236" spans="1:56" ht="15" hidden="1" customHeight="1" x14ac:dyDescent="0.25">
      <c r="A236" s="581" t="str">
        <f t="shared" si="16"/>
        <v>C25021000302210</v>
      </c>
      <c r="B236" s="1608" t="s">
        <v>120</v>
      </c>
      <c r="C236" s="1889"/>
      <c r="D236" s="1608" t="s">
        <v>355</v>
      </c>
      <c r="E236" s="1889"/>
      <c r="F236" s="1608" t="s">
        <v>357</v>
      </c>
      <c r="G236" s="1889"/>
      <c r="H236" s="1608" t="s">
        <v>322</v>
      </c>
      <c r="I236" s="1889"/>
      <c r="J236" s="1608" t="s">
        <v>313</v>
      </c>
      <c r="K236" s="1889"/>
      <c r="L236" s="1889"/>
      <c r="M236" s="1608" t="s">
        <v>315</v>
      </c>
      <c r="N236" s="1889"/>
      <c r="O236" s="1889"/>
      <c r="P236" s="1608" t="s">
        <v>315</v>
      </c>
      <c r="Q236" s="1889"/>
      <c r="R236" s="1608"/>
      <c r="S236" s="1889"/>
      <c r="T236" s="1609" t="s">
        <v>360</v>
      </c>
      <c r="U236" s="1889"/>
      <c r="V236" s="1889"/>
      <c r="W236" s="1889"/>
      <c r="X236" s="1889"/>
      <c r="Y236" s="1889"/>
      <c r="Z236" s="1889"/>
      <c r="AA236" s="1889"/>
      <c r="AB236" s="1608" t="s">
        <v>306</v>
      </c>
      <c r="AC236" s="1889"/>
      <c r="AD236" s="1889"/>
      <c r="AE236" s="1889"/>
      <c r="AF236" s="1889"/>
      <c r="AG236" s="1608" t="s">
        <v>307</v>
      </c>
      <c r="AH236" s="1889"/>
      <c r="AI236" s="1889"/>
      <c r="AJ236" s="320" t="s">
        <v>86</v>
      </c>
      <c r="AK236" s="1610"/>
      <c r="AL236" s="1610"/>
      <c r="AM236" s="1610"/>
      <c r="AN236" s="1610"/>
      <c r="AO236" s="617">
        <v>550000000</v>
      </c>
      <c r="AP236" s="617">
        <v>420000000</v>
      </c>
      <c r="AQ236" s="617">
        <v>130000000</v>
      </c>
      <c r="AR236" s="711">
        <v>0</v>
      </c>
      <c r="AS236" s="617">
        <v>420000000</v>
      </c>
      <c r="AT236" s="618">
        <v>0</v>
      </c>
      <c r="AU236" s="617">
        <v>84000000</v>
      </c>
      <c r="AV236" s="617">
        <v>336000000</v>
      </c>
      <c r="AW236" s="617">
        <v>84000000</v>
      </c>
      <c r="AX236" s="618">
        <v>0</v>
      </c>
      <c r="AY236" s="617">
        <v>84000000</v>
      </c>
      <c r="AZ236" s="618">
        <v>0</v>
      </c>
      <c r="BA236" s="618">
        <v>0</v>
      </c>
      <c r="BB236" s="615"/>
      <c r="BC236" s="616">
        <f t="shared" si="14"/>
        <v>0.76363636363636367</v>
      </c>
      <c r="BD236" s="616">
        <f t="shared" si="15"/>
        <v>0.2</v>
      </c>
    </row>
    <row r="237" spans="1:56" ht="15" hidden="1" customHeight="1" x14ac:dyDescent="0.25">
      <c r="A237" s="581" t="str">
        <f t="shared" si="16"/>
        <v>C25021000302310</v>
      </c>
      <c r="B237" s="1608" t="s">
        <v>120</v>
      </c>
      <c r="C237" s="1889"/>
      <c r="D237" s="1608" t="s">
        <v>355</v>
      </c>
      <c r="E237" s="1889"/>
      <c r="F237" s="1608" t="s">
        <v>357</v>
      </c>
      <c r="G237" s="1889"/>
      <c r="H237" s="1608" t="s">
        <v>322</v>
      </c>
      <c r="I237" s="1889"/>
      <c r="J237" s="1608" t="s">
        <v>313</v>
      </c>
      <c r="K237" s="1889"/>
      <c r="L237" s="1889"/>
      <c r="M237" s="1608" t="s">
        <v>315</v>
      </c>
      <c r="N237" s="1889"/>
      <c r="O237" s="1889"/>
      <c r="P237" s="1608" t="s">
        <v>322</v>
      </c>
      <c r="Q237" s="1889"/>
      <c r="R237" s="1608"/>
      <c r="S237" s="1889"/>
      <c r="T237" s="1609" t="s">
        <v>361</v>
      </c>
      <c r="U237" s="1889"/>
      <c r="V237" s="1889"/>
      <c r="W237" s="1889"/>
      <c r="X237" s="1889"/>
      <c r="Y237" s="1889"/>
      <c r="Z237" s="1889"/>
      <c r="AA237" s="1889"/>
      <c r="AB237" s="1608" t="s">
        <v>306</v>
      </c>
      <c r="AC237" s="1889"/>
      <c r="AD237" s="1889"/>
      <c r="AE237" s="1889"/>
      <c r="AF237" s="1889"/>
      <c r="AG237" s="1608" t="s">
        <v>307</v>
      </c>
      <c r="AH237" s="1889"/>
      <c r="AI237" s="1889"/>
      <c r="AJ237" s="320" t="s">
        <v>86</v>
      </c>
      <c r="AK237" s="1610"/>
      <c r="AL237" s="1610"/>
      <c r="AM237" s="1610"/>
      <c r="AN237" s="1610"/>
      <c r="AO237" s="617">
        <v>250000000</v>
      </c>
      <c r="AP237" s="617">
        <v>250000000</v>
      </c>
      <c r="AQ237" s="618">
        <v>0</v>
      </c>
      <c r="AR237" s="711">
        <v>0</v>
      </c>
      <c r="AS237" s="617">
        <v>250000000</v>
      </c>
      <c r="AT237" s="618">
        <v>0</v>
      </c>
      <c r="AU237" s="617">
        <v>17616386</v>
      </c>
      <c r="AV237" s="617">
        <v>232383614</v>
      </c>
      <c r="AW237" s="617">
        <v>17616386</v>
      </c>
      <c r="AX237" s="618">
        <v>0</v>
      </c>
      <c r="AY237" s="617">
        <v>17616386</v>
      </c>
      <c r="AZ237" s="618">
        <v>0</v>
      </c>
      <c r="BA237" s="618">
        <v>0</v>
      </c>
      <c r="BB237" s="615"/>
      <c r="BC237" s="616">
        <f t="shared" si="14"/>
        <v>1</v>
      </c>
      <c r="BD237" s="616">
        <f t="shared" si="15"/>
        <v>7.0465544000000005E-2</v>
      </c>
    </row>
    <row r="238" spans="1:56" ht="15" hidden="1" customHeight="1" x14ac:dyDescent="0.25">
      <c r="A238" s="581" t="str">
        <f t="shared" si="16"/>
        <v>C25021000302410</v>
      </c>
      <c r="B238" s="1608" t="s">
        <v>120</v>
      </c>
      <c r="C238" s="1889"/>
      <c r="D238" s="1608" t="s">
        <v>355</v>
      </c>
      <c r="E238" s="1889"/>
      <c r="F238" s="1608" t="s">
        <v>357</v>
      </c>
      <c r="G238" s="1889"/>
      <c r="H238" s="1608" t="s">
        <v>322</v>
      </c>
      <c r="I238" s="1889"/>
      <c r="J238" s="1608" t="s">
        <v>313</v>
      </c>
      <c r="K238" s="1889"/>
      <c r="L238" s="1889"/>
      <c r="M238" s="1608" t="s">
        <v>315</v>
      </c>
      <c r="N238" s="1889"/>
      <c r="O238" s="1889"/>
      <c r="P238" s="1608" t="s">
        <v>316</v>
      </c>
      <c r="Q238" s="1889"/>
      <c r="R238" s="1608"/>
      <c r="S238" s="1889"/>
      <c r="T238" s="1609" t="s">
        <v>105</v>
      </c>
      <c r="U238" s="1889"/>
      <c r="V238" s="1889"/>
      <c r="W238" s="1889"/>
      <c r="X238" s="1889"/>
      <c r="Y238" s="1889"/>
      <c r="Z238" s="1889"/>
      <c r="AA238" s="1889"/>
      <c r="AB238" s="1608" t="s">
        <v>306</v>
      </c>
      <c r="AC238" s="1889"/>
      <c r="AD238" s="1889"/>
      <c r="AE238" s="1889"/>
      <c r="AF238" s="1889"/>
      <c r="AG238" s="1608" t="s">
        <v>307</v>
      </c>
      <c r="AH238" s="1889"/>
      <c r="AI238" s="1889"/>
      <c r="AJ238" s="320" t="s">
        <v>86</v>
      </c>
      <c r="AK238" s="1610"/>
      <c r="AL238" s="1610"/>
      <c r="AM238" s="1610"/>
      <c r="AN238" s="1610"/>
      <c r="AO238" s="617">
        <v>400000000</v>
      </c>
      <c r="AP238" s="617">
        <v>400000000</v>
      </c>
      <c r="AQ238" s="618">
        <v>0</v>
      </c>
      <c r="AR238" s="711">
        <v>0</v>
      </c>
      <c r="AS238" s="617">
        <v>298776735</v>
      </c>
      <c r="AT238" s="617">
        <v>101223265</v>
      </c>
      <c r="AU238" s="617">
        <v>205615762</v>
      </c>
      <c r="AV238" s="617">
        <v>93160973</v>
      </c>
      <c r="AW238" s="617">
        <v>200789005</v>
      </c>
      <c r="AX238" s="617">
        <v>4826757</v>
      </c>
      <c r="AY238" s="617">
        <v>200789005</v>
      </c>
      <c r="AZ238" s="618">
        <v>0</v>
      </c>
      <c r="BA238" s="618">
        <v>0</v>
      </c>
      <c r="BB238" s="615"/>
      <c r="BC238" s="616">
        <f t="shared" si="14"/>
        <v>0.74694183749999998</v>
      </c>
      <c r="BD238" s="616">
        <f t="shared" si="15"/>
        <v>0.67203694758897481</v>
      </c>
    </row>
    <row r="239" spans="1:56" ht="15" hidden="1" customHeight="1" x14ac:dyDescent="0.25">
      <c r="A239" s="581" t="str">
        <f t="shared" si="16"/>
        <v>C25021000302610</v>
      </c>
      <c r="B239" s="1608" t="s">
        <v>120</v>
      </c>
      <c r="C239" s="1889"/>
      <c r="D239" s="1608" t="s">
        <v>355</v>
      </c>
      <c r="E239" s="1889"/>
      <c r="F239" s="1608" t="s">
        <v>357</v>
      </c>
      <c r="G239" s="1889"/>
      <c r="H239" s="1608" t="s">
        <v>322</v>
      </c>
      <c r="I239" s="1889"/>
      <c r="J239" s="1608" t="s">
        <v>313</v>
      </c>
      <c r="K239" s="1889"/>
      <c r="L239" s="1889"/>
      <c r="M239" s="1608" t="s">
        <v>315</v>
      </c>
      <c r="N239" s="1889"/>
      <c r="O239" s="1889"/>
      <c r="P239" s="1608" t="s">
        <v>325</v>
      </c>
      <c r="Q239" s="1889"/>
      <c r="R239" s="1608"/>
      <c r="S239" s="1889"/>
      <c r="T239" s="1609" t="s">
        <v>362</v>
      </c>
      <c r="U239" s="1889"/>
      <c r="V239" s="1889"/>
      <c r="W239" s="1889"/>
      <c r="X239" s="1889"/>
      <c r="Y239" s="1889"/>
      <c r="Z239" s="1889"/>
      <c r="AA239" s="1889"/>
      <c r="AB239" s="1608" t="s">
        <v>306</v>
      </c>
      <c r="AC239" s="1889"/>
      <c r="AD239" s="1889"/>
      <c r="AE239" s="1889"/>
      <c r="AF239" s="1889"/>
      <c r="AG239" s="1608" t="s">
        <v>307</v>
      </c>
      <c r="AH239" s="1889"/>
      <c r="AI239" s="1889"/>
      <c r="AJ239" s="320" t="s">
        <v>86</v>
      </c>
      <c r="AK239" s="1610"/>
      <c r="AL239" s="1610"/>
      <c r="AM239" s="1610"/>
      <c r="AN239" s="1610"/>
      <c r="AO239" s="617">
        <v>200000000</v>
      </c>
      <c r="AP239" s="617">
        <v>200000000</v>
      </c>
      <c r="AQ239" s="618">
        <v>0</v>
      </c>
      <c r="AR239" s="711">
        <v>0</v>
      </c>
      <c r="AS239" s="618">
        <v>0</v>
      </c>
      <c r="AT239" s="617">
        <v>200000000</v>
      </c>
      <c r="AU239" s="618">
        <v>0</v>
      </c>
      <c r="AV239" s="618">
        <v>0</v>
      </c>
      <c r="AW239" s="618">
        <v>0</v>
      </c>
      <c r="AX239" s="618">
        <v>0</v>
      </c>
      <c r="AY239" s="618">
        <v>0</v>
      </c>
      <c r="AZ239" s="618">
        <v>0</v>
      </c>
      <c r="BA239" s="618">
        <v>0</v>
      </c>
      <c r="BB239" s="615"/>
      <c r="BC239" s="616">
        <f t="shared" si="14"/>
        <v>0</v>
      </c>
      <c r="BD239" s="616" t="e">
        <f t="shared" si="15"/>
        <v>#DIV/0!</v>
      </c>
    </row>
    <row r="240" spans="1:56" ht="15" hidden="1" customHeight="1" x14ac:dyDescent="0.25">
      <c r="A240" s="581" t="str">
        <f t="shared" si="16"/>
        <v>C250210003021110</v>
      </c>
      <c r="B240" s="1608" t="s">
        <v>120</v>
      </c>
      <c r="C240" s="1889"/>
      <c r="D240" s="1608" t="s">
        <v>355</v>
      </c>
      <c r="E240" s="1889"/>
      <c r="F240" s="1608" t="s">
        <v>357</v>
      </c>
      <c r="G240" s="1889"/>
      <c r="H240" s="1608" t="s">
        <v>322</v>
      </c>
      <c r="I240" s="1889"/>
      <c r="J240" s="1608" t="s">
        <v>313</v>
      </c>
      <c r="K240" s="1889"/>
      <c r="L240" s="1889"/>
      <c r="M240" s="1608" t="s">
        <v>315</v>
      </c>
      <c r="N240" s="1889"/>
      <c r="O240" s="1889"/>
      <c r="P240" s="1608" t="s">
        <v>101</v>
      </c>
      <c r="Q240" s="1889"/>
      <c r="R240" s="1608"/>
      <c r="S240" s="1889"/>
      <c r="T240" s="1609" t="s">
        <v>363</v>
      </c>
      <c r="U240" s="1889"/>
      <c r="V240" s="1889"/>
      <c r="W240" s="1889"/>
      <c r="X240" s="1889"/>
      <c r="Y240" s="1889"/>
      <c r="Z240" s="1889"/>
      <c r="AA240" s="1889"/>
      <c r="AB240" s="1608" t="s">
        <v>306</v>
      </c>
      <c r="AC240" s="1889"/>
      <c r="AD240" s="1889"/>
      <c r="AE240" s="1889"/>
      <c r="AF240" s="1889"/>
      <c r="AG240" s="1608" t="s">
        <v>307</v>
      </c>
      <c r="AH240" s="1889"/>
      <c r="AI240" s="1889"/>
      <c r="AJ240" s="320" t="s">
        <v>86</v>
      </c>
      <c r="AK240" s="1610"/>
      <c r="AL240" s="1610"/>
      <c r="AM240" s="1610"/>
      <c r="AN240" s="1610"/>
      <c r="AO240" s="617">
        <v>100000000</v>
      </c>
      <c r="AP240" s="618">
        <v>0</v>
      </c>
      <c r="AQ240" s="617">
        <v>100000000</v>
      </c>
      <c r="AR240" s="711">
        <v>0</v>
      </c>
      <c r="AS240" s="618">
        <v>0</v>
      </c>
      <c r="AT240" s="618">
        <v>0</v>
      </c>
      <c r="AU240" s="618">
        <v>0</v>
      </c>
      <c r="AV240" s="618">
        <v>0</v>
      </c>
      <c r="AW240" s="618">
        <v>0</v>
      </c>
      <c r="AX240" s="618">
        <v>0</v>
      </c>
      <c r="AY240" s="618">
        <v>0</v>
      </c>
      <c r="AZ240" s="618">
        <v>0</v>
      </c>
      <c r="BA240" s="618">
        <v>0</v>
      </c>
      <c r="BB240" s="615"/>
      <c r="BC240" s="616">
        <f t="shared" si="14"/>
        <v>0</v>
      </c>
      <c r="BD240" s="616" t="e">
        <f t="shared" si="15"/>
        <v>#DIV/0!</v>
      </c>
    </row>
    <row r="241" spans="1:56" s="699" customFormat="1" ht="15" customHeight="1" x14ac:dyDescent="0.3">
      <c r="A241" s="699" t="str">
        <f t="shared" si="16"/>
        <v>C25021000410</v>
      </c>
      <c r="B241" s="1891" t="s">
        <v>120</v>
      </c>
      <c r="C241" s="1892"/>
      <c r="D241" s="1891" t="s">
        <v>355</v>
      </c>
      <c r="E241" s="1892"/>
      <c r="F241" s="1891" t="s">
        <v>357</v>
      </c>
      <c r="G241" s="1892"/>
      <c r="H241" s="1891" t="s">
        <v>316</v>
      </c>
      <c r="I241" s="1892"/>
      <c r="J241" s="1891"/>
      <c r="K241" s="1892"/>
      <c r="L241" s="1892"/>
      <c r="M241" s="1891"/>
      <c r="N241" s="1892"/>
      <c r="O241" s="1892"/>
      <c r="P241" s="1891"/>
      <c r="Q241" s="1892"/>
      <c r="R241" s="1891"/>
      <c r="S241" s="1892"/>
      <c r="T241" s="1894" t="s">
        <v>352</v>
      </c>
      <c r="U241" s="1892"/>
      <c r="V241" s="1892"/>
      <c r="W241" s="1892"/>
      <c r="X241" s="1892"/>
      <c r="Y241" s="1892"/>
      <c r="Z241" s="1892"/>
      <c r="AA241" s="1892"/>
      <c r="AB241" s="1891" t="s">
        <v>306</v>
      </c>
      <c r="AC241" s="1892"/>
      <c r="AD241" s="1892"/>
      <c r="AE241" s="1892"/>
      <c r="AF241" s="1892"/>
      <c r="AG241" s="1891" t="s">
        <v>307</v>
      </c>
      <c r="AH241" s="1892"/>
      <c r="AI241" s="1892"/>
      <c r="AJ241" s="700" t="s">
        <v>86</v>
      </c>
      <c r="AK241" s="1893"/>
      <c r="AL241" s="1893"/>
      <c r="AM241" s="1893"/>
      <c r="AN241" s="1893"/>
      <c r="AO241" s="716">
        <v>600000000</v>
      </c>
      <c r="AP241" s="701">
        <v>567051354</v>
      </c>
      <c r="AQ241" s="701">
        <v>32948646</v>
      </c>
      <c r="AR241" s="715">
        <v>300000000</v>
      </c>
      <c r="AS241" s="701">
        <v>349696021</v>
      </c>
      <c r="AT241" s="701">
        <v>217355333</v>
      </c>
      <c r="AU241" s="702">
        <v>119140730</v>
      </c>
      <c r="AV241" s="701">
        <v>230555291</v>
      </c>
      <c r="AW241" s="702">
        <v>117008016</v>
      </c>
      <c r="AX241" s="702">
        <v>2132714</v>
      </c>
      <c r="AY241" s="702">
        <v>117008016</v>
      </c>
      <c r="AZ241" s="702">
        <v>0</v>
      </c>
      <c r="BA241" s="702">
        <v>0</v>
      </c>
      <c r="BC241" s="703">
        <f t="shared" si="14"/>
        <v>0.58282670166666661</v>
      </c>
      <c r="BD241" s="703">
        <f t="shared" si="15"/>
        <v>0.33459922038975676</v>
      </c>
    </row>
    <row r="242" spans="1:56" s="699" customFormat="1" ht="15" customHeight="1" x14ac:dyDescent="0.3">
      <c r="A242" s="699" t="str">
        <f t="shared" si="16"/>
        <v>C250210004010</v>
      </c>
      <c r="B242" s="1891" t="s">
        <v>120</v>
      </c>
      <c r="C242" s="1892"/>
      <c r="D242" s="1891" t="s">
        <v>355</v>
      </c>
      <c r="E242" s="1892"/>
      <c r="F242" s="1891" t="s">
        <v>357</v>
      </c>
      <c r="G242" s="1892"/>
      <c r="H242" s="1891" t="s">
        <v>316</v>
      </c>
      <c r="I242" s="1892"/>
      <c r="J242" s="1891" t="s">
        <v>313</v>
      </c>
      <c r="K242" s="1892"/>
      <c r="L242" s="1892"/>
      <c r="M242" s="1891"/>
      <c r="N242" s="1892"/>
      <c r="O242" s="1892"/>
      <c r="P242" s="1891"/>
      <c r="Q242" s="1892"/>
      <c r="R242" s="1891"/>
      <c r="S242" s="1892"/>
      <c r="T242" s="1894" t="s">
        <v>352</v>
      </c>
      <c r="U242" s="1892"/>
      <c r="V242" s="1892"/>
      <c r="W242" s="1892"/>
      <c r="X242" s="1892"/>
      <c r="Y242" s="1892"/>
      <c r="Z242" s="1892"/>
      <c r="AA242" s="1892"/>
      <c r="AB242" s="1891" t="s">
        <v>306</v>
      </c>
      <c r="AC242" s="1892"/>
      <c r="AD242" s="1892"/>
      <c r="AE242" s="1892"/>
      <c r="AF242" s="1892"/>
      <c r="AG242" s="1891" t="s">
        <v>307</v>
      </c>
      <c r="AH242" s="1892"/>
      <c r="AI242" s="1892"/>
      <c r="AJ242" s="700" t="s">
        <v>86</v>
      </c>
      <c r="AK242" s="1893"/>
      <c r="AL242" s="1893"/>
      <c r="AM242" s="1893"/>
      <c r="AN242" s="1893"/>
      <c r="AO242" s="701">
        <v>600000000</v>
      </c>
      <c r="AP242" s="701">
        <v>567051354</v>
      </c>
      <c r="AQ242" s="701">
        <v>32948646</v>
      </c>
      <c r="AR242" s="710">
        <v>0</v>
      </c>
      <c r="AS242" s="701">
        <v>349696021</v>
      </c>
      <c r="AT242" s="701">
        <v>217355333</v>
      </c>
      <c r="AU242" s="702">
        <v>119140730</v>
      </c>
      <c r="AV242" s="701">
        <v>230555291</v>
      </c>
      <c r="AW242" s="702">
        <v>117008016</v>
      </c>
      <c r="AX242" s="702">
        <v>2132714</v>
      </c>
      <c r="AY242" s="702">
        <v>117008016</v>
      </c>
      <c r="AZ242" s="702">
        <v>0</v>
      </c>
      <c r="BA242" s="702">
        <v>0</v>
      </c>
      <c r="BC242" s="703">
        <f t="shared" si="14"/>
        <v>0.58282670166666661</v>
      </c>
      <c r="BD242" s="703">
        <f t="shared" si="15"/>
        <v>0.33459922038975676</v>
      </c>
    </row>
    <row r="243" spans="1:56" ht="15" hidden="1" customHeight="1" x14ac:dyDescent="0.25">
      <c r="A243" s="581" t="str">
        <f t="shared" si="16"/>
        <v>C2502100040210</v>
      </c>
      <c r="B243" s="1603" t="s">
        <v>120</v>
      </c>
      <c r="C243" s="1889"/>
      <c r="D243" s="1603" t="s">
        <v>355</v>
      </c>
      <c r="E243" s="1889"/>
      <c r="F243" s="1603" t="s">
        <v>357</v>
      </c>
      <c r="G243" s="1889"/>
      <c r="H243" s="1603" t="s">
        <v>316</v>
      </c>
      <c r="I243" s="1889"/>
      <c r="J243" s="1603" t="s">
        <v>313</v>
      </c>
      <c r="K243" s="1889"/>
      <c r="L243" s="1889"/>
      <c r="M243" s="1603" t="s">
        <v>315</v>
      </c>
      <c r="N243" s="1889"/>
      <c r="O243" s="1889"/>
      <c r="P243" s="1603"/>
      <c r="Q243" s="1889"/>
      <c r="R243" s="1603"/>
      <c r="S243" s="1889"/>
      <c r="T243" s="1605" t="s">
        <v>359</v>
      </c>
      <c r="U243" s="1889"/>
      <c r="V243" s="1889"/>
      <c r="W243" s="1889"/>
      <c r="X243" s="1889"/>
      <c r="Y243" s="1889"/>
      <c r="Z243" s="1889"/>
      <c r="AA243" s="1889"/>
      <c r="AB243" s="1603" t="s">
        <v>306</v>
      </c>
      <c r="AC243" s="1889"/>
      <c r="AD243" s="1889"/>
      <c r="AE243" s="1889"/>
      <c r="AF243" s="1889"/>
      <c r="AG243" s="1603" t="s">
        <v>307</v>
      </c>
      <c r="AH243" s="1889"/>
      <c r="AI243" s="1889"/>
      <c r="AJ243" s="317" t="s">
        <v>86</v>
      </c>
      <c r="AK243" s="1604"/>
      <c r="AL243" s="1604"/>
      <c r="AM243" s="1604"/>
      <c r="AN243" s="1604"/>
      <c r="AO243" s="612">
        <v>600000000</v>
      </c>
      <c r="AP243" s="612">
        <v>567051354</v>
      </c>
      <c r="AQ243" s="612">
        <v>32948646</v>
      </c>
      <c r="AR243" s="709">
        <v>0</v>
      </c>
      <c r="AS243" s="612">
        <v>349696021</v>
      </c>
      <c r="AT243" s="612">
        <v>217355333</v>
      </c>
      <c r="AU243" s="612">
        <v>119140730</v>
      </c>
      <c r="AV243" s="612">
        <v>230555291</v>
      </c>
      <c r="AW243" s="612">
        <v>117008016</v>
      </c>
      <c r="AX243" s="612">
        <v>2132714</v>
      </c>
      <c r="AY243" s="612">
        <v>117008016</v>
      </c>
      <c r="AZ243" s="613">
        <v>0</v>
      </c>
      <c r="BA243" s="613">
        <v>0</v>
      </c>
      <c r="BB243" s="615"/>
      <c r="BC243" s="616">
        <f t="shared" si="14"/>
        <v>0.58282670166666661</v>
      </c>
      <c r="BD243" s="616">
        <f t="shared" si="15"/>
        <v>0.33459922038975676</v>
      </c>
    </row>
    <row r="244" spans="1:56" s="634" customFormat="1" ht="21.75" hidden="1" customHeight="1" x14ac:dyDescent="0.25">
      <c r="A244" s="628" t="str">
        <f t="shared" si="16"/>
        <v>C25021000402110</v>
      </c>
      <c r="B244" s="1895" t="s">
        <v>120</v>
      </c>
      <c r="C244" s="1896"/>
      <c r="D244" s="1895" t="s">
        <v>355</v>
      </c>
      <c r="E244" s="1896"/>
      <c r="F244" s="1895" t="s">
        <v>357</v>
      </c>
      <c r="G244" s="1896"/>
      <c r="H244" s="1895" t="s">
        <v>316</v>
      </c>
      <c r="I244" s="1896"/>
      <c r="J244" s="1895" t="s">
        <v>313</v>
      </c>
      <c r="K244" s="1896"/>
      <c r="L244" s="1896"/>
      <c r="M244" s="1895" t="s">
        <v>315</v>
      </c>
      <c r="N244" s="1896"/>
      <c r="O244" s="1896"/>
      <c r="P244" s="1895" t="s">
        <v>312</v>
      </c>
      <c r="Q244" s="1896"/>
      <c r="R244" s="1895"/>
      <c r="S244" s="1896"/>
      <c r="T244" s="1899" t="s">
        <v>365</v>
      </c>
      <c r="U244" s="1896"/>
      <c r="V244" s="1896"/>
      <c r="W244" s="1896"/>
      <c r="X244" s="1896"/>
      <c r="Y244" s="1896"/>
      <c r="Z244" s="1896"/>
      <c r="AA244" s="1896"/>
      <c r="AB244" s="1895" t="s">
        <v>306</v>
      </c>
      <c r="AC244" s="1896"/>
      <c r="AD244" s="1896"/>
      <c r="AE244" s="1896"/>
      <c r="AF244" s="1896"/>
      <c r="AG244" s="1895" t="s">
        <v>307</v>
      </c>
      <c r="AH244" s="1896"/>
      <c r="AI244" s="1896"/>
      <c r="AJ244" s="629" t="s">
        <v>86</v>
      </c>
      <c r="AK244" s="1897"/>
      <c r="AL244" s="1897"/>
      <c r="AM244" s="1897"/>
      <c r="AN244" s="1897"/>
      <c r="AO244" s="630">
        <v>313318843</v>
      </c>
      <c r="AP244" s="630">
        <v>284734899</v>
      </c>
      <c r="AQ244" s="630">
        <v>28583944</v>
      </c>
      <c r="AR244" s="711">
        <v>0</v>
      </c>
      <c r="AS244" s="630">
        <v>197634899</v>
      </c>
      <c r="AT244" s="630">
        <v>87100000</v>
      </c>
      <c r="AU244" s="630">
        <v>72338049</v>
      </c>
      <c r="AV244" s="630">
        <v>125296850</v>
      </c>
      <c r="AW244" s="630">
        <v>72338049</v>
      </c>
      <c r="AX244" s="631">
        <v>0</v>
      </c>
      <c r="AY244" s="630">
        <v>72338049</v>
      </c>
      <c r="AZ244" s="631">
        <v>0</v>
      </c>
      <c r="BA244" s="631">
        <v>0</v>
      </c>
      <c r="BB244" s="632"/>
      <c r="BC244" s="633">
        <f t="shared" si="14"/>
        <v>0.63077884849715216</v>
      </c>
      <c r="BD244" s="633">
        <f t="shared" si="15"/>
        <v>0.36601859978181284</v>
      </c>
    </row>
    <row r="245" spans="1:56" ht="15" hidden="1" customHeight="1" x14ac:dyDescent="0.25">
      <c r="A245" s="581" t="str">
        <f t="shared" si="16"/>
        <v>C25021000402210</v>
      </c>
      <c r="B245" s="1608" t="s">
        <v>120</v>
      </c>
      <c r="C245" s="1889"/>
      <c r="D245" s="1608" t="s">
        <v>355</v>
      </c>
      <c r="E245" s="1889"/>
      <c r="F245" s="1608" t="s">
        <v>357</v>
      </c>
      <c r="G245" s="1889"/>
      <c r="H245" s="1608" t="s">
        <v>316</v>
      </c>
      <c r="I245" s="1889"/>
      <c r="J245" s="1608" t="s">
        <v>313</v>
      </c>
      <c r="K245" s="1889"/>
      <c r="L245" s="1889"/>
      <c r="M245" s="1608" t="s">
        <v>315</v>
      </c>
      <c r="N245" s="1889"/>
      <c r="O245" s="1889"/>
      <c r="P245" s="1608" t="s">
        <v>315</v>
      </c>
      <c r="Q245" s="1889"/>
      <c r="R245" s="1608"/>
      <c r="S245" s="1889"/>
      <c r="T245" s="1609" t="s">
        <v>360</v>
      </c>
      <c r="U245" s="1889"/>
      <c r="V245" s="1889"/>
      <c r="W245" s="1889"/>
      <c r="X245" s="1889"/>
      <c r="Y245" s="1889"/>
      <c r="Z245" s="1889"/>
      <c r="AA245" s="1889"/>
      <c r="AB245" s="1608" t="s">
        <v>306</v>
      </c>
      <c r="AC245" s="1889"/>
      <c r="AD245" s="1889"/>
      <c r="AE245" s="1889"/>
      <c r="AF245" s="1889"/>
      <c r="AG245" s="1608" t="s">
        <v>307</v>
      </c>
      <c r="AH245" s="1889"/>
      <c r="AI245" s="1889"/>
      <c r="AJ245" s="320" t="s">
        <v>86</v>
      </c>
      <c r="AK245" s="1610"/>
      <c r="AL245" s="1610"/>
      <c r="AM245" s="1610"/>
      <c r="AN245" s="1610"/>
      <c r="AO245" s="617">
        <v>62595455</v>
      </c>
      <c r="AP245" s="617">
        <v>62595455</v>
      </c>
      <c r="AQ245" s="618">
        <v>0</v>
      </c>
      <c r="AR245" s="711">
        <v>0</v>
      </c>
      <c r="AS245" s="617">
        <v>40000000</v>
      </c>
      <c r="AT245" s="617">
        <v>22595455</v>
      </c>
      <c r="AU245" s="618">
        <v>0</v>
      </c>
      <c r="AV245" s="617">
        <v>40000000</v>
      </c>
      <c r="AW245" s="618">
        <v>0</v>
      </c>
      <c r="AX245" s="618">
        <v>0</v>
      </c>
      <c r="AY245" s="618">
        <v>0</v>
      </c>
      <c r="AZ245" s="618">
        <v>0</v>
      </c>
      <c r="BA245" s="618">
        <v>0</v>
      </c>
      <c r="BB245" s="615"/>
      <c r="BC245" s="616">
        <f t="shared" si="14"/>
        <v>0.63902403137735797</v>
      </c>
      <c r="BD245" s="616">
        <f t="shared" si="15"/>
        <v>0</v>
      </c>
    </row>
    <row r="246" spans="1:56" ht="15" hidden="1" customHeight="1" x14ac:dyDescent="0.25">
      <c r="A246" s="581" t="str">
        <f t="shared" si="16"/>
        <v>C25021000402310</v>
      </c>
      <c r="B246" s="1608" t="s">
        <v>120</v>
      </c>
      <c r="C246" s="1889"/>
      <c r="D246" s="1608" t="s">
        <v>355</v>
      </c>
      <c r="E246" s="1889"/>
      <c r="F246" s="1608" t="s">
        <v>357</v>
      </c>
      <c r="G246" s="1889"/>
      <c r="H246" s="1608" t="s">
        <v>316</v>
      </c>
      <c r="I246" s="1889"/>
      <c r="J246" s="1608" t="s">
        <v>313</v>
      </c>
      <c r="K246" s="1889"/>
      <c r="L246" s="1889"/>
      <c r="M246" s="1608" t="s">
        <v>315</v>
      </c>
      <c r="N246" s="1889"/>
      <c r="O246" s="1889"/>
      <c r="P246" s="1608" t="s">
        <v>322</v>
      </c>
      <c r="Q246" s="1889"/>
      <c r="R246" s="1608"/>
      <c r="S246" s="1889"/>
      <c r="T246" s="1609" t="s">
        <v>361</v>
      </c>
      <c r="U246" s="1889"/>
      <c r="V246" s="1889"/>
      <c r="W246" s="1889"/>
      <c r="X246" s="1889"/>
      <c r="Y246" s="1889"/>
      <c r="Z246" s="1889"/>
      <c r="AA246" s="1889"/>
      <c r="AB246" s="1608" t="s">
        <v>306</v>
      </c>
      <c r="AC246" s="1889"/>
      <c r="AD246" s="1889"/>
      <c r="AE246" s="1889"/>
      <c r="AF246" s="1889"/>
      <c r="AG246" s="1608" t="s">
        <v>307</v>
      </c>
      <c r="AH246" s="1889"/>
      <c r="AI246" s="1889"/>
      <c r="AJ246" s="320" t="s">
        <v>86</v>
      </c>
      <c r="AK246" s="1610"/>
      <c r="AL246" s="1610"/>
      <c r="AM246" s="1610"/>
      <c r="AN246" s="1610"/>
      <c r="AO246" s="617">
        <v>45000000</v>
      </c>
      <c r="AP246" s="617">
        <v>45000000</v>
      </c>
      <c r="AQ246" s="618">
        <v>0</v>
      </c>
      <c r="AR246" s="711">
        <v>0</v>
      </c>
      <c r="AS246" s="617">
        <v>45000000</v>
      </c>
      <c r="AT246" s="618">
        <v>0</v>
      </c>
      <c r="AU246" s="617">
        <v>3926588</v>
      </c>
      <c r="AV246" s="617">
        <v>41073412</v>
      </c>
      <c r="AW246" s="617">
        <v>3926588</v>
      </c>
      <c r="AX246" s="618">
        <v>0</v>
      </c>
      <c r="AY246" s="617">
        <v>3926588</v>
      </c>
      <c r="AZ246" s="618">
        <v>0</v>
      </c>
      <c r="BA246" s="618">
        <v>0</v>
      </c>
      <c r="BB246" s="615"/>
      <c r="BC246" s="616">
        <f t="shared" si="14"/>
        <v>1</v>
      </c>
      <c r="BD246" s="616">
        <f t="shared" si="15"/>
        <v>8.7257511111111116E-2</v>
      </c>
    </row>
    <row r="247" spans="1:56" ht="15" hidden="1" customHeight="1" x14ac:dyDescent="0.25">
      <c r="A247" s="581" t="str">
        <f t="shared" si="16"/>
        <v>C25021000402410</v>
      </c>
      <c r="B247" s="1608" t="s">
        <v>120</v>
      </c>
      <c r="C247" s="1889"/>
      <c r="D247" s="1608" t="s">
        <v>355</v>
      </c>
      <c r="E247" s="1889"/>
      <c r="F247" s="1608" t="s">
        <v>357</v>
      </c>
      <c r="G247" s="1889"/>
      <c r="H247" s="1608" t="s">
        <v>316</v>
      </c>
      <c r="I247" s="1889"/>
      <c r="J247" s="1608" t="s">
        <v>313</v>
      </c>
      <c r="K247" s="1889"/>
      <c r="L247" s="1889"/>
      <c r="M247" s="1608" t="s">
        <v>315</v>
      </c>
      <c r="N247" s="1889"/>
      <c r="O247" s="1889"/>
      <c r="P247" s="1608" t="s">
        <v>316</v>
      </c>
      <c r="Q247" s="1889"/>
      <c r="R247" s="1608"/>
      <c r="S247" s="1889"/>
      <c r="T247" s="1609" t="s">
        <v>105</v>
      </c>
      <c r="U247" s="1889"/>
      <c r="V247" s="1889"/>
      <c r="W247" s="1889"/>
      <c r="X247" s="1889"/>
      <c r="Y247" s="1889"/>
      <c r="Z247" s="1889"/>
      <c r="AA247" s="1889"/>
      <c r="AB247" s="1608" t="s">
        <v>306</v>
      </c>
      <c r="AC247" s="1889"/>
      <c r="AD247" s="1889"/>
      <c r="AE247" s="1889"/>
      <c r="AF247" s="1889"/>
      <c r="AG247" s="1608" t="s">
        <v>307</v>
      </c>
      <c r="AH247" s="1889"/>
      <c r="AI247" s="1889"/>
      <c r="AJ247" s="320" t="s">
        <v>86</v>
      </c>
      <c r="AK247" s="1610"/>
      <c r="AL247" s="1610"/>
      <c r="AM247" s="1610"/>
      <c r="AN247" s="1610"/>
      <c r="AO247" s="617">
        <v>139085702</v>
      </c>
      <c r="AP247" s="617">
        <v>134721000</v>
      </c>
      <c r="AQ247" s="617">
        <v>4364702</v>
      </c>
      <c r="AR247" s="711">
        <v>0</v>
      </c>
      <c r="AS247" s="617">
        <v>67061122</v>
      </c>
      <c r="AT247" s="617">
        <v>67659878</v>
      </c>
      <c r="AU247" s="617">
        <v>42876093</v>
      </c>
      <c r="AV247" s="617">
        <v>24185029</v>
      </c>
      <c r="AW247" s="617">
        <v>40743379</v>
      </c>
      <c r="AX247" s="617">
        <v>2132714</v>
      </c>
      <c r="AY247" s="617">
        <v>40743379</v>
      </c>
      <c r="AZ247" s="618">
        <v>0</v>
      </c>
      <c r="BA247" s="618">
        <v>0</v>
      </c>
      <c r="BB247" s="615"/>
      <c r="BC247" s="616">
        <f t="shared" si="14"/>
        <v>0.48215683593414943</v>
      </c>
      <c r="BD247" s="616">
        <f t="shared" si="15"/>
        <v>0.60755588014170114</v>
      </c>
    </row>
    <row r="248" spans="1:56" ht="15" hidden="1" customHeight="1" x14ac:dyDescent="0.25">
      <c r="A248" s="581" t="str">
        <f t="shared" si="16"/>
        <v>C25021000402610</v>
      </c>
      <c r="B248" s="1608" t="s">
        <v>120</v>
      </c>
      <c r="C248" s="1889"/>
      <c r="D248" s="1608" t="s">
        <v>355</v>
      </c>
      <c r="E248" s="1889"/>
      <c r="F248" s="1608" t="s">
        <v>357</v>
      </c>
      <c r="G248" s="1889"/>
      <c r="H248" s="1608" t="s">
        <v>316</v>
      </c>
      <c r="I248" s="1889"/>
      <c r="J248" s="1608" t="s">
        <v>313</v>
      </c>
      <c r="K248" s="1889"/>
      <c r="L248" s="1889"/>
      <c r="M248" s="1608" t="s">
        <v>315</v>
      </c>
      <c r="N248" s="1889"/>
      <c r="O248" s="1889"/>
      <c r="P248" s="1608" t="s">
        <v>325</v>
      </c>
      <c r="Q248" s="1889"/>
      <c r="R248" s="1608"/>
      <c r="S248" s="1889"/>
      <c r="T248" s="1609" t="s">
        <v>362</v>
      </c>
      <c r="U248" s="1889"/>
      <c r="V248" s="1889"/>
      <c r="W248" s="1889"/>
      <c r="X248" s="1889"/>
      <c r="Y248" s="1889"/>
      <c r="Z248" s="1889"/>
      <c r="AA248" s="1889"/>
      <c r="AB248" s="1608" t="s">
        <v>306</v>
      </c>
      <c r="AC248" s="1889"/>
      <c r="AD248" s="1889"/>
      <c r="AE248" s="1889"/>
      <c r="AF248" s="1889"/>
      <c r="AG248" s="1608" t="s">
        <v>307</v>
      </c>
      <c r="AH248" s="1889"/>
      <c r="AI248" s="1889"/>
      <c r="AJ248" s="320" t="s">
        <v>86</v>
      </c>
      <c r="AK248" s="1610"/>
      <c r="AL248" s="1610"/>
      <c r="AM248" s="1610"/>
      <c r="AN248" s="1610"/>
      <c r="AO248" s="617">
        <v>40000000</v>
      </c>
      <c r="AP248" s="617">
        <v>40000000</v>
      </c>
      <c r="AQ248" s="618">
        <v>0</v>
      </c>
      <c r="AR248" s="711">
        <v>0</v>
      </c>
      <c r="AS248" s="618">
        <v>0</v>
      </c>
      <c r="AT248" s="617">
        <v>40000000</v>
      </c>
      <c r="AU248" s="618">
        <v>0</v>
      </c>
      <c r="AV248" s="618">
        <v>0</v>
      </c>
      <c r="AW248" s="618">
        <v>0</v>
      </c>
      <c r="AX248" s="618">
        <v>0</v>
      </c>
      <c r="AY248" s="618">
        <v>0</v>
      </c>
      <c r="AZ248" s="618">
        <v>0</v>
      </c>
      <c r="BA248" s="618">
        <v>0</v>
      </c>
      <c r="BB248" s="615"/>
      <c r="BC248" s="616">
        <f t="shared" si="14"/>
        <v>0</v>
      </c>
      <c r="BD248" s="616" t="e">
        <f t="shared" si="15"/>
        <v>#DIV/0!</v>
      </c>
    </row>
    <row r="249" spans="1:56" ht="15" hidden="1" customHeight="1" x14ac:dyDescent="0.25">
      <c r="A249" s="581" t="str">
        <f t="shared" si="16"/>
        <v>C250210004021110</v>
      </c>
      <c r="B249" s="1608" t="s">
        <v>120</v>
      </c>
      <c r="C249" s="1889"/>
      <c r="D249" s="1608" t="s">
        <v>355</v>
      </c>
      <c r="E249" s="1889"/>
      <c r="F249" s="1608" t="s">
        <v>357</v>
      </c>
      <c r="G249" s="1889"/>
      <c r="H249" s="1608" t="s">
        <v>316</v>
      </c>
      <c r="I249" s="1889"/>
      <c r="J249" s="1608" t="s">
        <v>313</v>
      </c>
      <c r="K249" s="1889"/>
      <c r="L249" s="1889"/>
      <c r="M249" s="1608" t="s">
        <v>315</v>
      </c>
      <c r="N249" s="1889"/>
      <c r="O249" s="1889"/>
      <c r="P249" s="1608" t="s">
        <v>101</v>
      </c>
      <c r="Q249" s="1889"/>
      <c r="R249" s="1608"/>
      <c r="S249" s="1889"/>
      <c r="T249" s="1609" t="s">
        <v>363</v>
      </c>
      <c r="U249" s="1889"/>
      <c r="V249" s="1889"/>
      <c r="W249" s="1889"/>
      <c r="X249" s="1889"/>
      <c r="Y249" s="1889"/>
      <c r="Z249" s="1889"/>
      <c r="AA249" s="1889"/>
      <c r="AB249" s="1608" t="s">
        <v>306</v>
      </c>
      <c r="AC249" s="1889"/>
      <c r="AD249" s="1889"/>
      <c r="AE249" s="1889"/>
      <c r="AF249" s="1889"/>
      <c r="AG249" s="1608" t="s">
        <v>307</v>
      </c>
      <c r="AH249" s="1889"/>
      <c r="AI249" s="1889"/>
      <c r="AJ249" s="320" t="s">
        <v>86</v>
      </c>
      <c r="AK249" s="1610"/>
      <c r="AL249" s="1610"/>
      <c r="AM249" s="1610"/>
      <c r="AN249" s="1610"/>
      <c r="AO249" s="618">
        <v>0</v>
      </c>
      <c r="AP249" s="618">
        <v>0</v>
      </c>
      <c r="AQ249" s="618">
        <v>0</v>
      </c>
      <c r="AR249" s="711">
        <v>0</v>
      </c>
      <c r="AS249" s="618">
        <v>0</v>
      </c>
      <c r="AT249" s="618">
        <v>0</v>
      </c>
      <c r="AU249" s="618">
        <v>0</v>
      </c>
      <c r="AV249" s="618">
        <v>0</v>
      </c>
      <c r="AW249" s="618">
        <v>0</v>
      </c>
      <c r="AX249" s="618">
        <v>0</v>
      </c>
      <c r="AY249" s="618">
        <v>0</v>
      </c>
      <c r="AZ249" s="618">
        <v>0</v>
      </c>
      <c r="BA249" s="618">
        <v>0</v>
      </c>
      <c r="BB249" s="615"/>
      <c r="BC249" s="616" t="e">
        <f t="shared" si="14"/>
        <v>#DIV/0!</v>
      </c>
      <c r="BD249" s="616" t="e">
        <f t="shared" si="15"/>
        <v>#DIV/0!</v>
      </c>
    </row>
    <row r="250" spans="1:56" s="699" customFormat="1" ht="15" customHeight="1" x14ac:dyDescent="0.3">
      <c r="A250" s="699" t="str">
        <f t="shared" si="16"/>
        <v>C25021000510</v>
      </c>
      <c r="B250" s="1891" t="s">
        <v>120</v>
      </c>
      <c r="C250" s="1892"/>
      <c r="D250" s="1891" t="s">
        <v>355</v>
      </c>
      <c r="E250" s="1892"/>
      <c r="F250" s="1891" t="s">
        <v>357</v>
      </c>
      <c r="G250" s="1892"/>
      <c r="H250" s="1891" t="s">
        <v>317</v>
      </c>
      <c r="I250" s="1892"/>
      <c r="J250" s="1891"/>
      <c r="K250" s="1892"/>
      <c r="L250" s="1892"/>
      <c r="M250" s="1891"/>
      <c r="N250" s="1892"/>
      <c r="O250" s="1892"/>
      <c r="P250" s="1891"/>
      <c r="Q250" s="1892"/>
      <c r="R250" s="1891"/>
      <c r="S250" s="1892"/>
      <c r="T250" s="1894" t="s">
        <v>366</v>
      </c>
      <c r="U250" s="1892"/>
      <c r="V250" s="1892"/>
      <c r="W250" s="1892"/>
      <c r="X250" s="1892"/>
      <c r="Y250" s="1892"/>
      <c r="Z250" s="1892"/>
      <c r="AA250" s="1892"/>
      <c r="AB250" s="1891" t="s">
        <v>306</v>
      </c>
      <c r="AC250" s="1892"/>
      <c r="AD250" s="1892"/>
      <c r="AE250" s="1892"/>
      <c r="AF250" s="1892"/>
      <c r="AG250" s="1891" t="s">
        <v>307</v>
      </c>
      <c r="AH250" s="1892"/>
      <c r="AI250" s="1892"/>
      <c r="AJ250" s="700" t="s">
        <v>86</v>
      </c>
      <c r="AK250" s="1893"/>
      <c r="AL250" s="1893"/>
      <c r="AM250" s="1893"/>
      <c r="AN250" s="1893"/>
      <c r="AO250" s="701">
        <v>900000000</v>
      </c>
      <c r="AP250" s="701">
        <v>900000000</v>
      </c>
      <c r="AQ250" s="701">
        <v>0</v>
      </c>
      <c r="AR250" s="710">
        <v>0</v>
      </c>
      <c r="AS250" s="701">
        <v>677655637</v>
      </c>
      <c r="AT250" s="701">
        <v>222344363</v>
      </c>
      <c r="AU250" s="702">
        <v>290139496</v>
      </c>
      <c r="AV250" s="701">
        <v>387516141</v>
      </c>
      <c r="AW250" s="702">
        <v>286886740</v>
      </c>
      <c r="AX250" s="702">
        <v>3252756</v>
      </c>
      <c r="AY250" s="702">
        <v>286886740</v>
      </c>
      <c r="AZ250" s="702">
        <v>0</v>
      </c>
      <c r="BA250" s="702">
        <v>0</v>
      </c>
      <c r="BC250" s="703">
        <f t="shared" si="14"/>
        <v>0.75295070777777773</v>
      </c>
      <c r="BD250" s="703">
        <f t="shared" si="15"/>
        <v>0.42335180929071209</v>
      </c>
    </row>
    <row r="251" spans="1:56" s="699" customFormat="1" ht="15" customHeight="1" x14ac:dyDescent="0.3">
      <c r="A251" s="699" t="str">
        <f t="shared" si="16"/>
        <v>C250210005010</v>
      </c>
      <c r="B251" s="1891" t="s">
        <v>120</v>
      </c>
      <c r="C251" s="1892"/>
      <c r="D251" s="1891" t="s">
        <v>355</v>
      </c>
      <c r="E251" s="1892"/>
      <c r="F251" s="1891" t="s">
        <v>357</v>
      </c>
      <c r="G251" s="1892"/>
      <c r="H251" s="1891" t="s">
        <v>317</v>
      </c>
      <c r="I251" s="1892"/>
      <c r="J251" s="1891" t="s">
        <v>313</v>
      </c>
      <c r="K251" s="1892"/>
      <c r="L251" s="1892"/>
      <c r="M251" s="1891"/>
      <c r="N251" s="1892"/>
      <c r="O251" s="1892"/>
      <c r="P251" s="1891"/>
      <c r="Q251" s="1892"/>
      <c r="R251" s="1891"/>
      <c r="S251" s="1892"/>
      <c r="T251" s="1894" t="s">
        <v>366</v>
      </c>
      <c r="U251" s="1892"/>
      <c r="V251" s="1892"/>
      <c r="W251" s="1892"/>
      <c r="X251" s="1892"/>
      <c r="Y251" s="1892"/>
      <c r="Z251" s="1892"/>
      <c r="AA251" s="1892"/>
      <c r="AB251" s="1891" t="s">
        <v>306</v>
      </c>
      <c r="AC251" s="1892"/>
      <c r="AD251" s="1892"/>
      <c r="AE251" s="1892"/>
      <c r="AF251" s="1892"/>
      <c r="AG251" s="1891" t="s">
        <v>307</v>
      </c>
      <c r="AH251" s="1892"/>
      <c r="AI251" s="1892"/>
      <c r="AJ251" s="700" t="s">
        <v>86</v>
      </c>
      <c r="AK251" s="1893"/>
      <c r="AL251" s="1893"/>
      <c r="AM251" s="1893"/>
      <c r="AN251" s="1893"/>
      <c r="AO251" s="701">
        <v>900000000</v>
      </c>
      <c r="AP251" s="701">
        <v>900000000</v>
      </c>
      <c r="AQ251" s="701">
        <v>0</v>
      </c>
      <c r="AR251" s="710">
        <v>0</v>
      </c>
      <c r="AS251" s="701">
        <v>677655637</v>
      </c>
      <c r="AT251" s="701">
        <v>222344363</v>
      </c>
      <c r="AU251" s="702">
        <v>290139496</v>
      </c>
      <c r="AV251" s="701">
        <v>387516141</v>
      </c>
      <c r="AW251" s="702">
        <v>286886740</v>
      </c>
      <c r="AX251" s="702">
        <v>3252756</v>
      </c>
      <c r="AY251" s="702">
        <v>286886740</v>
      </c>
      <c r="AZ251" s="702">
        <v>0</v>
      </c>
      <c r="BA251" s="702">
        <v>0</v>
      </c>
      <c r="BC251" s="703">
        <f t="shared" si="14"/>
        <v>0.75295070777777773</v>
      </c>
      <c r="BD251" s="703">
        <f t="shared" si="15"/>
        <v>0.42335180929071209</v>
      </c>
    </row>
    <row r="252" spans="1:56" ht="15" hidden="1" customHeight="1" x14ac:dyDescent="0.25">
      <c r="A252" s="581" t="str">
        <f t="shared" si="16"/>
        <v>C2502100050210</v>
      </c>
      <c r="B252" s="1603" t="s">
        <v>120</v>
      </c>
      <c r="C252" s="1889"/>
      <c r="D252" s="1603" t="s">
        <v>355</v>
      </c>
      <c r="E252" s="1889"/>
      <c r="F252" s="1603" t="s">
        <v>357</v>
      </c>
      <c r="G252" s="1889"/>
      <c r="H252" s="1603" t="s">
        <v>317</v>
      </c>
      <c r="I252" s="1889"/>
      <c r="J252" s="1603" t="s">
        <v>313</v>
      </c>
      <c r="K252" s="1889"/>
      <c r="L252" s="1889"/>
      <c r="M252" s="1603" t="s">
        <v>315</v>
      </c>
      <c r="N252" s="1889"/>
      <c r="O252" s="1889"/>
      <c r="P252" s="1603"/>
      <c r="Q252" s="1889"/>
      <c r="R252" s="1603"/>
      <c r="S252" s="1889"/>
      <c r="T252" s="1605" t="s">
        <v>359</v>
      </c>
      <c r="U252" s="1889"/>
      <c r="V252" s="1889"/>
      <c r="W252" s="1889"/>
      <c r="X252" s="1889"/>
      <c r="Y252" s="1889"/>
      <c r="Z252" s="1889"/>
      <c r="AA252" s="1889"/>
      <c r="AB252" s="1603" t="s">
        <v>306</v>
      </c>
      <c r="AC252" s="1889"/>
      <c r="AD252" s="1889"/>
      <c r="AE252" s="1889"/>
      <c r="AF252" s="1889"/>
      <c r="AG252" s="1603" t="s">
        <v>307</v>
      </c>
      <c r="AH252" s="1889"/>
      <c r="AI252" s="1889"/>
      <c r="AJ252" s="317" t="s">
        <v>86</v>
      </c>
      <c r="AK252" s="1604"/>
      <c r="AL252" s="1604"/>
      <c r="AM252" s="1604"/>
      <c r="AN252" s="1604"/>
      <c r="AO252" s="612">
        <v>900000000</v>
      </c>
      <c r="AP252" s="612">
        <v>900000000</v>
      </c>
      <c r="AQ252" s="613">
        <v>0</v>
      </c>
      <c r="AR252" s="709">
        <v>0</v>
      </c>
      <c r="AS252" s="612">
        <v>677655637</v>
      </c>
      <c r="AT252" s="612">
        <v>222344363</v>
      </c>
      <c r="AU252" s="612">
        <v>290139496</v>
      </c>
      <c r="AV252" s="612">
        <v>387516141</v>
      </c>
      <c r="AW252" s="612">
        <v>286886740</v>
      </c>
      <c r="AX252" s="612">
        <v>3252756</v>
      </c>
      <c r="AY252" s="612">
        <v>286886740</v>
      </c>
      <c r="AZ252" s="613">
        <v>0</v>
      </c>
      <c r="BA252" s="613">
        <v>0</v>
      </c>
      <c r="BB252" s="615"/>
      <c r="BC252" s="616">
        <f t="shared" si="14"/>
        <v>0.75295070777777773</v>
      </c>
      <c r="BD252" s="616">
        <f t="shared" si="15"/>
        <v>0.42335180929071209</v>
      </c>
    </row>
    <row r="253" spans="1:56" ht="15" hidden="1" customHeight="1" x14ac:dyDescent="0.25">
      <c r="A253" s="581" t="str">
        <f t="shared" si="16"/>
        <v>C25021000502110</v>
      </c>
      <c r="B253" s="1608" t="s">
        <v>120</v>
      </c>
      <c r="C253" s="1889"/>
      <c r="D253" s="1608" t="s">
        <v>355</v>
      </c>
      <c r="E253" s="1889"/>
      <c r="F253" s="1608" t="s">
        <v>357</v>
      </c>
      <c r="G253" s="1889"/>
      <c r="H253" s="1608" t="s">
        <v>317</v>
      </c>
      <c r="I253" s="1889"/>
      <c r="J253" s="1608" t="s">
        <v>313</v>
      </c>
      <c r="K253" s="1889"/>
      <c r="L253" s="1889"/>
      <c r="M253" s="1608" t="s">
        <v>315</v>
      </c>
      <c r="N253" s="1889"/>
      <c r="O253" s="1889"/>
      <c r="P253" s="1608" t="s">
        <v>312</v>
      </c>
      <c r="Q253" s="1889"/>
      <c r="R253" s="1608"/>
      <c r="S253" s="1889"/>
      <c r="T253" s="1609" t="s">
        <v>365</v>
      </c>
      <c r="U253" s="1889"/>
      <c r="V253" s="1889"/>
      <c r="W253" s="1889"/>
      <c r="X253" s="1889"/>
      <c r="Y253" s="1889"/>
      <c r="Z253" s="1889"/>
      <c r="AA253" s="1889"/>
      <c r="AB253" s="1608" t="s">
        <v>306</v>
      </c>
      <c r="AC253" s="1889"/>
      <c r="AD253" s="1889"/>
      <c r="AE253" s="1889"/>
      <c r="AF253" s="1889"/>
      <c r="AG253" s="1608" t="s">
        <v>307</v>
      </c>
      <c r="AH253" s="1889"/>
      <c r="AI253" s="1889"/>
      <c r="AJ253" s="320" t="s">
        <v>86</v>
      </c>
      <c r="AK253" s="1610"/>
      <c r="AL253" s="1610"/>
      <c r="AM253" s="1610"/>
      <c r="AN253" s="1610"/>
      <c r="AO253" s="617">
        <v>550000000</v>
      </c>
      <c r="AP253" s="617">
        <v>550000000</v>
      </c>
      <c r="AQ253" s="618">
        <v>0</v>
      </c>
      <c r="AR253" s="711">
        <v>0</v>
      </c>
      <c r="AS253" s="617">
        <v>352813333</v>
      </c>
      <c r="AT253" s="617">
        <v>197186667</v>
      </c>
      <c r="AU253" s="617">
        <v>138813333</v>
      </c>
      <c r="AV253" s="617">
        <v>214000000</v>
      </c>
      <c r="AW253" s="617">
        <v>138813333</v>
      </c>
      <c r="AX253" s="618">
        <v>0</v>
      </c>
      <c r="AY253" s="617">
        <v>138813333</v>
      </c>
      <c r="AZ253" s="618">
        <v>0</v>
      </c>
      <c r="BA253" s="618">
        <v>0</v>
      </c>
      <c r="BB253" s="615"/>
      <c r="BC253" s="616">
        <f t="shared" si="14"/>
        <v>0.64147878727272722</v>
      </c>
      <c r="BD253" s="616">
        <f t="shared" si="15"/>
        <v>0.3934469591034418</v>
      </c>
    </row>
    <row r="254" spans="1:56" ht="15" hidden="1" customHeight="1" x14ac:dyDescent="0.25">
      <c r="A254" s="581" t="str">
        <f t="shared" si="16"/>
        <v>C25021000502210</v>
      </c>
      <c r="B254" s="1608" t="s">
        <v>120</v>
      </c>
      <c r="C254" s="1889"/>
      <c r="D254" s="1608" t="s">
        <v>355</v>
      </c>
      <c r="E254" s="1889"/>
      <c r="F254" s="1608" t="s">
        <v>357</v>
      </c>
      <c r="G254" s="1889"/>
      <c r="H254" s="1608" t="s">
        <v>317</v>
      </c>
      <c r="I254" s="1889"/>
      <c r="J254" s="1608" t="s">
        <v>313</v>
      </c>
      <c r="K254" s="1889"/>
      <c r="L254" s="1889"/>
      <c r="M254" s="1608" t="s">
        <v>315</v>
      </c>
      <c r="N254" s="1889"/>
      <c r="O254" s="1889"/>
      <c r="P254" s="1608" t="s">
        <v>315</v>
      </c>
      <c r="Q254" s="1889"/>
      <c r="R254" s="1608"/>
      <c r="S254" s="1889"/>
      <c r="T254" s="1609" t="s">
        <v>360</v>
      </c>
      <c r="U254" s="1889"/>
      <c r="V254" s="1889"/>
      <c r="W254" s="1889"/>
      <c r="X254" s="1889"/>
      <c r="Y254" s="1889"/>
      <c r="Z254" s="1889"/>
      <c r="AA254" s="1889"/>
      <c r="AB254" s="1608" t="s">
        <v>306</v>
      </c>
      <c r="AC254" s="1889"/>
      <c r="AD254" s="1889"/>
      <c r="AE254" s="1889"/>
      <c r="AF254" s="1889"/>
      <c r="AG254" s="1608" t="s">
        <v>307</v>
      </c>
      <c r="AH254" s="1889"/>
      <c r="AI254" s="1889"/>
      <c r="AJ254" s="320" t="s">
        <v>86</v>
      </c>
      <c r="AK254" s="1610"/>
      <c r="AL254" s="1610"/>
      <c r="AM254" s="1610"/>
      <c r="AN254" s="1610"/>
      <c r="AO254" s="617">
        <v>120000000</v>
      </c>
      <c r="AP254" s="617">
        <v>120000000</v>
      </c>
      <c r="AQ254" s="618">
        <v>0</v>
      </c>
      <c r="AR254" s="711">
        <v>0</v>
      </c>
      <c r="AS254" s="617">
        <v>120000000</v>
      </c>
      <c r="AT254" s="618">
        <v>0</v>
      </c>
      <c r="AU254" s="617">
        <v>24000000</v>
      </c>
      <c r="AV254" s="617">
        <v>96000000</v>
      </c>
      <c r="AW254" s="617">
        <v>24000000</v>
      </c>
      <c r="AX254" s="618">
        <v>0</v>
      </c>
      <c r="AY254" s="617">
        <v>24000000</v>
      </c>
      <c r="AZ254" s="618">
        <v>0</v>
      </c>
      <c r="BA254" s="618">
        <v>0</v>
      </c>
      <c r="BB254" s="615"/>
      <c r="BC254" s="616">
        <f t="shared" si="14"/>
        <v>1</v>
      </c>
      <c r="BD254" s="616">
        <f t="shared" si="15"/>
        <v>0.2</v>
      </c>
    </row>
    <row r="255" spans="1:56" ht="15" hidden="1" customHeight="1" x14ac:dyDescent="0.25">
      <c r="A255" s="581" t="str">
        <f t="shared" si="16"/>
        <v>C25021000502310</v>
      </c>
      <c r="B255" s="1608" t="s">
        <v>120</v>
      </c>
      <c r="C255" s="1889"/>
      <c r="D255" s="1608" t="s">
        <v>355</v>
      </c>
      <c r="E255" s="1889"/>
      <c r="F255" s="1608" t="s">
        <v>357</v>
      </c>
      <c r="G255" s="1889"/>
      <c r="H255" s="1608" t="s">
        <v>317</v>
      </c>
      <c r="I255" s="1889"/>
      <c r="J255" s="1608" t="s">
        <v>313</v>
      </c>
      <c r="K255" s="1889"/>
      <c r="L255" s="1889"/>
      <c r="M255" s="1608" t="s">
        <v>315</v>
      </c>
      <c r="N255" s="1889"/>
      <c r="O255" s="1889"/>
      <c r="P255" s="1608" t="s">
        <v>322</v>
      </c>
      <c r="Q255" s="1889"/>
      <c r="R255" s="1608"/>
      <c r="S255" s="1889"/>
      <c r="T255" s="1609" t="s">
        <v>361</v>
      </c>
      <c r="U255" s="1889"/>
      <c r="V255" s="1889"/>
      <c r="W255" s="1889"/>
      <c r="X255" s="1889"/>
      <c r="Y255" s="1889"/>
      <c r="Z255" s="1889"/>
      <c r="AA255" s="1889"/>
      <c r="AB255" s="1608" t="s">
        <v>306</v>
      </c>
      <c r="AC255" s="1889"/>
      <c r="AD255" s="1889"/>
      <c r="AE255" s="1889"/>
      <c r="AF255" s="1889"/>
      <c r="AG255" s="1608" t="s">
        <v>307</v>
      </c>
      <c r="AH255" s="1889"/>
      <c r="AI255" s="1889"/>
      <c r="AJ255" s="320" t="s">
        <v>86</v>
      </c>
      <c r="AK255" s="1610"/>
      <c r="AL255" s="1610"/>
      <c r="AM255" s="1610"/>
      <c r="AN255" s="1610"/>
      <c r="AO255" s="617">
        <v>55000000</v>
      </c>
      <c r="AP255" s="617">
        <v>55000000</v>
      </c>
      <c r="AQ255" s="618">
        <v>0</v>
      </c>
      <c r="AR255" s="711">
        <v>0</v>
      </c>
      <c r="AS255" s="617">
        <v>55000000</v>
      </c>
      <c r="AT255" s="618">
        <v>0</v>
      </c>
      <c r="AU255" s="617">
        <v>19578547</v>
      </c>
      <c r="AV255" s="617">
        <v>35421453</v>
      </c>
      <c r="AW255" s="617">
        <v>19578547</v>
      </c>
      <c r="AX255" s="618">
        <v>0</v>
      </c>
      <c r="AY255" s="617">
        <v>19578547</v>
      </c>
      <c r="AZ255" s="618">
        <v>0</v>
      </c>
      <c r="BA255" s="618">
        <v>0</v>
      </c>
      <c r="BB255" s="615"/>
      <c r="BC255" s="616">
        <f t="shared" si="14"/>
        <v>1</v>
      </c>
      <c r="BD255" s="616">
        <f t="shared" si="15"/>
        <v>0.35597358181818184</v>
      </c>
    </row>
    <row r="256" spans="1:56" ht="15" hidden="1" customHeight="1" x14ac:dyDescent="0.25">
      <c r="A256" s="581" t="str">
        <f t="shared" si="16"/>
        <v>C25021000502410</v>
      </c>
      <c r="B256" s="1608" t="s">
        <v>120</v>
      </c>
      <c r="C256" s="1889"/>
      <c r="D256" s="1608" t="s">
        <v>355</v>
      </c>
      <c r="E256" s="1889"/>
      <c r="F256" s="1608" t="s">
        <v>357</v>
      </c>
      <c r="G256" s="1889"/>
      <c r="H256" s="1608" t="s">
        <v>317</v>
      </c>
      <c r="I256" s="1889"/>
      <c r="J256" s="1608" t="s">
        <v>313</v>
      </c>
      <c r="K256" s="1889"/>
      <c r="L256" s="1889"/>
      <c r="M256" s="1608" t="s">
        <v>315</v>
      </c>
      <c r="N256" s="1889"/>
      <c r="O256" s="1889"/>
      <c r="P256" s="1608" t="s">
        <v>316</v>
      </c>
      <c r="Q256" s="1889"/>
      <c r="R256" s="1608"/>
      <c r="S256" s="1889"/>
      <c r="T256" s="1609" t="s">
        <v>105</v>
      </c>
      <c r="U256" s="1889"/>
      <c r="V256" s="1889"/>
      <c r="W256" s="1889"/>
      <c r="X256" s="1889"/>
      <c r="Y256" s="1889"/>
      <c r="Z256" s="1889"/>
      <c r="AA256" s="1889"/>
      <c r="AB256" s="1608" t="s">
        <v>306</v>
      </c>
      <c r="AC256" s="1889"/>
      <c r="AD256" s="1889"/>
      <c r="AE256" s="1889"/>
      <c r="AF256" s="1889"/>
      <c r="AG256" s="1608" t="s">
        <v>307</v>
      </c>
      <c r="AH256" s="1889"/>
      <c r="AI256" s="1889"/>
      <c r="AJ256" s="320" t="s">
        <v>86</v>
      </c>
      <c r="AK256" s="1610"/>
      <c r="AL256" s="1610"/>
      <c r="AM256" s="1610"/>
      <c r="AN256" s="1610"/>
      <c r="AO256" s="617">
        <v>175000000</v>
      </c>
      <c r="AP256" s="617">
        <v>175000000</v>
      </c>
      <c r="AQ256" s="618">
        <v>0</v>
      </c>
      <c r="AR256" s="711">
        <v>0</v>
      </c>
      <c r="AS256" s="617">
        <v>149842304</v>
      </c>
      <c r="AT256" s="617">
        <v>25157696</v>
      </c>
      <c r="AU256" s="617">
        <v>107747616</v>
      </c>
      <c r="AV256" s="617">
        <v>42094688</v>
      </c>
      <c r="AW256" s="617">
        <v>104494860</v>
      </c>
      <c r="AX256" s="617">
        <v>3252756</v>
      </c>
      <c r="AY256" s="617">
        <v>104494860</v>
      </c>
      <c r="AZ256" s="618">
        <v>0</v>
      </c>
      <c r="BA256" s="618">
        <v>0</v>
      </c>
      <c r="BB256" s="615"/>
      <c r="BC256" s="616">
        <f t="shared" si="14"/>
        <v>0.85624173714285712</v>
      </c>
      <c r="BD256" s="616">
        <f t="shared" si="15"/>
        <v>0.69736554504661119</v>
      </c>
    </row>
    <row r="257" spans="1:56" ht="15" hidden="1" customHeight="1" x14ac:dyDescent="0.25">
      <c r="A257" s="581" t="str">
        <f t="shared" si="16"/>
        <v>C25021000502610</v>
      </c>
      <c r="B257" s="1608" t="s">
        <v>120</v>
      </c>
      <c r="C257" s="1889"/>
      <c r="D257" s="1608" t="s">
        <v>355</v>
      </c>
      <c r="E257" s="1889"/>
      <c r="F257" s="1608" t="s">
        <v>357</v>
      </c>
      <c r="G257" s="1889"/>
      <c r="H257" s="1608" t="s">
        <v>317</v>
      </c>
      <c r="I257" s="1889"/>
      <c r="J257" s="1608" t="s">
        <v>313</v>
      </c>
      <c r="K257" s="1889"/>
      <c r="L257" s="1889"/>
      <c r="M257" s="1608" t="s">
        <v>315</v>
      </c>
      <c r="N257" s="1889"/>
      <c r="O257" s="1889"/>
      <c r="P257" s="1608" t="s">
        <v>325</v>
      </c>
      <c r="Q257" s="1889"/>
      <c r="R257" s="1608"/>
      <c r="S257" s="1889"/>
      <c r="T257" s="1609" t="s">
        <v>362</v>
      </c>
      <c r="U257" s="1889"/>
      <c r="V257" s="1889"/>
      <c r="W257" s="1889"/>
      <c r="X257" s="1889"/>
      <c r="Y257" s="1889"/>
      <c r="Z257" s="1889"/>
      <c r="AA257" s="1889"/>
      <c r="AB257" s="1608" t="s">
        <v>306</v>
      </c>
      <c r="AC257" s="1889"/>
      <c r="AD257" s="1889"/>
      <c r="AE257" s="1889"/>
      <c r="AF257" s="1889"/>
      <c r="AG257" s="1608" t="s">
        <v>307</v>
      </c>
      <c r="AH257" s="1889"/>
      <c r="AI257" s="1889"/>
      <c r="AJ257" s="320" t="s">
        <v>86</v>
      </c>
      <c r="AK257" s="1610"/>
      <c r="AL257" s="1610"/>
      <c r="AM257" s="1610"/>
      <c r="AN257" s="1610"/>
      <c r="AO257" s="618">
        <v>0</v>
      </c>
      <c r="AP257" s="618">
        <v>0</v>
      </c>
      <c r="AQ257" s="618">
        <v>0</v>
      </c>
      <c r="AR257" s="711">
        <v>0</v>
      </c>
      <c r="AS257" s="618">
        <v>0</v>
      </c>
      <c r="AT257" s="618">
        <v>0</v>
      </c>
      <c r="AU257" s="618">
        <v>0</v>
      </c>
      <c r="AV257" s="618">
        <v>0</v>
      </c>
      <c r="AW257" s="618">
        <v>0</v>
      </c>
      <c r="AX257" s="618">
        <v>0</v>
      </c>
      <c r="AY257" s="618">
        <v>0</v>
      </c>
      <c r="AZ257" s="618">
        <v>0</v>
      </c>
      <c r="BA257" s="618">
        <v>0</v>
      </c>
      <c r="BB257" s="615"/>
      <c r="BC257" s="616" t="e">
        <f t="shared" si="14"/>
        <v>#DIV/0!</v>
      </c>
      <c r="BD257" s="616" t="e">
        <f t="shared" si="15"/>
        <v>#DIV/0!</v>
      </c>
    </row>
    <row r="258" spans="1:56" ht="15" hidden="1" customHeight="1" x14ac:dyDescent="0.25">
      <c r="A258" s="581" t="str">
        <f t="shared" si="16"/>
        <v>C250210005021110</v>
      </c>
      <c r="B258" s="1608" t="s">
        <v>120</v>
      </c>
      <c r="C258" s="1889"/>
      <c r="D258" s="1608" t="s">
        <v>355</v>
      </c>
      <c r="E258" s="1889"/>
      <c r="F258" s="1608" t="s">
        <v>357</v>
      </c>
      <c r="G258" s="1889"/>
      <c r="H258" s="1608" t="s">
        <v>317</v>
      </c>
      <c r="I258" s="1889"/>
      <c r="J258" s="1608" t="s">
        <v>313</v>
      </c>
      <c r="K258" s="1889"/>
      <c r="L258" s="1889"/>
      <c r="M258" s="1608" t="s">
        <v>315</v>
      </c>
      <c r="N258" s="1889"/>
      <c r="O258" s="1889"/>
      <c r="P258" s="1608" t="s">
        <v>101</v>
      </c>
      <c r="Q258" s="1889"/>
      <c r="R258" s="1608"/>
      <c r="S258" s="1889"/>
      <c r="T258" s="1609" t="s">
        <v>363</v>
      </c>
      <c r="U258" s="1889"/>
      <c r="V258" s="1889"/>
      <c r="W258" s="1889"/>
      <c r="X258" s="1889"/>
      <c r="Y258" s="1889"/>
      <c r="Z258" s="1889"/>
      <c r="AA258" s="1889"/>
      <c r="AB258" s="1608" t="s">
        <v>306</v>
      </c>
      <c r="AC258" s="1889"/>
      <c r="AD258" s="1889"/>
      <c r="AE258" s="1889"/>
      <c r="AF258" s="1889"/>
      <c r="AG258" s="1608" t="s">
        <v>307</v>
      </c>
      <c r="AH258" s="1889"/>
      <c r="AI258" s="1889"/>
      <c r="AJ258" s="320" t="s">
        <v>86</v>
      </c>
      <c r="AK258" s="1610"/>
      <c r="AL258" s="1610"/>
      <c r="AM258" s="1610"/>
      <c r="AN258" s="1610"/>
      <c r="AO258" s="618">
        <v>0</v>
      </c>
      <c r="AP258" s="618">
        <v>0</v>
      </c>
      <c r="AQ258" s="618">
        <v>0</v>
      </c>
      <c r="AR258" s="711">
        <v>0</v>
      </c>
      <c r="AS258" s="618">
        <v>0</v>
      </c>
      <c r="AT258" s="618">
        <v>0</v>
      </c>
      <c r="AU258" s="618">
        <v>0</v>
      </c>
      <c r="AV258" s="618">
        <v>0</v>
      </c>
      <c r="AW258" s="618">
        <v>0</v>
      </c>
      <c r="AX258" s="618">
        <v>0</v>
      </c>
      <c r="AY258" s="618">
        <v>0</v>
      </c>
      <c r="AZ258" s="618">
        <v>0</v>
      </c>
      <c r="BA258" s="618">
        <v>0</v>
      </c>
      <c r="BB258" s="615"/>
      <c r="BC258" s="616" t="e">
        <f t="shared" si="14"/>
        <v>#DIV/0!</v>
      </c>
      <c r="BD258" s="616" t="e">
        <f t="shared" si="15"/>
        <v>#DIV/0!</v>
      </c>
    </row>
    <row r="259" spans="1:56" s="699" customFormat="1" ht="15" customHeight="1" x14ac:dyDescent="0.3">
      <c r="A259" s="699" t="str">
        <f t="shared" si="16"/>
        <v>C25021000610</v>
      </c>
      <c r="B259" s="1891" t="s">
        <v>120</v>
      </c>
      <c r="C259" s="1892"/>
      <c r="D259" s="1891" t="s">
        <v>355</v>
      </c>
      <c r="E259" s="1892"/>
      <c r="F259" s="1891" t="s">
        <v>357</v>
      </c>
      <c r="G259" s="1892"/>
      <c r="H259" s="1891" t="s">
        <v>325</v>
      </c>
      <c r="I259" s="1892"/>
      <c r="J259" s="1891"/>
      <c r="K259" s="1892"/>
      <c r="L259" s="1892"/>
      <c r="M259" s="1891"/>
      <c r="N259" s="1892"/>
      <c r="O259" s="1892"/>
      <c r="P259" s="1891"/>
      <c r="Q259" s="1892"/>
      <c r="R259" s="1891"/>
      <c r="S259" s="1892"/>
      <c r="T259" s="1894" t="s">
        <v>367</v>
      </c>
      <c r="U259" s="1892"/>
      <c r="V259" s="1892"/>
      <c r="W259" s="1892"/>
      <c r="X259" s="1892"/>
      <c r="Y259" s="1892"/>
      <c r="Z259" s="1892"/>
      <c r="AA259" s="1892"/>
      <c r="AB259" s="1891" t="s">
        <v>306</v>
      </c>
      <c r="AC259" s="1892"/>
      <c r="AD259" s="1892"/>
      <c r="AE259" s="1892"/>
      <c r="AF259" s="1892"/>
      <c r="AG259" s="1891" t="s">
        <v>307</v>
      </c>
      <c r="AH259" s="1892"/>
      <c r="AI259" s="1892"/>
      <c r="AJ259" s="700" t="s">
        <v>86</v>
      </c>
      <c r="AK259" s="1893"/>
      <c r="AL259" s="1893"/>
      <c r="AM259" s="1893"/>
      <c r="AN259" s="1893"/>
      <c r="AO259" s="714">
        <v>4000000000</v>
      </c>
      <c r="AP259" s="701">
        <v>3200000000</v>
      </c>
      <c r="AQ259" s="701">
        <v>400000000</v>
      </c>
      <c r="AR259" s="710">
        <v>400000000</v>
      </c>
      <c r="AS259" s="701">
        <v>2655486173</v>
      </c>
      <c r="AT259" s="701">
        <v>544513827</v>
      </c>
      <c r="AU259" s="702">
        <v>1383827217</v>
      </c>
      <c r="AV259" s="701">
        <v>1271658956</v>
      </c>
      <c r="AW259" s="702">
        <v>1375664403</v>
      </c>
      <c r="AX259" s="702">
        <v>8162814</v>
      </c>
      <c r="AY259" s="702">
        <v>1375664403</v>
      </c>
      <c r="AZ259" s="702">
        <v>0</v>
      </c>
      <c r="BA259" s="702">
        <v>1535129</v>
      </c>
      <c r="BC259" s="703">
        <f t="shared" si="14"/>
        <v>0.66387154324999997</v>
      </c>
      <c r="BD259" s="703">
        <f t="shared" si="15"/>
        <v>0.51804615553537658</v>
      </c>
    </row>
    <row r="260" spans="1:56" s="699" customFormat="1" ht="15" customHeight="1" x14ac:dyDescent="0.3">
      <c r="A260" s="699" t="str">
        <f t="shared" si="16"/>
        <v>C250210006010</v>
      </c>
      <c r="B260" s="1891" t="s">
        <v>120</v>
      </c>
      <c r="C260" s="1892"/>
      <c r="D260" s="1891" t="s">
        <v>355</v>
      </c>
      <c r="E260" s="1892"/>
      <c r="F260" s="1891" t="s">
        <v>357</v>
      </c>
      <c r="G260" s="1892"/>
      <c r="H260" s="1891" t="s">
        <v>325</v>
      </c>
      <c r="I260" s="1892"/>
      <c r="J260" s="1891" t="s">
        <v>313</v>
      </c>
      <c r="K260" s="1892"/>
      <c r="L260" s="1892"/>
      <c r="M260" s="1891"/>
      <c r="N260" s="1892"/>
      <c r="O260" s="1892"/>
      <c r="P260" s="1891"/>
      <c r="Q260" s="1892"/>
      <c r="R260" s="1891"/>
      <c r="S260" s="1892"/>
      <c r="T260" s="1894" t="s">
        <v>367</v>
      </c>
      <c r="U260" s="1892"/>
      <c r="V260" s="1892"/>
      <c r="W260" s="1892"/>
      <c r="X260" s="1892"/>
      <c r="Y260" s="1892"/>
      <c r="Z260" s="1892"/>
      <c r="AA260" s="1892"/>
      <c r="AB260" s="1891" t="s">
        <v>306</v>
      </c>
      <c r="AC260" s="1892"/>
      <c r="AD260" s="1892"/>
      <c r="AE260" s="1892"/>
      <c r="AF260" s="1892"/>
      <c r="AG260" s="1891" t="s">
        <v>307</v>
      </c>
      <c r="AH260" s="1892"/>
      <c r="AI260" s="1892"/>
      <c r="AJ260" s="700" t="s">
        <v>86</v>
      </c>
      <c r="AK260" s="1893"/>
      <c r="AL260" s="1893"/>
      <c r="AM260" s="1893"/>
      <c r="AN260" s="1893"/>
      <c r="AO260" s="714">
        <v>3600000000</v>
      </c>
      <c r="AP260" s="701">
        <v>3200000000</v>
      </c>
      <c r="AQ260" s="701">
        <v>400000000</v>
      </c>
      <c r="AR260" s="710">
        <v>0</v>
      </c>
      <c r="AS260" s="701">
        <v>2655486173</v>
      </c>
      <c r="AT260" s="701">
        <v>544513827</v>
      </c>
      <c r="AU260" s="702">
        <v>1383827217</v>
      </c>
      <c r="AV260" s="701">
        <v>1271658956</v>
      </c>
      <c r="AW260" s="702">
        <v>1375664403</v>
      </c>
      <c r="AX260" s="702">
        <v>8162814</v>
      </c>
      <c r="AY260" s="702">
        <v>1375664403</v>
      </c>
      <c r="AZ260" s="702">
        <v>0</v>
      </c>
      <c r="BA260" s="702">
        <v>1535129</v>
      </c>
      <c r="BC260" s="703">
        <f t="shared" si="14"/>
        <v>0.73763504805555558</v>
      </c>
      <c r="BD260" s="703">
        <f t="shared" si="15"/>
        <v>0.51804615553537658</v>
      </c>
    </row>
    <row r="261" spans="1:56" ht="15" hidden="1" customHeight="1" x14ac:dyDescent="0.25">
      <c r="A261" s="581" t="str">
        <f t="shared" si="16"/>
        <v>C2502100060110</v>
      </c>
      <c r="B261" s="1603" t="s">
        <v>120</v>
      </c>
      <c r="C261" s="1889"/>
      <c r="D261" s="1603" t="s">
        <v>355</v>
      </c>
      <c r="E261" s="1889"/>
      <c r="F261" s="1603" t="s">
        <v>357</v>
      </c>
      <c r="G261" s="1889"/>
      <c r="H261" s="1603" t="s">
        <v>325</v>
      </c>
      <c r="I261" s="1889"/>
      <c r="J261" s="1603" t="s">
        <v>313</v>
      </c>
      <c r="K261" s="1889"/>
      <c r="L261" s="1889"/>
      <c r="M261" s="1603" t="s">
        <v>312</v>
      </c>
      <c r="N261" s="1889"/>
      <c r="O261" s="1889"/>
      <c r="P261" s="1603"/>
      <c r="Q261" s="1889"/>
      <c r="R261" s="1603"/>
      <c r="S261" s="1889"/>
      <c r="T261" s="1605" t="s">
        <v>364</v>
      </c>
      <c r="U261" s="1889"/>
      <c r="V261" s="1889"/>
      <c r="W261" s="1889"/>
      <c r="X261" s="1889"/>
      <c r="Y261" s="1889"/>
      <c r="Z261" s="1889"/>
      <c r="AA261" s="1889"/>
      <c r="AB261" s="1603" t="s">
        <v>306</v>
      </c>
      <c r="AC261" s="1889"/>
      <c r="AD261" s="1889"/>
      <c r="AE261" s="1889"/>
      <c r="AF261" s="1889"/>
      <c r="AG261" s="1603" t="s">
        <v>307</v>
      </c>
      <c r="AH261" s="1889"/>
      <c r="AI261" s="1889"/>
      <c r="AJ261" s="317" t="s">
        <v>86</v>
      </c>
      <c r="AK261" s="1604"/>
      <c r="AL261" s="1604"/>
      <c r="AM261" s="1604"/>
      <c r="AN261" s="1604"/>
      <c r="AO261" s="612">
        <v>3600000000</v>
      </c>
      <c r="AP261" s="612">
        <v>3200000000</v>
      </c>
      <c r="AQ261" s="612">
        <v>400000000</v>
      </c>
      <c r="AR261" s="709">
        <v>0</v>
      </c>
      <c r="AS261" s="612">
        <v>2655486173</v>
      </c>
      <c r="AT261" s="612">
        <v>544513827</v>
      </c>
      <c r="AU261" s="612">
        <v>1383827217</v>
      </c>
      <c r="AV261" s="612">
        <v>1271658956</v>
      </c>
      <c r="AW261" s="612">
        <v>1375664403</v>
      </c>
      <c r="AX261" s="612">
        <v>8162814</v>
      </c>
      <c r="AY261" s="612">
        <v>1375664403</v>
      </c>
      <c r="AZ261" s="613">
        <v>0</v>
      </c>
      <c r="BA261" s="612">
        <v>1535129</v>
      </c>
      <c r="BB261" s="615"/>
      <c r="BC261" s="616">
        <f t="shared" si="14"/>
        <v>0.73763504805555558</v>
      </c>
      <c r="BD261" s="616">
        <f t="shared" si="15"/>
        <v>0.51804615553537658</v>
      </c>
    </row>
    <row r="262" spans="1:56" ht="15" hidden="1" customHeight="1" x14ac:dyDescent="0.25">
      <c r="A262" s="581" t="str">
        <f t="shared" si="16"/>
        <v>C25021000601110</v>
      </c>
      <c r="B262" s="1608" t="s">
        <v>120</v>
      </c>
      <c r="C262" s="1889"/>
      <c r="D262" s="1608" t="s">
        <v>355</v>
      </c>
      <c r="E262" s="1889"/>
      <c r="F262" s="1608" t="s">
        <v>357</v>
      </c>
      <c r="G262" s="1889"/>
      <c r="H262" s="1608" t="s">
        <v>325</v>
      </c>
      <c r="I262" s="1889"/>
      <c r="J262" s="1608" t="s">
        <v>313</v>
      </c>
      <c r="K262" s="1889"/>
      <c r="L262" s="1889"/>
      <c r="M262" s="1608" t="s">
        <v>312</v>
      </c>
      <c r="N262" s="1889"/>
      <c r="O262" s="1889"/>
      <c r="P262" s="1608" t="s">
        <v>312</v>
      </c>
      <c r="Q262" s="1889"/>
      <c r="R262" s="1608"/>
      <c r="S262" s="1889"/>
      <c r="T262" s="1609" t="s">
        <v>365</v>
      </c>
      <c r="U262" s="1889"/>
      <c r="V262" s="1889"/>
      <c r="W262" s="1889"/>
      <c r="X262" s="1889"/>
      <c r="Y262" s="1889"/>
      <c r="Z262" s="1889"/>
      <c r="AA262" s="1889"/>
      <c r="AB262" s="1608" t="s">
        <v>306</v>
      </c>
      <c r="AC262" s="1889"/>
      <c r="AD262" s="1889"/>
      <c r="AE262" s="1889"/>
      <c r="AF262" s="1889"/>
      <c r="AG262" s="1608" t="s">
        <v>307</v>
      </c>
      <c r="AH262" s="1889"/>
      <c r="AI262" s="1889"/>
      <c r="AJ262" s="320" t="s">
        <v>86</v>
      </c>
      <c r="AK262" s="1610"/>
      <c r="AL262" s="1610"/>
      <c r="AM262" s="1610"/>
      <c r="AN262" s="1610"/>
      <c r="AO262" s="617">
        <v>868452358</v>
      </c>
      <c r="AP262" s="617">
        <v>868452358</v>
      </c>
      <c r="AQ262" s="618">
        <v>0</v>
      </c>
      <c r="AR262" s="711">
        <v>0</v>
      </c>
      <c r="AS262" s="617">
        <v>785890233</v>
      </c>
      <c r="AT262" s="617">
        <v>82562125</v>
      </c>
      <c r="AU262" s="617">
        <v>319290400</v>
      </c>
      <c r="AV262" s="617">
        <v>466599833</v>
      </c>
      <c r="AW262" s="617">
        <v>319290400</v>
      </c>
      <c r="AX262" s="618">
        <v>0</v>
      </c>
      <c r="AY262" s="617">
        <v>319290400</v>
      </c>
      <c r="AZ262" s="618">
        <v>0</v>
      </c>
      <c r="BA262" s="618">
        <v>0</v>
      </c>
      <c r="BB262" s="615"/>
      <c r="BC262" s="616">
        <f t="shared" si="14"/>
        <v>0.90493188919408751</v>
      </c>
      <c r="BD262" s="616">
        <f t="shared" si="15"/>
        <v>0.40627862084653238</v>
      </c>
    </row>
    <row r="263" spans="1:56" ht="15" hidden="1" customHeight="1" x14ac:dyDescent="0.25">
      <c r="A263" s="581" t="str">
        <f t="shared" si="16"/>
        <v>C25021000601210</v>
      </c>
      <c r="B263" s="1608" t="s">
        <v>120</v>
      </c>
      <c r="C263" s="1889"/>
      <c r="D263" s="1608" t="s">
        <v>355</v>
      </c>
      <c r="E263" s="1889"/>
      <c r="F263" s="1608" t="s">
        <v>357</v>
      </c>
      <c r="G263" s="1889"/>
      <c r="H263" s="1608" t="s">
        <v>325</v>
      </c>
      <c r="I263" s="1889"/>
      <c r="J263" s="1608" t="s">
        <v>313</v>
      </c>
      <c r="K263" s="1889"/>
      <c r="L263" s="1889"/>
      <c r="M263" s="1608" t="s">
        <v>312</v>
      </c>
      <c r="N263" s="1889"/>
      <c r="O263" s="1889"/>
      <c r="P263" s="1608" t="s">
        <v>315</v>
      </c>
      <c r="Q263" s="1889"/>
      <c r="R263" s="1608"/>
      <c r="S263" s="1889"/>
      <c r="T263" s="1609" t="s">
        <v>360</v>
      </c>
      <c r="U263" s="1889"/>
      <c r="V263" s="1889"/>
      <c r="W263" s="1889"/>
      <c r="X263" s="1889"/>
      <c r="Y263" s="1889"/>
      <c r="Z263" s="1889"/>
      <c r="AA263" s="1889"/>
      <c r="AB263" s="1608" t="s">
        <v>306</v>
      </c>
      <c r="AC263" s="1889"/>
      <c r="AD263" s="1889"/>
      <c r="AE263" s="1889"/>
      <c r="AF263" s="1889"/>
      <c r="AG263" s="1608" t="s">
        <v>307</v>
      </c>
      <c r="AH263" s="1889"/>
      <c r="AI263" s="1889"/>
      <c r="AJ263" s="320" t="s">
        <v>86</v>
      </c>
      <c r="AK263" s="1610"/>
      <c r="AL263" s="1610"/>
      <c r="AM263" s="1610"/>
      <c r="AN263" s="1610"/>
      <c r="AO263" s="617">
        <v>480000000</v>
      </c>
      <c r="AP263" s="617">
        <v>370000000</v>
      </c>
      <c r="AQ263" s="617">
        <v>110000000</v>
      </c>
      <c r="AR263" s="711">
        <v>0</v>
      </c>
      <c r="AS263" s="617">
        <v>370000000</v>
      </c>
      <c r="AT263" s="618">
        <v>0</v>
      </c>
      <c r="AU263" s="617">
        <v>74000000</v>
      </c>
      <c r="AV263" s="617">
        <v>296000000</v>
      </c>
      <c r="AW263" s="617">
        <v>74000000</v>
      </c>
      <c r="AX263" s="618">
        <v>0</v>
      </c>
      <c r="AY263" s="617">
        <v>74000000</v>
      </c>
      <c r="AZ263" s="618">
        <v>0</v>
      </c>
      <c r="BA263" s="618">
        <v>0</v>
      </c>
      <c r="BB263" s="615"/>
      <c r="BC263" s="616">
        <f t="shared" si="14"/>
        <v>0.77083333333333337</v>
      </c>
      <c r="BD263" s="616">
        <f t="shared" si="15"/>
        <v>0.2</v>
      </c>
    </row>
    <row r="264" spans="1:56" ht="15" hidden="1" customHeight="1" x14ac:dyDescent="0.25">
      <c r="A264" s="581" t="str">
        <f t="shared" si="16"/>
        <v>C25021000601310</v>
      </c>
      <c r="B264" s="1608" t="s">
        <v>120</v>
      </c>
      <c r="C264" s="1889"/>
      <c r="D264" s="1608" t="s">
        <v>355</v>
      </c>
      <c r="E264" s="1889"/>
      <c r="F264" s="1608" t="s">
        <v>357</v>
      </c>
      <c r="G264" s="1889"/>
      <c r="H264" s="1608" t="s">
        <v>325</v>
      </c>
      <c r="I264" s="1889"/>
      <c r="J264" s="1608" t="s">
        <v>313</v>
      </c>
      <c r="K264" s="1889"/>
      <c r="L264" s="1889"/>
      <c r="M264" s="1608" t="s">
        <v>312</v>
      </c>
      <c r="N264" s="1889"/>
      <c r="O264" s="1889"/>
      <c r="P264" s="1608" t="s">
        <v>322</v>
      </c>
      <c r="Q264" s="1889"/>
      <c r="R264" s="1608"/>
      <c r="S264" s="1889"/>
      <c r="T264" s="1609" t="s">
        <v>361</v>
      </c>
      <c r="U264" s="1889"/>
      <c r="V264" s="1889"/>
      <c r="W264" s="1889"/>
      <c r="X264" s="1889"/>
      <c r="Y264" s="1889"/>
      <c r="Z264" s="1889"/>
      <c r="AA264" s="1889"/>
      <c r="AB264" s="1608" t="s">
        <v>306</v>
      </c>
      <c r="AC264" s="1889"/>
      <c r="AD264" s="1889"/>
      <c r="AE264" s="1889"/>
      <c r="AF264" s="1889"/>
      <c r="AG264" s="1608" t="s">
        <v>307</v>
      </c>
      <c r="AH264" s="1889"/>
      <c r="AI264" s="1889"/>
      <c r="AJ264" s="320" t="s">
        <v>86</v>
      </c>
      <c r="AK264" s="1610"/>
      <c r="AL264" s="1610"/>
      <c r="AM264" s="1610"/>
      <c r="AN264" s="1610"/>
      <c r="AO264" s="617">
        <v>390000000</v>
      </c>
      <c r="AP264" s="617">
        <v>390000000</v>
      </c>
      <c r="AQ264" s="618">
        <v>0</v>
      </c>
      <c r="AR264" s="711">
        <v>0</v>
      </c>
      <c r="AS264" s="617">
        <v>390000000</v>
      </c>
      <c r="AT264" s="618">
        <v>0</v>
      </c>
      <c r="AU264" s="617">
        <v>51240318</v>
      </c>
      <c r="AV264" s="617">
        <v>338759682</v>
      </c>
      <c r="AW264" s="617">
        <v>51240318</v>
      </c>
      <c r="AX264" s="618">
        <v>0</v>
      </c>
      <c r="AY264" s="617">
        <v>51240318</v>
      </c>
      <c r="AZ264" s="618">
        <v>0</v>
      </c>
      <c r="BA264" s="618">
        <v>0</v>
      </c>
      <c r="BB264" s="615"/>
      <c r="BC264" s="616">
        <f t="shared" si="14"/>
        <v>1</v>
      </c>
      <c r="BD264" s="616">
        <f t="shared" si="15"/>
        <v>0.13138543076923076</v>
      </c>
    </row>
    <row r="265" spans="1:56" ht="15" hidden="1" customHeight="1" x14ac:dyDescent="0.25">
      <c r="A265" s="581" t="str">
        <f t="shared" si="16"/>
        <v>C25021000601410</v>
      </c>
      <c r="B265" s="1608" t="s">
        <v>120</v>
      </c>
      <c r="C265" s="1889"/>
      <c r="D265" s="1608" t="s">
        <v>355</v>
      </c>
      <c r="E265" s="1889"/>
      <c r="F265" s="1608" t="s">
        <v>357</v>
      </c>
      <c r="G265" s="1889"/>
      <c r="H265" s="1608" t="s">
        <v>325</v>
      </c>
      <c r="I265" s="1889"/>
      <c r="J265" s="1608" t="s">
        <v>313</v>
      </c>
      <c r="K265" s="1889"/>
      <c r="L265" s="1889"/>
      <c r="M265" s="1608" t="s">
        <v>312</v>
      </c>
      <c r="N265" s="1889"/>
      <c r="O265" s="1889"/>
      <c r="P265" s="1608" t="s">
        <v>316</v>
      </c>
      <c r="Q265" s="1889"/>
      <c r="R265" s="1608"/>
      <c r="S265" s="1889"/>
      <c r="T265" s="1609" t="s">
        <v>105</v>
      </c>
      <c r="U265" s="1889"/>
      <c r="V265" s="1889"/>
      <c r="W265" s="1889"/>
      <c r="X265" s="1889"/>
      <c r="Y265" s="1889"/>
      <c r="Z265" s="1889"/>
      <c r="AA265" s="1889"/>
      <c r="AB265" s="1608" t="s">
        <v>306</v>
      </c>
      <c r="AC265" s="1889"/>
      <c r="AD265" s="1889"/>
      <c r="AE265" s="1889"/>
      <c r="AF265" s="1889"/>
      <c r="AG265" s="1608" t="s">
        <v>307</v>
      </c>
      <c r="AH265" s="1889"/>
      <c r="AI265" s="1889"/>
      <c r="AJ265" s="320" t="s">
        <v>86</v>
      </c>
      <c r="AK265" s="1610"/>
      <c r="AL265" s="1610"/>
      <c r="AM265" s="1610"/>
      <c r="AN265" s="1610"/>
      <c r="AO265" s="617">
        <v>1571547642</v>
      </c>
      <c r="AP265" s="617">
        <v>1571547642</v>
      </c>
      <c r="AQ265" s="618">
        <v>0</v>
      </c>
      <c r="AR265" s="711">
        <v>0</v>
      </c>
      <c r="AS265" s="617">
        <v>1109595940</v>
      </c>
      <c r="AT265" s="617">
        <v>461951702</v>
      </c>
      <c r="AU265" s="617">
        <v>939296499</v>
      </c>
      <c r="AV265" s="617">
        <v>170299441</v>
      </c>
      <c r="AW265" s="617">
        <v>931133685</v>
      </c>
      <c r="AX265" s="617">
        <v>8162814</v>
      </c>
      <c r="AY265" s="617">
        <v>931133685</v>
      </c>
      <c r="AZ265" s="618">
        <v>0</v>
      </c>
      <c r="BA265" s="617">
        <v>1535129</v>
      </c>
      <c r="BB265" s="615"/>
      <c r="BC265" s="616">
        <f t="shared" si="14"/>
        <v>0.70605300809582461</v>
      </c>
      <c r="BD265" s="616">
        <f t="shared" si="15"/>
        <v>0.83916464672716806</v>
      </c>
    </row>
    <row r="266" spans="1:56" ht="15" hidden="1" customHeight="1" x14ac:dyDescent="0.25">
      <c r="A266" s="581" t="str">
        <f t="shared" si="16"/>
        <v>C25021000601710</v>
      </c>
      <c r="B266" s="1608" t="s">
        <v>120</v>
      </c>
      <c r="C266" s="1889"/>
      <c r="D266" s="1608" t="s">
        <v>355</v>
      </c>
      <c r="E266" s="1889"/>
      <c r="F266" s="1608" t="s">
        <v>357</v>
      </c>
      <c r="G266" s="1889"/>
      <c r="H266" s="1608" t="s">
        <v>325</v>
      </c>
      <c r="I266" s="1889"/>
      <c r="J266" s="1608" t="s">
        <v>313</v>
      </c>
      <c r="K266" s="1889"/>
      <c r="L266" s="1889"/>
      <c r="M266" s="1608" t="s">
        <v>312</v>
      </c>
      <c r="N266" s="1889"/>
      <c r="O266" s="1889"/>
      <c r="P266" s="1608" t="s">
        <v>326</v>
      </c>
      <c r="Q266" s="1889"/>
      <c r="R266" s="1608"/>
      <c r="S266" s="1889"/>
      <c r="T266" s="1609" t="s">
        <v>368</v>
      </c>
      <c r="U266" s="1889"/>
      <c r="V266" s="1889"/>
      <c r="W266" s="1889"/>
      <c r="X266" s="1889"/>
      <c r="Y266" s="1889"/>
      <c r="Z266" s="1889"/>
      <c r="AA266" s="1889"/>
      <c r="AB266" s="1608" t="s">
        <v>306</v>
      </c>
      <c r="AC266" s="1889"/>
      <c r="AD266" s="1889"/>
      <c r="AE266" s="1889"/>
      <c r="AF266" s="1889"/>
      <c r="AG266" s="1608" t="s">
        <v>307</v>
      </c>
      <c r="AH266" s="1889"/>
      <c r="AI266" s="1889"/>
      <c r="AJ266" s="320" t="s">
        <v>86</v>
      </c>
      <c r="AK266" s="1610"/>
      <c r="AL266" s="1610"/>
      <c r="AM266" s="1610"/>
      <c r="AN266" s="1610"/>
      <c r="AO266" s="617">
        <v>170000000</v>
      </c>
      <c r="AP266" s="618">
        <v>0</v>
      </c>
      <c r="AQ266" s="617">
        <v>170000000</v>
      </c>
      <c r="AR266" s="711">
        <v>0</v>
      </c>
      <c r="AS266" s="618">
        <v>0</v>
      </c>
      <c r="AT266" s="618">
        <v>0</v>
      </c>
      <c r="AU266" s="618">
        <v>0</v>
      </c>
      <c r="AV266" s="618">
        <v>0</v>
      </c>
      <c r="AW266" s="618">
        <v>0</v>
      </c>
      <c r="AX266" s="618">
        <v>0</v>
      </c>
      <c r="AY266" s="618">
        <v>0</v>
      </c>
      <c r="AZ266" s="618">
        <v>0</v>
      </c>
      <c r="BA266" s="618">
        <v>0</v>
      </c>
      <c r="BB266" s="615"/>
      <c r="BC266" s="616">
        <f t="shared" si="14"/>
        <v>0</v>
      </c>
      <c r="BD266" s="616" t="e">
        <f t="shared" si="15"/>
        <v>#DIV/0!</v>
      </c>
    </row>
    <row r="267" spans="1:56" ht="33" customHeight="1" x14ac:dyDescent="0.25">
      <c r="A267" s="581" t="str">
        <f t="shared" si="16"/>
        <v>250210006011210</v>
      </c>
      <c r="B267" s="1608"/>
      <c r="C267" s="1889"/>
      <c r="D267" s="1608" t="s">
        <v>355</v>
      </c>
      <c r="E267" s="1889"/>
      <c r="F267" s="1608" t="s">
        <v>357</v>
      </c>
      <c r="G267" s="1889"/>
      <c r="H267" s="1608" t="s">
        <v>325</v>
      </c>
      <c r="I267" s="1889"/>
      <c r="J267" s="1608" t="s">
        <v>313</v>
      </c>
      <c r="K267" s="1889"/>
      <c r="L267" s="1889"/>
      <c r="M267" s="1608" t="s">
        <v>312</v>
      </c>
      <c r="N267" s="1889"/>
      <c r="O267" s="1889"/>
      <c r="P267" s="1608" t="s">
        <v>323</v>
      </c>
      <c r="Q267" s="1889"/>
      <c r="R267" s="1608" t="s">
        <v>269</v>
      </c>
      <c r="S267" s="1889"/>
      <c r="T267" s="1609" t="s">
        <v>732</v>
      </c>
      <c r="U267" s="1889"/>
      <c r="V267" s="1889"/>
      <c r="W267" s="1889"/>
      <c r="X267" s="1889"/>
      <c r="Y267" s="1889"/>
      <c r="Z267" s="1889"/>
      <c r="AA267" s="1889"/>
      <c r="AB267" s="1608" t="s">
        <v>306</v>
      </c>
      <c r="AC267" s="1889"/>
      <c r="AD267" s="1889"/>
      <c r="AE267" s="1889"/>
      <c r="AF267" s="1889"/>
      <c r="AG267" s="1608" t="s">
        <v>307</v>
      </c>
      <c r="AH267" s="1889"/>
      <c r="AI267" s="1889"/>
      <c r="AJ267" s="320" t="s">
        <v>86</v>
      </c>
      <c r="AK267" s="1610"/>
      <c r="AL267" s="1610"/>
      <c r="AM267" s="1610"/>
      <c r="AN267" s="1610"/>
      <c r="AO267" s="617">
        <v>120000000</v>
      </c>
      <c r="AP267" s="618">
        <v>0</v>
      </c>
      <c r="AQ267" s="617">
        <v>120000000</v>
      </c>
      <c r="AR267" s="711">
        <v>0</v>
      </c>
      <c r="AS267" s="618">
        <v>0</v>
      </c>
      <c r="AT267" s="618">
        <v>0</v>
      </c>
      <c r="AU267" s="618">
        <v>0</v>
      </c>
      <c r="AV267" s="618">
        <v>0</v>
      </c>
      <c r="AW267" s="618">
        <v>0</v>
      </c>
      <c r="AX267" s="618">
        <v>0</v>
      </c>
      <c r="AY267" s="618">
        <v>0</v>
      </c>
      <c r="AZ267" s="618">
        <v>0</v>
      </c>
      <c r="BA267" s="618">
        <v>0</v>
      </c>
      <c r="BB267" s="615"/>
      <c r="BC267" s="616">
        <f t="shared" si="14"/>
        <v>0</v>
      </c>
      <c r="BD267" s="616" t="e">
        <f t="shared" si="15"/>
        <v>#DIV/0!</v>
      </c>
    </row>
    <row r="268" spans="1:56" s="699" customFormat="1" ht="15" customHeight="1" x14ac:dyDescent="0.3">
      <c r="A268" s="699" t="str">
        <f t="shared" si="16"/>
        <v>C25021000710</v>
      </c>
      <c r="B268" s="1891" t="s">
        <v>120</v>
      </c>
      <c r="C268" s="1892"/>
      <c r="D268" s="1891" t="s">
        <v>355</v>
      </c>
      <c r="E268" s="1892"/>
      <c r="F268" s="1891" t="s">
        <v>357</v>
      </c>
      <c r="G268" s="1892"/>
      <c r="H268" s="1891" t="s">
        <v>326</v>
      </c>
      <c r="I268" s="1892"/>
      <c r="J268" s="1891"/>
      <c r="K268" s="1892"/>
      <c r="L268" s="1892"/>
      <c r="M268" s="1891"/>
      <c r="N268" s="1892"/>
      <c r="O268" s="1892"/>
      <c r="P268" s="1891"/>
      <c r="Q268" s="1892"/>
      <c r="R268" s="1891"/>
      <c r="S268" s="1892"/>
      <c r="T268" s="1894" t="s">
        <v>369</v>
      </c>
      <c r="U268" s="1892"/>
      <c r="V268" s="1892"/>
      <c r="W268" s="1892"/>
      <c r="X268" s="1892"/>
      <c r="Y268" s="1892"/>
      <c r="Z268" s="1892"/>
      <c r="AA268" s="1892"/>
      <c r="AB268" s="1891" t="s">
        <v>306</v>
      </c>
      <c r="AC268" s="1892"/>
      <c r="AD268" s="1892"/>
      <c r="AE268" s="1892"/>
      <c r="AF268" s="1892"/>
      <c r="AG268" s="1891" t="s">
        <v>307</v>
      </c>
      <c r="AH268" s="1892"/>
      <c r="AI268" s="1892"/>
      <c r="AJ268" s="700" t="s">
        <v>86</v>
      </c>
      <c r="AK268" s="1893"/>
      <c r="AL268" s="1893"/>
      <c r="AM268" s="1893"/>
      <c r="AN268" s="1893"/>
      <c r="AO268" s="714">
        <v>4700000000</v>
      </c>
      <c r="AP268" s="701">
        <v>3240529999</v>
      </c>
      <c r="AQ268" s="701">
        <v>459470001</v>
      </c>
      <c r="AR268" s="710">
        <v>1000000000</v>
      </c>
      <c r="AS268" s="701">
        <v>2833399729</v>
      </c>
      <c r="AT268" s="701">
        <v>407130270</v>
      </c>
      <c r="AU268" s="702">
        <v>1179432535</v>
      </c>
      <c r="AV268" s="701">
        <v>1653967194</v>
      </c>
      <c r="AW268" s="702">
        <v>1176101420</v>
      </c>
      <c r="AX268" s="702">
        <v>3331115</v>
      </c>
      <c r="AY268" s="702">
        <v>1176101420</v>
      </c>
      <c r="AZ268" s="702">
        <v>0</v>
      </c>
      <c r="BA268" s="702">
        <v>0</v>
      </c>
      <c r="BC268" s="703">
        <f t="shared" si="14"/>
        <v>0.60285100617021281</v>
      </c>
      <c r="BD268" s="703">
        <f t="shared" si="15"/>
        <v>0.4150848918218415</v>
      </c>
    </row>
    <row r="269" spans="1:56" s="699" customFormat="1" ht="15" customHeight="1" x14ac:dyDescent="0.3">
      <c r="A269" s="699" t="str">
        <f t="shared" si="16"/>
        <v>C250210007010</v>
      </c>
      <c r="B269" s="1891" t="s">
        <v>120</v>
      </c>
      <c r="C269" s="1892"/>
      <c r="D269" s="1891" t="s">
        <v>355</v>
      </c>
      <c r="E269" s="1892"/>
      <c r="F269" s="1891" t="s">
        <v>357</v>
      </c>
      <c r="G269" s="1892"/>
      <c r="H269" s="1891" t="s">
        <v>326</v>
      </c>
      <c r="I269" s="1892"/>
      <c r="J269" s="1891" t="s">
        <v>313</v>
      </c>
      <c r="K269" s="1892"/>
      <c r="L269" s="1892"/>
      <c r="M269" s="1891"/>
      <c r="N269" s="1892"/>
      <c r="O269" s="1892"/>
      <c r="P269" s="1891"/>
      <c r="Q269" s="1892"/>
      <c r="R269" s="1891"/>
      <c r="S269" s="1892"/>
      <c r="T269" s="1894" t="s">
        <v>369</v>
      </c>
      <c r="U269" s="1892"/>
      <c r="V269" s="1892"/>
      <c r="W269" s="1892"/>
      <c r="X269" s="1892"/>
      <c r="Y269" s="1892"/>
      <c r="Z269" s="1892"/>
      <c r="AA269" s="1892"/>
      <c r="AB269" s="1891" t="s">
        <v>306</v>
      </c>
      <c r="AC269" s="1892"/>
      <c r="AD269" s="1892"/>
      <c r="AE269" s="1892"/>
      <c r="AF269" s="1892"/>
      <c r="AG269" s="1891" t="s">
        <v>307</v>
      </c>
      <c r="AH269" s="1892"/>
      <c r="AI269" s="1892"/>
      <c r="AJ269" s="700" t="s">
        <v>86</v>
      </c>
      <c r="AK269" s="1893"/>
      <c r="AL269" s="1893"/>
      <c r="AM269" s="1893"/>
      <c r="AN269" s="1893"/>
      <c r="AO269" s="714">
        <v>3500000000</v>
      </c>
      <c r="AP269" s="701">
        <v>3240529999</v>
      </c>
      <c r="AQ269" s="701">
        <v>259470001</v>
      </c>
      <c r="AR269" s="710">
        <v>0</v>
      </c>
      <c r="AS269" s="701">
        <v>2833399729</v>
      </c>
      <c r="AT269" s="701">
        <v>407130270</v>
      </c>
      <c r="AU269" s="702">
        <v>1179432535</v>
      </c>
      <c r="AV269" s="701">
        <v>1653967194</v>
      </c>
      <c r="AW269" s="702">
        <v>1176101420</v>
      </c>
      <c r="AX269" s="702">
        <v>3331115</v>
      </c>
      <c r="AY269" s="702">
        <v>1176101420</v>
      </c>
      <c r="AZ269" s="702">
        <v>0</v>
      </c>
      <c r="BA269" s="702">
        <v>0</v>
      </c>
      <c r="BC269" s="703">
        <f t="shared" si="14"/>
        <v>0.80954277971428568</v>
      </c>
      <c r="BD269" s="703">
        <f t="shared" si="15"/>
        <v>0.4150848918218415</v>
      </c>
    </row>
    <row r="270" spans="1:56" ht="15" hidden="1" customHeight="1" x14ac:dyDescent="0.25">
      <c r="A270" s="581" t="str">
        <f t="shared" si="16"/>
        <v>C2502100070210</v>
      </c>
      <c r="B270" s="1603" t="s">
        <v>120</v>
      </c>
      <c r="C270" s="1889"/>
      <c r="D270" s="1603" t="s">
        <v>355</v>
      </c>
      <c r="E270" s="1889"/>
      <c r="F270" s="1603" t="s">
        <v>357</v>
      </c>
      <c r="G270" s="1889"/>
      <c r="H270" s="1603" t="s">
        <v>326</v>
      </c>
      <c r="I270" s="1889"/>
      <c r="J270" s="1603" t="s">
        <v>313</v>
      </c>
      <c r="K270" s="1889"/>
      <c r="L270" s="1889"/>
      <c r="M270" s="1603" t="s">
        <v>315</v>
      </c>
      <c r="N270" s="1889"/>
      <c r="O270" s="1889"/>
      <c r="P270" s="1603"/>
      <c r="Q270" s="1889"/>
      <c r="R270" s="1603"/>
      <c r="S270" s="1889"/>
      <c r="T270" s="1605" t="s">
        <v>359</v>
      </c>
      <c r="U270" s="1889"/>
      <c r="V270" s="1889"/>
      <c r="W270" s="1889"/>
      <c r="X270" s="1889"/>
      <c r="Y270" s="1889"/>
      <c r="Z270" s="1889"/>
      <c r="AA270" s="1889"/>
      <c r="AB270" s="1603" t="s">
        <v>306</v>
      </c>
      <c r="AC270" s="1889"/>
      <c r="AD270" s="1889"/>
      <c r="AE270" s="1889"/>
      <c r="AF270" s="1889"/>
      <c r="AG270" s="1603" t="s">
        <v>307</v>
      </c>
      <c r="AH270" s="1889"/>
      <c r="AI270" s="1889"/>
      <c r="AJ270" s="317" t="s">
        <v>86</v>
      </c>
      <c r="AK270" s="1604"/>
      <c r="AL270" s="1604"/>
      <c r="AM270" s="1604"/>
      <c r="AN270" s="1604"/>
      <c r="AO270" s="612">
        <v>3500000000</v>
      </c>
      <c r="AP270" s="612">
        <v>3240529999</v>
      </c>
      <c r="AQ270" s="612">
        <v>259470001</v>
      </c>
      <c r="AR270" s="709">
        <v>0</v>
      </c>
      <c r="AS270" s="612">
        <v>2833399729</v>
      </c>
      <c r="AT270" s="612">
        <v>407130270</v>
      </c>
      <c r="AU270" s="612">
        <v>1179432535</v>
      </c>
      <c r="AV270" s="612">
        <v>1653967194</v>
      </c>
      <c r="AW270" s="612">
        <v>1176101420</v>
      </c>
      <c r="AX270" s="612">
        <v>3331115</v>
      </c>
      <c r="AY270" s="612">
        <v>1176101420</v>
      </c>
      <c r="AZ270" s="613">
        <v>0</v>
      </c>
      <c r="BA270" s="613">
        <v>0</v>
      </c>
      <c r="BB270" s="615"/>
      <c r="BC270" s="616">
        <f t="shared" si="14"/>
        <v>0.80954277971428568</v>
      </c>
      <c r="BD270" s="616">
        <f t="shared" si="15"/>
        <v>0.4150848918218415</v>
      </c>
    </row>
    <row r="271" spans="1:56" ht="15" hidden="1" customHeight="1" x14ac:dyDescent="0.25">
      <c r="A271" s="581" t="str">
        <f t="shared" si="16"/>
        <v>C25021000702110</v>
      </c>
      <c r="B271" s="1608" t="s">
        <v>120</v>
      </c>
      <c r="C271" s="1889"/>
      <c r="D271" s="1608" t="s">
        <v>355</v>
      </c>
      <c r="E271" s="1889"/>
      <c r="F271" s="1608" t="s">
        <v>357</v>
      </c>
      <c r="G271" s="1889"/>
      <c r="H271" s="1608" t="s">
        <v>326</v>
      </c>
      <c r="I271" s="1889"/>
      <c r="J271" s="1608" t="s">
        <v>313</v>
      </c>
      <c r="K271" s="1889"/>
      <c r="L271" s="1889"/>
      <c r="M271" s="1608" t="s">
        <v>315</v>
      </c>
      <c r="N271" s="1889"/>
      <c r="O271" s="1889"/>
      <c r="P271" s="1608" t="s">
        <v>312</v>
      </c>
      <c r="Q271" s="1889"/>
      <c r="R271" s="1608"/>
      <c r="S271" s="1889"/>
      <c r="T271" s="1609" t="s">
        <v>365</v>
      </c>
      <c r="U271" s="1889"/>
      <c r="V271" s="1889"/>
      <c r="W271" s="1889"/>
      <c r="X271" s="1889"/>
      <c r="Y271" s="1889"/>
      <c r="Z271" s="1889"/>
      <c r="AA271" s="1889"/>
      <c r="AB271" s="1608" t="s">
        <v>306</v>
      </c>
      <c r="AC271" s="1889"/>
      <c r="AD271" s="1889"/>
      <c r="AE271" s="1889"/>
      <c r="AF271" s="1889"/>
      <c r="AG271" s="1608" t="s">
        <v>307</v>
      </c>
      <c r="AH271" s="1889"/>
      <c r="AI271" s="1889"/>
      <c r="AJ271" s="320" t="s">
        <v>86</v>
      </c>
      <c r="AK271" s="1610"/>
      <c r="AL271" s="1610"/>
      <c r="AM271" s="1610"/>
      <c r="AN271" s="1610"/>
      <c r="AO271" s="617">
        <v>2400000000</v>
      </c>
      <c r="AP271" s="617">
        <v>2215529999</v>
      </c>
      <c r="AQ271" s="617">
        <v>184470001</v>
      </c>
      <c r="AR271" s="711">
        <v>0</v>
      </c>
      <c r="AS271" s="617">
        <v>1950122331</v>
      </c>
      <c r="AT271" s="617">
        <v>265407668</v>
      </c>
      <c r="AU271" s="617">
        <v>762776652</v>
      </c>
      <c r="AV271" s="617">
        <v>1187345679</v>
      </c>
      <c r="AW271" s="617">
        <v>762776652</v>
      </c>
      <c r="AX271" s="618">
        <v>0</v>
      </c>
      <c r="AY271" s="617">
        <v>762776652</v>
      </c>
      <c r="AZ271" s="618">
        <v>0</v>
      </c>
      <c r="BA271" s="618">
        <v>0</v>
      </c>
      <c r="BB271" s="615"/>
      <c r="BC271" s="616">
        <f t="shared" si="14"/>
        <v>0.81255097124999998</v>
      </c>
      <c r="BD271" s="616">
        <f t="shared" si="15"/>
        <v>0.39114297594287689</v>
      </c>
    </row>
    <row r="272" spans="1:56" ht="15" hidden="1" customHeight="1" x14ac:dyDescent="0.25">
      <c r="A272" s="581" t="str">
        <f t="shared" si="16"/>
        <v>C25021000702210</v>
      </c>
      <c r="B272" s="1608" t="s">
        <v>120</v>
      </c>
      <c r="C272" s="1889"/>
      <c r="D272" s="1608" t="s">
        <v>355</v>
      </c>
      <c r="E272" s="1889"/>
      <c r="F272" s="1608" t="s">
        <v>357</v>
      </c>
      <c r="G272" s="1889"/>
      <c r="H272" s="1608" t="s">
        <v>326</v>
      </c>
      <c r="I272" s="1889"/>
      <c r="J272" s="1608" t="s">
        <v>313</v>
      </c>
      <c r="K272" s="1889"/>
      <c r="L272" s="1889"/>
      <c r="M272" s="1608" t="s">
        <v>315</v>
      </c>
      <c r="N272" s="1889"/>
      <c r="O272" s="1889"/>
      <c r="P272" s="1608" t="s">
        <v>315</v>
      </c>
      <c r="Q272" s="1889"/>
      <c r="R272" s="1608"/>
      <c r="S272" s="1889"/>
      <c r="T272" s="1609" t="s">
        <v>360</v>
      </c>
      <c r="U272" s="1889"/>
      <c r="V272" s="1889"/>
      <c r="W272" s="1889"/>
      <c r="X272" s="1889"/>
      <c r="Y272" s="1889"/>
      <c r="Z272" s="1889"/>
      <c r="AA272" s="1889"/>
      <c r="AB272" s="1608" t="s">
        <v>306</v>
      </c>
      <c r="AC272" s="1889"/>
      <c r="AD272" s="1889"/>
      <c r="AE272" s="1889"/>
      <c r="AF272" s="1889"/>
      <c r="AG272" s="1608" t="s">
        <v>307</v>
      </c>
      <c r="AH272" s="1889"/>
      <c r="AI272" s="1889"/>
      <c r="AJ272" s="320" t="s">
        <v>86</v>
      </c>
      <c r="AK272" s="1610"/>
      <c r="AL272" s="1610"/>
      <c r="AM272" s="1610"/>
      <c r="AN272" s="1610"/>
      <c r="AO272" s="617">
        <v>375000000</v>
      </c>
      <c r="AP272" s="617">
        <v>375000000</v>
      </c>
      <c r="AQ272" s="618">
        <v>0</v>
      </c>
      <c r="AR272" s="711">
        <v>0</v>
      </c>
      <c r="AS272" s="617">
        <v>375000000</v>
      </c>
      <c r="AT272" s="618">
        <v>0</v>
      </c>
      <c r="AU272" s="617">
        <v>75000000</v>
      </c>
      <c r="AV272" s="617">
        <v>300000000</v>
      </c>
      <c r="AW272" s="617">
        <v>75000000</v>
      </c>
      <c r="AX272" s="618">
        <v>0</v>
      </c>
      <c r="AY272" s="617">
        <v>75000000</v>
      </c>
      <c r="AZ272" s="618">
        <v>0</v>
      </c>
      <c r="BA272" s="618">
        <v>0</v>
      </c>
      <c r="BB272" s="615"/>
      <c r="BC272" s="616">
        <f t="shared" si="14"/>
        <v>1</v>
      </c>
      <c r="BD272" s="616">
        <f t="shared" si="15"/>
        <v>0.2</v>
      </c>
    </row>
    <row r="273" spans="1:56" ht="15" hidden="1" customHeight="1" x14ac:dyDescent="0.25">
      <c r="A273" s="581" t="str">
        <f t="shared" si="16"/>
        <v>C25021000702310</v>
      </c>
      <c r="B273" s="1608" t="s">
        <v>120</v>
      </c>
      <c r="C273" s="1889"/>
      <c r="D273" s="1608" t="s">
        <v>355</v>
      </c>
      <c r="E273" s="1889"/>
      <c r="F273" s="1608" t="s">
        <v>357</v>
      </c>
      <c r="G273" s="1889"/>
      <c r="H273" s="1608" t="s">
        <v>326</v>
      </c>
      <c r="I273" s="1889"/>
      <c r="J273" s="1608" t="s">
        <v>313</v>
      </c>
      <c r="K273" s="1889"/>
      <c r="L273" s="1889"/>
      <c r="M273" s="1608" t="s">
        <v>315</v>
      </c>
      <c r="N273" s="1889"/>
      <c r="O273" s="1889"/>
      <c r="P273" s="1608" t="s">
        <v>322</v>
      </c>
      <c r="Q273" s="1889"/>
      <c r="R273" s="1608"/>
      <c r="S273" s="1889"/>
      <c r="T273" s="1609" t="s">
        <v>361</v>
      </c>
      <c r="U273" s="1889"/>
      <c r="V273" s="1889"/>
      <c r="W273" s="1889"/>
      <c r="X273" s="1889"/>
      <c r="Y273" s="1889"/>
      <c r="Z273" s="1889"/>
      <c r="AA273" s="1889"/>
      <c r="AB273" s="1608" t="s">
        <v>306</v>
      </c>
      <c r="AC273" s="1889"/>
      <c r="AD273" s="1889"/>
      <c r="AE273" s="1889"/>
      <c r="AF273" s="1889"/>
      <c r="AG273" s="1608" t="s">
        <v>307</v>
      </c>
      <c r="AH273" s="1889"/>
      <c r="AI273" s="1889"/>
      <c r="AJ273" s="320" t="s">
        <v>86</v>
      </c>
      <c r="AK273" s="1610"/>
      <c r="AL273" s="1610"/>
      <c r="AM273" s="1610"/>
      <c r="AN273" s="1610"/>
      <c r="AO273" s="617">
        <v>150000000</v>
      </c>
      <c r="AP273" s="617">
        <v>150000000</v>
      </c>
      <c r="AQ273" s="618">
        <v>0</v>
      </c>
      <c r="AR273" s="711">
        <v>0</v>
      </c>
      <c r="AS273" s="617">
        <v>150000000</v>
      </c>
      <c r="AT273" s="618">
        <v>0</v>
      </c>
      <c r="AU273" s="617">
        <v>76781230</v>
      </c>
      <c r="AV273" s="617">
        <v>73218770</v>
      </c>
      <c r="AW273" s="617">
        <v>76781230</v>
      </c>
      <c r="AX273" s="618">
        <v>0</v>
      </c>
      <c r="AY273" s="617">
        <v>76781230</v>
      </c>
      <c r="AZ273" s="618">
        <v>0</v>
      </c>
      <c r="BA273" s="618">
        <v>0</v>
      </c>
      <c r="BB273" s="615"/>
      <c r="BC273" s="616">
        <f t="shared" si="14"/>
        <v>1</v>
      </c>
      <c r="BD273" s="616">
        <f t="shared" si="15"/>
        <v>0.51187486666666671</v>
      </c>
    </row>
    <row r="274" spans="1:56" ht="15" hidden="1" customHeight="1" x14ac:dyDescent="0.25">
      <c r="A274" s="581" t="str">
        <f t="shared" si="16"/>
        <v>C25021000702410</v>
      </c>
      <c r="B274" s="1608" t="s">
        <v>120</v>
      </c>
      <c r="C274" s="1889"/>
      <c r="D274" s="1608" t="s">
        <v>355</v>
      </c>
      <c r="E274" s="1889"/>
      <c r="F274" s="1608" t="s">
        <v>357</v>
      </c>
      <c r="G274" s="1889"/>
      <c r="H274" s="1608" t="s">
        <v>326</v>
      </c>
      <c r="I274" s="1889"/>
      <c r="J274" s="1608" t="s">
        <v>313</v>
      </c>
      <c r="K274" s="1889"/>
      <c r="L274" s="1889"/>
      <c r="M274" s="1608" t="s">
        <v>315</v>
      </c>
      <c r="N274" s="1889"/>
      <c r="O274" s="1889"/>
      <c r="P274" s="1608" t="s">
        <v>316</v>
      </c>
      <c r="Q274" s="1889"/>
      <c r="R274" s="1608"/>
      <c r="S274" s="1889"/>
      <c r="T274" s="1609" t="s">
        <v>105</v>
      </c>
      <c r="U274" s="1889"/>
      <c r="V274" s="1889"/>
      <c r="W274" s="1889"/>
      <c r="X274" s="1889"/>
      <c r="Y274" s="1889"/>
      <c r="Z274" s="1889"/>
      <c r="AA274" s="1889"/>
      <c r="AB274" s="1608" t="s">
        <v>306</v>
      </c>
      <c r="AC274" s="1889"/>
      <c r="AD274" s="1889"/>
      <c r="AE274" s="1889"/>
      <c r="AF274" s="1889"/>
      <c r="AG274" s="1608" t="s">
        <v>307</v>
      </c>
      <c r="AH274" s="1889"/>
      <c r="AI274" s="1889"/>
      <c r="AJ274" s="320" t="s">
        <v>86</v>
      </c>
      <c r="AK274" s="1610"/>
      <c r="AL274" s="1610"/>
      <c r="AM274" s="1610"/>
      <c r="AN274" s="1610"/>
      <c r="AO274" s="617">
        <v>500000000</v>
      </c>
      <c r="AP274" s="617">
        <v>500000000</v>
      </c>
      <c r="AQ274" s="618">
        <v>0</v>
      </c>
      <c r="AR274" s="711">
        <v>0</v>
      </c>
      <c r="AS274" s="617">
        <v>358277398</v>
      </c>
      <c r="AT274" s="617">
        <v>141722602</v>
      </c>
      <c r="AU274" s="617">
        <v>264874653</v>
      </c>
      <c r="AV274" s="617">
        <v>93402745</v>
      </c>
      <c r="AW274" s="617">
        <v>261543538</v>
      </c>
      <c r="AX274" s="617">
        <v>3331115</v>
      </c>
      <c r="AY274" s="617">
        <v>261543538</v>
      </c>
      <c r="AZ274" s="618">
        <v>0</v>
      </c>
      <c r="BA274" s="618">
        <v>0</v>
      </c>
      <c r="BB274" s="615"/>
      <c r="BC274" s="616">
        <f t="shared" si="14"/>
        <v>0.71655479600000005</v>
      </c>
      <c r="BD274" s="616">
        <f t="shared" si="15"/>
        <v>0.73000289568922239</v>
      </c>
    </row>
    <row r="275" spans="1:56" ht="15" hidden="1" customHeight="1" x14ac:dyDescent="0.25">
      <c r="A275" s="581" t="str">
        <f t="shared" si="16"/>
        <v>C25021000702610</v>
      </c>
      <c r="B275" s="1608" t="s">
        <v>120</v>
      </c>
      <c r="C275" s="1889"/>
      <c r="D275" s="1608" t="s">
        <v>355</v>
      </c>
      <c r="E275" s="1889"/>
      <c r="F275" s="1608" t="s">
        <v>357</v>
      </c>
      <c r="G275" s="1889"/>
      <c r="H275" s="1608" t="s">
        <v>326</v>
      </c>
      <c r="I275" s="1889"/>
      <c r="J275" s="1608" t="s">
        <v>313</v>
      </c>
      <c r="K275" s="1889"/>
      <c r="L275" s="1889"/>
      <c r="M275" s="1608" t="s">
        <v>315</v>
      </c>
      <c r="N275" s="1889"/>
      <c r="O275" s="1889"/>
      <c r="P275" s="1608" t="s">
        <v>325</v>
      </c>
      <c r="Q275" s="1889"/>
      <c r="R275" s="1608"/>
      <c r="S275" s="1889"/>
      <c r="T275" s="1609" t="s">
        <v>362</v>
      </c>
      <c r="U275" s="1889"/>
      <c r="V275" s="1889"/>
      <c r="W275" s="1889"/>
      <c r="X275" s="1889"/>
      <c r="Y275" s="1889"/>
      <c r="Z275" s="1889"/>
      <c r="AA275" s="1889"/>
      <c r="AB275" s="1608" t="s">
        <v>306</v>
      </c>
      <c r="AC275" s="1889"/>
      <c r="AD275" s="1889"/>
      <c r="AE275" s="1889"/>
      <c r="AF275" s="1889"/>
      <c r="AG275" s="1608" t="s">
        <v>307</v>
      </c>
      <c r="AH275" s="1889"/>
      <c r="AI275" s="1889"/>
      <c r="AJ275" s="320" t="s">
        <v>86</v>
      </c>
      <c r="AK275" s="1610"/>
      <c r="AL275" s="1610"/>
      <c r="AM275" s="1610"/>
      <c r="AN275" s="1610"/>
      <c r="AO275" s="617">
        <v>75000000</v>
      </c>
      <c r="AP275" s="618">
        <v>0</v>
      </c>
      <c r="AQ275" s="617">
        <v>75000000</v>
      </c>
      <c r="AR275" s="711">
        <v>0</v>
      </c>
      <c r="AS275" s="618">
        <v>0</v>
      </c>
      <c r="AT275" s="618">
        <v>0</v>
      </c>
      <c r="AU275" s="618">
        <v>0</v>
      </c>
      <c r="AV275" s="618">
        <v>0</v>
      </c>
      <c r="AW275" s="618">
        <v>0</v>
      </c>
      <c r="AX275" s="618">
        <v>0</v>
      </c>
      <c r="AY275" s="618">
        <v>0</v>
      </c>
      <c r="AZ275" s="618">
        <v>0</v>
      </c>
      <c r="BA275" s="618">
        <v>0</v>
      </c>
      <c r="BB275" s="615"/>
      <c r="BC275" s="616">
        <f t="shared" si="14"/>
        <v>0</v>
      </c>
      <c r="BD275" s="616" t="e">
        <f t="shared" si="15"/>
        <v>#DIV/0!</v>
      </c>
    </row>
    <row r="276" spans="1:56" s="634" customFormat="1" ht="15" hidden="1" customHeight="1" x14ac:dyDescent="0.25">
      <c r="A276" s="628" t="str">
        <f t="shared" si="16"/>
        <v>C250210007021110</v>
      </c>
      <c r="B276" s="1895" t="s">
        <v>120</v>
      </c>
      <c r="C276" s="1896"/>
      <c r="D276" s="1895" t="s">
        <v>355</v>
      </c>
      <c r="E276" s="1896"/>
      <c r="F276" s="1895" t="s">
        <v>357</v>
      </c>
      <c r="G276" s="1896"/>
      <c r="H276" s="1895" t="s">
        <v>326</v>
      </c>
      <c r="I276" s="1896"/>
      <c r="J276" s="1895" t="s">
        <v>313</v>
      </c>
      <c r="K276" s="1896"/>
      <c r="L276" s="1896"/>
      <c r="M276" s="1895" t="s">
        <v>315</v>
      </c>
      <c r="N276" s="1896"/>
      <c r="O276" s="1896"/>
      <c r="P276" s="1895" t="s">
        <v>101</v>
      </c>
      <c r="Q276" s="1896"/>
      <c r="R276" s="1895"/>
      <c r="S276" s="1896"/>
      <c r="T276" s="1899" t="s">
        <v>363</v>
      </c>
      <c r="U276" s="1896"/>
      <c r="V276" s="1896"/>
      <c r="W276" s="1896"/>
      <c r="X276" s="1896"/>
      <c r="Y276" s="1896"/>
      <c r="Z276" s="1896"/>
      <c r="AA276" s="1896"/>
      <c r="AB276" s="1895" t="s">
        <v>306</v>
      </c>
      <c r="AC276" s="1896"/>
      <c r="AD276" s="1896"/>
      <c r="AE276" s="1896"/>
      <c r="AF276" s="1896"/>
      <c r="AG276" s="1895" t="s">
        <v>307</v>
      </c>
      <c r="AH276" s="1896"/>
      <c r="AI276" s="1896"/>
      <c r="AJ276" s="629" t="s">
        <v>86</v>
      </c>
      <c r="AK276" s="1897"/>
      <c r="AL276" s="1897"/>
      <c r="AM276" s="1897"/>
      <c r="AN276" s="1897"/>
      <c r="AO276" s="631">
        <v>0</v>
      </c>
      <c r="AP276" s="631">
        <v>0</v>
      </c>
      <c r="AQ276" s="631">
        <v>0</v>
      </c>
      <c r="AR276" s="711">
        <v>0</v>
      </c>
      <c r="AS276" s="631">
        <v>0</v>
      </c>
      <c r="AT276" s="631">
        <v>0</v>
      </c>
      <c r="AU276" s="631">
        <v>0</v>
      </c>
      <c r="AV276" s="631">
        <v>0</v>
      </c>
      <c r="AW276" s="631">
        <v>0</v>
      </c>
      <c r="AX276" s="631">
        <v>0</v>
      </c>
      <c r="AY276" s="631">
        <v>0</v>
      </c>
      <c r="AZ276" s="631">
        <v>0</v>
      </c>
      <c r="BA276" s="631">
        <v>0</v>
      </c>
      <c r="BB276" s="632"/>
      <c r="BC276" s="633" t="e">
        <f t="shared" si="14"/>
        <v>#DIV/0!</v>
      </c>
      <c r="BD276" s="633" t="e">
        <f t="shared" si="15"/>
        <v>#DIV/0!</v>
      </c>
    </row>
    <row r="277" spans="1:56" ht="15" hidden="1" customHeight="1" x14ac:dyDescent="0.25">
      <c r="A277" s="676" t="str">
        <f t="shared" si="16"/>
        <v>C259910</v>
      </c>
      <c r="B277" s="1603" t="s">
        <v>120</v>
      </c>
      <c r="C277" s="1603"/>
      <c r="D277" s="1603" t="s">
        <v>370</v>
      </c>
      <c r="E277" s="1603"/>
      <c r="F277" s="1603"/>
      <c r="G277" s="1603"/>
      <c r="H277" s="1603"/>
      <c r="I277" s="1603"/>
      <c r="J277" s="1603"/>
      <c r="K277" s="1603"/>
      <c r="L277" s="1603"/>
      <c r="M277" s="1603"/>
      <c r="N277" s="1603"/>
      <c r="O277" s="1603"/>
      <c r="P277" s="1603"/>
      <c r="Q277" s="1603"/>
      <c r="R277" s="1603"/>
      <c r="S277" s="1603"/>
      <c r="T277" s="1605" t="s">
        <v>371</v>
      </c>
      <c r="U277" s="1605"/>
      <c r="V277" s="1605"/>
      <c r="W277" s="1605"/>
      <c r="X277" s="1605"/>
      <c r="Y277" s="1605"/>
      <c r="Z277" s="1605"/>
      <c r="AA277" s="1605"/>
      <c r="AB277" s="1603" t="s">
        <v>306</v>
      </c>
      <c r="AC277" s="1603"/>
      <c r="AD277" s="1603"/>
      <c r="AE277" s="1603"/>
      <c r="AF277" s="1603"/>
      <c r="AG277" s="1603" t="s">
        <v>307</v>
      </c>
      <c r="AH277" s="1603"/>
      <c r="AI277" s="1603"/>
      <c r="AJ277" s="317" t="s">
        <v>86</v>
      </c>
      <c r="AK277" s="1604"/>
      <c r="AL277" s="1604"/>
      <c r="AM277" s="1604"/>
      <c r="AN277" s="1604"/>
      <c r="AO277" s="612">
        <v>9670420000</v>
      </c>
      <c r="AP277" s="612">
        <v>503332000</v>
      </c>
      <c r="AQ277" s="612">
        <v>770588000</v>
      </c>
      <c r="AR277" s="709">
        <v>8396500000</v>
      </c>
      <c r="AS277" s="613">
        <v>0</v>
      </c>
      <c r="AT277" s="612">
        <v>503332000</v>
      </c>
      <c r="AU277" s="613">
        <v>0</v>
      </c>
      <c r="AV277" s="613">
        <v>0</v>
      </c>
      <c r="AW277" s="613">
        <v>0</v>
      </c>
      <c r="AX277" s="613">
        <v>0</v>
      </c>
      <c r="AY277" s="613">
        <v>0</v>
      </c>
      <c r="AZ277" s="613">
        <v>0</v>
      </c>
      <c r="BA277" s="613">
        <v>0</v>
      </c>
      <c r="BB277" s="615"/>
      <c r="BC277" s="616">
        <f t="shared" si="14"/>
        <v>0</v>
      </c>
      <c r="BD277" s="616" t="e">
        <f t="shared" si="15"/>
        <v>#DIV/0!</v>
      </c>
    </row>
    <row r="278" spans="1:56" ht="15" hidden="1" customHeight="1" x14ac:dyDescent="0.25">
      <c r="A278" s="581" t="str">
        <f t="shared" si="16"/>
        <v>C259913</v>
      </c>
      <c r="B278" s="1603" t="s">
        <v>120</v>
      </c>
      <c r="C278" s="1889"/>
      <c r="D278" s="1603" t="s">
        <v>370</v>
      </c>
      <c r="E278" s="1889"/>
      <c r="F278" s="1603"/>
      <c r="G278" s="1889"/>
      <c r="H278" s="1603"/>
      <c r="I278" s="1889"/>
      <c r="J278" s="1603"/>
      <c r="K278" s="1889"/>
      <c r="L278" s="1889"/>
      <c r="M278" s="1603"/>
      <c r="N278" s="1889"/>
      <c r="O278" s="1889"/>
      <c r="P278" s="1603"/>
      <c r="Q278" s="1889"/>
      <c r="R278" s="1603"/>
      <c r="S278" s="1889"/>
      <c r="T278" s="1605" t="s">
        <v>371</v>
      </c>
      <c r="U278" s="1889"/>
      <c r="V278" s="1889"/>
      <c r="W278" s="1889"/>
      <c r="X278" s="1889"/>
      <c r="Y278" s="1889"/>
      <c r="Z278" s="1889"/>
      <c r="AA278" s="1889"/>
      <c r="AB278" s="1603" t="s">
        <v>306</v>
      </c>
      <c r="AC278" s="1889"/>
      <c r="AD278" s="1889"/>
      <c r="AE278" s="1889"/>
      <c r="AF278" s="1889"/>
      <c r="AG278" s="1603" t="s">
        <v>307</v>
      </c>
      <c r="AH278" s="1889"/>
      <c r="AI278" s="1889"/>
      <c r="AJ278" s="317" t="s">
        <v>336</v>
      </c>
      <c r="AK278" s="1604"/>
      <c r="AL278" s="1604"/>
      <c r="AM278" s="1604"/>
      <c r="AN278" s="1604"/>
      <c r="AO278" s="612">
        <v>5000000000</v>
      </c>
      <c r="AP278" s="612">
        <v>5000000000</v>
      </c>
      <c r="AQ278" s="613">
        <v>0</v>
      </c>
      <c r="AR278" s="709">
        <v>0</v>
      </c>
      <c r="AS278" s="612">
        <v>5000000000</v>
      </c>
      <c r="AT278" s="613">
        <v>0</v>
      </c>
      <c r="AU278" s="612">
        <v>241645683.05000001</v>
      </c>
      <c r="AV278" s="612">
        <v>4758354316.9499998</v>
      </c>
      <c r="AW278" s="612">
        <v>241645683.05000001</v>
      </c>
      <c r="AX278" s="613">
        <v>0</v>
      </c>
      <c r="AY278" s="612">
        <v>241645683.05000001</v>
      </c>
      <c r="AZ278" s="613">
        <v>0</v>
      </c>
      <c r="BA278" s="613">
        <v>0</v>
      </c>
      <c r="BB278" s="615"/>
      <c r="BC278" s="616">
        <f t="shared" si="14"/>
        <v>1</v>
      </c>
      <c r="BD278" s="616">
        <f t="shared" si="15"/>
        <v>4.8329136610000004E-2</v>
      </c>
    </row>
    <row r="279" spans="1:56" ht="15" hidden="1" customHeight="1" x14ac:dyDescent="0.25">
      <c r="A279" s="581" t="str">
        <f t="shared" si="16"/>
        <v>C2599100010</v>
      </c>
      <c r="B279" s="1603" t="s">
        <v>120</v>
      </c>
      <c r="C279" s="1889"/>
      <c r="D279" s="1603" t="s">
        <v>370</v>
      </c>
      <c r="E279" s="1889"/>
      <c r="F279" s="1603" t="s">
        <v>357</v>
      </c>
      <c r="G279" s="1889"/>
      <c r="H279" s="1603"/>
      <c r="I279" s="1889"/>
      <c r="J279" s="1603"/>
      <c r="K279" s="1889"/>
      <c r="L279" s="1889"/>
      <c r="M279" s="1603"/>
      <c r="N279" s="1889"/>
      <c r="O279" s="1889"/>
      <c r="P279" s="1603"/>
      <c r="Q279" s="1889"/>
      <c r="R279" s="1603"/>
      <c r="S279" s="1889"/>
      <c r="T279" s="1605" t="s">
        <v>358</v>
      </c>
      <c r="U279" s="1889"/>
      <c r="V279" s="1889"/>
      <c r="W279" s="1889"/>
      <c r="X279" s="1889"/>
      <c r="Y279" s="1889"/>
      <c r="Z279" s="1889"/>
      <c r="AA279" s="1889"/>
      <c r="AB279" s="1603" t="s">
        <v>306</v>
      </c>
      <c r="AC279" s="1889"/>
      <c r="AD279" s="1889"/>
      <c r="AE279" s="1889"/>
      <c r="AF279" s="1889"/>
      <c r="AG279" s="1603" t="s">
        <v>307</v>
      </c>
      <c r="AH279" s="1889"/>
      <c r="AI279" s="1889"/>
      <c r="AJ279" s="317" t="s">
        <v>86</v>
      </c>
      <c r="AK279" s="1604"/>
      <c r="AL279" s="1604"/>
      <c r="AM279" s="1604"/>
      <c r="AN279" s="1604"/>
      <c r="AO279" s="612">
        <v>9670420000</v>
      </c>
      <c r="AP279" s="612">
        <v>503332000</v>
      </c>
      <c r="AQ279" s="612">
        <v>770588000</v>
      </c>
      <c r="AR279" s="709">
        <v>8396500000</v>
      </c>
      <c r="AS279" s="613">
        <v>0</v>
      </c>
      <c r="AT279" s="612">
        <v>503332000</v>
      </c>
      <c r="AU279" s="613">
        <v>0</v>
      </c>
      <c r="AV279" s="613">
        <v>0</v>
      </c>
      <c r="AW279" s="613">
        <v>0</v>
      </c>
      <c r="AX279" s="613">
        <v>0</v>
      </c>
      <c r="AY279" s="613">
        <v>0</v>
      </c>
      <c r="AZ279" s="613">
        <v>0</v>
      </c>
      <c r="BA279" s="613">
        <v>0</v>
      </c>
      <c r="BB279" s="615"/>
      <c r="BC279" s="616">
        <f t="shared" si="14"/>
        <v>0</v>
      </c>
      <c r="BD279" s="616" t="e">
        <f t="shared" si="15"/>
        <v>#DIV/0!</v>
      </c>
    </row>
    <row r="280" spans="1:56" ht="15" hidden="1" customHeight="1" x14ac:dyDescent="0.25">
      <c r="A280" s="581" t="str">
        <f t="shared" si="16"/>
        <v>C2599100013</v>
      </c>
      <c r="B280" s="1603" t="s">
        <v>120</v>
      </c>
      <c r="C280" s="1889"/>
      <c r="D280" s="1603" t="s">
        <v>370</v>
      </c>
      <c r="E280" s="1889"/>
      <c r="F280" s="1603" t="s">
        <v>357</v>
      </c>
      <c r="G280" s="1889"/>
      <c r="H280" s="1603"/>
      <c r="I280" s="1889"/>
      <c r="J280" s="1603"/>
      <c r="K280" s="1889"/>
      <c r="L280" s="1889"/>
      <c r="M280" s="1603"/>
      <c r="N280" s="1889"/>
      <c r="O280" s="1889"/>
      <c r="P280" s="1603"/>
      <c r="Q280" s="1889"/>
      <c r="R280" s="1603"/>
      <c r="S280" s="1889"/>
      <c r="T280" s="1605" t="s">
        <v>358</v>
      </c>
      <c r="U280" s="1889"/>
      <c r="V280" s="1889"/>
      <c r="W280" s="1889"/>
      <c r="X280" s="1889"/>
      <c r="Y280" s="1889"/>
      <c r="Z280" s="1889"/>
      <c r="AA280" s="1889"/>
      <c r="AB280" s="1603" t="s">
        <v>306</v>
      </c>
      <c r="AC280" s="1889"/>
      <c r="AD280" s="1889"/>
      <c r="AE280" s="1889"/>
      <c r="AF280" s="1889"/>
      <c r="AG280" s="1603" t="s">
        <v>307</v>
      </c>
      <c r="AH280" s="1889"/>
      <c r="AI280" s="1889"/>
      <c r="AJ280" s="317" t="s">
        <v>336</v>
      </c>
      <c r="AK280" s="1604"/>
      <c r="AL280" s="1604"/>
      <c r="AM280" s="1604"/>
      <c r="AN280" s="1604"/>
      <c r="AO280" s="612">
        <v>5000000000</v>
      </c>
      <c r="AP280" s="612">
        <v>5000000000</v>
      </c>
      <c r="AQ280" s="613">
        <v>0</v>
      </c>
      <c r="AR280" s="709">
        <v>0</v>
      </c>
      <c r="AS280" s="612">
        <v>5000000000</v>
      </c>
      <c r="AT280" s="613">
        <v>0</v>
      </c>
      <c r="AU280" s="612">
        <v>241645683.05000001</v>
      </c>
      <c r="AV280" s="612">
        <v>4758354316.9499998</v>
      </c>
      <c r="AW280" s="612">
        <v>241645683.05000001</v>
      </c>
      <c r="AX280" s="613">
        <v>0</v>
      </c>
      <c r="AY280" s="612">
        <v>241645683.05000001</v>
      </c>
      <c r="AZ280" s="613">
        <v>0</v>
      </c>
      <c r="BA280" s="613">
        <v>0</v>
      </c>
      <c r="BB280" s="615"/>
      <c r="BC280" s="616">
        <f t="shared" si="14"/>
        <v>1</v>
      </c>
      <c r="BD280" s="616">
        <f t="shared" si="15"/>
        <v>4.8329136610000004E-2</v>
      </c>
    </row>
    <row r="281" spans="1:56" s="699" customFormat="1" ht="15" customHeight="1" x14ac:dyDescent="0.3">
      <c r="A281" s="699" t="str">
        <f t="shared" si="16"/>
        <v>C25991000110</v>
      </c>
      <c r="B281" s="1891" t="s">
        <v>120</v>
      </c>
      <c r="C281" s="1892"/>
      <c r="D281" s="1891" t="s">
        <v>370</v>
      </c>
      <c r="E281" s="1892"/>
      <c r="F281" s="1891" t="s">
        <v>357</v>
      </c>
      <c r="G281" s="1892"/>
      <c r="H281" s="1891" t="s">
        <v>312</v>
      </c>
      <c r="I281" s="1892"/>
      <c r="J281" s="1891"/>
      <c r="K281" s="1892"/>
      <c r="L281" s="1892"/>
      <c r="M281" s="1891"/>
      <c r="N281" s="1892"/>
      <c r="O281" s="1892"/>
      <c r="P281" s="1891"/>
      <c r="Q281" s="1892"/>
      <c r="R281" s="1891"/>
      <c r="S281" s="1892"/>
      <c r="T281" s="1894" t="s">
        <v>209</v>
      </c>
      <c r="U281" s="1892"/>
      <c r="V281" s="1892"/>
      <c r="W281" s="1892"/>
      <c r="X281" s="1892"/>
      <c r="Y281" s="1892"/>
      <c r="Z281" s="1892"/>
      <c r="AA281" s="1892"/>
      <c r="AB281" s="1891" t="s">
        <v>306</v>
      </c>
      <c r="AC281" s="1892"/>
      <c r="AD281" s="1892"/>
      <c r="AE281" s="1892"/>
      <c r="AF281" s="1892"/>
      <c r="AG281" s="1891" t="s">
        <v>307</v>
      </c>
      <c r="AH281" s="1892"/>
      <c r="AI281" s="1892"/>
      <c r="AJ281" s="700" t="s">
        <v>86</v>
      </c>
      <c r="AK281" s="1893"/>
      <c r="AL281" s="1893"/>
      <c r="AM281" s="1893"/>
      <c r="AN281" s="1893"/>
      <c r="AO281" s="701">
        <v>8396500000</v>
      </c>
      <c r="AP281" s="701">
        <v>0</v>
      </c>
      <c r="AQ281" s="701">
        <v>0</v>
      </c>
      <c r="AR281" s="710">
        <v>8396500000</v>
      </c>
      <c r="AS281" s="701">
        <v>0</v>
      </c>
      <c r="AT281" s="701">
        <v>0</v>
      </c>
      <c r="AU281" s="702">
        <v>0</v>
      </c>
      <c r="AV281" s="701">
        <v>0</v>
      </c>
      <c r="AW281" s="702">
        <v>0</v>
      </c>
      <c r="AX281" s="702">
        <v>0</v>
      </c>
      <c r="AY281" s="702">
        <v>0</v>
      </c>
      <c r="AZ281" s="702">
        <v>0</v>
      </c>
      <c r="BA281" s="702">
        <v>0</v>
      </c>
      <c r="BC281" s="703">
        <f t="shared" si="14"/>
        <v>0</v>
      </c>
      <c r="BD281" s="703" t="e">
        <f t="shared" si="15"/>
        <v>#DIV/0!</v>
      </c>
    </row>
    <row r="282" spans="1:56" s="699" customFormat="1" ht="15" customHeight="1" x14ac:dyDescent="0.3">
      <c r="A282" s="699" t="str">
        <f t="shared" si="16"/>
        <v>C25991000113</v>
      </c>
      <c r="B282" s="1891" t="s">
        <v>120</v>
      </c>
      <c r="C282" s="1892"/>
      <c r="D282" s="1891" t="s">
        <v>370</v>
      </c>
      <c r="E282" s="1892"/>
      <c r="F282" s="1891" t="s">
        <v>357</v>
      </c>
      <c r="G282" s="1892"/>
      <c r="H282" s="1891" t="s">
        <v>312</v>
      </c>
      <c r="I282" s="1892"/>
      <c r="J282" s="1891"/>
      <c r="K282" s="1892"/>
      <c r="L282" s="1892"/>
      <c r="M282" s="1891"/>
      <c r="N282" s="1892"/>
      <c r="O282" s="1892"/>
      <c r="P282" s="1891"/>
      <c r="Q282" s="1892"/>
      <c r="R282" s="1891"/>
      <c r="S282" s="1892"/>
      <c r="T282" s="1894" t="s">
        <v>209</v>
      </c>
      <c r="U282" s="1892"/>
      <c r="V282" s="1892"/>
      <c r="W282" s="1892"/>
      <c r="X282" s="1892"/>
      <c r="Y282" s="1892"/>
      <c r="Z282" s="1892"/>
      <c r="AA282" s="1892"/>
      <c r="AB282" s="1891" t="s">
        <v>306</v>
      </c>
      <c r="AC282" s="1892"/>
      <c r="AD282" s="1892"/>
      <c r="AE282" s="1892"/>
      <c r="AF282" s="1892"/>
      <c r="AG282" s="1891" t="s">
        <v>307</v>
      </c>
      <c r="AH282" s="1892"/>
      <c r="AI282" s="1892"/>
      <c r="AJ282" s="700" t="s">
        <v>336</v>
      </c>
      <c r="AK282" s="1893"/>
      <c r="AL282" s="1893"/>
      <c r="AM282" s="1893"/>
      <c r="AN282" s="1893"/>
      <c r="AO282" s="701">
        <v>5000000000</v>
      </c>
      <c r="AP282" s="701">
        <v>5000000000</v>
      </c>
      <c r="AQ282" s="701">
        <v>0</v>
      </c>
      <c r="AR282" s="710">
        <v>0</v>
      </c>
      <c r="AS282" s="701">
        <v>5000000000</v>
      </c>
      <c r="AT282" s="701">
        <v>0</v>
      </c>
      <c r="AU282" s="702">
        <v>241645683.05000001</v>
      </c>
      <c r="AV282" s="701">
        <v>4758354316.9499998</v>
      </c>
      <c r="AW282" s="702">
        <v>241645683.05000001</v>
      </c>
      <c r="AX282" s="702">
        <v>0</v>
      </c>
      <c r="AY282" s="702">
        <v>241645683.05000001</v>
      </c>
      <c r="AZ282" s="702">
        <v>0</v>
      </c>
      <c r="BA282" s="702">
        <v>0</v>
      </c>
      <c r="BC282" s="703">
        <f t="shared" si="14"/>
        <v>1</v>
      </c>
      <c r="BD282" s="703">
        <f t="shared" si="15"/>
        <v>4.8329136610000004E-2</v>
      </c>
    </row>
    <row r="283" spans="1:56" s="699" customFormat="1" ht="15" customHeight="1" x14ac:dyDescent="0.3">
      <c r="A283" s="699" t="str">
        <f t="shared" si="16"/>
        <v>C25991000210</v>
      </c>
      <c r="B283" s="1891" t="s">
        <v>120</v>
      </c>
      <c r="C283" s="1892"/>
      <c r="D283" s="1891" t="s">
        <v>370</v>
      </c>
      <c r="E283" s="1892"/>
      <c r="F283" s="1891" t="s">
        <v>357</v>
      </c>
      <c r="G283" s="1892"/>
      <c r="H283" s="1891" t="s">
        <v>315</v>
      </c>
      <c r="I283" s="1892"/>
      <c r="J283" s="1891" t="s">
        <v>269</v>
      </c>
      <c r="K283" s="1892"/>
      <c r="L283" s="1892"/>
      <c r="M283" s="1891" t="s">
        <v>269</v>
      </c>
      <c r="N283" s="1892"/>
      <c r="O283" s="1892"/>
      <c r="P283" s="1891" t="s">
        <v>269</v>
      </c>
      <c r="Q283" s="1892"/>
      <c r="R283" s="1891" t="s">
        <v>269</v>
      </c>
      <c r="S283" s="1892"/>
      <c r="T283" s="1894" t="s">
        <v>681</v>
      </c>
      <c r="U283" s="1892"/>
      <c r="V283" s="1892"/>
      <c r="W283" s="1892"/>
      <c r="X283" s="1892"/>
      <c r="Y283" s="1892"/>
      <c r="Z283" s="1892"/>
      <c r="AA283" s="1892"/>
      <c r="AB283" s="1891" t="s">
        <v>306</v>
      </c>
      <c r="AC283" s="1892"/>
      <c r="AD283" s="1892"/>
      <c r="AE283" s="1892"/>
      <c r="AF283" s="1892"/>
      <c r="AG283" s="1891" t="s">
        <v>307</v>
      </c>
      <c r="AH283" s="1892"/>
      <c r="AI283" s="1892"/>
      <c r="AJ283" s="700" t="s">
        <v>86</v>
      </c>
      <c r="AK283" s="1893"/>
      <c r="AL283" s="1893"/>
      <c r="AM283" s="1893"/>
      <c r="AN283" s="1893"/>
      <c r="AO283" s="701">
        <v>323920000</v>
      </c>
      <c r="AP283" s="701">
        <v>0</v>
      </c>
      <c r="AQ283" s="701">
        <v>323920000</v>
      </c>
      <c r="AR283" s="710">
        <v>0</v>
      </c>
      <c r="AS283" s="701">
        <v>0</v>
      </c>
      <c r="AT283" s="701">
        <v>0</v>
      </c>
      <c r="AU283" s="702">
        <v>0</v>
      </c>
      <c r="AV283" s="701">
        <v>0</v>
      </c>
      <c r="AW283" s="702">
        <v>0</v>
      </c>
      <c r="AX283" s="702">
        <v>0</v>
      </c>
      <c r="AY283" s="702">
        <v>0</v>
      </c>
      <c r="AZ283" s="702">
        <v>0</v>
      </c>
      <c r="BA283" s="702">
        <v>0</v>
      </c>
      <c r="BC283" s="703">
        <f t="shared" si="14"/>
        <v>0</v>
      </c>
      <c r="BD283" s="703" t="e">
        <f t="shared" si="15"/>
        <v>#DIV/0!</v>
      </c>
    </row>
    <row r="284" spans="1:56" s="634" customFormat="1" ht="15" hidden="1" customHeight="1" x14ac:dyDescent="0.25">
      <c r="A284" s="628" t="str">
        <f t="shared" si="16"/>
        <v>C259910004010</v>
      </c>
      <c r="B284" s="1901" t="s">
        <v>120</v>
      </c>
      <c r="C284" s="1896"/>
      <c r="D284" s="1901" t="s">
        <v>370</v>
      </c>
      <c r="E284" s="1896"/>
      <c r="F284" s="1901" t="s">
        <v>357</v>
      </c>
      <c r="G284" s="1896"/>
      <c r="H284" s="1901" t="s">
        <v>316</v>
      </c>
      <c r="I284" s="1896"/>
      <c r="J284" s="1901" t="s">
        <v>313</v>
      </c>
      <c r="K284" s="1896"/>
      <c r="L284" s="1896"/>
      <c r="M284" s="1901"/>
      <c r="N284" s="1896"/>
      <c r="O284" s="1896"/>
      <c r="P284" s="1901"/>
      <c r="Q284" s="1896"/>
      <c r="R284" s="1901"/>
      <c r="S284" s="1896"/>
      <c r="T284" s="1902" t="s">
        <v>682</v>
      </c>
      <c r="U284" s="1896"/>
      <c r="V284" s="1896"/>
      <c r="W284" s="1896"/>
      <c r="X284" s="1896"/>
      <c r="Y284" s="1896"/>
      <c r="Z284" s="1896"/>
      <c r="AA284" s="1896"/>
      <c r="AB284" s="1901" t="s">
        <v>306</v>
      </c>
      <c r="AC284" s="1896"/>
      <c r="AD284" s="1896"/>
      <c r="AE284" s="1896"/>
      <c r="AF284" s="1896"/>
      <c r="AG284" s="1901" t="s">
        <v>307</v>
      </c>
      <c r="AH284" s="1896"/>
      <c r="AI284" s="1896"/>
      <c r="AJ284" s="635" t="s">
        <v>86</v>
      </c>
      <c r="AK284" s="1900"/>
      <c r="AL284" s="1900"/>
      <c r="AM284" s="1900"/>
      <c r="AN284" s="1900"/>
      <c r="AO284" s="636">
        <v>350000000</v>
      </c>
      <c r="AP284" s="636">
        <v>120000000</v>
      </c>
      <c r="AQ284" s="636">
        <v>230000000</v>
      </c>
      <c r="AR284" s="709">
        <v>0</v>
      </c>
      <c r="AS284" s="637">
        <v>0</v>
      </c>
      <c r="AT284" s="636">
        <v>120000000</v>
      </c>
      <c r="AU284" s="637">
        <v>0</v>
      </c>
      <c r="AV284" s="637">
        <v>0</v>
      </c>
      <c r="AW284" s="637">
        <v>0</v>
      </c>
      <c r="AX284" s="637">
        <v>0</v>
      </c>
      <c r="AY284" s="637">
        <v>0</v>
      </c>
      <c r="AZ284" s="637">
        <v>0</v>
      </c>
      <c r="BA284" s="637">
        <v>0</v>
      </c>
      <c r="BB284" s="632"/>
      <c r="BC284" s="633">
        <f t="shared" si="14"/>
        <v>0</v>
      </c>
      <c r="BD284" s="633" t="e">
        <f t="shared" si="15"/>
        <v>#DIV/0!</v>
      </c>
    </row>
    <row r="285" spans="1:56" s="699" customFormat="1" ht="15" customHeight="1" x14ac:dyDescent="0.3">
      <c r="A285" s="699" t="str">
        <f t="shared" si="16"/>
        <v>C25991000410</v>
      </c>
      <c r="B285" s="1891" t="s">
        <v>120</v>
      </c>
      <c r="C285" s="1892"/>
      <c r="D285" s="1891" t="s">
        <v>370</v>
      </c>
      <c r="E285" s="1892"/>
      <c r="F285" s="1891" t="s">
        <v>357</v>
      </c>
      <c r="G285" s="1892"/>
      <c r="H285" s="1891" t="s">
        <v>316</v>
      </c>
      <c r="I285" s="1892"/>
      <c r="J285" s="1891" t="s">
        <v>269</v>
      </c>
      <c r="K285" s="1892"/>
      <c r="L285" s="1892"/>
      <c r="M285" s="1891" t="s">
        <v>269</v>
      </c>
      <c r="N285" s="1892"/>
      <c r="O285" s="1892"/>
      <c r="P285" s="1891" t="s">
        <v>269</v>
      </c>
      <c r="Q285" s="1892"/>
      <c r="R285" s="1891" t="s">
        <v>269</v>
      </c>
      <c r="S285" s="1892"/>
      <c r="T285" s="1894" t="s">
        <v>682</v>
      </c>
      <c r="U285" s="1892"/>
      <c r="V285" s="1892"/>
      <c r="W285" s="1892"/>
      <c r="X285" s="1892"/>
      <c r="Y285" s="1892"/>
      <c r="Z285" s="1892"/>
      <c r="AA285" s="1892"/>
      <c r="AB285" s="1891" t="s">
        <v>306</v>
      </c>
      <c r="AC285" s="1892"/>
      <c r="AD285" s="1892"/>
      <c r="AE285" s="1892"/>
      <c r="AF285" s="1892"/>
      <c r="AG285" s="1891" t="s">
        <v>307</v>
      </c>
      <c r="AH285" s="1892"/>
      <c r="AI285" s="1892"/>
      <c r="AJ285" s="700" t="s">
        <v>86</v>
      </c>
      <c r="AK285" s="1893"/>
      <c r="AL285" s="1893"/>
      <c r="AM285" s="1893"/>
      <c r="AN285" s="1893"/>
      <c r="AO285" s="701">
        <v>350000000</v>
      </c>
      <c r="AP285" s="701">
        <v>120000000</v>
      </c>
      <c r="AQ285" s="701">
        <v>230000000</v>
      </c>
      <c r="AR285" s="710">
        <v>0</v>
      </c>
      <c r="AS285" s="701">
        <v>0</v>
      </c>
      <c r="AT285" s="701">
        <v>120000000</v>
      </c>
      <c r="AU285" s="702">
        <v>0</v>
      </c>
      <c r="AV285" s="701">
        <v>0</v>
      </c>
      <c r="AW285" s="702">
        <v>0</v>
      </c>
      <c r="AX285" s="702">
        <v>0</v>
      </c>
      <c r="AY285" s="702">
        <v>0</v>
      </c>
      <c r="AZ285" s="702">
        <v>0</v>
      </c>
      <c r="BA285" s="702">
        <v>0</v>
      </c>
      <c r="BC285" s="703">
        <f t="shared" si="14"/>
        <v>0</v>
      </c>
      <c r="BD285" s="703" t="e">
        <f t="shared" si="15"/>
        <v>#DIV/0!</v>
      </c>
    </row>
    <row r="286" spans="1:56" s="634" customFormat="1" ht="15" hidden="1" customHeight="1" x14ac:dyDescent="0.25">
      <c r="A286" s="628" t="str">
        <f t="shared" si="16"/>
        <v>C2599100040210</v>
      </c>
      <c r="B286" s="1901" t="s">
        <v>120</v>
      </c>
      <c r="C286" s="1896"/>
      <c r="D286" s="1901" t="s">
        <v>370</v>
      </c>
      <c r="E286" s="1896"/>
      <c r="F286" s="1901" t="s">
        <v>357</v>
      </c>
      <c r="G286" s="1896"/>
      <c r="H286" s="1901" t="s">
        <v>316</v>
      </c>
      <c r="I286" s="1896"/>
      <c r="J286" s="1901" t="s">
        <v>313</v>
      </c>
      <c r="K286" s="1896"/>
      <c r="L286" s="1896"/>
      <c r="M286" s="1901" t="s">
        <v>315</v>
      </c>
      <c r="N286" s="1896"/>
      <c r="O286" s="1896"/>
      <c r="P286" s="1901"/>
      <c r="Q286" s="1896"/>
      <c r="R286" s="1901"/>
      <c r="S286" s="1896"/>
      <c r="T286" s="1902" t="s">
        <v>359</v>
      </c>
      <c r="U286" s="1896"/>
      <c r="V286" s="1896"/>
      <c r="W286" s="1896"/>
      <c r="X286" s="1896"/>
      <c r="Y286" s="1896"/>
      <c r="Z286" s="1896"/>
      <c r="AA286" s="1896"/>
      <c r="AB286" s="1901" t="s">
        <v>306</v>
      </c>
      <c r="AC286" s="1896"/>
      <c r="AD286" s="1896"/>
      <c r="AE286" s="1896"/>
      <c r="AF286" s="1896"/>
      <c r="AG286" s="1901" t="s">
        <v>307</v>
      </c>
      <c r="AH286" s="1896"/>
      <c r="AI286" s="1896"/>
      <c r="AJ286" s="635" t="s">
        <v>86</v>
      </c>
      <c r="AK286" s="1900"/>
      <c r="AL286" s="1900"/>
      <c r="AM286" s="1900"/>
      <c r="AN286" s="1900"/>
      <c r="AO286" s="636">
        <v>350000000</v>
      </c>
      <c r="AP286" s="636">
        <v>120000000</v>
      </c>
      <c r="AQ286" s="636">
        <v>230000000</v>
      </c>
      <c r="AR286" s="709">
        <v>0</v>
      </c>
      <c r="AS286" s="637">
        <v>0</v>
      </c>
      <c r="AT286" s="636">
        <v>120000000</v>
      </c>
      <c r="AU286" s="637">
        <v>0</v>
      </c>
      <c r="AV286" s="637">
        <v>0</v>
      </c>
      <c r="AW286" s="637">
        <v>0</v>
      </c>
      <c r="AX286" s="637">
        <v>0</v>
      </c>
      <c r="AY286" s="637">
        <v>0</v>
      </c>
      <c r="AZ286" s="637">
        <v>0</v>
      </c>
      <c r="BA286" s="637">
        <v>0</v>
      </c>
      <c r="BB286" s="632"/>
      <c r="BC286" s="633">
        <f t="shared" ref="BC286:BC305" si="17">+AS286/AO286</f>
        <v>0</v>
      </c>
      <c r="BD286" s="633" t="e">
        <f t="shared" ref="BD286:BD305" si="18">+AW286/AS286</f>
        <v>#DIV/0!</v>
      </c>
    </row>
    <row r="287" spans="1:56" s="634" customFormat="1" ht="15" hidden="1" customHeight="1" x14ac:dyDescent="0.25">
      <c r="A287" s="628" t="str">
        <f t="shared" si="16"/>
        <v>C25991000402110</v>
      </c>
      <c r="B287" s="1895" t="s">
        <v>120</v>
      </c>
      <c r="C287" s="1896"/>
      <c r="D287" s="1895" t="s">
        <v>370</v>
      </c>
      <c r="E287" s="1896"/>
      <c r="F287" s="1895" t="s">
        <v>357</v>
      </c>
      <c r="G287" s="1896"/>
      <c r="H287" s="1895" t="s">
        <v>316</v>
      </c>
      <c r="I287" s="1896"/>
      <c r="J287" s="1895" t="s">
        <v>313</v>
      </c>
      <c r="K287" s="1896"/>
      <c r="L287" s="1896"/>
      <c r="M287" s="1895" t="s">
        <v>315</v>
      </c>
      <c r="N287" s="1896"/>
      <c r="O287" s="1896"/>
      <c r="P287" s="1895" t="s">
        <v>312</v>
      </c>
      <c r="Q287" s="1896"/>
      <c r="R287" s="1895"/>
      <c r="S287" s="1896"/>
      <c r="T287" s="1899" t="s">
        <v>365</v>
      </c>
      <c r="U287" s="1896"/>
      <c r="V287" s="1896"/>
      <c r="W287" s="1896"/>
      <c r="X287" s="1896"/>
      <c r="Y287" s="1896"/>
      <c r="Z287" s="1896"/>
      <c r="AA287" s="1896"/>
      <c r="AB287" s="1895" t="s">
        <v>306</v>
      </c>
      <c r="AC287" s="1896"/>
      <c r="AD287" s="1896"/>
      <c r="AE287" s="1896"/>
      <c r="AF287" s="1896"/>
      <c r="AG287" s="1895" t="s">
        <v>307</v>
      </c>
      <c r="AH287" s="1896"/>
      <c r="AI287" s="1896"/>
      <c r="AJ287" s="629" t="s">
        <v>86</v>
      </c>
      <c r="AK287" s="1897"/>
      <c r="AL287" s="1897"/>
      <c r="AM287" s="1897"/>
      <c r="AN287" s="1897"/>
      <c r="AO287" s="630">
        <v>120000000</v>
      </c>
      <c r="AP287" s="630">
        <v>120000000</v>
      </c>
      <c r="AQ287" s="631">
        <v>0</v>
      </c>
      <c r="AR287" s="711">
        <v>0</v>
      </c>
      <c r="AS287" s="631">
        <v>0</v>
      </c>
      <c r="AT287" s="630">
        <v>120000000</v>
      </c>
      <c r="AU287" s="631">
        <v>0</v>
      </c>
      <c r="AV287" s="631">
        <v>0</v>
      </c>
      <c r="AW287" s="631">
        <v>0</v>
      </c>
      <c r="AX287" s="631">
        <v>0</v>
      </c>
      <c r="AY287" s="631">
        <v>0</v>
      </c>
      <c r="AZ287" s="631">
        <v>0</v>
      </c>
      <c r="BA287" s="631">
        <v>0</v>
      </c>
      <c r="BB287" s="632"/>
      <c r="BC287" s="633">
        <f t="shared" si="17"/>
        <v>0</v>
      </c>
      <c r="BD287" s="633" t="e">
        <f t="shared" si="18"/>
        <v>#DIV/0!</v>
      </c>
    </row>
    <row r="288" spans="1:56" s="634" customFormat="1" ht="15" hidden="1" customHeight="1" x14ac:dyDescent="0.25">
      <c r="A288" s="628" t="str">
        <f t="shared" si="16"/>
        <v>C25991000402310</v>
      </c>
      <c r="B288" s="1895" t="s">
        <v>120</v>
      </c>
      <c r="C288" s="1896"/>
      <c r="D288" s="1895" t="s">
        <v>370</v>
      </c>
      <c r="E288" s="1896"/>
      <c r="F288" s="1895" t="s">
        <v>357</v>
      </c>
      <c r="G288" s="1896"/>
      <c r="H288" s="1895" t="s">
        <v>316</v>
      </c>
      <c r="I288" s="1896"/>
      <c r="J288" s="1895" t="s">
        <v>313</v>
      </c>
      <c r="K288" s="1896"/>
      <c r="L288" s="1896"/>
      <c r="M288" s="1895" t="s">
        <v>315</v>
      </c>
      <c r="N288" s="1896"/>
      <c r="O288" s="1896"/>
      <c r="P288" s="1895" t="s">
        <v>322</v>
      </c>
      <c r="Q288" s="1896"/>
      <c r="R288" s="1895"/>
      <c r="S288" s="1896"/>
      <c r="T288" s="1899" t="s">
        <v>361</v>
      </c>
      <c r="U288" s="1896"/>
      <c r="V288" s="1896"/>
      <c r="W288" s="1896"/>
      <c r="X288" s="1896"/>
      <c r="Y288" s="1896"/>
      <c r="Z288" s="1896"/>
      <c r="AA288" s="1896"/>
      <c r="AB288" s="1895" t="s">
        <v>306</v>
      </c>
      <c r="AC288" s="1896"/>
      <c r="AD288" s="1896"/>
      <c r="AE288" s="1896"/>
      <c r="AF288" s="1896"/>
      <c r="AG288" s="1895" t="s">
        <v>307</v>
      </c>
      <c r="AH288" s="1896"/>
      <c r="AI288" s="1896"/>
      <c r="AJ288" s="629" t="s">
        <v>86</v>
      </c>
      <c r="AK288" s="1897"/>
      <c r="AL288" s="1897"/>
      <c r="AM288" s="1897"/>
      <c r="AN288" s="1897"/>
      <c r="AO288" s="630">
        <v>45000000</v>
      </c>
      <c r="AP288" s="631">
        <v>0</v>
      </c>
      <c r="AQ288" s="630">
        <v>45000000</v>
      </c>
      <c r="AR288" s="711">
        <v>0</v>
      </c>
      <c r="AS288" s="631">
        <v>0</v>
      </c>
      <c r="AT288" s="631">
        <v>0</v>
      </c>
      <c r="AU288" s="631">
        <v>0</v>
      </c>
      <c r="AV288" s="631">
        <v>0</v>
      </c>
      <c r="AW288" s="631">
        <v>0</v>
      </c>
      <c r="AX288" s="631">
        <v>0</v>
      </c>
      <c r="AY288" s="631">
        <v>0</v>
      </c>
      <c r="AZ288" s="631">
        <v>0</v>
      </c>
      <c r="BA288" s="631">
        <v>0</v>
      </c>
      <c r="BB288" s="632"/>
      <c r="BC288" s="633">
        <f t="shared" si="17"/>
        <v>0</v>
      </c>
      <c r="BD288" s="633" t="e">
        <f t="shared" si="18"/>
        <v>#DIV/0!</v>
      </c>
    </row>
    <row r="289" spans="1:56" s="634" customFormat="1" ht="15" hidden="1" customHeight="1" x14ac:dyDescent="0.25">
      <c r="A289" s="628" t="str">
        <f t="shared" si="16"/>
        <v>C25991000402410</v>
      </c>
      <c r="B289" s="1895" t="s">
        <v>120</v>
      </c>
      <c r="C289" s="1896"/>
      <c r="D289" s="1895" t="s">
        <v>370</v>
      </c>
      <c r="E289" s="1896"/>
      <c r="F289" s="1895" t="s">
        <v>357</v>
      </c>
      <c r="G289" s="1896"/>
      <c r="H289" s="1895" t="s">
        <v>316</v>
      </c>
      <c r="I289" s="1896"/>
      <c r="J289" s="1895" t="s">
        <v>313</v>
      </c>
      <c r="K289" s="1896"/>
      <c r="L289" s="1896"/>
      <c r="M289" s="1895" t="s">
        <v>315</v>
      </c>
      <c r="N289" s="1896"/>
      <c r="O289" s="1896"/>
      <c r="P289" s="1895" t="s">
        <v>316</v>
      </c>
      <c r="Q289" s="1896"/>
      <c r="R289" s="1895"/>
      <c r="S289" s="1896"/>
      <c r="T289" s="1899" t="s">
        <v>105</v>
      </c>
      <c r="U289" s="1896"/>
      <c r="V289" s="1896"/>
      <c r="W289" s="1896"/>
      <c r="X289" s="1896"/>
      <c r="Y289" s="1896"/>
      <c r="Z289" s="1896"/>
      <c r="AA289" s="1896"/>
      <c r="AB289" s="1895" t="s">
        <v>306</v>
      </c>
      <c r="AC289" s="1896"/>
      <c r="AD289" s="1896"/>
      <c r="AE289" s="1896"/>
      <c r="AF289" s="1896"/>
      <c r="AG289" s="1895" t="s">
        <v>307</v>
      </c>
      <c r="AH289" s="1896"/>
      <c r="AI289" s="1896"/>
      <c r="AJ289" s="629" t="s">
        <v>86</v>
      </c>
      <c r="AK289" s="1897"/>
      <c r="AL289" s="1897"/>
      <c r="AM289" s="1897"/>
      <c r="AN289" s="1897"/>
      <c r="AO289" s="630">
        <v>55000000</v>
      </c>
      <c r="AP289" s="631">
        <v>0</v>
      </c>
      <c r="AQ289" s="630">
        <v>55000000</v>
      </c>
      <c r="AR289" s="711">
        <v>0</v>
      </c>
      <c r="AS289" s="631">
        <v>0</v>
      </c>
      <c r="AT289" s="631">
        <v>0</v>
      </c>
      <c r="AU289" s="631">
        <v>0</v>
      </c>
      <c r="AV289" s="631">
        <v>0</v>
      </c>
      <c r="AW289" s="631">
        <v>0</v>
      </c>
      <c r="AX289" s="631">
        <v>0</v>
      </c>
      <c r="AY289" s="631">
        <v>0</v>
      </c>
      <c r="AZ289" s="631">
        <v>0</v>
      </c>
      <c r="BA289" s="631">
        <v>0</v>
      </c>
      <c r="BB289" s="632"/>
      <c r="BC289" s="633">
        <f t="shared" si="17"/>
        <v>0</v>
      </c>
      <c r="BD289" s="633" t="e">
        <f t="shared" si="18"/>
        <v>#DIV/0!</v>
      </c>
    </row>
    <row r="290" spans="1:56" s="634" customFormat="1" ht="18" hidden="1" customHeight="1" x14ac:dyDescent="0.25">
      <c r="A290" s="628" t="str">
        <f t="shared" ref="A290:A305" si="19">+B290&amp;D290&amp;F290&amp;H290&amp;J290&amp;M290&amp;P290&amp;R290&amp;AJ290</f>
        <v>C25991000402710</v>
      </c>
      <c r="B290" s="1895" t="s">
        <v>120</v>
      </c>
      <c r="C290" s="1896"/>
      <c r="D290" s="1895" t="s">
        <v>370</v>
      </c>
      <c r="E290" s="1896"/>
      <c r="F290" s="1895" t="s">
        <v>357</v>
      </c>
      <c r="G290" s="1896"/>
      <c r="H290" s="1895" t="s">
        <v>316</v>
      </c>
      <c r="I290" s="1896"/>
      <c r="J290" s="1895" t="s">
        <v>313</v>
      </c>
      <c r="K290" s="1896"/>
      <c r="L290" s="1896"/>
      <c r="M290" s="1895" t="s">
        <v>315</v>
      </c>
      <c r="N290" s="1896"/>
      <c r="O290" s="1896"/>
      <c r="P290" s="1895" t="s">
        <v>326</v>
      </c>
      <c r="Q290" s="1896"/>
      <c r="R290" s="1895"/>
      <c r="S290" s="1896"/>
      <c r="T290" s="1898" t="s">
        <v>368</v>
      </c>
      <c r="U290" s="1896"/>
      <c r="V290" s="1896"/>
      <c r="W290" s="1896"/>
      <c r="X290" s="1896"/>
      <c r="Y290" s="1896"/>
      <c r="Z290" s="1896"/>
      <c r="AA290" s="1896"/>
      <c r="AB290" s="1895" t="s">
        <v>306</v>
      </c>
      <c r="AC290" s="1896"/>
      <c r="AD290" s="1896"/>
      <c r="AE290" s="1896"/>
      <c r="AF290" s="1896"/>
      <c r="AG290" s="1895" t="s">
        <v>307</v>
      </c>
      <c r="AH290" s="1896"/>
      <c r="AI290" s="1896"/>
      <c r="AJ290" s="629" t="s">
        <v>86</v>
      </c>
      <c r="AK290" s="1897"/>
      <c r="AL290" s="1897"/>
      <c r="AM290" s="1897"/>
      <c r="AN290" s="1897"/>
      <c r="AO290" s="630">
        <v>130000000</v>
      </c>
      <c r="AP290" s="631">
        <v>0</v>
      </c>
      <c r="AQ290" s="630">
        <v>130000000</v>
      </c>
      <c r="AR290" s="711">
        <v>0</v>
      </c>
      <c r="AS290" s="631">
        <v>0</v>
      </c>
      <c r="AT290" s="631">
        <v>0</v>
      </c>
      <c r="AU290" s="631">
        <v>0</v>
      </c>
      <c r="AV290" s="631">
        <v>0</v>
      </c>
      <c r="AW290" s="631">
        <v>0</v>
      </c>
      <c r="AX290" s="631">
        <v>0</v>
      </c>
      <c r="AY290" s="631">
        <v>0</v>
      </c>
      <c r="AZ290" s="631">
        <v>0</v>
      </c>
      <c r="BA290" s="631">
        <v>0</v>
      </c>
      <c r="BB290" s="632"/>
      <c r="BC290" s="633">
        <f t="shared" si="17"/>
        <v>0</v>
      </c>
      <c r="BD290" s="633" t="e">
        <f t="shared" si="18"/>
        <v>#DIV/0!</v>
      </c>
    </row>
    <row r="291" spans="1:56" s="699" customFormat="1" ht="15" customHeight="1" x14ac:dyDescent="0.3">
      <c r="A291" s="699" t="str">
        <f t="shared" si="19"/>
        <v>C259910005010</v>
      </c>
      <c r="B291" s="1891" t="s">
        <v>120</v>
      </c>
      <c r="C291" s="1892"/>
      <c r="D291" s="1891" t="s">
        <v>370</v>
      </c>
      <c r="E291" s="1892"/>
      <c r="F291" s="1891" t="s">
        <v>357</v>
      </c>
      <c r="G291" s="1892"/>
      <c r="H291" s="1891" t="s">
        <v>317</v>
      </c>
      <c r="I291" s="1892"/>
      <c r="J291" s="1891" t="s">
        <v>313</v>
      </c>
      <c r="K291" s="1892"/>
      <c r="L291" s="1892"/>
      <c r="M291" s="1891"/>
      <c r="N291" s="1892"/>
      <c r="O291" s="1892"/>
      <c r="P291" s="1891"/>
      <c r="Q291" s="1892"/>
      <c r="R291" s="1891"/>
      <c r="S291" s="1892"/>
      <c r="T291" s="1894" t="s">
        <v>683</v>
      </c>
      <c r="U291" s="1892"/>
      <c r="V291" s="1892"/>
      <c r="W291" s="1892"/>
      <c r="X291" s="1892"/>
      <c r="Y291" s="1892"/>
      <c r="Z291" s="1892"/>
      <c r="AA291" s="1892"/>
      <c r="AB291" s="1891" t="s">
        <v>306</v>
      </c>
      <c r="AC291" s="1892"/>
      <c r="AD291" s="1892"/>
      <c r="AE291" s="1892"/>
      <c r="AF291" s="1892"/>
      <c r="AG291" s="1891" t="s">
        <v>307</v>
      </c>
      <c r="AH291" s="1892"/>
      <c r="AI291" s="1892"/>
      <c r="AJ291" s="700" t="s">
        <v>86</v>
      </c>
      <c r="AK291" s="1893"/>
      <c r="AL291" s="1893"/>
      <c r="AM291" s="1893"/>
      <c r="AN291" s="1893"/>
      <c r="AO291" s="701">
        <v>300000000</v>
      </c>
      <c r="AP291" s="701">
        <v>300000000</v>
      </c>
      <c r="AQ291" s="701">
        <v>0</v>
      </c>
      <c r="AR291" s="710">
        <v>0</v>
      </c>
      <c r="AS291" s="701">
        <v>0</v>
      </c>
      <c r="AT291" s="701">
        <v>300000000</v>
      </c>
      <c r="AU291" s="702">
        <v>0</v>
      </c>
      <c r="AV291" s="701">
        <v>0</v>
      </c>
      <c r="AW291" s="702">
        <v>0</v>
      </c>
      <c r="AX291" s="702">
        <v>0</v>
      </c>
      <c r="AY291" s="702">
        <v>0</v>
      </c>
      <c r="AZ291" s="702">
        <v>0</v>
      </c>
      <c r="BA291" s="702">
        <v>0</v>
      </c>
      <c r="BC291" s="703">
        <f t="shared" si="17"/>
        <v>0</v>
      </c>
      <c r="BD291" s="703" t="e">
        <f t="shared" si="18"/>
        <v>#DIV/0!</v>
      </c>
    </row>
    <row r="292" spans="1:56" ht="15" hidden="1" customHeight="1" x14ac:dyDescent="0.25">
      <c r="A292" s="581" t="str">
        <f t="shared" si="19"/>
        <v>C25991000510</v>
      </c>
      <c r="B292" s="1603" t="s">
        <v>120</v>
      </c>
      <c r="C292" s="1889"/>
      <c r="D292" s="1603" t="s">
        <v>370</v>
      </c>
      <c r="E292" s="1889"/>
      <c r="F292" s="1603" t="s">
        <v>357</v>
      </c>
      <c r="G292" s="1889"/>
      <c r="H292" s="1603" t="s">
        <v>317</v>
      </c>
      <c r="I292" s="1889"/>
      <c r="J292" s="1603" t="s">
        <v>269</v>
      </c>
      <c r="K292" s="1889"/>
      <c r="L292" s="1889"/>
      <c r="M292" s="1603" t="s">
        <v>269</v>
      </c>
      <c r="N292" s="1889"/>
      <c r="O292" s="1889"/>
      <c r="P292" s="1603" t="s">
        <v>269</v>
      </c>
      <c r="Q292" s="1889"/>
      <c r="R292" s="1603" t="s">
        <v>269</v>
      </c>
      <c r="S292" s="1889"/>
      <c r="T292" s="1605" t="s">
        <v>683</v>
      </c>
      <c r="U292" s="1889"/>
      <c r="V292" s="1889"/>
      <c r="W292" s="1889"/>
      <c r="X292" s="1889"/>
      <c r="Y292" s="1889"/>
      <c r="Z292" s="1889"/>
      <c r="AA292" s="1889"/>
      <c r="AB292" s="1603" t="s">
        <v>306</v>
      </c>
      <c r="AC292" s="1889"/>
      <c r="AD292" s="1889"/>
      <c r="AE292" s="1889"/>
      <c r="AF292" s="1889"/>
      <c r="AG292" s="1603" t="s">
        <v>307</v>
      </c>
      <c r="AH292" s="1889"/>
      <c r="AI292" s="1889"/>
      <c r="AJ292" s="317" t="s">
        <v>86</v>
      </c>
      <c r="AK292" s="1604"/>
      <c r="AL292" s="1604"/>
      <c r="AM292" s="1604"/>
      <c r="AN292" s="1604"/>
      <c r="AO292" s="612">
        <v>300000000</v>
      </c>
      <c r="AP292" s="612">
        <v>300000000</v>
      </c>
      <c r="AQ292" s="613">
        <v>0</v>
      </c>
      <c r="AR292" s="709">
        <v>0</v>
      </c>
      <c r="AS292" s="613">
        <v>0</v>
      </c>
      <c r="AT292" s="612">
        <v>300000000</v>
      </c>
      <c r="AU292" s="613">
        <v>0</v>
      </c>
      <c r="AV292" s="613">
        <v>0</v>
      </c>
      <c r="AW292" s="613">
        <v>0</v>
      </c>
      <c r="AX292" s="613">
        <v>0</v>
      </c>
      <c r="AY292" s="613">
        <v>0</v>
      </c>
      <c r="AZ292" s="613">
        <v>0</v>
      </c>
      <c r="BA292" s="613">
        <v>0</v>
      </c>
      <c r="BB292" s="615"/>
      <c r="BC292" s="616">
        <f t="shared" si="17"/>
        <v>0</v>
      </c>
      <c r="BD292" s="616" t="e">
        <f t="shared" si="18"/>
        <v>#DIV/0!</v>
      </c>
    </row>
    <row r="293" spans="1:56" ht="15" hidden="1" customHeight="1" x14ac:dyDescent="0.25">
      <c r="A293" s="581" t="str">
        <f t="shared" si="19"/>
        <v>C2599100050210</v>
      </c>
      <c r="B293" s="1603" t="s">
        <v>120</v>
      </c>
      <c r="C293" s="1889"/>
      <c r="D293" s="1603" t="s">
        <v>370</v>
      </c>
      <c r="E293" s="1889"/>
      <c r="F293" s="1603" t="s">
        <v>357</v>
      </c>
      <c r="G293" s="1889"/>
      <c r="H293" s="1603" t="s">
        <v>317</v>
      </c>
      <c r="I293" s="1889"/>
      <c r="J293" s="1603" t="s">
        <v>313</v>
      </c>
      <c r="K293" s="1889"/>
      <c r="L293" s="1889"/>
      <c r="M293" s="1603" t="s">
        <v>315</v>
      </c>
      <c r="N293" s="1889"/>
      <c r="O293" s="1889"/>
      <c r="P293" s="1603"/>
      <c r="Q293" s="1889"/>
      <c r="R293" s="1603"/>
      <c r="S293" s="1889"/>
      <c r="T293" s="1605" t="s">
        <v>359</v>
      </c>
      <c r="U293" s="1889"/>
      <c r="V293" s="1889"/>
      <c r="W293" s="1889"/>
      <c r="X293" s="1889"/>
      <c r="Y293" s="1889"/>
      <c r="Z293" s="1889"/>
      <c r="AA293" s="1889"/>
      <c r="AB293" s="1603" t="s">
        <v>306</v>
      </c>
      <c r="AC293" s="1889"/>
      <c r="AD293" s="1889"/>
      <c r="AE293" s="1889"/>
      <c r="AF293" s="1889"/>
      <c r="AG293" s="1603" t="s">
        <v>307</v>
      </c>
      <c r="AH293" s="1889"/>
      <c r="AI293" s="1889"/>
      <c r="AJ293" s="317" t="s">
        <v>86</v>
      </c>
      <c r="AK293" s="1604"/>
      <c r="AL293" s="1604"/>
      <c r="AM293" s="1604"/>
      <c r="AN293" s="1604"/>
      <c r="AO293" s="612">
        <v>300000000</v>
      </c>
      <c r="AP293" s="612">
        <v>300000000</v>
      </c>
      <c r="AQ293" s="613">
        <v>0</v>
      </c>
      <c r="AR293" s="709">
        <v>0</v>
      </c>
      <c r="AS293" s="613">
        <v>0</v>
      </c>
      <c r="AT293" s="612">
        <v>300000000</v>
      </c>
      <c r="AU293" s="613">
        <v>0</v>
      </c>
      <c r="AV293" s="613">
        <v>0</v>
      </c>
      <c r="AW293" s="613">
        <v>0</v>
      </c>
      <c r="AX293" s="613">
        <v>0</v>
      </c>
      <c r="AY293" s="613">
        <v>0</v>
      </c>
      <c r="AZ293" s="613">
        <v>0</v>
      </c>
      <c r="BA293" s="613">
        <v>0</v>
      </c>
      <c r="BB293" s="615"/>
      <c r="BC293" s="616">
        <f t="shared" si="17"/>
        <v>0</v>
      </c>
      <c r="BD293" s="616" t="e">
        <f t="shared" si="18"/>
        <v>#DIV/0!</v>
      </c>
    </row>
    <row r="294" spans="1:56" ht="15" hidden="1" customHeight="1" x14ac:dyDescent="0.25">
      <c r="A294" s="581" t="str">
        <f t="shared" si="19"/>
        <v>C25991000502110</v>
      </c>
      <c r="B294" s="1608" t="s">
        <v>120</v>
      </c>
      <c r="C294" s="1889"/>
      <c r="D294" s="1608" t="s">
        <v>370</v>
      </c>
      <c r="E294" s="1889"/>
      <c r="F294" s="1608" t="s">
        <v>357</v>
      </c>
      <c r="G294" s="1889"/>
      <c r="H294" s="1608" t="s">
        <v>317</v>
      </c>
      <c r="I294" s="1889"/>
      <c r="J294" s="1608" t="s">
        <v>313</v>
      </c>
      <c r="K294" s="1889"/>
      <c r="L294" s="1889"/>
      <c r="M294" s="1608" t="s">
        <v>315</v>
      </c>
      <c r="N294" s="1889"/>
      <c r="O294" s="1889"/>
      <c r="P294" s="1608" t="s">
        <v>312</v>
      </c>
      <c r="Q294" s="1889"/>
      <c r="R294" s="1608"/>
      <c r="S294" s="1889"/>
      <c r="T294" s="1609" t="s">
        <v>365</v>
      </c>
      <c r="U294" s="1889"/>
      <c r="V294" s="1889"/>
      <c r="W294" s="1889"/>
      <c r="X294" s="1889"/>
      <c r="Y294" s="1889"/>
      <c r="Z294" s="1889"/>
      <c r="AA294" s="1889"/>
      <c r="AB294" s="1608" t="s">
        <v>306</v>
      </c>
      <c r="AC294" s="1889"/>
      <c r="AD294" s="1889"/>
      <c r="AE294" s="1889"/>
      <c r="AF294" s="1889"/>
      <c r="AG294" s="1608" t="s">
        <v>307</v>
      </c>
      <c r="AH294" s="1889"/>
      <c r="AI294" s="1889"/>
      <c r="AJ294" s="320" t="s">
        <v>86</v>
      </c>
      <c r="AK294" s="1610"/>
      <c r="AL294" s="1610"/>
      <c r="AM294" s="1610"/>
      <c r="AN294" s="1610"/>
      <c r="AO294" s="617">
        <v>300000000</v>
      </c>
      <c r="AP294" s="617">
        <v>300000000</v>
      </c>
      <c r="AQ294" s="618">
        <v>0</v>
      </c>
      <c r="AR294" s="711">
        <v>0</v>
      </c>
      <c r="AS294" s="618">
        <v>0</v>
      </c>
      <c r="AT294" s="617">
        <v>300000000</v>
      </c>
      <c r="AU294" s="618">
        <v>0</v>
      </c>
      <c r="AV294" s="618">
        <v>0</v>
      </c>
      <c r="AW294" s="618">
        <v>0</v>
      </c>
      <c r="AX294" s="618">
        <v>0</v>
      </c>
      <c r="AY294" s="618">
        <v>0</v>
      </c>
      <c r="AZ294" s="618">
        <v>0</v>
      </c>
      <c r="BA294" s="618">
        <v>0</v>
      </c>
      <c r="BB294" s="615"/>
      <c r="BC294" s="616">
        <f t="shared" si="17"/>
        <v>0</v>
      </c>
      <c r="BD294" s="616" t="e">
        <f t="shared" si="18"/>
        <v>#DIV/0!</v>
      </c>
    </row>
    <row r="295" spans="1:56" ht="32.25" hidden="1" customHeight="1" x14ac:dyDescent="0.25">
      <c r="A295" s="581" t="str">
        <f t="shared" si="19"/>
        <v>C259910006010</v>
      </c>
      <c r="B295" s="1603" t="s">
        <v>120</v>
      </c>
      <c r="C295" s="1889"/>
      <c r="D295" s="1603" t="s">
        <v>370</v>
      </c>
      <c r="E295" s="1889"/>
      <c r="F295" s="1603" t="s">
        <v>357</v>
      </c>
      <c r="G295" s="1889"/>
      <c r="H295" s="1603" t="s">
        <v>325</v>
      </c>
      <c r="I295" s="1889"/>
      <c r="J295" s="1603" t="s">
        <v>313</v>
      </c>
      <c r="K295" s="1889"/>
      <c r="L295" s="1889"/>
      <c r="M295" s="1603"/>
      <c r="N295" s="1889"/>
      <c r="O295" s="1889"/>
      <c r="P295" s="1603"/>
      <c r="Q295" s="1889"/>
      <c r="R295" s="1603"/>
      <c r="S295" s="1889"/>
      <c r="T295" s="1605" t="s">
        <v>700</v>
      </c>
      <c r="U295" s="1889"/>
      <c r="V295" s="1889"/>
      <c r="W295" s="1889"/>
      <c r="X295" s="1889"/>
      <c r="Y295" s="1889"/>
      <c r="Z295" s="1889"/>
      <c r="AA295" s="1889"/>
      <c r="AB295" s="1603" t="s">
        <v>306</v>
      </c>
      <c r="AC295" s="1889"/>
      <c r="AD295" s="1889"/>
      <c r="AE295" s="1889"/>
      <c r="AF295" s="1889"/>
      <c r="AG295" s="1603" t="s">
        <v>307</v>
      </c>
      <c r="AH295" s="1889"/>
      <c r="AI295" s="1889"/>
      <c r="AJ295" s="317" t="s">
        <v>86</v>
      </c>
      <c r="AK295" s="1604"/>
      <c r="AL295" s="1604"/>
      <c r="AM295" s="1604"/>
      <c r="AN295" s="1604"/>
      <c r="AO295" s="612">
        <v>300000000</v>
      </c>
      <c r="AP295" s="612">
        <v>83332000</v>
      </c>
      <c r="AQ295" s="612">
        <v>216668000</v>
      </c>
      <c r="AR295" s="709">
        <v>0</v>
      </c>
      <c r="AS295" s="613">
        <v>0</v>
      </c>
      <c r="AT295" s="612">
        <v>83332000</v>
      </c>
      <c r="AU295" s="613">
        <v>0</v>
      </c>
      <c r="AV295" s="613">
        <v>0</v>
      </c>
      <c r="AW295" s="613">
        <v>0</v>
      </c>
      <c r="AX295" s="613">
        <v>0</v>
      </c>
      <c r="AY295" s="613">
        <v>0</v>
      </c>
      <c r="AZ295" s="613">
        <v>0</v>
      </c>
      <c r="BA295" s="613">
        <v>0</v>
      </c>
      <c r="BB295" s="615"/>
      <c r="BC295" s="616">
        <f t="shared" si="17"/>
        <v>0</v>
      </c>
      <c r="BD295" s="616" t="e">
        <f t="shared" si="18"/>
        <v>#DIV/0!</v>
      </c>
    </row>
    <row r="296" spans="1:56" s="699" customFormat="1" ht="15" customHeight="1" x14ac:dyDescent="0.3">
      <c r="A296" s="699" t="str">
        <f t="shared" si="19"/>
        <v>C25991000610</v>
      </c>
      <c r="B296" s="1891" t="s">
        <v>120</v>
      </c>
      <c r="C296" s="1892"/>
      <c r="D296" s="1891" t="s">
        <v>370</v>
      </c>
      <c r="E296" s="1892"/>
      <c r="F296" s="1891" t="s">
        <v>357</v>
      </c>
      <c r="G296" s="1892"/>
      <c r="H296" s="1891" t="s">
        <v>325</v>
      </c>
      <c r="I296" s="1892"/>
      <c r="J296" s="1891" t="s">
        <v>269</v>
      </c>
      <c r="K296" s="1892"/>
      <c r="L296" s="1892"/>
      <c r="M296" s="1891" t="s">
        <v>269</v>
      </c>
      <c r="N296" s="1892"/>
      <c r="O296" s="1892"/>
      <c r="P296" s="1891" t="s">
        <v>269</v>
      </c>
      <c r="Q296" s="1892"/>
      <c r="R296" s="1891" t="s">
        <v>269</v>
      </c>
      <c r="S296" s="1892"/>
      <c r="T296" s="1894" t="s">
        <v>685</v>
      </c>
      <c r="U296" s="1892"/>
      <c r="V296" s="1892"/>
      <c r="W296" s="1892"/>
      <c r="X296" s="1892"/>
      <c r="Y296" s="1892"/>
      <c r="Z296" s="1892"/>
      <c r="AA296" s="1892"/>
      <c r="AB296" s="1891" t="s">
        <v>306</v>
      </c>
      <c r="AC296" s="1892"/>
      <c r="AD296" s="1892"/>
      <c r="AE296" s="1892"/>
      <c r="AF296" s="1892"/>
      <c r="AG296" s="1891" t="s">
        <v>307</v>
      </c>
      <c r="AH296" s="1892"/>
      <c r="AI296" s="1892"/>
      <c r="AJ296" s="700" t="s">
        <v>86</v>
      </c>
      <c r="AK296" s="1893"/>
      <c r="AL296" s="1893"/>
      <c r="AM296" s="1893"/>
      <c r="AN296" s="1893"/>
      <c r="AO296" s="701">
        <v>300000000</v>
      </c>
      <c r="AP296" s="701">
        <v>83332000</v>
      </c>
      <c r="AQ296" s="701">
        <v>216668000</v>
      </c>
      <c r="AR296" s="710">
        <v>0</v>
      </c>
      <c r="AS296" s="701">
        <v>0</v>
      </c>
      <c r="AT296" s="701">
        <v>83332000</v>
      </c>
      <c r="AU296" s="702">
        <v>0</v>
      </c>
      <c r="AV296" s="701">
        <v>0</v>
      </c>
      <c r="AW296" s="702">
        <v>0</v>
      </c>
      <c r="AX296" s="702">
        <v>0</v>
      </c>
      <c r="AY296" s="702">
        <v>0</v>
      </c>
      <c r="AZ296" s="702">
        <v>0</v>
      </c>
      <c r="BA296" s="702">
        <v>0</v>
      </c>
      <c r="BC296" s="703">
        <f t="shared" si="17"/>
        <v>0</v>
      </c>
      <c r="BD296" s="703" t="e">
        <f t="shared" si="18"/>
        <v>#DIV/0!</v>
      </c>
    </row>
    <row r="297" spans="1:56" ht="15" hidden="1" customHeight="1" x14ac:dyDescent="0.25">
      <c r="A297" s="581" t="str">
        <f t="shared" si="19"/>
        <v>C2599100060110</v>
      </c>
      <c r="B297" s="1603" t="s">
        <v>120</v>
      </c>
      <c r="C297" s="1889"/>
      <c r="D297" s="1603" t="s">
        <v>370</v>
      </c>
      <c r="E297" s="1889"/>
      <c r="F297" s="1603" t="s">
        <v>357</v>
      </c>
      <c r="G297" s="1889"/>
      <c r="H297" s="1603" t="s">
        <v>325</v>
      </c>
      <c r="I297" s="1889"/>
      <c r="J297" s="1603" t="s">
        <v>313</v>
      </c>
      <c r="K297" s="1889"/>
      <c r="L297" s="1889"/>
      <c r="M297" s="1603" t="s">
        <v>312</v>
      </c>
      <c r="N297" s="1889"/>
      <c r="O297" s="1889"/>
      <c r="P297" s="1603"/>
      <c r="Q297" s="1889"/>
      <c r="R297" s="1603"/>
      <c r="S297" s="1889"/>
      <c r="T297" s="1605" t="s">
        <v>364</v>
      </c>
      <c r="U297" s="1889"/>
      <c r="V297" s="1889"/>
      <c r="W297" s="1889"/>
      <c r="X297" s="1889"/>
      <c r="Y297" s="1889"/>
      <c r="Z297" s="1889"/>
      <c r="AA297" s="1889"/>
      <c r="AB297" s="1603" t="s">
        <v>306</v>
      </c>
      <c r="AC297" s="1889"/>
      <c r="AD297" s="1889"/>
      <c r="AE297" s="1889"/>
      <c r="AF297" s="1889"/>
      <c r="AG297" s="1603" t="s">
        <v>307</v>
      </c>
      <c r="AH297" s="1889"/>
      <c r="AI297" s="1889"/>
      <c r="AJ297" s="317" t="s">
        <v>86</v>
      </c>
      <c r="AK297" s="1604"/>
      <c r="AL297" s="1604"/>
      <c r="AM297" s="1604"/>
      <c r="AN297" s="1604"/>
      <c r="AO297" s="613">
        <v>0</v>
      </c>
      <c r="AP297" s="613">
        <v>0</v>
      </c>
      <c r="AQ297" s="613">
        <v>0</v>
      </c>
      <c r="AR297" s="709">
        <v>0</v>
      </c>
      <c r="AS297" s="613">
        <v>0</v>
      </c>
      <c r="AT297" s="613">
        <v>0</v>
      </c>
      <c r="AU297" s="613">
        <v>0</v>
      </c>
      <c r="AV297" s="613">
        <v>0</v>
      </c>
      <c r="AW297" s="613">
        <v>0</v>
      </c>
      <c r="AX297" s="613">
        <v>0</v>
      </c>
      <c r="AY297" s="613">
        <v>0</v>
      </c>
      <c r="AZ297" s="613">
        <v>0</v>
      </c>
      <c r="BA297" s="613">
        <v>0</v>
      </c>
      <c r="BB297" s="615"/>
      <c r="BC297" s="616" t="e">
        <f t="shared" si="17"/>
        <v>#DIV/0!</v>
      </c>
      <c r="BD297" s="616" t="e">
        <f t="shared" si="18"/>
        <v>#DIV/0!</v>
      </c>
    </row>
    <row r="298" spans="1:56" ht="15" hidden="1" customHeight="1" x14ac:dyDescent="0.25">
      <c r="A298" s="581" t="str">
        <f t="shared" si="19"/>
        <v>C25991000601110</v>
      </c>
      <c r="B298" s="1608" t="s">
        <v>120</v>
      </c>
      <c r="C298" s="1889"/>
      <c r="D298" s="1608" t="s">
        <v>370</v>
      </c>
      <c r="E298" s="1889"/>
      <c r="F298" s="1608" t="s">
        <v>357</v>
      </c>
      <c r="G298" s="1889"/>
      <c r="H298" s="1608" t="s">
        <v>325</v>
      </c>
      <c r="I298" s="1889"/>
      <c r="J298" s="1608" t="s">
        <v>313</v>
      </c>
      <c r="K298" s="1889"/>
      <c r="L298" s="1889"/>
      <c r="M298" s="1608" t="s">
        <v>312</v>
      </c>
      <c r="N298" s="1889"/>
      <c r="O298" s="1889"/>
      <c r="P298" s="1608" t="s">
        <v>312</v>
      </c>
      <c r="Q298" s="1889"/>
      <c r="R298" s="1608"/>
      <c r="S298" s="1889"/>
      <c r="T298" s="1609" t="s">
        <v>365</v>
      </c>
      <c r="U298" s="1889"/>
      <c r="V298" s="1889"/>
      <c r="W298" s="1889"/>
      <c r="X298" s="1889"/>
      <c r="Y298" s="1889"/>
      <c r="Z298" s="1889"/>
      <c r="AA298" s="1889"/>
      <c r="AB298" s="1608" t="s">
        <v>306</v>
      </c>
      <c r="AC298" s="1889"/>
      <c r="AD298" s="1889"/>
      <c r="AE298" s="1889"/>
      <c r="AF298" s="1889"/>
      <c r="AG298" s="1608" t="s">
        <v>307</v>
      </c>
      <c r="AH298" s="1889"/>
      <c r="AI298" s="1889"/>
      <c r="AJ298" s="320" t="s">
        <v>86</v>
      </c>
      <c r="AK298" s="1610"/>
      <c r="AL298" s="1610"/>
      <c r="AM298" s="1610"/>
      <c r="AN298" s="1610"/>
      <c r="AO298" s="618">
        <v>0</v>
      </c>
      <c r="AP298" s="618">
        <v>0</v>
      </c>
      <c r="AQ298" s="618">
        <v>0</v>
      </c>
      <c r="AR298" s="711">
        <v>0</v>
      </c>
      <c r="AS298" s="618">
        <v>0</v>
      </c>
      <c r="AT298" s="618">
        <v>0</v>
      </c>
      <c r="AU298" s="618">
        <v>0</v>
      </c>
      <c r="AV298" s="618">
        <v>0</v>
      </c>
      <c r="AW298" s="618">
        <v>0</v>
      </c>
      <c r="AX298" s="618">
        <v>0</v>
      </c>
      <c r="AY298" s="618">
        <v>0</v>
      </c>
      <c r="AZ298" s="618">
        <v>0</v>
      </c>
      <c r="BA298" s="618">
        <v>0</v>
      </c>
      <c r="BB298" s="615"/>
      <c r="BC298" s="616" t="e">
        <f t="shared" si="17"/>
        <v>#DIV/0!</v>
      </c>
      <c r="BD298" s="616" t="e">
        <f t="shared" si="18"/>
        <v>#DIV/0!</v>
      </c>
    </row>
    <row r="299" spans="1:56" ht="15" hidden="1" customHeight="1" x14ac:dyDescent="0.25">
      <c r="A299" s="581" t="str">
        <f t="shared" si="19"/>
        <v>C2599100060210</v>
      </c>
      <c r="B299" s="1603" t="s">
        <v>120</v>
      </c>
      <c r="C299" s="1889"/>
      <c r="D299" s="1603" t="s">
        <v>370</v>
      </c>
      <c r="E299" s="1889"/>
      <c r="F299" s="1603" t="s">
        <v>357</v>
      </c>
      <c r="G299" s="1889"/>
      <c r="H299" s="1603" t="s">
        <v>325</v>
      </c>
      <c r="I299" s="1889"/>
      <c r="J299" s="1603" t="s">
        <v>313</v>
      </c>
      <c r="K299" s="1889"/>
      <c r="L299" s="1889"/>
      <c r="M299" s="1603" t="s">
        <v>315</v>
      </c>
      <c r="N299" s="1889"/>
      <c r="O299" s="1889"/>
      <c r="P299" s="1603"/>
      <c r="Q299" s="1889"/>
      <c r="R299" s="1603"/>
      <c r="S299" s="1889"/>
      <c r="T299" s="1605" t="s">
        <v>359</v>
      </c>
      <c r="U299" s="1889"/>
      <c r="V299" s="1889"/>
      <c r="W299" s="1889"/>
      <c r="X299" s="1889"/>
      <c r="Y299" s="1889"/>
      <c r="Z299" s="1889"/>
      <c r="AA299" s="1889"/>
      <c r="AB299" s="1603" t="s">
        <v>306</v>
      </c>
      <c r="AC299" s="1889"/>
      <c r="AD299" s="1889"/>
      <c r="AE299" s="1889"/>
      <c r="AF299" s="1889"/>
      <c r="AG299" s="1603" t="s">
        <v>307</v>
      </c>
      <c r="AH299" s="1889"/>
      <c r="AI299" s="1889"/>
      <c r="AJ299" s="317" t="s">
        <v>86</v>
      </c>
      <c r="AK299" s="1604"/>
      <c r="AL299" s="1604"/>
      <c r="AM299" s="1604"/>
      <c r="AN299" s="1604"/>
      <c r="AO299" s="612">
        <v>300000000</v>
      </c>
      <c r="AP299" s="612">
        <v>83332000</v>
      </c>
      <c r="AQ299" s="612">
        <v>216668000</v>
      </c>
      <c r="AR299" s="709">
        <v>0</v>
      </c>
      <c r="AS299" s="613">
        <v>0</v>
      </c>
      <c r="AT299" s="612">
        <v>83332000</v>
      </c>
      <c r="AU299" s="613">
        <v>0</v>
      </c>
      <c r="AV299" s="613">
        <v>0</v>
      </c>
      <c r="AW299" s="613">
        <v>0</v>
      </c>
      <c r="AX299" s="613">
        <v>0</v>
      </c>
      <c r="AY299" s="613">
        <v>0</v>
      </c>
      <c r="AZ299" s="613">
        <v>0</v>
      </c>
      <c r="BA299" s="613">
        <v>0</v>
      </c>
      <c r="BB299" s="615"/>
      <c r="BC299" s="616">
        <f t="shared" si="17"/>
        <v>0</v>
      </c>
      <c r="BD299" s="616" t="e">
        <f t="shared" si="18"/>
        <v>#DIV/0!</v>
      </c>
    </row>
    <row r="300" spans="1:56" ht="15" hidden="1" customHeight="1" x14ac:dyDescent="0.25">
      <c r="A300" s="581" t="str">
        <f t="shared" si="19"/>
        <v>C25991000602110</v>
      </c>
      <c r="B300" s="1608" t="s">
        <v>120</v>
      </c>
      <c r="C300" s="1889"/>
      <c r="D300" s="1608" t="s">
        <v>370</v>
      </c>
      <c r="E300" s="1889"/>
      <c r="F300" s="1608" t="s">
        <v>357</v>
      </c>
      <c r="G300" s="1889"/>
      <c r="H300" s="1608" t="s">
        <v>325</v>
      </c>
      <c r="I300" s="1889"/>
      <c r="J300" s="1608" t="s">
        <v>313</v>
      </c>
      <c r="K300" s="1889"/>
      <c r="L300" s="1889"/>
      <c r="M300" s="1608" t="s">
        <v>315</v>
      </c>
      <c r="N300" s="1889"/>
      <c r="O300" s="1889"/>
      <c r="P300" s="1608" t="s">
        <v>312</v>
      </c>
      <c r="Q300" s="1889"/>
      <c r="R300" s="1608"/>
      <c r="S300" s="1889"/>
      <c r="T300" s="1609" t="s">
        <v>365</v>
      </c>
      <c r="U300" s="1889"/>
      <c r="V300" s="1889"/>
      <c r="W300" s="1889"/>
      <c r="X300" s="1889"/>
      <c r="Y300" s="1889"/>
      <c r="Z300" s="1889"/>
      <c r="AA300" s="1889"/>
      <c r="AB300" s="1608" t="s">
        <v>306</v>
      </c>
      <c r="AC300" s="1889"/>
      <c r="AD300" s="1889"/>
      <c r="AE300" s="1889"/>
      <c r="AF300" s="1889"/>
      <c r="AG300" s="1608" t="s">
        <v>307</v>
      </c>
      <c r="AH300" s="1889"/>
      <c r="AI300" s="1889"/>
      <c r="AJ300" s="320" t="s">
        <v>86</v>
      </c>
      <c r="AK300" s="1610"/>
      <c r="AL300" s="1610"/>
      <c r="AM300" s="1610"/>
      <c r="AN300" s="1610"/>
      <c r="AO300" s="617">
        <v>54000000</v>
      </c>
      <c r="AP300" s="617">
        <v>53332000</v>
      </c>
      <c r="AQ300" s="617">
        <v>668000</v>
      </c>
      <c r="AR300" s="711">
        <v>0</v>
      </c>
      <c r="AS300" s="618">
        <v>0</v>
      </c>
      <c r="AT300" s="617">
        <v>53332000</v>
      </c>
      <c r="AU300" s="618">
        <v>0</v>
      </c>
      <c r="AV300" s="618">
        <v>0</v>
      </c>
      <c r="AW300" s="618">
        <v>0</v>
      </c>
      <c r="AX300" s="618">
        <v>0</v>
      </c>
      <c r="AY300" s="618">
        <v>0</v>
      </c>
      <c r="AZ300" s="618">
        <v>0</v>
      </c>
      <c r="BA300" s="618">
        <v>0</v>
      </c>
      <c r="BB300" s="615"/>
      <c r="BC300" s="616">
        <f t="shared" si="17"/>
        <v>0</v>
      </c>
      <c r="BD300" s="616" t="e">
        <f t="shared" si="18"/>
        <v>#DIV/0!</v>
      </c>
    </row>
    <row r="301" spans="1:56" ht="15" hidden="1" customHeight="1" x14ac:dyDescent="0.25">
      <c r="A301" s="581" t="str">
        <f t="shared" si="19"/>
        <v>C25991000602310</v>
      </c>
      <c r="B301" s="1608" t="s">
        <v>120</v>
      </c>
      <c r="C301" s="1889"/>
      <c r="D301" s="1608" t="s">
        <v>370</v>
      </c>
      <c r="E301" s="1889"/>
      <c r="F301" s="1608" t="s">
        <v>357</v>
      </c>
      <c r="G301" s="1889"/>
      <c r="H301" s="1608" t="s">
        <v>325</v>
      </c>
      <c r="I301" s="1889"/>
      <c r="J301" s="1608" t="s">
        <v>313</v>
      </c>
      <c r="K301" s="1889"/>
      <c r="L301" s="1889"/>
      <c r="M301" s="1608" t="s">
        <v>315</v>
      </c>
      <c r="N301" s="1889"/>
      <c r="O301" s="1889"/>
      <c r="P301" s="1608" t="s">
        <v>322</v>
      </c>
      <c r="Q301" s="1889"/>
      <c r="R301" s="1608"/>
      <c r="S301" s="1889"/>
      <c r="T301" s="1609" t="s">
        <v>361</v>
      </c>
      <c r="U301" s="1889"/>
      <c r="V301" s="1889"/>
      <c r="W301" s="1889"/>
      <c r="X301" s="1889"/>
      <c r="Y301" s="1889"/>
      <c r="Z301" s="1889"/>
      <c r="AA301" s="1889"/>
      <c r="AB301" s="1608" t="s">
        <v>306</v>
      </c>
      <c r="AC301" s="1889"/>
      <c r="AD301" s="1889"/>
      <c r="AE301" s="1889"/>
      <c r="AF301" s="1889"/>
      <c r="AG301" s="1608" t="s">
        <v>307</v>
      </c>
      <c r="AH301" s="1889"/>
      <c r="AI301" s="1889"/>
      <c r="AJ301" s="320" t="s">
        <v>86</v>
      </c>
      <c r="AK301" s="1610"/>
      <c r="AL301" s="1610"/>
      <c r="AM301" s="1610"/>
      <c r="AN301" s="1610"/>
      <c r="AO301" s="617">
        <v>16000000</v>
      </c>
      <c r="AP301" s="617">
        <v>16000000</v>
      </c>
      <c r="AQ301" s="618">
        <v>0</v>
      </c>
      <c r="AR301" s="711">
        <v>0</v>
      </c>
      <c r="AS301" s="618">
        <v>0</v>
      </c>
      <c r="AT301" s="617">
        <v>16000000</v>
      </c>
      <c r="AU301" s="618">
        <v>0</v>
      </c>
      <c r="AV301" s="618">
        <v>0</v>
      </c>
      <c r="AW301" s="618">
        <v>0</v>
      </c>
      <c r="AX301" s="618">
        <v>0</v>
      </c>
      <c r="AY301" s="618">
        <v>0</v>
      </c>
      <c r="AZ301" s="618">
        <v>0</v>
      </c>
      <c r="BA301" s="618">
        <v>0</v>
      </c>
      <c r="BB301" s="615"/>
      <c r="BC301" s="616">
        <f t="shared" si="17"/>
        <v>0</v>
      </c>
      <c r="BD301" s="616" t="e">
        <f t="shared" si="18"/>
        <v>#DIV/0!</v>
      </c>
    </row>
    <row r="302" spans="1:56" ht="15" hidden="1" customHeight="1" x14ac:dyDescent="0.25">
      <c r="A302" s="581" t="str">
        <f t="shared" si="19"/>
        <v>C25991000602410</v>
      </c>
      <c r="B302" s="1608" t="s">
        <v>120</v>
      </c>
      <c r="C302" s="1889"/>
      <c r="D302" s="1608" t="s">
        <v>370</v>
      </c>
      <c r="E302" s="1889"/>
      <c r="F302" s="1608" t="s">
        <v>357</v>
      </c>
      <c r="G302" s="1889"/>
      <c r="H302" s="1608" t="s">
        <v>325</v>
      </c>
      <c r="I302" s="1889"/>
      <c r="J302" s="1608" t="s">
        <v>313</v>
      </c>
      <c r="K302" s="1889"/>
      <c r="L302" s="1889"/>
      <c r="M302" s="1608" t="s">
        <v>315</v>
      </c>
      <c r="N302" s="1889"/>
      <c r="O302" s="1889"/>
      <c r="P302" s="1608" t="s">
        <v>316</v>
      </c>
      <c r="Q302" s="1889"/>
      <c r="R302" s="1608"/>
      <c r="S302" s="1889"/>
      <c r="T302" s="1609" t="s">
        <v>105</v>
      </c>
      <c r="U302" s="1889"/>
      <c r="V302" s="1889"/>
      <c r="W302" s="1889"/>
      <c r="X302" s="1889"/>
      <c r="Y302" s="1889"/>
      <c r="Z302" s="1889"/>
      <c r="AA302" s="1889"/>
      <c r="AB302" s="1608" t="s">
        <v>306</v>
      </c>
      <c r="AC302" s="1889"/>
      <c r="AD302" s="1889"/>
      <c r="AE302" s="1889"/>
      <c r="AF302" s="1889"/>
      <c r="AG302" s="1608" t="s">
        <v>307</v>
      </c>
      <c r="AH302" s="1889"/>
      <c r="AI302" s="1889"/>
      <c r="AJ302" s="320" t="s">
        <v>86</v>
      </c>
      <c r="AK302" s="1610"/>
      <c r="AL302" s="1610"/>
      <c r="AM302" s="1610"/>
      <c r="AN302" s="1610"/>
      <c r="AO302" s="617">
        <v>14000000</v>
      </c>
      <c r="AP302" s="617">
        <v>14000000</v>
      </c>
      <c r="AQ302" s="618">
        <v>0</v>
      </c>
      <c r="AR302" s="711">
        <v>0</v>
      </c>
      <c r="AS302" s="618">
        <v>0</v>
      </c>
      <c r="AT302" s="617">
        <v>14000000</v>
      </c>
      <c r="AU302" s="618">
        <v>0</v>
      </c>
      <c r="AV302" s="618">
        <v>0</v>
      </c>
      <c r="AW302" s="618">
        <v>0</v>
      </c>
      <c r="AX302" s="618">
        <v>0</v>
      </c>
      <c r="AY302" s="618">
        <v>0</v>
      </c>
      <c r="AZ302" s="618">
        <v>0</v>
      </c>
      <c r="BA302" s="618">
        <v>0</v>
      </c>
      <c r="BB302" s="615"/>
      <c r="BC302" s="616">
        <f t="shared" si="17"/>
        <v>0</v>
      </c>
      <c r="BD302" s="616" t="e">
        <f t="shared" si="18"/>
        <v>#DIV/0!</v>
      </c>
    </row>
    <row r="303" spans="1:56" ht="15" hidden="1" customHeight="1" x14ac:dyDescent="0.25">
      <c r="A303" s="581" t="str">
        <f t="shared" si="19"/>
        <v>C25991000602810</v>
      </c>
      <c r="B303" s="1608" t="s">
        <v>120</v>
      </c>
      <c r="C303" s="1889"/>
      <c r="D303" s="1608" t="s">
        <v>370</v>
      </c>
      <c r="E303" s="1889"/>
      <c r="F303" s="1608" t="s">
        <v>357</v>
      </c>
      <c r="G303" s="1889"/>
      <c r="H303" s="1608" t="s">
        <v>325</v>
      </c>
      <c r="I303" s="1889"/>
      <c r="J303" s="1608" t="s">
        <v>313</v>
      </c>
      <c r="K303" s="1889"/>
      <c r="L303" s="1889"/>
      <c r="M303" s="1608" t="s">
        <v>315</v>
      </c>
      <c r="N303" s="1889"/>
      <c r="O303" s="1889"/>
      <c r="P303" s="1608" t="s">
        <v>327</v>
      </c>
      <c r="Q303" s="1889"/>
      <c r="R303" s="1608"/>
      <c r="S303" s="1889"/>
      <c r="T303" s="1609" t="s">
        <v>686</v>
      </c>
      <c r="U303" s="1889"/>
      <c r="V303" s="1889"/>
      <c r="W303" s="1889"/>
      <c r="X303" s="1889"/>
      <c r="Y303" s="1889"/>
      <c r="Z303" s="1889"/>
      <c r="AA303" s="1889"/>
      <c r="AB303" s="1608" t="s">
        <v>306</v>
      </c>
      <c r="AC303" s="1889"/>
      <c r="AD303" s="1889"/>
      <c r="AE303" s="1889"/>
      <c r="AF303" s="1889"/>
      <c r="AG303" s="1608" t="s">
        <v>307</v>
      </c>
      <c r="AH303" s="1889"/>
      <c r="AI303" s="1889"/>
      <c r="AJ303" s="320" t="s">
        <v>86</v>
      </c>
      <c r="AK303" s="1610"/>
      <c r="AL303" s="1610"/>
      <c r="AM303" s="1610"/>
      <c r="AN303" s="1610"/>
      <c r="AO303" s="617">
        <v>160000000</v>
      </c>
      <c r="AP303" s="618">
        <v>0</v>
      </c>
      <c r="AQ303" s="617">
        <v>160000000</v>
      </c>
      <c r="AR303" s="711">
        <v>0</v>
      </c>
      <c r="AS303" s="618">
        <v>0</v>
      </c>
      <c r="AT303" s="618">
        <v>0</v>
      </c>
      <c r="AU303" s="618">
        <v>0</v>
      </c>
      <c r="AV303" s="618">
        <v>0</v>
      </c>
      <c r="AW303" s="618">
        <v>0</v>
      </c>
      <c r="AX303" s="618">
        <v>0</v>
      </c>
      <c r="AY303" s="618">
        <v>0</v>
      </c>
      <c r="AZ303" s="618">
        <v>0</v>
      </c>
      <c r="BA303" s="618">
        <v>0</v>
      </c>
      <c r="BB303" s="615"/>
      <c r="BC303" s="616">
        <f t="shared" si="17"/>
        <v>0</v>
      </c>
      <c r="BD303" s="616" t="e">
        <f t="shared" si="18"/>
        <v>#DIV/0!</v>
      </c>
    </row>
    <row r="304" spans="1:56" ht="15" hidden="1" customHeight="1" x14ac:dyDescent="0.25">
      <c r="A304" s="581" t="str">
        <f t="shared" si="19"/>
        <v>C259910006021110</v>
      </c>
      <c r="B304" s="1608" t="s">
        <v>120</v>
      </c>
      <c r="C304" s="1889"/>
      <c r="D304" s="1608" t="s">
        <v>370</v>
      </c>
      <c r="E304" s="1889"/>
      <c r="F304" s="1608" t="s">
        <v>357</v>
      </c>
      <c r="G304" s="1889"/>
      <c r="H304" s="1608" t="s">
        <v>325</v>
      </c>
      <c r="I304" s="1889"/>
      <c r="J304" s="1608" t="s">
        <v>313</v>
      </c>
      <c r="K304" s="1889"/>
      <c r="L304" s="1889"/>
      <c r="M304" s="1608" t="s">
        <v>315</v>
      </c>
      <c r="N304" s="1889"/>
      <c r="O304" s="1889"/>
      <c r="P304" s="1608" t="s">
        <v>101</v>
      </c>
      <c r="Q304" s="1889"/>
      <c r="R304" s="1608"/>
      <c r="S304" s="1889"/>
      <c r="T304" s="1609" t="s">
        <v>363</v>
      </c>
      <c r="U304" s="1889"/>
      <c r="V304" s="1889"/>
      <c r="W304" s="1889"/>
      <c r="X304" s="1889"/>
      <c r="Y304" s="1889"/>
      <c r="Z304" s="1889"/>
      <c r="AA304" s="1889"/>
      <c r="AB304" s="1608" t="s">
        <v>306</v>
      </c>
      <c r="AC304" s="1889"/>
      <c r="AD304" s="1889"/>
      <c r="AE304" s="1889"/>
      <c r="AF304" s="1889"/>
      <c r="AG304" s="1608" t="s">
        <v>307</v>
      </c>
      <c r="AH304" s="1889"/>
      <c r="AI304" s="1889"/>
      <c r="AJ304" s="320" t="s">
        <v>86</v>
      </c>
      <c r="AK304" s="1610"/>
      <c r="AL304" s="1610"/>
      <c r="AM304" s="1610"/>
      <c r="AN304" s="1610"/>
      <c r="AO304" s="617">
        <v>56000000</v>
      </c>
      <c r="AP304" s="618">
        <v>0</v>
      </c>
      <c r="AQ304" s="617">
        <v>56000000</v>
      </c>
      <c r="AR304" s="711">
        <v>0</v>
      </c>
      <c r="AS304" s="618">
        <v>0</v>
      </c>
      <c r="AT304" s="618">
        <v>0</v>
      </c>
      <c r="AU304" s="618">
        <v>0</v>
      </c>
      <c r="AV304" s="618">
        <v>0</v>
      </c>
      <c r="AW304" s="618">
        <v>0</v>
      </c>
      <c r="AX304" s="618">
        <v>0</v>
      </c>
      <c r="AY304" s="618">
        <v>0</v>
      </c>
      <c r="AZ304" s="618">
        <v>0</v>
      </c>
      <c r="BA304" s="618">
        <v>0</v>
      </c>
      <c r="BB304" s="615"/>
      <c r="BC304" s="616">
        <f t="shared" si="17"/>
        <v>0</v>
      </c>
      <c r="BD304" s="616" t="e">
        <f t="shared" si="18"/>
        <v>#DIV/0!</v>
      </c>
    </row>
    <row r="305" spans="1:56" ht="15" hidden="1" customHeight="1" x14ac:dyDescent="0.25">
      <c r="A305" s="581" t="str">
        <f t="shared" si="19"/>
        <v/>
      </c>
      <c r="B305" s="585" t="s">
        <v>269</v>
      </c>
      <c r="C305" s="585" t="s">
        <v>269</v>
      </c>
      <c r="D305" s="585" t="s">
        <v>269</v>
      </c>
      <c r="E305" s="585" t="s">
        <v>269</v>
      </c>
      <c r="F305" s="585" t="s">
        <v>269</v>
      </c>
      <c r="G305" s="585" t="s">
        <v>269</v>
      </c>
      <c r="H305" s="585" t="s">
        <v>269</v>
      </c>
      <c r="I305" s="585" t="s">
        <v>269</v>
      </c>
      <c r="J305" s="585" t="s">
        <v>269</v>
      </c>
      <c r="K305" s="1888" t="s">
        <v>269</v>
      </c>
      <c r="L305" s="1889"/>
      <c r="M305" s="1888" t="s">
        <v>269</v>
      </c>
      <c r="N305" s="1889"/>
      <c r="O305" s="585" t="s">
        <v>269</v>
      </c>
      <c r="P305" s="585" t="s">
        <v>269</v>
      </c>
      <c r="Q305" s="585" t="s">
        <v>269</v>
      </c>
      <c r="R305" s="585" t="s">
        <v>269</v>
      </c>
      <c r="S305" s="585" t="s">
        <v>269</v>
      </c>
      <c r="T305" s="585" t="s">
        <v>269</v>
      </c>
      <c r="U305" s="585" t="s">
        <v>269</v>
      </c>
      <c r="V305" s="585" t="s">
        <v>269</v>
      </c>
      <c r="W305" s="585" t="s">
        <v>269</v>
      </c>
      <c r="X305" s="585" t="s">
        <v>269</v>
      </c>
      <c r="Y305" s="585" t="s">
        <v>269</v>
      </c>
      <c r="Z305" s="585" t="s">
        <v>269</v>
      </c>
      <c r="AA305" s="585" t="s">
        <v>269</v>
      </c>
      <c r="AB305" s="1888" t="s">
        <v>269</v>
      </c>
      <c r="AC305" s="1889"/>
      <c r="AD305" s="1888" t="s">
        <v>269</v>
      </c>
      <c r="AE305" s="1889"/>
      <c r="AF305" s="585" t="s">
        <v>269</v>
      </c>
      <c r="AG305" s="585" t="s">
        <v>269</v>
      </c>
      <c r="AH305" s="585" t="s">
        <v>269</v>
      </c>
      <c r="AI305" s="585" t="s">
        <v>269</v>
      </c>
      <c r="AJ305" s="585" t="s">
        <v>269</v>
      </c>
      <c r="AK305" s="585" t="s">
        <v>269</v>
      </c>
      <c r="AL305" s="1890" t="s">
        <v>269</v>
      </c>
      <c r="AM305" s="1890"/>
      <c r="AN305" s="1890"/>
      <c r="AO305" s="619" t="s">
        <v>269</v>
      </c>
      <c r="AP305" s="619" t="s">
        <v>269</v>
      </c>
      <c r="AQ305" s="619" t="s">
        <v>269</v>
      </c>
      <c r="AR305" s="713" t="s">
        <v>269</v>
      </c>
      <c r="AS305" s="619" t="s">
        <v>269</v>
      </c>
      <c r="AT305" s="619" t="s">
        <v>269</v>
      </c>
      <c r="AU305" s="619" t="s">
        <v>269</v>
      </c>
      <c r="AV305" s="619" t="s">
        <v>269</v>
      </c>
      <c r="AW305" s="619" t="s">
        <v>269</v>
      </c>
      <c r="AX305" s="619" t="s">
        <v>269</v>
      </c>
      <c r="AY305" s="619" t="s">
        <v>269</v>
      </c>
      <c r="AZ305" s="619" t="s">
        <v>269</v>
      </c>
      <c r="BA305" s="619" t="s">
        <v>269</v>
      </c>
      <c r="BB305" s="615"/>
      <c r="BC305" s="616" t="e">
        <f t="shared" si="17"/>
        <v>#VALUE!</v>
      </c>
      <c r="BD305" s="616" t="e">
        <f t="shared" si="18"/>
        <v>#VALUE!</v>
      </c>
    </row>
    <row r="306" spans="1:56" x14ac:dyDescent="0.25">
      <c r="AO306" s="597">
        <f>+AO296+AO285+AO283+AO282+AO281+AO268+AO259+AO250+AO241+AO230+AO216+AO200+AO199</f>
        <v>33185745822</v>
      </c>
    </row>
    <row r="307" spans="1:56" x14ac:dyDescent="0.25">
      <c r="AO307" s="597">
        <f>+AO306+AP27-AO22</f>
        <v>-100000000</v>
      </c>
    </row>
    <row r="308" spans="1:56" ht="18" x14ac:dyDescent="0.25">
      <c r="AO308" s="597" t="str">
        <f>+T199</f>
        <v>FORTALECIMIENTO DE LA CAPACIDAD TÉCNICA DE DEFENSA DE LOS OPERADORES , , NACIONAL</v>
      </c>
      <c r="AP308" s="289">
        <v>400000000</v>
      </c>
      <c r="AQ308" s="289">
        <v>-400000000</v>
      </c>
    </row>
    <row r="309" spans="1:56" ht="18" x14ac:dyDescent="0.25">
      <c r="AO309" s="597" t="str">
        <f>+T230</f>
        <v>CONSOLIDACIÓN DEL SISTEMA DE ALERTAS TEMPRANAS PARA LA PREVENCIÓN DE VIOLACIONES DE DDHH Y DIH A NIVEL NACIONAL</v>
      </c>
      <c r="AP309" s="293">
        <v>350000000</v>
      </c>
      <c r="AQ309" s="293">
        <v>350000000</v>
      </c>
    </row>
    <row r="310" spans="1:56" ht="18" x14ac:dyDescent="0.25">
      <c r="AO310" s="597" t="str">
        <f>+T241</f>
        <v>IMPLEMENTACIÓN DE LA ESTRATEGIA DE ATENCIÓN DEFENSORIAL DESCENTRALIZADA A LA POBLACIÓN RURAL EN COLOMBIA</v>
      </c>
      <c r="AP310" s="293">
        <v>300000000</v>
      </c>
      <c r="AQ310" s="293">
        <v>-300000000</v>
      </c>
    </row>
    <row r="311" spans="1:56" ht="18" x14ac:dyDescent="0.25">
      <c r="AO311" s="597" t="str">
        <f>+T259</f>
        <v>FORTALECIMIENTO DE LAS COMUNIDADES EN RIESGO Y SITUACIÓN DE DESPLAZAMIENTO FORZADO, PARA LA EXIGIBILIDAD DE SUS DERECHOS , , NACIONAL</v>
      </c>
      <c r="AP311" s="293">
        <v>400000000</v>
      </c>
      <c r="AQ311" s="293">
        <v>-400000000</v>
      </c>
    </row>
    <row r="312" spans="1:56" x14ac:dyDescent="0.25">
      <c r="AP312" s="597">
        <f>+SUM(AP308:AP311)</f>
        <v>1450000000</v>
      </c>
      <c r="AQ312" s="678">
        <f>+SUM(AQ308:AQ311)</f>
        <v>-750000000</v>
      </c>
    </row>
  </sheetData>
  <autoFilter ref="B28:BD305">
    <filterColumn colId="0" showButton="0">
      <filters>
        <filter val="C"/>
      </filters>
    </filterColumn>
    <filterColumn colId="2" showButton="0"/>
    <filterColumn colId="4" showButton="0">
      <colorFilter dxfId="41" cellColor="0"/>
    </filterColumn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5" showButton="0"/>
    <filterColumn colId="36" showButton="0"/>
    <filterColumn colId="37" showButton="0"/>
  </autoFilter>
  <mergeCells count="3457">
    <mergeCell ref="B2:K6"/>
    <mergeCell ref="N3:AB5"/>
    <mergeCell ref="AE3:AL3"/>
    <mergeCell ref="AN3:AR3"/>
    <mergeCell ref="AE5:AL7"/>
    <mergeCell ref="AN5:AR7"/>
    <mergeCell ref="B15:G15"/>
    <mergeCell ref="H15:AH15"/>
    <mergeCell ref="AL15:AN15"/>
    <mergeCell ref="B16:H16"/>
    <mergeCell ref="I16:AN16"/>
    <mergeCell ref="B17:C17"/>
    <mergeCell ref="D17:E17"/>
    <mergeCell ref="F17:G17"/>
    <mergeCell ref="H17:I17"/>
    <mergeCell ref="J17:L17"/>
    <mergeCell ref="AE9:AL9"/>
    <mergeCell ref="AN9:AR9"/>
    <mergeCell ref="B14:F14"/>
    <mergeCell ref="G14:I14"/>
    <mergeCell ref="J14:Q14"/>
    <mergeCell ref="R14:X14"/>
    <mergeCell ref="Y14:AE14"/>
    <mergeCell ref="AF14:AJ14"/>
    <mergeCell ref="AL14:AN14"/>
    <mergeCell ref="AB18:AF18"/>
    <mergeCell ref="AG18:AI18"/>
    <mergeCell ref="AJ18:AN18"/>
    <mergeCell ref="B19:C19"/>
    <mergeCell ref="D19:E19"/>
    <mergeCell ref="F19:G19"/>
    <mergeCell ref="H19:I19"/>
    <mergeCell ref="J19:L19"/>
    <mergeCell ref="M19:O19"/>
    <mergeCell ref="P19:Q19"/>
    <mergeCell ref="AJ17:AN17"/>
    <mergeCell ref="B18:C18"/>
    <mergeCell ref="D18:E18"/>
    <mergeCell ref="F18:G18"/>
    <mergeCell ref="H18:I18"/>
    <mergeCell ref="J18:L18"/>
    <mergeCell ref="M18:O18"/>
    <mergeCell ref="P18:Q18"/>
    <mergeCell ref="R18:S18"/>
    <mergeCell ref="T18:AA18"/>
    <mergeCell ref="M17:O17"/>
    <mergeCell ref="P17:Q17"/>
    <mergeCell ref="R17:S17"/>
    <mergeCell ref="T17:AA17"/>
    <mergeCell ref="AB17:AF17"/>
    <mergeCell ref="AG17:AI17"/>
    <mergeCell ref="AJ20:AN20"/>
    <mergeCell ref="B21:C21"/>
    <mergeCell ref="D21:E21"/>
    <mergeCell ref="F21:G21"/>
    <mergeCell ref="H21:I21"/>
    <mergeCell ref="J21:L21"/>
    <mergeCell ref="M21:O21"/>
    <mergeCell ref="P21:Q21"/>
    <mergeCell ref="R21:S21"/>
    <mergeCell ref="T21:AA21"/>
    <mergeCell ref="M20:O20"/>
    <mergeCell ref="P20:Q20"/>
    <mergeCell ref="R20:S20"/>
    <mergeCell ref="T20:AA20"/>
    <mergeCell ref="AB20:AF20"/>
    <mergeCell ref="AG20:AI20"/>
    <mergeCell ref="R19:S19"/>
    <mergeCell ref="T19:AA19"/>
    <mergeCell ref="AB19:AF19"/>
    <mergeCell ref="AG19:AI19"/>
    <mergeCell ref="AJ19:AN19"/>
    <mergeCell ref="B20:C20"/>
    <mergeCell ref="D20:E20"/>
    <mergeCell ref="F20:G20"/>
    <mergeCell ref="H20:I20"/>
    <mergeCell ref="J20:L20"/>
    <mergeCell ref="R22:S22"/>
    <mergeCell ref="T22:AA22"/>
    <mergeCell ref="AB22:AF22"/>
    <mergeCell ref="AG22:AI22"/>
    <mergeCell ref="AJ22:AN22"/>
    <mergeCell ref="B23:C23"/>
    <mergeCell ref="D23:E23"/>
    <mergeCell ref="F23:G23"/>
    <mergeCell ref="H23:I23"/>
    <mergeCell ref="J23:L23"/>
    <mergeCell ref="AB21:AF21"/>
    <mergeCell ref="AG21:AI21"/>
    <mergeCell ref="AJ21:AN21"/>
    <mergeCell ref="B22:C22"/>
    <mergeCell ref="D22:E22"/>
    <mergeCell ref="F22:G22"/>
    <mergeCell ref="H22:I22"/>
    <mergeCell ref="J22:L22"/>
    <mergeCell ref="M22:O22"/>
    <mergeCell ref="P22:Q22"/>
    <mergeCell ref="AB24:AF24"/>
    <mergeCell ref="AG24:AI24"/>
    <mergeCell ref="AJ24:AN24"/>
    <mergeCell ref="B25:C25"/>
    <mergeCell ref="D25:E25"/>
    <mergeCell ref="F25:G25"/>
    <mergeCell ref="H25:I25"/>
    <mergeCell ref="J25:L25"/>
    <mergeCell ref="M25:O25"/>
    <mergeCell ref="P25:Q25"/>
    <mergeCell ref="AJ23:AN23"/>
    <mergeCell ref="B24:C24"/>
    <mergeCell ref="D24:E24"/>
    <mergeCell ref="F24:G24"/>
    <mergeCell ref="H24:I24"/>
    <mergeCell ref="J24:L24"/>
    <mergeCell ref="M24:O24"/>
    <mergeCell ref="P24:Q24"/>
    <mergeCell ref="R24:S24"/>
    <mergeCell ref="T24:AA24"/>
    <mergeCell ref="M23:O23"/>
    <mergeCell ref="P23:Q23"/>
    <mergeCell ref="R23:S23"/>
    <mergeCell ref="T23:AA23"/>
    <mergeCell ref="AB23:AF23"/>
    <mergeCell ref="AG23:AI23"/>
    <mergeCell ref="AK28:AN28"/>
    <mergeCell ref="B29:C29"/>
    <mergeCell ref="D29:E29"/>
    <mergeCell ref="F29:G29"/>
    <mergeCell ref="H29:I29"/>
    <mergeCell ref="J29:L29"/>
    <mergeCell ref="M29:O29"/>
    <mergeCell ref="P29:Q29"/>
    <mergeCell ref="R29:S29"/>
    <mergeCell ref="T29:AA29"/>
    <mergeCell ref="M28:O28"/>
    <mergeCell ref="P28:Q28"/>
    <mergeCell ref="R28:S28"/>
    <mergeCell ref="T28:AA28"/>
    <mergeCell ref="AB28:AF28"/>
    <mergeCell ref="AG28:AI28"/>
    <mergeCell ref="R25:S25"/>
    <mergeCell ref="T25:AA25"/>
    <mergeCell ref="AB25:AF25"/>
    <mergeCell ref="AG25:AI25"/>
    <mergeCell ref="AJ25:AN25"/>
    <mergeCell ref="B28:C28"/>
    <mergeCell ref="D28:E28"/>
    <mergeCell ref="F28:G28"/>
    <mergeCell ref="H28:I28"/>
    <mergeCell ref="J28:L28"/>
    <mergeCell ref="R30:S30"/>
    <mergeCell ref="T30:AA30"/>
    <mergeCell ref="AB30:AF30"/>
    <mergeCell ref="AG30:AI30"/>
    <mergeCell ref="AK30:AN30"/>
    <mergeCell ref="B31:C31"/>
    <mergeCell ref="D31:E31"/>
    <mergeCell ref="F31:G31"/>
    <mergeCell ref="H31:I31"/>
    <mergeCell ref="J31:L31"/>
    <mergeCell ref="AB29:AF29"/>
    <mergeCell ref="AG29:AI29"/>
    <mergeCell ref="AK29:AN29"/>
    <mergeCell ref="B30:C30"/>
    <mergeCell ref="D30:E30"/>
    <mergeCell ref="F30:G30"/>
    <mergeCell ref="H30:I30"/>
    <mergeCell ref="J30:L30"/>
    <mergeCell ref="M30:O30"/>
    <mergeCell ref="P30:Q30"/>
    <mergeCell ref="AB32:AF32"/>
    <mergeCell ref="AG32:AI32"/>
    <mergeCell ref="AK32:AN32"/>
    <mergeCell ref="B33:C33"/>
    <mergeCell ref="D33:E33"/>
    <mergeCell ref="F33:G33"/>
    <mergeCell ref="H33:I33"/>
    <mergeCell ref="J33:L33"/>
    <mergeCell ref="M33:O33"/>
    <mergeCell ref="P33:Q33"/>
    <mergeCell ref="AK31:AN31"/>
    <mergeCell ref="B32:C32"/>
    <mergeCell ref="D32:E32"/>
    <mergeCell ref="F32:G32"/>
    <mergeCell ref="H32:I32"/>
    <mergeCell ref="J32:L32"/>
    <mergeCell ref="M32:O32"/>
    <mergeCell ref="P32:Q32"/>
    <mergeCell ref="R32:S32"/>
    <mergeCell ref="T32:AA32"/>
    <mergeCell ref="M31:O31"/>
    <mergeCell ref="P31:Q31"/>
    <mergeCell ref="R31:S31"/>
    <mergeCell ref="T31:AA31"/>
    <mergeCell ref="AB31:AF31"/>
    <mergeCell ref="AG31:AI31"/>
    <mergeCell ref="AK34:AN34"/>
    <mergeCell ref="B35:C35"/>
    <mergeCell ref="D35:E35"/>
    <mergeCell ref="F35:G35"/>
    <mergeCell ref="H35:I35"/>
    <mergeCell ref="J35:L35"/>
    <mergeCell ref="M35:O35"/>
    <mergeCell ref="P35:Q35"/>
    <mergeCell ref="R35:S35"/>
    <mergeCell ref="T35:AA35"/>
    <mergeCell ref="M34:O34"/>
    <mergeCell ref="P34:Q34"/>
    <mergeCell ref="R34:S34"/>
    <mergeCell ref="T34:AA34"/>
    <mergeCell ref="AB34:AF34"/>
    <mergeCell ref="AG34:AI34"/>
    <mergeCell ref="R33:S33"/>
    <mergeCell ref="T33:AA33"/>
    <mergeCell ref="AB33:AF33"/>
    <mergeCell ref="AG33:AI33"/>
    <mergeCell ref="AK33:AN33"/>
    <mergeCell ref="B34:C34"/>
    <mergeCell ref="D34:E34"/>
    <mergeCell ref="F34:G34"/>
    <mergeCell ref="H34:I34"/>
    <mergeCell ref="J34:L34"/>
    <mergeCell ref="R36:S36"/>
    <mergeCell ref="T36:AA36"/>
    <mergeCell ref="AB36:AF36"/>
    <mergeCell ref="AG36:AI36"/>
    <mergeCell ref="AK36:AN36"/>
    <mergeCell ref="B37:C37"/>
    <mergeCell ref="D37:E37"/>
    <mergeCell ref="F37:G37"/>
    <mergeCell ref="H37:I37"/>
    <mergeCell ref="J37:L37"/>
    <mergeCell ref="AB35:AF35"/>
    <mergeCell ref="AG35:AI35"/>
    <mergeCell ref="AK35:AN35"/>
    <mergeCell ref="B36:C36"/>
    <mergeCell ref="D36:E36"/>
    <mergeCell ref="F36:G36"/>
    <mergeCell ref="H36:I36"/>
    <mergeCell ref="J36:L36"/>
    <mergeCell ref="M36:O36"/>
    <mergeCell ref="P36:Q36"/>
    <mergeCell ref="AB38:AF38"/>
    <mergeCell ref="AG38:AI38"/>
    <mergeCell ref="AK38:AN38"/>
    <mergeCell ref="B39:C39"/>
    <mergeCell ref="D39:E39"/>
    <mergeCell ref="F39:G39"/>
    <mergeCell ref="H39:I39"/>
    <mergeCell ref="J39:L39"/>
    <mergeCell ref="M39:O39"/>
    <mergeCell ref="P39:Q39"/>
    <mergeCell ref="AK37:AN37"/>
    <mergeCell ref="B38:C38"/>
    <mergeCell ref="D38:E38"/>
    <mergeCell ref="F38:G38"/>
    <mergeCell ref="H38:I38"/>
    <mergeCell ref="J38:L38"/>
    <mergeCell ref="M38:O38"/>
    <mergeCell ref="P38:Q38"/>
    <mergeCell ref="R38:S38"/>
    <mergeCell ref="T38:AA38"/>
    <mergeCell ref="M37:O37"/>
    <mergeCell ref="P37:Q37"/>
    <mergeCell ref="R37:S37"/>
    <mergeCell ref="T37:AA37"/>
    <mergeCell ref="AB37:AF37"/>
    <mergeCell ref="AG37:AI37"/>
    <mergeCell ref="AK40:AN40"/>
    <mergeCell ref="B41:C41"/>
    <mergeCell ref="D41:E41"/>
    <mergeCell ref="F41:G41"/>
    <mergeCell ref="H41:I41"/>
    <mergeCell ref="J41:L41"/>
    <mergeCell ref="M41:O41"/>
    <mergeCell ref="P41:Q41"/>
    <mergeCell ref="R41:S41"/>
    <mergeCell ref="T41:AA41"/>
    <mergeCell ref="M40:O40"/>
    <mergeCell ref="P40:Q40"/>
    <mergeCell ref="R40:S40"/>
    <mergeCell ref="T40:AA40"/>
    <mergeCell ref="AB40:AF40"/>
    <mergeCell ref="AG40:AI40"/>
    <mergeCell ref="R39:S39"/>
    <mergeCell ref="T39:AA39"/>
    <mergeCell ref="AB39:AF39"/>
    <mergeCell ref="AG39:AI39"/>
    <mergeCell ref="AK39:AN39"/>
    <mergeCell ref="B40:C40"/>
    <mergeCell ref="D40:E40"/>
    <mergeCell ref="F40:G40"/>
    <mergeCell ref="H40:I40"/>
    <mergeCell ref="J40:L40"/>
    <mergeCell ref="R42:S42"/>
    <mergeCell ref="T42:AA42"/>
    <mergeCell ref="AB42:AF42"/>
    <mergeCell ref="AG42:AI42"/>
    <mergeCell ref="AK42:AN42"/>
    <mergeCell ref="B43:C43"/>
    <mergeCell ref="D43:E43"/>
    <mergeCell ref="F43:G43"/>
    <mergeCell ref="H43:I43"/>
    <mergeCell ref="J43:L43"/>
    <mergeCell ref="AB41:AF41"/>
    <mergeCell ref="AG41:AI41"/>
    <mergeCell ref="AK41:AN41"/>
    <mergeCell ref="B42:C42"/>
    <mergeCell ref="D42:E42"/>
    <mergeCell ref="F42:G42"/>
    <mergeCell ref="H42:I42"/>
    <mergeCell ref="J42:L42"/>
    <mergeCell ref="M42:O42"/>
    <mergeCell ref="P42:Q42"/>
    <mergeCell ref="AB44:AF44"/>
    <mergeCell ref="AG44:AI44"/>
    <mergeCell ref="AK44:AN44"/>
    <mergeCell ref="B45:C45"/>
    <mergeCell ref="D45:E45"/>
    <mergeCell ref="F45:G45"/>
    <mergeCell ref="H45:I45"/>
    <mergeCell ref="J45:L45"/>
    <mergeCell ref="M45:O45"/>
    <mergeCell ref="P45:Q45"/>
    <mergeCell ref="AK43:AN43"/>
    <mergeCell ref="B44:C44"/>
    <mergeCell ref="D44:E44"/>
    <mergeCell ref="F44:G44"/>
    <mergeCell ref="H44:I44"/>
    <mergeCell ref="J44:L44"/>
    <mergeCell ref="M44:O44"/>
    <mergeCell ref="P44:Q44"/>
    <mergeCell ref="R44:S44"/>
    <mergeCell ref="T44:AA44"/>
    <mergeCell ref="M43:O43"/>
    <mergeCell ref="P43:Q43"/>
    <mergeCell ref="R43:S43"/>
    <mergeCell ref="T43:AA43"/>
    <mergeCell ref="AB43:AF43"/>
    <mergeCell ref="AG43:AI43"/>
    <mergeCell ref="AK46:AN46"/>
    <mergeCell ref="B47:C47"/>
    <mergeCell ref="D47:E47"/>
    <mergeCell ref="F47:G47"/>
    <mergeCell ref="H47:I47"/>
    <mergeCell ref="J47:L47"/>
    <mergeCell ref="M47:O47"/>
    <mergeCell ref="P47:Q47"/>
    <mergeCell ref="R47:S47"/>
    <mergeCell ref="T47:AA47"/>
    <mergeCell ref="M46:O46"/>
    <mergeCell ref="P46:Q46"/>
    <mergeCell ref="R46:S46"/>
    <mergeCell ref="T46:AA46"/>
    <mergeCell ref="AB46:AF46"/>
    <mergeCell ref="AG46:AI46"/>
    <mergeCell ref="R45:S45"/>
    <mergeCell ref="T45:AA45"/>
    <mergeCell ref="AB45:AF45"/>
    <mergeCell ref="AG45:AI45"/>
    <mergeCell ref="AK45:AN45"/>
    <mergeCell ref="B46:C46"/>
    <mergeCell ref="D46:E46"/>
    <mergeCell ref="F46:G46"/>
    <mergeCell ref="H46:I46"/>
    <mergeCell ref="J46:L46"/>
    <mergeCell ref="R48:S48"/>
    <mergeCell ref="T48:AA48"/>
    <mergeCell ref="AB48:AF48"/>
    <mergeCell ref="AG48:AI48"/>
    <mergeCell ref="AK48:AN48"/>
    <mergeCell ref="B49:C49"/>
    <mergeCell ref="D49:E49"/>
    <mergeCell ref="F49:G49"/>
    <mergeCell ref="H49:I49"/>
    <mergeCell ref="J49:L49"/>
    <mergeCell ref="AB47:AF47"/>
    <mergeCell ref="AG47:AI47"/>
    <mergeCell ref="AK47:AN47"/>
    <mergeCell ref="B48:C48"/>
    <mergeCell ref="D48:E48"/>
    <mergeCell ref="F48:G48"/>
    <mergeCell ref="H48:I48"/>
    <mergeCell ref="J48:L48"/>
    <mergeCell ref="M48:O48"/>
    <mergeCell ref="P48:Q48"/>
    <mergeCell ref="AB50:AF50"/>
    <mergeCell ref="AG50:AI50"/>
    <mergeCell ref="AK50:AN50"/>
    <mergeCell ref="B51:C51"/>
    <mergeCell ref="D51:E51"/>
    <mergeCell ref="F51:G51"/>
    <mergeCell ref="H51:I51"/>
    <mergeCell ref="J51:L51"/>
    <mergeCell ref="M51:O51"/>
    <mergeCell ref="P51:Q51"/>
    <mergeCell ref="AK49:AN49"/>
    <mergeCell ref="B50:C50"/>
    <mergeCell ref="D50:E50"/>
    <mergeCell ref="F50:G50"/>
    <mergeCell ref="H50:I50"/>
    <mergeCell ref="J50:L50"/>
    <mergeCell ref="M50:O50"/>
    <mergeCell ref="P50:Q50"/>
    <mergeCell ref="R50:S50"/>
    <mergeCell ref="T50:AA50"/>
    <mergeCell ref="M49:O49"/>
    <mergeCell ref="P49:Q49"/>
    <mergeCell ref="R49:S49"/>
    <mergeCell ref="T49:AA49"/>
    <mergeCell ref="AB49:AF49"/>
    <mergeCell ref="AG49:AI49"/>
    <mergeCell ref="AK52:AN52"/>
    <mergeCell ref="B53:C53"/>
    <mergeCell ref="D53:E53"/>
    <mergeCell ref="F53:G53"/>
    <mergeCell ref="H53:I53"/>
    <mergeCell ref="J53:L53"/>
    <mergeCell ref="M53:O53"/>
    <mergeCell ref="P53:Q53"/>
    <mergeCell ref="R53:S53"/>
    <mergeCell ref="T53:AA53"/>
    <mergeCell ref="M52:O52"/>
    <mergeCell ref="P52:Q52"/>
    <mergeCell ref="R52:S52"/>
    <mergeCell ref="T52:AA52"/>
    <mergeCell ref="AB52:AF52"/>
    <mergeCell ref="AG52:AI52"/>
    <mergeCell ref="R51:S51"/>
    <mergeCell ref="T51:AA51"/>
    <mergeCell ref="AB51:AF51"/>
    <mergeCell ref="AG51:AI51"/>
    <mergeCell ref="AK51:AN51"/>
    <mergeCell ref="B52:C52"/>
    <mergeCell ref="D52:E52"/>
    <mergeCell ref="F52:G52"/>
    <mergeCell ref="H52:I52"/>
    <mergeCell ref="J52:L52"/>
    <mergeCell ref="R54:S54"/>
    <mergeCell ref="T54:AA54"/>
    <mergeCell ref="AB54:AF54"/>
    <mergeCell ref="AG54:AI54"/>
    <mergeCell ref="AK54:AN54"/>
    <mergeCell ref="B55:C55"/>
    <mergeCell ref="D55:E55"/>
    <mergeCell ref="F55:G55"/>
    <mergeCell ref="H55:I55"/>
    <mergeCell ref="J55:L55"/>
    <mergeCell ref="AB53:AF53"/>
    <mergeCell ref="AG53:AI53"/>
    <mergeCell ref="AK53:AN53"/>
    <mergeCell ref="B54:C54"/>
    <mergeCell ref="D54:E54"/>
    <mergeCell ref="F54:G54"/>
    <mergeCell ref="H54:I54"/>
    <mergeCell ref="J54:L54"/>
    <mergeCell ref="M54:O54"/>
    <mergeCell ref="P54:Q54"/>
    <mergeCell ref="AB56:AF56"/>
    <mergeCell ref="AG56:AI56"/>
    <mergeCell ref="AK56:AN56"/>
    <mergeCell ref="B57:C57"/>
    <mergeCell ref="D57:E57"/>
    <mergeCell ref="F57:G57"/>
    <mergeCell ref="H57:I57"/>
    <mergeCell ref="J57:L57"/>
    <mergeCell ref="M57:O57"/>
    <mergeCell ref="P57:Q57"/>
    <mergeCell ref="AK55:AN55"/>
    <mergeCell ref="B56:C56"/>
    <mergeCell ref="D56:E56"/>
    <mergeCell ref="F56:G56"/>
    <mergeCell ref="H56:I56"/>
    <mergeCell ref="J56:L56"/>
    <mergeCell ref="M56:O56"/>
    <mergeCell ref="P56:Q56"/>
    <mergeCell ref="R56:S56"/>
    <mergeCell ref="T56:AA56"/>
    <mergeCell ref="M55:O55"/>
    <mergeCell ref="P55:Q55"/>
    <mergeCell ref="R55:S55"/>
    <mergeCell ref="T55:AA55"/>
    <mergeCell ref="AB55:AF55"/>
    <mergeCell ref="AG55:AI55"/>
    <mergeCell ref="AK58:AN58"/>
    <mergeCell ref="B59:C59"/>
    <mergeCell ref="D59:E59"/>
    <mergeCell ref="F59:G59"/>
    <mergeCell ref="H59:I59"/>
    <mergeCell ref="J59:L59"/>
    <mergeCell ref="M59:O59"/>
    <mergeCell ref="P59:Q59"/>
    <mergeCell ref="R59:S59"/>
    <mergeCell ref="T59:AA59"/>
    <mergeCell ref="M58:O58"/>
    <mergeCell ref="P58:Q58"/>
    <mergeCell ref="R58:S58"/>
    <mergeCell ref="T58:AA58"/>
    <mergeCell ref="AB58:AF58"/>
    <mergeCell ref="AG58:AI58"/>
    <mergeCell ref="R57:S57"/>
    <mergeCell ref="T57:AA57"/>
    <mergeCell ref="AB57:AF57"/>
    <mergeCell ref="AG57:AI57"/>
    <mergeCell ref="AK57:AN57"/>
    <mergeCell ref="B58:C58"/>
    <mergeCell ref="D58:E58"/>
    <mergeCell ref="F58:G58"/>
    <mergeCell ref="H58:I58"/>
    <mergeCell ref="J58:L58"/>
    <mergeCell ref="R60:S60"/>
    <mergeCell ref="T60:AA60"/>
    <mergeCell ref="AB60:AF60"/>
    <mergeCell ref="AG60:AI60"/>
    <mergeCell ref="AK60:AN60"/>
    <mergeCell ref="B61:C61"/>
    <mergeCell ref="D61:E61"/>
    <mergeCell ref="F61:G61"/>
    <mergeCell ref="H61:I61"/>
    <mergeCell ref="J61:L61"/>
    <mergeCell ref="AB59:AF59"/>
    <mergeCell ref="AG59:AI59"/>
    <mergeCell ref="AK59:AN59"/>
    <mergeCell ref="B60:C60"/>
    <mergeCell ref="D60:E60"/>
    <mergeCell ref="F60:G60"/>
    <mergeCell ref="H60:I60"/>
    <mergeCell ref="J60:L60"/>
    <mergeCell ref="M60:O60"/>
    <mergeCell ref="P60:Q60"/>
    <mergeCell ref="AB62:AF62"/>
    <mergeCell ref="AG62:AI62"/>
    <mergeCell ref="AK62:AN62"/>
    <mergeCell ref="B63:C63"/>
    <mergeCell ref="D63:E63"/>
    <mergeCell ref="F63:G63"/>
    <mergeCell ref="H63:I63"/>
    <mergeCell ref="J63:L63"/>
    <mergeCell ref="M63:O63"/>
    <mergeCell ref="P63:Q63"/>
    <mergeCell ref="AK61:AN61"/>
    <mergeCell ref="B62:C62"/>
    <mergeCell ref="D62:E62"/>
    <mergeCell ref="F62:G62"/>
    <mergeCell ref="H62:I62"/>
    <mergeCell ref="J62:L62"/>
    <mergeCell ref="M62:O62"/>
    <mergeCell ref="P62:Q62"/>
    <mergeCell ref="R62:S62"/>
    <mergeCell ref="T62:AA62"/>
    <mergeCell ref="M61:O61"/>
    <mergeCell ref="P61:Q61"/>
    <mergeCell ref="R61:S61"/>
    <mergeCell ref="T61:AA61"/>
    <mergeCell ref="AB61:AF61"/>
    <mergeCell ref="AG61:AI61"/>
    <mergeCell ref="AK64:AN64"/>
    <mergeCell ref="B65:C65"/>
    <mergeCell ref="D65:E65"/>
    <mergeCell ref="F65:G65"/>
    <mergeCell ref="H65:I65"/>
    <mergeCell ref="J65:L65"/>
    <mergeCell ref="M65:O65"/>
    <mergeCell ref="P65:Q65"/>
    <mergeCell ref="R65:S65"/>
    <mergeCell ref="T65:AA65"/>
    <mergeCell ref="M64:O64"/>
    <mergeCell ref="P64:Q64"/>
    <mergeCell ref="R64:S64"/>
    <mergeCell ref="T64:AA64"/>
    <mergeCell ref="AB64:AF64"/>
    <mergeCell ref="AG64:AI64"/>
    <mergeCell ref="R63:S63"/>
    <mergeCell ref="T63:AA63"/>
    <mergeCell ref="AB63:AF63"/>
    <mergeCell ref="AG63:AI63"/>
    <mergeCell ref="AK63:AN63"/>
    <mergeCell ref="B64:C64"/>
    <mergeCell ref="D64:E64"/>
    <mergeCell ref="F64:G64"/>
    <mergeCell ref="H64:I64"/>
    <mergeCell ref="J64:L64"/>
    <mergeCell ref="R66:S66"/>
    <mergeCell ref="T66:AA66"/>
    <mergeCell ref="AB66:AF66"/>
    <mergeCell ref="AG66:AI66"/>
    <mergeCell ref="AK66:AN66"/>
    <mergeCell ref="B67:C67"/>
    <mergeCell ref="D67:E67"/>
    <mergeCell ref="F67:G67"/>
    <mergeCell ref="H67:I67"/>
    <mergeCell ref="J67:L67"/>
    <mergeCell ref="AB65:AF65"/>
    <mergeCell ref="AG65:AI65"/>
    <mergeCell ref="AK65:AN65"/>
    <mergeCell ref="B66:C66"/>
    <mergeCell ref="D66:E66"/>
    <mergeCell ref="F66:G66"/>
    <mergeCell ref="H66:I66"/>
    <mergeCell ref="J66:L66"/>
    <mergeCell ref="M66:O66"/>
    <mergeCell ref="P66:Q66"/>
    <mergeCell ref="AB68:AF68"/>
    <mergeCell ref="AG68:AI68"/>
    <mergeCell ref="AK68:AN68"/>
    <mergeCell ref="B69:C69"/>
    <mergeCell ref="D69:E69"/>
    <mergeCell ref="F69:G69"/>
    <mergeCell ref="H69:I69"/>
    <mergeCell ref="J69:L69"/>
    <mergeCell ref="M69:O69"/>
    <mergeCell ref="P69:Q69"/>
    <mergeCell ref="AK67:AN67"/>
    <mergeCell ref="B68:C68"/>
    <mergeCell ref="D68:E68"/>
    <mergeCell ref="F68:G68"/>
    <mergeCell ref="H68:I68"/>
    <mergeCell ref="J68:L68"/>
    <mergeCell ref="M68:O68"/>
    <mergeCell ref="P68:Q68"/>
    <mergeCell ref="R68:S68"/>
    <mergeCell ref="T68:AA68"/>
    <mergeCell ref="M67:O67"/>
    <mergeCell ref="P67:Q67"/>
    <mergeCell ref="R67:S67"/>
    <mergeCell ref="T67:AA67"/>
    <mergeCell ref="AB67:AF67"/>
    <mergeCell ref="AG67:AI67"/>
    <mergeCell ref="AK70:AN70"/>
    <mergeCell ref="B71:C71"/>
    <mergeCell ref="D71:E71"/>
    <mergeCell ref="F71:G71"/>
    <mergeCell ref="H71:I71"/>
    <mergeCell ref="J71:L71"/>
    <mergeCell ref="M71:O71"/>
    <mergeCell ref="P71:Q71"/>
    <mergeCell ref="R71:S71"/>
    <mergeCell ref="T71:AA71"/>
    <mergeCell ref="M70:O70"/>
    <mergeCell ref="P70:Q70"/>
    <mergeCell ref="R70:S70"/>
    <mergeCell ref="T70:AA70"/>
    <mergeCell ref="AB70:AF70"/>
    <mergeCell ref="AG70:AI70"/>
    <mergeCell ref="R69:S69"/>
    <mergeCell ref="T69:AA69"/>
    <mergeCell ref="AB69:AF69"/>
    <mergeCell ref="AG69:AI69"/>
    <mergeCell ref="AK69:AN69"/>
    <mergeCell ref="B70:C70"/>
    <mergeCell ref="D70:E70"/>
    <mergeCell ref="F70:G70"/>
    <mergeCell ref="H70:I70"/>
    <mergeCell ref="J70:L70"/>
    <mergeCell ref="R72:S72"/>
    <mergeCell ref="T72:AA72"/>
    <mergeCell ref="AB72:AF72"/>
    <mergeCell ref="AG72:AI72"/>
    <mergeCell ref="AK72:AN72"/>
    <mergeCell ref="B73:C73"/>
    <mergeCell ref="D73:E73"/>
    <mergeCell ref="F73:G73"/>
    <mergeCell ref="H73:I73"/>
    <mergeCell ref="J73:L73"/>
    <mergeCell ref="AB71:AF71"/>
    <mergeCell ref="AG71:AI71"/>
    <mergeCell ref="AK71:AN71"/>
    <mergeCell ref="B72:C72"/>
    <mergeCell ref="D72:E72"/>
    <mergeCell ref="F72:G72"/>
    <mergeCell ref="H72:I72"/>
    <mergeCell ref="J72:L72"/>
    <mergeCell ref="M72:O72"/>
    <mergeCell ref="P72:Q72"/>
    <mergeCell ref="AB74:AF74"/>
    <mergeCell ref="AG74:AI74"/>
    <mergeCell ref="AK74:AN74"/>
    <mergeCell ref="B75:C75"/>
    <mergeCell ref="D75:E75"/>
    <mergeCell ref="F75:G75"/>
    <mergeCell ref="H75:I75"/>
    <mergeCell ref="J75:L75"/>
    <mergeCell ref="M75:O75"/>
    <mergeCell ref="P75:Q75"/>
    <mergeCell ref="AK73:AN73"/>
    <mergeCell ref="B74:C74"/>
    <mergeCell ref="D74:E74"/>
    <mergeCell ref="F74:G74"/>
    <mergeCell ref="H74:I74"/>
    <mergeCell ref="J74:L74"/>
    <mergeCell ref="M74:O74"/>
    <mergeCell ref="P74:Q74"/>
    <mergeCell ref="R74:S74"/>
    <mergeCell ref="T74:AA74"/>
    <mergeCell ref="M73:O73"/>
    <mergeCell ref="P73:Q73"/>
    <mergeCell ref="R73:S73"/>
    <mergeCell ref="T73:AA73"/>
    <mergeCell ref="AB73:AF73"/>
    <mergeCell ref="AG73:AI73"/>
    <mergeCell ref="AK76:AN76"/>
    <mergeCell ref="B77:C77"/>
    <mergeCell ref="D77:E77"/>
    <mergeCell ref="F77:G77"/>
    <mergeCell ref="H77:I77"/>
    <mergeCell ref="J77:L77"/>
    <mergeCell ref="M77:O77"/>
    <mergeCell ref="P77:Q77"/>
    <mergeCell ref="R77:S77"/>
    <mergeCell ref="T77:AA77"/>
    <mergeCell ref="M76:O76"/>
    <mergeCell ref="P76:Q76"/>
    <mergeCell ref="R76:S76"/>
    <mergeCell ref="T76:AA76"/>
    <mergeCell ref="AB76:AF76"/>
    <mergeCell ref="AG76:AI76"/>
    <mergeCell ref="R75:S75"/>
    <mergeCell ref="T75:AA75"/>
    <mergeCell ref="AB75:AF75"/>
    <mergeCell ref="AG75:AI75"/>
    <mergeCell ref="AK75:AN75"/>
    <mergeCell ref="B76:C76"/>
    <mergeCell ref="D76:E76"/>
    <mergeCell ref="F76:G76"/>
    <mergeCell ref="H76:I76"/>
    <mergeCell ref="J76:L76"/>
    <mergeCell ref="R78:S78"/>
    <mergeCell ref="T78:AA78"/>
    <mergeCell ref="AB78:AF78"/>
    <mergeCell ref="AG78:AI78"/>
    <mergeCell ref="AK78:AN78"/>
    <mergeCell ref="B79:C79"/>
    <mergeCell ref="D79:E79"/>
    <mergeCell ref="F79:G79"/>
    <mergeCell ref="H79:I79"/>
    <mergeCell ref="J79:L79"/>
    <mergeCell ref="AB77:AF77"/>
    <mergeCell ref="AG77:AI77"/>
    <mergeCell ref="AK77:AN77"/>
    <mergeCell ref="B78:C78"/>
    <mergeCell ref="D78:E78"/>
    <mergeCell ref="F78:G78"/>
    <mergeCell ref="H78:I78"/>
    <mergeCell ref="J78:L78"/>
    <mergeCell ref="M78:O78"/>
    <mergeCell ref="P78:Q78"/>
    <mergeCell ref="AB80:AF80"/>
    <mergeCell ref="AG80:AI80"/>
    <mergeCell ref="AK80:AN80"/>
    <mergeCell ref="B81:C81"/>
    <mergeCell ref="D81:E81"/>
    <mergeCell ref="F81:G81"/>
    <mergeCell ref="H81:I81"/>
    <mergeCell ref="J81:L81"/>
    <mergeCell ref="M81:O81"/>
    <mergeCell ref="P81:Q81"/>
    <mergeCell ref="AK79:AN79"/>
    <mergeCell ref="B80:C80"/>
    <mergeCell ref="D80:E80"/>
    <mergeCell ref="F80:G80"/>
    <mergeCell ref="H80:I80"/>
    <mergeCell ref="J80:L80"/>
    <mergeCell ref="M80:O80"/>
    <mergeCell ref="P80:Q80"/>
    <mergeCell ref="R80:S80"/>
    <mergeCell ref="T80:AA80"/>
    <mergeCell ref="M79:O79"/>
    <mergeCell ref="P79:Q79"/>
    <mergeCell ref="R79:S79"/>
    <mergeCell ref="T79:AA79"/>
    <mergeCell ref="AB79:AF79"/>
    <mergeCell ref="AG79:AI79"/>
    <mergeCell ref="AK82:AN82"/>
    <mergeCell ref="B83:C83"/>
    <mergeCell ref="D83:E83"/>
    <mergeCell ref="F83:G83"/>
    <mergeCell ref="H83:I83"/>
    <mergeCell ref="J83:L83"/>
    <mergeCell ref="M83:O83"/>
    <mergeCell ref="P83:Q83"/>
    <mergeCell ref="R83:S83"/>
    <mergeCell ref="T83:AA83"/>
    <mergeCell ref="M82:O82"/>
    <mergeCell ref="P82:Q82"/>
    <mergeCell ref="R82:S82"/>
    <mergeCell ref="T82:AA82"/>
    <mergeCell ref="AB82:AF82"/>
    <mergeCell ref="AG82:AI82"/>
    <mergeCell ref="R81:S81"/>
    <mergeCell ref="T81:AA81"/>
    <mergeCell ref="AB81:AF81"/>
    <mergeCell ref="AG81:AI81"/>
    <mergeCell ref="AK81:AN81"/>
    <mergeCell ref="B82:C82"/>
    <mergeCell ref="D82:E82"/>
    <mergeCell ref="F82:G82"/>
    <mergeCell ref="H82:I82"/>
    <mergeCell ref="J82:L82"/>
    <mergeCell ref="R84:S84"/>
    <mergeCell ref="T84:AA84"/>
    <mergeCell ref="AB84:AF84"/>
    <mergeCell ref="AG84:AI84"/>
    <mergeCell ref="AK84:AN84"/>
    <mergeCell ref="B85:C85"/>
    <mergeCell ref="D85:E85"/>
    <mergeCell ref="F85:G85"/>
    <mergeCell ref="H85:I85"/>
    <mergeCell ref="J85:L85"/>
    <mergeCell ref="AB83:AF83"/>
    <mergeCell ref="AG83:AI83"/>
    <mergeCell ref="AK83:AN83"/>
    <mergeCell ref="B84:C84"/>
    <mergeCell ref="D84:E84"/>
    <mergeCell ref="F84:G84"/>
    <mergeCell ref="H84:I84"/>
    <mergeCell ref="J84:L84"/>
    <mergeCell ref="M84:O84"/>
    <mergeCell ref="P84:Q84"/>
    <mergeCell ref="AB86:AF86"/>
    <mergeCell ref="AG86:AI86"/>
    <mergeCell ref="AK86:AN86"/>
    <mergeCell ref="B87:C87"/>
    <mergeCell ref="D87:E87"/>
    <mergeCell ref="F87:G87"/>
    <mergeCell ref="H87:I87"/>
    <mergeCell ref="J87:L87"/>
    <mergeCell ref="M87:O87"/>
    <mergeCell ref="P87:Q87"/>
    <mergeCell ref="AK85:AN85"/>
    <mergeCell ref="B86:C86"/>
    <mergeCell ref="D86:E86"/>
    <mergeCell ref="F86:G86"/>
    <mergeCell ref="H86:I86"/>
    <mergeCell ref="J86:L86"/>
    <mergeCell ref="M86:O86"/>
    <mergeCell ref="P86:Q86"/>
    <mergeCell ref="R86:S86"/>
    <mergeCell ref="T86:AA86"/>
    <mergeCell ref="M85:O85"/>
    <mergeCell ref="P85:Q85"/>
    <mergeCell ref="R85:S85"/>
    <mergeCell ref="T85:AA85"/>
    <mergeCell ref="AB85:AF85"/>
    <mergeCell ref="AG85:AI85"/>
    <mergeCell ref="AK88:AN88"/>
    <mergeCell ref="B89:C89"/>
    <mergeCell ref="D89:E89"/>
    <mergeCell ref="F89:G89"/>
    <mergeCell ref="H89:I89"/>
    <mergeCell ref="J89:L89"/>
    <mergeCell ref="M89:O89"/>
    <mergeCell ref="P89:Q89"/>
    <mergeCell ref="R89:S89"/>
    <mergeCell ref="T89:AA89"/>
    <mergeCell ref="M88:O88"/>
    <mergeCell ref="P88:Q88"/>
    <mergeCell ref="R88:S88"/>
    <mergeCell ref="T88:AA88"/>
    <mergeCell ref="AB88:AF88"/>
    <mergeCell ref="AG88:AI88"/>
    <mergeCell ref="R87:S87"/>
    <mergeCell ref="T87:AA87"/>
    <mergeCell ref="AB87:AF87"/>
    <mergeCell ref="AG87:AI87"/>
    <mergeCell ref="AK87:AN87"/>
    <mergeCell ref="B88:C88"/>
    <mergeCell ref="D88:E88"/>
    <mergeCell ref="F88:G88"/>
    <mergeCell ref="H88:I88"/>
    <mergeCell ref="J88:L88"/>
    <mergeCell ref="R90:S90"/>
    <mergeCell ref="T90:AA90"/>
    <mergeCell ref="AB90:AF90"/>
    <mergeCell ref="AG90:AI90"/>
    <mergeCell ref="AK90:AN90"/>
    <mergeCell ref="B91:C91"/>
    <mergeCell ref="D91:E91"/>
    <mergeCell ref="F91:G91"/>
    <mergeCell ref="H91:I91"/>
    <mergeCell ref="J91:L91"/>
    <mergeCell ref="AB89:AF89"/>
    <mergeCell ref="AG89:AI89"/>
    <mergeCell ref="AK89:AN89"/>
    <mergeCell ref="B90:C90"/>
    <mergeCell ref="D90:E90"/>
    <mergeCell ref="F90:G90"/>
    <mergeCell ref="H90:I90"/>
    <mergeCell ref="J90:L90"/>
    <mergeCell ref="M90:O90"/>
    <mergeCell ref="P90:Q90"/>
    <mergeCell ref="AB92:AF92"/>
    <mergeCell ref="AG92:AI92"/>
    <mergeCell ref="AK92:AN92"/>
    <mergeCell ref="B93:C93"/>
    <mergeCell ref="D93:E93"/>
    <mergeCell ref="F93:G93"/>
    <mergeCell ref="H93:I93"/>
    <mergeCell ref="J93:L93"/>
    <mergeCell ref="M93:O93"/>
    <mergeCell ref="P93:Q93"/>
    <mergeCell ref="AK91:AN91"/>
    <mergeCell ref="B92:C92"/>
    <mergeCell ref="D92:E92"/>
    <mergeCell ref="F92:G92"/>
    <mergeCell ref="H92:I92"/>
    <mergeCell ref="J92:L92"/>
    <mergeCell ref="M92:O92"/>
    <mergeCell ref="P92:Q92"/>
    <mergeCell ref="R92:S92"/>
    <mergeCell ref="T92:AA92"/>
    <mergeCell ref="M91:O91"/>
    <mergeCell ref="P91:Q91"/>
    <mergeCell ref="R91:S91"/>
    <mergeCell ref="T91:AA91"/>
    <mergeCell ref="AB91:AF91"/>
    <mergeCell ref="AG91:AI91"/>
    <mergeCell ref="AK94:AN94"/>
    <mergeCell ref="B95:C95"/>
    <mergeCell ref="D95:E95"/>
    <mergeCell ref="F95:G95"/>
    <mergeCell ref="H95:I95"/>
    <mergeCell ref="J95:L95"/>
    <mergeCell ref="M95:O95"/>
    <mergeCell ref="P95:Q95"/>
    <mergeCell ref="R95:S95"/>
    <mergeCell ref="T95:AA95"/>
    <mergeCell ref="M94:O94"/>
    <mergeCell ref="P94:Q94"/>
    <mergeCell ref="R94:S94"/>
    <mergeCell ref="T94:AA94"/>
    <mergeCell ref="AB94:AF94"/>
    <mergeCell ref="AG94:AI94"/>
    <mergeCell ref="R93:S93"/>
    <mergeCell ref="T93:AA93"/>
    <mergeCell ref="AB93:AF93"/>
    <mergeCell ref="AG93:AI93"/>
    <mergeCell ref="AK93:AN93"/>
    <mergeCell ref="B94:C94"/>
    <mergeCell ref="D94:E94"/>
    <mergeCell ref="F94:G94"/>
    <mergeCell ref="H94:I94"/>
    <mergeCell ref="J94:L94"/>
    <mergeCell ref="R96:S96"/>
    <mergeCell ref="T96:AA96"/>
    <mergeCell ref="AB96:AF96"/>
    <mergeCell ref="AG96:AI96"/>
    <mergeCell ref="AK96:AN96"/>
    <mergeCell ref="B97:C97"/>
    <mergeCell ref="D97:E97"/>
    <mergeCell ref="F97:G97"/>
    <mergeCell ref="H97:I97"/>
    <mergeCell ref="J97:L97"/>
    <mergeCell ref="AB95:AF95"/>
    <mergeCell ref="AG95:AI95"/>
    <mergeCell ref="AK95:AN95"/>
    <mergeCell ref="B96:C96"/>
    <mergeCell ref="D96:E96"/>
    <mergeCell ref="F96:G96"/>
    <mergeCell ref="H96:I96"/>
    <mergeCell ref="J96:L96"/>
    <mergeCell ref="M96:O96"/>
    <mergeCell ref="P96:Q96"/>
    <mergeCell ref="AB98:AF98"/>
    <mergeCell ref="AG98:AI98"/>
    <mergeCell ref="AK98:AN98"/>
    <mergeCell ref="B99:C99"/>
    <mergeCell ref="D99:E99"/>
    <mergeCell ref="F99:G99"/>
    <mergeCell ref="H99:I99"/>
    <mergeCell ref="J99:L99"/>
    <mergeCell ref="M99:O99"/>
    <mergeCell ref="P99:Q99"/>
    <mergeCell ref="AK97:AN97"/>
    <mergeCell ref="B98:C98"/>
    <mergeCell ref="D98:E98"/>
    <mergeCell ref="F98:G98"/>
    <mergeCell ref="H98:I98"/>
    <mergeCell ref="J98:L98"/>
    <mergeCell ref="M98:O98"/>
    <mergeCell ref="P98:Q98"/>
    <mergeCell ref="R98:S98"/>
    <mergeCell ref="T98:AA98"/>
    <mergeCell ref="M97:O97"/>
    <mergeCell ref="P97:Q97"/>
    <mergeCell ref="R97:S97"/>
    <mergeCell ref="T97:AA97"/>
    <mergeCell ref="AB97:AF97"/>
    <mergeCell ref="AG97:AI97"/>
    <mergeCell ref="AK100:AN100"/>
    <mergeCell ref="B101:C101"/>
    <mergeCell ref="D101:E101"/>
    <mergeCell ref="F101:G101"/>
    <mergeCell ref="H101:I101"/>
    <mergeCell ref="J101:L101"/>
    <mergeCell ref="M101:O101"/>
    <mergeCell ref="P101:Q101"/>
    <mergeCell ref="R101:S101"/>
    <mergeCell ref="T101:AA101"/>
    <mergeCell ref="M100:O100"/>
    <mergeCell ref="P100:Q100"/>
    <mergeCell ref="R100:S100"/>
    <mergeCell ref="T100:AA100"/>
    <mergeCell ref="AB100:AF100"/>
    <mergeCell ref="AG100:AI100"/>
    <mergeCell ref="R99:S99"/>
    <mergeCell ref="T99:AA99"/>
    <mergeCell ref="AB99:AF99"/>
    <mergeCell ref="AG99:AI99"/>
    <mergeCell ref="AK99:AN99"/>
    <mergeCell ref="B100:C100"/>
    <mergeCell ref="D100:E100"/>
    <mergeCell ref="F100:G100"/>
    <mergeCell ref="H100:I100"/>
    <mergeCell ref="J100:L100"/>
    <mergeCell ref="R102:S102"/>
    <mergeCell ref="T102:AA102"/>
    <mergeCell ref="AB102:AF102"/>
    <mergeCell ref="AG102:AI102"/>
    <mergeCell ref="AK102:AN102"/>
    <mergeCell ref="B103:C103"/>
    <mergeCell ref="D103:E103"/>
    <mergeCell ref="F103:G103"/>
    <mergeCell ref="H103:I103"/>
    <mergeCell ref="J103:L103"/>
    <mergeCell ref="AB101:AF101"/>
    <mergeCell ref="AG101:AI101"/>
    <mergeCell ref="AK101:AN101"/>
    <mergeCell ref="B102:C102"/>
    <mergeCell ref="D102:E102"/>
    <mergeCell ref="F102:G102"/>
    <mergeCell ref="H102:I102"/>
    <mergeCell ref="J102:L102"/>
    <mergeCell ref="M102:O102"/>
    <mergeCell ref="P102:Q102"/>
    <mergeCell ref="AB104:AF104"/>
    <mergeCell ref="AG104:AI104"/>
    <mergeCell ref="AK104:AN104"/>
    <mergeCell ref="B105:C105"/>
    <mergeCell ref="D105:E105"/>
    <mergeCell ref="F105:G105"/>
    <mergeCell ref="H105:I105"/>
    <mergeCell ref="J105:L105"/>
    <mergeCell ref="M105:O105"/>
    <mergeCell ref="P105:Q105"/>
    <mergeCell ref="AK103:AN103"/>
    <mergeCell ref="B104:C104"/>
    <mergeCell ref="D104:E104"/>
    <mergeCell ref="F104:G104"/>
    <mergeCell ref="H104:I104"/>
    <mergeCell ref="J104:L104"/>
    <mergeCell ref="M104:O104"/>
    <mergeCell ref="P104:Q104"/>
    <mergeCell ref="R104:S104"/>
    <mergeCell ref="T104:AA104"/>
    <mergeCell ref="M103:O103"/>
    <mergeCell ref="P103:Q103"/>
    <mergeCell ref="R103:S103"/>
    <mergeCell ref="T103:AA103"/>
    <mergeCell ref="AB103:AF103"/>
    <mergeCell ref="AG103:AI103"/>
    <mergeCell ref="AK106:AN106"/>
    <mergeCell ref="B107:C107"/>
    <mergeCell ref="D107:E107"/>
    <mergeCell ref="F107:G107"/>
    <mergeCell ref="H107:I107"/>
    <mergeCell ref="J107:L107"/>
    <mergeCell ref="M107:O107"/>
    <mergeCell ref="P107:Q107"/>
    <mergeCell ref="R107:S107"/>
    <mergeCell ref="T107:AA107"/>
    <mergeCell ref="M106:O106"/>
    <mergeCell ref="P106:Q106"/>
    <mergeCell ref="R106:S106"/>
    <mergeCell ref="T106:AA106"/>
    <mergeCell ref="AB106:AF106"/>
    <mergeCell ref="AG106:AI106"/>
    <mergeCell ref="R105:S105"/>
    <mergeCell ref="T105:AA105"/>
    <mergeCell ref="AB105:AF105"/>
    <mergeCell ref="AG105:AI105"/>
    <mergeCell ref="AK105:AN105"/>
    <mergeCell ref="B106:C106"/>
    <mergeCell ref="D106:E106"/>
    <mergeCell ref="F106:G106"/>
    <mergeCell ref="H106:I106"/>
    <mergeCell ref="J106:L106"/>
    <mergeCell ref="R108:S108"/>
    <mergeCell ref="T108:AA108"/>
    <mergeCell ref="AB108:AF108"/>
    <mergeCell ref="AG108:AI108"/>
    <mergeCell ref="AK108:AN108"/>
    <mergeCell ref="B109:C109"/>
    <mergeCell ref="D109:E109"/>
    <mergeCell ref="F109:G109"/>
    <mergeCell ref="H109:I109"/>
    <mergeCell ref="J109:L109"/>
    <mergeCell ref="AB107:AF107"/>
    <mergeCell ref="AG107:AI107"/>
    <mergeCell ref="AK107:AN107"/>
    <mergeCell ref="B108:C108"/>
    <mergeCell ref="D108:E108"/>
    <mergeCell ref="F108:G108"/>
    <mergeCell ref="H108:I108"/>
    <mergeCell ref="J108:L108"/>
    <mergeCell ref="M108:O108"/>
    <mergeCell ref="P108:Q108"/>
    <mergeCell ref="AB110:AF110"/>
    <mergeCell ref="AG110:AI110"/>
    <mergeCell ref="AK110:AN110"/>
    <mergeCell ref="B111:C111"/>
    <mergeCell ref="D111:E111"/>
    <mergeCell ref="F111:G111"/>
    <mergeCell ref="H111:I111"/>
    <mergeCell ref="J111:L111"/>
    <mergeCell ref="M111:O111"/>
    <mergeCell ref="P111:Q111"/>
    <mergeCell ref="AK109:AN109"/>
    <mergeCell ref="B110:C110"/>
    <mergeCell ref="D110:E110"/>
    <mergeCell ref="F110:G110"/>
    <mergeCell ref="H110:I110"/>
    <mergeCell ref="J110:L110"/>
    <mergeCell ref="M110:O110"/>
    <mergeCell ref="P110:Q110"/>
    <mergeCell ref="R110:S110"/>
    <mergeCell ref="T110:AA110"/>
    <mergeCell ref="M109:O109"/>
    <mergeCell ref="P109:Q109"/>
    <mergeCell ref="R109:S109"/>
    <mergeCell ref="T109:AA109"/>
    <mergeCell ref="AB109:AF109"/>
    <mergeCell ref="AG109:AI109"/>
    <mergeCell ref="AK112:AN112"/>
    <mergeCell ref="B113:C113"/>
    <mergeCell ref="D113:E113"/>
    <mergeCell ref="F113:G113"/>
    <mergeCell ref="H113:I113"/>
    <mergeCell ref="J113:L113"/>
    <mergeCell ref="M113:O113"/>
    <mergeCell ref="P113:Q113"/>
    <mergeCell ref="R113:S113"/>
    <mergeCell ref="T113:AA113"/>
    <mergeCell ref="M112:O112"/>
    <mergeCell ref="P112:Q112"/>
    <mergeCell ref="R112:S112"/>
    <mergeCell ref="T112:AA112"/>
    <mergeCell ref="AB112:AF112"/>
    <mergeCell ref="AG112:AI112"/>
    <mergeCell ref="R111:S111"/>
    <mergeCell ref="T111:AA111"/>
    <mergeCell ref="AB111:AF111"/>
    <mergeCell ref="AG111:AI111"/>
    <mergeCell ref="AK111:AN111"/>
    <mergeCell ref="B112:C112"/>
    <mergeCell ref="D112:E112"/>
    <mergeCell ref="F112:G112"/>
    <mergeCell ref="H112:I112"/>
    <mergeCell ref="J112:L112"/>
    <mergeCell ref="R114:S114"/>
    <mergeCell ref="T114:AA114"/>
    <mergeCell ref="AB114:AF114"/>
    <mergeCell ref="AG114:AI114"/>
    <mergeCell ref="AK114:AN114"/>
    <mergeCell ref="B115:C115"/>
    <mergeCell ref="D115:E115"/>
    <mergeCell ref="F115:G115"/>
    <mergeCell ref="H115:I115"/>
    <mergeCell ref="J115:L115"/>
    <mergeCell ref="AB113:AF113"/>
    <mergeCell ref="AG113:AI113"/>
    <mergeCell ref="AK113:AN113"/>
    <mergeCell ref="B114:C114"/>
    <mergeCell ref="D114:E114"/>
    <mergeCell ref="F114:G114"/>
    <mergeCell ref="H114:I114"/>
    <mergeCell ref="J114:L114"/>
    <mergeCell ref="M114:O114"/>
    <mergeCell ref="P114:Q114"/>
    <mergeCell ref="AB116:AF116"/>
    <mergeCell ref="AG116:AI116"/>
    <mergeCell ref="AK116:AN116"/>
    <mergeCell ref="B117:C117"/>
    <mergeCell ref="D117:E117"/>
    <mergeCell ref="F117:G117"/>
    <mergeCell ref="H117:I117"/>
    <mergeCell ref="J117:L117"/>
    <mergeCell ref="M117:O117"/>
    <mergeCell ref="P117:Q117"/>
    <mergeCell ref="AK115:AN115"/>
    <mergeCell ref="B116:C116"/>
    <mergeCell ref="D116:E116"/>
    <mergeCell ref="F116:G116"/>
    <mergeCell ref="H116:I116"/>
    <mergeCell ref="J116:L116"/>
    <mergeCell ref="M116:O116"/>
    <mergeCell ref="P116:Q116"/>
    <mergeCell ref="R116:S116"/>
    <mergeCell ref="T116:AA116"/>
    <mergeCell ref="M115:O115"/>
    <mergeCell ref="P115:Q115"/>
    <mergeCell ref="R115:S115"/>
    <mergeCell ref="T115:AA115"/>
    <mergeCell ref="AB115:AF115"/>
    <mergeCell ref="AG115:AI115"/>
    <mergeCell ref="AK118:AN118"/>
    <mergeCell ref="B119:C119"/>
    <mergeCell ref="D119:E119"/>
    <mergeCell ref="F119:G119"/>
    <mergeCell ref="H119:I119"/>
    <mergeCell ref="J119:L119"/>
    <mergeCell ref="M119:O119"/>
    <mergeCell ref="P119:Q119"/>
    <mergeCell ref="R119:S119"/>
    <mergeCell ref="T119:AA119"/>
    <mergeCell ref="M118:O118"/>
    <mergeCell ref="P118:Q118"/>
    <mergeCell ref="R118:S118"/>
    <mergeCell ref="T118:AA118"/>
    <mergeCell ref="AB118:AF118"/>
    <mergeCell ref="AG118:AI118"/>
    <mergeCell ref="R117:S117"/>
    <mergeCell ref="T117:AA117"/>
    <mergeCell ref="AB117:AF117"/>
    <mergeCell ref="AG117:AI117"/>
    <mergeCell ref="AK117:AN117"/>
    <mergeCell ref="B118:C118"/>
    <mergeCell ref="D118:E118"/>
    <mergeCell ref="F118:G118"/>
    <mergeCell ref="H118:I118"/>
    <mergeCell ref="J118:L118"/>
    <mergeCell ref="R120:S120"/>
    <mergeCell ref="T120:AA120"/>
    <mergeCell ref="AB120:AF120"/>
    <mergeCell ref="AG120:AI120"/>
    <mergeCell ref="AK120:AN120"/>
    <mergeCell ref="B121:C121"/>
    <mergeCell ref="D121:E121"/>
    <mergeCell ref="F121:G121"/>
    <mergeCell ref="H121:I121"/>
    <mergeCell ref="J121:L121"/>
    <mergeCell ref="AB119:AF119"/>
    <mergeCell ref="AG119:AI119"/>
    <mergeCell ref="AK119:AN119"/>
    <mergeCell ref="B120:C120"/>
    <mergeCell ref="D120:E120"/>
    <mergeCell ref="F120:G120"/>
    <mergeCell ref="H120:I120"/>
    <mergeCell ref="J120:L120"/>
    <mergeCell ref="M120:O120"/>
    <mergeCell ref="P120:Q120"/>
    <mergeCell ref="AB122:AF122"/>
    <mergeCell ref="AG122:AI122"/>
    <mergeCell ref="AK122:AN122"/>
    <mergeCell ref="B123:C123"/>
    <mergeCell ref="D123:E123"/>
    <mergeCell ref="F123:G123"/>
    <mergeCell ref="H123:I123"/>
    <mergeCell ref="J123:L123"/>
    <mergeCell ref="M123:O123"/>
    <mergeCell ref="P123:Q123"/>
    <mergeCell ref="AK121:AN121"/>
    <mergeCell ref="B122:C122"/>
    <mergeCell ref="D122:E122"/>
    <mergeCell ref="F122:G122"/>
    <mergeCell ref="H122:I122"/>
    <mergeCell ref="J122:L122"/>
    <mergeCell ref="M122:O122"/>
    <mergeCell ref="P122:Q122"/>
    <mergeCell ref="R122:S122"/>
    <mergeCell ref="T122:AA122"/>
    <mergeCell ref="M121:O121"/>
    <mergeCell ref="P121:Q121"/>
    <mergeCell ref="R121:S121"/>
    <mergeCell ref="T121:AA121"/>
    <mergeCell ref="AB121:AF121"/>
    <mergeCell ref="AG121:AI121"/>
    <mergeCell ref="AK124:AN124"/>
    <mergeCell ref="B125:C125"/>
    <mergeCell ref="D125:E125"/>
    <mergeCell ref="F125:G125"/>
    <mergeCell ref="H125:I125"/>
    <mergeCell ref="J125:L125"/>
    <mergeCell ref="M125:O125"/>
    <mergeCell ref="P125:Q125"/>
    <mergeCell ref="R125:S125"/>
    <mergeCell ref="T125:AA125"/>
    <mergeCell ref="M124:O124"/>
    <mergeCell ref="P124:Q124"/>
    <mergeCell ref="R124:S124"/>
    <mergeCell ref="T124:AA124"/>
    <mergeCell ref="AB124:AF124"/>
    <mergeCell ref="AG124:AI124"/>
    <mergeCell ref="R123:S123"/>
    <mergeCell ref="T123:AA123"/>
    <mergeCell ref="AB123:AF123"/>
    <mergeCell ref="AG123:AI123"/>
    <mergeCell ref="AK123:AN123"/>
    <mergeCell ref="B124:C124"/>
    <mergeCell ref="D124:E124"/>
    <mergeCell ref="F124:G124"/>
    <mergeCell ref="H124:I124"/>
    <mergeCell ref="J124:L124"/>
    <mergeCell ref="R126:S126"/>
    <mergeCell ref="T126:AA126"/>
    <mergeCell ref="AB126:AF126"/>
    <mergeCell ref="AG126:AI126"/>
    <mergeCell ref="AK126:AN126"/>
    <mergeCell ref="B127:C127"/>
    <mergeCell ref="D127:E127"/>
    <mergeCell ref="F127:G127"/>
    <mergeCell ref="H127:I127"/>
    <mergeCell ref="J127:L127"/>
    <mergeCell ref="AB125:AF125"/>
    <mergeCell ref="AG125:AI125"/>
    <mergeCell ref="AK125:AN125"/>
    <mergeCell ref="B126:C126"/>
    <mergeCell ref="D126:E126"/>
    <mergeCell ref="F126:G126"/>
    <mergeCell ref="H126:I126"/>
    <mergeCell ref="J126:L126"/>
    <mergeCell ref="M126:O126"/>
    <mergeCell ref="P126:Q126"/>
    <mergeCell ref="AB128:AF128"/>
    <mergeCell ref="AG128:AI128"/>
    <mergeCell ref="AK128:AN128"/>
    <mergeCell ref="B129:C129"/>
    <mergeCell ref="D129:E129"/>
    <mergeCell ref="F129:G129"/>
    <mergeCell ref="H129:I129"/>
    <mergeCell ref="J129:L129"/>
    <mergeCell ref="M129:O129"/>
    <mergeCell ref="P129:Q129"/>
    <mergeCell ref="AK127:AN127"/>
    <mergeCell ref="B128:C128"/>
    <mergeCell ref="D128:E128"/>
    <mergeCell ref="F128:G128"/>
    <mergeCell ref="H128:I128"/>
    <mergeCell ref="J128:L128"/>
    <mergeCell ref="M128:O128"/>
    <mergeCell ref="P128:Q128"/>
    <mergeCell ref="R128:S128"/>
    <mergeCell ref="T128:AA128"/>
    <mergeCell ref="M127:O127"/>
    <mergeCell ref="P127:Q127"/>
    <mergeCell ref="R127:S127"/>
    <mergeCell ref="T127:AA127"/>
    <mergeCell ref="AB127:AF127"/>
    <mergeCell ref="AG127:AI127"/>
    <mergeCell ref="AK130:AN130"/>
    <mergeCell ref="B131:C131"/>
    <mergeCell ref="D131:E131"/>
    <mergeCell ref="F131:G131"/>
    <mergeCell ref="H131:I131"/>
    <mergeCell ref="J131:L131"/>
    <mergeCell ref="M131:O131"/>
    <mergeCell ref="P131:Q131"/>
    <mergeCell ref="R131:S131"/>
    <mergeCell ref="T131:AA131"/>
    <mergeCell ref="M130:O130"/>
    <mergeCell ref="P130:Q130"/>
    <mergeCell ref="R130:S130"/>
    <mergeCell ref="T130:AA130"/>
    <mergeCell ref="AB130:AF130"/>
    <mergeCell ref="AG130:AI130"/>
    <mergeCell ref="R129:S129"/>
    <mergeCell ref="T129:AA129"/>
    <mergeCell ref="AB129:AF129"/>
    <mergeCell ref="AG129:AI129"/>
    <mergeCell ref="AK129:AN129"/>
    <mergeCell ref="B130:C130"/>
    <mergeCell ref="D130:E130"/>
    <mergeCell ref="F130:G130"/>
    <mergeCell ref="H130:I130"/>
    <mergeCell ref="J130:L130"/>
    <mergeCell ref="R132:S132"/>
    <mergeCell ref="T132:AA132"/>
    <mergeCell ref="AB132:AF132"/>
    <mergeCell ref="AG132:AI132"/>
    <mergeCell ref="AK132:AN132"/>
    <mergeCell ref="B133:C133"/>
    <mergeCell ref="D133:E133"/>
    <mergeCell ref="F133:G133"/>
    <mergeCell ref="H133:I133"/>
    <mergeCell ref="J133:L133"/>
    <mergeCell ref="AB131:AF131"/>
    <mergeCell ref="AG131:AI131"/>
    <mergeCell ref="AK131:AN131"/>
    <mergeCell ref="B132:C132"/>
    <mergeCell ref="D132:E132"/>
    <mergeCell ref="F132:G132"/>
    <mergeCell ref="H132:I132"/>
    <mergeCell ref="J132:L132"/>
    <mergeCell ref="M132:O132"/>
    <mergeCell ref="P132:Q132"/>
    <mergeCell ref="AB134:AF134"/>
    <mergeCell ref="AG134:AI134"/>
    <mergeCell ref="AK134:AN134"/>
    <mergeCell ref="B135:C135"/>
    <mergeCell ref="D135:E135"/>
    <mergeCell ref="F135:G135"/>
    <mergeCell ref="H135:I135"/>
    <mergeCell ref="J135:L135"/>
    <mergeCell ref="M135:O135"/>
    <mergeCell ref="P135:Q135"/>
    <mergeCell ref="AK133:AN133"/>
    <mergeCell ref="B134:C134"/>
    <mergeCell ref="D134:E134"/>
    <mergeCell ref="F134:G134"/>
    <mergeCell ref="H134:I134"/>
    <mergeCell ref="J134:L134"/>
    <mergeCell ref="M134:O134"/>
    <mergeCell ref="P134:Q134"/>
    <mergeCell ref="R134:S134"/>
    <mergeCell ref="T134:AA134"/>
    <mergeCell ref="M133:O133"/>
    <mergeCell ref="P133:Q133"/>
    <mergeCell ref="R133:S133"/>
    <mergeCell ref="T133:AA133"/>
    <mergeCell ref="AB133:AF133"/>
    <mergeCell ref="AG133:AI133"/>
    <mergeCell ref="AK136:AN136"/>
    <mergeCell ref="B137:C137"/>
    <mergeCell ref="D137:E137"/>
    <mergeCell ref="F137:G137"/>
    <mergeCell ref="H137:I137"/>
    <mergeCell ref="J137:L137"/>
    <mergeCell ref="M137:O137"/>
    <mergeCell ref="P137:Q137"/>
    <mergeCell ref="R137:S137"/>
    <mergeCell ref="T137:AA137"/>
    <mergeCell ref="M136:O136"/>
    <mergeCell ref="P136:Q136"/>
    <mergeCell ref="R136:S136"/>
    <mergeCell ref="T136:AA136"/>
    <mergeCell ref="AB136:AF136"/>
    <mergeCell ref="AG136:AI136"/>
    <mergeCell ref="R135:S135"/>
    <mergeCell ref="T135:AA135"/>
    <mergeCell ref="AB135:AF135"/>
    <mergeCell ref="AG135:AI135"/>
    <mergeCell ref="AK135:AN135"/>
    <mergeCell ref="B136:C136"/>
    <mergeCell ref="D136:E136"/>
    <mergeCell ref="F136:G136"/>
    <mergeCell ref="H136:I136"/>
    <mergeCell ref="J136:L136"/>
    <mergeCell ref="R138:S138"/>
    <mergeCell ref="T138:AA138"/>
    <mergeCell ref="AB138:AF138"/>
    <mergeCell ref="AG138:AI138"/>
    <mergeCell ref="AK138:AN138"/>
    <mergeCell ref="B139:C139"/>
    <mergeCell ref="D139:E139"/>
    <mergeCell ref="F139:G139"/>
    <mergeCell ref="H139:I139"/>
    <mergeCell ref="J139:L139"/>
    <mergeCell ref="AB137:AF137"/>
    <mergeCell ref="AG137:AI137"/>
    <mergeCell ref="AK137:AN137"/>
    <mergeCell ref="B138:C138"/>
    <mergeCell ref="D138:E138"/>
    <mergeCell ref="F138:G138"/>
    <mergeCell ref="H138:I138"/>
    <mergeCell ref="J138:L138"/>
    <mergeCell ref="M138:O138"/>
    <mergeCell ref="P138:Q138"/>
    <mergeCell ref="AB140:AF140"/>
    <mergeCell ref="AG140:AI140"/>
    <mergeCell ref="AK140:AN140"/>
    <mergeCell ref="B141:C141"/>
    <mergeCell ref="D141:E141"/>
    <mergeCell ref="F141:G141"/>
    <mergeCell ref="H141:I141"/>
    <mergeCell ref="J141:L141"/>
    <mergeCell ref="M141:O141"/>
    <mergeCell ref="P141:Q141"/>
    <mergeCell ref="AK139:AN139"/>
    <mergeCell ref="B140:C140"/>
    <mergeCell ref="D140:E140"/>
    <mergeCell ref="F140:G140"/>
    <mergeCell ref="H140:I140"/>
    <mergeCell ref="J140:L140"/>
    <mergeCell ref="M140:O140"/>
    <mergeCell ref="P140:Q140"/>
    <mergeCell ref="R140:S140"/>
    <mergeCell ref="T140:AA140"/>
    <mergeCell ref="M139:O139"/>
    <mergeCell ref="P139:Q139"/>
    <mergeCell ref="R139:S139"/>
    <mergeCell ref="T139:AA139"/>
    <mergeCell ref="AB139:AF139"/>
    <mergeCell ref="AG139:AI139"/>
    <mergeCell ref="AK142:AN142"/>
    <mergeCell ref="B143:C143"/>
    <mergeCell ref="D143:E143"/>
    <mergeCell ref="F143:G143"/>
    <mergeCell ref="H143:I143"/>
    <mergeCell ref="J143:L143"/>
    <mergeCell ref="M143:O143"/>
    <mergeCell ref="P143:Q143"/>
    <mergeCell ref="R143:S143"/>
    <mergeCell ref="T143:AA143"/>
    <mergeCell ref="M142:O142"/>
    <mergeCell ref="P142:Q142"/>
    <mergeCell ref="R142:S142"/>
    <mergeCell ref="T142:AA142"/>
    <mergeCell ref="AB142:AF142"/>
    <mergeCell ref="AG142:AI142"/>
    <mergeCell ref="R141:S141"/>
    <mergeCell ref="T141:AA141"/>
    <mergeCell ref="AB141:AF141"/>
    <mergeCell ref="AG141:AI141"/>
    <mergeCell ref="AK141:AN141"/>
    <mergeCell ref="B142:C142"/>
    <mergeCell ref="D142:E142"/>
    <mergeCell ref="F142:G142"/>
    <mergeCell ref="H142:I142"/>
    <mergeCell ref="J142:L142"/>
    <mergeCell ref="R144:S144"/>
    <mergeCell ref="T144:AA144"/>
    <mergeCell ref="AB144:AF144"/>
    <mergeCell ref="AG144:AI144"/>
    <mergeCell ref="AK144:AN144"/>
    <mergeCell ref="B145:C145"/>
    <mergeCell ref="D145:E145"/>
    <mergeCell ref="F145:G145"/>
    <mergeCell ref="H145:I145"/>
    <mergeCell ref="J145:L145"/>
    <mergeCell ref="AB143:AF143"/>
    <mergeCell ref="AG143:AI143"/>
    <mergeCell ref="AK143:AN143"/>
    <mergeCell ref="B144:C144"/>
    <mergeCell ref="D144:E144"/>
    <mergeCell ref="F144:G144"/>
    <mergeCell ref="H144:I144"/>
    <mergeCell ref="J144:L144"/>
    <mergeCell ref="M144:O144"/>
    <mergeCell ref="P144:Q144"/>
    <mergeCell ref="AB146:AF146"/>
    <mergeCell ref="AG146:AI146"/>
    <mergeCell ref="AK146:AN146"/>
    <mergeCell ref="B147:C147"/>
    <mergeCell ref="D147:E147"/>
    <mergeCell ref="F147:G147"/>
    <mergeCell ref="H147:I147"/>
    <mergeCell ref="J147:L147"/>
    <mergeCell ref="M147:O147"/>
    <mergeCell ref="P147:Q147"/>
    <mergeCell ref="AK145:AN145"/>
    <mergeCell ref="B146:C146"/>
    <mergeCell ref="D146:E146"/>
    <mergeCell ref="F146:G146"/>
    <mergeCell ref="H146:I146"/>
    <mergeCell ref="J146:L146"/>
    <mergeCell ref="M146:O146"/>
    <mergeCell ref="P146:Q146"/>
    <mergeCell ref="R146:S146"/>
    <mergeCell ref="T146:AA146"/>
    <mergeCell ref="M145:O145"/>
    <mergeCell ref="P145:Q145"/>
    <mergeCell ref="R145:S145"/>
    <mergeCell ref="T145:AA145"/>
    <mergeCell ref="AB145:AF145"/>
    <mergeCell ref="AG145:AI145"/>
    <mergeCell ref="AK148:AN148"/>
    <mergeCell ref="B149:C149"/>
    <mergeCell ref="D149:E149"/>
    <mergeCell ref="F149:G149"/>
    <mergeCell ref="H149:I149"/>
    <mergeCell ref="J149:L149"/>
    <mergeCell ref="M149:O149"/>
    <mergeCell ref="P149:Q149"/>
    <mergeCell ref="R149:S149"/>
    <mergeCell ref="T149:AA149"/>
    <mergeCell ref="M148:O148"/>
    <mergeCell ref="P148:Q148"/>
    <mergeCell ref="R148:S148"/>
    <mergeCell ref="T148:AA148"/>
    <mergeCell ref="AB148:AF148"/>
    <mergeCell ref="AG148:AI148"/>
    <mergeCell ref="R147:S147"/>
    <mergeCell ref="T147:AA147"/>
    <mergeCell ref="AB147:AF147"/>
    <mergeCell ref="AG147:AI147"/>
    <mergeCell ref="AK147:AN147"/>
    <mergeCell ref="B148:C148"/>
    <mergeCell ref="D148:E148"/>
    <mergeCell ref="F148:G148"/>
    <mergeCell ref="H148:I148"/>
    <mergeCell ref="J148:L148"/>
    <mergeCell ref="R150:S150"/>
    <mergeCell ref="T150:AA150"/>
    <mergeCell ref="AB150:AF150"/>
    <mergeCell ref="AG150:AI150"/>
    <mergeCell ref="AK150:AN150"/>
    <mergeCell ref="B151:C151"/>
    <mergeCell ref="D151:E151"/>
    <mergeCell ref="F151:G151"/>
    <mergeCell ref="H151:I151"/>
    <mergeCell ref="J151:L151"/>
    <mergeCell ref="AB149:AF149"/>
    <mergeCell ref="AG149:AI149"/>
    <mergeCell ref="AK149:AN149"/>
    <mergeCell ref="B150:C150"/>
    <mergeCell ref="D150:E150"/>
    <mergeCell ref="F150:G150"/>
    <mergeCell ref="H150:I150"/>
    <mergeCell ref="J150:L150"/>
    <mergeCell ref="M150:O150"/>
    <mergeCell ref="P150:Q150"/>
    <mergeCell ref="AB152:AF152"/>
    <mergeCell ref="AG152:AI152"/>
    <mergeCell ref="AK152:AN152"/>
    <mergeCell ref="B153:C153"/>
    <mergeCell ref="D153:E153"/>
    <mergeCell ref="F153:G153"/>
    <mergeCell ref="H153:I153"/>
    <mergeCell ref="J153:L153"/>
    <mergeCell ref="M153:O153"/>
    <mergeCell ref="P153:Q153"/>
    <mergeCell ref="AK151:AN151"/>
    <mergeCell ref="B152:C152"/>
    <mergeCell ref="D152:E152"/>
    <mergeCell ref="F152:G152"/>
    <mergeCell ref="H152:I152"/>
    <mergeCell ref="J152:L152"/>
    <mergeCell ref="M152:O152"/>
    <mergeCell ref="P152:Q152"/>
    <mergeCell ref="R152:S152"/>
    <mergeCell ref="T152:AA152"/>
    <mergeCell ref="M151:O151"/>
    <mergeCell ref="P151:Q151"/>
    <mergeCell ref="R151:S151"/>
    <mergeCell ref="T151:AA151"/>
    <mergeCell ref="AB151:AF151"/>
    <mergeCell ref="AG151:AI151"/>
    <mergeCell ref="AK154:AN154"/>
    <mergeCell ref="B155:C155"/>
    <mergeCell ref="D155:E155"/>
    <mergeCell ref="F155:G155"/>
    <mergeCell ref="H155:I155"/>
    <mergeCell ref="J155:L155"/>
    <mergeCell ref="M155:O155"/>
    <mergeCell ref="P155:Q155"/>
    <mergeCell ref="R155:S155"/>
    <mergeCell ref="T155:AA155"/>
    <mergeCell ref="M154:O154"/>
    <mergeCell ref="P154:Q154"/>
    <mergeCell ref="R154:S154"/>
    <mergeCell ref="T154:AA154"/>
    <mergeCell ref="AB154:AF154"/>
    <mergeCell ref="AG154:AI154"/>
    <mergeCell ref="R153:S153"/>
    <mergeCell ref="T153:AA153"/>
    <mergeCell ref="AB153:AF153"/>
    <mergeCell ref="AG153:AI153"/>
    <mergeCell ref="AK153:AN153"/>
    <mergeCell ref="B154:C154"/>
    <mergeCell ref="D154:E154"/>
    <mergeCell ref="F154:G154"/>
    <mergeCell ref="H154:I154"/>
    <mergeCell ref="J154:L154"/>
    <mergeCell ref="R156:S156"/>
    <mergeCell ref="T156:AA156"/>
    <mergeCell ref="AB156:AF156"/>
    <mergeCell ref="AG156:AI156"/>
    <mergeCell ref="AK156:AN156"/>
    <mergeCell ref="B157:C157"/>
    <mergeCell ref="D157:E157"/>
    <mergeCell ref="F157:G157"/>
    <mergeCell ref="H157:I157"/>
    <mergeCell ref="J157:L157"/>
    <mergeCell ref="AB155:AF155"/>
    <mergeCell ref="AG155:AI155"/>
    <mergeCell ref="AK155:AN155"/>
    <mergeCell ref="B156:C156"/>
    <mergeCell ref="D156:E156"/>
    <mergeCell ref="F156:G156"/>
    <mergeCell ref="H156:I156"/>
    <mergeCell ref="J156:L156"/>
    <mergeCell ref="M156:O156"/>
    <mergeCell ref="P156:Q156"/>
    <mergeCell ref="AB158:AF158"/>
    <mergeCell ref="AG158:AI158"/>
    <mergeCell ref="AK158:AN158"/>
    <mergeCell ref="B159:C159"/>
    <mergeCell ref="D159:E159"/>
    <mergeCell ref="F159:G159"/>
    <mergeCell ref="H159:I159"/>
    <mergeCell ref="J159:L159"/>
    <mergeCell ref="M159:O159"/>
    <mergeCell ref="P159:Q159"/>
    <mergeCell ref="AK157:AN157"/>
    <mergeCell ref="B158:C158"/>
    <mergeCell ref="D158:E158"/>
    <mergeCell ref="F158:G158"/>
    <mergeCell ref="H158:I158"/>
    <mergeCell ref="J158:L158"/>
    <mergeCell ref="M158:O158"/>
    <mergeCell ref="P158:Q158"/>
    <mergeCell ref="R158:S158"/>
    <mergeCell ref="T158:AA158"/>
    <mergeCell ref="M157:O157"/>
    <mergeCell ref="P157:Q157"/>
    <mergeCell ref="R157:S157"/>
    <mergeCell ref="T157:AA157"/>
    <mergeCell ref="AB157:AF157"/>
    <mergeCell ref="AG157:AI157"/>
    <mergeCell ref="AK160:AN160"/>
    <mergeCell ref="B161:C161"/>
    <mergeCell ref="D161:E161"/>
    <mergeCell ref="F161:G161"/>
    <mergeCell ref="H161:I161"/>
    <mergeCell ref="J161:L161"/>
    <mergeCell ref="M161:O161"/>
    <mergeCell ref="P161:Q161"/>
    <mergeCell ref="R161:S161"/>
    <mergeCell ref="T161:AA161"/>
    <mergeCell ref="M160:O160"/>
    <mergeCell ref="P160:Q160"/>
    <mergeCell ref="R160:S160"/>
    <mergeCell ref="T160:AA160"/>
    <mergeCell ref="AB160:AF160"/>
    <mergeCell ref="AG160:AI160"/>
    <mergeCell ref="R159:S159"/>
    <mergeCell ref="T159:AA159"/>
    <mergeCell ref="AB159:AF159"/>
    <mergeCell ref="AG159:AI159"/>
    <mergeCell ref="AK159:AN159"/>
    <mergeCell ref="B160:C160"/>
    <mergeCell ref="D160:E160"/>
    <mergeCell ref="F160:G160"/>
    <mergeCell ref="H160:I160"/>
    <mergeCell ref="J160:L160"/>
    <mergeCell ref="R162:S162"/>
    <mergeCell ref="T162:AA162"/>
    <mergeCell ref="AB162:AF162"/>
    <mergeCell ref="AG162:AI162"/>
    <mergeCell ref="AK162:AN162"/>
    <mergeCell ref="B163:C163"/>
    <mergeCell ref="D163:E163"/>
    <mergeCell ref="F163:G163"/>
    <mergeCell ref="H163:I163"/>
    <mergeCell ref="J163:L163"/>
    <mergeCell ref="AB161:AF161"/>
    <mergeCell ref="AG161:AI161"/>
    <mergeCell ref="AK161:AN161"/>
    <mergeCell ref="B162:C162"/>
    <mergeCell ref="D162:E162"/>
    <mergeCell ref="F162:G162"/>
    <mergeCell ref="H162:I162"/>
    <mergeCell ref="J162:L162"/>
    <mergeCell ref="M162:O162"/>
    <mergeCell ref="P162:Q162"/>
    <mergeCell ref="AB164:AF164"/>
    <mergeCell ref="AG164:AI164"/>
    <mergeCell ref="AK164:AN164"/>
    <mergeCell ref="B165:C165"/>
    <mergeCell ref="D165:E165"/>
    <mergeCell ref="F165:G165"/>
    <mergeCell ref="H165:I165"/>
    <mergeCell ref="J165:L165"/>
    <mergeCell ref="M165:O165"/>
    <mergeCell ref="P165:Q165"/>
    <mergeCell ref="AK163:AN163"/>
    <mergeCell ref="B164:C164"/>
    <mergeCell ref="D164:E164"/>
    <mergeCell ref="F164:G164"/>
    <mergeCell ref="H164:I164"/>
    <mergeCell ref="J164:L164"/>
    <mergeCell ref="M164:O164"/>
    <mergeCell ref="P164:Q164"/>
    <mergeCell ref="R164:S164"/>
    <mergeCell ref="T164:AA164"/>
    <mergeCell ref="M163:O163"/>
    <mergeCell ref="P163:Q163"/>
    <mergeCell ref="R163:S163"/>
    <mergeCell ref="T163:AA163"/>
    <mergeCell ref="AB163:AF163"/>
    <mergeCell ref="AG163:AI163"/>
    <mergeCell ref="AK166:AN166"/>
    <mergeCell ref="B167:C167"/>
    <mergeCell ref="D167:E167"/>
    <mergeCell ref="F167:G167"/>
    <mergeCell ref="H167:I167"/>
    <mergeCell ref="J167:L167"/>
    <mergeCell ref="M167:O167"/>
    <mergeCell ref="P167:Q167"/>
    <mergeCell ref="R167:S167"/>
    <mergeCell ref="T167:AA167"/>
    <mergeCell ref="M166:O166"/>
    <mergeCell ref="P166:Q166"/>
    <mergeCell ref="R166:S166"/>
    <mergeCell ref="T166:AA166"/>
    <mergeCell ref="AB166:AF166"/>
    <mergeCell ref="AG166:AI166"/>
    <mergeCell ref="R165:S165"/>
    <mergeCell ref="T165:AA165"/>
    <mergeCell ref="AB165:AF165"/>
    <mergeCell ref="AG165:AI165"/>
    <mergeCell ref="AK165:AN165"/>
    <mergeCell ref="B166:C166"/>
    <mergeCell ref="D166:E166"/>
    <mergeCell ref="F166:G166"/>
    <mergeCell ref="H166:I166"/>
    <mergeCell ref="J166:L166"/>
    <mergeCell ref="R168:S168"/>
    <mergeCell ref="T168:AA168"/>
    <mergeCell ref="AB168:AF168"/>
    <mergeCell ref="AG168:AI168"/>
    <mergeCell ref="AK168:AN168"/>
    <mergeCell ref="B169:C169"/>
    <mergeCell ref="D169:E169"/>
    <mergeCell ref="F169:G169"/>
    <mergeCell ref="H169:I169"/>
    <mergeCell ref="J169:L169"/>
    <mergeCell ref="AB167:AF167"/>
    <mergeCell ref="AG167:AI167"/>
    <mergeCell ref="AK167:AN167"/>
    <mergeCell ref="B168:C168"/>
    <mergeCell ref="D168:E168"/>
    <mergeCell ref="F168:G168"/>
    <mergeCell ref="H168:I168"/>
    <mergeCell ref="J168:L168"/>
    <mergeCell ref="M168:O168"/>
    <mergeCell ref="P168:Q168"/>
    <mergeCell ref="AB170:AF170"/>
    <mergeCell ref="AG170:AI170"/>
    <mergeCell ref="AK170:AN170"/>
    <mergeCell ref="B171:C171"/>
    <mergeCell ref="D171:E171"/>
    <mergeCell ref="F171:G171"/>
    <mergeCell ref="H171:I171"/>
    <mergeCell ref="J171:L171"/>
    <mergeCell ref="M171:O171"/>
    <mergeCell ref="P171:Q171"/>
    <mergeCell ref="AK169:AN169"/>
    <mergeCell ref="B170:C170"/>
    <mergeCell ref="D170:E170"/>
    <mergeCell ref="F170:G170"/>
    <mergeCell ref="H170:I170"/>
    <mergeCell ref="J170:L170"/>
    <mergeCell ref="M170:O170"/>
    <mergeCell ref="P170:Q170"/>
    <mergeCell ref="R170:S170"/>
    <mergeCell ref="T170:AA170"/>
    <mergeCell ref="M169:O169"/>
    <mergeCell ref="P169:Q169"/>
    <mergeCell ref="R169:S169"/>
    <mergeCell ref="T169:AA169"/>
    <mergeCell ref="AB169:AF169"/>
    <mergeCell ref="AG169:AI169"/>
    <mergeCell ref="AK172:AN172"/>
    <mergeCell ref="B173:C173"/>
    <mergeCell ref="D173:E173"/>
    <mergeCell ref="F173:G173"/>
    <mergeCell ref="H173:I173"/>
    <mergeCell ref="J173:L173"/>
    <mergeCell ref="M173:O173"/>
    <mergeCell ref="P173:Q173"/>
    <mergeCell ref="R173:S173"/>
    <mergeCell ref="T173:AA173"/>
    <mergeCell ref="M172:O172"/>
    <mergeCell ref="P172:Q172"/>
    <mergeCell ref="R172:S172"/>
    <mergeCell ref="T172:AA172"/>
    <mergeCell ref="AB172:AF172"/>
    <mergeCell ref="AG172:AI172"/>
    <mergeCell ref="R171:S171"/>
    <mergeCell ref="T171:AA171"/>
    <mergeCell ref="AB171:AF171"/>
    <mergeCell ref="AG171:AI171"/>
    <mergeCell ref="AK171:AN171"/>
    <mergeCell ref="B172:C172"/>
    <mergeCell ref="D172:E172"/>
    <mergeCell ref="F172:G172"/>
    <mergeCell ref="H172:I172"/>
    <mergeCell ref="J172:L172"/>
    <mergeCell ref="R174:S174"/>
    <mergeCell ref="T174:AA174"/>
    <mergeCell ref="AB174:AF174"/>
    <mergeCell ref="AG174:AI174"/>
    <mergeCell ref="AK174:AN174"/>
    <mergeCell ref="B175:C175"/>
    <mergeCell ref="D175:E175"/>
    <mergeCell ref="F175:G175"/>
    <mergeCell ref="H175:I175"/>
    <mergeCell ref="J175:L175"/>
    <mergeCell ref="AB173:AF173"/>
    <mergeCell ref="AG173:AI173"/>
    <mergeCell ref="AK173:AN173"/>
    <mergeCell ref="B174:C174"/>
    <mergeCell ref="D174:E174"/>
    <mergeCell ref="F174:G174"/>
    <mergeCell ref="H174:I174"/>
    <mergeCell ref="J174:L174"/>
    <mergeCell ref="M174:O174"/>
    <mergeCell ref="P174:Q174"/>
    <mergeCell ref="AB176:AF176"/>
    <mergeCell ref="AG176:AI176"/>
    <mergeCell ref="AK176:AN176"/>
    <mergeCell ref="B177:C177"/>
    <mergeCell ref="D177:E177"/>
    <mergeCell ref="F177:G177"/>
    <mergeCell ref="H177:I177"/>
    <mergeCell ref="J177:L177"/>
    <mergeCell ref="M177:O177"/>
    <mergeCell ref="P177:Q177"/>
    <mergeCell ref="AK175:AN175"/>
    <mergeCell ref="B176:C176"/>
    <mergeCell ref="D176:E176"/>
    <mergeCell ref="F176:G176"/>
    <mergeCell ref="H176:I176"/>
    <mergeCell ref="J176:L176"/>
    <mergeCell ref="M176:O176"/>
    <mergeCell ref="P176:Q176"/>
    <mergeCell ref="R176:S176"/>
    <mergeCell ref="T176:AA176"/>
    <mergeCell ref="M175:O175"/>
    <mergeCell ref="P175:Q175"/>
    <mergeCell ref="R175:S175"/>
    <mergeCell ref="T175:AA175"/>
    <mergeCell ref="AB175:AF175"/>
    <mergeCell ref="AG175:AI175"/>
    <mergeCell ref="AK178:AN178"/>
    <mergeCell ref="B179:C179"/>
    <mergeCell ref="D179:E179"/>
    <mergeCell ref="F179:G179"/>
    <mergeCell ref="H179:I179"/>
    <mergeCell ref="J179:L179"/>
    <mergeCell ref="M179:O179"/>
    <mergeCell ref="P179:Q179"/>
    <mergeCell ref="R179:S179"/>
    <mergeCell ref="T179:AA179"/>
    <mergeCell ref="M178:O178"/>
    <mergeCell ref="P178:Q178"/>
    <mergeCell ref="R178:S178"/>
    <mergeCell ref="T178:AA178"/>
    <mergeCell ref="AB178:AF178"/>
    <mergeCell ref="AG178:AI178"/>
    <mergeCell ref="R177:S177"/>
    <mergeCell ref="T177:AA177"/>
    <mergeCell ref="AB177:AF177"/>
    <mergeCell ref="AG177:AI177"/>
    <mergeCell ref="AK177:AN177"/>
    <mergeCell ref="B178:C178"/>
    <mergeCell ref="D178:E178"/>
    <mergeCell ref="F178:G178"/>
    <mergeCell ref="H178:I178"/>
    <mergeCell ref="J178:L178"/>
    <mergeCell ref="R180:S180"/>
    <mergeCell ref="T180:AA180"/>
    <mergeCell ref="AB180:AF180"/>
    <mergeCell ref="AG180:AI180"/>
    <mergeCell ref="AK180:AN180"/>
    <mergeCell ref="B181:C181"/>
    <mergeCell ref="D181:E181"/>
    <mergeCell ref="F181:G181"/>
    <mergeCell ref="H181:I181"/>
    <mergeCell ref="J181:L181"/>
    <mergeCell ref="AB179:AF179"/>
    <mergeCell ref="AG179:AI179"/>
    <mergeCell ref="AK179:AN179"/>
    <mergeCell ref="B180:C180"/>
    <mergeCell ref="D180:E180"/>
    <mergeCell ref="F180:G180"/>
    <mergeCell ref="H180:I180"/>
    <mergeCell ref="J180:L180"/>
    <mergeCell ref="M180:O180"/>
    <mergeCell ref="P180:Q180"/>
    <mergeCell ref="AB182:AF182"/>
    <mergeCell ref="AG182:AI182"/>
    <mergeCell ref="AK182:AN182"/>
    <mergeCell ref="B183:C183"/>
    <mergeCell ref="D183:E183"/>
    <mergeCell ref="F183:G183"/>
    <mergeCell ref="H183:I183"/>
    <mergeCell ref="J183:L183"/>
    <mergeCell ref="M183:O183"/>
    <mergeCell ref="P183:Q183"/>
    <mergeCell ref="AK181:AN181"/>
    <mergeCell ref="B182:C182"/>
    <mergeCell ref="D182:E182"/>
    <mergeCell ref="F182:G182"/>
    <mergeCell ref="H182:I182"/>
    <mergeCell ref="J182:L182"/>
    <mergeCell ref="M182:O182"/>
    <mergeCell ref="P182:Q182"/>
    <mergeCell ref="R182:S182"/>
    <mergeCell ref="T182:AA182"/>
    <mergeCell ref="M181:O181"/>
    <mergeCell ref="P181:Q181"/>
    <mergeCell ref="R181:S181"/>
    <mergeCell ref="T181:AA181"/>
    <mergeCell ref="AB181:AF181"/>
    <mergeCell ref="AG181:AI181"/>
    <mergeCell ref="AK184:AN184"/>
    <mergeCell ref="B185:C185"/>
    <mergeCell ref="D185:E185"/>
    <mergeCell ref="F185:G185"/>
    <mergeCell ref="H185:I185"/>
    <mergeCell ref="J185:L185"/>
    <mergeCell ref="M185:O185"/>
    <mergeCell ref="P185:Q185"/>
    <mergeCell ref="R185:S185"/>
    <mergeCell ref="T185:AA185"/>
    <mergeCell ref="M184:O184"/>
    <mergeCell ref="P184:Q184"/>
    <mergeCell ref="R184:S184"/>
    <mergeCell ref="T184:AA184"/>
    <mergeCell ref="AB184:AF184"/>
    <mergeCell ref="AG184:AI184"/>
    <mergeCell ref="R183:S183"/>
    <mergeCell ref="T183:AA183"/>
    <mergeCell ref="AB183:AF183"/>
    <mergeCell ref="AG183:AI183"/>
    <mergeCell ref="AK183:AN183"/>
    <mergeCell ref="B184:C184"/>
    <mergeCell ref="D184:E184"/>
    <mergeCell ref="F184:G184"/>
    <mergeCell ref="H184:I184"/>
    <mergeCell ref="J184:L184"/>
    <mergeCell ref="R186:S186"/>
    <mergeCell ref="T186:AA186"/>
    <mergeCell ref="AB186:AF186"/>
    <mergeCell ref="AG186:AI186"/>
    <mergeCell ref="AK186:AN186"/>
    <mergeCell ref="B187:C187"/>
    <mergeCell ref="D187:E187"/>
    <mergeCell ref="F187:G187"/>
    <mergeCell ref="H187:I187"/>
    <mergeCell ref="J187:L187"/>
    <mergeCell ref="AB185:AF185"/>
    <mergeCell ref="AG185:AI185"/>
    <mergeCell ref="AK185:AN185"/>
    <mergeCell ref="B186:C186"/>
    <mergeCell ref="D186:E186"/>
    <mergeCell ref="F186:G186"/>
    <mergeCell ref="H186:I186"/>
    <mergeCell ref="J186:L186"/>
    <mergeCell ref="M186:O186"/>
    <mergeCell ref="P186:Q186"/>
    <mergeCell ref="AB188:AF188"/>
    <mergeCell ref="AG188:AI188"/>
    <mergeCell ref="AK188:AN188"/>
    <mergeCell ref="B189:C189"/>
    <mergeCell ref="D189:E189"/>
    <mergeCell ref="F189:G189"/>
    <mergeCell ref="H189:I189"/>
    <mergeCell ref="J189:L189"/>
    <mergeCell ref="M189:O189"/>
    <mergeCell ref="P189:Q189"/>
    <mergeCell ref="AK187:AN187"/>
    <mergeCell ref="B188:C188"/>
    <mergeCell ref="D188:E188"/>
    <mergeCell ref="F188:G188"/>
    <mergeCell ref="H188:I188"/>
    <mergeCell ref="J188:L188"/>
    <mergeCell ref="M188:O188"/>
    <mergeCell ref="P188:Q188"/>
    <mergeCell ref="R188:S188"/>
    <mergeCell ref="T188:AA188"/>
    <mergeCell ref="M187:O187"/>
    <mergeCell ref="P187:Q187"/>
    <mergeCell ref="R187:S187"/>
    <mergeCell ref="T187:AA187"/>
    <mergeCell ref="AB187:AF187"/>
    <mergeCell ref="AG187:AI187"/>
    <mergeCell ref="AK190:AN190"/>
    <mergeCell ref="B191:C191"/>
    <mergeCell ref="D191:E191"/>
    <mergeCell ref="F191:G191"/>
    <mergeCell ref="H191:I191"/>
    <mergeCell ref="J191:L191"/>
    <mergeCell ref="M191:O191"/>
    <mergeCell ref="P191:Q191"/>
    <mergeCell ref="R191:S191"/>
    <mergeCell ref="T191:AA191"/>
    <mergeCell ref="M190:O190"/>
    <mergeCell ref="P190:Q190"/>
    <mergeCell ref="R190:S190"/>
    <mergeCell ref="T190:AA190"/>
    <mergeCell ref="AB190:AF190"/>
    <mergeCell ref="AG190:AI190"/>
    <mergeCell ref="R189:S189"/>
    <mergeCell ref="T189:AA189"/>
    <mergeCell ref="AB189:AF189"/>
    <mergeCell ref="AG189:AI189"/>
    <mergeCell ref="AK189:AN189"/>
    <mergeCell ref="B190:C190"/>
    <mergeCell ref="D190:E190"/>
    <mergeCell ref="F190:G190"/>
    <mergeCell ref="H190:I190"/>
    <mergeCell ref="J190:L190"/>
    <mergeCell ref="R192:S192"/>
    <mergeCell ref="T192:AA192"/>
    <mergeCell ref="AB192:AF192"/>
    <mergeCell ref="AG192:AI192"/>
    <mergeCell ref="AK192:AN192"/>
    <mergeCell ref="B193:C193"/>
    <mergeCell ref="D193:E193"/>
    <mergeCell ref="F193:G193"/>
    <mergeCell ref="H193:I193"/>
    <mergeCell ref="J193:L193"/>
    <mergeCell ref="AB191:AF191"/>
    <mergeCell ref="AG191:AI191"/>
    <mergeCell ref="AK191:AN191"/>
    <mergeCell ref="B192:C192"/>
    <mergeCell ref="D192:E192"/>
    <mergeCell ref="F192:G192"/>
    <mergeCell ref="H192:I192"/>
    <mergeCell ref="J192:L192"/>
    <mergeCell ref="M192:O192"/>
    <mergeCell ref="P192:Q192"/>
    <mergeCell ref="AB194:AF194"/>
    <mergeCell ref="AG194:AI194"/>
    <mergeCell ref="AK194:AN194"/>
    <mergeCell ref="B195:C195"/>
    <mergeCell ref="D195:E195"/>
    <mergeCell ref="F195:G195"/>
    <mergeCell ref="H195:I195"/>
    <mergeCell ref="J195:L195"/>
    <mergeCell ref="M195:O195"/>
    <mergeCell ref="P195:Q195"/>
    <mergeCell ref="AK193:AN193"/>
    <mergeCell ref="B194:C194"/>
    <mergeCell ref="D194:E194"/>
    <mergeCell ref="F194:G194"/>
    <mergeCell ref="H194:I194"/>
    <mergeCell ref="J194:L194"/>
    <mergeCell ref="M194:O194"/>
    <mergeCell ref="P194:Q194"/>
    <mergeCell ref="R194:S194"/>
    <mergeCell ref="T194:AA194"/>
    <mergeCell ref="M193:O193"/>
    <mergeCell ref="P193:Q193"/>
    <mergeCell ref="R193:S193"/>
    <mergeCell ref="T193:AA193"/>
    <mergeCell ref="AB193:AF193"/>
    <mergeCell ref="AG193:AI193"/>
    <mergeCell ref="AK196:AN196"/>
    <mergeCell ref="B197:C197"/>
    <mergeCell ref="D197:E197"/>
    <mergeCell ref="F197:G197"/>
    <mergeCell ref="H197:I197"/>
    <mergeCell ref="J197:L197"/>
    <mergeCell ref="M197:O197"/>
    <mergeCell ref="P197:Q197"/>
    <mergeCell ref="R197:S197"/>
    <mergeCell ref="T197:AA197"/>
    <mergeCell ref="M196:O196"/>
    <mergeCell ref="P196:Q196"/>
    <mergeCell ref="R196:S196"/>
    <mergeCell ref="T196:AA196"/>
    <mergeCell ref="AB196:AF196"/>
    <mergeCell ref="AG196:AI196"/>
    <mergeCell ref="R195:S195"/>
    <mergeCell ref="T195:AA195"/>
    <mergeCell ref="AB195:AF195"/>
    <mergeCell ref="AG195:AI195"/>
    <mergeCell ref="AK195:AN195"/>
    <mergeCell ref="B196:C196"/>
    <mergeCell ref="D196:E196"/>
    <mergeCell ref="F196:G196"/>
    <mergeCell ref="H196:I196"/>
    <mergeCell ref="J196:L196"/>
    <mergeCell ref="R198:S198"/>
    <mergeCell ref="T198:AA198"/>
    <mergeCell ref="AB198:AF198"/>
    <mergeCell ref="AG198:AI198"/>
    <mergeCell ref="AK198:AN198"/>
    <mergeCell ref="B199:C199"/>
    <mergeCell ref="D199:E199"/>
    <mergeCell ref="F199:G199"/>
    <mergeCell ref="H199:I199"/>
    <mergeCell ref="J199:L199"/>
    <mergeCell ref="AB197:AF197"/>
    <mergeCell ref="AG197:AI197"/>
    <mergeCell ref="AK197:AN197"/>
    <mergeCell ref="B198:C198"/>
    <mergeCell ref="D198:E198"/>
    <mergeCell ref="F198:G198"/>
    <mergeCell ref="H198:I198"/>
    <mergeCell ref="J198:L198"/>
    <mergeCell ref="M198:O198"/>
    <mergeCell ref="P198:Q198"/>
    <mergeCell ref="AB200:AF200"/>
    <mergeCell ref="AG200:AI200"/>
    <mergeCell ref="AK200:AN200"/>
    <mergeCell ref="B201:C201"/>
    <mergeCell ref="D201:E201"/>
    <mergeCell ref="F201:G201"/>
    <mergeCell ref="H201:I201"/>
    <mergeCell ref="J201:L201"/>
    <mergeCell ref="M201:O201"/>
    <mergeCell ref="P201:Q201"/>
    <mergeCell ref="AK199:AN199"/>
    <mergeCell ref="B200:C200"/>
    <mergeCell ref="D200:E200"/>
    <mergeCell ref="F200:G200"/>
    <mergeCell ref="H200:I200"/>
    <mergeCell ref="J200:L200"/>
    <mergeCell ref="M200:O200"/>
    <mergeCell ref="P200:Q200"/>
    <mergeCell ref="R200:S200"/>
    <mergeCell ref="T200:AA200"/>
    <mergeCell ref="M199:O199"/>
    <mergeCell ref="P199:Q199"/>
    <mergeCell ref="R199:S199"/>
    <mergeCell ref="T199:AA199"/>
    <mergeCell ref="AB199:AF199"/>
    <mergeCell ref="AG199:AI199"/>
    <mergeCell ref="AK202:AN202"/>
    <mergeCell ref="B203:C203"/>
    <mergeCell ref="D203:E203"/>
    <mergeCell ref="F203:G203"/>
    <mergeCell ref="H203:I203"/>
    <mergeCell ref="J203:L203"/>
    <mergeCell ref="M203:O203"/>
    <mergeCell ref="P203:Q203"/>
    <mergeCell ref="R203:S203"/>
    <mergeCell ref="T203:AA203"/>
    <mergeCell ref="M202:O202"/>
    <mergeCell ref="P202:Q202"/>
    <mergeCell ref="R202:S202"/>
    <mergeCell ref="T202:AA202"/>
    <mergeCell ref="AB202:AF202"/>
    <mergeCell ref="AG202:AI202"/>
    <mergeCell ref="R201:S201"/>
    <mergeCell ref="T201:AA201"/>
    <mergeCell ref="AB201:AF201"/>
    <mergeCell ref="AG201:AI201"/>
    <mergeCell ref="AK201:AN201"/>
    <mergeCell ref="B202:C202"/>
    <mergeCell ref="D202:E202"/>
    <mergeCell ref="F202:G202"/>
    <mergeCell ref="H202:I202"/>
    <mergeCell ref="J202:L202"/>
    <mergeCell ref="R204:S204"/>
    <mergeCell ref="T204:AA204"/>
    <mergeCell ref="AB204:AF204"/>
    <mergeCell ref="AG204:AI204"/>
    <mergeCell ref="AK204:AN204"/>
    <mergeCell ref="B205:C205"/>
    <mergeCell ref="D205:E205"/>
    <mergeCell ref="F205:G205"/>
    <mergeCell ref="H205:I205"/>
    <mergeCell ref="J205:L205"/>
    <mergeCell ref="AB203:AF203"/>
    <mergeCell ref="AG203:AI203"/>
    <mergeCell ref="AK203:AN203"/>
    <mergeCell ref="B204:C204"/>
    <mergeCell ref="D204:E204"/>
    <mergeCell ref="F204:G204"/>
    <mergeCell ref="H204:I204"/>
    <mergeCell ref="J204:L204"/>
    <mergeCell ref="M204:O204"/>
    <mergeCell ref="P204:Q204"/>
    <mergeCell ref="AB206:AF206"/>
    <mergeCell ref="AG206:AI206"/>
    <mergeCell ref="AK206:AN206"/>
    <mergeCell ref="B207:C207"/>
    <mergeCell ref="D207:E207"/>
    <mergeCell ref="F207:G207"/>
    <mergeCell ref="H207:I207"/>
    <mergeCell ref="J207:L207"/>
    <mergeCell ref="M207:O207"/>
    <mergeCell ref="P207:Q207"/>
    <mergeCell ref="AK205:AN205"/>
    <mergeCell ref="B206:C206"/>
    <mergeCell ref="D206:E206"/>
    <mergeCell ref="F206:G206"/>
    <mergeCell ref="H206:I206"/>
    <mergeCell ref="J206:L206"/>
    <mergeCell ref="M206:O206"/>
    <mergeCell ref="P206:Q206"/>
    <mergeCell ref="R206:S206"/>
    <mergeCell ref="T206:AA206"/>
    <mergeCell ref="M205:O205"/>
    <mergeCell ref="P205:Q205"/>
    <mergeCell ref="R205:S205"/>
    <mergeCell ref="T205:AA205"/>
    <mergeCell ref="AB205:AF205"/>
    <mergeCell ref="AG205:AI205"/>
    <mergeCell ref="AK208:AN208"/>
    <mergeCell ref="B209:C209"/>
    <mergeCell ref="D209:E209"/>
    <mergeCell ref="F209:G209"/>
    <mergeCell ref="H209:I209"/>
    <mergeCell ref="J209:L209"/>
    <mergeCell ref="M209:O209"/>
    <mergeCell ref="P209:Q209"/>
    <mergeCell ref="R209:S209"/>
    <mergeCell ref="T209:AA209"/>
    <mergeCell ref="M208:O208"/>
    <mergeCell ref="P208:Q208"/>
    <mergeCell ref="R208:S208"/>
    <mergeCell ref="T208:AA208"/>
    <mergeCell ref="AB208:AF208"/>
    <mergeCell ref="AG208:AI208"/>
    <mergeCell ref="R207:S207"/>
    <mergeCell ref="T207:AA207"/>
    <mergeCell ref="AB207:AF207"/>
    <mergeCell ref="AG207:AI207"/>
    <mergeCell ref="AK207:AN207"/>
    <mergeCell ref="B208:C208"/>
    <mergeCell ref="D208:E208"/>
    <mergeCell ref="F208:G208"/>
    <mergeCell ref="H208:I208"/>
    <mergeCell ref="J208:L208"/>
    <mergeCell ref="R210:S210"/>
    <mergeCell ref="T210:AA210"/>
    <mergeCell ref="AB210:AF210"/>
    <mergeCell ref="AG210:AI210"/>
    <mergeCell ref="AK210:AN210"/>
    <mergeCell ref="B211:C211"/>
    <mergeCell ref="D211:E211"/>
    <mergeCell ref="F211:G211"/>
    <mergeCell ref="H211:I211"/>
    <mergeCell ref="J211:L211"/>
    <mergeCell ref="AB209:AF209"/>
    <mergeCell ref="AG209:AI209"/>
    <mergeCell ref="AK209:AN209"/>
    <mergeCell ref="B210:C210"/>
    <mergeCell ref="D210:E210"/>
    <mergeCell ref="F210:G210"/>
    <mergeCell ref="H210:I210"/>
    <mergeCell ref="J210:L210"/>
    <mergeCell ref="M210:O210"/>
    <mergeCell ref="P210:Q210"/>
    <mergeCell ref="AB212:AF212"/>
    <mergeCell ref="AG212:AI212"/>
    <mergeCell ref="AK212:AN212"/>
    <mergeCell ref="B213:C213"/>
    <mergeCell ref="D213:E213"/>
    <mergeCell ref="F213:G213"/>
    <mergeCell ref="H213:I213"/>
    <mergeCell ref="J213:L213"/>
    <mergeCell ref="M213:O213"/>
    <mergeCell ref="P213:Q213"/>
    <mergeCell ref="AK211:AN211"/>
    <mergeCell ref="B212:C212"/>
    <mergeCell ref="D212:E212"/>
    <mergeCell ref="F212:G212"/>
    <mergeCell ref="H212:I212"/>
    <mergeCell ref="J212:L212"/>
    <mergeCell ref="M212:O212"/>
    <mergeCell ref="P212:Q212"/>
    <mergeCell ref="R212:S212"/>
    <mergeCell ref="T212:AA212"/>
    <mergeCell ref="M211:O211"/>
    <mergeCell ref="P211:Q211"/>
    <mergeCell ref="R211:S211"/>
    <mergeCell ref="T211:AA211"/>
    <mergeCell ref="AB211:AF211"/>
    <mergeCell ref="AG211:AI211"/>
    <mergeCell ref="AK214:AN214"/>
    <mergeCell ref="B215:C215"/>
    <mergeCell ref="D215:E215"/>
    <mergeCell ref="F215:G215"/>
    <mergeCell ref="H215:I215"/>
    <mergeCell ref="J215:L215"/>
    <mergeCell ref="M215:O215"/>
    <mergeCell ref="P215:Q215"/>
    <mergeCell ref="R215:S215"/>
    <mergeCell ref="T215:AA215"/>
    <mergeCell ref="M214:O214"/>
    <mergeCell ref="P214:Q214"/>
    <mergeCell ref="R214:S214"/>
    <mergeCell ref="T214:AA214"/>
    <mergeCell ref="AB214:AF214"/>
    <mergeCell ref="AG214:AI214"/>
    <mergeCell ref="R213:S213"/>
    <mergeCell ref="T213:AA213"/>
    <mergeCell ref="AB213:AF213"/>
    <mergeCell ref="AG213:AI213"/>
    <mergeCell ref="AK213:AN213"/>
    <mergeCell ref="B214:C214"/>
    <mergeCell ref="D214:E214"/>
    <mergeCell ref="F214:G214"/>
    <mergeCell ref="H214:I214"/>
    <mergeCell ref="J214:L214"/>
    <mergeCell ref="R216:S216"/>
    <mergeCell ref="T216:AA216"/>
    <mergeCell ref="AB216:AF216"/>
    <mergeCell ref="AG216:AI216"/>
    <mergeCell ref="AK216:AN216"/>
    <mergeCell ref="B217:C217"/>
    <mergeCell ref="D217:E217"/>
    <mergeCell ref="F217:G217"/>
    <mergeCell ref="H217:I217"/>
    <mergeCell ref="J217:L217"/>
    <mergeCell ref="AB215:AF215"/>
    <mergeCell ref="AG215:AI215"/>
    <mergeCell ref="AK215:AN215"/>
    <mergeCell ref="B216:C216"/>
    <mergeCell ref="D216:E216"/>
    <mergeCell ref="F216:G216"/>
    <mergeCell ref="H216:I216"/>
    <mergeCell ref="J216:L216"/>
    <mergeCell ref="M216:O216"/>
    <mergeCell ref="P216:Q216"/>
    <mergeCell ref="AB218:AF218"/>
    <mergeCell ref="AG218:AI218"/>
    <mergeCell ref="AK218:AN218"/>
    <mergeCell ref="B219:C219"/>
    <mergeCell ref="D219:E219"/>
    <mergeCell ref="F219:G219"/>
    <mergeCell ref="H219:I219"/>
    <mergeCell ref="J219:L219"/>
    <mergeCell ref="M219:O219"/>
    <mergeCell ref="P219:Q219"/>
    <mergeCell ref="AK217:AN217"/>
    <mergeCell ref="B218:C218"/>
    <mergeCell ref="D218:E218"/>
    <mergeCell ref="F218:G218"/>
    <mergeCell ref="H218:I218"/>
    <mergeCell ref="J218:L218"/>
    <mergeCell ref="M218:O218"/>
    <mergeCell ref="P218:Q218"/>
    <mergeCell ref="R218:S218"/>
    <mergeCell ref="T218:AA218"/>
    <mergeCell ref="M217:O217"/>
    <mergeCell ref="P217:Q217"/>
    <mergeCell ref="R217:S217"/>
    <mergeCell ref="T217:AA217"/>
    <mergeCell ref="AB217:AF217"/>
    <mergeCell ref="AG217:AI217"/>
    <mergeCell ref="AK220:AN220"/>
    <mergeCell ref="B221:C221"/>
    <mergeCell ref="D221:E221"/>
    <mergeCell ref="F221:G221"/>
    <mergeCell ref="H221:I221"/>
    <mergeCell ref="J221:L221"/>
    <mergeCell ref="M221:O221"/>
    <mergeCell ref="P221:Q221"/>
    <mergeCell ref="R221:S221"/>
    <mergeCell ref="T221:AA221"/>
    <mergeCell ref="M220:O220"/>
    <mergeCell ref="P220:Q220"/>
    <mergeCell ref="R220:S220"/>
    <mergeCell ref="T220:AA220"/>
    <mergeCell ref="AB220:AF220"/>
    <mergeCell ref="AG220:AI220"/>
    <mergeCell ref="R219:S219"/>
    <mergeCell ref="T219:AA219"/>
    <mergeCell ref="AB219:AF219"/>
    <mergeCell ref="AG219:AI219"/>
    <mergeCell ref="AK219:AN219"/>
    <mergeCell ref="B220:C220"/>
    <mergeCell ref="D220:E220"/>
    <mergeCell ref="F220:G220"/>
    <mergeCell ref="H220:I220"/>
    <mergeCell ref="J220:L220"/>
    <mergeCell ref="R222:S222"/>
    <mergeCell ref="T222:AA222"/>
    <mergeCell ref="AB222:AF222"/>
    <mergeCell ref="AG222:AI222"/>
    <mergeCell ref="AK222:AN222"/>
    <mergeCell ref="B223:C223"/>
    <mergeCell ref="D223:E223"/>
    <mergeCell ref="F223:G223"/>
    <mergeCell ref="H223:I223"/>
    <mergeCell ref="J223:L223"/>
    <mergeCell ref="AB221:AF221"/>
    <mergeCell ref="AG221:AI221"/>
    <mergeCell ref="AK221:AN221"/>
    <mergeCell ref="B222:C222"/>
    <mergeCell ref="D222:E222"/>
    <mergeCell ref="F222:G222"/>
    <mergeCell ref="H222:I222"/>
    <mergeCell ref="J222:L222"/>
    <mergeCell ref="M222:O222"/>
    <mergeCell ref="P222:Q222"/>
    <mergeCell ref="AB224:AF224"/>
    <mergeCell ref="AG224:AI224"/>
    <mergeCell ref="AK224:AN224"/>
    <mergeCell ref="B225:C225"/>
    <mergeCell ref="D225:E225"/>
    <mergeCell ref="F225:G225"/>
    <mergeCell ref="H225:I225"/>
    <mergeCell ref="J225:L225"/>
    <mergeCell ref="M225:O225"/>
    <mergeCell ref="P225:Q225"/>
    <mergeCell ref="AK223:AN223"/>
    <mergeCell ref="B224:C224"/>
    <mergeCell ref="D224:E224"/>
    <mergeCell ref="F224:G224"/>
    <mergeCell ref="H224:I224"/>
    <mergeCell ref="J224:L224"/>
    <mergeCell ref="M224:O224"/>
    <mergeCell ref="P224:Q224"/>
    <mergeCell ref="R224:S224"/>
    <mergeCell ref="T224:AA224"/>
    <mergeCell ref="M223:O223"/>
    <mergeCell ref="P223:Q223"/>
    <mergeCell ref="R223:S223"/>
    <mergeCell ref="T223:AA223"/>
    <mergeCell ref="AB223:AF223"/>
    <mergeCell ref="AG223:AI223"/>
    <mergeCell ref="AK226:AN226"/>
    <mergeCell ref="B227:C227"/>
    <mergeCell ref="D227:E227"/>
    <mergeCell ref="F227:G227"/>
    <mergeCell ref="H227:I227"/>
    <mergeCell ref="J227:L227"/>
    <mergeCell ref="M227:O227"/>
    <mergeCell ref="P227:Q227"/>
    <mergeCell ref="R227:S227"/>
    <mergeCell ref="T227:AA227"/>
    <mergeCell ref="M226:O226"/>
    <mergeCell ref="P226:Q226"/>
    <mergeCell ref="R226:S226"/>
    <mergeCell ref="T226:AA226"/>
    <mergeCell ref="AB226:AF226"/>
    <mergeCell ref="AG226:AI226"/>
    <mergeCell ref="R225:S225"/>
    <mergeCell ref="T225:AA225"/>
    <mergeCell ref="AB225:AF225"/>
    <mergeCell ref="AG225:AI225"/>
    <mergeCell ref="AK225:AN225"/>
    <mergeCell ref="B226:C226"/>
    <mergeCell ref="D226:E226"/>
    <mergeCell ref="F226:G226"/>
    <mergeCell ref="H226:I226"/>
    <mergeCell ref="J226:L226"/>
    <mergeCell ref="R228:S228"/>
    <mergeCell ref="T228:AA228"/>
    <mergeCell ref="AB228:AF228"/>
    <mergeCell ref="AG228:AI228"/>
    <mergeCell ref="AK228:AN228"/>
    <mergeCell ref="B229:C229"/>
    <mergeCell ref="D229:E229"/>
    <mergeCell ref="F229:G229"/>
    <mergeCell ref="H229:I229"/>
    <mergeCell ref="J229:L229"/>
    <mergeCell ref="AB227:AF227"/>
    <mergeCell ref="AG227:AI227"/>
    <mergeCell ref="AK227:AN227"/>
    <mergeCell ref="B228:C228"/>
    <mergeCell ref="D228:E228"/>
    <mergeCell ref="F228:G228"/>
    <mergeCell ref="H228:I228"/>
    <mergeCell ref="J228:L228"/>
    <mergeCell ref="M228:O228"/>
    <mergeCell ref="P228:Q228"/>
    <mergeCell ref="AB230:AF230"/>
    <mergeCell ref="AG230:AI230"/>
    <mergeCell ref="AK230:AN230"/>
    <mergeCell ref="B231:C231"/>
    <mergeCell ref="D231:E231"/>
    <mergeCell ref="F231:G231"/>
    <mergeCell ref="H231:I231"/>
    <mergeCell ref="J231:L231"/>
    <mergeCell ref="M231:O231"/>
    <mergeCell ref="P231:Q231"/>
    <mergeCell ref="AK229:AN229"/>
    <mergeCell ref="B230:C230"/>
    <mergeCell ref="D230:E230"/>
    <mergeCell ref="F230:G230"/>
    <mergeCell ref="H230:I230"/>
    <mergeCell ref="J230:L230"/>
    <mergeCell ref="M230:O230"/>
    <mergeCell ref="P230:Q230"/>
    <mergeCell ref="R230:S230"/>
    <mergeCell ref="T230:AA230"/>
    <mergeCell ref="M229:O229"/>
    <mergeCell ref="P229:Q229"/>
    <mergeCell ref="R229:S229"/>
    <mergeCell ref="T229:AA229"/>
    <mergeCell ref="AB229:AF229"/>
    <mergeCell ref="AG229:AI229"/>
    <mergeCell ref="AK232:AN232"/>
    <mergeCell ref="B233:C233"/>
    <mergeCell ref="D233:E233"/>
    <mergeCell ref="F233:G233"/>
    <mergeCell ref="H233:I233"/>
    <mergeCell ref="J233:L233"/>
    <mergeCell ref="M233:O233"/>
    <mergeCell ref="P233:Q233"/>
    <mergeCell ref="R233:S233"/>
    <mergeCell ref="T233:AA233"/>
    <mergeCell ref="M232:O232"/>
    <mergeCell ref="P232:Q232"/>
    <mergeCell ref="R232:S232"/>
    <mergeCell ref="T232:AA232"/>
    <mergeCell ref="AB232:AF232"/>
    <mergeCell ref="AG232:AI232"/>
    <mergeCell ref="R231:S231"/>
    <mergeCell ref="T231:AA231"/>
    <mergeCell ref="AB231:AF231"/>
    <mergeCell ref="AG231:AI231"/>
    <mergeCell ref="AK231:AN231"/>
    <mergeCell ref="B232:C232"/>
    <mergeCell ref="D232:E232"/>
    <mergeCell ref="F232:G232"/>
    <mergeCell ref="H232:I232"/>
    <mergeCell ref="J232:L232"/>
    <mergeCell ref="R234:S234"/>
    <mergeCell ref="T234:AA234"/>
    <mergeCell ref="AB234:AF234"/>
    <mergeCell ref="AG234:AI234"/>
    <mergeCell ref="AK234:AN234"/>
    <mergeCell ref="B235:C235"/>
    <mergeCell ref="D235:E235"/>
    <mergeCell ref="F235:G235"/>
    <mergeCell ref="H235:I235"/>
    <mergeCell ref="J235:L235"/>
    <mergeCell ref="AB233:AF233"/>
    <mergeCell ref="AG233:AI233"/>
    <mergeCell ref="AK233:AN233"/>
    <mergeCell ref="B234:C234"/>
    <mergeCell ref="D234:E234"/>
    <mergeCell ref="F234:G234"/>
    <mergeCell ref="H234:I234"/>
    <mergeCell ref="J234:L234"/>
    <mergeCell ref="M234:O234"/>
    <mergeCell ref="P234:Q234"/>
    <mergeCell ref="AB236:AF236"/>
    <mergeCell ref="AG236:AI236"/>
    <mergeCell ref="AK236:AN236"/>
    <mergeCell ref="B237:C237"/>
    <mergeCell ref="D237:E237"/>
    <mergeCell ref="F237:G237"/>
    <mergeCell ref="H237:I237"/>
    <mergeCell ref="J237:L237"/>
    <mergeCell ref="M237:O237"/>
    <mergeCell ref="P237:Q237"/>
    <mergeCell ref="AK235:AN235"/>
    <mergeCell ref="B236:C236"/>
    <mergeCell ref="D236:E236"/>
    <mergeCell ref="F236:G236"/>
    <mergeCell ref="H236:I236"/>
    <mergeCell ref="J236:L236"/>
    <mergeCell ref="M236:O236"/>
    <mergeCell ref="P236:Q236"/>
    <mergeCell ref="R236:S236"/>
    <mergeCell ref="T236:AA236"/>
    <mergeCell ref="M235:O235"/>
    <mergeCell ref="P235:Q235"/>
    <mergeCell ref="R235:S235"/>
    <mergeCell ref="T235:AA235"/>
    <mergeCell ref="AB235:AF235"/>
    <mergeCell ref="AG235:AI235"/>
    <mergeCell ref="AK238:AN238"/>
    <mergeCell ref="B239:C239"/>
    <mergeCell ref="D239:E239"/>
    <mergeCell ref="F239:G239"/>
    <mergeCell ref="H239:I239"/>
    <mergeCell ref="J239:L239"/>
    <mergeCell ref="M239:O239"/>
    <mergeCell ref="P239:Q239"/>
    <mergeCell ref="R239:S239"/>
    <mergeCell ref="T239:AA239"/>
    <mergeCell ref="M238:O238"/>
    <mergeCell ref="P238:Q238"/>
    <mergeCell ref="R238:S238"/>
    <mergeCell ref="T238:AA238"/>
    <mergeCell ref="AB238:AF238"/>
    <mergeCell ref="AG238:AI238"/>
    <mergeCell ref="R237:S237"/>
    <mergeCell ref="T237:AA237"/>
    <mergeCell ref="AB237:AF237"/>
    <mergeCell ref="AG237:AI237"/>
    <mergeCell ref="AK237:AN237"/>
    <mergeCell ref="B238:C238"/>
    <mergeCell ref="D238:E238"/>
    <mergeCell ref="F238:G238"/>
    <mergeCell ref="H238:I238"/>
    <mergeCell ref="J238:L238"/>
    <mergeCell ref="R240:S240"/>
    <mergeCell ref="T240:AA240"/>
    <mergeCell ref="AB240:AF240"/>
    <mergeCell ref="AG240:AI240"/>
    <mergeCell ref="AK240:AN240"/>
    <mergeCell ref="B241:C241"/>
    <mergeCell ref="D241:E241"/>
    <mergeCell ref="F241:G241"/>
    <mergeCell ref="H241:I241"/>
    <mergeCell ref="J241:L241"/>
    <mergeCell ref="AB239:AF239"/>
    <mergeCell ref="AG239:AI239"/>
    <mergeCell ref="AK239:AN239"/>
    <mergeCell ref="B240:C240"/>
    <mergeCell ref="D240:E240"/>
    <mergeCell ref="F240:G240"/>
    <mergeCell ref="H240:I240"/>
    <mergeCell ref="J240:L240"/>
    <mergeCell ref="M240:O240"/>
    <mergeCell ref="P240:Q240"/>
    <mergeCell ref="AB242:AF242"/>
    <mergeCell ref="AG242:AI242"/>
    <mergeCell ref="AK242:AN242"/>
    <mergeCell ref="B243:C243"/>
    <mergeCell ref="D243:E243"/>
    <mergeCell ref="F243:G243"/>
    <mergeCell ref="H243:I243"/>
    <mergeCell ref="J243:L243"/>
    <mergeCell ref="M243:O243"/>
    <mergeCell ref="P243:Q243"/>
    <mergeCell ref="AK241:AN241"/>
    <mergeCell ref="B242:C242"/>
    <mergeCell ref="D242:E242"/>
    <mergeCell ref="F242:G242"/>
    <mergeCell ref="H242:I242"/>
    <mergeCell ref="J242:L242"/>
    <mergeCell ref="M242:O242"/>
    <mergeCell ref="P242:Q242"/>
    <mergeCell ref="R242:S242"/>
    <mergeCell ref="T242:AA242"/>
    <mergeCell ref="M241:O241"/>
    <mergeCell ref="P241:Q241"/>
    <mergeCell ref="R241:S241"/>
    <mergeCell ref="T241:AA241"/>
    <mergeCell ref="AB241:AF241"/>
    <mergeCell ref="AG241:AI241"/>
    <mergeCell ref="AK244:AN244"/>
    <mergeCell ref="B245:C245"/>
    <mergeCell ref="D245:E245"/>
    <mergeCell ref="F245:G245"/>
    <mergeCell ref="H245:I245"/>
    <mergeCell ref="J245:L245"/>
    <mergeCell ref="M245:O245"/>
    <mergeCell ref="P245:Q245"/>
    <mergeCell ref="R245:S245"/>
    <mergeCell ref="T245:AA245"/>
    <mergeCell ref="M244:O244"/>
    <mergeCell ref="P244:Q244"/>
    <mergeCell ref="R244:S244"/>
    <mergeCell ref="T244:AA244"/>
    <mergeCell ref="AB244:AF244"/>
    <mergeCell ref="AG244:AI244"/>
    <mergeCell ref="R243:S243"/>
    <mergeCell ref="T243:AA243"/>
    <mergeCell ref="AB243:AF243"/>
    <mergeCell ref="AG243:AI243"/>
    <mergeCell ref="AK243:AN243"/>
    <mergeCell ref="B244:C244"/>
    <mergeCell ref="D244:E244"/>
    <mergeCell ref="F244:G244"/>
    <mergeCell ref="H244:I244"/>
    <mergeCell ref="J244:L244"/>
    <mergeCell ref="R246:S246"/>
    <mergeCell ref="T246:AA246"/>
    <mergeCell ref="AB246:AF246"/>
    <mergeCell ref="AG246:AI246"/>
    <mergeCell ref="AK246:AN246"/>
    <mergeCell ref="B247:C247"/>
    <mergeCell ref="D247:E247"/>
    <mergeCell ref="F247:G247"/>
    <mergeCell ref="H247:I247"/>
    <mergeCell ref="J247:L247"/>
    <mergeCell ref="AB245:AF245"/>
    <mergeCell ref="AG245:AI245"/>
    <mergeCell ref="AK245:AN245"/>
    <mergeCell ref="B246:C246"/>
    <mergeCell ref="D246:E246"/>
    <mergeCell ref="F246:G246"/>
    <mergeCell ref="H246:I246"/>
    <mergeCell ref="J246:L246"/>
    <mergeCell ref="M246:O246"/>
    <mergeCell ref="P246:Q246"/>
    <mergeCell ref="AB248:AF248"/>
    <mergeCell ref="AG248:AI248"/>
    <mergeCell ref="AK248:AN248"/>
    <mergeCell ref="B249:C249"/>
    <mergeCell ref="D249:E249"/>
    <mergeCell ref="F249:G249"/>
    <mergeCell ref="H249:I249"/>
    <mergeCell ref="J249:L249"/>
    <mergeCell ref="M249:O249"/>
    <mergeCell ref="P249:Q249"/>
    <mergeCell ref="AK247:AN247"/>
    <mergeCell ref="B248:C248"/>
    <mergeCell ref="D248:E248"/>
    <mergeCell ref="F248:G248"/>
    <mergeCell ref="H248:I248"/>
    <mergeCell ref="J248:L248"/>
    <mergeCell ref="M248:O248"/>
    <mergeCell ref="P248:Q248"/>
    <mergeCell ref="R248:S248"/>
    <mergeCell ref="T248:AA248"/>
    <mergeCell ref="M247:O247"/>
    <mergeCell ref="P247:Q247"/>
    <mergeCell ref="R247:S247"/>
    <mergeCell ref="T247:AA247"/>
    <mergeCell ref="AB247:AF247"/>
    <mergeCell ref="AG247:AI247"/>
    <mergeCell ref="AK250:AN250"/>
    <mergeCell ref="B251:C251"/>
    <mergeCell ref="D251:E251"/>
    <mergeCell ref="F251:G251"/>
    <mergeCell ref="H251:I251"/>
    <mergeCell ref="J251:L251"/>
    <mergeCell ref="M251:O251"/>
    <mergeCell ref="P251:Q251"/>
    <mergeCell ref="R251:S251"/>
    <mergeCell ref="T251:AA251"/>
    <mergeCell ref="M250:O250"/>
    <mergeCell ref="P250:Q250"/>
    <mergeCell ref="R250:S250"/>
    <mergeCell ref="T250:AA250"/>
    <mergeCell ref="AB250:AF250"/>
    <mergeCell ref="AG250:AI250"/>
    <mergeCell ref="R249:S249"/>
    <mergeCell ref="T249:AA249"/>
    <mergeCell ref="AB249:AF249"/>
    <mergeCell ref="AG249:AI249"/>
    <mergeCell ref="AK249:AN249"/>
    <mergeCell ref="B250:C250"/>
    <mergeCell ref="D250:E250"/>
    <mergeCell ref="F250:G250"/>
    <mergeCell ref="H250:I250"/>
    <mergeCell ref="J250:L250"/>
    <mergeCell ref="R252:S252"/>
    <mergeCell ref="T252:AA252"/>
    <mergeCell ref="AB252:AF252"/>
    <mergeCell ref="AG252:AI252"/>
    <mergeCell ref="AK252:AN252"/>
    <mergeCell ref="B253:C253"/>
    <mergeCell ref="D253:E253"/>
    <mergeCell ref="F253:G253"/>
    <mergeCell ref="H253:I253"/>
    <mergeCell ref="J253:L253"/>
    <mergeCell ref="AB251:AF251"/>
    <mergeCell ref="AG251:AI251"/>
    <mergeCell ref="AK251:AN251"/>
    <mergeCell ref="B252:C252"/>
    <mergeCell ref="D252:E252"/>
    <mergeCell ref="F252:G252"/>
    <mergeCell ref="H252:I252"/>
    <mergeCell ref="J252:L252"/>
    <mergeCell ref="M252:O252"/>
    <mergeCell ref="P252:Q252"/>
    <mergeCell ref="AB254:AF254"/>
    <mergeCell ref="AG254:AI254"/>
    <mergeCell ref="AK254:AN254"/>
    <mergeCell ref="B255:C255"/>
    <mergeCell ref="D255:E255"/>
    <mergeCell ref="F255:G255"/>
    <mergeCell ref="H255:I255"/>
    <mergeCell ref="J255:L255"/>
    <mergeCell ref="M255:O255"/>
    <mergeCell ref="P255:Q255"/>
    <mergeCell ref="AK253:AN253"/>
    <mergeCell ref="B254:C254"/>
    <mergeCell ref="D254:E254"/>
    <mergeCell ref="F254:G254"/>
    <mergeCell ref="H254:I254"/>
    <mergeCell ref="J254:L254"/>
    <mergeCell ref="M254:O254"/>
    <mergeCell ref="P254:Q254"/>
    <mergeCell ref="R254:S254"/>
    <mergeCell ref="T254:AA254"/>
    <mergeCell ref="M253:O253"/>
    <mergeCell ref="P253:Q253"/>
    <mergeCell ref="R253:S253"/>
    <mergeCell ref="T253:AA253"/>
    <mergeCell ref="AB253:AF253"/>
    <mergeCell ref="AG253:AI253"/>
    <mergeCell ref="AK256:AN256"/>
    <mergeCell ref="B257:C257"/>
    <mergeCell ref="D257:E257"/>
    <mergeCell ref="F257:G257"/>
    <mergeCell ref="H257:I257"/>
    <mergeCell ref="J257:L257"/>
    <mergeCell ref="M257:O257"/>
    <mergeCell ref="P257:Q257"/>
    <mergeCell ref="R257:S257"/>
    <mergeCell ref="T257:AA257"/>
    <mergeCell ref="M256:O256"/>
    <mergeCell ref="P256:Q256"/>
    <mergeCell ref="R256:S256"/>
    <mergeCell ref="T256:AA256"/>
    <mergeCell ref="AB256:AF256"/>
    <mergeCell ref="AG256:AI256"/>
    <mergeCell ref="R255:S255"/>
    <mergeCell ref="T255:AA255"/>
    <mergeCell ref="AB255:AF255"/>
    <mergeCell ref="AG255:AI255"/>
    <mergeCell ref="AK255:AN255"/>
    <mergeCell ref="B256:C256"/>
    <mergeCell ref="D256:E256"/>
    <mergeCell ref="F256:G256"/>
    <mergeCell ref="H256:I256"/>
    <mergeCell ref="J256:L256"/>
    <mergeCell ref="R258:S258"/>
    <mergeCell ref="T258:AA258"/>
    <mergeCell ref="AB258:AF258"/>
    <mergeCell ref="AG258:AI258"/>
    <mergeCell ref="AK258:AN258"/>
    <mergeCell ref="B259:C259"/>
    <mergeCell ref="D259:E259"/>
    <mergeCell ref="F259:G259"/>
    <mergeCell ref="H259:I259"/>
    <mergeCell ref="J259:L259"/>
    <mergeCell ref="AB257:AF257"/>
    <mergeCell ref="AG257:AI257"/>
    <mergeCell ref="AK257:AN257"/>
    <mergeCell ref="B258:C258"/>
    <mergeCell ref="D258:E258"/>
    <mergeCell ref="F258:G258"/>
    <mergeCell ref="H258:I258"/>
    <mergeCell ref="J258:L258"/>
    <mergeCell ref="M258:O258"/>
    <mergeCell ref="P258:Q258"/>
    <mergeCell ref="AB260:AF260"/>
    <mergeCell ref="AG260:AI260"/>
    <mergeCell ref="AK260:AN260"/>
    <mergeCell ref="B261:C261"/>
    <mergeCell ref="D261:E261"/>
    <mergeCell ref="F261:G261"/>
    <mergeCell ref="H261:I261"/>
    <mergeCell ref="J261:L261"/>
    <mergeCell ref="M261:O261"/>
    <mergeCell ref="P261:Q261"/>
    <mergeCell ref="AK259:AN259"/>
    <mergeCell ref="B260:C260"/>
    <mergeCell ref="D260:E260"/>
    <mergeCell ref="F260:G260"/>
    <mergeCell ref="H260:I260"/>
    <mergeCell ref="J260:L260"/>
    <mergeCell ref="M260:O260"/>
    <mergeCell ref="P260:Q260"/>
    <mergeCell ref="R260:S260"/>
    <mergeCell ref="T260:AA260"/>
    <mergeCell ref="M259:O259"/>
    <mergeCell ref="P259:Q259"/>
    <mergeCell ref="R259:S259"/>
    <mergeCell ref="T259:AA259"/>
    <mergeCell ref="AB259:AF259"/>
    <mergeCell ref="AG259:AI259"/>
    <mergeCell ref="AK262:AN262"/>
    <mergeCell ref="B263:C263"/>
    <mergeCell ref="D263:E263"/>
    <mergeCell ref="F263:G263"/>
    <mergeCell ref="H263:I263"/>
    <mergeCell ref="J263:L263"/>
    <mergeCell ref="M263:O263"/>
    <mergeCell ref="P263:Q263"/>
    <mergeCell ref="R263:S263"/>
    <mergeCell ref="T263:AA263"/>
    <mergeCell ref="M262:O262"/>
    <mergeCell ref="P262:Q262"/>
    <mergeCell ref="R262:S262"/>
    <mergeCell ref="T262:AA262"/>
    <mergeCell ref="AB262:AF262"/>
    <mergeCell ref="AG262:AI262"/>
    <mergeCell ref="R261:S261"/>
    <mergeCell ref="T261:AA261"/>
    <mergeCell ref="AB261:AF261"/>
    <mergeCell ref="AG261:AI261"/>
    <mergeCell ref="AK261:AN261"/>
    <mergeCell ref="B262:C262"/>
    <mergeCell ref="D262:E262"/>
    <mergeCell ref="F262:G262"/>
    <mergeCell ref="H262:I262"/>
    <mergeCell ref="J262:L262"/>
    <mergeCell ref="R264:S264"/>
    <mergeCell ref="T264:AA264"/>
    <mergeCell ref="AB264:AF264"/>
    <mergeCell ref="AG264:AI264"/>
    <mergeCell ref="AK264:AN264"/>
    <mergeCell ref="B265:C265"/>
    <mergeCell ref="D265:E265"/>
    <mergeCell ref="F265:G265"/>
    <mergeCell ref="H265:I265"/>
    <mergeCell ref="J265:L265"/>
    <mergeCell ref="AB263:AF263"/>
    <mergeCell ref="AG263:AI263"/>
    <mergeCell ref="AK263:AN263"/>
    <mergeCell ref="B264:C264"/>
    <mergeCell ref="D264:E264"/>
    <mergeCell ref="F264:G264"/>
    <mergeCell ref="H264:I264"/>
    <mergeCell ref="J264:L264"/>
    <mergeCell ref="M264:O264"/>
    <mergeCell ref="P264:Q264"/>
    <mergeCell ref="AB266:AF266"/>
    <mergeCell ref="AG266:AI266"/>
    <mergeCell ref="AK266:AN266"/>
    <mergeCell ref="B267:C267"/>
    <mergeCell ref="D267:E267"/>
    <mergeCell ref="F267:G267"/>
    <mergeCell ref="H267:I267"/>
    <mergeCell ref="J267:L267"/>
    <mergeCell ref="M267:O267"/>
    <mergeCell ref="P267:Q267"/>
    <mergeCell ref="AK265:AN265"/>
    <mergeCell ref="B266:C266"/>
    <mergeCell ref="D266:E266"/>
    <mergeCell ref="F266:G266"/>
    <mergeCell ref="H266:I266"/>
    <mergeCell ref="J266:L266"/>
    <mergeCell ref="M266:O266"/>
    <mergeCell ref="P266:Q266"/>
    <mergeCell ref="R266:S266"/>
    <mergeCell ref="T266:AA266"/>
    <mergeCell ref="M265:O265"/>
    <mergeCell ref="P265:Q265"/>
    <mergeCell ref="R265:S265"/>
    <mergeCell ref="T265:AA265"/>
    <mergeCell ref="AB265:AF265"/>
    <mergeCell ref="AG265:AI265"/>
    <mergeCell ref="AK268:AN268"/>
    <mergeCell ref="B269:C269"/>
    <mergeCell ref="D269:E269"/>
    <mergeCell ref="F269:G269"/>
    <mergeCell ref="H269:I269"/>
    <mergeCell ref="J269:L269"/>
    <mergeCell ref="M269:O269"/>
    <mergeCell ref="P269:Q269"/>
    <mergeCell ref="R269:S269"/>
    <mergeCell ref="T269:AA269"/>
    <mergeCell ref="M268:O268"/>
    <mergeCell ref="P268:Q268"/>
    <mergeCell ref="R268:S268"/>
    <mergeCell ref="T268:AA268"/>
    <mergeCell ref="AB268:AF268"/>
    <mergeCell ref="AG268:AI268"/>
    <mergeCell ref="R267:S267"/>
    <mergeCell ref="T267:AA267"/>
    <mergeCell ref="AB267:AF267"/>
    <mergeCell ref="AG267:AI267"/>
    <mergeCell ref="AK267:AN267"/>
    <mergeCell ref="B268:C268"/>
    <mergeCell ref="D268:E268"/>
    <mergeCell ref="F268:G268"/>
    <mergeCell ref="H268:I268"/>
    <mergeCell ref="J268:L268"/>
    <mergeCell ref="R270:S270"/>
    <mergeCell ref="T270:AA270"/>
    <mergeCell ref="AB270:AF270"/>
    <mergeCell ref="AG270:AI270"/>
    <mergeCell ref="AK270:AN270"/>
    <mergeCell ref="B271:C271"/>
    <mergeCell ref="D271:E271"/>
    <mergeCell ref="F271:G271"/>
    <mergeCell ref="H271:I271"/>
    <mergeCell ref="J271:L271"/>
    <mergeCell ref="AB269:AF269"/>
    <mergeCell ref="AG269:AI269"/>
    <mergeCell ref="AK269:AN269"/>
    <mergeCell ref="B270:C270"/>
    <mergeCell ref="D270:E270"/>
    <mergeCell ref="F270:G270"/>
    <mergeCell ref="H270:I270"/>
    <mergeCell ref="J270:L270"/>
    <mergeCell ref="M270:O270"/>
    <mergeCell ref="P270:Q270"/>
    <mergeCell ref="AB272:AF272"/>
    <mergeCell ref="AG272:AI272"/>
    <mergeCell ref="AK272:AN272"/>
    <mergeCell ref="B273:C273"/>
    <mergeCell ref="D273:E273"/>
    <mergeCell ref="F273:G273"/>
    <mergeCell ref="H273:I273"/>
    <mergeCell ref="J273:L273"/>
    <mergeCell ref="M273:O273"/>
    <mergeCell ref="P273:Q273"/>
    <mergeCell ref="AK271:AN271"/>
    <mergeCell ref="B272:C272"/>
    <mergeCell ref="D272:E272"/>
    <mergeCell ref="F272:G272"/>
    <mergeCell ref="H272:I272"/>
    <mergeCell ref="J272:L272"/>
    <mergeCell ref="M272:O272"/>
    <mergeCell ref="P272:Q272"/>
    <mergeCell ref="R272:S272"/>
    <mergeCell ref="T272:AA272"/>
    <mergeCell ref="M271:O271"/>
    <mergeCell ref="P271:Q271"/>
    <mergeCell ref="R271:S271"/>
    <mergeCell ref="T271:AA271"/>
    <mergeCell ref="AB271:AF271"/>
    <mergeCell ref="AG271:AI271"/>
    <mergeCell ref="AK274:AN274"/>
    <mergeCell ref="B275:C275"/>
    <mergeCell ref="D275:E275"/>
    <mergeCell ref="F275:G275"/>
    <mergeCell ref="H275:I275"/>
    <mergeCell ref="J275:L275"/>
    <mergeCell ref="M275:O275"/>
    <mergeCell ref="P275:Q275"/>
    <mergeCell ref="R275:S275"/>
    <mergeCell ref="T275:AA275"/>
    <mergeCell ref="M274:O274"/>
    <mergeCell ref="P274:Q274"/>
    <mergeCell ref="R274:S274"/>
    <mergeCell ref="T274:AA274"/>
    <mergeCell ref="AB274:AF274"/>
    <mergeCell ref="AG274:AI274"/>
    <mergeCell ref="R273:S273"/>
    <mergeCell ref="T273:AA273"/>
    <mergeCell ref="AB273:AF273"/>
    <mergeCell ref="AG273:AI273"/>
    <mergeCell ref="AK273:AN273"/>
    <mergeCell ref="B274:C274"/>
    <mergeCell ref="D274:E274"/>
    <mergeCell ref="F274:G274"/>
    <mergeCell ref="H274:I274"/>
    <mergeCell ref="J274:L274"/>
    <mergeCell ref="R276:S276"/>
    <mergeCell ref="T276:AA276"/>
    <mergeCell ref="AB276:AF276"/>
    <mergeCell ref="AG276:AI276"/>
    <mergeCell ref="AK276:AN276"/>
    <mergeCell ref="B277:C277"/>
    <mergeCell ref="D277:E277"/>
    <mergeCell ref="F277:G277"/>
    <mergeCell ref="H277:I277"/>
    <mergeCell ref="J277:L277"/>
    <mergeCell ref="AB275:AF275"/>
    <mergeCell ref="AG275:AI275"/>
    <mergeCell ref="AK275:AN275"/>
    <mergeCell ref="B276:C276"/>
    <mergeCell ref="D276:E276"/>
    <mergeCell ref="F276:G276"/>
    <mergeCell ref="H276:I276"/>
    <mergeCell ref="J276:L276"/>
    <mergeCell ref="M276:O276"/>
    <mergeCell ref="P276:Q276"/>
    <mergeCell ref="AB278:AF278"/>
    <mergeCell ref="AG278:AI278"/>
    <mergeCell ref="AK278:AN278"/>
    <mergeCell ref="B279:C279"/>
    <mergeCell ref="D279:E279"/>
    <mergeCell ref="F279:G279"/>
    <mergeCell ref="H279:I279"/>
    <mergeCell ref="J279:L279"/>
    <mergeCell ref="M279:O279"/>
    <mergeCell ref="P279:Q279"/>
    <mergeCell ref="AK277:AN277"/>
    <mergeCell ref="B278:C278"/>
    <mergeCell ref="D278:E278"/>
    <mergeCell ref="F278:G278"/>
    <mergeCell ref="H278:I278"/>
    <mergeCell ref="J278:L278"/>
    <mergeCell ref="M278:O278"/>
    <mergeCell ref="P278:Q278"/>
    <mergeCell ref="R278:S278"/>
    <mergeCell ref="T278:AA278"/>
    <mergeCell ref="M277:O277"/>
    <mergeCell ref="P277:Q277"/>
    <mergeCell ref="R277:S277"/>
    <mergeCell ref="T277:AA277"/>
    <mergeCell ref="AB277:AF277"/>
    <mergeCell ref="AG277:AI277"/>
    <mergeCell ref="AK280:AN280"/>
    <mergeCell ref="B281:C281"/>
    <mergeCell ref="D281:E281"/>
    <mergeCell ref="F281:G281"/>
    <mergeCell ref="H281:I281"/>
    <mergeCell ref="J281:L281"/>
    <mergeCell ref="M281:O281"/>
    <mergeCell ref="P281:Q281"/>
    <mergeCell ref="R281:S281"/>
    <mergeCell ref="T281:AA281"/>
    <mergeCell ref="M280:O280"/>
    <mergeCell ref="P280:Q280"/>
    <mergeCell ref="R280:S280"/>
    <mergeCell ref="T280:AA280"/>
    <mergeCell ref="AB280:AF280"/>
    <mergeCell ref="AG280:AI280"/>
    <mergeCell ref="R279:S279"/>
    <mergeCell ref="T279:AA279"/>
    <mergeCell ref="AB279:AF279"/>
    <mergeCell ref="AG279:AI279"/>
    <mergeCell ref="AK279:AN279"/>
    <mergeCell ref="B280:C280"/>
    <mergeCell ref="D280:E280"/>
    <mergeCell ref="F280:G280"/>
    <mergeCell ref="H280:I280"/>
    <mergeCell ref="J280:L280"/>
    <mergeCell ref="R282:S282"/>
    <mergeCell ref="T282:AA282"/>
    <mergeCell ref="AB282:AF282"/>
    <mergeCell ref="AG282:AI282"/>
    <mergeCell ref="AK282:AN282"/>
    <mergeCell ref="B283:C283"/>
    <mergeCell ref="D283:E283"/>
    <mergeCell ref="F283:G283"/>
    <mergeCell ref="H283:I283"/>
    <mergeCell ref="J283:L283"/>
    <mergeCell ref="AB281:AF281"/>
    <mergeCell ref="AG281:AI281"/>
    <mergeCell ref="AK281:AN281"/>
    <mergeCell ref="B282:C282"/>
    <mergeCell ref="D282:E282"/>
    <mergeCell ref="F282:G282"/>
    <mergeCell ref="H282:I282"/>
    <mergeCell ref="J282:L282"/>
    <mergeCell ref="M282:O282"/>
    <mergeCell ref="P282:Q282"/>
    <mergeCell ref="AB284:AF284"/>
    <mergeCell ref="AG284:AI284"/>
    <mergeCell ref="AK284:AN284"/>
    <mergeCell ref="B285:C285"/>
    <mergeCell ref="D285:E285"/>
    <mergeCell ref="F285:G285"/>
    <mergeCell ref="H285:I285"/>
    <mergeCell ref="J285:L285"/>
    <mergeCell ref="M285:O285"/>
    <mergeCell ref="P285:Q285"/>
    <mergeCell ref="AK283:AN283"/>
    <mergeCell ref="B284:C284"/>
    <mergeCell ref="D284:E284"/>
    <mergeCell ref="F284:G284"/>
    <mergeCell ref="H284:I284"/>
    <mergeCell ref="J284:L284"/>
    <mergeCell ref="M284:O284"/>
    <mergeCell ref="P284:Q284"/>
    <mergeCell ref="R284:S284"/>
    <mergeCell ref="T284:AA284"/>
    <mergeCell ref="M283:O283"/>
    <mergeCell ref="P283:Q283"/>
    <mergeCell ref="R283:S283"/>
    <mergeCell ref="T283:AA283"/>
    <mergeCell ref="AB283:AF283"/>
    <mergeCell ref="AG283:AI283"/>
    <mergeCell ref="AK286:AN286"/>
    <mergeCell ref="B287:C287"/>
    <mergeCell ref="D287:E287"/>
    <mergeCell ref="F287:G287"/>
    <mergeCell ref="H287:I287"/>
    <mergeCell ref="J287:L287"/>
    <mergeCell ref="M287:O287"/>
    <mergeCell ref="P287:Q287"/>
    <mergeCell ref="R287:S287"/>
    <mergeCell ref="T287:AA287"/>
    <mergeCell ref="M286:O286"/>
    <mergeCell ref="P286:Q286"/>
    <mergeCell ref="R286:S286"/>
    <mergeCell ref="T286:AA286"/>
    <mergeCell ref="AB286:AF286"/>
    <mergeCell ref="AG286:AI286"/>
    <mergeCell ref="R285:S285"/>
    <mergeCell ref="T285:AA285"/>
    <mergeCell ref="AB285:AF285"/>
    <mergeCell ref="AG285:AI285"/>
    <mergeCell ref="AK285:AN285"/>
    <mergeCell ref="B286:C286"/>
    <mergeCell ref="D286:E286"/>
    <mergeCell ref="F286:G286"/>
    <mergeCell ref="H286:I286"/>
    <mergeCell ref="J286:L286"/>
    <mergeCell ref="R288:S288"/>
    <mergeCell ref="T288:AA288"/>
    <mergeCell ref="AB288:AF288"/>
    <mergeCell ref="AG288:AI288"/>
    <mergeCell ref="AK288:AN288"/>
    <mergeCell ref="B289:C289"/>
    <mergeCell ref="D289:E289"/>
    <mergeCell ref="F289:G289"/>
    <mergeCell ref="H289:I289"/>
    <mergeCell ref="J289:L289"/>
    <mergeCell ref="AB287:AF287"/>
    <mergeCell ref="AG287:AI287"/>
    <mergeCell ref="AK287:AN287"/>
    <mergeCell ref="B288:C288"/>
    <mergeCell ref="D288:E288"/>
    <mergeCell ref="F288:G288"/>
    <mergeCell ref="H288:I288"/>
    <mergeCell ref="J288:L288"/>
    <mergeCell ref="M288:O288"/>
    <mergeCell ref="P288:Q288"/>
    <mergeCell ref="AB290:AF290"/>
    <mergeCell ref="AG290:AI290"/>
    <mergeCell ref="AK290:AN290"/>
    <mergeCell ref="B291:C291"/>
    <mergeCell ref="D291:E291"/>
    <mergeCell ref="F291:G291"/>
    <mergeCell ref="H291:I291"/>
    <mergeCell ref="J291:L291"/>
    <mergeCell ref="M291:O291"/>
    <mergeCell ref="P291:Q291"/>
    <mergeCell ref="AK289:AN289"/>
    <mergeCell ref="B290:C290"/>
    <mergeCell ref="D290:E290"/>
    <mergeCell ref="F290:G290"/>
    <mergeCell ref="H290:I290"/>
    <mergeCell ref="J290:L290"/>
    <mergeCell ref="M290:O290"/>
    <mergeCell ref="P290:Q290"/>
    <mergeCell ref="R290:S290"/>
    <mergeCell ref="T290:AA290"/>
    <mergeCell ref="M289:O289"/>
    <mergeCell ref="P289:Q289"/>
    <mergeCell ref="R289:S289"/>
    <mergeCell ref="T289:AA289"/>
    <mergeCell ref="AB289:AF289"/>
    <mergeCell ref="AG289:AI289"/>
    <mergeCell ref="AK292:AN292"/>
    <mergeCell ref="B293:C293"/>
    <mergeCell ref="D293:E293"/>
    <mergeCell ref="F293:G293"/>
    <mergeCell ref="H293:I293"/>
    <mergeCell ref="J293:L293"/>
    <mergeCell ref="M293:O293"/>
    <mergeCell ref="P293:Q293"/>
    <mergeCell ref="R293:S293"/>
    <mergeCell ref="T293:AA293"/>
    <mergeCell ref="M292:O292"/>
    <mergeCell ref="P292:Q292"/>
    <mergeCell ref="R292:S292"/>
    <mergeCell ref="T292:AA292"/>
    <mergeCell ref="AB292:AF292"/>
    <mergeCell ref="AG292:AI292"/>
    <mergeCell ref="R291:S291"/>
    <mergeCell ref="T291:AA291"/>
    <mergeCell ref="AB291:AF291"/>
    <mergeCell ref="AG291:AI291"/>
    <mergeCell ref="AK291:AN291"/>
    <mergeCell ref="B292:C292"/>
    <mergeCell ref="D292:E292"/>
    <mergeCell ref="F292:G292"/>
    <mergeCell ref="H292:I292"/>
    <mergeCell ref="J292:L292"/>
    <mergeCell ref="R294:S294"/>
    <mergeCell ref="T294:AA294"/>
    <mergeCell ref="AB294:AF294"/>
    <mergeCell ref="AG294:AI294"/>
    <mergeCell ref="AK294:AN294"/>
    <mergeCell ref="B295:C295"/>
    <mergeCell ref="D295:E295"/>
    <mergeCell ref="F295:G295"/>
    <mergeCell ref="H295:I295"/>
    <mergeCell ref="J295:L295"/>
    <mergeCell ref="AB293:AF293"/>
    <mergeCell ref="AG293:AI293"/>
    <mergeCell ref="AK293:AN293"/>
    <mergeCell ref="B294:C294"/>
    <mergeCell ref="D294:E294"/>
    <mergeCell ref="F294:G294"/>
    <mergeCell ref="H294:I294"/>
    <mergeCell ref="J294:L294"/>
    <mergeCell ref="M294:O294"/>
    <mergeCell ref="P294:Q294"/>
    <mergeCell ref="AB296:AF296"/>
    <mergeCell ref="AG296:AI296"/>
    <mergeCell ref="AK296:AN296"/>
    <mergeCell ref="B297:C297"/>
    <mergeCell ref="D297:E297"/>
    <mergeCell ref="F297:G297"/>
    <mergeCell ref="H297:I297"/>
    <mergeCell ref="J297:L297"/>
    <mergeCell ref="M297:O297"/>
    <mergeCell ref="P297:Q297"/>
    <mergeCell ref="AK295:AN295"/>
    <mergeCell ref="B296:C296"/>
    <mergeCell ref="D296:E296"/>
    <mergeCell ref="F296:G296"/>
    <mergeCell ref="H296:I296"/>
    <mergeCell ref="J296:L296"/>
    <mergeCell ref="M296:O296"/>
    <mergeCell ref="P296:Q296"/>
    <mergeCell ref="R296:S296"/>
    <mergeCell ref="T296:AA296"/>
    <mergeCell ref="M295:O295"/>
    <mergeCell ref="P295:Q295"/>
    <mergeCell ref="R295:S295"/>
    <mergeCell ref="T295:AA295"/>
    <mergeCell ref="AB295:AF295"/>
    <mergeCell ref="AG295:AI295"/>
    <mergeCell ref="AK298:AN298"/>
    <mergeCell ref="B299:C299"/>
    <mergeCell ref="D299:E299"/>
    <mergeCell ref="F299:G299"/>
    <mergeCell ref="H299:I299"/>
    <mergeCell ref="J299:L299"/>
    <mergeCell ref="M299:O299"/>
    <mergeCell ref="P299:Q299"/>
    <mergeCell ref="R299:S299"/>
    <mergeCell ref="T299:AA299"/>
    <mergeCell ref="M298:O298"/>
    <mergeCell ref="P298:Q298"/>
    <mergeCell ref="R298:S298"/>
    <mergeCell ref="T298:AA298"/>
    <mergeCell ref="AB298:AF298"/>
    <mergeCell ref="AG298:AI298"/>
    <mergeCell ref="R297:S297"/>
    <mergeCell ref="T297:AA297"/>
    <mergeCell ref="AB297:AF297"/>
    <mergeCell ref="AG297:AI297"/>
    <mergeCell ref="AK297:AN297"/>
    <mergeCell ref="B298:C298"/>
    <mergeCell ref="D298:E298"/>
    <mergeCell ref="F298:G298"/>
    <mergeCell ref="H298:I298"/>
    <mergeCell ref="J298:L298"/>
    <mergeCell ref="R300:S300"/>
    <mergeCell ref="T300:AA300"/>
    <mergeCell ref="AB300:AF300"/>
    <mergeCell ref="AG300:AI300"/>
    <mergeCell ref="AK300:AN300"/>
    <mergeCell ref="B301:C301"/>
    <mergeCell ref="D301:E301"/>
    <mergeCell ref="F301:G301"/>
    <mergeCell ref="H301:I301"/>
    <mergeCell ref="J301:L301"/>
    <mergeCell ref="AB299:AF299"/>
    <mergeCell ref="AG299:AI299"/>
    <mergeCell ref="AK299:AN299"/>
    <mergeCell ref="B300:C300"/>
    <mergeCell ref="D300:E300"/>
    <mergeCell ref="F300:G300"/>
    <mergeCell ref="H300:I300"/>
    <mergeCell ref="J300:L300"/>
    <mergeCell ref="M300:O300"/>
    <mergeCell ref="P300:Q300"/>
    <mergeCell ref="AB302:AF302"/>
    <mergeCell ref="AG302:AI302"/>
    <mergeCell ref="AK302:AN302"/>
    <mergeCell ref="B303:C303"/>
    <mergeCell ref="D303:E303"/>
    <mergeCell ref="F303:G303"/>
    <mergeCell ref="H303:I303"/>
    <mergeCell ref="J303:L303"/>
    <mergeCell ref="M303:O303"/>
    <mergeCell ref="P303:Q303"/>
    <mergeCell ref="AK301:AN301"/>
    <mergeCell ref="B302:C302"/>
    <mergeCell ref="D302:E302"/>
    <mergeCell ref="F302:G302"/>
    <mergeCell ref="H302:I302"/>
    <mergeCell ref="J302:L302"/>
    <mergeCell ref="M302:O302"/>
    <mergeCell ref="P302:Q302"/>
    <mergeCell ref="R302:S302"/>
    <mergeCell ref="T302:AA302"/>
    <mergeCell ref="M301:O301"/>
    <mergeCell ref="P301:Q301"/>
    <mergeCell ref="R301:S301"/>
    <mergeCell ref="T301:AA301"/>
    <mergeCell ref="AB301:AF301"/>
    <mergeCell ref="AG301:AI301"/>
    <mergeCell ref="K305:L305"/>
    <mergeCell ref="M305:N305"/>
    <mergeCell ref="AB305:AC305"/>
    <mergeCell ref="AD305:AE305"/>
    <mergeCell ref="AL305:AN305"/>
    <mergeCell ref="M304:O304"/>
    <mergeCell ref="P304:Q304"/>
    <mergeCell ref="R304:S304"/>
    <mergeCell ref="T304:AA304"/>
    <mergeCell ref="AB304:AF304"/>
    <mergeCell ref="AG304:AI304"/>
    <mergeCell ref="R303:S303"/>
    <mergeCell ref="T303:AA303"/>
    <mergeCell ref="AB303:AF303"/>
    <mergeCell ref="AG303:AI303"/>
    <mergeCell ref="AK303:AN303"/>
    <mergeCell ref="B304:C304"/>
    <mergeCell ref="D304:E304"/>
    <mergeCell ref="F304:G304"/>
    <mergeCell ref="H304:I304"/>
    <mergeCell ref="J304:L304"/>
    <mergeCell ref="AK304:AN304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BC301"/>
  <sheetViews>
    <sheetView showGridLines="0" zoomScale="110" zoomScaleNormal="110" workbookViewId="0">
      <pane xSplit="26" ySplit="24" topLeftCell="AA88" activePane="bottomRight" state="frozen"/>
      <selection pane="topRight" activeCell="AA1" sqref="AA1"/>
      <selection pane="bottomLeft" activeCell="A25" sqref="A25"/>
      <selection pane="bottomRight" activeCell="AW278" sqref="AW278"/>
    </sheetView>
  </sheetViews>
  <sheetFormatPr baseColWidth="10" defaultRowHeight="15" x14ac:dyDescent="0.25"/>
  <cols>
    <col min="1" max="1" width="2.85546875" style="575" customWidth="1"/>
    <col min="2" max="5" width="2.7109375" style="575" customWidth="1"/>
    <col min="6" max="6" width="2.85546875" style="575" customWidth="1"/>
    <col min="7" max="9" width="2.7109375" style="575" customWidth="1"/>
    <col min="10" max="10" width="2.42578125" style="575" customWidth="1"/>
    <col min="11" max="11" width="0.28515625" style="575" customWidth="1"/>
    <col min="12" max="12" width="1" style="575" customWidth="1"/>
    <col min="13" max="13" width="1.5703125" style="575" customWidth="1"/>
    <col min="14" max="26" width="2.7109375" style="575" customWidth="1"/>
    <col min="27" max="27" width="2.42578125" style="575" customWidth="1"/>
    <col min="28" max="28" width="0.28515625" style="575" customWidth="1"/>
    <col min="29" max="29" width="1.85546875" style="575" customWidth="1"/>
    <col min="30" max="30" width="0.85546875" style="575" customWidth="1"/>
    <col min="31" max="34" width="2.7109375" style="575" customWidth="1"/>
    <col min="35" max="35" width="3.28515625" style="575" customWidth="1"/>
    <col min="36" max="36" width="3.140625" style="575" customWidth="1"/>
    <col min="37" max="38" width="2.7109375" style="575" customWidth="1"/>
    <col min="39" max="40" width="0.85546875" style="575" customWidth="1"/>
    <col min="41" max="41" width="1" style="575" customWidth="1"/>
    <col min="42" max="42" width="17.42578125" style="575" bestFit="1" customWidth="1"/>
    <col min="43" max="46" width="15.7109375" style="575" customWidth="1"/>
    <col min="47" max="47" width="16.42578125" style="575" bestFit="1" customWidth="1"/>
    <col min="48" max="48" width="15.7109375" style="575" customWidth="1"/>
    <col min="49" max="49" width="16.42578125" style="575" bestFit="1" customWidth="1"/>
    <col min="50" max="54" width="15.7109375" style="575" customWidth="1"/>
    <col min="55" max="55" width="0.5703125" style="575" customWidth="1"/>
    <col min="56" max="16384" width="11.42578125" style="575"/>
  </cols>
  <sheetData>
    <row r="1" spans="1:54" ht="4.3499999999999996" customHeight="1" x14ac:dyDescent="0.25"/>
    <row r="2" spans="1:54" ht="4.3499999999999996" customHeight="1" x14ac:dyDescent="0.25">
      <c r="A2" s="1583"/>
      <c r="B2" s="1583"/>
      <c r="C2" s="1583"/>
      <c r="D2" s="1583"/>
      <c r="E2" s="1583"/>
      <c r="F2" s="1583"/>
      <c r="G2" s="1583"/>
      <c r="H2" s="1583"/>
      <c r="I2" s="1583"/>
      <c r="J2" s="1583"/>
    </row>
    <row r="3" spans="1:54" ht="14.1" hidden="1" customHeight="1" x14ac:dyDescent="0.25">
      <c r="A3" s="1583"/>
      <c r="B3" s="1583"/>
      <c r="C3" s="1583"/>
      <c r="D3" s="1583"/>
      <c r="E3" s="1583"/>
      <c r="F3" s="1583"/>
      <c r="G3" s="1583"/>
      <c r="H3" s="1583"/>
      <c r="I3" s="1583"/>
      <c r="J3" s="1583"/>
      <c r="M3" s="1937" t="s">
        <v>448</v>
      </c>
      <c r="N3" s="1583"/>
      <c r="O3" s="1583"/>
      <c r="P3" s="1583"/>
      <c r="Q3" s="1583"/>
      <c r="R3" s="1583"/>
      <c r="S3" s="1583"/>
      <c r="T3" s="1583"/>
      <c r="U3" s="1583"/>
      <c r="V3" s="1583"/>
      <c r="W3" s="1583"/>
      <c r="X3" s="1583"/>
      <c r="Y3" s="1583"/>
      <c r="Z3" s="1583"/>
      <c r="AA3" s="1583"/>
      <c r="AD3" s="1585" t="s">
        <v>271</v>
      </c>
      <c r="AE3" s="1583"/>
      <c r="AF3" s="1583"/>
      <c r="AG3" s="1583"/>
      <c r="AH3" s="1583"/>
      <c r="AI3" s="1583"/>
      <c r="AJ3" s="1583"/>
      <c r="AK3" s="1583"/>
      <c r="AL3" s="1583"/>
      <c r="AM3" s="1583"/>
      <c r="AO3" s="1586" t="s">
        <v>726</v>
      </c>
      <c r="AP3" s="1583"/>
      <c r="AQ3" s="1583"/>
      <c r="AR3" s="1583"/>
      <c r="AS3" s="1583"/>
    </row>
    <row r="4" spans="1:54" ht="7.15" hidden="1" customHeight="1" x14ac:dyDescent="0.25">
      <c r="A4" s="1583"/>
      <c r="B4" s="1583"/>
      <c r="C4" s="1583"/>
      <c r="D4" s="1583"/>
      <c r="E4" s="1583"/>
      <c r="F4" s="1583"/>
      <c r="G4" s="1583"/>
      <c r="H4" s="1583"/>
      <c r="I4" s="1583"/>
      <c r="J4" s="1583"/>
      <c r="M4" s="1583"/>
      <c r="N4" s="1583"/>
      <c r="O4" s="1583"/>
      <c r="P4" s="1583"/>
      <c r="Q4" s="1583"/>
      <c r="R4" s="1583"/>
      <c r="S4" s="1583"/>
      <c r="T4" s="1583"/>
      <c r="U4" s="1583"/>
      <c r="V4" s="1583"/>
      <c r="W4" s="1583"/>
      <c r="X4" s="1583"/>
      <c r="Y4" s="1583"/>
      <c r="Z4" s="1583"/>
      <c r="AA4" s="1583"/>
    </row>
    <row r="5" spans="1:54" ht="28.35" hidden="1" customHeight="1" x14ac:dyDescent="0.25">
      <c r="A5" s="1583"/>
      <c r="B5" s="1583"/>
      <c r="C5" s="1583"/>
      <c r="D5" s="1583"/>
      <c r="E5" s="1583"/>
      <c r="F5" s="1583"/>
      <c r="G5" s="1583"/>
      <c r="H5" s="1583"/>
      <c r="I5" s="1583"/>
      <c r="J5" s="1583"/>
      <c r="M5" s="1583"/>
      <c r="N5" s="1583"/>
      <c r="O5" s="1583"/>
      <c r="P5" s="1583"/>
      <c r="Q5" s="1583"/>
      <c r="R5" s="1583"/>
      <c r="S5" s="1583"/>
      <c r="T5" s="1583"/>
      <c r="U5" s="1583"/>
      <c r="V5" s="1583"/>
      <c r="W5" s="1583"/>
      <c r="X5" s="1583"/>
      <c r="Y5" s="1583"/>
      <c r="Z5" s="1583"/>
      <c r="AA5" s="1583"/>
      <c r="AD5" s="1587" t="s">
        <v>272</v>
      </c>
      <c r="AE5" s="1583"/>
      <c r="AF5" s="1583"/>
      <c r="AG5" s="1583"/>
      <c r="AH5" s="1583"/>
      <c r="AI5" s="1583"/>
      <c r="AJ5" s="1583"/>
      <c r="AK5" s="1583"/>
      <c r="AL5" s="1583"/>
      <c r="AM5" s="1583"/>
      <c r="AO5" s="1588" t="s">
        <v>273</v>
      </c>
      <c r="AP5" s="1583"/>
      <c r="AQ5" s="1583"/>
      <c r="AR5" s="1583"/>
      <c r="AS5" s="1583"/>
    </row>
    <row r="6" spans="1:54" ht="2.85" hidden="1" customHeight="1" x14ac:dyDescent="0.25">
      <c r="A6" s="1583"/>
      <c r="B6" s="1583"/>
      <c r="C6" s="1583"/>
      <c r="D6" s="1583"/>
      <c r="E6" s="1583"/>
      <c r="F6" s="1583"/>
      <c r="G6" s="1583"/>
      <c r="H6" s="1583"/>
      <c r="I6" s="1583"/>
      <c r="J6" s="1583"/>
      <c r="AD6" s="1583"/>
      <c r="AE6" s="1583"/>
      <c r="AF6" s="1583"/>
      <c r="AG6" s="1583"/>
      <c r="AH6" s="1583"/>
      <c r="AI6" s="1583"/>
      <c r="AJ6" s="1583"/>
      <c r="AK6" s="1583"/>
      <c r="AL6" s="1583"/>
      <c r="AM6" s="1583"/>
      <c r="AO6" s="1583"/>
      <c r="AP6" s="1583"/>
      <c r="AQ6" s="1583"/>
      <c r="AR6" s="1583"/>
      <c r="AS6" s="1583"/>
    </row>
    <row r="7" spans="1:54" hidden="1" x14ac:dyDescent="0.25">
      <c r="AD7" s="1583"/>
      <c r="AE7" s="1583"/>
      <c r="AF7" s="1583"/>
      <c r="AG7" s="1583"/>
      <c r="AH7" s="1583"/>
      <c r="AI7" s="1583"/>
      <c r="AJ7" s="1583"/>
      <c r="AK7" s="1583"/>
      <c r="AL7" s="1583"/>
      <c r="AM7" s="1583"/>
      <c r="AO7" s="1583"/>
      <c r="AP7" s="1583"/>
      <c r="AQ7" s="1583"/>
      <c r="AR7" s="1583"/>
      <c r="AS7" s="1583"/>
    </row>
    <row r="8" spans="1:54" ht="7.15" hidden="1" customHeight="1" x14ac:dyDescent="0.25"/>
    <row r="9" spans="1:54" ht="14.1" hidden="1" customHeight="1" x14ac:dyDescent="0.25">
      <c r="AD9" s="1587" t="s">
        <v>274</v>
      </c>
      <c r="AE9" s="1583"/>
      <c r="AF9" s="1583"/>
      <c r="AG9" s="1583"/>
      <c r="AH9" s="1583"/>
      <c r="AI9" s="1583"/>
      <c r="AJ9" s="1583"/>
      <c r="AK9" s="1583"/>
      <c r="AL9" s="1583"/>
      <c r="AM9" s="1583"/>
      <c r="AO9" s="1588" t="s">
        <v>733</v>
      </c>
      <c r="AP9" s="1583"/>
      <c r="AQ9" s="1583"/>
      <c r="AR9" s="1583"/>
      <c r="AS9" s="1583"/>
    </row>
    <row r="10" spans="1:54" ht="0" hidden="1" customHeight="1" x14ac:dyDescent="0.25"/>
    <row r="11" spans="1:54" ht="19.899999999999999" hidden="1" customHeight="1" x14ac:dyDescent="0.25"/>
    <row r="12" spans="1:54" ht="0" hidden="1" customHeight="1" x14ac:dyDescent="0.25"/>
    <row r="13" spans="1:54" ht="8.4499999999999993" customHeight="1" x14ac:dyDescent="0.25"/>
    <row r="14" spans="1:54" x14ac:dyDescent="0.25">
      <c r="A14" s="1597" t="s">
        <v>275</v>
      </c>
      <c r="B14" s="1590"/>
      <c r="C14" s="1590"/>
      <c r="D14" s="1590"/>
      <c r="E14" s="1591"/>
      <c r="F14" s="1598" t="s">
        <v>449</v>
      </c>
      <c r="G14" s="1590"/>
      <c r="H14" s="1591"/>
      <c r="I14" s="1597" t="s">
        <v>276</v>
      </c>
      <c r="J14" s="1590"/>
      <c r="K14" s="1590"/>
      <c r="L14" s="1590"/>
      <c r="M14" s="1590"/>
      <c r="N14" s="1590"/>
      <c r="O14" s="1590"/>
      <c r="P14" s="1591"/>
      <c r="Q14" s="1599" t="s">
        <v>277</v>
      </c>
      <c r="R14" s="1590"/>
      <c r="S14" s="1590"/>
      <c r="T14" s="1590"/>
      <c r="U14" s="1590"/>
      <c r="V14" s="1590"/>
      <c r="W14" s="1591"/>
      <c r="X14" s="1597" t="s">
        <v>278</v>
      </c>
      <c r="Y14" s="1590"/>
      <c r="Z14" s="1590"/>
      <c r="AA14" s="1590"/>
      <c r="AB14" s="1590"/>
      <c r="AC14" s="1590"/>
      <c r="AD14" s="1591"/>
      <c r="AE14" s="1599" t="s">
        <v>734</v>
      </c>
      <c r="AF14" s="1590"/>
      <c r="AG14" s="1590"/>
      <c r="AH14" s="1590"/>
      <c r="AI14" s="1590"/>
      <c r="AJ14" s="1591"/>
      <c r="AK14" s="576" t="s">
        <v>269</v>
      </c>
      <c r="AL14" s="576" t="s">
        <v>269</v>
      </c>
      <c r="AM14" s="1600" t="s">
        <v>269</v>
      </c>
      <c r="AN14" s="1583"/>
      <c r="AO14" s="1583"/>
      <c r="AP14" s="576" t="s">
        <v>269</v>
      </c>
      <c r="AQ14" s="576" t="s">
        <v>269</v>
      </c>
      <c r="AR14" s="576" t="s">
        <v>269</v>
      </c>
      <c r="AS14" s="596" t="s">
        <v>269</v>
      </c>
      <c r="AT14" s="469">
        <f>+AT17-AT15</f>
        <v>4502650354</v>
      </c>
      <c r="AU14" s="576" t="s">
        <v>269</v>
      </c>
      <c r="AV14" s="469">
        <f>+AV15-AV18</f>
        <v>-2555366</v>
      </c>
      <c r="AW14" s="576" t="s">
        <v>269</v>
      </c>
      <c r="AX14" s="576" t="s">
        <v>269</v>
      </c>
      <c r="AY14" s="576" t="s">
        <v>269</v>
      </c>
      <c r="AZ14" s="576" t="s">
        <v>269</v>
      </c>
      <c r="BA14" s="576" t="s">
        <v>269</v>
      </c>
      <c r="BB14" s="576" t="s">
        <v>269</v>
      </c>
    </row>
    <row r="15" spans="1:54" x14ac:dyDescent="0.25">
      <c r="A15" s="1589" t="s">
        <v>279</v>
      </c>
      <c r="B15" s="1590"/>
      <c r="C15" s="1590"/>
      <c r="D15" s="1590"/>
      <c r="E15" s="1590"/>
      <c r="F15" s="1591"/>
      <c r="G15" s="1592" t="s">
        <v>273</v>
      </c>
      <c r="H15" s="1590"/>
      <c r="I15" s="1590"/>
      <c r="J15" s="1590"/>
      <c r="K15" s="1590"/>
      <c r="L15" s="1590"/>
      <c r="M15" s="1590"/>
      <c r="N15" s="1590"/>
      <c r="O15" s="1590"/>
      <c r="P15" s="1590"/>
      <c r="Q15" s="1590"/>
      <c r="R15" s="1590"/>
      <c r="S15" s="1590"/>
      <c r="T15" s="1590"/>
      <c r="U15" s="1590"/>
      <c r="V15" s="1590"/>
      <c r="W15" s="1590"/>
      <c r="X15" s="1590"/>
      <c r="Y15" s="1590"/>
      <c r="Z15" s="1590"/>
      <c r="AA15" s="1590"/>
      <c r="AB15" s="1590"/>
      <c r="AC15" s="1590"/>
      <c r="AD15" s="1590"/>
      <c r="AE15" s="1590"/>
      <c r="AF15" s="1590"/>
      <c r="AG15" s="1591"/>
      <c r="AH15" s="578" t="s">
        <v>269</v>
      </c>
      <c r="AI15" s="578" t="s">
        <v>269</v>
      </c>
      <c r="AJ15" s="578" t="s">
        <v>269</v>
      </c>
      <c r="AK15" s="578" t="s">
        <v>269</v>
      </c>
      <c r="AL15" s="578" t="s">
        <v>269</v>
      </c>
      <c r="AM15" s="1593" t="s">
        <v>269</v>
      </c>
      <c r="AN15" s="1594"/>
      <c r="AO15" s="1594"/>
      <c r="AP15" s="576" t="s">
        <v>269</v>
      </c>
      <c r="AQ15" s="576" t="s">
        <v>269</v>
      </c>
      <c r="AR15" s="576" t="s">
        <v>269</v>
      </c>
      <c r="AS15" s="596" t="s">
        <v>269</v>
      </c>
      <c r="AT15" s="596">
        <v>9354644686</v>
      </c>
      <c r="AU15" s="576" t="s">
        <v>269</v>
      </c>
      <c r="AV15" s="576">
        <v>683344920</v>
      </c>
      <c r="AW15" s="576" t="s">
        <v>269</v>
      </c>
      <c r="AX15" s="576" t="s">
        <v>269</v>
      </c>
      <c r="AY15" s="576" t="s">
        <v>269</v>
      </c>
      <c r="AZ15" s="576" t="s">
        <v>269</v>
      </c>
      <c r="BA15" s="576" t="s">
        <v>269</v>
      </c>
      <c r="BB15" s="576" t="s">
        <v>269</v>
      </c>
    </row>
    <row r="16" spans="1:54" ht="36" x14ac:dyDescent="0.25">
      <c r="A16" s="1589" t="s">
        <v>697</v>
      </c>
      <c r="B16" s="1590"/>
      <c r="C16" s="1590"/>
      <c r="D16" s="1590"/>
      <c r="E16" s="1590"/>
      <c r="F16" s="1590"/>
      <c r="G16" s="1591"/>
      <c r="H16" s="1592" t="s">
        <v>698</v>
      </c>
      <c r="I16" s="1590"/>
      <c r="J16" s="1590"/>
      <c r="K16" s="1590"/>
      <c r="L16" s="1590"/>
      <c r="M16" s="1590"/>
      <c r="N16" s="1590"/>
      <c r="O16" s="1590"/>
      <c r="P16" s="1590"/>
      <c r="Q16" s="1590"/>
      <c r="R16" s="1590"/>
      <c r="S16" s="1590"/>
      <c r="T16" s="1590"/>
      <c r="U16" s="1590"/>
      <c r="V16" s="1590"/>
      <c r="W16" s="1590"/>
      <c r="X16" s="1590"/>
      <c r="Y16" s="1590"/>
      <c r="Z16" s="1590"/>
      <c r="AA16" s="1590"/>
      <c r="AB16" s="1590"/>
      <c r="AC16" s="1590"/>
      <c r="AD16" s="1590"/>
      <c r="AE16" s="1590"/>
      <c r="AF16" s="1590"/>
      <c r="AG16" s="1590"/>
      <c r="AH16" s="1590"/>
      <c r="AI16" s="1590"/>
      <c r="AJ16" s="1590"/>
      <c r="AK16" s="1590"/>
      <c r="AL16" s="1590"/>
      <c r="AM16" s="1590"/>
      <c r="AN16" s="1590"/>
      <c r="AO16" s="1591"/>
      <c r="AP16" s="590" t="s">
        <v>293</v>
      </c>
      <c r="AQ16" s="590" t="s">
        <v>294</v>
      </c>
      <c r="AR16" s="590" t="s">
        <v>295</v>
      </c>
      <c r="AS16" s="590" t="s">
        <v>296</v>
      </c>
      <c r="AT16" s="590" t="s">
        <v>297</v>
      </c>
      <c r="AU16" s="590" t="s">
        <v>298</v>
      </c>
      <c r="AV16" s="590" t="s">
        <v>299</v>
      </c>
      <c r="AW16" s="590" t="s">
        <v>300</v>
      </c>
      <c r="AX16" s="590" t="s">
        <v>301</v>
      </c>
      <c r="AY16" s="590" t="s">
        <v>302</v>
      </c>
      <c r="AZ16" s="590" t="s">
        <v>303</v>
      </c>
      <c r="BA16" s="590" t="s">
        <v>304</v>
      </c>
      <c r="BB16" s="590" t="s">
        <v>305</v>
      </c>
    </row>
    <row r="17" spans="1:55" s="587" customFormat="1" ht="13.5" x14ac:dyDescent="0.2">
      <c r="A17" s="645"/>
      <c r="B17" s="646"/>
      <c r="C17" s="646"/>
      <c r="D17" s="646"/>
      <c r="E17" s="646"/>
      <c r="F17" s="646"/>
      <c r="G17" s="647"/>
      <c r="H17" s="648"/>
      <c r="I17" s="646"/>
      <c r="J17" s="646"/>
      <c r="K17" s="646"/>
      <c r="L17" s="646"/>
      <c r="M17" s="646"/>
      <c r="N17" s="646"/>
      <c r="O17" s="646"/>
      <c r="P17" s="646"/>
      <c r="Q17" s="646"/>
      <c r="R17" s="646"/>
      <c r="S17" s="646"/>
      <c r="T17" s="646"/>
      <c r="U17" s="646"/>
      <c r="V17" s="646"/>
      <c r="W17" s="646"/>
      <c r="X17" s="646"/>
      <c r="Y17" s="646"/>
      <c r="Z17" s="646"/>
      <c r="AA17" s="646"/>
      <c r="AB17" s="646"/>
      <c r="AC17" s="646"/>
      <c r="AD17" s="646"/>
      <c r="AE17" s="646"/>
      <c r="AF17" s="646"/>
      <c r="AG17" s="646"/>
      <c r="AH17" s="646"/>
      <c r="AI17" s="646"/>
      <c r="AJ17" s="646"/>
      <c r="AK17" s="646"/>
      <c r="AL17" s="649" t="s">
        <v>737</v>
      </c>
      <c r="AM17" s="649"/>
      <c r="AN17" s="649"/>
      <c r="AO17" s="650"/>
      <c r="AP17" s="366">
        <f>+AP29</f>
        <v>171769016667</v>
      </c>
      <c r="AQ17" s="366">
        <f t="shared" ref="AQ17:BC17" si="0">+AQ29</f>
        <v>45000000</v>
      </c>
      <c r="AR17" s="366">
        <f t="shared" si="0"/>
        <v>2004997571</v>
      </c>
      <c r="AS17" s="366">
        <f t="shared" si="0"/>
        <v>0</v>
      </c>
      <c r="AT17" s="366">
        <f t="shared" si="0"/>
        <v>13857295040</v>
      </c>
      <c r="AU17" s="366">
        <f t="shared" si="0"/>
        <v>-13812295040</v>
      </c>
      <c r="AV17" s="366">
        <f t="shared" si="0"/>
        <v>14071447842</v>
      </c>
      <c r="AW17" s="366">
        <f t="shared" si="0"/>
        <v>-214152802</v>
      </c>
      <c r="AX17" s="366">
        <f t="shared" si="0"/>
        <v>14082088939</v>
      </c>
      <c r="AY17" s="366">
        <f t="shared" si="0"/>
        <v>-10641097</v>
      </c>
      <c r="AZ17" s="366">
        <f t="shared" si="0"/>
        <v>13280784769</v>
      </c>
      <c r="BA17" s="366">
        <f t="shared" si="0"/>
        <v>801304170</v>
      </c>
      <c r="BB17" s="366">
        <f t="shared" si="0"/>
        <v>36132979</v>
      </c>
      <c r="BC17" s="366">
        <f t="shared" si="0"/>
        <v>0</v>
      </c>
    </row>
    <row r="18" spans="1:55" s="587" customFormat="1" ht="13.5" x14ac:dyDescent="0.2">
      <c r="A18" s="645"/>
      <c r="B18" s="646"/>
      <c r="C18" s="646"/>
      <c r="D18" s="646"/>
      <c r="E18" s="646"/>
      <c r="F18" s="646"/>
      <c r="G18" s="647"/>
      <c r="H18" s="648"/>
      <c r="I18" s="646"/>
      <c r="J18" s="646"/>
      <c r="K18" s="646"/>
      <c r="L18" s="646"/>
      <c r="M18" s="646"/>
      <c r="N18" s="646"/>
      <c r="O18" s="646"/>
      <c r="P18" s="646"/>
      <c r="Q18" s="646"/>
      <c r="R18" s="646"/>
      <c r="S18" s="646"/>
      <c r="T18" s="646"/>
      <c r="U18" s="646"/>
      <c r="V18" s="646"/>
      <c r="W18" s="646"/>
      <c r="X18" s="646"/>
      <c r="Y18" s="646"/>
      <c r="Z18" s="646"/>
      <c r="AA18" s="646"/>
      <c r="AB18" s="646"/>
      <c r="AC18" s="646"/>
      <c r="AD18" s="646"/>
      <c r="AE18" s="646"/>
      <c r="AF18" s="646"/>
      <c r="AG18" s="646"/>
      <c r="AH18" s="646"/>
      <c r="AI18" s="646"/>
      <c r="AJ18" s="646"/>
      <c r="AK18" s="646"/>
      <c r="AL18" s="649" t="s">
        <v>738</v>
      </c>
      <c r="AM18" s="649"/>
      <c r="AN18" s="649"/>
      <c r="AO18" s="650"/>
      <c r="AP18" s="366">
        <f>+AP67+AP68</f>
        <v>18606500000</v>
      </c>
      <c r="AQ18" s="366">
        <f t="shared" ref="AQ18:BB18" si="1">+AQ67+AQ68</f>
        <v>2524911827</v>
      </c>
      <c r="AR18" s="366">
        <f t="shared" si="1"/>
        <v>4565271956.8199997</v>
      </c>
      <c r="AS18" s="366">
        <f t="shared" si="1"/>
        <v>-145000000</v>
      </c>
      <c r="AT18" s="366">
        <f t="shared" si="1"/>
        <v>517448490</v>
      </c>
      <c r="AU18" s="366">
        <f t="shared" si="1"/>
        <v>2007463337</v>
      </c>
      <c r="AV18" s="366">
        <f t="shared" si="1"/>
        <v>685900286</v>
      </c>
      <c r="AW18" s="366">
        <f t="shared" si="1"/>
        <v>-168451796</v>
      </c>
      <c r="AX18" s="366">
        <f t="shared" si="1"/>
        <v>700018232</v>
      </c>
      <c r="AY18" s="366">
        <f t="shared" si="1"/>
        <v>-14117946</v>
      </c>
      <c r="AZ18" s="366">
        <f t="shared" si="1"/>
        <v>700018232</v>
      </c>
      <c r="BA18" s="366">
        <f t="shared" si="1"/>
        <v>0</v>
      </c>
      <c r="BB18" s="366">
        <f t="shared" si="1"/>
        <v>486736</v>
      </c>
    </row>
    <row r="19" spans="1:55" s="587" customFormat="1" ht="13.5" x14ac:dyDescent="0.2">
      <c r="A19" s="645"/>
      <c r="B19" s="646"/>
      <c r="C19" s="646"/>
      <c r="D19" s="646"/>
      <c r="E19" s="646"/>
      <c r="F19" s="646"/>
      <c r="G19" s="647"/>
      <c r="H19" s="648"/>
      <c r="I19" s="646"/>
      <c r="J19" s="646"/>
      <c r="K19" s="646"/>
      <c r="L19" s="646"/>
      <c r="M19" s="646"/>
      <c r="N19" s="646"/>
      <c r="O19" s="646"/>
      <c r="P19" s="646"/>
      <c r="Q19" s="646"/>
      <c r="R19" s="646"/>
      <c r="S19" s="646"/>
      <c r="T19" s="646"/>
      <c r="U19" s="646"/>
      <c r="V19" s="646"/>
      <c r="W19" s="646"/>
      <c r="X19" s="646"/>
      <c r="Y19" s="646"/>
      <c r="Z19" s="646"/>
      <c r="AA19" s="646"/>
      <c r="AB19" s="646"/>
      <c r="AC19" s="646"/>
      <c r="AD19" s="646"/>
      <c r="AE19" s="646"/>
      <c r="AF19" s="646"/>
      <c r="AG19" s="646"/>
      <c r="AH19" s="646"/>
      <c r="AI19" s="646"/>
      <c r="AJ19" s="646"/>
      <c r="AK19" s="646"/>
      <c r="AL19" s="649" t="s">
        <v>739</v>
      </c>
      <c r="AM19" s="646"/>
      <c r="AN19" s="646"/>
      <c r="AO19" s="647"/>
      <c r="AP19" s="366">
        <f>+AP166+AP167+AP168</f>
        <v>279357100000</v>
      </c>
      <c r="AQ19" s="366">
        <f t="shared" ref="AQ19:BB19" si="2">+AQ166+AQ167+AQ168</f>
        <v>740819077</v>
      </c>
      <c r="AR19" s="366">
        <f t="shared" si="2"/>
        <v>52541595534</v>
      </c>
      <c r="AS19" s="366">
        <f t="shared" si="2"/>
        <v>5580000000</v>
      </c>
      <c r="AT19" s="366">
        <f t="shared" si="2"/>
        <v>3810645853</v>
      </c>
      <c r="AU19" s="366">
        <f t="shared" si="2"/>
        <v>-3069826776</v>
      </c>
      <c r="AV19" s="366">
        <f t="shared" si="2"/>
        <v>16431177837</v>
      </c>
      <c r="AW19" s="366">
        <f t="shared" si="2"/>
        <v>-12620531984</v>
      </c>
      <c r="AX19" s="366">
        <f t="shared" si="2"/>
        <v>16869182890</v>
      </c>
      <c r="AY19" s="366">
        <f t="shared" si="2"/>
        <v>-438005053</v>
      </c>
      <c r="AZ19" s="366">
        <f t="shared" si="2"/>
        <v>16869182890</v>
      </c>
      <c r="BA19" s="366">
        <f t="shared" si="2"/>
        <v>0</v>
      </c>
      <c r="BB19" s="366">
        <f t="shared" si="2"/>
        <v>0</v>
      </c>
    </row>
    <row r="20" spans="1:55" s="657" customFormat="1" ht="13.5" x14ac:dyDescent="0.2">
      <c r="A20" s="651"/>
      <c r="B20" s="653"/>
      <c r="C20" s="653"/>
      <c r="D20" s="653"/>
      <c r="E20" s="653"/>
      <c r="F20" s="653"/>
      <c r="G20" s="654"/>
      <c r="H20" s="652"/>
      <c r="I20" s="653"/>
      <c r="J20" s="653"/>
      <c r="K20" s="653"/>
      <c r="L20" s="653"/>
      <c r="M20" s="653"/>
      <c r="N20" s="653"/>
      <c r="O20" s="653"/>
      <c r="P20" s="653"/>
      <c r="Q20" s="653"/>
      <c r="R20" s="653"/>
      <c r="S20" s="653"/>
      <c r="T20" s="653"/>
      <c r="U20" s="653"/>
      <c r="V20" s="653"/>
      <c r="W20" s="653"/>
      <c r="X20" s="653"/>
      <c r="Y20" s="653"/>
      <c r="Z20" s="653"/>
      <c r="AA20" s="653"/>
      <c r="AB20" s="653"/>
      <c r="AC20" s="653"/>
      <c r="AD20" s="653"/>
      <c r="AE20" s="653"/>
      <c r="AF20" s="653"/>
      <c r="AG20" s="653"/>
      <c r="AH20" s="655" t="s">
        <v>740</v>
      </c>
      <c r="AI20" s="655"/>
      <c r="AJ20" s="655"/>
      <c r="AK20" s="655"/>
      <c r="AL20" s="655"/>
      <c r="AM20" s="655"/>
      <c r="AN20" s="655"/>
      <c r="AO20" s="654"/>
      <c r="AP20" s="656">
        <f>+AP17+AP18+AP19</f>
        <v>469732616667</v>
      </c>
      <c r="AQ20" s="656">
        <f t="shared" ref="AQ20:BB20" si="3">+AQ17+AQ18+AQ19</f>
        <v>3310730904</v>
      </c>
      <c r="AR20" s="656">
        <f t="shared" si="3"/>
        <v>59111865061.82</v>
      </c>
      <c r="AS20" s="656">
        <f t="shared" si="3"/>
        <v>5435000000</v>
      </c>
      <c r="AT20" s="656">
        <f t="shared" si="3"/>
        <v>18185389383</v>
      </c>
      <c r="AU20" s="656">
        <f t="shared" si="3"/>
        <v>-14874658479</v>
      </c>
      <c r="AV20" s="656">
        <f t="shared" si="3"/>
        <v>31188525965</v>
      </c>
      <c r="AW20" s="656">
        <f t="shared" si="3"/>
        <v>-13003136582</v>
      </c>
      <c r="AX20" s="656">
        <f t="shared" si="3"/>
        <v>31651290061</v>
      </c>
      <c r="AY20" s="656">
        <f t="shared" si="3"/>
        <v>-462764096</v>
      </c>
      <c r="AZ20" s="656">
        <f t="shared" si="3"/>
        <v>30849985891</v>
      </c>
      <c r="BA20" s="656">
        <f t="shared" si="3"/>
        <v>801304170</v>
      </c>
      <c r="BB20" s="656">
        <f t="shared" si="3"/>
        <v>36619715</v>
      </c>
    </row>
    <row r="21" spans="1:55" s="657" customFormat="1" ht="13.5" x14ac:dyDescent="0.2">
      <c r="A21" s="651"/>
      <c r="B21" s="653"/>
      <c r="C21" s="653"/>
      <c r="D21" s="653"/>
      <c r="E21" s="653"/>
      <c r="F21" s="653"/>
      <c r="G21" s="654"/>
      <c r="H21" s="652"/>
      <c r="I21" s="653"/>
      <c r="J21" s="653"/>
      <c r="K21" s="653"/>
      <c r="L21" s="653"/>
      <c r="M21" s="653"/>
      <c r="N21" s="653"/>
      <c r="O21" s="653"/>
      <c r="P21" s="653"/>
      <c r="Q21" s="653"/>
      <c r="R21" s="653"/>
      <c r="S21" s="653"/>
      <c r="T21" s="653"/>
      <c r="U21" s="653"/>
      <c r="V21" s="653"/>
      <c r="W21" s="653"/>
      <c r="X21" s="653"/>
      <c r="Y21" s="653"/>
      <c r="Z21" s="653"/>
      <c r="AA21" s="653"/>
      <c r="AB21" s="653"/>
      <c r="AC21" s="653"/>
      <c r="AD21" s="653"/>
      <c r="AE21" s="653"/>
      <c r="AF21" s="653"/>
      <c r="AG21" s="653"/>
      <c r="AH21" s="653"/>
      <c r="AI21" s="653"/>
      <c r="AJ21" s="653"/>
      <c r="AK21" s="653"/>
      <c r="AL21" s="655" t="s">
        <v>741</v>
      </c>
      <c r="AM21" s="653"/>
      <c r="AN21" s="653"/>
      <c r="AO21" s="654"/>
      <c r="AP21" s="656">
        <f>+AP188+AP189+AP190</f>
        <v>43009665822</v>
      </c>
      <c r="AQ21" s="656">
        <f t="shared" ref="AQ21:BC21" si="4">+AQ188+AQ189+AQ190</f>
        <v>697832000</v>
      </c>
      <c r="AR21" s="656">
        <f t="shared" si="4"/>
        <v>4779306128</v>
      </c>
      <c r="AS21" s="656">
        <f t="shared" si="4"/>
        <v>1322580000</v>
      </c>
      <c r="AT21" s="656">
        <f t="shared" si="4"/>
        <v>755914548</v>
      </c>
      <c r="AU21" s="656">
        <f t="shared" si="4"/>
        <v>-58082548</v>
      </c>
      <c r="AV21" s="656">
        <f t="shared" si="4"/>
        <v>899407025.40999997</v>
      </c>
      <c r="AW21" s="656">
        <f t="shared" si="4"/>
        <v>-143492477.41</v>
      </c>
      <c r="AX21" s="656">
        <f t="shared" si="4"/>
        <v>962042001.40999997</v>
      </c>
      <c r="AY21" s="656">
        <f t="shared" si="4"/>
        <v>-62634976</v>
      </c>
      <c r="AZ21" s="656">
        <f t="shared" si="4"/>
        <v>962042001.40999997</v>
      </c>
      <c r="BA21" s="656">
        <f t="shared" si="4"/>
        <v>0</v>
      </c>
      <c r="BB21" s="656">
        <f t="shared" si="4"/>
        <v>0</v>
      </c>
      <c r="BC21" s="656">
        <f t="shared" si="4"/>
        <v>0</v>
      </c>
    </row>
    <row r="22" spans="1:55" s="664" customFormat="1" ht="13.5" x14ac:dyDescent="0.2">
      <c r="A22" s="658"/>
      <c r="B22" s="659"/>
      <c r="C22" s="659"/>
      <c r="D22" s="659"/>
      <c r="E22" s="659"/>
      <c r="F22" s="659"/>
      <c r="G22" s="660"/>
      <c r="H22" s="661"/>
      <c r="I22" s="659"/>
      <c r="J22" s="659"/>
      <c r="K22" s="659"/>
      <c r="L22" s="659"/>
      <c r="M22" s="659"/>
      <c r="N22" s="659"/>
      <c r="O22" s="659"/>
      <c r="P22" s="659"/>
      <c r="Q22" s="659"/>
      <c r="R22" s="659"/>
      <c r="S22" s="659"/>
      <c r="T22" s="659"/>
      <c r="U22" s="659"/>
      <c r="V22" s="659"/>
      <c r="W22" s="659"/>
      <c r="X22" s="659"/>
      <c r="Y22" s="659"/>
      <c r="Z22" s="659"/>
      <c r="AA22" s="659"/>
      <c r="AB22" s="659"/>
      <c r="AC22" s="659"/>
      <c r="AD22" s="659"/>
      <c r="AE22" s="659"/>
      <c r="AF22" s="659"/>
      <c r="AG22" s="659"/>
      <c r="AH22" s="659"/>
      <c r="AI22" s="659"/>
      <c r="AJ22" s="662" t="s">
        <v>31</v>
      </c>
      <c r="AK22" s="662"/>
      <c r="AL22" s="662"/>
      <c r="AM22" s="662"/>
      <c r="AN22" s="662"/>
      <c r="AO22" s="662"/>
      <c r="AP22" s="663">
        <f>+AP20+AP21</f>
        <v>512742282489</v>
      </c>
      <c r="AQ22" s="663">
        <f t="shared" ref="AQ22:BB22" si="5">+AQ20+AQ21</f>
        <v>4008562904</v>
      </c>
      <c r="AR22" s="663">
        <f t="shared" si="5"/>
        <v>63891171189.82</v>
      </c>
      <c r="AS22" s="663">
        <f t="shared" si="5"/>
        <v>6757580000</v>
      </c>
      <c r="AT22" s="663">
        <f t="shared" si="5"/>
        <v>18941303931</v>
      </c>
      <c r="AU22" s="663">
        <f t="shared" si="5"/>
        <v>-14932741027</v>
      </c>
      <c r="AV22" s="663">
        <f t="shared" si="5"/>
        <v>32087932990.41</v>
      </c>
      <c r="AW22" s="663">
        <f t="shared" si="5"/>
        <v>-13146629059.41</v>
      </c>
      <c r="AX22" s="663">
        <f t="shared" si="5"/>
        <v>32613332062.41</v>
      </c>
      <c r="AY22" s="663">
        <f t="shared" si="5"/>
        <v>-525399072</v>
      </c>
      <c r="AZ22" s="663">
        <f t="shared" si="5"/>
        <v>31812027892.41</v>
      </c>
      <c r="BA22" s="663">
        <f t="shared" si="5"/>
        <v>801304170</v>
      </c>
      <c r="BB22" s="663">
        <f t="shared" si="5"/>
        <v>36619715</v>
      </c>
    </row>
    <row r="23" spans="1:55" s="595" customFormat="1" x14ac:dyDescent="0.25">
      <c r="A23" s="594"/>
      <c r="B23" s="591"/>
      <c r="C23" s="591"/>
      <c r="D23" s="591"/>
      <c r="E23" s="591"/>
      <c r="F23" s="591"/>
      <c r="G23" s="592"/>
      <c r="H23" s="593"/>
      <c r="I23" s="591"/>
      <c r="J23" s="591"/>
      <c r="K23" s="591"/>
      <c r="L23" s="591"/>
      <c r="M23" s="591"/>
      <c r="N23" s="591"/>
      <c r="O23" s="591"/>
      <c r="P23" s="591"/>
      <c r="Q23" s="591"/>
      <c r="R23" s="591"/>
      <c r="S23" s="591"/>
      <c r="T23" s="591"/>
      <c r="U23" s="591"/>
      <c r="V23" s="591"/>
      <c r="W23" s="591"/>
      <c r="X23" s="591"/>
      <c r="Y23" s="591"/>
      <c r="Z23" s="591"/>
      <c r="AA23" s="591"/>
      <c r="AB23" s="591"/>
      <c r="AC23" s="591"/>
      <c r="AD23" s="591"/>
      <c r="AE23" s="591"/>
      <c r="AF23" s="591"/>
      <c r="AG23" s="591"/>
      <c r="AH23" s="591"/>
      <c r="AI23" s="591"/>
      <c r="AJ23" s="591"/>
      <c r="AK23" s="591"/>
      <c r="AL23" s="591"/>
      <c r="AM23" s="591"/>
      <c r="AN23" s="591"/>
      <c r="AO23" s="592"/>
      <c r="AP23" s="596"/>
      <c r="AQ23" s="596"/>
      <c r="AR23" s="596"/>
      <c r="AS23" s="596"/>
      <c r="AT23" s="596"/>
      <c r="AU23" s="596"/>
      <c r="AV23" s="596"/>
      <c r="AW23" s="596"/>
      <c r="AX23" s="596"/>
      <c r="AY23" s="596"/>
      <c r="AZ23" s="596"/>
      <c r="BA23" s="596"/>
      <c r="BB23" s="596"/>
    </row>
    <row r="24" spans="1:55" ht="45" customHeight="1" x14ac:dyDescent="0.25">
      <c r="A24" s="1595" t="s">
        <v>280</v>
      </c>
      <c r="B24" s="1591"/>
      <c r="C24" s="1596" t="s">
        <v>281</v>
      </c>
      <c r="D24" s="1591"/>
      <c r="E24" s="1595" t="s">
        <v>282</v>
      </c>
      <c r="F24" s="1591"/>
      <c r="G24" s="1595" t="s">
        <v>283</v>
      </c>
      <c r="H24" s="1591"/>
      <c r="I24" s="1595" t="s">
        <v>284</v>
      </c>
      <c r="J24" s="1590"/>
      <c r="K24" s="1591"/>
      <c r="L24" s="1595" t="s">
        <v>285</v>
      </c>
      <c r="M24" s="1590"/>
      <c r="N24" s="1591"/>
      <c r="O24" s="1595" t="s">
        <v>286</v>
      </c>
      <c r="P24" s="1591"/>
      <c r="Q24" s="1595" t="s">
        <v>287</v>
      </c>
      <c r="R24" s="1591"/>
      <c r="S24" s="1595" t="s">
        <v>288</v>
      </c>
      <c r="T24" s="1590"/>
      <c r="U24" s="1590"/>
      <c r="V24" s="1590"/>
      <c r="W24" s="1590"/>
      <c r="X24" s="1590"/>
      <c r="Y24" s="1590"/>
      <c r="Z24" s="1591"/>
      <c r="AA24" s="1595" t="s">
        <v>289</v>
      </c>
      <c r="AB24" s="1590"/>
      <c r="AC24" s="1590"/>
      <c r="AD24" s="1590"/>
      <c r="AE24" s="1591"/>
      <c r="AF24" s="1595" t="s">
        <v>290</v>
      </c>
      <c r="AG24" s="1590"/>
      <c r="AH24" s="1591"/>
      <c r="AI24" s="577" t="s">
        <v>291</v>
      </c>
      <c r="AJ24" s="1595" t="s">
        <v>292</v>
      </c>
      <c r="AK24" s="1590"/>
      <c r="AL24" s="1590"/>
      <c r="AM24" s="1590"/>
      <c r="AN24" s="1590"/>
      <c r="AO24" s="1591"/>
      <c r="AP24" s="577" t="s">
        <v>293</v>
      </c>
      <c r="AQ24" s="577" t="s">
        <v>294</v>
      </c>
      <c r="AR24" s="577" t="s">
        <v>295</v>
      </c>
      <c r="AS24" s="590" t="s">
        <v>296</v>
      </c>
      <c r="AT24" s="590" t="s">
        <v>297</v>
      </c>
      <c r="AU24" s="577" t="s">
        <v>298</v>
      </c>
      <c r="AV24" s="577" t="s">
        <v>299</v>
      </c>
      <c r="AW24" s="577" t="s">
        <v>300</v>
      </c>
      <c r="AX24" s="577" t="s">
        <v>301</v>
      </c>
      <c r="AY24" s="577" t="s">
        <v>302</v>
      </c>
      <c r="AZ24" s="577" t="s">
        <v>303</v>
      </c>
      <c r="BA24" s="577" t="s">
        <v>304</v>
      </c>
      <c r="BB24" s="577" t="s">
        <v>305</v>
      </c>
    </row>
    <row r="25" spans="1:55" hidden="1" x14ac:dyDescent="0.25">
      <c r="A25" s="1935" t="s">
        <v>35</v>
      </c>
      <c r="B25" s="1583"/>
      <c r="C25" s="1935"/>
      <c r="D25" s="1583"/>
      <c r="E25" s="1935"/>
      <c r="F25" s="1583"/>
      <c r="G25" s="1935"/>
      <c r="H25" s="1583"/>
      <c r="I25" s="1935"/>
      <c r="J25" s="1583"/>
      <c r="K25" s="1583"/>
      <c r="L25" s="1935"/>
      <c r="M25" s="1583"/>
      <c r="N25" s="1583"/>
      <c r="O25" s="1935"/>
      <c r="P25" s="1583"/>
      <c r="Q25" s="1935"/>
      <c r="R25" s="1583"/>
      <c r="S25" s="1934" t="s">
        <v>24</v>
      </c>
      <c r="T25" s="1583"/>
      <c r="U25" s="1583"/>
      <c r="V25" s="1583"/>
      <c r="W25" s="1583"/>
      <c r="X25" s="1583"/>
      <c r="Y25" s="1583"/>
      <c r="Z25" s="1583"/>
      <c r="AA25" s="1935" t="s">
        <v>306</v>
      </c>
      <c r="AB25" s="1583"/>
      <c r="AC25" s="1583"/>
      <c r="AD25" s="1583"/>
      <c r="AE25" s="1583"/>
      <c r="AF25" s="1935" t="s">
        <v>307</v>
      </c>
      <c r="AG25" s="1583"/>
      <c r="AH25" s="1583"/>
      <c r="AI25" s="475" t="s">
        <v>86</v>
      </c>
      <c r="AJ25" s="1936" t="s">
        <v>308</v>
      </c>
      <c r="AK25" s="1583"/>
      <c r="AL25" s="1583"/>
      <c r="AM25" s="1583"/>
      <c r="AN25" s="1583"/>
      <c r="AO25" s="1583"/>
      <c r="AP25" s="474">
        <v>398678630846</v>
      </c>
      <c r="AQ25" s="474">
        <v>898660984</v>
      </c>
      <c r="AR25" s="474">
        <v>8058670398.8199997</v>
      </c>
      <c r="AS25" s="474">
        <v>5435000000</v>
      </c>
      <c r="AT25" s="474">
        <v>17385431493</v>
      </c>
      <c r="AU25" s="474">
        <v>-16486770509</v>
      </c>
      <c r="AV25" s="474">
        <v>30877580942</v>
      </c>
      <c r="AW25" s="474">
        <v>-13492149449</v>
      </c>
      <c r="AX25" s="474">
        <v>31302420148</v>
      </c>
      <c r="AY25" s="474">
        <v>-424839206</v>
      </c>
      <c r="AZ25" s="474">
        <v>30501115978</v>
      </c>
      <c r="BA25" s="474">
        <v>801304170</v>
      </c>
      <c r="BB25" s="474">
        <v>36619715</v>
      </c>
    </row>
    <row r="26" spans="1:55" x14ac:dyDescent="0.25">
      <c r="A26" s="1935" t="s">
        <v>35</v>
      </c>
      <c r="B26" s="1583"/>
      <c r="C26" s="1935"/>
      <c r="D26" s="1583"/>
      <c r="E26" s="1935"/>
      <c r="F26" s="1583"/>
      <c r="G26" s="1935"/>
      <c r="H26" s="1583"/>
      <c r="I26" s="1935"/>
      <c r="J26" s="1583"/>
      <c r="K26" s="1583"/>
      <c r="L26" s="1935"/>
      <c r="M26" s="1583"/>
      <c r="N26" s="1583"/>
      <c r="O26" s="1935"/>
      <c r="P26" s="1583"/>
      <c r="Q26" s="1935"/>
      <c r="R26" s="1583"/>
      <c r="S26" s="1934" t="s">
        <v>24</v>
      </c>
      <c r="T26" s="1583"/>
      <c r="U26" s="1583"/>
      <c r="V26" s="1583"/>
      <c r="W26" s="1583"/>
      <c r="X26" s="1583"/>
      <c r="Y26" s="1583"/>
      <c r="Z26" s="1583"/>
      <c r="AA26" s="1935" t="s">
        <v>306</v>
      </c>
      <c r="AB26" s="1583"/>
      <c r="AC26" s="1583"/>
      <c r="AD26" s="1583"/>
      <c r="AE26" s="1583"/>
      <c r="AF26" s="1935" t="s">
        <v>307</v>
      </c>
      <c r="AG26" s="1583"/>
      <c r="AH26" s="1583"/>
      <c r="AI26" s="475" t="s">
        <v>336</v>
      </c>
      <c r="AJ26" s="1936" t="s">
        <v>354</v>
      </c>
      <c r="AK26" s="1583"/>
      <c r="AL26" s="1583"/>
      <c r="AM26" s="1583"/>
      <c r="AN26" s="1583"/>
      <c r="AO26" s="1583"/>
      <c r="AP26" s="474">
        <v>4021085821</v>
      </c>
      <c r="AQ26" s="474">
        <v>1674050843</v>
      </c>
      <c r="AR26" s="474">
        <v>1772034978</v>
      </c>
      <c r="AS26" s="624">
        <v>0</v>
      </c>
      <c r="AT26" s="474">
        <v>324598665</v>
      </c>
      <c r="AU26" s="474">
        <v>1349452178</v>
      </c>
      <c r="AV26" s="474">
        <v>2555366</v>
      </c>
      <c r="AW26" s="474">
        <v>322043299</v>
      </c>
      <c r="AX26" s="624">
        <v>0</v>
      </c>
      <c r="AY26" s="474">
        <v>2555366</v>
      </c>
      <c r="AZ26" s="624">
        <v>0</v>
      </c>
      <c r="BA26" s="624">
        <v>0</v>
      </c>
      <c r="BB26" s="624">
        <v>0</v>
      </c>
    </row>
    <row r="27" spans="1:55" hidden="1" x14ac:dyDescent="0.25">
      <c r="A27" s="1935" t="s">
        <v>35</v>
      </c>
      <c r="B27" s="1583"/>
      <c r="C27" s="1935"/>
      <c r="D27" s="1583"/>
      <c r="E27" s="1935"/>
      <c r="F27" s="1583"/>
      <c r="G27" s="1935"/>
      <c r="H27" s="1583"/>
      <c r="I27" s="1935"/>
      <c r="J27" s="1583"/>
      <c r="K27" s="1583"/>
      <c r="L27" s="1935"/>
      <c r="M27" s="1583"/>
      <c r="N27" s="1583"/>
      <c r="O27" s="1935"/>
      <c r="P27" s="1583"/>
      <c r="Q27" s="1935"/>
      <c r="R27" s="1583"/>
      <c r="S27" s="1934" t="s">
        <v>24</v>
      </c>
      <c r="T27" s="1583"/>
      <c r="U27" s="1583"/>
      <c r="V27" s="1583"/>
      <c r="W27" s="1583"/>
      <c r="X27" s="1583"/>
      <c r="Y27" s="1583"/>
      <c r="Z27" s="1583"/>
      <c r="AA27" s="1935" t="s">
        <v>306</v>
      </c>
      <c r="AB27" s="1583"/>
      <c r="AC27" s="1583"/>
      <c r="AD27" s="1583"/>
      <c r="AE27" s="1583"/>
      <c r="AF27" s="1935" t="s">
        <v>309</v>
      </c>
      <c r="AG27" s="1583"/>
      <c r="AH27" s="1583"/>
      <c r="AI27" s="475" t="s">
        <v>101</v>
      </c>
      <c r="AJ27" s="1936" t="s">
        <v>310</v>
      </c>
      <c r="AK27" s="1583"/>
      <c r="AL27" s="1583"/>
      <c r="AM27" s="1583"/>
      <c r="AN27" s="1583"/>
      <c r="AO27" s="1583"/>
      <c r="AP27" s="474">
        <v>519000000</v>
      </c>
      <c r="AQ27" s="624">
        <v>0</v>
      </c>
      <c r="AR27" s="474">
        <v>519000000</v>
      </c>
      <c r="AS27" s="624">
        <v>0</v>
      </c>
      <c r="AT27" s="624">
        <v>0</v>
      </c>
      <c r="AU27" s="624">
        <v>0</v>
      </c>
      <c r="AV27" s="624">
        <v>0</v>
      </c>
      <c r="AW27" s="624">
        <v>0</v>
      </c>
      <c r="AX27" s="624">
        <v>0</v>
      </c>
      <c r="AY27" s="624">
        <v>0</v>
      </c>
      <c r="AZ27" s="624">
        <v>0</v>
      </c>
      <c r="BA27" s="624">
        <v>0</v>
      </c>
      <c r="BB27" s="624">
        <v>0</v>
      </c>
    </row>
    <row r="28" spans="1:55" hidden="1" x14ac:dyDescent="0.25">
      <c r="A28" s="1935" t="s">
        <v>35</v>
      </c>
      <c r="B28" s="1583"/>
      <c r="C28" s="1935"/>
      <c r="D28" s="1583"/>
      <c r="E28" s="1935"/>
      <c r="F28" s="1583"/>
      <c r="G28" s="1935"/>
      <c r="H28" s="1583"/>
      <c r="I28" s="1935"/>
      <c r="J28" s="1583"/>
      <c r="K28" s="1583"/>
      <c r="L28" s="1935"/>
      <c r="M28" s="1583"/>
      <c r="N28" s="1583"/>
      <c r="O28" s="1935"/>
      <c r="P28" s="1583"/>
      <c r="Q28" s="1935"/>
      <c r="R28" s="1583"/>
      <c r="S28" s="1934" t="s">
        <v>24</v>
      </c>
      <c r="T28" s="1583"/>
      <c r="U28" s="1583"/>
      <c r="V28" s="1583"/>
      <c r="W28" s="1583"/>
      <c r="X28" s="1583"/>
      <c r="Y28" s="1583"/>
      <c r="Z28" s="1583"/>
      <c r="AA28" s="1935" t="s">
        <v>306</v>
      </c>
      <c r="AB28" s="1583"/>
      <c r="AC28" s="1583"/>
      <c r="AD28" s="1583"/>
      <c r="AE28" s="1583"/>
      <c r="AF28" s="1935" t="s">
        <v>309</v>
      </c>
      <c r="AG28" s="1583"/>
      <c r="AH28" s="1583"/>
      <c r="AI28" s="475" t="s">
        <v>44</v>
      </c>
      <c r="AJ28" s="1936" t="s">
        <v>311</v>
      </c>
      <c r="AK28" s="1583"/>
      <c r="AL28" s="1583"/>
      <c r="AM28" s="1583"/>
      <c r="AN28" s="1583"/>
      <c r="AO28" s="1583"/>
      <c r="AP28" s="474">
        <v>66513900000</v>
      </c>
      <c r="AQ28" s="474">
        <v>738019077</v>
      </c>
      <c r="AR28" s="474">
        <v>48762159685</v>
      </c>
      <c r="AS28" s="624">
        <v>0</v>
      </c>
      <c r="AT28" s="474">
        <v>475359225</v>
      </c>
      <c r="AU28" s="474">
        <v>262659852</v>
      </c>
      <c r="AV28" s="474">
        <v>308389657</v>
      </c>
      <c r="AW28" s="474">
        <v>166969568</v>
      </c>
      <c r="AX28" s="474">
        <v>348869913</v>
      </c>
      <c r="AY28" s="474">
        <v>-40480256</v>
      </c>
      <c r="AZ28" s="474">
        <v>348869913</v>
      </c>
      <c r="BA28" s="624">
        <v>0</v>
      </c>
      <c r="BB28" s="624">
        <v>0</v>
      </c>
    </row>
    <row r="29" spans="1:55" s="589" customFormat="1" ht="12.75" hidden="1" x14ac:dyDescent="0.2">
      <c r="A29" s="1640" t="s">
        <v>35</v>
      </c>
      <c r="B29" s="1641"/>
      <c r="C29" s="1640" t="s">
        <v>312</v>
      </c>
      <c r="D29" s="1641"/>
      <c r="E29" s="1640"/>
      <c r="F29" s="1641"/>
      <c r="G29" s="1640"/>
      <c r="H29" s="1641"/>
      <c r="I29" s="1640"/>
      <c r="J29" s="1641"/>
      <c r="K29" s="1641"/>
      <c r="L29" s="1640"/>
      <c r="M29" s="1641"/>
      <c r="N29" s="1641"/>
      <c r="O29" s="1640"/>
      <c r="P29" s="1641"/>
      <c r="Q29" s="1640"/>
      <c r="R29" s="1641"/>
      <c r="S29" s="1643" t="s">
        <v>23</v>
      </c>
      <c r="T29" s="1641"/>
      <c r="U29" s="1641"/>
      <c r="V29" s="1641"/>
      <c r="W29" s="1641"/>
      <c r="X29" s="1641"/>
      <c r="Y29" s="1641"/>
      <c r="Z29" s="1641"/>
      <c r="AA29" s="1640" t="s">
        <v>306</v>
      </c>
      <c r="AB29" s="1641"/>
      <c r="AC29" s="1641"/>
      <c r="AD29" s="1641"/>
      <c r="AE29" s="1641"/>
      <c r="AF29" s="1640" t="s">
        <v>307</v>
      </c>
      <c r="AG29" s="1641"/>
      <c r="AH29" s="1641"/>
      <c r="AI29" s="588" t="s">
        <v>86</v>
      </c>
      <c r="AJ29" s="1642" t="s">
        <v>308</v>
      </c>
      <c r="AK29" s="1641"/>
      <c r="AL29" s="1641"/>
      <c r="AM29" s="1641"/>
      <c r="AN29" s="1641"/>
      <c r="AO29" s="1641"/>
      <c r="AP29" s="440">
        <v>171769016667</v>
      </c>
      <c r="AQ29" s="440">
        <v>45000000</v>
      </c>
      <c r="AR29" s="440">
        <v>2004997571</v>
      </c>
      <c r="AS29" s="454">
        <v>0</v>
      </c>
      <c r="AT29" s="440">
        <v>13857295040</v>
      </c>
      <c r="AU29" s="440">
        <v>-13812295040</v>
      </c>
      <c r="AV29" s="440">
        <v>14071447842</v>
      </c>
      <c r="AW29" s="440">
        <v>-214152802</v>
      </c>
      <c r="AX29" s="440">
        <v>14082088939</v>
      </c>
      <c r="AY29" s="440">
        <v>-10641097</v>
      </c>
      <c r="AZ29" s="440">
        <v>13280784769</v>
      </c>
      <c r="BA29" s="440">
        <v>801304170</v>
      </c>
      <c r="BB29" s="440">
        <v>36132979</v>
      </c>
    </row>
    <row r="30" spans="1:55" hidden="1" x14ac:dyDescent="0.25">
      <c r="A30" s="1935" t="s">
        <v>35</v>
      </c>
      <c r="B30" s="1583"/>
      <c r="C30" s="1935" t="s">
        <v>312</v>
      </c>
      <c r="D30" s="1583"/>
      <c r="E30" s="1935" t="s">
        <v>313</v>
      </c>
      <c r="F30" s="1583"/>
      <c r="G30" s="1935"/>
      <c r="H30" s="1583"/>
      <c r="I30" s="1935"/>
      <c r="J30" s="1583"/>
      <c r="K30" s="1583"/>
      <c r="L30" s="1935"/>
      <c r="M30" s="1583"/>
      <c r="N30" s="1583"/>
      <c r="O30" s="1935"/>
      <c r="P30" s="1583"/>
      <c r="Q30" s="1935"/>
      <c r="R30" s="1583"/>
      <c r="S30" s="1934" t="s">
        <v>23</v>
      </c>
      <c r="T30" s="1583"/>
      <c r="U30" s="1583"/>
      <c r="V30" s="1583"/>
      <c r="W30" s="1583"/>
      <c r="X30" s="1583"/>
      <c r="Y30" s="1583"/>
      <c r="Z30" s="1583"/>
      <c r="AA30" s="1935" t="s">
        <v>306</v>
      </c>
      <c r="AB30" s="1583"/>
      <c r="AC30" s="1583"/>
      <c r="AD30" s="1583"/>
      <c r="AE30" s="1583"/>
      <c r="AF30" s="1935" t="s">
        <v>307</v>
      </c>
      <c r="AG30" s="1583"/>
      <c r="AH30" s="1583"/>
      <c r="AI30" s="475" t="s">
        <v>86</v>
      </c>
      <c r="AJ30" s="1936" t="s">
        <v>308</v>
      </c>
      <c r="AK30" s="1583"/>
      <c r="AL30" s="1583"/>
      <c r="AM30" s="1583"/>
      <c r="AN30" s="1583"/>
      <c r="AO30" s="1583"/>
      <c r="AP30" s="474">
        <v>171769016667</v>
      </c>
      <c r="AQ30" s="474">
        <v>45000000</v>
      </c>
      <c r="AR30" s="474">
        <v>2004997571</v>
      </c>
      <c r="AS30" s="624">
        <v>0</v>
      </c>
      <c r="AT30" s="474">
        <v>13857295040</v>
      </c>
      <c r="AU30" s="474">
        <v>-13812295040</v>
      </c>
      <c r="AV30" s="474">
        <v>14071447842</v>
      </c>
      <c r="AW30" s="474">
        <v>-214152802</v>
      </c>
      <c r="AX30" s="474">
        <v>14082088939</v>
      </c>
      <c r="AY30" s="474">
        <v>-10641097</v>
      </c>
      <c r="AZ30" s="474">
        <v>13280784769</v>
      </c>
      <c r="BA30" s="474">
        <v>801304170</v>
      </c>
      <c r="BB30" s="474">
        <v>36132979</v>
      </c>
    </row>
    <row r="31" spans="1:55" hidden="1" x14ac:dyDescent="0.25">
      <c r="A31" s="1935" t="s">
        <v>35</v>
      </c>
      <c r="B31" s="1583"/>
      <c r="C31" s="1935" t="s">
        <v>312</v>
      </c>
      <c r="D31" s="1583"/>
      <c r="E31" s="1935" t="s">
        <v>313</v>
      </c>
      <c r="F31" s="1583"/>
      <c r="G31" s="1935" t="s">
        <v>312</v>
      </c>
      <c r="H31" s="1583"/>
      <c r="I31" s="1935"/>
      <c r="J31" s="1583"/>
      <c r="K31" s="1583"/>
      <c r="L31" s="1935"/>
      <c r="M31" s="1583"/>
      <c r="N31" s="1583"/>
      <c r="O31" s="1935"/>
      <c r="P31" s="1583"/>
      <c r="Q31" s="1935"/>
      <c r="R31" s="1583"/>
      <c r="S31" s="1934" t="s">
        <v>314</v>
      </c>
      <c r="T31" s="1583"/>
      <c r="U31" s="1583"/>
      <c r="V31" s="1583"/>
      <c r="W31" s="1583"/>
      <c r="X31" s="1583"/>
      <c r="Y31" s="1583"/>
      <c r="Z31" s="1583"/>
      <c r="AA31" s="1935" t="s">
        <v>306</v>
      </c>
      <c r="AB31" s="1583"/>
      <c r="AC31" s="1583"/>
      <c r="AD31" s="1583"/>
      <c r="AE31" s="1583"/>
      <c r="AF31" s="1935" t="s">
        <v>307</v>
      </c>
      <c r="AG31" s="1583"/>
      <c r="AH31" s="1583"/>
      <c r="AI31" s="475" t="s">
        <v>86</v>
      </c>
      <c r="AJ31" s="1936" t="s">
        <v>308</v>
      </c>
      <c r="AK31" s="1583"/>
      <c r="AL31" s="1583"/>
      <c r="AM31" s="1583"/>
      <c r="AN31" s="1583"/>
      <c r="AO31" s="1583"/>
      <c r="AP31" s="474">
        <v>134091000000</v>
      </c>
      <c r="AQ31" s="624">
        <v>0</v>
      </c>
      <c r="AR31" s="474">
        <v>2000000000</v>
      </c>
      <c r="AS31" s="624">
        <v>0</v>
      </c>
      <c r="AT31" s="474">
        <v>9655836224</v>
      </c>
      <c r="AU31" s="474">
        <v>-9655836224</v>
      </c>
      <c r="AV31" s="474">
        <v>9655836224</v>
      </c>
      <c r="AW31" s="624">
        <v>0</v>
      </c>
      <c r="AX31" s="474">
        <v>9666477321</v>
      </c>
      <c r="AY31" s="474">
        <v>-10641097</v>
      </c>
      <c r="AZ31" s="474">
        <v>9666477321</v>
      </c>
      <c r="BA31" s="624">
        <v>0</v>
      </c>
      <c r="BB31" s="474">
        <v>32295576</v>
      </c>
    </row>
    <row r="32" spans="1:55" hidden="1" x14ac:dyDescent="0.25">
      <c r="A32" s="1935" t="s">
        <v>35</v>
      </c>
      <c r="B32" s="1583"/>
      <c r="C32" s="1935" t="s">
        <v>312</v>
      </c>
      <c r="D32" s="1583"/>
      <c r="E32" s="1935" t="s">
        <v>313</v>
      </c>
      <c r="F32" s="1583"/>
      <c r="G32" s="1935" t="s">
        <v>312</v>
      </c>
      <c r="H32" s="1583"/>
      <c r="I32" s="1935" t="s">
        <v>312</v>
      </c>
      <c r="J32" s="1583"/>
      <c r="K32" s="1583"/>
      <c r="L32" s="1935"/>
      <c r="M32" s="1583"/>
      <c r="N32" s="1583"/>
      <c r="O32" s="1935"/>
      <c r="P32" s="1583"/>
      <c r="Q32" s="1935"/>
      <c r="R32" s="1583"/>
      <c r="S32" s="1934" t="s">
        <v>219</v>
      </c>
      <c r="T32" s="1583"/>
      <c r="U32" s="1583"/>
      <c r="V32" s="1583"/>
      <c r="W32" s="1583"/>
      <c r="X32" s="1583"/>
      <c r="Y32" s="1583"/>
      <c r="Z32" s="1583"/>
      <c r="AA32" s="1935" t="s">
        <v>306</v>
      </c>
      <c r="AB32" s="1583"/>
      <c r="AC32" s="1583"/>
      <c r="AD32" s="1583"/>
      <c r="AE32" s="1583"/>
      <c r="AF32" s="1935" t="s">
        <v>307</v>
      </c>
      <c r="AG32" s="1583"/>
      <c r="AH32" s="1583"/>
      <c r="AI32" s="475" t="s">
        <v>86</v>
      </c>
      <c r="AJ32" s="1936" t="s">
        <v>308</v>
      </c>
      <c r="AK32" s="1583"/>
      <c r="AL32" s="1583"/>
      <c r="AM32" s="1583"/>
      <c r="AN32" s="1583"/>
      <c r="AO32" s="1583"/>
      <c r="AP32" s="474">
        <v>89215000000</v>
      </c>
      <c r="AQ32" s="624">
        <v>0</v>
      </c>
      <c r="AR32" s="474">
        <v>2000000000</v>
      </c>
      <c r="AS32" s="624">
        <v>0</v>
      </c>
      <c r="AT32" s="474">
        <v>8408168605</v>
      </c>
      <c r="AU32" s="474">
        <v>-8408168605</v>
      </c>
      <c r="AV32" s="474">
        <v>8408168605</v>
      </c>
      <c r="AW32" s="624">
        <v>0</v>
      </c>
      <c r="AX32" s="474">
        <v>8418809702</v>
      </c>
      <c r="AY32" s="474">
        <v>-10641097</v>
      </c>
      <c r="AZ32" s="474">
        <v>8418809702</v>
      </c>
      <c r="BA32" s="624">
        <v>0</v>
      </c>
      <c r="BB32" s="474">
        <v>32295576</v>
      </c>
    </row>
    <row r="33" spans="1:54" hidden="1" x14ac:dyDescent="0.25">
      <c r="A33" s="1931" t="s">
        <v>35</v>
      </c>
      <c r="B33" s="1583"/>
      <c r="C33" s="1931" t="s">
        <v>312</v>
      </c>
      <c r="D33" s="1583"/>
      <c r="E33" s="1931" t="s">
        <v>313</v>
      </c>
      <c r="F33" s="1583"/>
      <c r="G33" s="1931" t="s">
        <v>312</v>
      </c>
      <c r="H33" s="1583"/>
      <c r="I33" s="1931" t="s">
        <v>312</v>
      </c>
      <c r="J33" s="1583"/>
      <c r="K33" s="1583"/>
      <c r="L33" s="1931" t="s">
        <v>312</v>
      </c>
      <c r="M33" s="1583"/>
      <c r="N33" s="1583"/>
      <c r="O33" s="1931"/>
      <c r="P33" s="1583"/>
      <c r="Q33" s="1931"/>
      <c r="R33" s="1583"/>
      <c r="S33" s="1932" t="s">
        <v>36</v>
      </c>
      <c r="T33" s="1583"/>
      <c r="U33" s="1583"/>
      <c r="V33" s="1583"/>
      <c r="W33" s="1583"/>
      <c r="X33" s="1583"/>
      <c r="Y33" s="1583"/>
      <c r="Z33" s="1583"/>
      <c r="AA33" s="1931" t="s">
        <v>306</v>
      </c>
      <c r="AB33" s="1583"/>
      <c r="AC33" s="1583"/>
      <c r="AD33" s="1583"/>
      <c r="AE33" s="1583"/>
      <c r="AF33" s="1931" t="s">
        <v>307</v>
      </c>
      <c r="AG33" s="1583"/>
      <c r="AH33" s="1583"/>
      <c r="AI33" s="472" t="s">
        <v>86</v>
      </c>
      <c r="AJ33" s="1933" t="s">
        <v>308</v>
      </c>
      <c r="AK33" s="1583"/>
      <c r="AL33" s="1583"/>
      <c r="AM33" s="1583"/>
      <c r="AN33" s="1583"/>
      <c r="AO33" s="1583"/>
      <c r="AP33" s="471">
        <v>83015000000</v>
      </c>
      <c r="AQ33" s="625">
        <v>0</v>
      </c>
      <c r="AR33" s="471">
        <v>1800000000</v>
      </c>
      <c r="AS33" s="625">
        <v>0</v>
      </c>
      <c r="AT33" s="471">
        <v>7876668494</v>
      </c>
      <c r="AU33" s="471">
        <v>-7876668494</v>
      </c>
      <c r="AV33" s="471">
        <v>7876668494</v>
      </c>
      <c r="AW33" s="625">
        <v>0</v>
      </c>
      <c r="AX33" s="471">
        <v>7886963392</v>
      </c>
      <c r="AY33" s="471">
        <v>-10294898</v>
      </c>
      <c r="AZ33" s="471">
        <v>7886963392</v>
      </c>
      <c r="BA33" s="625">
        <v>0</v>
      </c>
      <c r="BB33" s="625">
        <v>0</v>
      </c>
    </row>
    <row r="34" spans="1:54" hidden="1" x14ac:dyDescent="0.25">
      <c r="A34" s="1931" t="s">
        <v>35</v>
      </c>
      <c r="B34" s="1583"/>
      <c r="C34" s="1931" t="s">
        <v>312</v>
      </c>
      <c r="D34" s="1583"/>
      <c r="E34" s="1931" t="s">
        <v>313</v>
      </c>
      <c r="F34" s="1583"/>
      <c r="G34" s="1931" t="s">
        <v>312</v>
      </c>
      <c r="H34" s="1583"/>
      <c r="I34" s="1931" t="s">
        <v>312</v>
      </c>
      <c r="J34" s="1583"/>
      <c r="K34" s="1583"/>
      <c r="L34" s="1931" t="s">
        <v>315</v>
      </c>
      <c r="M34" s="1583"/>
      <c r="N34" s="1583"/>
      <c r="O34" s="1931"/>
      <c r="P34" s="1583"/>
      <c r="Q34" s="1931"/>
      <c r="R34" s="1583"/>
      <c r="S34" s="1932" t="s">
        <v>37</v>
      </c>
      <c r="T34" s="1583"/>
      <c r="U34" s="1583"/>
      <c r="V34" s="1583"/>
      <c r="W34" s="1583"/>
      <c r="X34" s="1583"/>
      <c r="Y34" s="1583"/>
      <c r="Z34" s="1583"/>
      <c r="AA34" s="1931" t="s">
        <v>306</v>
      </c>
      <c r="AB34" s="1583"/>
      <c r="AC34" s="1583"/>
      <c r="AD34" s="1583"/>
      <c r="AE34" s="1583"/>
      <c r="AF34" s="1931" t="s">
        <v>307</v>
      </c>
      <c r="AG34" s="1583"/>
      <c r="AH34" s="1583"/>
      <c r="AI34" s="472" t="s">
        <v>86</v>
      </c>
      <c r="AJ34" s="1933" t="s">
        <v>308</v>
      </c>
      <c r="AK34" s="1583"/>
      <c r="AL34" s="1583"/>
      <c r="AM34" s="1583"/>
      <c r="AN34" s="1583"/>
      <c r="AO34" s="1583"/>
      <c r="AP34" s="471">
        <v>5180000000</v>
      </c>
      <c r="AQ34" s="625">
        <v>0</v>
      </c>
      <c r="AR34" s="471">
        <v>180000000</v>
      </c>
      <c r="AS34" s="625">
        <v>0</v>
      </c>
      <c r="AT34" s="471">
        <v>441599820</v>
      </c>
      <c r="AU34" s="471">
        <v>-441599820</v>
      </c>
      <c r="AV34" s="471">
        <v>441599820</v>
      </c>
      <c r="AW34" s="625">
        <v>0</v>
      </c>
      <c r="AX34" s="471">
        <v>441599820</v>
      </c>
      <c r="AY34" s="625">
        <v>0</v>
      </c>
      <c r="AZ34" s="471">
        <v>441599820</v>
      </c>
      <c r="BA34" s="625">
        <v>0</v>
      </c>
      <c r="BB34" s="625">
        <v>0</v>
      </c>
    </row>
    <row r="35" spans="1:54" hidden="1" x14ac:dyDescent="0.25">
      <c r="A35" s="1931" t="s">
        <v>35</v>
      </c>
      <c r="B35" s="1583"/>
      <c r="C35" s="1931" t="s">
        <v>312</v>
      </c>
      <c r="D35" s="1583"/>
      <c r="E35" s="1931" t="s">
        <v>313</v>
      </c>
      <c r="F35" s="1583"/>
      <c r="G35" s="1931" t="s">
        <v>312</v>
      </c>
      <c r="H35" s="1583"/>
      <c r="I35" s="1931" t="s">
        <v>312</v>
      </c>
      <c r="J35" s="1583"/>
      <c r="K35" s="1583"/>
      <c r="L35" s="1931" t="s">
        <v>316</v>
      </c>
      <c r="M35" s="1583"/>
      <c r="N35" s="1583"/>
      <c r="O35" s="1931"/>
      <c r="P35" s="1583"/>
      <c r="Q35" s="1931"/>
      <c r="R35" s="1583"/>
      <c r="S35" s="1932" t="s">
        <v>38</v>
      </c>
      <c r="T35" s="1583"/>
      <c r="U35" s="1583"/>
      <c r="V35" s="1583"/>
      <c r="W35" s="1583"/>
      <c r="X35" s="1583"/>
      <c r="Y35" s="1583"/>
      <c r="Z35" s="1583"/>
      <c r="AA35" s="1931" t="s">
        <v>306</v>
      </c>
      <c r="AB35" s="1583"/>
      <c r="AC35" s="1583"/>
      <c r="AD35" s="1583"/>
      <c r="AE35" s="1583"/>
      <c r="AF35" s="1931" t="s">
        <v>307</v>
      </c>
      <c r="AG35" s="1583"/>
      <c r="AH35" s="1583"/>
      <c r="AI35" s="472" t="s">
        <v>86</v>
      </c>
      <c r="AJ35" s="1933" t="s">
        <v>308</v>
      </c>
      <c r="AK35" s="1583"/>
      <c r="AL35" s="1583"/>
      <c r="AM35" s="1583"/>
      <c r="AN35" s="1583"/>
      <c r="AO35" s="1583"/>
      <c r="AP35" s="471">
        <v>1020000000</v>
      </c>
      <c r="AQ35" s="625">
        <v>0</v>
      </c>
      <c r="AR35" s="471">
        <v>20000000</v>
      </c>
      <c r="AS35" s="625">
        <v>0</v>
      </c>
      <c r="AT35" s="471">
        <v>89900291</v>
      </c>
      <c r="AU35" s="471">
        <v>-89900291</v>
      </c>
      <c r="AV35" s="471">
        <v>89900291</v>
      </c>
      <c r="AW35" s="625">
        <v>0</v>
      </c>
      <c r="AX35" s="471">
        <v>90246490</v>
      </c>
      <c r="AY35" s="471">
        <v>-346199</v>
      </c>
      <c r="AZ35" s="471">
        <v>90246490</v>
      </c>
      <c r="BA35" s="625">
        <v>0</v>
      </c>
      <c r="BB35" s="471">
        <v>32295576</v>
      </c>
    </row>
    <row r="36" spans="1:54" hidden="1" x14ac:dyDescent="0.25">
      <c r="A36" s="1935" t="s">
        <v>35</v>
      </c>
      <c r="B36" s="1583"/>
      <c r="C36" s="1935" t="s">
        <v>312</v>
      </c>
      <c r="D36" s="1583"/>
      <c r="E36" s="1935" t="s">
        <v>313</v>
      </c>
      <c r="F36" s="1583"/>
      <c r="G36" s="1935" t="s">
        <v>312</v>
      </c>
      <c r="H36" s="1583"/>
      <c r="I36" s="1935" t="s">
        <v>316</v>
      </c>
      <c r="J36" s="1583"/>
      <c r="K36" s="1583"/>
      <c r="L36" s="1935"/>
      <c r="M36" s="1583"/>
      <c r="N36" s="1583"/>
      <c r="O36" s="1935"/>
      <c r="P36" s="1583"/>
      <c r="Q36" s="1935"/>
      <c r="R36" s="1583"/>
      <c r="S36" s="1934" t="s">
        <v>220</v>
      </c>
      <c r="T36" s="1583"/>
      <c r="U36" s="1583"/>
      <c r="V36" s="1583"/>
      <c r="W36" s="1583"/>
      <c r="X36" s="1583"/>
      <c r="Y36" s="1583"/>
      <c r="Z36" s="1583"/>
      <c r="AA36" s="1935" t="s">
        <v>306</v>
      </c>
      <c r="AB36" s="1583"/>
      <c r="AC36" s="1583"/>
      <c r="AD36" s="1583"/>
      <c r="AE36" s="1583"/>
      <c r="AF36" s="1935" t="s">
        <v>307</v>
      </c>
      <c r="AG36" s="1583"/>
      <c r="AH36" s="1583"/>
      <c r="AI36" s="475" t="s">
        <v>86</v>
      </c>
      <c r="AJ36" s="1936" t="s">
        <v>308</v>
      </c>
      <c r="AK36" s="1583"/>
      <c r="AL36" s="1583"/>
      <c r="AM36" s="1583"/>
      <c r="AN36" s="1583"/>
      <c r="AO36" s="1583"/>
      <c r="AP36" s="474">
        <v>1525000000</v>
      </c>
      <c r="AQ36" s="624">
        <v>0</v>
      </c>
      <c r="AR36" s="624">
        <v>0</v>
      </c>
      <c r="AS36" s="624">
        <v>0</v>
      </c>
      <c r="AT36" s="474">
        <v>140006546</v>
      </c>
      <c r="AU36" s="474">
        <v>-140006546</v>
      </c>
      <c r="AV36" s="474">
        <v>140006546</v>
      </c>
      <c r="AW36" s="624">
        <v>0</v>
      </c>
      <c r="AX36" s="474">
        <v>140006546</v>
      </c>
      <c r="AY36" s="624">
        <v>0</v>
      </c>
      <c r="AZ36" s="474">
        <v>140006546</v>
      </c>
      <c r="BA36" s="624">
        <v>0</v>
      </c>
      <c r="BB36" s="624">
        <v>0</v>
      </c>
    </row>
    <row r="37" spans="1:54" hidden="1" x14ac:dyDescent="0.25">
      <c r="A37" s="1931" t="s">
        <v>35</v>
      </c>
      <c r="B37" s="1583"/>
      <c r="C37" s="1931" t="s">
        <v>312</v>
      </c>
      <c r="D37" s="1583"/>
      <c r="E37" s="1931" t="s">
        <v>313</v>
      </c>
      <c r="F37" s="1583"/>
      <c r="G37" s="1931" t="s">
        <v>312</v>
      </c>
      <c r="H37" s="1583"/>
      <c r="I37" s="1931" t="s">
        <v>316</v>
      </c>
      <c r="J37" s="1583"/>
      <c r="K37" s="1583"/>
      <c r="L37" s="1931" t="s">
        <v>315</v>
      </c>
      <c r="M37" s="1583"/>
      <c r="N37" s="1583"/>
      <c r="O37" s="1931"/>
      <c r="P37" s="1583"/>
      <c r="Q37" s="1931"/>
      <c r="R37" s="1583"/>
      <c r="S37" s="1932" t="s">
        <v>39</v>
      </c>
      <c r="T37" s="1583"/>
      <c r="U37" s="1583"/>
      <c r="V37" s="1583"/>
      <c r="W37" s="1583"/>
      <c r="X37" s="1583"/>
      <c r="Y37" s="1583"/>
      <c r="Z37" s="1583"/>
      <c r="AA37" s="1931" t="s">
        <v>306</v>
      </c>
      <c r="AB37" s="1583"/>
      <c r="AC37" s="1583"/>
      <c r="AD37" s="1583"/>
      <c r="AE37" s="1583"/>
      <c r="AF37" s="1931" t="s">
        <v>307</v>
      </c>
      <c r="AG37" s="1583"/>
      <c r="AH37" s="1583"/>
      <c r="AI37" s="472" t="s">
        <v>86</v>
      </c>
      <c r="AJ37" s="1933" t="s">
        <v>308</v>
      </c>
      <c r="AK37" s="1583"/>
      <c r="AL37" s="1583"/>
      <c r="AM37" s="1583"/>
      <c r="AN37" s="1583"/>
      <c r="AO37" s="1583"/>
      <c r="AP37" s="471">
        <v>1525000000</v>
      </c>
      <c r="AQ37" s="625">
        <v>0</v>
      </c>
      <c r="AR37" s="625">
        <v>0</v>
      </c>
      <c r="AS37" s="625">
        <v>0</v>
      </c>
      <c r="AT37" s="471">
        <v>140006546</v>
      </c>
      <c r="AU37" s="471">
        <v>-140006546</v>
      </c>
      <c r="AV37" s="471">
        <v>140006546</v>
      </c>
      <c r="AW37" s="625">
        <v>0</v>
      </c>
      <c r="AX37" s="471">
        <v>140006546</v>
      </c>
      <c r="AY37" s="625">
        <v>0</v>
      </c>
      <c r="AZ37" s="471">
        <v>140006546</v>
      </c>
      <c r="BA37" s="625">
        <v>0</v>
      </c>
      <c r="BB37" s="625">
        <v>0</v>
      </c>
    </row>
    <row r="38" spans="1:54" hidden="1" x14ac:dyDescent="0.25">
      <c r="A38" s="1935" t="s">
        <v>35</v>
      </c>
      <c r="B38" s="1583"/>
      <c r="C38" s="1935" t="s">
        <v>312</v>
      </c>
      <c r="D38" s="1583"/>
      <c r="E38" s="1935" t="s">
        <v>313</v>
      </c>
      <c r="F38" s="1583"/>
      <c r="G38" s="1935" t="s">
        <v>312</v>
      </c>
      <c r="H38" s="1583"/>
      <c r="I38" s="1935" t="s">
        <v>317</v>
      </c>
      <c r="J38" s="1583"/>
      <c r="K38" s="1583"/>
      <c r="L38" s="1935"/>
      <c r="M38" s="1583"/>
      <c r="N38" s="1583"/>
      <c r="O38" s="1935"/>
      <c r="P38" s="1583"/>
      <c r="Q38" s="1935"/>
      <c r="R38" s="1583"/>
      <c r="S38" s="1934" t="s">
        <v>222</v>
      </c>
      <c r="T38" s="1583"/>
      <c r="U38" s="1583"/>
      <c r="V38" s="1583"/>
      <c r="W38" s="1583"/>
      <c r="X38" s="1583"/>
      <c r="Y38" s="1583"/>
      <c r="Z38" s="1583"/>
      <c r="AA38" s="1935" t="s">
        <v>306</v>
      </c>
      <c r="AB38" s="1583"/>
      <c r="AC38" s="1583"/>
      <c r="AD38" s="1583"/>
      <c r="AE38" s="1583"/>
      <c r="AF38" s="1935" t="s">
        <v>307</v>
      </c>
      <c r="AG38" s="1583"/>
      <c r="AH38" s="1583"/>
      <c r="AI38" s="475" t="s">
        <v>86</v>
      </c>
      <c r="AJ38" s="1936" t="s">
        <v>308</v>
      </c>
      <c r="AK38" s="1583"/>
      <c r="AL38" s="1583"/>
      <c r="AM38" s="1583"/>
      <c r="AN38" s="1583"/>
      <c r="AO38" s="1583"/>
      <c r="AP38" s="474">
        <v>24015000000</v>
      </c>
      <c r="AQ38" s="624">
        <v>0</v>
      </c>
      <c r="AR38" s="624">
        <v>0</v>
      </c>
      <c r="AS38" s="624">
        <v>0</v>
      </c>
      <c r="AT38" s="474">
        <v>1059722152</v>
      </c>
      <c r="AU38" s="474">
        <v>-1059722152</v>
      </c>
      <c r="AV38" s="474">
        <v>1059722152</v>
      </c>
      <c r="AW38" s="624">
        <v>0</v>
      </c>
      <c r="AX38" s="474">
        <v>1059722152</v>
      </c>
      <c r="AY38" s="624">
        <v>0</v>
      </c>
      <c r="AZ38" s="474">
        <v>1059722152</v>
      </c>
      <c r="BA38" s="624">
        <v>0</v>
      </c>
      <c r="BB38" s="624">
        <v>0</v>
      </c>
    </row>
    <row r="39" spans="1:54" hidden="1" x14ac:dyDescent="0.25">
      <c r="A39" s="1931" t="s">
        <v>35</v>
      </c>
      <c r="B39" s="1583"/>
      <c r="C39" s="1931" t="s">
        <v>312</v>
      </c>
      <c r="D39" s="1583"/>
      <c r="E39" s="1931" t="s">
        <v>313</v>
      </c>
      <c r="F39" s="1583"/>
      <c r="G39" s="1931" t="s">
        <v>312</v>
      </c>
      <c r="H39" s="1583"/>
      <c r="I39" s="1931" t="s">
        <v>317</v>
      </c>
      <c r="J39" s="1583"/>
      <c r="K39" s="1583"/>
      <c r="L39" s="1931" t="s">
        <v>312</v>
      </c>
      <c r="M39" s="1583"/>
      <c r="N39" s="1583"/>
      <c r="O39" s="1931"/>
      <c r="P39" s="1583"/>
      <c r="Q39" s="1931"/>
      <c r="R39" s="1583"/>
      <c r="S39" s="1932" t="s">
        <v>40</v>
      </c>
      <c r="T39" s="1583"/>
      <c r="U39" s="1583"/>
      <c r="V39" s="1583"/>
      <c r="W39" s="1583"/>
      <c r="X39" s="1583"/>
      <c r="Y39" s="1583"/>
      <c r="Z39" s="1583"/>
      <c r="AA39" s="1931" t="s">
        <v>306</v>
      </c>
      <c r="AB39" s="1583"/>
      <c r="AC39" s="1583"/>
      <c r="AD39" s="1583"/>
      <c r="AE39" s="1583"/>
      <c r="AF39" s="1931" t="s">
        <v>307</v>
      </c>
      <c r="AG39" s="1583"/>
      <c r="AH39" s="1583"/>
      <c r="AI39" s="472" t="s">
        <v>86</v>
      </c>
      <c r="AJ39" s="1933" t="s">
        <v>308</v>
      </c>
      <c r="AK39" s="1583"/>
      <c r="AL39" s="1583"/>
      <c r="AM39" s="1583"/>
      <c r="AN39" s="1583"/>
      <c r="AO39" s="1583"/>
      <c r="AP39" s="471">
        <v>3150962889</v>
      </c>
      <c r="AQ39" s="625">
        <v>0</v>
      </c>
      <c r="AR39" s="625">
        <v>0</v>
      </c>
      <c r="AS39" s="625">
        <v>0</v>
      </c>
      <c r="AT39" s="471">
        <v>283065814</v>
      </c>
      <c r="AU39" s="471">
        <v>-283065814</v>
      </c>
      <c r="AV39" s="471">
        <v>283065814</v>
      </c>
      <c r="AW39" s="625">
        <v>0</v>
      </c>
      <c r="AX39" s="471">
        <v>283065814</v>
      </c>
      <c r="AY39" s="625">
        <v>0</v>
      </c>
      <c r="AZ39" s="471">
        <v>283065814</v>
      </c>
      <c r="BA39" s="625">
        <v>0</v>
      </c>
      <c r="BB39" s="625">
        <v>0</v>
      </c>
    </row>
    <row r="40" spans="1:54" hidden="1" x14ac:dyDescent="0.25">
      <c r="A40" s="1931" t="s">
        <v>35</v>
      </c>
      <c r="B40" s="1583"/>
      <c r="C40" s="1931" t="s">
        <v>312</v>
      </c>
      <c r="D40" s="1583"/>
      <c r="E40" s="1931" t="s">
        <v>313</v>
      </c>
      <c r="F40" s="1583"/>
      <c r="G40" s="1931" t="s">
        <v>312</v>
      </c>
      <c r="H40" s="1583"/>
      <c r="I40" s="1931" t="s">
        <v>317</v>
      </c>
      <c r="J40" s="1583"/>
      <c r="K40" s="1583"/>
      <c r="L40" s="1931" t="s">
        <v>315</v>
      </c>
      <c r="M40" s="1583"/>
      <c r="N40" s="1583"/>
      <c r="O40" s="1931"/>
      <c r="P40" s="1583"/>
      <c r="Q40" s="1931"/>
      <c r="R40" s="1583"/>
      <c r="S40" s="1932" t="s">
        <v>41</v>
      </c>
      <c r="T40" s="1583"/>
      <c r="U40" s="1583"/>
      <c r="V40" s="1583"/>
      <c r="W40" s="1583"/>
      <c r="X40" s="1583"/>
      <c r="Y40" s="1583"/>
      <c r="Z40" s="1583"/>
      <c r="AA40" s="1931" t="s">
        <v>306</v>
      </c>
      <c r="AB40" s="1583"/>
      <c r="AC40" s="1583"/>
      <c r="AD40" s="1583"/>
      <c r="AE40" s="1583"/>
      <c r="AF40" s="1931" t="s">
        <v>307</v>
      </c>
      <c r="AG40" s="1583"/>
      <c r="AH40" s="1583"/>
      <c r="AI40" s="472" t="s">
        <v>86</v>
      </c>
      <c r="AJ40" s="1933" t="s">
        <v>308</v>
      </c>
      <c r="AK40" s="1583"/>
      <c r="AL40" s="1583"/>
      <c r="AM40" s="1583"/>
      <c r="AN40" s="1583"/>
      <c r="AO40" s="1583"/>
      <c r="AP40" s="471">
        <v>2597340556</v>
      </c>
      <c r="AQ40" s="625">
        <v>0</v>
      </c>
      <c r="AR40" s="625">
        <v>0</v>
      </c>
      <c r="AS40" s="625">
        <v>0</v>
      </c>
      <c r="AT40" s="471">
        <v>254448426</v>
      </c>
      <c r="AU40" s="471">
        <v>-254448426</v>
      </c>
      <c r="AV40" s="471">
        <v>254448426</v>
      </c>
      <c r="AW40" s="625">
        <v>0</v>
      </c>
      <c r="AX40" s="471">
        <v>254448426</v>
      </c>
      <c r="AY40" s="625">
        <v>0</v>
      </c>
      <c r="AZ40" s="471">
        <v>254448426</v>
      </c>
      <c r="BA40" s="625">
        <v>0</v>
      </c>
      <c r="BB40" s="625">
        <v>0</v>
      </c>
    </row>
    <row r="41" spans="1:54" hidden="1" x14ac:dyDescent="0.25">
      <c r="A41" s="1931" t="s">
        <v>35</v>
      </c>
      <c r="B41" s="1583"/>
      <c r="C41" s="1931" t="s">
        <v>312</v>
      </c>
      <c r="D41" s="1583"/>
      <c r="E41" s="1931" t="s">
        <v>313</v>
      </c>
      <c r="F41" s="1583"/>
      <c r="G41" s="1931" t="s">
        <v>312</v>
      </c>
      <c r="H41" s="1583"/>
      <c r="I41" s="1931" t="s">
        <v>317</v>
      </c>
      <c r="J41" s="1583"/>
      <c r="K41" s="1583"/>
      <c r="L41" s="1931" t="s">
        <v>318</v>
      </c>
      <c r="M41" s="1583"/>
      <c r="N41" s="1583"/>
      <c r="O41" s="1931"/>
      <c r="P41" s="1583"/>
      <c r="Q41" s="1931"/>
      <c r="R41" s="1583"/>
      <c r="S41" s="1932" t="s">
        <v>42</v>
      </c>
      <c r="T41" s="1583"/>
      <c r="U41" s="1583"/>
      <c r="V41" s="1583"/>
      <c r="W41" s="1583"/>
      <c r="X41" s="1583"/>
      <c r="Y41" s="1583"/>
      <c r="Z41" s="1583"/>
      <c r="AA41" s="1931" t="s">
        <v>306</v>
      </c>
      <c r="AB41" s="1583"/>
      <c r="AC41" s="1583"/>
      <c r="AD41" s="1583"/>
      <c r="AE41" s="1583"/>
      <c r="AF41" s="1931" t="s">
        <v>307</v>
      </c>
      <c r="AG41" s="1583"/>
      <c r="AH41" s="1583"/>
      <c r="AI41" s="472" t="s">
        <v>86</v>
      </c>
      <c r="AJ41" s="1933" t="s">
        <v>308</v>
      </c>
      <c r="AK41" s="1583"/>
      <c r="AL41" s="1583"/>
      <c r="AM41" s="1583"/>
      <c r="AN41" s="1583"/>
      <c r="AO41" s="1583"/>
      <c r="AP41" s="471">
        <v>4253886505</v>
      </c>
      <c r="AQ41" s="625">
        <v>0</v>
      </c>
      <c r="AR41" s="625">
        <v>0</v>
      </c>
      <c r="AS41" s="625">
        <v>0</v>
      </c>
      <c r="AT41" s="471">
        <v>3808459</v>
      </c>
      <c r="AU41" s="471">
        <v>-3808459</v>
      </c>
      <c r="AV41" s="471">
        <v>3808459</v>
      </c>
      <c r="AW41" s="625">
        <v>0</v>
      </c>
      <c r="AX41" s="471">
        <v>3808459</v>
      </c>
      <c r="AY41" s="625">
        <v>0</v>
      </c>
      <c r="AZ41" s="471">
        <v>3808459</v>
      </c>
      <c r="BA41" s="625">
        <v>0</v>
      </c>
      <c r="BB41" s="625">
        <v>0</v>
      </c>
    </row>
    <row r="42" spans="1:54" hidden="1" x14ac:dyDescent="0.25">
      <c r="A42" s="1931" t="s">
        <v>35</v>
      </c>
      <c r="B42" s="1583"/>
      <c r="C42" s="1931" t="s">
        <v>312</v>
      </c>
      <c r="D42" s="1583"/>
      <c r="E42" s="1931" t="s">
        <v>313</v>
      </c>
      <c r="F42" s="1583"/>
      <c r="G42" s="1931" t="s">
        <v>312</v>
      </c>
      <c r="H42" s="1583"/>
      <c r="I42" s="1931" t="s">
        <v>317</v>
      </c>
      <c r="J42" s="1583"/>
      <c r="K42" s="1583"/>
      <c r="L42" s="1931" t="s">
        <v>319</v>
      </c>
      <c r="M42" s="1583"/>
      <c r="N42" s="1583"/>
      <c r="O42" s="1931"/>
      <c r="P42" s="1583"/>
      <c r="Q42" s="1931"/>
      <c r="R42" s="1583"/>
      <c r="S42" s="1932" t="s">
        <v>43</v>
      </c>
      <c r="T42" s="1583"/>
      <c r="U42" s="1583"/>
      <c r="V42" s="1583"/>
      <c r="W42" s="1583"/>
      <c r="X42" s="1583"/>
      <c r="Y42" s="1583"/>
      <c r="Z42" s="1583"/>
      <c r="AA42" s="1931" t="s">
        <v>306</v>
      </c>
      <c r="AB42" s="1583"/>
      <c r="AC42" s="1583"/>
      <c r="AD42" s="1583"/>
      <c r="AE42" s="1583"/>
      <c r="AF42" s="1931" t="s">
        <v>307</v>
      </c>
      <c r="AG42" s="1583"/>
      <c r="AH42" s="1583"/>
      <c r="AI42" s="472" t="s">
        <v>86</v>
      </c>
      <c r="AJ42" s="1933" t="s">
        <v>308</v>
      </c>
      <c r="AK42" s="1583"/>
      <c r="AL42" s="1583"/>
      <c r="AM42" s="1583"/>
      <c r="AN42" s="1583"/>
      <c r="AO42" s="1583"/>
      <c r="AP42" s="471">
        <v>4008125026</v>
      </c>
      <c r="AQ42" s="625">
        <v>0</v>
      </c>
      <c r="AR42" s="625">
        <v>0</v>
      </c>
      <c r="AS42" s="625">
        <v>0</v>
      </c>
      <c r="AT42" s="471">
        <v>312010132</v>
      </c>
      <c r="AU42" s="471">
        <v>-312010132</v>
      </c>
      <c r="AV42" s="471">
        <v>312010132</v>
      </c>
      <c r="AW42" s="625">
        <v>0</v>
      </c>
      <c r="AX42" s="471">
        <v>312010132</v>
      </c>
      <c r="AY42" s="625">
        <v>0</v>
      </c>
      <c r="AZ42" s="471">
        <v>312010132</v>
      </c>
      <c r="BA42" s="625">
        <v>0</v>
      </c>
      <c r="BB42" s="625">
        <v>0</v>
      </c>
    </row>
    <row r="43" spans="1:54" hidden="1" x14ac:dyDescent="0.25">
      <c r="A43" s="1931" t="s">
        <v>35</v>
      </c>
      <c r="B43" s="1583"/>
      <c r="C43" s="1931" t="s">
        <v>312</v>
      </c>
      <c r="D43" s="1583"/>
      <c r="E43" s="1931" t="s">
        <v>313</v>
      </c>
      <c r="F43" s="1583"/>
      <c r="G43" s="1931" t="s">
        <v>312</v>
      </c>
      <c r="H43" s="1583"/>
      <c r="I43" s="1931" t="s">
        <v>317</v>
      </c>
      <c r="J43" s="1583"/>
      <c r="K43" s="1583"/>
      <c r="L43" s="1931" t="s">
        <v>44</v>
      </c>
      <c r="M43" s="1583"/>
      <c r="N43" s="1583"/>
      <c r="O43" s="1931"/>
      <c r="P43" s="1583"/>
      <c r="Q43" s="1931"/>
      <c r="R43" s="1583"/>
      <c r="S43" s="1932" t="s">
        <v>45</v>
      </c>
      <c r="T43" s="1583"/>
      <c r="U43" s="1583"/>
      <c r="V43" s="1583"/>
      <c r="W43" s="1583"/>
      <c r="X43" s="1583"/>
      <c r="Y43" s="1583"/>
      <c r="Z43" s="1583"/>
      <c r="AA43" s="1931" t="s">
        <v>306</v>
      </c>
      <c r="AB43" s="1583"/>
      <c r="AC43" s="1583"/>
      <c r="AD43" s="1583"/>
      <c r="AE43" s="1583"/>
      <c r="AF43" s="1931" t="s">
        <v>307</v>
      </c>
      <c r="AG43" s="1583"/>
      <c r="AH43" s="1583"/>
      <c r="AI43" s="472" t="s">
        <v>86</v>
      </c>
      <c r="AJ43" s="1933" t="s">
        <v>308</v>
      </c>
      <c r="AK43" s="1583"/>
      <c r="AL43" s="1583"/>
      <c r="AM43" s="1583"/>
      <c r="AN43" s="1583"/>
      <c r="AO43" s="1583"/>
      <c r="AP43" s="471">
        <v>7990939236</v>
      </c>
      <c r="AQ43" s="625">
        <v>0</v>
      </c>
      <c r="AR43" s="625">
        <v>0</v>
      </c>
      <c r="AS43" s="625">
        <v>0</v>
      </c>
      <c r="AT43" s="471">
        <v>25567011</v>
      </c>
      <c r="AU43" s="471">
        <v>-25567011</v>
      </c>
      <c r="AV43" s="471">
        <v>25567011</v>
      </c>
      <c r="AW43" s="625">
        <v>0</v>
      </c>
      <c r="AX43" s="471">
        <v>25567011</v>
      </c>
      <c r="AY43" s="625">
        <v>0</v>
      </c>
      <c r="AZ43" s="471">
        <v>25567011</v>
      </c>
      <c r="BA43" s="625">
        <v>0</v>
      </c>
      <c r="BB43" s="625">
        <v>0</v>
      </c>
    </row>
    <row r="44" spans="1:54" hidden="1" x14ac:dyDescent="0.25">
      <c r="A44" s="1931" t="s">
        <v>35</v>
      </c>
      <c r="B44" s="1583"/>
      <c r="C44" s="1931" t="s">
        <v>312</v>
      </c>
      <c r="D44" s="1583"/>
      <c r="E44" s="1931" t="s">
        <v>313</v>
      </c>
      <c r="F44" s="1583"/>
      <c r="G44" s="1931" t="s">
        <v>312</v>
      </c>
      <c r="H44" s="1583"/>
      <c r="I44" s="1931" t="s">
        <v>317</v>
      </c>
      <c r="J44" s="1583"/>
      <c r="K44" s="1583"/>
      <c r="L44" s="1931" t="s">
        <v>320</v>
      </c>
      <c r="M44" s="1583"/>
      <c r="N44" s="1583"/>
      <c r="O44" s="1931"/>
      <c r="P44" s="1583"/>
      <c r="Q44" s="1931"/>
      <c r="R44" s="1583"/>
      <c r="S44" s="1932" t="s">
        <v>46</v>
      </c>
      <c r="T44" s="1583"/>
      <c r="U44" s="1583"/>
      <c r="V44" s="1583"/>
      <c r="W44" s="1583"/>
      <c r="X44" s="1583"/>
      <c r="Y44" s="1583"/>
      <c r="Z44" s="1583"/>
      <c r="AA44" s="1931" t="s">
        <v>306</v>
      </c>
      <c r="AB44" s="1583"/>
      <c r="AC44" s="1583"/>
      <c r="AD44" s="1583"/>
      <c r="AE44" s="1583"/>
      <c r="AF44" s="1931" t="s">
        <v>307</v>
      </c>
      <c r="AG44" s="1583"/>
      <c r="AH44" s="1583"/>
      <c r="AI44" s="472" t="s">
        <v>86</v>
      </c>
      <c r="AJ44" s="1933" t="s">
        <v>308</v>
      </c>
      <c r="AK44" s="1583"/>
      <c r="AL44" s="1583"/>
      <c r="AM44" s="1583"/>
      <c r="AN44" s="1583"/>
      <c r="AO44" s="1583"/>
      <c r="AP44" s="471">
        <v>2013745788</v>
      </c>
      <c r="AQ44" s="625">
        <v>0</v>
      </c>
      <c r="AR44" s="625">
        <v>0</v>
      </c>
      <c r="AS44" s="625">
        <v>0</v>
      </c>
      <c r="AT44" s="471">
        <v>180822310</v>
      </c>
      <c r="AU44" s="471">
        <v>-180822310</v>
      </c>
      <c r="AV44" s="471">
        <v>180822310</v>
      </c>
      <c r="AW44" s="625">
        <v>0</v>
      </c>
      <c r="AX44" s="471">
        <v>180822310</v>
      </c>
      <c r="AY44" s="625">
        <v>0</v>
      </c>
      <c r="AZ44" s="471">
        <v>180822310</v>
      </c>
      <c r="BA44" s="625">
        <v>0</v>
      </c>
      <c r="BB44" s="625">
        <v>0</v>
      </c>
    </row>
    <row r="45" spans="1:54" hidden="1" x14ac:dyDescent="0.25">
      <c r="A45" s="1935" t="s">
        <v>35</v>
      </c>
      <c r="B45" s="1583"/>
      <c r="C45" s="1935" t="s">
        <v>312</v>
      </c>
      <c r="D45" s="1583"/>
      <c r="E45" s="1935" t="s">
        <v>313</v>
      </c>
      <c r="F45" s="1583"/>
      <c r="G45" s="1935" t="s">
        <v>312</v>
      </c>
      <c r="H45" s="1583"/>
      <c r="I45" s="1935" t="s">
        <v>321</v>
      </c>
      <c r="J45" s="1583"/>
      <c r="K45" s="1583"/>
      <c r="L45" s="1935"/>
      <c r="M45" s="1583"/>
      <c r="N45" s="1583"/>
      <c r="O45" s="1935"/>
      <c r="P45" s="1583"/>
      <c r="Q45" s="1935"/>
      <c r="R45" s="1583"/>
      <c r="S45" s="1934" t="s">
        <v>223</v>
      </c>
      <c r="T45" s="1583"/>
      <c r="U45" s="1583"/>
      <c r="V45" s="1583"/>
      <c r="W45" s="1583"/>
      <c r="X45" s="1583"/>
      <c r="Y45" s="1583"/>
      <c r="Z45" s="1583"/>
      <c r="AA45" s="1935" t="s">
        <v>306</v>
      </c>
      <c r="AB45" s="1583"/>
      <c r="AC45" s="1583"/>
      <c r="AD45" s="1583"/>
      <c r="AE45" s="1583"/>
      <c r="AF45" s="1935" t="s">
        <v>307</v>
      </c>
      <c r="AG45" s="1583"/>
      <c r="AH45" s="1583"/>
      <c r="AI45" s="475" t="s">
        <v>86</v>
      </c>
      <c r="AJ45" s="1936" t="s">
        <v>308</v>
      </c>
      <c r="AK45" s="1583"/>
      <c r="AL45" s="1583"/>
      <c r="AM45" s="1583"/>
      <c r="AN45" s="1583"/>
      <c r="AO45" s="1583"/>
      <c r="AP45" s="474">
        <v>572000000</v>
      </c>
      <c r="AQ45" s="624">
        <v>0</v>
      </c>
      <c r="AR45" s="624">
        <v>0</v>
      </c>
      <c r="AS45" s="624">
        <v>0</v>
      </c>
      <c r="AT45" s="474">
        <v>47938921</v>
      </c>
      <c r="AU45" s="474">
        <v>-47938921</v>
      </c>
      <c r="AV45" s="474">
        <v>47938921</v>
      </c>
      <c r="AW45" s="624">
        <v>0</v>
      </c>
      <c r="AX45" s="474">
        <v>47938921</v>
      </c>
      <c r="AY45" s="624">
        <v>0</v>
      </c>
      <c r="AZ45" s="474">
        <v>47938921</v>
      </c>
      <c r="BA45" s="624">
        <v>0</v>
      </c>
      <c r="BB45" s="624">
        <v>0</v>
      </c>
    </row>
    <row r="46" spans="1:54" hidden="1" x14ac:dyDescent="0.25">
      <c r="A46" s="1931" t="s">
        <v>35</v>
      </c>
      <c r="B46" s="1583"/>
      <c r="C46" s="1931" t="s">
        <v>312</v>
      </c>
      <c r="D46" s="1583"/>
      <c r="E46" s="1931" t="s">
        <v>313</v>
      </c>
      <c r="F46" s="1583"/>
      <c r="G46" s="1931" t="s">
        <v>312</v>
      </c>
      <c r="H46" s="1583"/>
      <c r="I46" s="1931" t="s">
        <v>321</v>
      </c>
      <c r="J46" s="1583"/>
      <c r="K46" s="1583"/>
      <c r="L46" s="1931" t="s">
        <v>312</v>
      </c>
      <c r="M46" s="1583"/>
      <c r="N46" s="1583"/>
      <c r="O46" s="1931"/>
      <c r="P46" s="1583"/>
      <c r="Q46" s="1931"/>
      <c r="R46" s="1583"/>
      <c r="S46" s="1932" t="s">
        <v>47</v>
      </c>
      <c r="T46" s="1583"/>
      <c r="U46" s="1583"/>
      <c r="V46" s="1583"/>
      <c r="W46" s="1583"/>
      <c r="X46" s="1583"/>
      <c r="Y46" s="1583"/>
      <c r="Z46" s="1583"/>
      <c r="AA46" s="1931" t="s">
        <v>306</v>
      </c>
      <c r="AB46" s="1583"/>
      <c r="AC46" s="1583"/>
      <c r="AD46" s="1583"/>
      <c r="AE46" s="1583"/>
      <c r="AF46" s="1931" t="s">
        <v>307</v>
      </c>
      <c r="AG46" s="1583"/>
      <c r="AH46" s="1583"/>
      <c r="AI46" s="472" t="s">
        <v>86</v>
      </c>
      <c r="AJ46" s="1933" t="s">
        <v>308</v>
      </c>
      <c r="AK46" s="1583"/>
      <c r="AL46" s="1583"/>
      <c r="AM46" s="1583"/>
      <c r="AN46" s="1583"/>
      <c r="AO46" s="1583"/>
      <c r="AP46" s="471">
        <v>300000000</v>
      </c>
      <c r="AQ46" s="625">
        <v>0</v>
      </c>
      <c r="AR46" s="625">
        <v>0</v>
      </c>
      <c r="AS46" s="625">
        <v>0</v>
      </c>
      <c r="AT46" s="471">
        <v>31923910</v>
      </c>
      <c r="AU46" s="471">
        <v>-31923910</v>
      </c>
      <c r="AV46" s="471">
        <v>31923910</v>
      </c>
      <c r="AW46" s="625">
        <v>0</v>
      </c>
      <c r="AX46" s="471">
        <v>31923910</v>
      </c>
      <c r="AY46" s="625">
        <v>0</v>
      </c>
      <c r="AZ46" s="471">
        <v>31923910</v>
      </c>
      <c r="BA46" s="625">
        <v>0</v>
      </c>
      <c r="BB46" s="625">
        <v>0</v>
      </c>
    </row>
    <row r="47" spans="1:54" hidden="1" x14ac:dyDescent="0.25">
      <c r="A47" s="1931" t="s">
        <v>35</v>
      </c>
      <c r="B47" s="1583"/>
      <c r="C47" s="1931" t="s">
        <v>312</v>
      </c>
      <c r="D47" s="1583"/>
      <c r="E47" s="1931" t="s">
        <v>313</v>
      </c>
      <c r="F47" s="1583"/>
      <c r="G47" s="1931" t="s">
        <v>312</v>
      </c>
      <c r="H47" s="1583"/>
      <c r="I47" s="1931" t="s">
        <v>321</v>
      </c>
      <c r="J47" s="1583"/>
      <c r="K47" s="1583"/>
      <c r="L47" s="1931" t="s">
        <v>322</v>
      </c>
      <c r="M47" s="1583"/>
      <c r="N47" s="1583"/>
      <c r="O47" s="1931"/>
      <c r="P47" s="1583"/>
      <c r="Q47" s="1931"/>
      <c r="R47" s="1583"/>
      <c r="S47" s="1932" t="s">
        <v>48</v>
      </c>
      <c r="T47" s="1583"/>
      <c r="U47" s="1583"/>
      <c r="V47" s="1583"/>
      <c r="W47" s="1583"/>
      <c r="X47" s="1583"/>
      <c r="Y47" s="1583"/>
      <c r="Z47" s="1583"/>
      <c r="AA47" s="1931" t="s">
        <v>306</v>
      </c>
      <c r="AB47" s="1583"/>
      <c r="AC47" s="1583"/>
      <c r="AD47" s="1583"/>
      <c r="AE47" s="1583"/>
      <c r="AF47" s="1931" t="s">
        <v>307</v>
      </c>
      <c r="AG47" s="1583"/>
      <c r="AH47" s="1583"/>
      <c r="AI47" s="472" t="s">
        <v>86</v>
      </c>
      <c r="AJ47" s="1933" t="s">
        <v>308</v>
      </c>
      <c r="AK47" s="1583"/>
      <c r="AL47" s="1583"/>
      <c r="AM47" s="1583"/>
      <c r="AN47" s="1583"/>
      <c r="AO47" s="1583"/>
      <c r="AP47" s="471">
        <v>272000000</v>
      </c>
      <c r="AQ47" s="625">
        <v>0</v>
      </c>
      <c r="AR47" s="625">
        <v>0</v>
      </c>
      <c r="AS47" s="625">
        <v>0</v>
      </c>
      <c r="AT47" s="471">
        <v>16015011</v>
      </c>
      <c r="AU47" s="471">
        <v>-16015011</v>
      </c>
      <c r="AV47" s="471">
        <v>16015011</v>
      </c>
      <c r="AW47" s="625">
        <v>0</v>
      </c>
      <c r="AX47" s="471">
        <v>16015011</v>
      </c>
      <c r="AY47" s="625">
        <v>0</v>
      </c>
      <c r="AZ47" s="471">
        <v>16015011</v>
      </c>
      <c r="BA47" s="625">
        <v>0</v>
      </c>
      <c r="BB47" s="625">
        <v>0</v>
      </c>
    </row>
    <row r="48" spans="1:54" hidden="1" x14ac:dyDescent="0.25">
      <c r="A48" s="1931" t="s">
        <v>35</v>
      </c>
      <c r="B48" s="1583"/>
      <c r="C48" s="1931" t="s">
        <v>312</v>
      </c>
      <c r="D48" s="1583"/>
      <c r="E48" s="1931" t="s">
        <v>313</v>
      </c>
      <c r="F48" s="1583"/>
      <c r="G48" s="1931" t="s">
        <v>312</v>
      </c>
      <c r="H48" s="1583"/>
      <c r="I48" s="1931" t="s">
        <v>86</v>
      </c>
      <c r="J48" s="1583"/>
      <c r="K48" s="1583"/>
      <c r="L48" s="1931"/>
      <c r="M48" s="1583"/>
      <c r="N48" s="1583"/>
      <c r="O48" s="1931"/>
      <c r="P48" s="1583"/>
      <c r="Q48" s="1931"/>
      <c r="R48" s="1583"/>
      <c r="S48" s="1932" t="s">
        <v>699</v>
      </c>
      <c r="T48" s="1583"/>
      <c r="U48" s="1583"/>
      <c r="V48" s="1583"/>
      <c r="W48" s="1583"/>
      <c r="X48" s="1583"/>
      <c r="Y48" s="1583"/>
      <c r="Z48" s="1583"/>
      <c r="AA48" s="1931" t="s">
        <v>306</v>
      </c>
      <c r="AB48" s="1583"/>
      <c r="AC48" s="1583"/>
      <c r="AD48" s="1583"/>
      <c r="AE48" s="1583"/>
      <c r="AF48" s="1931" t="s">
        <v>307</v>
      </c>
      <c r="AG48" s="1583"/>
      <c r="AH48" s="1583"/>
      <c r="AI48" s="472" t="s">
        <v>86</v>
      </c>
      <c r="AJ48" s="1933" t="s">
        <v>308</v>
      </c>
      <c r="AK48" s="1583"/>
      <c r="AL48" s="1583"/>
      <c r="AM48" s="1583"/>
      <c r="AN48" s="1583"/>
      <c r="AO48" s="1583"/>
      <c r="AP48" s="471">
        <v>18764000000</v>
      </c>
      <c r="AQ48" s="625">
        <v>0</v>
      </c>
      <c r="AR48" s="625">
        <v>0</v>
      </c>
      <c r="AS48" s="625">
        <v>0</v>
      </c>
      <c r="AT48" s="625">
        <v>0</v>
      </c>
      <c r="AU48" s="625">
        <v>0</v>
      </c>
      <c r="AV48" s="625">
        <v>0</v>
      </c>
      <c r="AW48" s="625">
        <v>0</v>
      </c>
      <c r="AX48" s="625">
        <v>0</v>
      </c>
      <c r="AY48" s="625">
        <v>0</v>
      </c>
      <c r="AZ48" s="625">
        <v>0</v>
      </c>
      <c r="BA48" s="625">
        <v>0</v>
      </c>
      <c r="BB48" s="625">
        <v>0</v>
      </c>
    </row>
    <row r="49" spans="1:54" hidden="1" x14ac:dyDescent="0.25">
      <c r="A49" s="1935" t="s">
        <v>35</v>
      </c>
      <c r="B49" s="1583"/>
      <c r="C49" s="1935" t="s">
        <v>312</v>
      </c>
      <c r="D49" s="1583"/>
      <c r="E49" s="1935" t="s">
        <v>313</v>
      </c>
      <c r="F49" s="1583"/>
      <c r="G49" s="1935" t="s">
        <v>315</v>
      </c>
      <c r="H49" s="1583"/>
      <c r="I49" s="1935"/>
      <c r="J49" s="1583"/>
      <c r="K49" s="1583"/>
      <c r="L49" s="1935"/>
      <c r="M49" s="1583"/>
      <c r="N49" s="1583"/>
      <c r="O49" s="1935"/>
      <c r="P49" s="1583"/>
      <c r="Q49" s="1935"/>
      <c r="R49" s="1583"/>
      <c r="S49" s="1934" t="s">
        <v>226</v>
      </c>
      <c r="T49" s="1583"/>
      <c r="U49" s="1583"/>
      <c r="V49" s="1583"/>
      <c r="W49" s="1583"/>
      <c r="X49" s="1583"/>
      <c r="Y49" s="1583"/>
      <c r="Z49" s="1583"/>
      <c r="AA49" s="1935" t="s">
        <v>306</v>
      </c>
      <c r="AB49" s="1583"/>
      <c r="AC49" s="1583"/>
      <c r="AD49" s="1583"/>
      <c r="AE49" s="1583"/>
      <c r="AF49" s="1935" t="s">
        <v>307</v>
      </c>
      <c r="AG49" s="1583"/>
      <c r="AH49" s="1583"/>
      <c r="AI49" s="475" t="s">
        <v>86</v>
      </c>
      <c r="AJ49" s="1936" t="s">
        <v>308</v>
      </c>
      <c r="AK49" s="1583"/>
      <c r="AL49" s="1583"/>
      <c r="AM49" s="1583"/>
      <c r="AN49" s="1583"/>
      <c r="AO49" s="1583"/>
      <c r="AP49" s="474">
        <v>2620100000</v>
      </c>
      <c r="AQ49" s="474">
        <v>45000000</v>
      </c>
      <c r="AR49" s="474">
        <v>4997571</v>
      </c>
      <c r="AS49" s="624">
        <v>0</v>
      </c>
      <c r="AT49" s="624">
        <v>0</v>
      </c>
      <c r="AU49" s="474">
        <v>45000000</v>
      </c>
      <c r="AV49" s="474">
        <v>214152802</v>
      </c>
      <c r="AW49" s="474">
        <v>-214152802</v>
      </c>
      <c r="AX49" s="474">
        <v>214152802</v>
      </c>
      <c r="AY49" s="624">
        <v>0</v>
      </c>
      <c r="AZ49" s="474">
        <v>214152802</v>
      </c>
      <c r="BA49" s="624">
        <v>0</v>
      </c>
      <c r="BB49" s="624">
        <v>0</v>
      </c>
    </row>
    <row r="50" spans="1:54" hidden="1" x14ac:dyDescent="0.25">
      <c r="A50" s="1931" t="s">
        <v>35</v>
      </c>
      <c r="B50" s="1583"/>
      <c r="C50" s="1931" t="s">
        <v>312</v>
      </c>
      <c r="D50" s="1583"/>
      <c r="E50" s="1931" t="s">
        <v>313</v>
      </c>
      <c r="F50" s="1583"/>
      <c r="G50" s="1931" t="s">
        <v>315</v>
      </c>
      <c r="H50" s="1583"/>
      <c r="I50" s="1931" t="s">
        <v>323</v>
      </c>
      <c r="J50" s="1583"/>
      <c r="K50" s="1583"/>
      <c r="L50" s="1931"/>
      <c r="M50" s="1583"/>
      <c r="N50" s="1583"/>
      <c r="O50" s="1931"/>
      <c r="P50" s="1583"/>
      <c r="Q50" s="1931"/>
      <c r="R50" s="1583"/>
      <c r="S50" s="1932" t="s">
        <v>49</v>
      </c>
      <c r="T50" s="1583"/>
      <c r="U50" s="1583"/>
      <c r="V50" s="1583"/>
      <c r="W50" s="1583"/>
      <c r="X50" s="1583"/>
      <c r="Y50" s="1583"/>
      <c r="Z50" s="1583"/>
      <c r="AA50" s="1931" t="s">
        <v>306</v>
      </c>
      <c r="AB50" s="1583"/>
      <c r="AC50" s="1583"/>
      <c r="AD50" s="1583"/>
      <c r="AE50" s="1583"/>
      <c r="AF50" s="1931" t="s">
        <v>307</v>
      </c>
      <c r="AG50" s="1583"/>
      <c r="AH50" s="1583"/>
      <c r="AI50" s="472" t="s">
        <v>86</v>
      </c>
      <c r="AJ50" s="1933" t="s">
        <v>308</v>
      </c>
      <c r="AK50" s="1583"/>
      <c r="AL50" s="1583"/>
      <c r="AM50" s="1583"/>
      <c r="AN50" s="1583"/>
      <c r="AO50" s="1583"/>
      <c r="AP50" s="471">
        <v>2620100000</v>
      </c>
      <c r="AQ50" s="471">
        <v>45000000</v>
      </c>
      <c r="AR50" s="471">
        <v>4997571</v>
      </c>
      <c r="AS50" s="625">
        <v>0</v>
      </c>
      <c r="AT50" s="625">
        <v>0</v>
      </c>
      <c r="AU50" s="471">
        <v>45000000</v>
      </c>
      <c r="AV50" s="471">
        <v>214152802</v>
      </c>
      <c r="AW50" s="471">
        <v>-214152802</v>
      </c>
      <c r="AX50" s="471">
        <v>214152802</v>
      </c>
      <c r="AY50" s="625">
        <v>0</v>
      </c>
      <c r="AZ50" s="471">
        <v>214152802</v>
      </c>
      <c r="BA50" s="625">
        <v>0</v>
      </c>
      <c r="BB50" s="625">
        <v>0</v>
      </c>
    </row>
    <row r="51" spans="1:54" hidden="1" x14ac:dyDescent="0.25">
      <c r="A51" s="1935" t="s">
        <v>35</v>
      </c>
      <c r="B51" s="1583"/>
      <c r="C51" s="1935" t="s">
        <v>312</v>
      </c>
      <c r="D51" s="1583"/>
      <c r="E51" s="1935" t="s">
        <v>313</v>
      </c>
      <c r="F51" s="1583"/>
      <c r="G51" s="1935" t="s">
        <v>317</v>
      </c>
      <c r="H51" s="1583"/>
      <c r="I51" s="1935"/>
      <c r="J51" s="1583"/>
      <c r="K51" s="1583"/>
      <c r="L51" s="1935"/>
      <c r="M51" s="1583"/>
      <c r="N51" s="1583"/>
      <c r="O51" s="1935"/>
      <c r="P51" s="1583"/>
      <c r="Q51" s="1935"/>
      <c r="R51" s="1583"/>
      <c r="S51" s="1934" t="s">
        <v>228</v>
      </c>
      <c r="T51" s="1583"/>
      <c r="U51" s="1583"/>
      <c r="V51" s="1583"/>
      <c r="W51" s="1583"/>
      <c r="X51" s="1583"/>
      <c r="Y51" s="1583"/>
      <c r="Z51" s="1583"/>
      <c r="AA51" s="1935" t="s">
        <v>306</v>
      </c>
      <c r="AB51" s="1583"/>
      <c r="AC51" s="1583"/>
      <c r="AD51" s="1583"/>
      <c r="AE51" s="1583"/>
      <c r="AF51" s="1935" t="s">
        <v>307</v>
      </c>
      <c r="AG51" s="1583"/>
      <c r="AH51" s="1583"/>
      <c r="AI51" s="475" t="s">
        <v>86</v>
      </c>
      <c r="AJ51" s="1936" t="s">
        <v>308</v>
      </c>
      <c r="AK51" s="1583"/>
      <c r="AL51" s="1583"/>
      <c r="AM51" s="1583"/>
      <c r="AN51" s="1583"/>
      <c r="AO51" s="1583"/>
      <c r="AP51" s="474">
        <v>35057916667</v>
      </c>
      <c r="AQ51" s="624">
        <v>0</v>
      </c>
      <c r="AR51" s="624">
        <v>0</v>
      </c>
      <c r="AS51" s="624">
        <v>0</v>
      </c>
      <c r="AT51" s="474">
        <v>4201458816</v>
      </c>
      <c r="AU51" s="474">
        <v>-4201458816</v>
      </c>
      <c r="AV51" s="474">
        <v>4201458816</v>
      </c>
      <c r="AW51" s="624">
        <v>0</v>
      </c>
      <c r="AX51" s="474">
        <v>4201458816</v>
      </c>
      <c r="AY51" s="624">
        <v>0</v>
      </c>
      <c r="AZ51" s="474">
        <v>3400154646</v>
      </c>
      <c r="BA51" s="474">
        <v>801304170</v>
      </c>
      <c r="BB51" s="474">
        <v>3837403</v>
      </c>
    </row>
    <row r="52" spans="1:54" hidden="1" x14ac:dyDescent="0.25">
      <c r="A52" s="1935" t="s">
        <v>35</v>
      </c>
      <c r="B52" s="1583"/>
      <c r="C52" s="1935" t="s">
        <v>312</v>
      </c>
      <c r="D52" s="1583"/>
      <c r="E52" s="1935" t="s">
        <v>313</v>
      </c>
      <c r="F52" s="1583"/>
      <c r="G52" s="1935" t="s">
        <v>317</v>
      </c>
      <c r="H52" s="1583"/>
      <c r="I52" s="1935" t="s">
        <v>312</v>
      </c>
      <c r="J52" s="1583"/>
      <c r="K52" s="1583"/>
      <c r="L52" s="1935"/>
      <c r="M52" s="1583"/>
      <c r="N52" s="1583"/>
      <c r="O52" s="1935"/>
      <c r="P52" s="1583"/>
      <c r="Q52" s="1935"/>
      <c r="R52" s="1583"/>
      <c r="S52" s="1934" t="s">
        <v>230</v>
      </c>
      <c r="T52" s="1583"/>
      <c r="U52" s="1583"/>
      <c r="V52" s="1583"/>
      <c r="W52" s="1583"/>
      <c r="X52" s="1583"/>
      <c r="Y52" s="1583"/>
      <c r="Z52" s="1583"/>
      <c r="AA52" s="1935" t="s">
        <v>306</v>
      </c>
      <c r="AB52" s="1583"/>
      <c r="AC52" s="1583"/>
      <c r="AD52" s="1583"/>
      <c r="AE52" s="1583"/>
      <c r="AF52" s="1935" t="s">
        <v>307</v>
      </c>
      <c r="AG52" s="1583"/>
      <c r="AH52" s="1583"/>
      <c r="AI52" s="475" t="s">
        <v>86</v>
      </c>
      <c r="AJ52" s="1936" t="s">
        <v>308</v>
      </c>
      <c r="AK52" s="1583"/>
      <c r="AL52" s="1583"/>
      <c r="AM52" s="1583"/>
      <c r="AN52" s="1583"/>
      <c r="AO52" s="1583"/>
      <c r="AP52" s="474">
        <v>17935538469</v>
      </c>
      <c r="AQ52" s="624">
        <v>0</v>
      </c>
      <c r="AR52" s="624">
        <v>0</v>
      </c>
      <c r="AS52" s="624">
        <v>0</v>
      </c>
      <c r="AT52" s="474">
        <v>2215009745</v>
      </c>
      <c r="AU52" s="474">
        <v>-2215009745</v>
      </c>
      <c r="AV52" s="474">
        <v>2215009745</v>
      </c>
      <c r="AW52" s="624">
        <v>0</v>
      </c>
      <c r="AX52" s="474">
        <v>2215009745</v>
      </c>
      <c r="AY52" s="624">
        <v>0</v>
      </c>
      <c r="AZ52" s="474">
        <v>2215009745</v>
      </c>
      <c r="BA52" s="624">
        <v>0</v>
      </c>
      <c r="BB52" s="474">
        <v>3612003</v>
      </c>
    </row>
    <row r="53" spans="1:54" hidden="1" x14ac:dyDescent="0.25">
      <c r="A53" s="1931" t="s">
        <v>35</v>
      </c>
      <c r="B53" s="1583"/>
      <c r="C53" s="1931" t="s">
        <v>312</v>
      </c>
      <c r="D53" s="1583"/>
      <c r="E53" s="1931" t="s">
        <v>313</v>
      </c>
      <c r="F53" s="1583"/>
      <c r="G53" s="1931" t="s">
        <v>317</v>
      </c>
      <c r="H53" s="1583"/>
      <c r="I53" s="1931" t="s">
        <v>312</v>
      </c>
      <c r="J53" s="1583"/>
      <c r="K53" s="1583"/>
      <c r="L53" s="1931" t="s">
        <v>312</v>
      </c>
      <c r="M53" s="1583"/>
      <c r="N53" s="1583"/>
      <c r="O53" s="1931"/>
      <c r="P53" s="1583"/>
      <c r="Q53" s="1931"/>
      <c r="R53" s="1583"/>
      <c r="S53" s="1932" t="s">
        <v>50</v>
      </c>
      <c r="T53" s="1583"/>
      <c r="U53" s="1583"/>
      <c r="V53" s="1583"/>
      <c r="W53" s="1583"/>
      <c r="X53" s="1583"/>
      <c r="Y53" s="1583"/>
      <c r="Z53" s="1583"/>
      <c r="AA53" s="1931" t="s">
        <v>306</v>
      </c>
      <c r="AB53" s="1583"/>
      <c r="AC53" s="1583"/>
      <c r="AD53" s="1583"/>
      <c r="AE53" s="1583"/>
      <c r="AF53" s="1931" t="s">
        <v>307</v>
      </c>
      <c r="AG53" s="1583"/>
      <c r="AH53" s="1583"/>
      <c r="AI53" s="472" t="s">
        <v>86</v>
      </c>
      <c r="AJ53" s="1933" t="s">
        <v>308</v>
      </c>
      <c r="AK53" s="1583"/>
      <c r="AL53" s="1583"/>
      <c r="AM53" s="1583"/>
      <c r="AN53" s="1583"/>
      <c r="AO53" s="1583"/>
      <c r="AP53" s="471">
        <v>3486406531</v>
      </c>
      <c r="AQ53" s="625">
        <v>0</v>
      </c>
      <c r="AR53" s="625">
        <v>0</v>
      </c>
      <c r="AS53" s="625">
        <v>0</v>
      </c>
      <c r="AT53" s="471">
        <v>475464800</v>
      </c>
      <c r="AU53" s="471">
        <v>-475464800</v>
      </c>
      <c r="AV53" s="471">
        <v>475464800</v>
      </c>
      <c r="AW53" s="625">
        <v>0</v>
      </c>
      <c r="AX53" s="471">
        <v>475464800</v>
      </c>
      <c r="AY53" s="625">
        <v>0</v>
      </c>
      <c r="AZ53" s="471">
        <v>475464800</v>
      </c>
      <c r="BA53" s="625">
        <v>0</v>
      </c>
      <c r="BB53" s="625">
        <v>0</v>
      </c>
    </row>
    <row r="54" spans="1:54" hidden="1" x14ac:dyDescent="0.25">
      <c r="A54" s="1931" t="s">
        <v>35</v>
      </c>
      <c r="B54" s="1583"/>
      <c r="C54" s="1931" t="s">
        <v>312</v>
      </c>
      <c r="D54" s="1583"/>
      <c r="E54" s="1931" t="s">
        <v>313</v>
      </c>
      <c r="F54" s="1583"/>
      <c r="G54" s="1931" t="s">
        <v>317</v>
      </c>
      <c r="H54" s="1583"/>
      <c r="I54" s="1931" t="s">
        <v>312</v>
      </c>
      <c r="J54" s="1583"/>
      <c r="K54" s="1583"/>
      <c r="L54" s="1931" t="s">
        <v>315</v>
      </c>
      <c r="M54" s="1583"/>
      <c r="N54" s="1583"/>
      <c r="O54" s="1931"/>
      <c r="P54" s="1583"/>
      <c r="Q54" s="1931"/>
      <c r="R54" s="1583"/>
      <c r="S54" s="1932" t="s">
        <v>51</v>
      </c>
      <c r="T54" s="1583"/>
      <c r="U54" s="1583"/>
      <c r="V54" s="1583"/>
      <c r="W54" s="1583"/>
      <c r="X54" s="1583"/>
      <c r="Y54" s="1583"/>
      <c r="Z54" s="1583"/>
      <c r="AA54" s="1931" t="s">
        <v>306</v>
      </c>
      <c r="AB54" s="1583"/>
      <c r="AC54" s="1583"/>
      <c r="AD54" s="1583"/>
      <c r="AE54" s="1583"/>
      <c r="AF54" s="1931" t="s">
        <v>307</v>
      </c>
      <c r="AG54" s="1583"/>
      <c r="AH54" s="1583"/>
      <c r="AI54" s="472" t="s">
        <v>86</v>
      </c>
      <c r="AJ54" s="1933" t="s">
        <v>308</v>
      </c>
      <c r="AK54" s="1583"/>
      <c r="AL54" s="1583"/>
      <c r="AM54" s="1583"/>
      <c r="AN54" s="1583"/>
      <c r="AO54" s="1583"/>
      <c r="AP54" s="471">
        <v>1530182979</v>
      </c>
      <c r="AQ54" s="625">
        <v>0</v>
      </c>
      <c r="AR54" s="625">
        <v>0</v>
      </c>
      <c r="AS54" s="625">
        <v>0</v>
      </c>
      <c r="AT54" s="471">
        <v>20152399</v>
      </c>
      <c r="AU54" s="471">
        <v>-20152399</v>
      </c>
      <c r="AV54" s="471">
        <v>20152399</v>
      </c>
      <c r="AW54" s="625">
        <v>0</v>
      </c>
      <c r="AX54" s="471">
        <v>20152399</v>
      </c>
      <c r="AY54" s="625">
        <v>0</v>
      </c>
      <c r="AZ54" s="471">
        <v>20152399</v>
      </c>
      <c r="BA54" s="625">
        <v>0</v>
      </c>
      <c r="BB54" s="625">
        <v>0</v>
      </c>
    </row>
    <row r="55" spans="1:54" hidden="1" x14ac:dyDescent="0.25">
      <c r="A55" s="1931" t="s">
        <v>35</v>
      </c>
      <c r="B55" s="1583"/>
      <c r="C55" s="1931" t="s">
        <v>312</v>
      </c>
      <c r="D55" s="1583"/>
      <c r="E55" s="1931" t="s">
        <v>313</v>
      </c>
      <c r="F55" s="1583"/>
      <c r="G55" s="1931" t="s">
        <v>317</v>
      </c>
      <c r="H55" s="1583"/>
      <c r="I55" s="1931" t="s">
        <v>312</v>
      </c>
      <c r="J55" s="1583"/>
      <c r="K55" s="1583"/>
      <c r="L55" s="1931" t="s">
        <v>322</v>
      </c>
      <c r="M55" s="1583"/>
      <c r="N55" s="1583"/>
      <c r="O55" s="1931"/>
      <c r="P55" s="1583"/>
      <c r="Q55" s="1931"/>
      <c r="R55" s="1583"/>
      <c r="S55" s="1932" t="s">
        <v>52</v>
      </c>
      <c r="T55" s="1583"/>
      <c r="U55" s="1583"/>
      <c r="V55" s="1583"/>
      <c r="W55" s="1583"/>
      <c r="X55" s="1583"/>
      <c r="Y55" s="1583"/>
      <c r="Z55" s="1583"/>
      <c r="AA55" s="1931" t="s">
        <v>306</v>
      </c>
      <c r="AB55" s="1583"/>
      <c r="AC55" s="1583"/>
      <c r="AD55" s="1583"/>
      <c r="AE55" s="1583"/>
      <c r="AF55" s="1931" t="s">
        <v>307</v>
      </c>
      <c r="AG55" s="1583"/>
      <c r="AH55" s="1583"/>
      <c r="AI55" s="472" t="s">
        <v>86</v>
      </c>
      <c r="AJ55" s="1933" t="s">
        <v>308</v>
      </c>
      <c r="AK55" s="1583"/>
      <c r="AL55" s="1583"/>
      <c r="AM55" s="1583"/>
      <c r="AN55" s="1583"/>
      <c r="AO55" s="1583"/>
      <c r="AP55" s="471">
        <v>4451871042</v>
      </c>
      <c r="AQ55" s="625">
        <v>0</v>
      </c>
      <c r="AR55" s="625">
        <v>0</v>
      </c>
      <c r="AS55" s="625">
        <v>0</v>
      </c>
      <c r="AT55" s="471">
        <v>591924376</v>
      </c>
      <c r="AU55" s="471">
        <v>-591924376</v>
      </c>
      <c r="AV55" s="471">
        <v>591924376</v>
      </c>
      <c r="AW55" s="625">
        <v>0</v>
      </c>
      <c r="AX55" s="471">
        <v>591924376</v>
      </c>
      <c r="AY55" s="625">
        <v>0</v>
      </c>
      <c r="AZ55" s="471">
        <v>591924376</v>
      </c>
      <c r="BA55" s="625">
        <v>0</v>
      </c>
      <c r="BB55" s="625">
        <v>0</v>
      </c>
    </row>
    <row r="56" spans="1:54" hidden="1" x14ac:dyDescent="0.25">
      <c r="A56" s="1931" t="s">
        <v>35</v>
      </c>
      <c r="B56" s="1583"/>
      <c r="C56" s="1931" t="s">
        <v>312</v>
      </c>
      <c r="D56" s="1583"/>
      <c r="E56" s="1931" t="s">
        <v>313</v>
      </c>
      <c r="F56" s="1583"/>
      <c r="G56" s="1931" t="s">
        <v>317</v>
      </c>
      <c r="H56" s="1583"/>
      <c r="I56" s="1931" t="s">
        <v>312</v>
      </c>
      <c r="J56" s="1583"/>
      <c r="K56" s="1583"/>
      <c r="L56" s="1931" t="s">
        <v>316</v>
      </c>
      <c r="M56" s="1583"/>
      <c r="N56" s="1583"/>
      <c r="O56" s="1931"/>
      <c r="P56" s="1583"/>
      <c r="Q56" s="1931"/>
      <c r="R56" s="1583"/>
      <c r="S56" s="1932" t="s">
        <v>53</v>
      </c>
      <c r="T56" s="1583"/>
      <c r="U56" s="1583"/>
      <c r="V56" s="1583"/>
      <c r="W56" s="1583"/>
      <c r="X56" s="1583"/>
      <c r="Y56" s="1583"/>
      <c r="Z56" s="1583"/>
      <c r="AA56" s="1931" t="s">
        <v>306</v>
      </c>
      <c r="AB56" s="1583"/>
      <c r="AC56" s="1583"/>
      <c r="AD56" s="1583"/>
      <c r="AE56" s="1583"/>
      <c r="AF56" s="1931" t="s">
        <v>307</v>
      </c>
      <c r="AG56" s="1583"/>
      <c r="AH56" s="1583"/>
      <c r="AI56" s="472" t="s">
        <v>86</v>
      </c>
      <c r="AJ56" s="1933" t="s">
        <v>308</v>
      </c>
      <c r="AK56" s="1583"/>
      <c r="AL56" s="1583"/>
      <c r="AM56" s="1583"/>
      <c r="AN56" s="1583"/>
      <c r="AO56" s="1583"/>
      <c r="AP56" s="471">
        <v>7532131228</v>
      </c>
      <c r="AQ56" s="625">
        <v>0</v>
      </c>
      <c r="AR56" s="625">
        <v>0</v>
      </c>
      <c r="AS56" s="625">
        <v>0</v>
      </c>
      <c r="AT56" s="471">
        <v>996842070</v>
      </c>
      <c r="AU56" s="471">
        <v>-996842070</v>
      </c>
      <c r="AV56" s="471">
        <v>996842070</v>
      </c>
      <c r="AW56" s="625">
        <v>0</v>
      </c>
      <c r="AX56" s="471">
        <v>996842070</v>
      </c>
      <c r="AY56" s="625">
        <v>0</v>
      </c>
      <c r="AZ56" s="471">
        <v>996842070</v>
      </c>
      <c r="BA56" s="625">
        <v>0</v>
      </c>
      <c r="BB56" s="471">
        <v>3612003</v>
      </c>
    </row>
    <row r="57" spans="1:54" hidden="1" x14ac:dyDescent="0.25">
      <c r="A57" s="1931" t="s">
        <v>35</v>
      </c>
      <c r="B57" s="1583"/>
      <c r="C57" s="1931" t="s">
        <v>312</v>
      </c>
      <c r="D57" s="1583"/>
      <c r="E57" s="1931" t="s">
        <v>313</v>
      </c>
      <c r="F57" s="1583"/>
      <c r="G57" s="1931" t="s">
        <v>317</v>
      </c>
      <c r="H57" s="1583"/>
      <c r="I57" s="1931" t="s">
        <v>312</v>
      </c>
      <c r="J57" s="1583"/>
      <c r="K57" s="1583"/>
      <c r="L57" s="1931" t="s">
        <v>317</v>
      </c>
      <c r="M57" s="1583"/>
      <c r="N57" s="1583"/>
      <c r="O57" s="1931"/>
      <c r="P57" s="1583"/>
      <c r="Q57" s="1931"/>
      <c r="R57" s="1583"/>
      <c r="S57" s="1932" t="s">
        <v>54</v>
      </c>
      <c r="T57" s="1583"/>
      <c r="U57" s="1583"/>
      <c r="V57" s="1583"/>
      <c r="W57" s="1583"/>
      <c r="X57" s="1583"/>
      <c r="Y57" s="1583"/>
      <c r="Z57" s="1583"/>
      <c r="AA57" s="1931" t="s">
        <v>306</v>
      </c>
      <c r="AB57" s="1583"/>
      <c r="AC57" s="1583"/>
      <c r="AD57" s="1583"/>
      <c r="AE57" s="1583"/>
      <c r="AF57" s="1931" t="s">
        <v>307</v>
      </c>
      <c r="AG57" s="1583"/>
      <c r="AH57" s="1583"/>
      <c r="AI57" s="472" t="s">
        <v>86</v>
      </c>
      <c r="AJ57" s="1933" t="s">
        <v>308</v>
      </c>
      <c r="AK57" s="1583"/>
      <c r="AL57" s="1583"/>
      <c r="AM57" s="1583"/>
      <c r="AN57" s="1583"/>
      <c r="AO57" s="1583"/>
      <c r="AP57" s="471">
        <v>934946689</v>
      </c>
      <c r="AQ57" s="625">
        <v>0</v>
      </c>
      <c r="AR57" s="625">
        <v>0</v>
      </c>
      <c r="AS57" s="625">
        <v>0</v>
      </c>
      <c r="AT57" s="471">
        <v>130626100</v>
      </c>
      <c r="AU57" s="471">
        <v>-130626100</v>
      </c>
      <c r="AV57" s="471">
        <v>130626100</v>
      </c>
      <c r="AW57" s="625">
        <v>0</v>
      </c>
      <c r="AX57" s="471">
        <v>130626100</v>
      </c>
      <c r="AY57" s="625">
        <v>0</v>
      </c>
      <c r="AZ57" s="471">
        <v>130626100</v>
      </c>
      <c r="BA57" s="625">
        <v>0</v>
      </c>
      <c r="BB57" s="625">
        <v>0</v>
      </c>
    </row>
    <row r="58" spans="1:54" hidden="1" x14ac:dyDescent="0.25">
      <c r="A58" s="1935" t="s">
        <v>35</v>
      </c>
      <c r="B58" s="1583"/>
      <c r="C58" s="1935" t="s">
        <v>312</v>
      </c>
      <c r="D58" s="1583"/>
      <c r="E58" s="1935" t="s">
        <v>313</v>
      </c>
      <c r="F58" s="1583"/>
      <c r="G58" s="1935" t="s">
        <v>317</v>
      </c>
      <c r="H58" s="1583"/>
      <c r="I58" s="1935" t="s">
        <v>315</v>
      </c>
      <c r="J58" s="1583"/>
      <c r="K58" s="1583"/>
      <c r="L58" s="1935"/>
      <c r="M58" s="1583"/>
      <c r="N58" s="1583"/>
      <c r="O58" s="1935"/>
      <c r="P58" s="1583"/>
      <c r="Q58" s="1935"/>
      <c r="R58" s="1583"/>
      <c r="S58" s="1934" t="s">
        <v>324</v>
      </c>
      <c r="T58" s="1583"/>
      <c r="U58" s="1583"/>
      <c r="V58" s="1583"/>
      <c r="W58" s="1583"/>
      <c r="X58" s="1583"/>
      <c r="Y58" s="1583"/>
      <c r="Z58" s="1583"/>
      <c r="AA58" s="1935" t="s">
        <v>306</v>
      </c>
      <c r="AB58" s="1583"/>
      <c r="AC58" s="1583"/>
      <c r="AD58" s="1583"/>
      <c r="AE58" s="1583"/>
      <c r="AF58" s="1935" t="s">
        <v>307</v>
      </c>
      <c r="AG58" s="1583"/>
      <c r="AH58" s="1583"/>
      <c r="AI58" s="475" t="s">
        <v>86</v>
      </c>
      <c r="AJ58" s="1936" t="s">
        <v>308</v>
      </c>
      <c r="AK58" s="1583"/>
      <c r="AL58" s="1583"/>
      <c r="AM58" s="1583"/>
      <c r="AN58" s="1583"/>
      <c r="AO58" s="1583"/>
      <c r="AP58" s="474">
        <v>12419953098</v>
      </c>
      <c r="AQ58" s="624">
        <v>0</v>
      </c>
      <c r="AR58" s="624">
        <v>0</v>
      </c>
      <c r="AS58" s="624">
        <v>0</v>
      </c>
      <c r="AT58" s="474">
        <v>1375781171</v>
      </c>
      <c r="AU58" s="474">
        <v>-1375781171</v>
      </c>
      <c r="AV58" s="474">
        <v>1375781171</v>
      </c>
      <c r="AW58" s="624">
        <v>0</v>
      </c>
      <c r="AX58" s="474">
        <v>1375781171</v>
      </c>
      <c r="AY58" s="624">
        <v>0</v>
      </c>
      <c r="AZ58" s="474">
        <v>853487701</v>
      </c>
      <c r="BA58" s="474">
        <v>522293470</v>
      </c>
      <c r="BB58" s="474">
        <v>225400</v>
      </c>
    </row>
    <row r="59" spans="1:54" hidden="1" x14ac:dyDescent="0.25">
      <c r="A59" s="1931" t="s">
        <v>35</v>
      </c>
      <c r="B59" s="1583"/>
      <c r="C59" s="1931" t="s">
        <v>312</v>
      </c>
      <c r="D59" s="1583"/>
      <c r="E59" s="1931" t="s">
        <v>313</v>
      </c>
      <c r="F59" s="1583"/>
      <c r="G59" s="1931" t="s">
        <v>317</v>
      </c>
      <c r="H59" s="1583"/>
      <c r="I59" s="1931" t="s">
        <v>315</v>
      </c>
      <c r="J59" s="1583"/>
      <c r="K59" s="1583"/>
      <c r="L59" s="1931" t="s">
        <v>312</v>
      </c>
      <c r="M59" s="1583"/>
      <c r="N59" s="1583"/>
      <c r="O59" s="1931"/>
      <c r="P59" s="1583"/>
      <c r="Q59" s="1931"/>
      <c r="R59" s="1583"/>
      <c r="S59" s="1932" t="s">
        <v>55</v>
      </c>
      <c r="T59" s="1583"/>
      <c r="U59" s="1583"/>
      <c r="V59" s="1583"/>
      <c r="W59" s="1583"/>
      <c r="X59" s="1583"/>
      <c r="Y59" s="1583"/>
      <c r="Z59" s="1583"/>
      <c r="AA59" s="1931" t="s">
        <v>306</v>
      </c>
      <c r="AB59" s="1583"/>
      <c r="AC59" s="1583"/>
      <c r="AD59" s="1583"/>
      <c r="AE59" s="1583"/>
      <c r="AF59" s="1931" t="s">
        <v>307</v>
      </c>
      <c r="AG59" s="1583"/>
      <c r="AH59" s="1583"/>
      <c r="AI59" s="472" t="s">
        <v>86</v>
      </c>
      <c r="AJ59" s="1933" t="s">
        <v>308</v>
      </c>
      <c r="AK59" s="1583"/>
      <c r="AL59" s="1583"/>
      <c r="AM59" s="1583"/>
      <c r="AN59" s="1583"/>
      <c r="AO59" s="1583"/>
      <c r="AP59" s="471">
        <v>119144700</v>
      </c>
      <c r="AQ59" s="625">
        <v>0</v>
      </c>
      <c r="AR59" s="625">
        <v>0</v>
      </c>
      <c r="AS59" s="625">
        <v>0</v>
      </c>
      <c r="AT59" s="471">
        <v>13928400</v>
      </c>
      <c r="AU59" s="471">
        <v>-13928400</v>
      </c>
      <c r="AV59" s="471">
        <v>13928400</v>
      </c>
      <c r="AW59" s="625">
        <v>0</v>
      </c>
      <c r="AX59" s="471">
        <v>13928400</v>
      </c>
      <c r="AY59" s="625">
        <v>0</v>
      </c>
      <c r="AZ59" s="471">
        <v>13928400</v>
      </c>
      <c r="BA59" s="625">
        <v>0</v>
      </c>
      <c r="BB59" s="625">
        <v>0</v>
      </c>
    </row>
    <row r="60" spans="1:54" hidden="1" x14ac:dyDescent="0.25">
      <c r="A60" s="1931" t="s">
        <v>35</v>
      </c>
      <c r="B60" s="1583"/>
      <c r="C60" s="1931" t="s">
        <v>312</v>
      </c>
      <c r="D60" s="1583"/>
      <c r="E60" s="1931" t="s">
        <v>313</v>
      </c>
      <c r="F60" s="1583"/>
      <c r="G60" s="1931" t="s">
        <v>317</v>
      </c>
      <c r="H60" s="1583"/>
      <c r="I60" s="1931" t="s">
        <v>315</v>
      </c>
      <c r="J60" s="1583"/>
      <c r="K60" s="1583"/>
      <c r="L60" s="1931" t="s">
        <v>315</v>
      </c>
      <c r="M60" s="1583"/>
      <c r="N60" s="1583"/>
      <c r="O60" s="1931"/>
      <c r="P60" s="1583"/>
      <c r="Q60" s="1931"/>
      <c r="R60" s="1583"/>
      <c r="S60" s="1932" t="s">
        <v>56</v>
      </c>
      <c r="T60" s="1583"/>
      <c r="U60" s="1583"/>
      <c r="V60" s="1583"/>
      <c r="W60" s="1583"/>
      <c r="X60" s="1583"/>
      <c r="Y60" s="1583"/>
      <c r="Z60" s="1583"/>
      <c r="AA60" s="1931" t="s">
        <v>306</v>
      </c>
      <c r="AB60" s="1583"/>
      <c r="AC60" s="1583"/>
      <c r="AD60" s="1583"/>
      <c r="AE60" s="1583"/>
      <c r="AF60" s="1931" t="s">
        <v>307</v>
      </c>
      <c r="AG60" s="1583"/>
      <c r="AH60" s="1583"/>
      <c r="AI60" s="472" t="s">
        <v>86</v>
      </c>
      <c r="AJ60" s="1933" t="s">
        <v>308</v>
      </c>
      <c r="AK60" s="1583"/>
      <c r="AL60" s="1583"/>
      <c r="AM60" s="1583"/>
      <c r="AN60" s="1583"/>
      <c r="AO60" s="1583"/>
      <c r="AP60" s="471">
        <v>5697403045</v>
      </c>
      <c r="AQ60" s="625">
        <v>0</v>
      </c>
      <c r="AR60" s="625">
        <v>0</v>
      </c>
      <c r="AS60" s="625">
        <v>0</v>
      </c>
      <c r="AT60" s="471">
        <v>522293470</v>
      </c>
      <c r="AU60" s="471">
        <v>-522293470</v>
      </c>
      <c r="AV60" s="471">
        <v>522293470</v>
      </c>
      <c r="AW60" s="625">
        <v>0</v>
      </c>
      <c r="AX60" s="471">
        <v>522293470</v>
      </c>
      <c r="AY60" s="625">
        <v>0</v>
      </c>
      <c r="AZ60" s="625">
        <v>0</v>
      </c>
      <c r="BA60" s="471">
        <v>522293470</v>
      </c>
      <c r="BB60" s="625">
        <v>0</v>
      </c>
    </row>
    <row r="61" spans="1:54" hidden="1" x14ac:dyDescent="0.25">
      <c r="A61" s="1931" t="s">
        <v>35</v>
      </c>
      <c r="B61" s="1583"/>
      <c r="C61" s="1931" t="s">
        <v>312</v>
      </c>
      <c r="D61" s="1583"/>
      <c r="E61" s="1931" t="s">
        <v>313</v>
      </c>
      <c r="F61" s="1583"/>
      <c r="G61" s="1931" t="s">
        <v>317</v>
      </c>
      <c r="H61" s="1583"/>
      <c r="I61" s="1931" t="s">
        <v>315</v>
      </c>
      <c r="J61" s="1583"/>
      <c r="K61" s="1583"/>
      <c r="L61" s="1931" t="s">
        <v>322</v>
      </c>
      <c r="M61" s="1583"/>
      <c r="N61" s="1583"/>
      <c r="O61" s="1931"/>
      <c r="P61" s="1583"/>
      <c r="Q61" s="1931"/>
      <c r="R61" s="1583"/>
      <c r="S61" s="1932" t="s">
        <v>57</v>
      </c>
      <c r="T61" s="1583"/>
      <c r="U61" s="1583"/>
      <c r="V61" s="1583"/>
      <c r="W61" s="1583"/>
      <c r="X61" s="1583"/>
      <c r="Y61" s="1583"/>
      <c r="Z61" s="1583"/>
      <c r="AA61" s="1931" t="s">
        <v>306</v>
      </c>
      <c r="AB61" s="1583"/>
      <c r="AC61" s="1583"/>
      <c r="AD61" s="1583"/>
      <c r="AE61" s="1583"/>
      <c r="AF61" s="1931" t="s">
        <v>307</v>
      </c>
      <c r="AG61" s="1583"/>
      <c r="AH61" s="1583"/>
      <c r="AI61" s="472" t="s">
        <v>86</v>
      </c>
      <c r="AJ61" s="1933" t="s">
        <v>308</v>
      </c>
      <c r="AK61" s="1583"/>
      <c r="AL61" s="1583"/>
      <c r="AM61" s="1583"/>
      <c r="AN61" s="1583"/>
      <c r="AO61" s="1583"/>
      <c r="AP61" s="471">
        <v>6528258063</v>
      </c>
      <c r="AQ61" s="625">
        <v>0</v>
      </c>
      <c r="AR61" s="625">
        <v>0</v>
      </c>
      <c r="AS61" s="625">
        <v>0</v>
      </c>
      <c r="AT61" s="471">
        <v>837348487</v>
      </c>
      <c r="AU61" s="471">
        <v>-837348487</v>
      </c>
      <c r="AV61" s="471">
        <v>837348487</v>
      </c>
      <c r="AW61" s="625">
        <v>0</v>
      </c>
      <c r="AX61" s="471">
        <v>837348487</v>
      </c>
      <c r="AY61" s="625">
        <v>0</v>
      </c>
      <c r="AZ61" s="471">
        <v>837348487</v>
      </c>
      <c r="BA61" s="625">
        <v>0</v>
      </c>
      <c r="BB61" s="471">
        <v>225400</v>
      </c>
    </row>
    <row r="62" spans="1:54" hidden="1" x14ac:dyDescent="0.25">
      <c r="A62" s="1931" t="s">
        <v>35</v>
      </c>
      <c r="B62" s="1583"/>
      <c r="C62" s="1931" t="s">
        <v>312</v>
      </c>
      <c r="D62" s="1583"/>
      <c r="E62" s="1931" t="s">
        <v>313</v>
      </c>
      <c r="F62" s="1583"/>
      <c r="G62" s="1931" t="s">
        <v>317</v>
      </c>
      <c r="H62" s="1583"/>
      <c r="I62" s="1931" t="s">
        <v>315</v>
      </c>
      <c r="J62" s="1583"/>
      <c r="K62" s="1583"/>
      <c r="L62" s="1931" t="s">
        <v>325</v>
      </c>
      <c r="M62" s="1583"/>
      <c r="N62" s="1583"/>
      <c r="O62" s="1931"/>
      <c r="P62" s="1583"/>
      <c r="Q62" s="1931"/>
      <c r="R62" s="1583"/>
      <c r="S62" s="1932" t="s">
        <v>58</v>
      </c>
      <c r="T62" s="1583"/>
      <c r="U62" s="1583"/>
      <c r="V62" s="1583"/>
      <c r="W62" s="1583"/>
      <c r="X62" s="1583"/>
      <c r="Y62" s="1583"/>
      <c r="Z62" s="1583"/>
      <c r="AA62" s="1931" t="s">
        <v>306</v>
      </c>
      <c r="AB62" s="1583"/>
      <c r="AC62" s="1583"/>
      <c r="AD62" s="1583"/>
      <c r="AE62" s="1583"/>
      <c r="AF62" s="1931" t="s">
        <v>307</v>
      </c>
      <c r="AG62" s="1583"/>
      <c r="AH62" s="1583"/>
      <c r="AI62" s="472" t="s">
        <v>86</v>
      </c>
      <c r="AJ62" s="1933" t="s">
        <v>308</v>
      </c>
      <c r="AK62" s="1583"/>
      <c r="AL62" s="1583"/>
      <c r="AM62" s="1583"/>
      <c r="AN62" s="1583"/>
      <c r="AO62" s="1583"/>
      <c r="AP62" s="471">
        <v>75147290</v>
      </c>
      <c r="AQ62" s="625">
        <v>0</v>
      </c>
      <c r="AR62" s="625">
        <v>0</v>
      </c>
      <c r="AS62" s="625">
        <v>0</v>
      </c>
      <c r="AT62" s="471">
        <v>2210814</v>
      </c>
      <c r="AU62" s="471">
        <v>-2210814</v>
      </c>
      <c r="AV62" s="471">
        <v>2210814</v>
      </c>
      <c r="AW62" s="625">
        <v>0</v>
      </c>
      <c r="AX62" s="471">
        <v>2210814</v>
      </c>
      <c r="AY62" s="625">
        <v>0</v>
      </c>
      <c r="AZ62" s="471">
        <v>2210814</v>
      </c>
      <c r="BA62" s="625">
        <v>0</v>
      </c>
      <c r="BB62" s="625">
        <v>0</v>
      </c>
    </row>
    <row r="63" spans="1:54" hidden="1" x14ac:dyDescent="0.25">
      <c r="A63" s="1931" t="s">
        <v>35</v>
      </c>
      <c r="B63" s="1583"/>
      <c r="C63" s="1931" t="s">
        <v>312</v>
      </c>
      <c r="D63" s="1583"/>
      <c r="E63" s="1931" t="s">
        <v>313</v>
      </c>
      <c r="F63" s="1583"/>
      <c r="G63" s="1931" t="s">
        <v>317</v>
      </c>
      <c r="H63" s="1583"/>
      <c r="I63" s="1931" t="s">
        <v>325</v>
      </c>
      <c r="J63" s="1583"/>
      <c r="K63" s="1583"/>
      <c r="L63" s="1931"/>
      <c r="M63" s="1583"/>
      <c r="N63" s="1583"/>
      <c r="O63" s="1931"/>
      <c r="P63" s="1583"/>
      <c r="Q63" s="1931"/>
      <c r="R63" s="1583"/>
      <c r="S63" s="1932" t="s">
        <v>59</v>
      </c>
      <c r="T63" s="1583"/>
      <c r="U63" s="1583"/>
      <c r="V63" s="1583"/>
      <c r="W63" s="1583"/>
      <c r="X63" s="1583"/>
      <c r="Y63" s="1583"/>
      <c r="Z63" s="1583"/>
      <c r="AA63" s="1931" t="s">
        <v>306</v>
      </c>
      <c r="AB63" s="1583"/>
      <c r="AC63" s="1583"/>
      <c r="AD63" s="1583"/>
      <c r="AE63" s="1583"/>
      <c r="AF63" s="1931" t="s">
        <v>307</v>
      </c>
      <c r="AG63" s="1583"/>
      <c r="AH63" s="1583"/>
      <c r="AI63" s="472" t="s">
        <v>86</v>
      </c>
      <c r="AJ63" s="1933" t="s">
        <v>308</v>
      </c>
      <c r="AK63" s="1583"/>
      <c r="AL63" s="1583"/>
      <c r="AM63" s="1583"/>
      <c r="AN63" s="1583"/>
      <c r="AO63" s="1583"/>
      <c r="AP63" s="471">
        <v>2721591300</v>
      </c>
      <c r="AQ63" s="625">
        <v>0</v>
      </c>
      <c r="AR63" s="625">
        <v>0</v>
      </c>
      <c r="AS63" s="625">
        <v>0</v>
      </c>
      <c r="AT63" s="471">
        <v>366260100</v>
      </c>
      <c r="AU63" s="471">
        <v>-366260100</v>
      </c>
      <c r="AV63" s="471">
        <v>366260100</v>
      </c>
      <c r="AW63" s="625">
        <v>0</v>
      </c>
      <c r="AX63" s="471">
        <v>366260100</v>
      </c>
      <c r="AY63" s="625">
        <v>0</v>
      </c>
      <c r="AZ63" s="471">
        <v>87249400</v>
      </c>
      <c r="BA63" s="471">
        <v>279010700</v>
      </c>
      <c r="BB63" s="625">
        <v>0</v>
      </c>
    </row>
    <row r="64" spans="1:54" hidden="1" x14ac:dyDescent="0.25">
      <c r="A64" s="1931" t="s">
        <v>35</v>
      </c>
      <c r="B64" s="1583"/>
      <c r="C64" s="1931" t="s">
        <v>312</v>
      </c>
      <c r="D64" s="1583"/>
      <c r="E64" s="1931" t="s">
        <v>313</v>
      </c>
      <c r="F64" s="1583"/>
      <c r="G64" s="1931" t="s">
        <v>317</v>
      </c>
      <c r="H64" s="1583"/>
      <c r="I64" s="1931" t="s">
        <v>326</v>
      </c>
      <c r="J64" s="1583"/>
      <c r="K64" s="1583"/>
      <c r="L64" s="1931"/>
      <c r="M64" s="1583"/>
      <c r="N64" s="1583"/>
      <c r="O64" s="1931"/>
      <c r="P64" s="1583"/>
      <c r="Q64" s="1931"/>
      <c r="R64" s="1583"/>
      <c r="S64" s="1932" t="s">
        <v>60</v>
      </c>
      <c r="T64" s="1583"/>
      <c r="U64" s="1583"/>
      <c r="V64" s="1583"/>
      <c r="W64" s="1583"/>
      <c r="X64" s="1583"/>
      <c r="Y64" s="1583"/>
      <c r="Z64" s="1583"/>
      <c r="AA64" s="1931" t="s">
        <v>306</v>
      </c>
      <c r="AB64" s="1583"/>
      <c r="AC64" s="1583"/>
      <c r="AD64" s="1583"/>
      <c r="AE64" s="1583"/>
      <c r="AF64" s="1931" t="s">
        <v>307</v>
      </c>
      <c r="AG64" s="1583"/>
      <c r="AH64" s="1583"/>
      <c r="AI64" s="472" t="s">
        <v>86</v>
      </c>
      <c r="AJ64" s="1933" t="s">
        <v>308</v>
      </c>
      <c r="AK64" s="1583"/>
      <c r="AL64" s="1583"/>
      <c r="AM64" s="1583"/>
      <c r="AN64" s="1583"/>
      <c r="AO64" s="1583"/>
      <c r="AP64" s="471">
        <v>520219400</v>
      </c>
      <c r="AQ64" s="625">
        <v>0</v>
      </c>
      <c r="AR64" s="625">
        <v>0</v>
      </c>
      <c r="AS64" s="625">
        <v>0</v>
      </c>
      <c r="AT64" s="471">
        <v>61132900</v>
      </c>
      <c r="AU64" s="471">
        <v>-61132900</v>
      </c>
      <c r="AV64" s="471">
        <v>61132900</v>
      </c>
      <c r="AW64" s="625">
        <v>0</v>
      </c>
      <c r="AX64" s="471">
        <v>61132900</v>
      </c>
      <c r="AY64" s="625">
        <v>0</v>
      </c>
      <c r="AZ64" s="471">
        <v>61132900</v>
      </c>
      <c r="BA64" s="625">
        <v>0</v>
      </c>
      <c r="BB64" s="625">
        <v>0</v>
      </c>
    </row>
    <row r="65" spans="1:54" hidden="1" x14ac:dyDescent="0.25">
      <c r="A65" s="1931" t="s">
        <v>35</v>
      </c>
      <c r="B65" s="1583"/>
      <c r="C65" s="1931" t="s">
        <v>312</v>
      </c>
      <c r="D65" s="1583"/>
      <c r="E65" s="1931" t="s">
        <v>313</v>
      </c>
      <c r="F65" s="1583"/>
      <c r="G65" s="1931" t="s">
        <v>317</v>
      </c>
      <c r="H65" s="1583"/>
      <c r="I65" s="1931" t="s">
        <v>327</v>
      </c>
      <c r="J65" s="1583"/>
      <c r="K65" s="1583"/>
      <c r="L65" s="1931"/>
      <c r="M65" s="1583"/>
      <c r="N65" s="1583"/>
      <c r="O65" s="1931"/>
      <c r="P65" s="1583"/>
      <c r="Q65" s="1931"/>
      <c r="R65" s="1583"/>
      <c r="S65" s="1932" t="s">
        <v>61</v>
      </c>
      <c r="T65" s="1583"/>
      <c r="U65" s="1583"/>
      <c r="V65" s="1583"/>
      <c r="W65" s="1583"/>
      <c r="X65" s="1583"/>
      <c r="Y65" s="1583"/>
      <c r="Z65" s="1583"/>
      <c r="AA65" s="1931" t="s">
        <v>306</v>
      </c>
      <c r="AB65" s="1583"/>
      <c r="AC65" s="1583"/>
      <c r="AD65" s="1583"/>
      <c r="AE65" s="1583"/>
      <c r="AF65" s="1931" t="s">
        <v>307</v>
      </c>
      <c r="AG65" s="1583"/>
      <c r="AH65" s="1583"/>
      <c r="AI65" s="472" t="s">
        <v>86</v>
      </c>
      <c r="AJ65" s="1933" t="s">
        <v>308</v>
      </c>
      <c r="AK65" s="1583"/>
      <c r="AL65" s="1583"/>
      <c r="AM65" s="1583"/>
      <c r="AN65" s="1583"/>
      <c r="AO65" s="1583"/>
      <c r="AP65" s="471">
        <v>520219400</v>
      </c>
      <c r="AQ65" s="625">
        <v>0</v>
      </c>
      <c r="AR65" s="625">
        <v>0</v>
      </c>
      <c r="AS65" s="625">
        <v>0</v>
      </c>
      <c r="AT65" s="471">
        <v>61132900</v>
      </c>
      <c r="AU65" s="471">
        <v>-61132900</v>
      </c>
      <c r="AV65" s="471">
        <v>61132900</v>
      </c>
      <c r="AW65" s="625">
        <v>0</v>
      </c>
      <c r="AX65" s="471">
        <v>61132900</v>
      </c>
      <c r="AY65" s="625">
        <v>0</v>
      </c>
      <c r="AZ65" s="471">
        <v>61132900</v>
      </c>
      <c r="BA65" s="625">
        <v>0</v>
      </c>
      <c r="BB65" s="625">
        <v>0</v>
      </c>
    </row>
    <row r="66" spans="1:54" hidden="1" x14ac:dyDescent="0.25">
      <c r="A66" s="1931" t="s">
        <v>35</v>
      </c>
      <c r="B66" s="1583"/>
      <c r="C66" s="1931" t="s">
        <v>312</v>
      </c>
      <c r="D66" s="1583"/>
      <c r="E66" s="1931" t="s">
        <v>313</v>
      </c>
      <c r="F66" s="1583"/>
      <c r="G66" s="1931" t="s">
        <v>317</v>
      </c>
      <c r="H66" s="1583"/>
      <c r="I66" s="1931" t="s">
        <v>321</v>
      </c>
      <c r="J66" s="1583"/>
      <c r="K66" s="1583"/>
      <c r="L66" s="1931"/>
      <c r="M66" s="1583"/>
      <c r="N66" s="1583"/>
      <c r="O66" s="1931"/>
      <c r="P66" s="1583"/>
      <c r="Q66" s="1931"/>
      <c r="R66" s="1583"/>
      <c r="S66" s="1932" t="s">
        <v>62</v>
      </c>
      <c r="T66" s="1583"/>
      <c r="U66" s="1583"/>
      <c r="V66" s="1583"/>
      <c r="W66" s="1583"/>
      <c r="X66" s="1583"/>
      <c r="Y66" s="1583"/>
      <c r="Z66" s="1583"/>
      <c r="AA66" s="1931" t="s">
        <v>306</v>
      </c>
      <c r="AB66" s="1583"/>
      <c r="AC66" s="1583"/>
      <c r="AD66" s="1583"/>
      <c r="AE66" s="1583"/>
      <c r="AF66" s="1931" t="s">
        <v>307</v>
      </c>
      <c r="AG66" s="1583"/>
      <c r="AH66" s="1583"/>
      <c r="AI66" s="472" t="s">
        <v>86</v>
      </c>
      <c r="AJ66" s="1933" t="s">
        <v>308</v>
      </c>
      <c r="AK66" s="1583"/>
      <c r="AL66" s="1583"/>
      <c r="AM66" s="1583"/>
      <c r="AN66" s="1583"/>
      <c r="AO66" s="1583"/>
      <c r="AP66" s="471">
        <v>940395000</v>
      </c>
      <c r="AQ66" s="625">
        <v>0</v>
      </c>
      <c r="AR66" s="625">
        <v>0</v>
      </c>
      <c r="AS66" s="625">
        <v>0</v>
      </c>
      <c r="AT66" s="471">
        <v>122142000</v>
      </c>
      <c r="AU66" s="471">
        <v>-122142000</v>
      </c>
      <c r="AV66" s="471">
        <v>122142000</v>
      </c>
      <c r="AW66" s="625">
        <v>0</v>
      </c>
      <c r="AX66" s="471">
        <v>122142000</v>
      </c>
      <c r="AY66" s="625">
        <v>0</v>
      </c>
      <c r="AZ66" s="471">
        <v>122142000</v>
      </c>
      <c r="BA66" s="625">
        <v>0</v>
      </c>
      <c r="BB66" s="625">
        <v>0</v>
      </c>
    </row>
    <row r="67" spans="1:54" s="589" customFormat="1" ht="12.75" hidden="1" x14ac:dyDescent="0.2">
      <c r="A67" s="1640" t="s">
        <v>35</v>
      </c>
      <c r="B67" s="1641"/>
      <c r="C67" s="1640" t="s">
        <v>315</v>
      </c>
      <c r="D67" s="1641"/>
      <c r="E67" s="1640"/>
      <c r="F67" s="1641"/>
      <c r="G67" s="1640"/>
      <c r="H67" s="1641"/>
      <c r="I67" s="1640"/>
      <c r="J67" s="1641"/>
      <c r="K67" s="1641"/>
      <c r="L67" s="1640"/>
      <c r="M67" s="1641"/>
      <c r="N67" s="1641"/>
      <c r="O67" s="1640"/>
      <c r="P67" s="1641"/>
      <c r="Q67" s="1640"/>
      <c r="R67" s="1641"/>
      <c r="S67" s="1643" t="s">
        <v>25</v>
      </c>
      <c r="T67" s="1641"/>
      <c r="U67" s="1641"/>
      <c r="V67" s="1641"/>
      <c r="W67" s="1641"/>
      <c r="X67" s="1641"/>
      <c r="Y67" s="1641"/>
      <c r="Z67" s="1641"/>
      <c r="AA67" s="1640" t="s">
        <v>306</v>
      </c>
      <c r="AB67" s="1641"/>
      <c r="AC67" s="1641"/>
      <c r="AD67" s="1641"/>
      <c r="AE67" s="1641"/>
      <c r="AF67" s="1640" t="s">
        <v>307</v>
      </c>
      <c r="AG67" s="1641"/>
      <c r="AH67" s="1641"/>
      <c r="AI67" s="588" t="s">
        <v>86</v>
      </c>
      <c r="AJ67" s="1642" t="s">
        <v>308</v>
      </c>
      <c r="AK67" s="1641"/>
      <c r="AL67" s="1641"/>
      <c r="AM67" s="1641"/>
      <c r="AN67" s="1641"/>
      <c r="AO67" s="1641"/>
      <c r="AP67" s="440">
        <v>14585414179</v>
      </c>
      <c r="AQ67" s="440">
        <v>850860984</v>
      </c>
      <c r="AR67" s="440">
        <v>2793236978.8200002</v>
      </c>
      <c r="AS67" s="440">
        <v>-145000000</v>
      </c>
      <c r="AT67" s="440">
        <v>192849825</v>
      </c>
      <c r="AU67" s="440">
        <v>658011159</v>
      </c>
      <c r="AV67" s="440">
        <v>683344920</v>
      </c>
      <c r="AW67" s="440">
        <v>-490495095</v>
      </c>
      <c r="AX67" s="440">
        <v>700018232</v>
      </c>
      <c r="AY67" s="440">
        <v>-16673312</v>
      </c>
      <c r="AZ67" s="440">
        <v>700018232</v>
      </c>
      <c r="BA67" s="454">
        <v>0</v>
      </c>
      <c r="BB67" s="440">
        <v>486736</v>
      </c>
    </row>
    <row r="68" spans="1:54" s="589" customFormat="1" ht="12.75" x14ac:dyDescent="0.2">
      <c r="A68" s="1640" t="s">
        <v>35</v>
      </c>
      <c r="B68" s="1641"/>
      <c r="C68" s="1640" t="s">
        <v>315</v>
      </c>
      <c r="D68" s="1641"/>
      <c r="E68" s="1640"/>
      <c r="F68" s="1641"/>
      <c r="G68" s="1640"/>
      <c r="H68" s="1641"/>
      <c r="I68" s="1640"/>
      <c r="J68" s="1641"/>
      <c r="K68" s="1641"/>
      <c r="L68" s="1640"/>
      <c r="M68" s="1641"/>
      <c r="N68" s="1641"/>
      <c r="O68" s="1640"/>
      <c r="P68" s="1641"/>
      <c r="Q68" s="1640"/>
      <c r="R68" s="1641"/>
      <c r="S68" s="1643" t="s">
        <v>25</v>
      </c>
      <c r="T68" s="1641"/>
      <c r="U68" s="1641"/>
      <c r="V68" s="1641"/>
      <c r="W68" s="1641"/>
      <c r="X68" s="1641"/>
      <c r="Y68" s="1641"/>
      <c r="Z68" s="1641"/>
      <c r="AA68" s="1640" t="s">
        <v>306</v>
      </c>
      <c r="AB68" s="1641"/>
      <c r="AC68" s="1641"/>
      <c r="AD68" s="1641"/>
      <c r="AE68" s="1641"/>
      <c r="AF68" s="1640" t="s">
        <v>307</v>
      </c>
      <c r="AG68" s="1641"/>
      <c r="AH68" s="1641"/>
      <c r="AI68" s="588" t="s">
        <v>336</v>
      </c>
      <c r="AJ68" s="1642" t="s">
        <v>354</v>
      </c>
      <c r="AK68" s="1641"/>
      <c r="AL68" s="1641"/>
      <c r="AM68" s="1641"/>
      <c r="AN68" s="1641"/>
      <c r="AO68" s="1641"/>
      <c r="AP68" s="440">
        <v>4021085821</v>
      </c>
      <c r="AQ68" s="440">
        <v>1674050843</v>
      </c>
      <c r="AR68" s="440">
        <v>1772034978</v>
      </c>
      <c r="AS68" s="454">
        <v>0</v>
      </c>
      <c r="AT68" s="440">
        <v>324598665</v>
      </c>
      <c r="AU68" s="440">
        <v>1349452178</v>
      </c>
      <c r="AV68" s="440">
        <v>2555366</v>
      </c>
      <c r="AW68" s="440">
        <v>322043299</v>
      </c>
      <c r="AX68" s="454">
        <v>0</v>
      </c>
      <c r="AY68" s="440">
        <v>2555366</v>
      </c>
      <c r="AZ68" s="454">
        <v>0</v>
      </c>
      <c r="BA68" s="454">
        <v>0</v>
      </c>
      <c r="BB68" s="454">
        <v>0</v>
      </c>
    </row>
    <row r="69" spans="1:54" hidden="1" x14ac:dyDescent="0.25">
      <c r="A69" s="1935" t="s">
        <v>35</v>
      </c>
      <c r="B69" s="1583"/>
      <c r="C69" s="1935" t="s">
        <v>315</v>
      </c>
      <c r="D69" s="1583"/>
      <c r="E69" s="1935" t="s">
        <v>313</v>
      </c>
      <c r="F69" s="1583"/>
      <c r="G69" s="1935"/>
      <c r="H69" s="1583"/>
      <c r="I69" s="1935"/>
      <c r="J69" s="1583"/>
      <c r="K69" s="1583"/>
      <c r="L69" s="1935"/>
      <c r="M69" s="1583"/>
      <c r="N69" s="1583"/>
      <c r="O69" s="1935"/>
      <c r="P69" s="1583"/>
      <c r="Q69" s="1935"/>
      <c r="R69" s="1583"/>
      <c r="S69" s="1934" t="s">
        <v>25</v>
      </c>
      <c r="T69" s="1583"/>
      <c r="U69" s="1583"/>
      <c r="V69" s="1583"/>
      <c r="W69" s="1583"/>
      <c r="X69" s="1583"/>
      <c r="Y69" s="1583"/>
      <c r="Z69" s="1583"/>
      <c r="AA69" s="1935" t="s">
        <v>306</v>
      </c>
      <c r="AB69" s="1583"/>
      <c r="AC69" s="1583"/>
      <c r="AD69" s="1583"/>
      <c r="AE69" s="1583"/>
      <c r="AF69" s="1935" t="s">
        <v>307</v>
      </c>
      <c r="AG69" s="1583"/>
      <c r="AH69" s="1583"/>
      <c r="AI69" s="475" t="s">
        <v>86</v>
      </c>
      <c r="AJ69" s="1936" t="s">
        <v>308</v>
      </c>
      <c r="AK69" s="1583"/>
      <c r="AL69" s="1583"/>
      <c r="AM69" s="1583"/>
      <c r="AN69" s="1583"/>
      <c r="AO69" s="1583"/>
      <c r="AP69" s="474">
        <v>14585414179</v>
      </c>
      <c r="AQ69" s="474">
        <v>850860984</v>
      </c>
      <c r="AR69" s="474">
        <v>2793236978.8200002</v>
      </c>
      <c r="AS69" s="474">
        <v>-145000000</v>
      </c>
      <c r="AT69" s="474">
        <v>192849825</v>
      </c>
      <c r="AU69" s="474">
        <v>658011159</v>
      </c>
      <c r="AV69" s="474">
        <v>683344920</v>
      </c>
      <c r="AW69" s="474">
        <v>-490495095</v>
      </c>
      <c r="AX69" s="474">
        <v>700018232</v>
      </c>
      <c r="AY69" s="474">
        <v>-16673312</v>
      </c>
      <c r="AZ69" s="474">
        <v>700018232</v>
      </c>
      <c r="BA69" s="624">
        <v>0</v>
      </c>
      <c r="BB69" s="474">
        <v>486736</v>
      </c>
    </row>
    <row r="70" spans="1:54" x14ac:dyDescent="0.25">
      <c r="A70" s="1935" t="s">
        <v>35</v>
      </c>
      <c r="B70" s="1583"/>
      <c r="C70" s="1935" t="s">
        <v>315</v>
      </c>
      <c r="D70" s="1583"/>
      <c r="E70" s="1935" t="s">
        <v>313</v>
      </c>
      <c r="F70" s="1583"/>
      <c r="G70" s="1935"/>
      <c r="H70" s="1583"/>
      <c r="I70" s="1935"/>
      <c r="J70" s="1583"/>
      <c r="K70" s="1583"/>
      <c r="L70" s="1935"/>
      <c r="M70" s="1583"/>
      <c r="N70" s="1583"/>
      <c r="O70" s="1935"/>
      <c r="P70" s="1583"/>
      <c r="Q70" s="1935"/>
      <c r="R70" s="1583"/>
      <c r="S70" s="1934" t="s">
        <v>25</v>
      </c>
      <c r="T70" s="1583"/>
      <c r="U70" s="1583"/>
      <c r="V70" s="1583"/>
      <c r="W70" s="1583"/>
      <c r="X70" s="1583"/>
      <c r="Y70" s="1583"/>
      <c r="Z70" s="1583"/>
      <c r="AA70" s="1935" t="s">
        <v>306</v>
      </c>
      <c r="AB70" s="1583"/>
      <c r="AC70" s="1583"/>
      <c r="AD70" s="1583"/>
      <c r="AE70" s="1583"/>
      <c r="AF70" s="1935" t="s">
        <v>307</v>
      </c>
      <c r="AG70" s="1583"/>
      <c r="AH70" s="1583"/>
      <c r="AI70" s="475" t="s">
        <v>336</v>
      </c>
      <c r="AJ70" s="1936" t="s">
        <v>354</v>
      </c>
      <c r="AK70" s="1583"/>
      <c r="AL70" s="1583"/>
      <c r="AM70" s="1583"/>
      <c r="AN70" s="1583"/>
      <c r="AO70" s="1583"/>
      <c r="AP70" s="474">
        <v>4021085821</v>
      </c>
      <c r="AQ70" s="474">
        <v>1674050843</v>
      </c>
      <c r="AR70" s="474">
        <v>1772034978</v>
      </c>
      <c r="AS70" s="624">
        <v>0</v>
      </c>
      <c r="AT70" s="474">
        <v>324598665</v>
      </c>
      <c r="AU70" s="474">
        <v>1349452178</v>
      </c>
      <c r="AV70" s="474">
        <v>2555366</v>
      </c>
      <c r="AW70" s="474">
        <v>322043299</v>
      </c>
      <c r="AX70" s="624">
        <v>0</v>
      </c>
      <c r="AY70" s="474">
        <v>2555366</v>
      </c>
      <c r="AZ70" s="624">
        <v>0</v>
      </c>
      <c r="BA70" s="624">
        <v>0</v>
      </c>
      <c r="BB70" s="624">
        <v>0</v>
      </c>
    </row>
    <row r="71" spans="1:54" hidden="1" x14ac:dyDescent="0.25">
      <c r="A71" s="1935" t="s">
        <v>35</v>
      </c>
      <c r="B71" s="1583"/>
      <c r="C71" s="1935" t="s">
        <v>315</v>
      </c>
      <c r="D71" s="1583"/>
      <c r="E71" s="1935" t="s">
        <v>313</v>
      </c>
      <c r="F71" s="1583"/>
      <c r="G71" s="1935" t="s">
        <v>322</v>
      </c>
      <c r="H71" s="1583"/>
      <c r="I71" s="1935"/>
      <c r="J71" s="1583"/>
      <c r="K71" s="1583"/>
      <c r="L71" s="1935"/>
      <c r="M71" s="1583"/>
      <c r="N71" s="1583"/>
      <c r="O71" s="1935"/>
      <c r="P71" s="1583"/>
      <c r="Q71" s="1935"/>
      <c r="R71" s="1583"/>
      <c r="S71" s="1934" t="s">
        <v>234</v>
      </c>
      <c r="T71" s="1583"/>
      <c r="U71" s="1583"/>
      <c r="V71" s="1583"/>
      <c r="W71" s="1583"/>
      <c r="X71" s="1583"/>
      <c r="Y71" s="1583"/>
      <c r="Z71" s="1583"/>
      <c r="AA71" s="1935" t="s">
        <v>306</v>
      </c>
      <c r="AB71" s="1583"/>
      <c r="AC71" s="1583"/>
      <c r="AD71" s="1583"/>
      <c r="AE71" s="1583"/>
      <c r="AF71" s="1935" t="s">
        <v>307</v>
      </c>
      <c r="AG71" s="1583"/>
      <c r="AH71" s="1583"/>
      <c r="AI71" s="475" t="s">
        <v>86</v>
      </c>
      <c r="AJ71" s="1936" t="s">
        <v>308</v>
      </c>
      <c r="AK71" s="1583"/>
      <c r="AL71" s="1583"/>
      <c r="AM71" s="1583"/>
      <c r="AN71" s="1583"/>
      <c r="AO71" s="1583"/>
      <c r="AP71" s="474">
        <v>343000000</v>
      </c>
      <c r="AQ71" s="624">
        <v>0</v>
      </c>
      <c r="AR71" s="474">
        <v>29338437</v>
      </c>
      <c r="AS71" s="624">
        <v>0</v>
      </c>
      <c r="AT71" s="624">
        <v>0</v>
      </c>
      <c r="AU71" s="624">
        <v>0</v>
      </c>
      <c r="AV71" s="624">
        <v>0</v>
      </c>
      <c r="AW71" s="624">
        <v>0</v>
      </c>
      <c r="AX71" s="624">
        <v>0</v>
      </c>
      <c r="AY71" s="624">
        <v>0</v>
      </c>
      <c r="AZ71" s="624">
        <v>0</v>
      </c>
      <c r="BA71" s="624">
        <v>0</v>
      </c>
      <c r="BB71" s="624">
        <v>0</v>
      </c>
    </row>
    <row r="72" spans="1:54" hidden="1" x14ac:dyDescent="0.25">
      <c r="A72" s="1935" t="s">
        <v>35</v>
      </c>
      <c r="B72" s="1583"/>
      <c r="C72" s="1935" t="s">
        <v>315</v>
      </c>
      <c r="D72" s="1583"/>
      <c r="E72" s="1935" t="s">
        <v>313</v>
      </c>
      <c r="F72" s="1583"/>
      <c r="G72" s="1935" t="s">
        <v>322</v>
      </c>
      <c r="H72" s="1583"/>
      <c r="I72" s="1935" t="s">
        <v>328</v>
      </c>
      <c r="J72" s="1583"/>
      <c r="K72" s="1583"/>
      <c r="L72" s="1935"/>
      <c r="M72" s="1583"/>
      <c r="N72" s="1583"/>
      <c r="O72" s="1935"/>
      <c r="P72" s="1583"/>
      <c r="Q72" s="1935"/>
      <c r="R72" s="1583"/>
      <c r="S72" s="1934" t="s">
        <v>241</v>
      </c>
      <c r="T72" s="1583"/>
      <c r="U72" s="1583"/>
      <c r="V72" s="1583"/>
      <c r="W72" s="1583"/>
      <c r="X72" s="1583"/>
      <c r="Y72" s="1583"/>
      <c r="Z72" s="1583"/>
      <c r="AA72" s="1935" t="s">
        <v>306</v>
      </c>
      <c r="AB72" s="1583"/>
      <c r="AC72" s="1583"/>
      <c r="AD72" s="1583"/>
      <c r="AE72" s="1583"/>
      <c r="AF72" s="1935" t="s">
        <v>307</v>
      </c>
      <c r="AG72" s="1583"/>
      <c r="AH72" s="1583"/>
      <c r="AI72" s="475" t="s">
        <v>86</v>
      </c>
      <c r="AJ72" s="1936" t="s">
        <v>308</v>
      </c>
      <c r="AK72" s="1583"/>
      <c r="AL72" s="1583"/>
      <c r="AM72" s="1583"/>
      <c r="AN72" s="1583"/>
      <c r="AO72" s="1583"/>
      <c r="AP72" s="474">
        <v>341000000</v>
      </c>
      <c r="AQ72" s="624">
        <v>0</v>
      </c>
      <c r="AR72" s="474">
        <v>27338437</v>
      </c>
      <c r="AS72" s="624">
        <v>0</v>
      </c>
      <c r="AT72" s="624">
        <v>0</v>
      </c>
      <c r="AU72" s="624">
        <v>0</v>
      </c>
      <c r="AV72" s="624">
        <v>0</v>
      </c>
      <c r="AW72" s="624">
        <v>0</v>
      </c>
      <c r="AX72" s="624">
        <v>0</v>
      </c>
      <c r="AY72" s="624">
        <v>0</v>
      </c>
      <c r="AZ72" s="624">
        <v>0</v>
      </c>
      <c r="BA72" s="624">
        <v>0</v>
      </c>
      <c r="BB72" s="624">
        <v>0</v>
      </c>
    </row>
    <row r="73" spans="1:54" hidden="1" x14ac:dyDescent="0.25">
      <c r="A73" s="1931" t="s">
        <v>35</v>
      </c>
      <c r="B73" s="1583"/>
      <c r="C73" s="1931" t="s">
        <v>315</v>
      </c>
      <c r="D73" s="1583"/>
      <c r="E73" s="1931" t="s">
        <v>313</v>
      </c>
      <c r="F73" s="1583"/>
      <c r="G73" s="1931" t="s">
        <v>322</v>
      </c>
      <c r="H73" s="1583"/>
      <c r="I73" s="1931" t="s">
        <v>328</v>
      </c>
      <c r="J73" s="1583"/>
      <c r="K73" s="1583"/>
      <c r="L73" s="1931" t="s">
        <v>315</v>
      </c>
      <c r="M73" s="1583"/>
      <c r="N73" s="1583"/>
      <c r="O73" s="1931"/>
      <c r="P73" s="1583"/>
      <c r="Q73" s="1931"/>
      <c r="R73" s="1583"/>
      <c r="S73" s="1932" t="s">
        <v>63</v>
      </c>
      <c r="T73" s="1583"/>
      <c r="U73" s="1583"/>
      <c r="V73" s="1583"/>
      <c r="W73" s="1583"/>
      <c r="X73" s="1583"/>
      <c r="Y73" s="1583"/>
      <c r="Z73" s="1583"/>
      <c r="AA73" s="1931" t="s">
        <v>306</v>
      </c>
      <c r="AB73" s="1583"/>
      <c r="AC73" s="1583"/>
      <c r="AD73" s="1583"/>
      <c r="AE73" s="1583"/>
      <c r="AF73" s="1931" t="s">
        <v>307</v>
      </c>
      <c r="AG73" s="1583"/>
      <c r="AH73" s="1583"/>
      <c r="AI73" s="472" t="s">
        <v>86</v>
      </c>
      <c r="AJ73" s="1933" t="s">
        <v>308</v>
      </c>
      <c r="AK73" s="1583"/>
      <c r="AL73" s="1583"/>
      <c r="AM73" s="1583"/>
      <c r="AN73" s="1583"/>
      <c r="AO73" s="1583"/>
      <c r="AP73" s="471">
        <v>6376304</v>
      </c>
      <c r="AQ73" s="625">
        <v>0</v>
      </c>
      <c r="AR73" s="471">
        <v>158429</v>
      </c>
      <c r="AS73" s="625">
        <v>0</v>
      </c>
      <c r="AT73" s="625">
        <v>0</v>
      </c>
      <c r="AU73" s="625">
        <v>0</v>
      </c>
      <c r="AV73" s="625">
        <v>0</v>
      </c>
      <c r="AW73" s="625">
        <v>0</v>
      </c>
      <c r="AX73" s="625">
        <v>0</v>
      </c>
      <c r="AY73" s="625">
        <v>0</v>
      </c>
      <c r="AZ73" s="625">
        <v>0</v>
      </c>
      <c r="BA73" s="625">
        <v>0</v>
      </c>
      <c r="BB73" s="625">
        <v>0</v>
      </c>
    </row>
    <row r="74" spans="1:54" hidden="1" x14ac:dyDescent="0.25">
      <c r="A74" s="1931" t="s">
        <v>35</v>
      </c>
      <c r="B74" s="1583"/>
      <c r="C74" s="1931" t="s">
        <v>315</v>
      </c>
      <c r="D74" s="1583"/>
      <c r="E74" s="1931" t="s">
        <v>313</v>
      </c>
      <c r="F74" s="1583"/>
      <c r="G74" s="1931" t="s">
        <v>322</v>
      </c>
      <c r="H74" s="1583"/>
      <c r="I74" s="1931" t="s">
        <v>328</v>
      </c>
      <c r="J74" s="1583"/>
      <c r="K74" s="1583"/>
      <c r="L74" s="1931" t="s">
        <v>322</v>
      </c>
      <c r="M74" s="1583"/>
      <c r="N74" s="1583"/>
      <c r="O74" s="1931"/>
      <c r="P74" s="1583"/>
      <c r="Q74" s="1931"/>
      <c r="R74" s="1583"/>
      <c r="S74" s="1932" t="s">
        <v>64</v>
      </c>
      <c r="T74" s="1583"/>
      <c r="U74" s="1583"/>
      <c r="V74" s="1583"/>
      <c r="W74" s="1583"/>
      <c r="X74" s="1583"/>
      <c r="Y74" s="1583"/>
      <c r="Z74" s="1583"/>
      <c r="AA74" s="1931" t="s">
        <v>306</v>
      </c>
      <c r="AB74" s="1583"/>
      <c r="AC74" s="1583"/>
      <c r="AD74" s="1583"/>
      <c r="AE74" s="1583"/>
      <c r="AF74" s="1931" t="s">
        <v>307</v>
      </c>
      <c r="AG74" s="1583"/>
      <c r="AH74" s="1583"/>
      <c r="AI74" s="472" t="s">
        <v>86</v>
      </c>
      <c r="AJ74" s="1933" t="s">
        <v>308</v>
      </c>
      <c r="AK74" s="1583"/>
      <c r="AL74" s="1583"/>
      <c r="AM74" s="1583"/>
      <c r="AN74" s="1583"/>
      <c r="AO74" s="1583"/>
      <c r="AP74" s="471">
        <v>324023696</v>
      </c>
      <c r="AQ74" s="625">
        <v>0</v>
      </c>
      <c r="AR74" s="471">
        <v>16580008</v>
      </c>
      <c r="AS74" s="625">
        <v>0</v>
      </c>
      <c r="AT74" s="625">
        <v>0</v>
      </c>
      <c r="AU74" s="625">
        <v>0</v>
      </c>
      <c r="AV74" s="625">
        <v>0</v>
      </c>
      <c r="AW74" s="625">
        <v>0</v>
      </c>
      <c r="AX74" s="625">
        <v>0</v>
      </c>
      <c r="AY74" s="625">
        <v>0</v>
      </c>
      <c r="AZ74" s="625">
        <v>0</v>
      </c>
      <c r="BA74" s="625">
        <v>0</v>
      </c>
      <c r="BB74" s="625">
        <v>0</v>
      </c>
    </row>
    <row r="75" spans="1:54" hidden="1" x14ac:dyDescent="0.25">
      <c r="A75" s="1931" t="s">
        <v>35</v>
      </c>
      <c r="B75" s="1583"/>
      <c r="C75" s="1931" t="s">
        <v>315</v>
      </c>
      <c r="D75" s="1583"/>
      <c r="E75" s="1931" t="s">
        <v>313</v>
      </c>
      <c r="F75" s="1583"/>
      <c r="G75" s="1931" t="s">
        <v>322</v>
      </c>
      <c r="H75" s="1583"/>
      <c r="I75" s="1931" t="s">
        <v>328</v>
      </c>
      <c r="J75" s="1583"/>
      <c r="K75" s="1583"/>
      <c r="L75" s="1931" t="s">
        <v>44</v>
      </c>
      <c r="M75" s="1583"/>
      <c r="N75" s="1583"/>
      <c r="O75" s="1931"/>
      <c r="P75" s="1583"/>
      <c r="Q75" s="1931"/>
      <c r="R75" s="1583"/>
      <c r="S75" s="1932" t="s">
        <v>65</v>
      </c>
      <c r="T75" s="1583"/>
      <c r="U75" s="1583"/>
      <c r="V75" s="1583"/>
      <c r="W75" s="1583"/>
      <c r="X75" s="1583"/>
      <c r="Y75" s="1583"/>
      <c r="Z75" s="1583"/>
      <c r="AA75" s="1931" t="s">
        <v>306</v>
      </c>
      <c r="AB75" s="1583"/>
      <c r="AC75" s="1583"/>
      <c r="AD75" s="1583"/>
      <c r="AE75" s="1583"/>
      <c r="AF75" s="1931" t="s">
        <v>307</v>
      </c>
      <c r="AG75" s="1583"/>
      <c r="AH75" s="1583"/>
      <c r="AI75" s="472" t="s">
        <v>86</v>
      </c>
      <c r="AJ75" s="1933" t="s">
        <v>308</v>
      </c>
      <c r="AK75" s="1583"/>
      <c r="AL75" s="1583"/>
      <c r="AM75" s="1583"/>
      <c r="AN75" s="1583"/>
      <c r="AO75" s="1583"/>
      <c r="AP75" s="471">
        <v>10000000</v>
      </c>
      <c r="AQ75" s="625">
        <v>0</v>
      </c>
      <c r="AR75" s="471">
        <v>10000000</v>
      </c>
      <c r="AS75" s="625">
        <v>0</v>
      </c>
      <c r="AT75" s="625">
        <v>0</v>
      </c>
      <c r="AU75" s="625">
        <v>0</v>
      </c>
      <c r="AV75" s="625">
        <v>0</v>
      </c>
      <c r="AW75" s="625">
        <v>0</v>
      </c>
      <c r="AX75" s="625">
        <v>0</v>
      </c>
      <c r="AY75" s="625">
        <v>0</v>
      </c>
      <c r="AZ75" s="625">
        <v>0</v>
      </c>
      <c r="BA75" s="625">
        <v>0</v>
      </c>
      <c r="BB75" s="625">
        <v>0</v>
      </c>
    </row>
    <row r="76" spans="1:54" hidden="1" x14ac:dyDescent="0.25">
      <c r="A76" s="1931" t="s">
        <v>35</v>
      </c>
      <c r="B76" s="1583"/>
      <c r="C76" s="1931" t="s">
        <v>315</v>
      </c>
      <c r="D76" s="1583"/>
      <c r="E76" s="1931" t="s">
        <v>313</v>
      </c>
      <c r="F76" s="1583"/>
      <c r="G76" s="1931" t="s">
        <v>322</v>
      </c>
      <c r="H76" s="1583"/>
      <c r="I76" s="1931" t="s">
        <v>328</v>
      </c>
      <c r="J76" s="1583"/>
      <c r="K76" s="1583"/>
      <c r="L76" s="1931" t="s">
        <v>329</v>
      </c>
      <c r="M76" s="1583"/>
      <c r="N76" s="1583"/>
      <c r="O76" s="1931"/>
      <c r="P76" s="1583"/>
      <c r="Q76" s="1931"/>
      <c r="R76" s="1583"/>
      <c r="S76" s="1932" t="s">
        <v>66</v>
      </c>
      <c r="T76" s="1583"/>
      <c r="U76" s="1583"/>
      <c r="V76" s="1583"/>
      <c r="W76" s="1583"/>
      <c r="X76" s="1583"/>
      <c r="Y76" s="1583"/>
      <c r="Z76" s="1583"/>
      <c r="AA76" s="1931" t="s">
        <v>306</v>
      </c>
      <c r="AB76" s="1583"/>
      <c r="AC76" s="1583"/>
      <c r="AD76" s="1583"/>
      <c r="AE76" s="1583"/>
      <c r="AF76" s="1931" t="s">
        <v>307</v>
      </c>
      <c r="AG76" s="1583"/>
      <c r="AH76" s="1583"/>
      <c r="AI76" s="472" t="s">
        <v>86</v>
      </c>
      <c r="AJ76" s="1933" t="s">
        <v>308</v>
      </c>
      <c r="AK76" s="1583"/>
      <c r="AL76" s="1583"/>
      <c r="AM76" s="1583"/>
      <c r="AN76" s="1583"/>
      <c r="AO76" s="1583"/>
      <c r="AP76" s="471">
        <v>600000</v>
      </c>
      <c r="AQ76" s="625">
        <v>0</v>
      </c>
      <c r="AR76" s="471">
        <v>600000</v>
      </c>
      <c r="AS76" s="625">
        <v>0</v>
      </c>
      <c r="AT76" s="625">
        <v>0</v>
      </c>
      <c r="AU76" s="625">
        <v>0</v>
      </c>
      <c r="AV76" s="625">
        <v>0</v>
      </c>
      <c r="AW76" s="625">
        <v>0</v>
      </c>
      <c r="AX76" s="625">
        <v>0</v>
      </c>
      <c r="AY76" s="625">
        <v>0</v>
      </c>
      <c r="AZ76" s="625">
        <v>0</v>
      </c>
      <c r="BA76" s="625">
        <v>0</v>
      </c>
      <c r="BB76" s="625">
        <v>0</v>
      </c>
    </row>
    <row r="77" spans="1:54" hidden="1" x14ac:dyDescent="0.25">
      <c r="A77" s="1935" t="s">
        <v>35</v>
      </c>
      <c r="B77" s="1583"/>
      <c r="C77" s="1935" t="s">
        <v>315</v>
      </c>
      <c r="D77" s="1583"/>
      <c r="E77" s="1935" t="s">
        <v>313</v>
      </c>
      <c r="F77" s="1583"/>
      <c r="G77" s="1935" t="s">
        <v>322</v>
      </c>
      <c r="H77" s="1583"/>
      <c r="I77" s="1935" t="s">
        <v>330</v>
      </c>
      <c r="J77" s="1583"/>
      <c r="K77" s="1583"/>
      <c r="L77" s="1935"/>
      <c r="M77" s="1583"/>
      <c r="N77" s="1583"/>
      <c r="O77" s="1935"/>
      <c r="P77" s="1583"/>
      <c r="Q77" s="1935"/>
      <c r="R77" s="1583"/>
      <c r="S77" s="1934" t="s">
        <v>237</v>
      </c>
      <c r="T77" s="1583"/>
      <c r="U77" s="1583"/>
      <c r="V77" s="1583"/>
      <c r="W77" s="1583"/>
      <c r="X77" s="1583"/>
      <c r="Y77" s="1583"/>
      <c r="Z77" s="1583"/>
      <c r="AA77" s="1935" t="s">
        <v>306</v>
      </c>
      <c r="AB77" s="1583"/>
      <c r="AC77" s="1583"/>
      <c r="AD77" s="1583"/>
      <c r="AE77" s="1583"/>
      <c r="AF77" s="1935" t="s">
        <v>307</v>
      </c>
      <c r="AG77" s="1583"/>
      <c r="AH77" s="1583"/>
      <c r="AI77" s="475" t="s">
        <v>86</v>
      </c>
      <c r="AJ77" s="1936" t="s">
        <v>308</v>
      </c>
      <c r="AK77" s="1583"/>
      <c r="AL77" s="1583"/>
      <c r="AM77" s="1583"/>
      <c r="AN77" s="1583"/>
      <c r="AO77" s="1583"/>
      <c r="AP77" s="474">
        <v>2000000</v>
      </c>
      <c r="AQ77" s="624">
        <v>0</v>
      </c>
      <c r="AR77" s="474">
        <v>2000000</v>
      </c>
      <c r="AS77" s="624">
        <v>0</v>
      </c>
      <c r="AT77" s="624">
        <v>0</v>
      </c>
      <c r="AU77" s="624">
        <v>0</v>
      </c>
      <c r="AV77" s="624">
        <v>0</v>
      </c>
      <c r="AW77" s="624">
        <v>0</v>
      </c>
      <c r="AX77" s="624">
        <v>0</v>
      </c>
      <c r="AY77" s="624">
        <v>0</v>
      </c>
      <c r="AZ77" s="624">
        <v>0</v>
      </c>
      <c r="BA77" s="624">
        <v>0</v>
      </c>
      <c r="BB77" s="624">
        <v>0</v>
      </c>
    </row>
    <row r="78" spans="1:54" hidden="1" x14ac:dyDescent="0.25">
      <c r="A78" s="1931" t="s">
        <v>35</v>
      </c>
      <c r="B78" s="1583"/>
      <c r="C78" s="1931" t="s">
        <v>315</v>
      </c>
      <c r="D78" s="1583"/>
      <c r="E78" s="1931" t="s">
        <v>313</v>
      </c>
      <c r="F78" s="1583"/>
      <c r="G78" s="1931" t="s">
        <v>322</v>
      </c>
      <c r="H78" s="1583"/>
      <c r="I78" s="1931" t="s">
        <v>330</v>
      </c>
      <c r="J78" s="1583"/>
      <c r="K78" s="1583"/>
      <c r="L78" s="1931" t="s">
        <v>312</v>
      </c>
      <c r="M78" s="1583"/>
      <c r="N78" s="1583"/>
      <c r="O78" s="1931"/>
      <c r="P78" s="1583"/>
      <c r="Q78" s="1931"/>
      <c r="R78" s="1583"/>
      <c r="S78" s="1932" t="s">
        <v>67</v>
      </c>
      <c r="T78" s="1583"/>
      <c r="U78" s="1583"/>
      <c r="V78" s="1583"/>
      <c r="W78" s="1583"/>
      <c r="X78" s="1583"/>
      <c r="Y78" s="1583"/>
      <c r="Z78" s="1583"/>
      <c r="AA78" s="1931" t="s">
        <v>306</v>
      </c>
      <c r="AB78" s="1583"/>
      <c r="AC78" s="1583"/>
      <c r="AD78" s="1583"/>
      <c r="AE78" s="1583"/>
      <c r="AF78" s="1931" t="s">
        <v>307</v>
      </c>
      <c r="AG78" s="1583"/>
      <c r="AH78" s="1583"/>
      <c r="AI78" s="472" t="s">
        <v>86</v>
      </c>
      <c r="AJ78" s="1933" t="s">
        <v>308</v>
      </c>
      <c r="AK78" s="1583"/>
      <c r="AL78" s="1583"/>
      <c r="AM78" s="1583"/>
      <c r="AN78" s="1583"/>
      <c r="AO78" s="1583"/>
      <c r="AP78" s="471">
        <v>1000000</v>
      </c>
      <c r="AQ78" s="625">
        <v>0</v>
      </c>
      <c r="AR78" s="471">
        <v>1000000</v>
      </c>
      <c r="AS78" s="625">
        <v>0</v>
      </c>
      <c r="AT78" s="625">
        <v>0</v>
      </c>
      <c r="AU78" s="625">
        <v>0</v>
      </c>
      <c r="AV78" s="625">
        <v>0</v>
      </c>
      <c r="AW78" s="625">
        <v>0</v>
      </c>
      <c r="AX78" s="625">
        <v>0</v>
      </c>
      <c r="AY78" s="625">
        <v>0</v>
      </c>
      <c r="AZ78" s="625">
        <v>0</v>
      </c>
      <c r="BA78" s="625">
        <v>0</v>
      </c>
      <c r="BB78" s="625">
        <v>0</v>
      </c>
    </row>
    <row r="79" spans="1:54" hidden="1" x14ac:dyDescent="0.25">
      <c r="A79" s="1931" t="s">
        <v>35</v>
      </c>
      <c r="B79" s="1583"/>
      <c r="C79" s="1931" t="s">
        <v>315</v>
      </c>
      <c r="D79" s="1583"/>
      <c r="E79" s="1931" t="s">
        <v>313</v>
      </c>
      <c r="F79" s="1583"/>
      <c r="G79" s="1931" t="s">
        <v>322</v>
      </c>
      <c r="H79" s="1583"/>
      <c r="I79" s="1931" t="s">
        <v>330</v>
      </c>
      <c r="J79" s="1583"/>
      <c r="K79" s="1583"/>
      <c r="L79" s="1931" t="s">
        <v>315</v>
      </c>
      <c r="M79" s="1583"/>
      <c r="N79" s="1583"/>
      <c r="O79" s="1931"/>
      <c r="P79" s="1583"/>
      <c r="Q79" s="1931"/>
      <c r="R79" s="1583"/>
      <c r="S79" s="1932" t="s">
        <v>68</v>
      </c>
      <c r="T79" s="1583"/>
      <c r="U79" s="1583"/>
      <c r="V79" s="1583"/>
      <c r="W79" s="1583"/>
      <c r="X79" s="1583"/>
      <c r="Y79" s="1583"/>
      <c r="Z79" s="1583"/>
      <c r="AA79" s="1931" t="s">
        <v>306</v>
      </c>
      <c r="AB79" s="1583"/>
      <c r="AC79" s="1583"/>
      <c r="AD79" s="1583"/>
      <c r="AE79" s="1583"/>
      <c r="AF79" s="1931" t="s">
        <v>307</v>
      </c>
      <c r="AG79" s="1583"/>
      <c r="AH79" s="1583"/>
      <c r="AI79" s="472" t="s">
        <v>86</v>
      </c>
      <c r="AJ79" s="1933" t="s">
        <v>308</v>
      </c>
      <c r="AK79" s="1583"/>
      <c r="AL79" s="1583"/>
      <c r="AM79" s="1583"/>
      <c r="AN79" s="1583"/>
      <c r="AO79" s="1583"/>
      <c r="AP79" s="471">
        <v>1000000</v>
      </c>
      <c r="AQ79" s="625">
        <v>0</v>
      </c>
      <c r="AR79" s="471">
        <v>1000000</v>
      </c>
      <c r="AS79" s="625">
        <v>0</v>
      </c>
      <c r="AT79" s="625">
        <v>0</v>
      </c>
      <c r="AU79" s="625">
        <v>0</v>
      </c>
      <c r="AV79" s="625">
        <v>0</v>
      </c>
      <c r="AW79" s="625">
        <v>0</v>
      </c>
      <c r="AX79" s="625">
        <v>0</v>
      </c>
      <c r="AY79" s="625">
        <v>0</v>
      </c>
      <c r="AZ79" s="625">
        <v>0</v>
      </c>
      <c r="BA79" s="625">
        <v>0</v>
      </c>
      <c r="BB79" s="625">
        <v>0</v>
      </c>
    </row>
    <row r="80" spans="1:54" hidden="1" x14ac:dyDescent="0.25">
      <c r="A80" s="1931" t="s">
        <v>35</v>
      </c>
      <c r="B80" s="1583"/>
      <c r="C80" s="1931" t="s">
        <v>315</v>
      </c>
      <c r="D80" s="1583"/>
      <c r="E80" s="1931" t="s">
        <v>313</v>
      </c>
      <c r="F80" s="1583"/>
      <c r="G80" s="1931" t="s">
        <v>316</v>
      </c>
      <c r="H80" s="1583"/>
      <c r="I80" s="1931"/>
      <c r="J80" s="1583"/>
      <c r="K80" s="1583"/>
      <c r="L80" s="1931"/>
      <c r="M80" s="1583"/>
      <c r="N80" s="1583"/>
      <c r="O80" s="1931"/>
      <c r="P80" s="1583"/>
      <c r="Q80" s="1931"/>
      <c r="R80" s="1583"/>
      <c r="S80" s="1932" t="s">
        <v>239</v>
      </c>
      <c r="T80" s="1583"/>
      <c r="U80" s="1583"/>
      <c r="V80" s="1583"/>
      <c r="W80" s="1583"/>
      <c r="X80" s="1583"/>
      <c r="Y80" s="1583"/>
      <c r="Z80" s="1583"/>
      <c r="AA80" s="1931" t="s">
        <v>306</v>
      </c>
      <c r="AB80" s="1583"/>
      <c r="AC80" s="1583"/>
      <c r="AD80" s="1583"/>
      <c r="AE80" s="1583"/>
      <c r="AF80" s="1931" t="s">
        <v>307</v>
      </c>
      <c r="AG80" s="1583"/>
      <c r="AH80" s="1583"/>
      <c r="AI80" s="472" t="s">
        <v>86</v>
      </c>
      <c r="AJ80" s="1933" t="s">
        <v>308</v>
      </c>
      <c r="AK80" s="1583"/>
      <c r="AL80" s="1583"/>
      <c r="AM80" s="1583"/>
      <c r="AN80" s="1583"/>
      <c r="AO80" s="1583"/>
      <c r="AP80" s="471">
        <v>14242414179</v>
      </c>
      <c r="AQ80" s="471">
        <v>850860984</v>
      </c>
      <c r="AR80" s="471">
        <v>2763898541.8200002</v>
      </c>
      <c r="AS80" s="471">
        <v>-145000000</v>
      </c>
      <c r="AT80" s="471">
        <v>192849825</v>
      </c>
      <c r="AU80" s="471">
        <v>658011159</v>
      </c>
      <c r="AV80" s="471">
        <v>683344920</v>
      </c>
      <c r="AW80" s="471">
        <v>-490495095</v>
      </c>
      <c r="AX80" s="471">
        <v>700018232</v>
      </c>
      <c r="AY80" s="471">
        <v>-16673312</v>
      </c>
      <c r="AZ80" s="471">
        <v>700018232</v>
      </c>
      <c r="BA80" s="625">
        <v>0</v>
      </c>
      <c r="BB80" s="471">
        <v>486736</v>
      </c>
    </row>
    <row r="81" spans="1:54" x14ac:dyDescent="0.25">
      <c r="A81" s="1935" t="s">
        <v>35</v>
      </c>
      <c r="B81" s="1583"/>
      <c r="C81" s="1935" t="s">
        <v>315</v>
      </c>
      <c r="D81" s="1583"/>
      <c r="E81" s="1935" t="s">
        <v>313</v>
      </c>
      <c r="F81" s="1583"/>
      <c r="G81" s="1935" t="s">
        <v>316</v>
      </c>
      <c r="H81" s="1583"/>
      <c r="I81" s="1935"/>
      <c r="J81" s="1583"/>
      <c r="K81" s="1583"/>
      <c r="L81" s="1935"/>
      <c r="M81" s="1583"/>
      <c r="N81" s="1583"/>
      <c r="O81" s="1935"/>
      <c r="P81" s="1583"/>
      <c r="Q81" s="1935"/>
      <c r="R81" s="1583"/>
      <c r="S81" s="1934" t="s">
        <v>239</v>
      </c>
      <c r="T81" s="1583"/>
      <c r="U81" s="1583"/>
      <c r="V81" s="1583"/>
      <c r="W81" s="1583"/>
      <c r="X81" s="1583"/>
      <c r="Y81" s="1583"/>
      <c r="Z81" s="1583"/>
      <c r="AA81" s="1935" t="s">
        <v>306</v>
      </c>
      <c r="AB81" s="1583"/>
      <c r="AC81" s="1583"/>
      <c r="AD81" s="1583"/>
      <c r="AE81" s="1583"/>
      <c r="AF81" s="1935" t="s">
        <v>307</v>
      </c>
      <c r="AG81" s="1583"/>
      <c r="AH81" s="1583"/>
      <c r="AI81" s="475" t="s">
        <v>336</v>
      </c>
      <c r="AJ81" s="1936" t="s">
        <v>354</v>
      </c>
      <c r="AK81" s="1583"/>
      <c r="AL81" s="1583"/>
      <c r="AM81" s="1583"/>
      <c r="AN81" s="1583"/>
      <c r="AO81" s="1583"/>
      <c r="AP81" s="474">
        <v>4021085821</v>
      </c>
      <c r="AQ81" s="474">
        <v>1674050843</v>
      </c>
      <c r="AR81" s="474">
        <v>1772034978</v>
      </c>
      <c r="AS81" s="624">
        <v>0</v>
      </c>
      <c r="AT81" s="474">
        <v>324598665</v>
      </c>
      <c r="AU81" s="474">
        <v>1349452178</v>
      </c>
      <c r="AV81" s="474">
        <v>2555366</v>
      </c>
      <c r="AW81" s="474">
        <v>322043299</v>
      </c>
      <c r="AX81" s="624">
        <v>0</v>
      </c>
      <c r="AY81" s="474">
        <v>2555366</v>
      </c>
      <c r="AZ81" s="624">
        <v>0</v>
      </c>
      <c r="BA81" s="624">
        <v>0</v>
      </c>
      <c r="BB81" s="624">
        <v>0</v>
      </c>
    </row>
    <row r="82" spans="1:54" hidden="1" x14ac:dyDescent="0.25">
      <c r="A82" s="1935" t="s">
        <v>35</v>
      </c>
      <c r="B82" s="1583"/>
      <c r="C82" s="1935" t="s">
        <v>315</v>
      </c>
      <c r="D82" s="1583"/>
      <c r="E82" s="1935" t="s">
        <v>313</v>
      </c>
      <c r="F82" s="1583"/>
      <c r="G82" s="1935" t="s">
        <v>316</v>
      </c>
      <c r="H82" s="1583"/>
      <c r="I82" s="1935" t="s">
        <v>312</v>
      </c>
      <c r="J82" s="1583"/>
      <c r="K82" s="1583"/>
      <c r="L82" s="1935"/>
      <c r="M82" s="1583"/>
      <c r="N82" s="1583"/>
      <c r="O82" s="1935"/>
      <c r="P82" s="1583"/>
      <c r="Q82" s="1935"/>
      <c r="R82" s="1583"/>
      <c r="S82" s="1934" t="s">
        <v>242</v>
      </c>
      <c r="T82" s="1583"/>
      <c r="U82" s="1583"/>
      <c r="V82" s="1583"/>
      <c r="W82" s="1583"/>
      <c r="X82" s="1583"/>
      <c r="Y82" s="1583"/>
      <c r="Z82" s="1583"/>
      <c r="AA82" s="1935" t="s">
        <v>306</v>
      </c>
      <c r="AB82" s="1583"/>
      <c r="AC82" s="1583"/>
      <c r="AD82" s="1583"/>
      <c r="AE82" s="1583"/>
      <c r="AF82" s="1935" t="s">
        <v>307</v>
      </c>
      <c r="AG82" s="1583"/>
      <c r="AH82" s="1583"/>
      <c r="AI82" s="475" t="s">
        <v>86</v>
      </c>
      <c r="AJ82" s="1936" t="s">
        <v>308</v>
      </c>
      <c r="AK82" s="1583"/>
      <c r="AL82" s="1583"/>
      <c r="AM82" s="1583"/>
      <c r="AN82" s="1583"/>
      <c r="AO82" s="1583"/>
      <c r="AP82" s="474">
        <v>307000000</v>
      </c>
      <c r="AQ82" s="624">
        <v>0</v>
      </c>
      <c r="AR82" s="474">
        <v>75357390.849999994</v>
      </c>
      <c r="AS82" s="624">
        <v>0</v>
      </c>
      <c r="AT82" s="624">
        <v>0</v>
      </c>
      <c r="AU82" s="624">
        <v>0</v>
      </c>
      <c r="AV82" s="624">
        <v>0</v>
      </c>
      <c r="AW82" s="624">
        <v>0</v>
      </c>
      <c r="AX82" s="624">
        <v>0</v>
      </c>
      <c r="AY82" s="624">
        <v>0</v>
      </c>
      <c r="AZ82" s="624">
        <v>0</v>
      </c>
      <c r="BA82" s="624">
        <v>0</v>
      </c>
      <c r="BB82" s="624">
        <v>0</v>
      </c>
    </row>
    <row r="83" spans="1:54" x14ac:dyDescent="0.25">
      <c r="A83" s="1935" t="s">
        <v>35</v>
      </c>
      <c r="B83" s="1583"/>
      <c r="C83" s="1935" t="s">
        <v>315</v>
      </c>
      <c r="D83" s="1583"/>
      <c r="E83" s="1935" t="s">
        <v>313</v>
      </c>
      <c r="F83" s="1583"/>
      <c r="G83" s="1935" t="s">
        <v>316</v>
      </c>
      <c r="H83" s="1583"/>
      <c r="I83" s="1935" t="s">
        <v>312</v>
      </c>
      <c r="J83" s="1583"/>
      <c r="K83" s="1583"/>
      <c r="L83" s="1935"/>
      <c r="M83" s="1583"/>
      <c r="N83" s="1583"/>
      <c r="O83" s="1935"/>
      <c r="P83" s="1583"/>
      <c r="Q83" s="1935"/>
      <c r="R83" s="1583"/>
      <c r="S83" s="1934" t="s">
        <v>242</v>
      </c>
      <c r="T83" s="1583"/>
      <c r="U83" s="1583"/>
      <c r="V83" s="1583"/>
      <c r="W83" s="1583"/>
      <c r="X83" s="1583"/>
      <c r="Y83" s="1583"/>
      <c r="Z83" s="1583"/>
      <c r="AA83" s="1935" t="s">
        <v>306</v>
      </c>
      <c r="AB83" s="1583"/>
      <c r="AC83" s="1583"/>
      <c r="AD83" s="1583"/>
      <c r="AE83" s="1583"/>
      <c r="AF83" s="1935" t="s">
        <v>307</v>
      </c>
      <c r="AG83" s="1583"/>
      <c r="AH83" s="1583"/>
      <c r="AI83" s="475" t="s">
        <v>336</v>
      </c>
      <c r="AJ83" s="1936" t="s">
        <v>354</v>
      </c>
      <c r="AK83" s="1583"/>
      <c r="AL83" s="1583"/>
      <c r="AM83" s="1583"/>
      <c r="AN83" s="1583"/>
      <c r="AO83" s="1583"/>
      <c r="AP83" s="474">
        <v>986000000</v>
      </c>
      <c r="AQ83" s="474">
        <v>529970000</v>
      </c>
      <c r="AR83" s="474">
        <v>456030000</v>
      </c>
      <c r="AS83" s="624">
        <v>0</v>
      </c>
      <c r="AT83" s="624">
        <v>0</v>
      </c>
      <c r="AU83" s="474">
        <v>529970000</v>
      </c>
      <c r="AV83" s="624">
        <v>0</v>
      </c>
      <c r="AW83" s="624">
        <v>0</v>
      </c>
      <c r="AX83" s="624">
        <v>0</v>
      </c>
      <c r="AY83" s="624">
        <v>0</v>
      </c>
      <c r="AZ83" s="624">
        <v>0</v>
      </c>
      <c r="BA83" s="624">
        <v>0</v>
      </c>
      <c r="BB83" s="624">
        <v>0</v>
      </c>
    </row>
    <row r="84" spans="1:54" x14ac:dyDescent="0.25">
      <c r="A84" s="1931" t="s">
        <v>35</v>
      </c>
      <c r="B84" s="1583"/>
      <c r="C84" s="1931" t="s">
        <v>315</v>
      </c>
      <c r="D84" s="1583"/>
      <c r="E84" s="1931" t="s">
        <v>313</v>
      </c>
      <c r="F84" s="1583"/>
      <c r="G84" s="1931" t="s">
        <v>316</v>
      </c>
      <c r="H84" s="1583"/>
      <c r="I84" s="1931" t="s">
        <v>312</v>
      </c>
      <c r="J84" s="1583"/>
      <c r="K84" s="1583"/>
      <c r="L84" s="1931" t="s">
        <v>322</v>
      </c>
      <c r="M84" s="1583"/>
      <c r="N84" s="1583"/>
      <c r="O84" s="1931"/>
      <c r="P84" s="1583"/>
      <c r="Q84" s="1931"/>
      <c r="R84" s="1583"/>
      <c r="S84" s="1932" t="s">
        <v>689</v>
      </c>
      <c r="T84" s="1583"/>
      <c r="U84" s="1583"/>
      <c r="V84" s="1583"/>
      <c r="W84" s="1583"/>
      <c r="X84" s="1583"/>
      <c r="Y84" s="1583"/>
      <c r="Z84" s="1583"/>
      <c r="AA84" s="1931" t="s">
        <v>306</v>
      </c>
      <c r="AB84" s="1583"/>
      <c r="AC84" s="1583"/>
      <c r="AD84" s="1583"/>
      <c r="AE84" s="1583"/>
      <c r="AF84" s="1931" t="s">
        <v>307</v>
      </c>
      <c r="AG84" s="1583"/>
      <c r="AH84" s="1583"/>
      <c r="AI84" s="472" t="s">
        <v>336</v>
      </c>
      <c r="AJ84" s="1933" t="s">
        <v>354</v>
      </c>
      <c r="AK84" s="1583"/>
      <c r="AL84" s="1583"/>
      <c r="AM84" s="1583"/>
      <c r="AN84" s="1583"/>
      <c r="AO84" s="1583"/>
      <c r="AP84" s="471">
        <v>6000000</v>
      </c>
      <c r="AQ84" s="625">
        <v>0</v>
      </c>
      <c r="AR84" s="471">
        <v>6000000</v>
      </c>
      <c r="AS84" s="625">
        <v>0</v>
      </c>
      <c r="AT84" s="625">
        <v>0</v>
      </c>
      <c r="AU84" s="625">
        <v>0</v>
      </c>
      <c r="AV84" s="625">
        <v>0</v>
      </c>
      <c r="AW84" s="625">
        <v>0</v>
      </c>
      <c r="AX84" s="625">
        <v>0</v>
      </c>
      <c r="AY84" s="625">
        <v>0</v>
      </c>
      <c r="AZ84" s="625">
        <v>0</v>
      </c>
      <c r="BA84" s="625">
        <v>0</v>
      </c>
      <c r="BB84" s="625">
        <v>0</v>
      </c>
    </row>
    <row r="85" spans="1:54" hidden="1" x14ac:dyDescent="0.25">
      <c r="A85" s="1931" t="s">
        <v>35</v>
      </c>
      <c r="B85" s="1583"/>
      <c r="C85" s="1931" t="s">
        <v>315</v>
      </c>
      <c r="D85" s="1583"/>
      <c r="E85" s="1931" t="s">
        <v>313</v>
      </c>
      <c r="F85" s="1583"/>
      <c r="G85" s="1931" t="s">
        <v>316</v>
      </c>
      <c r="H85" s="1583"/>
      <c r="I85" s="1931" t="s">
        <v>312</v>
      </c>
      <c r="J85" s="1583"/>
      <c r="K85" s="1583"/>
      <c r="L85" s="1931" t="s">
        <v>325</v>
      </c>
      <c r="M85" s="1583"/>
      <c r="N85" s="1583"/>
      <c r="O85" s="1931"/>
      <c r="P85" s="1583"/>
      <c r="Q85" s="1931"/>
      <c r="R85" s="1583"/>
      <c r="S85" s="1932" t="s">
        <v>69</v>
      </c>
      <c r="T85" s="1583"/>
      <c r="U85" s="1583"/>
      <c r="V85" s="1583"/>
      <c r="W85" s="1583"/>
      <c r="X85" s="1583"/>
      <c r="Y85" s="1583"/>
      <c r="Z85" s="1583"/>
      <c r="AA85" s="1931" t="s">
        <v>306</v>
      </c>
      <c r="AB85" s="1583"/>
      <c r="AC85" s="1583"/>
      <c r="AD85" s="1583"/>
      <c r="AE85" s="1583"/>
      <c r="AF85" s="1931" t="s">
        <v>307</v>
      </c>
      <c r="AG85" s="1583"/>
      <c r="AH85" s="1583"/>
      <c r="AI85" s="472" t="s">
        <v>86</v>
      </c>
      <c r="AJ85" s="1933" t="s">
        <v>308</v>
      </c>
      <c r="AK85" s="1583"/>
      <c r="AL85" s="1583"/>
      <c r="AM85" s="1583"/>
      <c r="AN85" s="1583"/>
      <c r="AO85" s="1583"/>
      <c r="AP85" s="471">
        <v>75000000</v>
      </c>
      <c r="AQ85" s="625">
        <v>0</v>
      </c>
      <c r="AR85" s="471">
        <v>74600000</v>
      </c>
      <c r="AS85" s="625">
        <v>0</v>
      </c>
      <c r="AT85" s="625">
        <v>0</v>
      </c>
      <c r="AU85" s="625">
        <v>0</v>
      </c>
      <c r="AV85" s="625">
        <v>0</v>
      </c>
      <c r="AW85" s="625">
        <v>0</v>
      </c>
      <c r="AX85" s="625">
        <v>0</v>
      </c>
      <c r="AY85" s="625">
        <v>0</v>
      </c>
      <c r="AZ85" s="625">
        <v>0</v>
      </c>
      <c r="BA85" s="625">
        <v>0</v>
      </c>
      <c r="BB85" s="625">
        <v>0</v>
      </c>
    </row>
    <row r="86" spans="1:54" x14ac:dyDescent="0.25">
      <c r="A86" s="1931" t="s">
        <v>35</v>
      </c>
      <c r="B86" s="1583"/>
      <c r="C86" s="1931" t="s">
        <v>315</v>
      </c>
      <c r="D86" s="1583"/>
      <c r="E86" s="1931" t="s">
        <v>313</v>
      </c>
      <c r="F86" s="1583"/>
      <c r="G86" s="1931" t="s">
        <v>316</v>
      </c>
      <c r="H86" s="1583"/>
      <c r="I86" s="1931" t="s">
        <v>312</v>
      </c>
      <c r="J86" s="1583"/>
      <c r="K86" s="1583"/>
      <c r="L86" s="1931" t="s">
        <v>325</v>
      </c>
      <c r="M86" s="1583"/>
      <c r="N86" s="1583"/>
      <c r="O86" s="1931"/>
      <c r="P86" s="1583"/>
      <c r="Q86" s="1931"/>
      <c r="R86" s="1583"/>
      <c r="S86" s="1932" t="s">
        <v>69</v>
      </c>
      <c r="T86" s="1583"/>
      <c r="U86" s="1583"/>
      <c r="V86" s="1583"/>
      <c r="W86" s="1583"/>
      <c r="X86" s="1583"/>
      <c r="Y86" s="1583"/>
      <c r="Z86" s="1583"/>
      <c r="AA86" s="1931" t="s">
        <v>306</v>
      </c>
      <c r="AB86" s="1583"/>
      <c r="AC86" s="1583"/>
      <c r="AD86" s="1583"/>
      <c r="AE86" s="1583"/>
      <c r="AF86" s="1931" t="s">
        <v>307</v>
      </c>
      <c r="AG86" s="1583"/>
      <c r="AH86" s="1583"/>
      <c r="AI86" s="472" t="s">
        <v>336</v>
      </c>
      <c r="AJ86" s="1933" t="s">
        <v>354</v>
      </c>
      <c r="AK86" s="1583"/>
      <c r="AL86" s="1583"/>
      <c r="AM86" s="1583"/>
      <c r="AN86" s="1583"/>
      <c r="AO86" s="1583"/>
      <c r="AP86" s="471">
        <v>500000000</v>
      </c>
      <c r="AQ86" s="471">
        <v>482320000</v>
      </c>
      <c r="AR86" s="471">
        <v>17680000</v>
      </c>
      <c r="AS86" s="625">
        <v>0</v>
      </c>
      <c r="AT86" s="625">
        <v>0</v>
      </c>
      <c r="AU86" s="471">
        <v>482320000</v>
      </c>
      <c r="AV86" s="625">
        <v>0</v>
      </c>
      <c r="AW86" s="625">
        <v>0</v>
      </c>
      <c r="AX86" s="625">
        <v>0</v>
      </c>
      <c r="AY86" s="625">
        <v>0</v>
      </c>
      <c r="AZ86" s="625">
        <v>0</v>
      </c>
      <c r="BA86" s="625">
        <v>0</v>
      </c>
      <c r="BB86" s="625">
        <v>0</v>
      </c>
    </row>
    <row r="87" spans="1:54" hidden="1" x14ac:dyDescent="0.25">
      <c r="A87" s="1931" t="s">
        <v>35</v>
      </c>
      <c r="B87" s="1583"/>
      <c r="C87" s="1931" t="s">
        <v>315</v>
      </c>
      <c r="D87" s="1583"/>
      <c r="E87" s="1931" t="s">
        <v>313</v>
      </c>
      <c r="F87" s="1583"/>
      <c r="G87" s="1931" t="s">
        <v>316</v>
      </c>
      <c r="H87" s="1583"/>
      <c r="I87" s="1931" t="s">
        <v>312</v>
      </c>
      <c r="J87" s="1583"/>
      <c r="K87" s="1583"/>
      <c r="L87" s="1931" t="s">
        <v>327</v>
      </c>
      <c r="M87" s="1583"/>
      <c r="N87" s="1583"/>
      <c r="O87" s="1931"/>
      <c r="P87" s="1583"/>
      <c r="Q87" s="1931"/>
      <c r="R87" s="1583"/>
      <c r="S87" s="1932" t="s">
        <v>70</v>
      </c>
      <c r="T87" s="1583"/>
      <c r="U87" s="1583"/>
      <c r="V87" s="1583"/>
      <c r="W87" s="1583"/>
      <c r="X87" s="1583"/>
      <c r="Y87" s="1583"/>
      <c r="Z87" s="1583"/>
      <c r="AA87" s="1931" t="s">
        <v>306</v>
      </c>
      <c r="AB87" s="1583"/>
      <c r="AC87" s="1583"/>
      <c r="AD87" s="1583"/>
      <c r="AE87" s="1583"/>
      <c r="AF87" s="1931" t="s">
        <v>307</v>
      </c>
      <c r="AG87" s="1583"/>
      <c r="AH87" s="1583"/>
      <c r="AI87" s="472" t="s">
        <v>86</v>
      </c>
      <c r="AJ87" s="1933" t="s">
        <v>308</v>
      </c>
      <c r="AK87" s="1583"/>
      <c r="AL87" s="1583"/>
      <c r="AM87" s="1583"/>
      <c r="AN87" s="1583"/>
      <c r="AO87" s="1583"/>
      <c r="AP87" s="471">
        <v>232000000</v>
      </c>
      <c r="AQ87" s="625">
        <v>0</v>
      </c>
      <c r="AR87" s="471">
        <v>757390.85</v>
      </c>
      <c r="AS87" s="625">
        <v>0</v>
      </c>
      <c r="AT87" s="625">
        <v>0</v>
      </c>
      <c r="AU87" s="625">
        <v>0</v>
      </c>
      <c r="AV87" s="625">
        <v>0</v>
      </c>
      <c r="AW87" s="625">
        <v>0</v>
      </c>
      <c r="AX87" s="625">
        <v>0</v>
      </c>
      <c r="AY87" s="625">
        <v>0</v>
      </c>
      <c r="AZ87" s="625">
        <v>0</v>
      </c>
      <c r="BA87" s="625">
        <v>0</v>
      </c>
      <c r="BB87" s="625">
        <v>0</v>
      </c>
    </row>
    <row r="88" spans="1:54" x14ac:dyDescent="0.25">
      <c r="A88" s="1931" t="s">
        <v>35</v>
      </c>
      <c r="B88" s="1583"/>
      <c r="C88" s="1931" t="s">
        <v>315</v>
      </c>
      <c r="D88" s="1583"/>
      <c r="E88" s="1931" t="s">
        <v>313</v>
      </c>
      <c r="F88" s="1583"/>
      <c r="G88" s="1931" t="s">
        <v>316</v>
      </c>
      <c r="H88" s="1583"/>
      <c r="I88" s="1931" t="s">
        <v>312</v>
      </c>
      <c r="J88" s="1583"/>
      <c r="K88" s="1583"/>
      <c r="L88" s="1931" t="s">
        <v>327</v>
      </c>
      <c r="M88" s="1583"/>
      <c r="N88" s="1583"/>
      <c r="O88" s="1931"/>
      <c r="P88" s="1583"/>
      <c r="Q88" s="1931"/>
      <c r="R88" s="1583"/>
      <c r="S88" s="1932" t="s">
        <v>70</v>
      </c>
      <c r="T88" s="1583"/>
      <c r="U88" s="1583"/>
      <c r="V88" s="1583"/>
      <c r="W88" s="1583"/>
      <c r="X88" s="1583"/>
      <c r="Y88" s="1583"/>
      <c r="Z88" s="1583"/>
      <c r="AA88" s="1931" t="s">
        <v>306</v>
      </c>
      <c r="AB88" s="1583"/>
      <c r="AC88" s="1583"/>
      <c r="AD88" s="1583"/>
      <c r="AE88" s="1583"/>
      <c r="AF88" s="1931" t="s">
        <v>307</v>
      </c>
      <c r="AG88" s="1583"/>
      <c r="AH88" s="1583"/>
      <c r="AI88" s="472" t="s">
        <v>336</v>
      </c>
      <c r="AJ88" s="1933" t="s">
        <v>354</v>
      </c>
      <c r="AK88" s="1583"/>
      <c r="AL88" s="1583"/>
      <c r="AM88" s="1583"/>
      <c r="AN88" s="1583"/>
      <c r="AO88" s="1583"/>
      <c r="AP88" s="471">
        <v>480000000</v>
      </c>
      <c r="AQ88" s="471">
        <v>47650000</v>
      </c>
      <c r="AR88" s="471">
        <v>432350000</v>
      </c>
      <c r="AS88" s="625">
        <v>0</v>
      </c>
      <c r="AT88" s="625">
        <v>0</v>
      </c>
      <c r="AU88" s="471">
        <v>47650000</v>
      </c>
      <c r="AV88" s="625">
        <v>0</v>
      </c>
      <c r="AW88" s="625">
        <v>0</v>
      </c>
      <c r="AX88" s="625">
        <v>0</v>
      </c>
      <c r="AY88" s="625">
        <v>0</v>
      </c>
      <c r="AZ88" s="625">
        <v>0</v>
      </c>
      <c r="BA88" s="625">
        <v>0</v>
      </c>
      <c r="BB88" s="625">
        <v>0</v>
      </c>
    </row>
    <row r="89" spans="1:54" hidden="1" x14ac:dyDescent="0.25">
      <c r="A89" s="1935" t="s">
        <v>35</v>
      </c>
      <c r="B89" s="1583"/>
      <c r="C89" s="1935" t="s">
        <v>315</v>
      </c>
      <c r="D89" s="1583"/>
      <c r="E89" s="1935" t="s">
        <v>313</v>
      </c>
      <c r="F89" s="1583"/>
      <c r="G89" s="1935" t="s">
        <v>316</v>
      </c>
      <c r="H89" s="1583"/>
      <c r="I89" s="1935" t="s">
        <v>315</v>
      </c>
      <c r="J89" s="1583"/>
      <c r="K89" s="1583"/>
      <c r="L89" s="1935"/>
      <c r="M89" s="1583"/>
      <c r="N89" s="1583"/>
      <c r="O89" s="1935"/>
      <c r="P89" s="1583"/>
      <c r="Q89" s="1935"/>
      <c r="R89" s="1583"/>
      <c r="S89" s="1934" t="s">
        <v>244</v>
      </c>
      <c r="T89" s="1583"/>
      <c r="U89" s="1583"/>
      <c r="V89" s="1583"/>
      <c r="W89" s="1583"/>
      <c r="X89" s="1583"/>
      <c r="Y89" s="1583"/>
      <c r="Z89" s="1583"/>
      <c r="AA89" s="1935" t="s">
        <v>306</v>
      </c>
      <c r="AB89" s="1583"/>
      <c r="AC89" s="1583"/>
      <c r="AD89" s="1583"/>
      <c r="AE89" s="1583"/>
      <c r="AF89" s="1935" t="s">
        <v>307</v>
      </c>
      <c r="AG89" s="1583"/>
      <c r="AH89" s="1583"/>
      <c r="AI89" s="475" t="s">
        <v>86</v>
      </c>
      <c r="AJ89" s="1936" t="s">
        <v>308</v>
      </c>
      <c r="AK89" s="1583"/>
      <c r="AL89" s="1583"/>
      <c r="AM89" s="1583"/>
      <c r="AN89" s="1583"/>
      <c r="AO89" s="1583"/>
      <c r="AP89" s="474">
        <v>127000000</v>
      </c>
      <c r="AQ89" s="474">
        <v>2450000</v>
      </c>
      <c r="AR89" s="474">
        <v>97178010</v>
      </c>
      <c r="AS89" s="624">
        <v>0</v>
      </c>
      <c r="AT89" s="624">
        <v>0</v>
      </c>
      <c r="AU89" s="474">
        <v>2450000</v>
      </c>
      <c r="AV89" s="624">
        <v>0</v>
      </c>
      <c r="AW89" s="624">
        <v>0</v>
      </c>
      <c r="AX89" s="624">
        <v>0</v>
      </c>
      <c r="AY89" s="624">
        <v>0</v>
      </c>
      <c r="AZ89" s="624">
        <v>0</v>
      </c>
      <c r="BA89" s="624">
        <v>0</v>
      </c>
      <c r="BB89" s="624">
        <v>0</v>
      </c>
    </row>
    <row r="90" spans="1:54" hidden="1" x14ac:dyDescent="0.25">
      <c r="A90" s="1931" t="s">
        <v>35</v>
      </c>
      <c r="B90" s="1583"/>
      <c r="C90" s="1931" t="s">
        <v>315</v>
      </c>
      <c r="D90" s="1583"/>
      <c r="E90" s="1931" t="s">
        <v>313</v>
      </c>
      <c r="F90" s="1583"/>
      <c r="G90" s="1931" t="s">
        <v>316</v>
      </c>
      <c r="H90" s="1583"/>
      <c r="I90" s="1931" t="s">
        <v>315</v>
      </c>
      <c r="J90" s="1583"/>
      <c r="K90" s="1583"/>
      <c r="L90" s="1931" t="s">
        <v>312</v>
      </c>
      <c r="M90" s="1583"/>
      <c r="N90" s="1583"/>
      <c r="O90" s="1931"/>
      <c r="P90" s="1583"/>
      <c r="Q90" s="1931"/>
      <c r="R90" s="1583"/>
      <c r="S90" s="1932" t="s">
        <v>71</v>
      </c>
      <c r="T90" s="1583"/>
      <c r="U90" s="1583"/>
      <c r="V90" s="1583"/>
      <c r="W90" s="1583"/>
      <c r="X90" s="1583"/>
      <c r="Y90" s="1583"/>
      <c r="Z90" s="1583"/>
      <c r="AA90" s="1931" t="s">
        <v>306</v>
      </c>
      <c r="AB90" s="1583"/>
      <c r="AC90" s="1583"/>
      <c r="AD90" s="1583"/>
      <c r="AE90" s="1583"/>
      <c r="AF90" s="1931" t="s">
        <v>307</v>
      </c>
      <c r="AG90" s="1583"/>
      <c r="AH90" s="1583"/>
      <c r="AI90" s="472" t="s">
        <v>86</v>
      </c>
      <c r="AJ90" s="1933" t="s">
        <v>308</v>
      </c>
      <c r="AK90" s="1583"/>
      <c r="AL90" s="1583"/>
      <c r="AM90" s="1583"/>
      <c r="AN90" s="1583"/>
      <c r="AO90" s="1583"/>
      <c r="AP90" s="471">
        <v>57000000</v>
      </c>
      <c r="AQ90" s="625">
        <v>0</v>
      </c>
      <c r="AR90" s="471">
        <v>30628010</v>
      </c>
      <c r="AS90" s="625">
        <v>0</v>
      </c>
      <c r="AT90" s="625">
        <v>0</v>
      </c>
      <c r="AU90" s="625">
        <v>0</v>
      </c>
      <c r="AV90" s="625">
        <v>0</v>
      </c>
      <c r="AW90" s="625">
        <v>0</v>
      </c>
      <c r="AX90" s="625">
        <v>0</v>
      </c>
      <c r="AY90" s="625">
        <v>0</v>
      </c>
      <c r="AZ90" s="625">
        <v>0</v>
      </c>
      <c r="BA90" s="625">
        <v>0</v>
      </c>
      <c r="BB90" s="625">
        <v>0</v>
      </c>
    </row>
    <row r="91" spans="1:54" hidden="1" x14ac:dyDescent="0.25">
      <c r="A91" s="1931" t="s">
        <v>35</v>
      </c>
      <c r="B91" s="1583"/>
      <c r="C91" s="1931" t="s">
        <v>315</v>
      </c>
      <c r="D91" s="1583"/>
      <c r="E91" s="1931" t="s">
        <v>313</v>
      </c>
      <c r="F91" s="1583"/>
      <c r="G91" s="1931" t="s">
        <v>316</v>
      </c>
      <c r="H91" s="1583"/>
      <c r="I91" s="1931" t="s">
        <v>315</v>
      </c>
      <c r="J91" s="1583"/>
      <c r="K91" s="1583"/>
      <c r="L91" s="1931" t="s">
        <v>315</v>
      </c>
      <c r="M91" s="1583"/>
      <c r="N91" s="1583"/>
      <c r="O91" s="1931"/>
      <c r="P91" s="1583"/>
      <c r="Q91" s="1931"/>
      <c r="R91" s="1583"/>
      <c r="S91" s="1932" t="s">
        <v>72</v>
      </c>
      <c r="T91" s="1583"/>
      <c r="U91" s="1583"/>
      <c r="V91" s="1583"/>
      <c r="W91" s="1583"/>
      <c r="X91" s="1583"/>
      <c r="Y91" s="1583"/>
      <c r="Z91" s="1583"/>
      <c r="AA91" s="1931" t="s">
        <v>306</v>
      </c>
      <c r="AB91" s="1583"/>
      <c r="AC91" s="1583"/>
      <c r="AD91" s="1583"/>
      <c r="AE91" s="1583"/>
      <c r="AF91" s="1931" t="s">
        <v>307</v>
      </c>
      <c r="AG91" s="1583"/>
      <c r="AH91" s="1583"/>
      <c r="AI91" s="472" t="s">
        <v>86</v>
      </c>
      <c r="AJ91" s="1933" t="s">
        <v>308</v>
      </c>
      <c r="AK91" s="1583"/>
      <c r="AL91" s="1583"/>
      <c r="AM91" s="1583"/>
      <c r="AN91" s="1583"/>
      <c r="AO91" s="1583"/>
      <c r="AP91" s="471">
        <v>70000000</v>
      </c>
      <c r="AQ91" s="471">
        <v>2450000</v>
      </c>
      <c r="AR91" s="471">
        <v>66550000</v>
      </c>
      <c r="AS91" s="625">
        <v>0</v>
      </c>
      <c r="AT91" s="625">
        <v>0</v>
      </c>
      <c r="AU91" s="471">
        <v>2450000</v>
      </c>
      <c r="AV91" s="625">
        <v>0</v>
      </c>
      <c r="AW91" s="625">
        <v>0</v>
      </c>
      <c r="AX91" s="625">
        <v>0</v>
      </c>
      <c r="AY91" s="625">
        <v>0</v>
      </c>
      <c r="AZ91" s="625">
        <v>0</v>
      </c>
      <c r="BA91" s="625">
        <v>0</v>
      </c>
      <c r="BB91" s="625">
        <v>0</v>
      </c>
    </row>
    <row r="92" spans="1:54" hidden="1" x14ac:dyDescent="0.25">
      <c r="A92" s="1935" t="s">
        <v>35</v>
      </c>
      <c r="B92" s="1583"/>
      <c r="C92" s="1935" t="s">
        <v>315</v>
      </c>
      <c r="D92" s="1583"/>
      <c r="E92" s="1935" t="s">
        <v>313</v>
      </c>
      <c r="F92" s="1583"/>
      <c r="G92" s="1935" t="s">
        <v>316</v>
      </c>
      <c r="H92" s="1583"/>
      <c r="I92" s="1935" t="s">
        <v>316</v>
      </c>
      <c r="J92" s="1583"/>
      <c r="K92" s="1583"/>
      <c r="L92" s="1935"/>
      <c r="M92" s="1583"/>
      <c r="N92" s="1583"/>
      <c r="O92" s="1935"/>
      <c r="P92" s="1583"/>
      <c r="Q92" s="1935"/>
      <c r="R92" s="1583"/>
      <c r="S92" s="1934" t="s">
        <v>246</v>
      </c>
      <c r="T92" s="1583"/>
      <c r="U92" s="1583"/>
      <c r="V92" s="1583"/>
      <c r="W92" s="1583"/>
      <c r="X92" s="1583"/>
      <c r="Y92" s="1583"/>
      <c r="Z92" s="1583"/>
      <c r="AA92" s="1935" t="s">
        <v>306</v>
      </c>
      <c r="AB92" s="1583"/>
      <c r="AC92" s="1583"/>
      <c r="AD92" s="1583"/>
      <c r="AE92" s="1583"/>
      <c r="AF92" s="1935" t="s">
        <v>307</v>
      </c>
      <c r="AG92" s="1583"/>
      <c r="AH92" s="1583"/>
      <c r="AI92" s="475" t="s">
        <v>86</v>
      </c>
      <c r="AJ92" s="1936" t="s">
        <v>308</v>
      </c>
      <c r="AK92" s="1583"/>
      <c r="AL92" s="1583"/>
      <c r="AM92" s="1583"/>
      <c r="AN92" s="1583"/>
      <c r="AO92" s="1583"/>
      <c r="AP92" s="474">
        <v>298103744</v>
      </c>
      <c r="AQ92" s="474">
        <v>17000047</v>
      </c>
      <c r="AR92" s="474">
        <v>34300214</v>
      </c>
      <c r="AS92" s="624">
        <v>0</v>
      </c>
      <c r="AT92" s="474">
        <v>5086335</v>
      </c>
      <c r="AU92" s="474">
        <v>11913712</v>
      </c>
      <c r="AV92" s="474">
        <v>13230016</v>
      </c>
      <c r="AW92" s="474">
        <v>-8143681</v>
      </c>
      <c r="AX92" s="474">
        <v>13230016</v>
      </c>
      <c r="AY92" s="624">
        <v>0</v>
      </c>
      <c r="AZ92" s="474">
        <v>13230016</v>
      </c>
      <c r="BA92" s="624">
        <v>0</v>
      </c>
      <c r="BB92" s="624">
        <v>0</v>
      </c>
    </row>
    <row r="93" spans="1:54" x14ac:dyDescent="0.25">
      <c r="A93" s="1935" t="s">
        <v>35</v>
      </c>
      <c r="B93" s="1583"/>
      <c r="C93" s="1935" t="s">
        <v>315</v>
      </c>
      <c r="D93" s="1583"/>
      <c r="E93" s="1935" t="s">
        <v>313</v>
      </c>
      <c r="F93" s="1583"/>
      <c r="G93" s="1935" t="s">
        <v>316</v>
      </c>
      <c r="H93" s="1583"/>
      <c r="I93" s="1935" t="s">
        <v>316</v>
      </c>
      <c r="J93" s="1583"/>
      <c r="K93" s="1583"/>
      <c r="L93" s="1935"/>
      <c r="M93" s="1583"/>
      <c r="N93" s="1583"/>
      <c r="O93" s="1935"/>
      <c r="P93" s="1583"/>
      <c r="Q93" s="1935"/>
      <c r="R93" s="1583"/>
      <c r="S93" s="1934" t="s">
        <v>246</v>
      </c>
      <c r="T93" s="1583"/>
      <c r="U93" s="1583"/>
      <c r="V93" s="1583"/>
      <c r="W93" s="1583"/>
      <c r="X93" s="1583"/>
      <c r="Y93" s="1583"/>
      <c r="Z93" s="1583"/>
      <c r="AA93" s="1935" t="s">
        <v>306</v>
      </c>
      <c r="AB93" s="1583"/>
      <c r="AC93" s="1583"/>
      <c r="AD93" s="1583"/>
      <c r="AE93" s="1583"/>
      <c r="AF93" s="1935" t="s">
        <v>307</v>
      </c>
      <c r="AG93" s="1583"/>
      <c r="AH93" s="1583"/>
      <c r="AI93" s="475" t="s">
        <v>336</v>
      </c>
      <c r="AJ93" s="1936" t="s">
        <v>354</v>
      </c>
      <c r="AK93" s="1583"/>
      <c r="AL93" s="1583"/>
      <c r="AM93" s="1583"/>
      <c r="AN93" s="1583"/>
      <c r="AO93" s="1583"/>
      <c r="AP93" s="474">
        <v>1175000000</v>
      </c>
      <c r="AQ93" s="474">
        <v>21950000</v>
      </c>
      <c r="AR93" s="474">
        <v>578050000</v>
      </c>
      <c r="AS93" s="624">
        <v>0</v>
      </c>
      <c r="AT93" s="624">
        <v>0</v>
      </c>
      <c r="AU93" s="474">
        <v>21950000</v>
      </c>
      <c r="AV93" s="624">
        <v>0</v>
      </c>
      <c r="AW93" s="624">
        <v>0</v>
      </c>
      <c r="AX93" s="624">
        <v>0</v>
      </c>
      <c r="AY93" s="624">
        <v>0</v>
      </c>
      <c r="AZ93" s="624">
        <v>0</v>
      </c>
      <c r="BA93" s="624">
        <v>0</v>
      </c>
      <c r="BB93" s="624">
        <v>0</v>
      </c>
    </row>
    <row r="94" spans="1:54" hidden="1" x14ac:dyDescent="0.25">
      <c r="A94" s="1931" t="s">
        <v>35</v>
      </c>
      <c r="B94" s="1583"/>
      <c r="C94" s="1931" t="s">
        <v>315</v>
      </c>
      <c r="D94" s="1583"/>
      <c r="E94" s="1931" t="s">
        <v>313</v>
      </c>
      <c r="F94" s="1583"/>
      <c r="G94" s="1931" t="s">
        <v>316</v>
      </c>
      <c r="H94" s="1583"/>
      <c r="I94" s="1931" t="s">
        <v>316</v>
      </c>
      <c r="J94" s="1583"/>
      <c r="K94" s="1583"/>
      <c r="L94" s="1931" t="s">
        <v>312</v>
      </c>
      <c r="M94" s="1583"/>
      <c r="N94" s="1583"/>
      <c r="O94" s="1931"/>
      <c r="P94" s="1583"/>
      <c r="Q94" s="1931"/>
      <c r="R94" s="1583"/>
      <c r="S94" s="1932" t="s">
        <v>73</v>
      </c>
      <c r="T94" s="1583"/>
      <c r="U94" s="1583"/>
      <c r="V94" s="1583"/>
      <c r="W94" s="1583"/>
      <c r="X94" s="1583"/>
      <c r="Y94" s="1583"/>
      <c r="Z94" s="1583"/>
      <c r="AA94" s="1931" t="s">
        <v>306</v>
      </c>
      <c r="AB94" s="1583"/>
      <c r="AC94" s="1583"/>
      <c r="AD94" s="1583"/>
      <c r="AE94" s="1583"/>
      <c r="AF94" s="1931" t="s">
        <v>307</v>
      </c>
      <c r="AG94" s="1583"/>
      <c r="AH94" s="1583"/>
      <c r="AI94" s="472" t="s">
        <v>86</v>
      </c>
      <c r="AJ94" s="1933" t="s">
        <v>308</v>
      </c>
      <c r="AK94" s="1583"/>
      <c r="AL94" s="1583"/>
      <c r="AM94" s="1583"/>
      <c r="AN94" s="1583"/>
      <c r="AO94" s="1583"/>
      <c r="AP94" s="471">
        <v>196000000</v>
      </c>
      <c r="AQ94" s="471">
        <v>14250000</v>
      </c>
      <c r="AR94" s="471">
        <v>2550000</v>
      </c>
      <c r="AS94" s="625">
        <v>0</v>
      </c>
      <c r="AT94" s="471">
        <v>1250000</v>
      </c>
      <c r="AU94" s="471">
        <v>13000000</v>
      </c>
      <c r="AV94" s="471">
        <v>9393681</v>
      </c>
      <c r="AW94" s="471">
        <v>-8143681</v>
      </c>
      <c r="AX94" s="471">
        <v>9393681</v>
      </c>
      <c r="AY94" s="625">
        <v>0</v>
      </c>
      <c r="AZ94" s="471">
        <v>9393681</v>
      </c>
      <c r="BA94" s="625">
        <v>0</v>
      </c>
      <c r="BB94" s="625">
        <v>0</v>
      </c>
    </row>
    <row r="95" spans="1:54" x14ac:dyDescent="0.25">
      <c r="A95" s="1931" t="s">
        <v>35</v>
      </c>
      <c r="B95" s="1583"/>
      <c r="C95" s="1931" t="s">
        <v>315</v>
      </c>
      <c r="D95" s="1583"/>
      <c r="E95" s="1931" t="s">
        <v>313</v>
      </c>
      <c r="F95" s="1583"/>
      <c r="G95" s="1931" t="s">
        <v>316</v>
      </c>
      <c r="H95" s="1583"/>
      <c r="I95" s="1931" t="s">
        <v>316</v>
      </c>
      <c r="J95" s="1583"/>
      <c r="K95" s="1583"/>
      <c r="L95" s="1931" t="s">
        <v>312</v>
      </c>
      <c r="M95" s="1583"/>
      <c r="N95" s="1583"/>
      <c r="O95" s="1931"/>
      <c r="P95" s="1583"/>
      <c r="Q95" s="1931"/>
      <c r="R95" s="1583"/>
      <c r="S95" s="1932" t="s">
        <v>73</v>
      </c>
      <c r="T95" s="1583"/>
      <c r="U95" s="1583"/>
      <c r="V95" s="1583"/>
      <c r="W95" s="1583"/>
      <c r="X95" s="1583"/>
      <c r="Y95" s="1583"/>
      <c r="Z95" s="1583"/>
      <c r="AA95" s="1931" t="s">
        <v>306</v>
      </c>
      <c r="AB95" s="1583"/>
      <c r="AC95" s="1583"/>
      <c r="AD95" s="1583"/>
      <c r="AE95" s="1583"/>
      <c r="AF95" s="1931" t="s">
        <v>307</v>
      </c>
      <c r="AG95" s="1583"/>
      <c r="AH95" s="1583"/>
      <c r="AI95" s="472" t="s">
        <v>336</v>
      </c>
      <c r="AJ95" s="1933" t="s">
        <v>354</v>
      </c>
      <c r="AK95" s="1583"/>
      <c r="AL95" s="1583"/>
      <c r="AM95" s="1583"/>
      <c r="AN95" s="1583"/>
      <c r="AO95" s="1583"/>
      <c r="AP95" s="471">
        <v>200000000</v>
      </c>
      <c r="AQ95" s="471">
        <v>21750000</v>
      </c>
      <c r="AR95" s="471">
        <v>153250000</v>
      </c>
      <c r="AS95" s="625">
        <v>0</v>
      </c>
      <c r="AT95" s="625">
        <v>0</v>
      </c>
      <c r="AU95" s="471">
        <v>21750000</v>
      </c>
      <c r="AV95" s="625">
        <v>0</v>
      </c>
      <c r="AW95" s="625">
        <v>0</v>
      </c>
      <c r="AX95" s="625">
        <v>0</v>
      </c>
      <c r="AY95" s="625">
        <v>0</v>
      </c>
      <c r="AZ95" s="625">
        <v>0</v>
      </c>
      <c r="BA95" s="625">
        <v>0</v>
      </c>
      <c r="BB95" s="625">
        <v>0</v>
      </c>
    </row>
    <row r="96" spans="1:54" hidden="1" x14ac:dyDescent="0.25">
      <c r="A96" s="1931" t="s">
        <v>35</v>
      </c>
      <c r="B96" s="1583"/>
      <c r="C96" s="1931" t="s">
        <v>315</v>
      </c>
      <c r="D96" s="1583"/>
      <c r="E96" s="1931" t="s">
        <v>313</v>
      </c>
      <c r="F96" s="1583"/>
      <c r="G96" s="1931" t="s">
        <v>316</v>
      </c>
      <c r="H96" s="1583"/>
      <c r="I96" s="1931" t="s">
        <v>316</v>
      </c>
      <c r="J96" s="1583"/>
      <c r="K96" s="1583"/>
      <c r="L96" s="1931" t="s">
        <v>325</v>
      </c>
      <c r="M96" s="1583"/>
      <c r="N96" s="1583"/>
      <c r="O96" s="1931"/>
      <c r="P96" s="1583"/>
      <c r="Q96" s="1931"/>
      <c r="R96" s="1583"/>
      <c r="S96" s="1932" t="s">
        <v>74</v>
      </c>
      <c r="T96" s="1583"/>
      <c r="U96" s="1583"/>
      <c r="V96" s="1583"/>
      <c r="W96" s="1583"/>
      <c r="X96" s="1583"/>
      <c r="Y96" s="1583"/>
      <c r="Z96" s="1583"/>
      <c r="AA96" s="1931" t="s">
        <v>306</v>
      </c>
      <c r="AB96" s="1583"/>
      <c r="AC96" s="1583"/>
      <c r="AD96" s="1583"/>
      <c r="AE96" s="1583"/>
      <c r="AF96" s="1931" t="s">
        <v>307</v>
      </c>
      <c r="AG96" s="1583"/>
      <c r="AH96" s="1583"/>
      <c r="AI96" s="472" t="s">
        <v>86</v>
      </c>
      <c r="AJ96" s="1933" t="s">
        <v>308</v>
      </c>
      <c r="AK96" s="1583"/>
      <c r="AL96" s="1583"/>
      <c r="AM96" s="1583"/>
      <c r="AN96" s="1583"/>
      <c r="AO96" s="1583"/>
      <c r="AP96" s="471">
        <v>20000000</v>
      </c>
      <c r="AQ96" s="471">
        <v>452200</v>
      </c>
      <c r="AR96" s="471">
        <v>19547800</v>
      </c>
      <c r="AS96" s="625">
        <v>0</v>
      </c>
      <c r="AT96" s="625">
        <v>0</v>
      </c>
      <c r="AU96" s="471">
        <v>452200</v>
      </c>
      <c r="AV96" s="625">
        <v>0</v>
      </c>
      <c r="AW96" s="625">
        <v>0</v>
      </c>
      <c r="AX96" s="625">
        <v>0</v>
      </c>
      <c r="AY96" s="625">
        <v>0</v>
      </c>
      <c r="AZ96" s="625">
        <v>0</v>
      </c>
      <c r="BA96" s="625">
        <v>0</v>
      </c>
      <c r="BB96" s="625">
        <v>0</v>
      </c>
    </row>
    <row r="97" spans="1:54" x14ac:dyDescent="0.25">
      <c r="A97" s="1931" t="s">
        <v>35</v>
      </c>
      <c r="B97" s="1583"/>
      <c r="C97" s="1931" t="s">
        <v>315</v>
      </c>
      <c r="D97" s="1583"/>
      <c r="E97" s="1931" t="s">
        <v>313</v>
      </c>
      <c r="F97" s="1583"/>
      <c r="G97" s="1931" t="s">
        <v>316</v>
      </c>
      <c r="H97" s="1583"/>
      <c r="I97" s="1931" t="s">
        <v>316</v>
      </c>
      <c r="J97" s="1583"/>
      <c r="K97" s="1583"/>
      <c r="L97" s="1931" t="s">
        <v>325</v>
      </c>
      <c r="M97" s="1583"/>
      <c r="N97" s="1583"/>
      <c r="O97" s="1931"/>
      <c r="P97" s="1583"/>
      <c r="Q97" s="1931"/>
      <c r="R97" s="1583"/>
      <c r="S97" s="1932" t="s">
        <v>74</v>
      </c>
      <c r="T97" s="1583"/>
      <c r="U97" s="1583"/>
      <c r="V97" s="1583"/>
      <c r="W97" s="1583"/>
      <c r="X97" s="1583"/>
      <c r="Y97" s="1583"/>
      <c r="Z97" s="1583"/>
      <c r="AA97" s="1931" t="s">
        <v>306</v>
      </c>
      <c r="AB97" s="1583"/>
      <c r="AC97" s="1583"/>
      <c r="AD97" s="1583"/>
      <c r="AE97" s="1583"/>
      <c r="AF97" s="1931" t="s">
        <v>307</v>
      </c>
      <c r="AG97" s="1583"/>
      <c r="AH97" s="1583"/>
      <c r="AI97" s="472" t="s">
        <v>336</v>
      </c>
      <c r="AJ97" s="1933" t="s">
        <v>354</v>
      </c>
      <c r="AK97" s="1583"/>
      <c r="AL97" s="1583"/>
      <c r="AM97" s="1583"/>
      <c r="AN97" s="1583"/>
      <c r="AO97" s="1583"/>
      <c r="AP97" s="471">
        <v>80000000</v>
      </c>
      <c r="AQ97" s="625">
        <v>0</v>
      </c>
      <c r="AR97" s="471">
        <v>80000000</v>
      </c>
      <c r="AS97" s="625">
        <v>0</v>
      </c>
      <c r="AT97" s="625">
        <v>0</v>
      </c>
      <c r="AU97" s="625">
        <v>0</v>
      </c>
      <c r="AV97" s="625">
        <v>0</v>
      </c>
      <c r="AW97" s="625">
        <v>0</v>
      </c>
      <c r="AX97" s="625">
        <v>0</v>
      </c>
      <c r="AY97" s="625">
        <v>0</v>
      </c>
      <c r="AZ97" s="625">
        <v>0</v>
      </c>
      <c r="BA97" s="625">
        <v>0</v>
      </c>
      <c r="BB97" s="625">
        <v>0</v>
      </c>
    </row>
    <row r="98" spans="1:54" hidden="1" x14ac:dyDescent="0.25">
      <c r="A98" s="1931" t="s">
        <v>35</v>
      </c>
      <c r="B98" s="1583"/>
      <c r="C98" s="1931" t="s">
        <v>315</v>
      </c>
      <c r="D98" s="1583"/>
      <c r="E98" s="1931" t="s">
        <v>313</v>
      </c>
      <c r="F98" s="1583"/>
      <c r="G98" s="1931" t="s">
        <v>316</v>
      </c>
      <c r="H98" s="1583"/>
      <c r="I98" s="1931" t="s">
        <v>316</v>
      </c>
      <c r="J98" s="1583"/>
      <c r="K98" s="1583"/>
      <c r="L98" s="1931" t="s">
        <v>321</v>
      </c>
      <c r="M98" s="1583"/>
      <c r="N98" s="1583"/>
      <c r="O98" s="1931"/>
      <c r="P98" s="1583"/>
      <c r="Q98" s="1931"/>
      <c r="R98" s="1583"/>
      <c r="S98" s="1932" t="s">
        <v>75</v>
      </c>
      <c r="T98" s="1583"/>
      <c r="U98" s="1583"/>
      <c r="V98" s="1583"/>
      <c r="W98" s="1583"/>
      <c r="X98" s="1583"/>
      <c r="Y98" s="1583"/>
      <c r="Z98" s="1583"/>
      <c r="AA98" s="1931" t="s">
        <v>306</v>
      </c>
      <c r="AB98" s="1583"/>
      <c r="AC98" s="1583"/>
      <c r="AD98" s="1583"/>
      <c r="AE98" s="1583"/>
      <c r="AF98" s="1931" t="s">
        <v>307</v>
      </c>
      <c r="AG98" s="1583"/>
      <c r="AH98" s="1583"/>
      <c r="AI98" s="472" t="s">
        <v>86</v>
      </c>
      <c r="AJ98" s="1933" t="s">
        <v>308</v>
      </c>
      <c r="AK98" s="1583"/>
      <c r="AL98" s="1583"/>
      <c r="AM98" s="1583"/>
      <c r="AN98" s="1583"/>
      <c r="AO98" s="1583"/>
      <c r="AP98" s="471">
        <v>10000000</v>
      </c>
      <c r="AQ98" s="471">
        <v>132400</v>
      </c>
      <c r="AR98" s="471">
        <v>3267600</v>
      </c>
      <c r="AS98" s="625">
        <v>0</v>
      </c>
      <c r="AT98" s="471">
        <v>132400</v>
      </c>
      <c r="AU98" s="625">
        <v>0</v>
      </c>
      <c r="AV98" s="471">
        <v>132400</v>
      </c>
      <c r="AW98" s="625">
        <v>0</v>
      </c>
      <c r="AX98" s="471">
        <v>132400</v>
      </c>
      <c r="AY98" s="625">
        <v>0</v>
      </c>
      <c r="AZ98" s="471">
        <v>132400</v>
      </c>
      <c r="BA98" s="625">
        <v>0</v>
      </c>
      <c r="BB98" s="625">
        <v>0</v>
      </c>
    </row>
    <row r="99" spans="1:54" x14ac:dyDescent="0.25">
      <c r="A99" s="1931" t="s">
        <v>35</v>
      </c>
      <c r="B99" s="1583"/>
      <c r="C99" s="1931" t="s">
        <v>315</v>
      </c>
      <c r="D99" s="1583"/>
      <c r="E99" s="1931" t="s">
        <v>313</v>
      </c>
      <c r="F99" s="1583"/>
      <c r="G99" s="1931" t="s">
        <v>316</v>
      </c>
      <c r="H99" s="1583"/>
      <c r="I99" s="1931" t="s">
        <v>316</v>
      </c>
      <c r="J99" s="1583"/>
      <c r="K99" s="1583"/>
      <c r="L99" s="1931" t="s">
        <v>321</v>
      </c>
      <c r="M99" s="1583"/>
      <c r="N99" s="1583"/>
      <c r="O99" s="1931"/>
      <c r="P99" s="1583"/>
      <c r="Q99" s="1931"/>
      <c r="R99" s="1583"/>
      <c r="S99" s="1932" t="s">
        <v>75</v>
      </c>
      <c r="T99" s="1583"/>
      <c r="U99" s="1583"/>
      <c r="V99" s="1583"/>
      <c r="W99" s="1583"/>
      <c r="X99" s="1583"/>
      <c r="Y99" s="1583"/>
      <c r="Z99" s="1583"/>
      <c r="AA99" s="1931" t="s">
        <v>306</v>
      </c>
      <c r="AB99" s="1583"/>
      <c r="AC99" s="1583"/>
      <c r="AD99" s="1583"/>
      <c r="AE99" s="1583"/>
      <c r="AF99" s="1931" t="s">
        <v>307</v>
      </c>
      <c r="AG99" s="1583"/>
      <c r="AH99" s="1583"/>
      <c r="AI99" s="472" t="s">
        <v>336</v>
      </c>
      <c r="AJ99" s="1933" t="s">
        <v>354</v>
      </c>
      <c r="AK99" s="1583"/>
      <c r="AL99" s="1583"/>
      <c r="AM99" s="1583"/>
      <c r="AN99" s="1583"/>
      <c r="AO99" s="1583"/>
      <c r="AP99" s="471">
        <v>20000000</v>
      </c>
      <c r="AQ99" s="471">
        <v>200000</v>
      </c>
      <c r="AR99" s="471">
        <v>19800000</v>
      </c>
      <c r="AS99" s="625">
        <v>0</v>
      </c>
      <c r="AT99" s="625">
        <v>0</v>
      </c>
      <c r="AU99" s="471">
        <v>200000</v>
      </c>
      <c r="AV99" s="625">
        <v>0</v>
      </c>
      <c r="AW99" s="625">
        <v>0</v>
      </c>
      <c r="AX99" s="625">
        <v>0</v>
      </c>
      <c r="AY99" s="625">
        <v>0</v>
      </c>
      <c r="AZ99" s="625">
        <v>0</v>
      </c>
      <c r="BA99" s="625">
        <v>0</v>
      </c>
      <c r="BB99" s="625">
        <v>0</v>
      </c>
    </row>
    <row r="100" spans="1:54" hidden="1" x14ac:dyDescent="0.25">
      <c r="A100" s="1931" t="s">
        <v>35</v>
      </c>
      <c r="B100" s="1583"/>
      <c r="C100" s="1931" t="s">
        <v>315</v>
      </c>
      <c r="D100" s="1583"/>
      <c r="E100" s="1931" t="s">
        <v>313</v>
      </c>
      <c r="F100" s="1583"/>
      <c r="G100" s="1931" t="s">
        <v>316</v>
      </c>
      <c r="H100" s="1583"/>
      <c r="I100" s="1931" t="s">
        <v>316</v>
      </c>
      <c r="J100" s="1583"/>
      <c r="K100" s="1583"/>
      <c r="L100" s="1931" t="s">
        <v>319</v>
      </c>
      <c r="M100" s="1583"/>
      <c r="N100" s="1583"/>
      <c r="O100" s="1931"/>
      <c r="P100" s="1583"/>
      <c r="Q100" s="1931"/>
      <c r="R100" s="1583"/>
      <c r="S100" s="1932" t="s">
        <v>76</v>
      </c>
      <c r="T100" s="1583"/>
      <c r="U100" s="1583"/>
      <c r="V100" s="1583"/>
      <c r="W100" s="1583"/>
      <c r="X100" s="1583"/>
      <c r="Y100" s="1583"/>
      <c r="Z100" s="1583"/>
      <c r="AA100" s="1931" t="s">
        <v>306</v>
      </c>
      <c r="AB100" s="1583"/>
      <c r="AC100" s="1583"/>
      <c r="AD100" s="1583"/>
      <c r="AE100" s="1583"/>
      <c r="AF100" s="1931" t="s">
        <v>307</v>
      </c>
      <c r="AG100" s="1583"/>
      <c r="AH100" s="1583"/>
      <c r="AI100" s="472" t="s">
        <v>86</v>
      </c>
      <c r="AJ100" s="1933" t="s">
        <v>308</v>
      </c>
      <c r="AK100" s="1583"/>
      <c r="AL100" s="1583"/>
      <c r="AM100" s="1583"/>
      <c r="AN100" s="1583"/>
      <c r="AO100" s="1583"/>
      <c r="AP100" s="471">
        <v>6600000</v>
      </c>
      <c r="AQ100" s="471">
        <v>650000</v>
      </c>
      <c r="AR100" s="471">
        <v>2113240</v>
      </c>
      <c r="AS100" s="625">
        <v>0</v>
      </c>
      <c r="AT100" s="471">
        <v>1247600</v>
      </c>
      <c r="AU100" s="471">
        <v>-597600</v>
      </c>
      <c r="AV100" s="471">
        <v>1247600</v>
      </c>
      <c r="AW100" s="625">
        <v>0</v>
      </c>
      <c r="AX100" s="471">
        <v>1247600</v>
      </c>
      <c r="AY100" s="625">
        <v>0</v>
      </c>
      <c r="AZ100" s="471">
        <v>1247600</v>
      </c>
      <c r="BA100" s="625">
        <v>0</v>
      </c>
      <c r="BB100" s="625">
        <v>0</v>
      </c>
    </row>
    <row r="101" spans="1:54" x14ac:dyDescent="0.25">
      <c r="A101" s="1931" t="s">
        <v>35</v>
      </c>
      <c r="B101" s="1583"/>
      <c r="C101" s="1931" t="s">
        <v>315</v>
      </c>
      <c r="D101" s="1583"/>
      <c r="E101" s="1931" t="s">
        <v>313</v>
      </c>
      <c r="F101" s="1583"/>
      <c r="G101" s="1931" t="s">
        <v>316</v>
      </c>
      <c r="H101" s="1583"/>
      <c r="I101" s="1931" t="s">
        <v>316</v>
      </c>
      <c r="J101" s="1583"/>
      <c r="K101" s="1583"/>
      <c r="L101" s="1931" t="s">
        <v>319</v>
      </c>
      <c r="M101" s="1583"/>
      <c r="N101" s="1583"/>
      <c r="O101" s="1931"/>
      <c r="P101" s="1583"/>
      <c r="Q101" s="1931"/>
      <c r="R101" s="1583"/>
      <c r="S101" s="1932" t="s">
        <v>76</v>
      </c>
      <c r="T101" s="1583"/>
      <c r="U101" s="1583"/>
      <c r="V101" s="1583"/>
      <c r="W101" s="1583"/>
      <c r="X101" s="1583"/>
      <c r="Y101" s="1583"/>
      <c r="Z101" s="1583"/>
      <c r="AA101" s="1931" t="s">
        <v>306</v>
      </c>
      <c r="AB101" s="1583"/>
      <c r="AC101" s="1583"/>
      <c r="AD101" s="1583"/>
      <c r="AE101" s="1583"/>
      <c r="AF101" s="1931" t="s">
        <v>307</v>
      </c>
      <c r="AG101" s="1583"/>
      <c r="AH101" s="1583"/>
      <c r="AI101" s="472" t="s">
        <v>336</v>
      </c>
      <c r="AJ101" s="1933" t="s">
        <v>354</v>
      </c>
      <c r="AK101" s="1583"/>
      <c r="AL101" s="1583"/>
      <c r="AM101" s="1583"/>
      <c r="AN101" s="1583"/>
      <c r="AO101" s="1583"/>
      <c r="AP101" s="471">
        <v>550000000</v>
      </c>
      <c r="AQ101" s="625">
        <v>0</v>
      </c>
      <c r="AR101" s="625">
        <v>0</v>
      </c>
      <c r="AS101" s="625">
        <v>0</v>
      </c>
      <c r="AT101" s="625">
        <v>0</v>
      </c>
      <c r="AU101" s="625">
        <v>0</v>
      </c>
      <c r="AV101" s="625">
        <v>0</v>
      </c>
      <c r="AW101" s="625">
        <v>0</v>
      </c>
      <c r="AX101" s="625">
        <v>0</v>
      </c>
      <c r="AY101" s="625">
        <v>0</v>
      </c>
      <c r="AZ101" s="625">
        <v>0</v>
      </c>
      <c r="BA101" s="625">
        <v>0</v>
      </c>
      <c r="BB101" s="625">
        <v>0</v>
      </c>
    </row>
    <row r="102" spans="1:54" hidden="1" x14ac:dyDescent="0.25">
      <c r="A102" s="1931" t="s">
        <v>35</v>
      </c>
      <c r="B102" s="1583"/>
      <c r="C102" s="1931" t="s">
        <v>315</v>
      </c>
      <c r="D102" s="1583"/>
      <c r="E102" s="1931" t="s">
        <v>313</v>
      </c>
      <c r="F102" s="1583"/>
      <c r="G102" s="1931" t="s">
        <v>316</v>
      </c>
      <c r="H102" s="1583"/>
      <c r="I102" s="1931" t="s">
        <v>316</v>
      </c>
      <c r="J102" s="1583"/>
      <c r="K102" s="1583"/>
      <c r="L102" s="1931" t="s">
        <v>331</v>
      </c>
      <c r="M102" s="1583"/>
      <c r="N102" s="1583"/>
      <c r="O102" s="1931"/>
      <c r="P102" s="1583"/>
      <c r="Q102" s="1931"/>
      <c r="R102" s="1583"/>
      <c r="S102" s="1932" t="s">
        <v>77</v>
      </c>
      <c r="T102" s="1583"/>
      <c r="U102" s="1583"/>
      <c r="V102" s="1583"/>
      <c r="W102" s="1583"/>
      <c r="X102" s="1583"/>
      <c r="Y102" s="1583"/>
      <c r="Z102" s="1583"/>
      <c r="AA102" s="1931" t="s">
        <v>306</v>
      </c>
      <c r="AB102" s="1583"/>
      <c r="AC102" s="1583"/>
      <c r="AD102" s="1583"/>
      <c r="AE102" s="1583"/>
      <c r="AF102" s="1931" t="s">
        <v>307</v>
      </c>
      <c r="AG102" s="1583"/>
      <c r="AH102" s="1583"/>
      <c r="AI102" s="472" t="s">
        <v>86</v>
      </c>
      <c r="AJ102" s="1933" t="s">
        <v>308</v>
      </c>
      <c r="AK102" s="1583"/>
      <c r="AL102" s="1583"/>
      <c r="AM102" s="1583"/>
      <c r="AN102" s="1583"/>
      <c r="AO102" s="1583"/>
      <c r="AP102" s="471">
        <v>7503744</v>
      </c>
      <c r="AQ102" s="625">
        <v>0</v>
      </c>
      <c r="AR102" s="471">
        <v>1353744</v>
      </c>
      <c r="AS102" s="625">
        <v>0</v>
      </c>
      <c r="AT102" s="625">
        <v>0</v>
      </c>
      <c r="AU102" s="625">
        <v>0</v>
      </c>
      <c r="AV102" s="625">
        <v>0</v>
      </c>
      <c r="AW102" s="625">
        <v>0</v>
      </c>
      <c r="AX102" s="625">
        <v>0</v>
      </c>
      <c r="AY102" s="625">
        <v>0</v>
      </c>
      <c r="AZ102" s="625">
        <v>0</v>
      </c>
      <c r="BA102" s="625">
        <v>0</v>
      </c>
      <c r="BB102" s="625">
        <v>0</v>
      </c>
    </row>
    <row r="103" spans="1:54" x14ac:dyDescent="0.25">
      <c r="A103" s="1931" t="s">
        <v>35</v>
      </c>
      <c r="B103" s="1583"/>
      <c r="C103" s="1931" t="s">
        <v>315</v>
      </c>
      <c r="D103" s="1583"/>
      <c r="E103" s="1931" t="s">
        <v>313</v>
      </c>
      <c r="F103" s="1583"/>
      <c r="G103" s="1931" t="s">
        <v>316</v>
      </c>
      <c r="H103" s="1583"/>
      <c r="I103" s="1931" t="s">
        <v>316</v>
      </c>
      <c r="J103" s="1583"/>
      <c r="K103" s="1583"/>
      <c r="L103" s="1931" t="s">
        <v>331</v>
      </c>
      <c r="M103" s="1583"/>
      <c r="N103" s="1583"/>
      <c r="O103" s="1931"/>
      <c r="P103" s="1583"/>
      <c r="Q103" s="1931"/>
      <c r="R103" s="1583"/>
      <c r="S103" s="1932" t="s">
        <v>77</v>
      </c>
      <c r="T103" s="1583"/>
      <c r="U103" s="1583"/>
      <c r="V103" s="1583"/>
      <c r="W103" s="1583"/>
      <c r="X103" s="1583"/>
      <c r="Y103" s="1583"/>
      <c r="Z103" s="1583"/>
      <c r="AA103" s="1931" t="s">
        <v>306</v>
      </c>
      <c r="AB103" s="1583"/>
      <c r="AC103" s="1583"/>
      <c r="AD103" s="1583"/>
      <c r="AE103" s="1583"/>
      <c r="AF103" s="1931" t="s">
        <v>307</v>
      </c>
      <c r="AG103" s="1583"/>
      <c r="AH103" s="1583"/>
      <c r="AI103" s="472" t="s">
        <v>336</v>
      </c>
      <c r="AJ103" s="1933" t="s">
        <v>354</v>
      </c>
      <c r="AK103" s="1583"/>
      <c r="AL103" s="1583"/>
      <c r="AM103" s="1583"/>
      <c r="AN103" s="1583"/>
      <c r="AO103" s="1583"/>
      <c r="AP103" s="471">
        <v>35000000</v>
      </c>
      <c r="AQ103" s="625">
        <v>0</v>
      </c>
      <c r="AR103" s="471">
        <v>35000000</v>
      </c>
      <c r="AS103" s="625">
        <v>0</v>
      </c>
      <c r="AT103" s="625">
        <v>0</v>
      </c>
      <c r="AU103" s="625">
        <v>0</v>
      </c>
      <c r="AV103" s="625">
        <v>0</v>
      </c>
      <c r="AW103" s="625">
        <v>0</v>
      </c>
      <c r="AX103" s="625">
        <v>0</v>
      </c>
      <c r="AY103" s="625">
        <v>0</v>
      </c>
      <c r="AZ103" s="625">
        <v>0</v>
      </c>
      <c r="BA103" s="625">
        <v>0</v>
      </c>
      <c r="BB103" s="625">
        <v>0</v>
      </c>
    </row>
    <row r="104" spans="1:54" hidden="1" x14ac:dyDescent="0.25">
      <c r="A104" s="1931" t="s">
        <v>35</v>
      </c>
      <c r="B104" s="1583"/>
      <c r="C104" s="1931" t="s">
        <v>315</v>
      </c>
      <c r="D104" s="1583"/>
      <c r="E104" s="1931" t="s">
        <v>313</v>
      </c>
      <c r="F104" s="1583"/>
      <c r="G104" s="1931" t="s">
        <v>316</v>
      </c>
      <c r="H104" s="1583"/>
      <c r="I104" s="1931" t="s">
        <v>316</v>
      </c>
      <c r="J104" s="1583"/>
      <c r="K104" s="1583"/>
      <c r="L104" s="1931" t="s">
        <v>332</v>
      </c>
      <c r="M104" s="1583"/>
      <c r="N104" s="1583"/>
      <c r="O104" s="1931"/>
      <c r="P104" s="1583"/>
      <c r="Q104" s="1931"/>
      <c r="R104" s="1583"/>
      <c r="S104" s="1932" t="s">
        <v>78</v>
      </c>
      <c r="T104" s="1583"/>
      <c r="U104" s="1583"/>
      <c r="V104" s="1583"/>
      <c r="W104" s="1583"/>
      <c r="X104" s="1583"/>
      <c r="Y104" s="1583"/>
      <c r="Z104" s="1583"/>
      <c r="AA104" s="1931" t="s">
        <v>306</v>
      </c>
      <c r="AB104" s="1583"/>
      <c r="AC104" s="1583"/>
      <c r="AD104" s="1583"/>
      <c r="AE104" s="1583"/>
      <c r="AF104" s="1931" t="s">
        <v>307</v>
      </c>
      <c r="AG104" s="1583"/>
      <c r="AH104" s="1583"/>
      <c r="AI104" s="472" t="s">
        <v>86</v>
      </c>
      <c r="AJ104" s="1933" t="s">
        <v>308</v>
      </c>
      <c r="AK104" s="1583"/>
      <c r="AL104" s="1583"/>
      <c r="AM104" s="1583"/>
      <c r="AN104" s="1583"/>
      <c r="AO104" s="1583"/>
      <c r="AP104" s="471">
        <v>9000000</v>
      </c>
      <c r="AQ104" s="625">
        <v>0</v>
      </c>
      <c r="AR104" s="471">
        <v>3800000</v>
      </c>
      <c r="AS104" s="625">
        <v>0</v>
      </c>
      <c r="AT104" s="625">
        <v>0</v>
      </c>
      <c r="AU104" s="625">
        <v>0</v>
      </c>
      <c r="AV104" s="625">
        <v>0</v>
      </c>
      <c r="AW104" s="625">
        <v>0</v>
      </c>
      <c r="AX104" s="625">
        <v>0</v>
      </c>
      <c r="AY104" s="625">
        <v>0</v>
      </c>
      <c r="AZ104" s="625">
        <v>0</v>
      </c>
      <c r="BA104" s="625">
        <v>0</v>
      </c>
      <c r="BB104" s="625">
        <v>0</v>
      </c>
    </row>
    <row r="105" spans="1:54" hidden="1" x14ac:dyDescent="0.25">
      <c r="A105" s="1931" t="s">
        <v>35</v>
      </c>
      <c r="B105" s="1583"/>
      <c r="C105" s="1931" t="s">
        <v>315</v>
      </c>
      <c r="D105" s="1583"/>
      <c r="E105" s="1931" t="s">
        <v>313</v>
      </c>
      <c r="F105" s="1583"/>
      <c r="G105" s="1931" t="s">
        <v>316</v>
      </c>
      <c r="H105" s="1583"/>
      <c r="I105" s="1931" t="s">
        <v>316</v>
      </c>
      <c r="J105" s="1583"/>
      <c r="K105" s="1583"/>
      <c r="L105" s="1931" t="s">
        <v>333</v>
      </c>
      <c r="M105" s="1583"/>
      <c r="N105" s="1583"/>
      <c r="O105" s="1931"/>
      <c r="P105" s="1583"/>
      <c r="Q105" s="1931"/>
      <c r="R105" s="1583"/>
      <c r="S105" s="1932" t="s">
        <v>79</v>
      </c>
      <c r="T105" s="1583"/>
      <c r="U105" s="1583"/>
      <c r="V105" s="1583"/>
      <c r="W105" s="1583"/>
      <c r="X105" s="1583"/>
      <c r="Y105" s="1583"/>
      <c r="Z105" s="1583"/>
      <c r="AA105" s="1931" t="s">
        <v>306</v>
      </c>
      <c r="AB105" s="1583"/>
      <c r="AC105" s="1583"/>
      <c r="AD105" s="1583"/>
      <c r="AE105" s="1583"/>
      <c r="AF105" s="1931" t="s">
        <v>307</v>
      </c>
      <c r="AG105" s="1583"/>
      <c r="AH105" s="1583"/>
      <c r="AI105" s="472" t="s">
        <v>86</v>
      </c>
      <c r="AJ105" s="1933" t="s">
        <v>308</v>
      </c>
      <c r="AK105" s="1583"/>
      <c r="AL105" s="1583"/>
      <c r="AM105" s="1583"/>
      <c r="AN105" s="1583"/>
      <c r="AO105" s="1583"/>
      <c r="AP105" s="471">
        <v>33000000</v>
      </c>
      <c r="AQ105" s="471">
        <v>1349450</v>
      </c>
      <c r="AR105" s="471">
        <v>1341712</v>
      </c>
      <c r="AS105" s="625">
        <v>0</v>
      </c>
      <c r="AT105" s="471">
        <v>1914938</v>
      </c>
      <c r="AU105" s="471">
        <v>-565488</v>
      </c>
      <c r="AV105" s="471">
        <v>1914938</v>
      </c>
      <c r="AW105" s="625">
        <v>0</v>
      </c>
      <c r="AX105" s="471">
        <v>1914938</v>
      </c>
      <c r="AY105" s="625">
        <v>0</v>
      </c>
      <c r="AZ105" s="471">
        <v>1914938</v>
      </c>
      <c r="BA105" s="625">
        <v>0</v>
      </c>
      <c r="BB105" s="625">
        <v>0</v>
      </c>
    </row>
    <row r="106" spans="1:54" x14ac:dyDescent="0.25">
      <c r="A106" s="1931" t="s">
        <v>35</v>
      </c>
      <c r="B106" s="1583"/>
      <c r="C106" s="1931" t="s">
        <v>315</v>
      </c>
      <c r="D106" s="1583"/>
      <c r="E106" s="1931" t="s">
        <v>313</v>
      </c>
      <c r="F106" s="1583"/>
      <c r="G106" s="1931" t="s">
        <v>316</v>
      </c>
      <c r="H106" s="1583"/>
      <c r="I106" s="1931" t="s">
        <v>316</v>
      </c>
      <c r="J106" s="1583"/>
      <c r="K106" s="1583"/>
      <c r="L106" s="1931" t="s">
        <v>333</v>
      </c>
      <c r="M106" s="1583"/>
      <c r="N106" s="1583"/>
      <c r="O106" s="1931"/>
      <c r="P106" s="1583"/>
      <c r="Q106" s="1931"/>
      <c r="R106" s="1583"/>
      <c r="S106" s="1932" t="s">
        <v>79</v>
      </c>
      <c r="T106" s="1583"/>
      <c r="U106" s="1583"/>
      <c r="V106" s="1583"/>
      <c r="W106" s="1583"/>
      <c r="X106" s="1583"/>
      <c r="Y106" s="1583"/>
      <c r="Z106" s="1583"/>
      <c r="AA106" s="1931" t="s">
        <v>306</v>
      </c>
      <c r="AB106" s="1583"/>
      <c r="AC106" s="1583"/>
      <c r="AD106" s="1583"/>
      <c r="AE106" s="1583"/>
      <c r="AF106" s="1931" t="s">
        <v>307</v>
      </c>
      <c r="AG106" s="1583"/>
      <c r="AH106" s="1583"/>
      <c r="AI106" s="472" t="s">
        <v>336</v>
      </c>
      <c r="AJ106" s="1933" t="s">
        <v>354</v>
      </c>
      <c r="AK106" s="1583"/>
      <c r="AL106" s="1583"/>
      <c r="AM106" s="1583"/>
      <c r="AN106" s="1583"/>
      <c r="AO106" s="1583"/>
      <c r="AP106" s="471">
        <v>270000000</v>
      </c>
      <c r="AQ106" s="625">
        <v>0</v>
      </c>
      <c r="AR106" s="471">
        <v>270000000</v>
      </c>
      <c r="AS106" s="625">
        <v>0</v>
      </c>
      <c r="AT106" s="625">
        <v>0</v>
      </c>
      <c r="AU106" s="625">
        <v>0</v>
      </c>
      <c r="AV106" s="625">
        <v>0</v>
      </c>
      <c r="AW106" s="625">
        <v>0</v>
      </c>
      <c r="AX106" s="625">
        <v>0</v>
      </c>
      <c r="AY106" s="625">
        <v>0</v>
      </c>
      <c r="AZ106" s="625">
        <v>0</v>
      </c>
      <c r="BA106" s="625">
        <v>0</v>
      </c>
      <c r="BB106" s="625">
        <v>0</v>
      </c>
    </row>
    <row r="107" spans="1:54" hidden="1" x14ac:dyDescent="0.25">
      <c r="A107" s="1931" t="s">
        <v>35</v>
      </c>
      <c r="B107" s="1583"/>
      <c r="C107" s="1931" t="s">
        <v>315</v>
      </c>
      <c r="D107" s="1583"/>
      <c r="E107" s="1931" t="s">
        <v>313</v>
      </c>
      <c r="F107" s="1583"/>
      <c r="G107" s="1931" t="s">
        <v>316</v>
      </c>
      <c r="H107" s="1583"/>
      <c r="I107" s="1931" t="s">
        <v>316</v>
      </c>
      <c r="J107" s="1583"/>
      <c r="K107" s="1583"/>
      <c r="L107" s="1931" t="s">
        <v>335</v>
      </c>
      <c r="M107" s="1583"/>
      <c r="N107" s="1583"/>
      <c r="O107" s="1931"/>
      <c r="P107" s="1583"/>
      <c r="Q107" s="1931"/>
      <c r="R107" s="1583"/>
      <c r="S107" s="1932" t="s">
        <v>80</v>
      </c>
      <c r="T107" s="1583"/>
      <c r="U107" s="1583"/>
      <c r="V107" s="1583"/>
      <c r="W107" s="1583"/>
      <c r="X107" s="1583"/>
      <c r="Y107" s="1583"/>
      <c r="Z107" s="1583"/>
      <c r="AA107" s="1931" t="s">
        <v>306</v>
      </c>
      <c r="AB107" s="1583"/>
      <c r="AC107" s="1583"/>
      <c r="AD107" s="1583"/>
      <c r="AE107" s="1583"/>
      <c r="AF107" s="1931" t="s">
        <v>307</v>
      </c>
      <c r="AG107" s="1583"/>
      <c r="AH107" s="1583"/>
      <c r="AI107" s="472" t="s">
        <v>86</v>
      </c>
      <c r="AJ107" s="1933" t="s">
        <v>308</v>
      </c>
      <c r="AK107" s="1583"/>
      <c r="AL107" s="1583"/>
      <c r="AM107" s="1583"/>
      <c r="AN107" s="1583"/>
      <c r="AO107" s="1583"/>
      <c r="AP107" s="471">
        <v>16000000</v>
      </c>
      <c r="AQ107" s="471">
        <v>165997</v>
      </c>
      <c r="AR107" s="471">
        <v>326118</v>
      </c>
      <c r="AS107" s="625">
        <v>0</v>
      </c>
      <c r="AT107" s="471">
        <v>541397</v>
      </c>
      <c r="AU107" s="471">
        <v>-375400</v>
      </c>
      <c r="AV107" s="471">
        <v>541397</v>
      </c>
      <c r="AW107" s="625">
        <v>0</v>
      </c>
      <c r="AX107" s="471">
        <v>541397</v>
      </c>
      <c r="AY107" s="625">
        <v>0</v>
      </c>
      <c r="AZ107" s="471">
        <v>541397</v>
      </c>
      <c r="BA107" s="625">
        <v>0</v>
      </c>
      <c r="BB107" s="625">
        <v>0</v>
      </c>
    </row>
    <row r="108" spans="1:54" x14ac:dyDescent="0.25">
      <c r="A108" s="1931" t="s">
        <v>35</v>
      </c>
      <c r="B108" s="1583"/>
      <c r="C108" s="1931" t="s">
        <v>315</v>
      </c>
      <c r="D108" s="1583"/>
      <c r="E108" s="1931" t="s">
        <v>313</v>
      </c>
      <c r="F108" s="1583"/>
      <c r="G108" s="1931" t="s">
        <v>316</v>
      </c>
      <c r="H108" s="1583"/>
      <c r="I108" s="1931" t="s">
        <v>316</v>
      </c>
      <c r="J108" s="1583"/>
      <c r="K108" s="1583"/>
      <c r="L108" s="1931" t="s">
        <v>335</v>
      </c>
      <c r="M108" s="1583"/>
      <c r="N108" s="1583"/>
      <c r="O108" s="1931"/>
      <c r="P108" s="1583"/>
      <c r="Q108" s="1931"/>
      <c r="R108" s="1583"/>
      <c r="S108" s="1932" t="s">
        <v>80</v>
      </c>
      <c r="T108" s="1583"/>
      <c r="U108" s="1583"/>
      <c r="V108" s="1583"/>
      <c r="W108" s="1583"/>
      <c r="X108" s="1583"/>
      <c r="Y108" s="1583"/>
      <c r="Z108" s="1583"/>
      <c r="AA108" s="1931" t="s">
        <v>306</v>
      </c>
      <c r="AB108" s="1583"/>
      <c r="AC108" s="1583"/>
      <c r="AD108" s="1583"/>
      <c r="AE108" s="1583"/>
      <c r="AF108" s="1931" t="s">
        <v>307</v>
      </c>
      <c r="AG108" s="1583"/>
      <c r="AH108" s="1583"/>
      <c r="AI108" s="472" t="s">
        <v>336</v>
      </c>
      <c r="AJ108" s="1933" t="s">
        <v>354</v>
      </c>
      <c r="AK108" s="1583"/>
      <c r="AL108" s="1583"/>
      <c r="AM108" s="1583"/>
      <c r="AN108" s="1583"/>
      <c r="AO108" s="1583"/>
      <c r="AP108" s="471">
        <v>20000000</v>
      </c>
      <c r="AQ108" s="625">
        <v>0</v>
      </c>
      <c r="AR108" s="471">
        <v>20000000</v>
      </c>
      <c r="AS108" s="625">
        <v>0</v>
      </c>
      <c r="AT108" s="625">
        <v>0</v>
      </c>
      <c r="AU108" s="625">
        <v>0</v>
      </c>
      <c r="AV108" s="625">
        <v>0</v>
      </c>
      <c r="AW108" s="625">
        <v>0</v>
      </c>
      <c r="AX108" s="625">
        <v>0</v>
      </c>
      <c r="AY108" s="625">
        <v>0</v>
      </c>
      <c r="AZ108" s="625">
        <v>0</v>
      </c>
      <c r="BA108" s="625">
        <v>0</v>
      </c>
      <c r="BB108" s="625">
        <v>0</v>
      </c>
    </row>
    <row r="109" spans="1:54" hidden="1" x14ac:dyDescent="0.25">
      <c r="A109" s="1935" t="s">
        <v>35</v>
      </c>
      <c r="B109" s="1583"/>
      <c r="C109" s="1935" t="s">
        <v>315</v>
      </c>
      <c r="D109" s="1583"/>
      <c r="E109" s="1935" t="s">
        <v>313</v>
      </c>
      <c r="F109" s="1583"/>
      <c r="G109" s="1935" t="s">
        <v>316</v>
      </c>
      <c r="H109" s="1583"/>
      <c r="I109" s="1935" t="s">
        <v>317</v>
      </c>
      <c r="J109" s="1583"/>
      <c r="K109" s="1583"/>
      <c r="L109" s="1935"/>
      <c r="M109" s="1583"/>
      <c r="N109" s="1583"/>
      <c r="O109" s="1935"/>
      <c r="P109" s="1583"/>
      <c r="Q109" s="1935"/>
      <c r="R109" s="1583"/>
      <c r="S109" s="1934" t="s">
        <v>249</v>
      </c>
      <c r="T109" s="1583"/>
      <c r="U109" s="1583"/>
      <c r="V109" s="1583"/>
      <c r="W109" s="1583"/>
      <c r="X109" s="1583"/>
      <c r="Y109" s="1583"/>
      <c r="Z109" s="1583"/>
      <c r="AA109" s="1935" t="s">
        <v>306</v>
      </c>
      <c r="AB109" s="1583"/>
      <c r="AC109" s="1583"/>
      <c r="AD109" s="1583"/>
      <c r="AE109" s="1583"/>
      <c r="AF109" s="1935" t="s">
        <v>307</v>
      </c>
      <c r="AG109" s="1583"/>
      <c r="AH109" s="1583"/>
      <c r="AI109" s="475" t="s">
        <v>86</v>
      </c>
      <c r="AJ109" s="1936" t="s">
        <v>308</v>
      </c>
      <c r="AK109" s="1583"/>
      <c r="AL109" s="1583"/>
      <c r="AM109" s="1583"/>
      <c r="AN109" s="1583"/>
      <c r="AO109" s="1583"/>
      <c r="AP109" s="474">
        <v>6153723603</v>
      </c>
      <c r="AQ109" s="474">
        <v>222887094</v>
      </c>
      <c r="AR109" s="474">
        <v>1566636301.47</v>
      </c>
      <c r="AS109" s="624">
        <v>0</v>
      </c>
      <c r="AT109" s="474">
        <v>27435678</v>
      </c>
      <c r="AU109" s="474">
        <v>195451416</v>
      </c>
      <c r="AV109" s="474">
        <v>128620551</v>
      </c>
      <c r="AW109" s="474">
        <v>-101184873</v>
      </c>
      <c r="AX109" s="474">
        <v>128620551</v>
      </c>
      <c r="AY109" s="624">
        <v>0</v>
      </c>
      <c r="AZ109" s="474">
        <v>128620551</v>
      </c>
      <c r="BA109" s="624">
        <v>0</v>
      </c>
      <c r="BB109" s="624">
        <v>0</v>
      </c>
    </row>
    <row r="110" spans="1:54" x14ac:dyDescent="0.25">
      <c r="A110" s="1935" t="s">
        <v>35</v>
      </c>
      <c r="B110" s="1583"/>
      <c r="C110" s="1935" t="s">
        <v>315</v>
      </c>
      <c r="D110" s="1583"/>
      <c r="E110" s="1935" t="s">
        <v>313</v>
      </c>
      <c r="F110" s="1583"/>
      <c r="G110" s="1935" t="s">
        <v>316</v>
      </c>
      <c r="H110" s="1583"/>
      <c r="I110" s="1935" t="s">
        <v>317</v>
      </c>
      <c r="J110" s="1583"/>
      <c r="K110" s="1583"/>
      <c r="L110" s="1935"/>
      <c r="M110" s="1583"/>
      <c r="N110" s="1583"/>
      <c r="O110" s="1935"/>
      <c r="P110" s="1583"/>
      <c r="Q110" s="1935"/>
      <c r="R110" s="1583"/>
      <c r="S110" s="1934" t="s">
        <v>249</v>
      </c>
      <c r="T110" s="1583"/>
      <c r="U110" s="1583"/>
      <c r="V110" s="1583"/>
      <c r="W110" s="1583"/>
      <c r="X110" s="1583"/>
      <c r="Y110" s="1583"/>
      <c r="Z110" s="1583"/>
      <c r="AA110" s="1935" t="s">
        <v>306</v>
      </c>
      <c r="AB110" s="1583"/>
      <c r="AC110" s="1583"/>
      <c r="AD110" s="1583"/>
      <c r="AE110" s="1583"/>
      <c r="AF110" s="1935" t="s">
        <v>307</v>
      </c>
      <c r="AG110" s="1583"/>
      <c r="AH110" s="1583"/>
      <c r="AI110" s="475" t="s">
        <v>336</v>
      </c>
      <c r="AJ110" s="1936" t="s">
        <v>354</v>
      </c>
      <c r="AK110" s="1583"/>
      <c r="AL110" s="1583"/>
      <c r="AM110" s="1583"/>
      <c r="AN110" s="1583"/>
      <c r="AO110" s="1583"/>
      <c r="AP110" s="474">
        <v>1074085821</v>
      </c>
      <c r="AQ110" s="474">
        <v>572130843</v>
      </c>
      <c r="AR110" s="474">
        <v>501954978</v>
      </c>
      <c r="AS110" s="624">
        <v>0</v>
      </c>
      <c r="AT110" s="624">
        <v>0</v>
      </c>
      <c r="AU110" s="474">
        <v>572130843</v>
      </c>
      <c r="AV110" s="624">
        <v>0</v>
      </c>
      <c r="AW110" s="624">
        <v>0</v>
      </c>
      <c r="AX110" s="624">
        <v>0</v>
      </c>
      <c r="AY110" s="624">
        <v>0</v>
      </c>
      <c r="AZ110" s="624">
        <v>0</v>
      </c>
      <c r="BA110" s="624">
        <v>0</v>
      </c>
      <c r="BB110" s="624">
        <v>0</v>
      </c>
    </row>
    <row r="111" spans="1:54" hidden="1" x14ac:dyDescent="0.25">
      <c r="A111" s="1931" t="s">
        <v>35</v>
      </c>
      <c r="B111" s="1583"/>
      <c r="C111" s="1931" t="s">
        <v>315</v>
      </c>
      <c r="D111" s="1583"/>
      <c r="E111" s="1931" t="s">
        <v>313</v>
      </c>
      <c r="F111" s="1583"/>
      <c r="G111" s="1931" t="s">
        <v>316</v>
      </c>
      <c r="H111" s="1583"/>
      <c r="I111" s="1931" t="s">
        <v>317</v>
      </c>
      <c r="J111" s="1583"/>
      <c r="K111" s="1583"/>
      <c r="L111" s="1931" t="s">
        <v>312</v>
      </c>
      <c r="M111" s="1583"/>
      <c r="N111" s="1583"/>
      <c r="O111" s="1931"/>
      <c r="P111" s="1583"/>
      <c r="Q111" s="1931"/>
      <c r="R111" s="1583"/>
      <c r="S111" s="1932" t="s">
        <v>81</v>
      </c>
      <c r="T111" s="1583"/>
      <c r="U111" s="1583"/>
      <c r="V111" s="1583"/>
      <c r="W111" s="1583"/>
      <c r="X111" s="1583"/>
      <c r="Y111" s="1583"/>
      <c r="Z111" s="1583"/>
      <c r="AA111" s="1931" t="s">
        <v>306</v>
      </c>
      <c r="AB111" s="1583"/>
      <c r="AC111" s="1583"/>
      <c r="AD111" s="1583"/>
      <c r="AE111" s="1583"/>
      <c r="AF111" s="1931" t="s">
        <v>307</v>
      </c>
      <c r="AG111" s="1583"/>
      <c r="AH111" s="1583"/>
      <c r="AI111" s="472" t="s">
        <v>86</v>
      </c>
      <c r="AJ111" s="1933" t="s">
        <v>308</v>
      </c>
      <c r="AK111" s="1583"/>
      <c r="AL111" s="1583"/>
      <c r="AM111" s="1583"/>
      <c r="AN111" s="1583"/>
      <c r="AO111" s="1583"/>
      <c r="AP111" s="471">
        <v>952410435</v>
      </c>
      <c r="AQ111" s="471">
        <v>193078244</v>
      </c>
      <c r="AR111" s="471">
        <v>199977302</v>
      </c>
      <c r="AS111" s="625">
        <v>0</v>
      </c>
      <c r="AT111" s="471">
        <v>26520028</v>
      </c>
      <c r="AU111" s="471">
        <v>166558216</v>
      </c>
      <c r="AV111" s="471">
        <v>28530472</v>
      </c>
      <c r="AW111" s="471">
        <v>-2010444</v>
      </c>
      <c r="AX111" s="471">
        <v>28530472</v>
      </c>
      <c r="AY111" s="625">
        <v>0</v>
      </c>
      <c r="AZ111" s="471">
        <v>28530472</v>
      </c>
      <c r="BA111" s="625">
        <v>0</v>
      </c>
      <c r="BB111" s="625">
        <v>0</v>
      </c>
    </row>
    <row r="112" spans="1:54" x14ac:dyDescent="0.25">
      <c r="A112" s="1931" t="s">
        <v>35</v>
      </c>
      <c r="B112" s="1583"/>
      <c r="C112" s="1931" t="s">
        <v>315</v>
      </c>
      <c r="D112" s="1583"/>
      <c r="E112" s="1931" t="s">
        <v>313</v>
      </c>
      <c r="F112" s="1583"/>
      <c r="G112" s="1931" t="s">
        <v>316</v>
      </c>
      <c r="H112" s="1583"/>
      <c r="I112" s="1931" t="s">
        <v>317</v>
      </c>
      <c r="J112" s="1583"/>
      <c r="K112" s="1583"/>
      <c r="L112" s="1931" t="s">
        <v>312</v>
      </c>
      <c r="M112" s="1583"/>
      <c r="N112" s="1583"/>
      <c r="O112" s="1931"/>
      <c r="P112" s="1583"/>
      <c r="Q112" s="1931"/>
      <c r="R112" s="1583"/>
      <c r="S112" s="1932" t="s">
        <v>81</v>
      </c>
      <c r="T112" s="1583"/>
      <c r="U112" s="1583"/>
      <c r="V112" s="1583"/>
      <c r="W112" s="1583"/>
      <c r="X112" s="1583"/>
      <c r="Y112" s="1583"/>
      <c r="Z112" s="1583"/>
      <c r="AA112" s="1931" t="s">
        <v>306</v>
      </c>
      <c r="AB112" s="1583"/>
      <c r="AC112" s="1583"/>
      <c r="AD112" s="1583"/>
      <c r="AE112" s="1583"/>
      <c r="AF112" s="1931" t="s">
        <v>307</v>
      </c>
      <c r="AG112" s="1583"/>
      <c r="AH112" s="1583"/>
      <c r="AI112" s="472" t="s">
        <v>336</v>
      </c>
      <c r="AJ112" s="1933" t="s">
        <v>354</v>
      </c>
      <c r="AK112" s="1583"/>
      <c r="AL112" s="1583"/>
      <c r="AM112" s="1583"/>
      <c r="AN112" s="1583"/>
      <c r="AO112" s="1583"/>
      <c r="AP112" s="471">
        <v>754085821</v>
      </c>
      <c r="AQ112" s="471">
        <v>530779189</v>
      </c>
      <c r="AR112" s="471">
        <v>223306632</v>
      </c>
      <c r="AS112" s="625">
        <v>0</v>
      </c>
      <c r="AT112" s="625">
        <v>0</v>
      </c>
      <c r="AU112" s="471">
        <v>530779189</v>
      </c>
      <c r="AV112" s="625">
        <v>0</v>
      </c>
      <c r="AW112" s="625">
        <v>0</v>
      </c>
      <c r="AX112" s="625">
        <v>0</v>
      </c>
      <c r="AY112" s="625">
        <v>0</v>
      </c>
      <c r="AZ112" s="625">
        <v>0</v>
      </c>
      <c r="BA112" s="625">
        <v>0</v>
      </c>
      <c r="BB112" s="625">
        <v>0</v>
      </c>
    </row>
    <row r="113" spans="1:54" hidden="1" x14ac:dyDescent="0.25">
      <c r="A113" s="1931" t="s">
        <v>35</v>
      </c>
      <c r="B113" s="1583"/>
      <c r="C113" s="1931" t="s">
        <v>315</v>
      </c>
      <c r="D113" s="1583"/>
      <c r="E113" s="1931" t="s">
        <v>313</v>
      </c>
      <c r="F113" s="1583"/>
      <c r="G113" s="1931" t="s">
        <v>316</v>
      </c>
      <c r="H113" s="1583"/>
      <c r="I113" s="1931" t="s">
        <v>317</v>
      </c>
      <c r="J113" s="1583"/>
      <c r="K113" s="1583"/>
      <c r="L113" s="1931" t="s">
        <v>315</v>
      </c>
      <c r="M113" s="1583"/>
      <c r="N113" s="1583"/>
      <c r="O113" s="1931"/>
      <c r="P113" s="1583"/>
      <c r="Q113" s="1931"/>
      <c r="R113" s="1583"/>
      <c r="S113" s="1932" t="s">
        <v>82</v>
      </c>
      <c r="T113" s="1583"/>
      <c r="U113" s="1583"/>
      <c r="V113" s="1583"/>
      <c r="W113" s="1583"/>
      <c r="X113" s="1583"/>
      <c r="Y113" s="1583"/>
      <c r="Z113" s="1583"/>
      <c r="AA113" s="1931" t="s">
        <v>306</v>
      </c>
      <c r="AB113" s="1583"/>
      <c r="AC113" s="1583"/>
      <c r="AD113" s="1583"/>
      <c r="AE113" s="1583"/>
      <c r="AF113" s="1931" t="s">
        <v>307</v>
      </c>
      <c r="AG113" s="1583"/>
      <c r="AH113" s="1583"/>
      <c r="AI113" s="472" t="s">
        <v>86</v>
      </c>
      <c r="AJ113" s="1933" t="s">
        <v>308</v>
      </c>
      <c r="AK113" s="1583"/>
      <c r="AL113" s="1583"/>
      <c r="AM113" s="1583"/>
      <c r="AN113" s="1583"/>
      <c r="AO113" s="1583"/>
      <c r="AP113" s="471">
        <v>66000000</v>
      </c>
      <c r="AQ113" s="471">
        <v>29648850</v>
      </c>
      <c r="AR113" s="471">
        <v>33606900</v>
      </c>
      <c r="AS113" s="625">
        <v>0</v>
      </c>
      <c r="AT113" s="471">
        <v>755650</v>
      </c>
      <c r="AU113" s="471">
        <v>28893200</v>
      </c>
      <c r="AV113" s="471">
        <v>755650</v>
      </c>
      <c r="AW113" s="625">
        <v>0</v>
      </c>
      <c r="AX113" s="471">
        <v>755650</v>
      </c>
      <c r="AY113" s="625">
        <v>0</v>
      </c>
      <c r="AZ113" s="471">
        <v>755650</v>
      </c>
      <c r="BA113" s="625">
        <v>0</v>
      </c>
      <c r="BB113" s="625">
        <v>0</v>
      </c>
    </row>
    <row r="114" spans="1:54" hidden="1" x14ac:dyDescent="0.25">
      <c r="A114" s="1931" t="s">
        <v>35</v>
      </c>
      <c r="B114" s="1583"/>
      <c r="C114" s="1931" t="s">
        <v>315</v>
      </c>
      <c r="D114" s="1583"/>
      <c r="E114" s="1931" t="s">
        <v>313</v>
      </c>
      <c r="F114" s="1583"/>
      <c r="G114" s="1931" t="s">
        <v>316</v>
      </c>
      <c r="H114" s="1583"/>
      <c r="I114" s="1931" t="s">
        <v>317</v>
      </c>
      <c r="J114" s="1583"/>
      <c r="K114" s="1583"/>
      <c r="L114" s="1931" t="s">
        <v>317</v>
      </c>
      <c r="M114" s="1583"/>
      <c r="N114" s="1583"/>
      <c r="O114" s="1931"/>
      <c r="P114" s="1583"/>
      <c r="Q114" s="1931"/>
      <c r="R114" s="1583"/>
      <c r="S114" s="1932" t="s">
        <v>83</v>
      </c>
      <c r="T114" s="1583"/>
      <c r="U114" s="1583"/>
      <c r="V114" s="1583"/>
      <c r="W114" s="1583"/>
      <c r="X114" s="1583"/>
      <c r="Y114" s="1583"/>
      <c r="Z114" s="1583"/>
      <c r="AA114" s="1931" t="s">
        <v>306</v>
      </c>
      <c r="AB114" s="1583"/>
      <c r="AC114" s="1583"/>
      <c r="AD114" s="1583"/>
      <c r="AE114" s="1583"/>
      <c r="AF114" s="1931" t="s">
        <v>307</v>
      </c>
      <c r="AG114" s="1583"/>
      <c r="AH114" s="1583"/>
      <c r="AI114" s="472" t="s">
        <v>86</v>
      </c>
      <c r="AJ114" s="1933" t="s">
        <v>308</v>
      </c>
      <c r="AK114" s="1583"/>
      <c r="AL114" s="1583"/>
      <c r="AM114" s="1583"/>
      <c r="AN114" s="1583"/>
      <c r="AO114" s="1583"/>
      <c r="AP114" s="471">
        <v>530000000</v>
      </c>
      <c r="AQ114" s="625">
        <v>0</v>
      </c>
      <c r="AR114" s="471">
        <v>525000000</v>
      </c>
      <c r="AS114" s="625">
        <v>0</v>
      </c>
      <c r="AT114" s="625">
        <v>0</v>
      </c>
      <c r="AU114" s="625">
        <v>0</v>
      </c>
      <c r="AV114" s="625">
        <v>0</v>
      </c>
      <c r="AW114" s="625">
        <v>0</v>
      </c>
      <c r="AX114" s="625">
        <v>0</v>
      </c>
      <c r="AY114" s="625">
        <v>0</v>
      </c>
      <c r="AZ114" s="625">
        <v>0</v>
      </c>
      <c r="BA114" s="625">
        <v>0</v>
      </c>
      <c r="BB114" s="625">
        <v>0</v>
      </c>
    </row>
    <row r="115" spans="1:54" hidden="1" x14ac:dyDescent="0.25">
      <c r="A115" s="1931" t="s">
        <v>35</v>
      </c>
      <c r="B115" s="1583"/>
      <c r="C115" s="1931" t="s">
        <v>315</v>
      </c>
      <c r="D115" s="1583"/>
      <c r="E115" s="1931" t="s">
        <v>313</v>
      </c>
      <c r="F115" s="1583"/>
      <c r="G115" s="1931" t="s">
        <v>316</v>
      </c>
      <c r="H115" s="1583"/>
      <c r="I115" s="1931" t="s">
        <v>317</v>
      </c>
      <c r="J115" s="1583"/>
      <c r="K115" s="1583"/>
      <c r="L115" s="1931" t="s">
        <v>325</v>
      </c>
      <c r="M115" s="1583"/>
      <c r="N115" s="1583"/>
      <c r="O115" s="1931"/>
      <c r="P115" s="1583"/>
      <c r="Q115" s="1931"/>
      <c r="R115" s="1583"/>
      <c r="S115" s="1932" t="s">
        <v>84</v>
      </c>
      <c r="T115" s="1583"/>
      <c r="U115" s="1583"/>
      <c r="V115" s="1583"/>
      <c r="W115" s="1583"/>
      <c r="X115" s="1583"/>
      <c r="Y115" s="1583"/>
      <c r="Z115" s="1583"/>
      <c r="AA115" s="1931" t="s">
        <v>306</v>
      </c>
      <c r="AB115" s="1583"/>
      <c r="AC115" s="1583"/>
      <c r="AD115" s="1583"/>
      <c r="AE115" s="1583"/>
      <c r="AF115" s="1931" t="s">
        <v>307</v>
      </c>
      <c r="AG115" s="1583"/>
      <c r="AH115" s="1583"/>
      <c r="AI115" s="472" t="s">
        <v>86</v>
      </c>
      <c r="AJ115" s="1933" t="s">
        <v>308</v>
      </c>
      <c r="AK115" s="1583"/>
      <c r="AL115" s="1583"/>
      <c r="AM115" s="1583"/>
      <c r="AN115" s="1583"/>
      <c r="AO115" s="1583"/>
      <c r="AP115" s="471">
        <v>125000000</v>
      </c>
      <c r="AQ115" s="625">
        <v>0</v>
      </c>
      <c r="AR115" s="471">
        <v>3284115</v>
      </c>
      <c r="AS115" s="625">
        <v>0</v>
      </c>
      <c r="AT115" s="625">
        <v>0</v>
      </c>
      <c r="AU115" s="625">
        <v>0</v>
      </c>
      <c r="AV115" s="471">
        <v>3240066</v>
      </c>
      <c r="AW115" s="471">
        <v>-3240066</v>
      </c>
      <c r="AX115" s="471">
        <v>3240066</v>
      </c>
      <c r="AY115" s="625">
        <v>0</v>
      </c>
      <c r="AZ115" s="471">
        <v>3240066</v>
      </c>
      <c r="BA115" s="625">
        <v>0</v>
      </c>
      <c r="BB115" s="625">
        <v>0</v>
      </c>
    </row>
    <row r="116" spans="1:54" x14ac:dyDescent="0.25">
      <c r="A116" s="1931" t="s">
        <v>35</v>
      </c>
      <c r="B116" s="1583"/>
      <c r="C116" s="1931" t="s">
        <v>315</v>
      </c>
      <c r="D116" s="1583"/>
      <c r="E116" s="1931" t="s">
        <v>313</v>
      </c>
      <c r="F116" s="1583"/>
      <c r="G116" s="1931" t="s">
        <v>316</v>
      </c>
      <c r="H116" s="1583"/>
      <c r="I116" s="1931" t="s">
        <v>317</v>
      </c>
      <c r="J116" s="1583"/>
      <c r="K116" s="1583"/>
      <c r="L116" s="1931" t="s">
        <v>325</v>
      </c>
      <c r="M116" s="1583"/>
      <c r="N116" s="1583"/>
      <c r="O116" s="1931"/>
      <c r="P116" s="1583"/>
      <c r="Q116" s="1931"/>
      <c r="R116" s="1583"/>
      <c r="S116" s="1932" t="s">
        <v>84</v>
      </c>
      <c r="T116" s="1583"/>
      <c r="U116" s="1583"/>
      <c r="V116" s="1583"/>
      <c r="W116" s="1583"/>
      <c r="X116" s="1583"/>
      <c r="Y116" s="1583"/>
      <c r="Z116" s="1583"/>
      <c r="AA116" s="1931" t="s">
        <v>306</v>
      </c>
      <c r="AB116" s="1583"/>
      <c r="AC116" s="1583"/>
      <c r="AD116" s="1583"/>
      <c r="AE116" s="1583"/>
      <c r="AF116" s="1931" t="s">
        <v>307</v>
      </c>
      <c r="AG116" s="1583"/>
      <c r="AH116" s="1583"/>
      <c r="AI116" s="472" t="s">
        <v>336</v>
      </c>
      <c r="AJ116" s="1933" t="s">
        <v>354</v>
      </c>
      <c r="AK116" s="1583"/>
      <c r="AL116" s="1583"/>
      <c r="AM116" s="1583"/>
      <c r="AN116" s="1583"/>
      <c r="AO116" s="1583"/>
      <c r="AP116" s="471">
        <v>320000000</v>
      </c>
      <c r="AQ116" s="471">
        <v>41351654</v>
      </c>
      <c r="AR116" s="471">
        <v>278648346</v>
      </c>
      <c r="AS116" s="625">
        <v>0</v>
      </c>
      <c r="AT116" s="625">
        <v>0</v>
      </c>
      <c r="AU116" s="471">
        <v>41351654</v>
      </c>
      <c r="AV116" s="625">
        <v>0</v>
      </c>
      <c r="AW116" s="625">
        <v>0</v>
      </c>
      <c r="AX116" s="625">
        <v>0</v>
      </c>
      <c r="AY116" s="625">
        <v>0</v>
      </c>
      <c r="AZ116" s="625">
        <v>0</v>
      </c>
      <c r="BA116" s="625">
        <v>0</v>
      </c>
      <c r="BB116" s="625">
        <v>0</v>
      </c>
    </row>
    <row r="117" spans="1:54" hidden="1" x14ac:dyDescent="0.25">
      <c r="A117" s="1931" t="s">
        <v>35</v>
      </c>
      <c r="B117" s="1583"/>
      <c r="C117" s="1931" t="s">
        <v>315</v>
      </c>
      <c r="D117" s="1583"/>
      <c r="E117" s="1931" t="s">
        <v>313</v>
      </c>
      <c r="F117" s="1583"/>
      <c r="G117" s="1931" t="s">
        <v>316</v>
      </c>
      <c r="H117" s="1583"/>
      <c r="I117" s="1931" t="s">
        <v>317</v>
      </c>
      <c r="J117" s="1583"/>
      <c r="K117" s="1583"/>
      <c r="L117" s="1931" t="s">
        <v>327</v>
      </c>
      <c r="M117" s="1583"/>
      <c r="N117" s="1583"/>
      <c r="O117" s="1931"/>
      <c r="P117" s="1583"/>
      <c r="Q117" s="1931"/>
      <c r="R117" s="1583"/>
      <c r="S117" s="1932" t="s">
        <v>85</v>
      </c>
      <c r="T117" s="1583"/>
      <c r="U117" s="1583"/>
      <c r="V117" s="1583"/>
      <c r="W117" s="1583"/>
      <c r="X117" s="1583"/>
      <c r="Y117" s="1583"/>
      <c r="Z117" s="1583"/>
      <c r="AA117" s="1931" t="s">
        <v>306</v>
      </c>
      <c r="AB117" s="1583"/>
      <c r="AC117" s="1583"/>
      <c r="AD117" s="1583"/>
      <c r="AE117" s="1583"/>
      <c r="AF117" s="1931" t="s">
        <v>307</v>
      </c>
      <c r="AG117" s="1583"/>
      <c r="AH117" s="1583"/>
      <c r="AI117" s="472" t="s">
        <v>86</v>
      </c>
      <c r="AJ117" s="1933" t="s">
        <v>308</v>
      </c>
      <c r="AK117" s="1583"/>
      <c r="AL117" s="1583"/>
      <c r="AM117" s="1583"/>
      <c r="AN117" s="1583"/>
      <c r="AO117" s="1583"/>
      <c r="AP117" s="471">
        <v>1761022020</v>
      </c>
      <c r="AQ117" s="625">
        <v>0</v>
      </c>
      <c r="AR117" s="471">
        <v>450569926.88</v>
      </c>
      <c r="AS117" s="625">
        <v>0</v>
      </c>
      <c r="AT117" s="625">
        <v>0</v>
      </c>
      <c r="AU117" s="625">
        <v>0</v>
      </c>
      <c r="AV117" s="471">
        <v>94238146</v>
      </c>
      <c r="AW117" s="471">
        <v>-94238146</v>
      </c>
      <c r="AX117" s="471">
        <v>94238146</v>
      </c>
      <c r="AY117" s="625">
        <v>0</v>
      </c>
      <c r="AZ117" s="471">
        <v>94238146</v>
      </c>
      <c r="BA117" s="625">
        <v>0</v>
      </c>
      <c r="BB117" s="625">
        <v>0</v>
      </c>
    </row>
    <row r="118" spans="1:54" hidden="1" x14ac:dyDescent="0.25">
      <c r="A118" s="1931" t="s">
        <v>35</v>
      </c>
      <c r="B118" s="1583"/>
      <c r="C118" s="1931" t="s">
        <v>315</v>
      </c>
      <c r="D118" s="1583"/>
      <c r="E118" s="1931" t="s">
        <v>313</v>
      </c>
      <c r="F118" s="1583"/>
      <c r="G118" s="1931" t="s">
        <v>316</v>
      </c>
      <c r="H118" s="1583"/>
      <c r="I118" s="1931" t="s">
        <v>317</v>
      </c>
      <c r="J118" s="1583"/>
      <c r="K118" s="1583"/>
      <c r="L118" s="1931" t="s">
        <v>86</v>
      </c>
      <c r="M118" s="1583"/>
      <c r="N118" s="1583"/>
      <c r="O118" s="1931"/>
      <c r="P118" s="1583"/>
      <c r="Q118" s="1931"/>
      <c r="R118" s="1583"/>
      <c r="S118" s="1932" t="s">
        <v>87</v>
      </c>
      <c r="T118" s="1583"/>
      <c r="U118" s="1583"/>
      <c r="V118" s="1583"/>
      <c r="W118" s="1583"/>
      <c r="X118" s="1583"/>
      <c r="Y118" s="1583"/>
      <c r="Z118" s="1583"/>
      <c r="AA118" s="1931" t="s">
        <v>306</v>
      </c>
      <c r="AB118" s="1583"/>
      <c r="AC118" s="1583"/>
      <c r="AD118" s="1583"/>
      <c r="AE118" s="1583"/>
      <c r="AF118" s="1931" t="s">
        <v>307</v>
      </c>
      <c r="AG118" s="1583"/>
      <c r="AH118" s="1583"/>
      <c r="AI118" s="472" t="s">
        <v>86</v>
      </c>
      <c r="AJ118" s="1933" t="s">
        <v>308</v>
      </c>
      <c r="AK118" s="1583"/>
      <c r="AL118" s="1583"/>
      <c r="AM118" s="1583"/>
      <c r="AN118" s="1583"/>
      <c r="AO118" s="1583"/>
      <c r="AP118" s="471">
        <v>2715791148</v>
      </c>
      <c r="AQ118" s="625">
        <v>0</v>
      </c>
      <c r="AR118" s="471">
        <v>351815017.58999997</v>
      </c>
      <c r="AS118" s="625">
        <v>0</v>
      </c>
      <c r="AT118" s="625">
        <v>0</v>
      </c>
      <c r="AU118" s="625">
        <v>0</v>
      </c>
      <c r="AV118" s="471">
        <v>1696217</v>
      </c>
      <c r="AW118" s="471">
        <v>-1696217</v>
      </c>
      <c r="AX118" s="471">
        <v>1696217</v>
      </c>
      <c r="AY118" s="625">
        <v>0</v>
      </c>
      <c r="AZ118" s="471">
        <v>1696217</v>
      </c>
      <c r="BA118" s="625">
        <v>0</v>
      </c>
      <c r="BB118" s="625">
        <v>0</v>
      </c>
    </row>
    <row r="119" spans="1:54" hidden="1" x14ac:dyDescent="0.25">
      <c r="A119" s="1931" t="s">
        <v>35</v>
      </c>
      <c r="B119" s="1583"/>
      <c r="C119" s="1931" t="s">
        <v>315</v>
      </c>
      <c r="D119" s="1583"/>
      <c r="E119" s="1931" t="s">
        <v>313</v>
      </c>
      <c r="F119" s="1583"/>
      <c r="G119" s="1931" t="s">
        <v>316</v>
      </c>
      <c r="H119" s="1583"/>
      <c r="I119" s="1931" t="s">
        <v>317</v>
      </c>
      <c r="J119" s="1583"/>
      <c r="K119" s="1583"/>
      <c r="L119" s="1931" t="s">
        <v>323</v>
      </c>
      <c r="M119" s="1583"/>
      <c r="N119" s="1583"/>
      <c r="O119" s="1931"/>
      <c r="P119" s="1583"/>
      <c r="Q119" s="1931"/>
      <c r="R119" s="1583"/>
      <c r="S119" s="1932" t="s">
        <v>88</v>
      </c>
      <c r="T119" s="1583"/>
      <c r="U119" s="1583"/>
      <c r="V119" s="1583"/>
      <c r="W119" s="1583"/>
      <c r="X119" s="1583"/>
      <c r="Y119" s="1583"/>
      <c r="Z119" s="1583"/>
      <c r="AA119" s="1931" t="s">
        <v>306</v>
      </c>
      <c r="AB119" s="1583"/>
      <c r="AC119" s="1583"/>
      <c r="AD119" s="1583"/>
      <c r="AE119" s="1583"/>
      <c r="AF119" s="1931" t="s">
        <v>307</v>
      </c>
      <c r="AG119" s="1583"/>
      <c r="AH119" s="1583"/>
      <c r="AI119" s="472" t="s">
        <v>86</v>
      </c>
      <c r="AJ119" s="1933" t="s">
        <v>308</v>
      </c>
      <c r="AK119" s="1583"/>
      <c r="AL119" s="1583"/>
      <c r="AM119" s="1583"/>
      <c r="AN119" s="1583"/>
      <c r="AO119" s="1583"/>
      <c r="AP119" s="471">
        <v>3500000</v>
      </c>
      <c r="AQ119" s="471">
        <v>160000</v>
      </c>
      <c r="AR119" s="471">
        <v>2383040</v>
      </c>
      <c r="AS119" s="625">
        <v>0</v>
      </c>
      <c r="AT119" s="471">
        <v>160000</v>
      </c>
      <c r="AU119" s="625">
        <v>0</v>
      </c>
      <c r="AV119" s="471">
        <v>160000</v>
      </c>
      <c r="AW119" s="625">
        <v>0</v>
      </c>
      <c r="AX119" s="471">
        <v>160000</v>
      </c>
      <c r="AY119" s="625">
        <v>0</v>
      </c>
      <c r="AZ119" s="471">
        <v>160000</v>
      </c>
      <c r="BA119" s="625">
        <v>0</v>
      </c>
      <c r="BB119" s="625">
        <v>0</v>
      </c>
    </row>
    <row r="120" spans="1:54" hidden="1" x14ac:dyDescent="0.25">
      <c r="A120" s="1935" t="s">
        <v>35</v>
      </c>
      <c r="B120" s="1583"/>
      <c r="C120" s="1935" t="s">
        <v>315</v>
      </c>
      <c r="D120" s="1583"/>
      <c r="E120" s="1935" t="s">
        <v>313</v>
      </c>
      <c r="F120" s="1583"/>
      <c r="G120" s="1935" t="s">
        <v>316</v>
      </c>
      <c r="H120" s="1583"/>
      <c r="I120" s="1935" t="s">
        <v>325</v>
      </c>
      <c r="J120" s="1583"/>
      <c r="K120" s="1583"/>
      <c r="L120" s="1935"/>
      <c r="M120" s="1583"/>
      <c r="N120" s="1583"/>
      <c r="O120" s="1935"/>
      <c r="P120" s="1583"/>
      <c r="Q120" s="1935"/>
      <c r="R120" s="1583"/>
      <c r="S120" s="1934" t="s">
        <v>337</v>
      </c>
      <c r="T120" s="1583"/>
      <c r="U120" s="1583"/>
      <c r="V120" s="1583"/>
      <c r="W120" s="1583"/>
      <c r="X120" s="1583"/>
      <c r="Y120" s="1583"/>
      <c r="Z120" s="1583"/>
      <c r="AA120" s="1935" t="s">
        <v>306</v>
      </c>
      <c r="AB120" s="1583"/>
      <c r="AC120" s="1583"/>
      <c r="AD120" s="1583"/>
      <c r="AE120" s="1583"/>
      <c r="AF120" s="1935" t="s">
        <v>307</v>
      </c>
      <c r="AG120" s="1583"/>
      <c r="AH120" s="1583"/>
      <c r="AI120" s="475" t="s">
        <v>86</v>
      </c>
      <c r="AJ120" s="1936" t="s">
        <v>308</v>
      </c>
      <c r="AK120" s="1583"/>
      <c r="AL120" s="1583"/>
      <c r="AM120" s="1583"/>
      <c r="AN120" s="1583"/>
      <c r="AO120" s="1583"/>
      <c r="AP120" s="474">
        <v>2810671112</v>
      </c>
      <c r="AQ120" s="474">
        <v>275000000</v>
      </c>
      <c r="AR120" s="474">
        <v>446989435.5</v>
      </c>
      <c r="AS120" s="624">
        <v>0</v>
      </c>
      <c r="AT120" s="624">
        <v>0</v>
      </c>
      <c r="AU120" s="474">
        <v>275000000</v>
      </c>
      <c r="AV120" s="474">
        <v>304349181</v>
      </c>
      <c r="AW120" s="474">
        <v>-304349181</v>
      </c>
      <c r="AX120" s="474">
        <v>304349181</v>
      </c>
      <c r="AY120" s="624">
        <v>0</v>
      </c>
      <c r="AZ120" s="474">
        <v>304349181</v>
      </c>
      <c r="BA120" s="624">
        <v>0</v>
      </c>
      <c r="BB120" s="624">
        <v>0</v>
      </c>
    </row>
    <row r="121" spans="1:54" hidden="1" x14ac:dyDescent="0.25">
      <c r="A121" s="1931" t="s">
        <v>35</v>
      </c>
      <c r="B121" s="1583"/>
      <c r="C121" s="1931" t="s">
        <v>315</v>
      </c>
      <c r="D121" s="1583"/>
      <c r="E121" s="1931" t="s">
        <v>313</v>
      </c>
      <c r="F121" s="1583"/>
      <c r="G121" s="1931" t="s">
        <v>316</v>
      </c>
      <c r="H121" s="1583"/>
      <c r="I121" s="1931" t="s">
        <v>325</v>
      </c>
      <c r="J121" s="1583"/>
      <c r="K121" s="1583"/>
      <c r="L121" s="1931" t="s">
        <v>315</v>
      </c>
      <c r="M121" s="1583"/>
      <c r="N121" s="1583"/>
      <c r="O121" s="1931"/>
      <c r="P121" s="1583"/>
      <c r="Q121" s="1931"/>
      <c r="R121" s="1583"/>
      <c r="S121" s="1932" t="s">
        <v>89</v>
      </c>
      <c r="T121" s="1583"/>
      <c r="U121" s="1583"/>
      <c r="V121" s="1583"/>
      <c r="W121" s="1583"/>
      <c r="X121" s="1583"/>
      <c r="Y121" s="1583"/>
      <c r="Z121" s="1583"/>
      <c r="AA121" s="1931" t="s">
        <v>306</v>
      </c>
      <c r="AB121" s="1583"/>
      <c r="AC121" s="1583"/>
      <c r="AD121" s="1583"/>
      <c r="AE121" s="1583"/>
      <c r="AF121" s="1931" t="s">
        <v>307</v>
      </c>
      <c r="AG121" s="1583"/>
      <c r="AH121" s="1583"/>
      <c r="AI121" s="472" t="s">
        <v>86</v>
      </c>
      <c r="AJ121" s="1933" t="s">
        <v>308</v>
      </c>
      <c r="AK121" s="1583"/>
      <c r="AL121" s="1583"/>
      <c r="AM121" s="1583"/>
      <c r="AN121" s="1583"/>
      <c r="AO121" s="1583"/>
      <c r="AP121" s="471">
        <v>1086771112</v>
      </c>
      <c r="AQ121" s="471">
        <v>275000000</v>
      </c>
      <c r="AR121" s="471">
        <v>106989436</v>
      </c>
      <c r="AS121" s="625">
        <v>0</v>
      </c>
      <c r="AT121" s="625">
        <v>0</v>
      </c>
      <c r="AU121" s="471">
        <v>275000000</v>
      </c>
      <c r="AV121" s="471">
        <v>75632845</v>
      </c>
      <c r="AW121" s="471">
        <v>-75632845</v>
      </c>
      <c r="AX121" s="471">
        <v>75632845</v>
      </c>
      <c r="AY121" s="625">
        <v>0</v>
      </c>
      <c r="AZ121" s="471">
        <v>75632845</v>
      </c>
      <c r="BA121" s="625">
        <v>0</v>
      </c>
      <c r="BB121" s="625">
        <v>0</v>
      </c>
    </row>
    <row r="122" spans="1:54" hidden="1" x14ac:dyDescent="0.25">
      <c r="A122" s="1931" t="s">
        <v>35</v>
      </c>
      <c r="B122" s="1583"/>
      <c r="C122" s="1931" t="s">
        <v>315</v>
      </c>
      <c r="D122" s="1583"/>
      <c r="E122" s="1931" t="s">
        <v>313</v>
      </c>
      <c r="F122" s="1583"/>
      <c r="G122" s="1931" t="s">
        <v>316</v>
      </c>
      <c r="H122" s="1583"/>
      <c r="I122" s="1931" t="s">
        <v>325</v>
      </c>
      <c r="J122" s="1583"/>
      <c r="K122" s="1583"/>
      <c r="L122" s="1931" t="s">
        <v>322</v>
      </c>
      <c r="M122" s="1583"/>
      <c r="N122" s="1583"/>
      <c r="O122" s="1931"/>
      <c r="P122" s="1583"/>
      <c r="Q122" s="1931"/>
      <c r="R122" s="1583"/>
      <c r="S122" s="1932" t="s">
        <v>90</v>
      </c>
      <c r="T122" s="1583"/>
      <c r="U122" s="1583"/>
      <c r="V122" s="1583"/>
      <c r="W122" s="1583"/>
      <c r="X122" s="1583"/>
      <c r="Y122" s="1583"/>
      <c r="Z122" s="1583"/>
      <c r="AA122" s="1931" t="s">
        <v>306</v>
      </c>
      <c r="AB122" s="1583"/>
      <c r="AC122" s="1583"/>
      <c r="AD122" s="1583"/>
      <c r="AE122" s="1583"/>
      <c r="AF122" s="1931" t="s">
        <v>307</v>
      </c>
      <c r="AG122" s="1583"/>
      <c r="AH122" s="1583"/>
      <c r="AI122" s="472" t="s">
        <v>86</v>
      </c>
      <c r="AJ122" s="1933" t="s">
        <v>308</v>
      </c>
      <c r="AK122" s="1583"/>
      <c r="AL122" s="1583"/>
      <c r="AM122" s="1583"/>
      <c r="AN122" s="1583"/>
      <c r="AO122" s="1583"/>
      <c r="AP122" s="471">
        <v>90000000</v>
      </c>
      <c r="AQ122" s="625">
        <v>0</v>
      </c>
      <c r="AR122" s="471">
        <v>90000000</v>
      </c>
      <c r="AS122" s="625">
        <v>0</v>
      </c>
      <c r="AT122" s="625">
        <v>0</v>
      </c>
      <c r="AU122" s="625">
        <v>0</v>
      </c>
      <c r="AV122" s="625">
        <v>0</v>
      </c>
      <c r="AW122" s="625">
        <v>0</v>
      </c>
      <c r="AX122" s="625">
        <v>0</v>
      </c>
      <c r="AY122" s="625">
        <v>0</v>
      </c>
      <c r="AZ122" s="625">
        <v>0</v>
      </c>
      <c r="BA122" s="625">
        <v>0</v>
      </c>
      <c r="BB122" s="625">
        <v>0</v>
      </c>
    </row>
    <row r="123" spans="1:54" hidden="1" x14ac:dyDescent="0.25">
      <c r="A123" s="1931" t="s">
        <v>35</v>
      </c>
      <c r="B123" s="1583"/>
      <c r="C123" s="1931" t="s">
        <v>315</v>
      </c>
      <c r="D123" s="1583"/>
      <c r="E123" s="1931" t="s">
        <v>313</v>
      </c>
      <c r="F123" s="1583"/>
      <c r="G123" s="1931" t="s">
        <v>316</v>
      </c>
      <c r="H123" s="1583"/>
      <c r="I123" s="1931" t="s">
        <v>325</v>
      </c>
      <c r="J123" s="1583"/>
      <c r="K123" s="1583"/>
      <c r="L123" s="1931" t="s">
        <v>317</v>
      </c>
      <c r="M123" s="1583"/>
      <c r="N123" s="1583"/>
      <c r="O123" s="1931"/>
      <c r="P123" s="1583"/>
      <c r="Q123" s="1931"/>
      <c r="R123" s="1583"/>
      <c r="S123" s="1932" t="s">
        <v>91</v>
      </c>
      <c r="T123" s="1583"/>
      <c r="U123" s="1583"/>
      <c r="V123" s="1583"/>
      <c r="W123" s="1583"/>
      <c r="X123" s="1583"/>
      <c r="Y123" s="1583"/>
      <c r="Z123" s="1583"/>
      <c r="AA123" s="1931" t="s">
        <v>306</v>
      </c>
      <c r="AB123" s="1583"/>
      <c r="AC123" s="1583"/>
      <c r="AD123" s="1583"/>
      <c r="AE123" s="1583"/>
      <c r="AF123" s="1931" t="s">
        <v>307</v>
      </c>
      <c r="AG123" s="1583"/>
      <c r="AH123" s="1583"/>
      <c r="AI123" s="472" t="s">
        <v>86</v>
      </c>
      <c r="AJ123" s="1933" t="s">
        <v>308</v>
      </c>
      <c r="AK123" s="1583"/>
      <c r="AL123" s="1583"/>
      <c r="AM123" s="1583"/>
      <c r="AN123" s="1583"/>
      <c r="AO123" s="1583"/>
      <c r="AP123" s="471">
        <v>1583900000</v>
      </c>
      <c r="AQ123" s="625">
        <v>0</v>
      </c>
      <c r="AR123" s="471">
        <v>199999999.5</v>
      </c>
      <c r="AS123" s="625">
        <v>0</v>
      </c>
      <c r="AT123" s="625">
        <v>0</v>
      </c>
      <c r="AU123" s="625">
        <v>0</v>
      </c>
      <c r="AV123" s="471">
        <v>228716336</v>
      </c>
      <c r="AW123" s="471">
        <v>-228716336</v>
      </c>
      <c r="AX123" s="471">
        <v>228716336</v>
      </c>
      <c r="AY123" s="625">
        <v>0</v>
      </c>
      <c r="AZ123" s="471">
        <v>228716336</v>
      </c>
      <c r="BA123" s="625">
        <v>0</v>
      </c>
      <c r="BB123" s="625">
        <v>0</v>
      </c>
    </row>
    <row r="124" spans="1:54" hidden="1" x14ac:dyDescent="0.25">
      <c r="A124" s="1931" t="s">
        <v>35</v>
      </c>
      <c r="B124" s="1583"/>
      <c r="C124" s="1931" t="s">
        <v>315</v>
      </c>
      <c r="D124" s="1583"/>
      <c r="E124" s="1931" t="s">
        <v>313</v>
      </c>
      <c r="F124" s="1583"/>
      <c r="G124" s="1931" t="s">
        <v>316</v>
      </c>
      <c r="H124" s="1583"/>
      <c r="I124" s="1931" t="s">
        <v>325</v>
      </c>
      <c r="J124" s="1583"/>
      <c r="K124" s="1583"/>
      <c r="L124" s="1931" t="s">
        <v>327</v>
      </c>
      <c r="M124" s="1583"/>
      <c r="N124" s="1583"/>
      <c r="O124" s="1931"/>
      <c r="P124" s="1583"/>
      <c r="Q124" s="1931"/>
      <c r="R124" s="1583"/>
      <c r="S124" s="1932" t="s">
        <v>691</v>
      </c>
      <c r="T124" s="1583"/>
      <c r="U124" s="1583"/>
      <c r="V124" s="1583"/>
      <c r="W124" s="1583"/>
      <c r="X124" s="1583"/>
      <c r="Y124" s="1583"/>
      <c r="Z124" s="1583"/>
      <c r="AA124" s="1931" t="s">
        <v>306</v>
      </c>
      <c r="AB124" s="1583"/>
      <c r="AC124" s="1583"/>
      <c r="AD124" s="1583"/>
      <c r="AE124" s="1583"/>
      <c r="AF124" s="1931" t="s">
        <v>307</v>
      </c>
      <c r="AG124" s="1583"/>
      <c r="AH124" s="1583"/>
      <c r="AI124" s="472" t="s">
        <v>86</v>
      </c>
      <c r="AJ124" s="1933" t="s">
        <v>308</v>
      </c>
      <c r="AK124" s="1583"/>
      <c r="AL124" s="1583"/>
      <c r="AM124" s="1583"/>
      <c r="AN124" s="1583"/>
      <c r="AO124" s="1583"/>
      <c r="AP124" s="471">
        <v>50000000</v>
      </c>
      <c r="AQ124" s="625">
        <v>0</v>
      </c>
      <c r="AR124" s="471">
        <v>50000000</v>
      </c>
      <c r="AS124" s="625">
        <v>0</v>
      </c>
      <c r="AT124" s="625">
        <v>0</v>
      </c>
      <c r="AU124" s="625">
        <v>0</v>
      </c>
      <c r="AV124" s="625">
        <v>0</v>
      </c>
      <c r="AW124" s="625">
        <v>0</v>
      </c>
      <c r="AX124" s="625">
        <v>0</v>
      </c>
      <c r="AY124" s="625">
        <v>0</v>
      </c>
      <c r="AZ124" s="625">
        <v>0</v>
      </c>
      <c r="BA124" s="625">
        <v>0</v>
      </c>
      <c r="BB124" s="625">
        <v>0</v>
      </c>
    </row>
    <row r="125" spans="1:54" hidden="1" x14ac:dyDescent="0.25">
      <c r="A125" s="1935" t="s">
        <v>35</v>
      </c>
      <c r="B125" s="1583"/>
      <c r="C125" s="1935" t="s">
        <v>315</v>
      </c>
      <c r="D125" s="1583"/>
      <c r="E125" s="1935" t="s">
        <v>313</v>
      </c>
      <c r="F125" s="1583"/>
      <c r="G125" s="1935" t="s">
        <v>316</v>
      </c>
      <c r="H125" s="1583"/>
      <c r="I125" s="1935" t="s">
        <v>326</v>
      </c>
      <c r="J125" s="1583"/>
      <c r="K125" s="1583"/>
      <c r="L125" s="1935"/>
      <c r="M125" s="1583"/>
      <c r="N125" s="1583"/>
      <c r="O125" s="1935"/>
      <c r="P125" s="1583"/>
      <c r="Q125" s="1935"/>
      <c r="R125" s="1583"/>
      <c r="S125" s="1934" t="s">
        <v>253</v>
      </c>
      <c r="T125" s="1583"/>
      <c r="U125" s="1583"/>
      <c r="V125" s="1583"/>
      <c r="W125" s="1583"/>
      <c r="X125" s="1583"/>
      <c r="Y125" s="1583"/>
      <c r="Z125" s="1583"/>
      <c r="AA125" s="1935" t="s">
        <v>306</v>
      </c>
      <c r="AB125" s="1583"/>
      <c r="AC125" s="1583"/>
      <c r="AD125" s="1583"/>
      <c r="AE125" s="1583"/>
      <c r="AF125" s="1935" t="s">
        <v>307</v>
      </c>
      <c r="AG125" s="1583"/>
      <c r="AH125" s="1583"/>
      <c r="AI125" s="475" t="s">
        <v>86</v>
      </c>
      <c r="AJ125" s="1936" t="s">
        <v>308</v>
      </c>
      <c r="AK125" s="1583"/>
      <c r="AL125" s="1583"/>
      <c r="AM125" s="1583"/>
      <c r="AN125" s="1583"/>
      <c r="AO125" s="1583"/>
      <c r="AP125" s="474">
        <v>101400000</v>
      </c>
      <c r="AQ125" s="474">
        <v>280000</v>
      </c>
      <c r="AR125" s="474">
        <v>30585371</v>
      </c>
      <c r="AS125" s="624">
        <v>0</v>
      </c>
      <c r="AT125" s="474">
        <v>480129</v>
      </c>
      <c r="AU125" s="474">
        <v>-200129</v>
      </c>
      <c r="AV125" s="474">
        <v>480129</v>
      </c>
      <c r="AW125" s="624">
        <v>0</v>
      </c>
      <c r="AX125" s="474">
        <v>480129</v>
      </c>
      <c r="AY125" s="624">
        <v>0</v>
      </c>
      <c r="AZ125" s="474">
        <v>480129</v>
      </c>
      <c r="BA125" s="624">
        <v>0</v>
      </c>
      <c r="BB125" s="624">
        <v>0</v>
      </c>
    </row>
    <row r="126" spans="1:54" hidden="1" x14ac:dyDescent="0.25">
      <c r="A126" s="1931" t="s">
        <v>35</v>
      </c>
      <c r="B126" s="1583"/>
      <c r="C126" s="1931" t="s">
        <v>315</v>
      </c>
      <c r="D126" s="1583"/>
      <c r="E126" s="1931" t="s">
        <v>313</v>
      </c>
      <c r="F126" s="1583"/>
      <c r="G126" s="1931" t="s">
        <v>316</v>
      </c>
      <c r="H126" s="1583"/>
      <c r="I126" s="1931" t="s">
        <v>326</v>
      </c>
      <c r="J126" s="1583"/>
      <c r="K126" s="1583"/>
      <c r="L126" s="1931" t="s">
        <v>317</v>
      </c>
      <c r="M126" s="1583"/>
      <c r="N126" s="1583"/>
      <c r="O126" s="1931"/>
      <c r="P126" s="1583"/>
      <c r="Q126" s="1931"/>
      <c r="R126" s="1583"/>
      <c r="S126" s="1932" t="s">
        <v>92</v>
      </c>
      <c r="T126" s="1583"/>
      <c r="U126" s="1583"/>
      <c r="V126" s="1583"/>
      <c r="W126" s="1583"/>
      <c r="X126" s="1583"/>
      <c r="Y126" s="1583"/>
      <c r="Z126" s="1583"/>
      <c r="AA126" s="1931" t="s">
        <v>306</v>
      </c>
      <c r="AB126" s="1583"/>
      <c r="AC126" s="1583"/>
      <c r="AD126" s="1583"/>
      <c r="AE126" s="1583"/>
      <c r="AF126" s="1931" t="s">
        <v>307</v>
      </c>
      <c r="AG126" s="1583"/>
      <c r="AH126" s="1583"/>
      <c r="AI126" s="472" t="s">
        <v>86</v>
      </c>
      <c r="AJ126" s="1933" t="s">
        <v>308</v>
      </c>
      <c r="AK126" s="1583"/>
      <c r="AL126" s="1583"/>
      <c r="AM126" s="1583"/>
      <c r="AN126" s="1583"/>
      <c r="AO126" s="1583"/>
      <c r="AP126" s="471">
        <v>6000000</v>
      </c>
      <c r="AQ126" s="625">
        <v>0</v>
      </c>
      <c r="AR126" s="471">
        <v>5163000</v>
      </c>
      <c r="AS126" s="625">
        <v>0</v>
      </c>
      <c r="AT126" s="625">
        <v>0</v>
      </c>
      <c r="AU126" s="625">
        <v>0</v>
      </c>
      <c r="AV126" s="625">
        <v>0</v>
      </c>
      <c r="AW126" s="625">
        <v>0</v>
      </c>
      <c r="AX126" s="625">
        <v>0</v>
      </c>
      <c r="AY126" s="625">
        <v>0</v>
      </c>
      <c r="AZ126" s="625">
        <v>0</v>
      </c>
      <c r="BA126" s="625">
        <v>0</v>
      </c>
      <c r="BB126" s="625">
        <v>0</v>
      </c>
    </row>
    <row r="127" spans="1:54" hidden="1" x14ac:dyDescent="0.25">
      <c r="A127" s="1931" t="s">
        <v>35</v>
      </c>
      <c r="B127" s="1583"/>
      <c r="C127" s="1931" t="s">
        <v>315</v>
      </c>
      <c r="D127" s="1583"/>
      <c r="E127" s="1931" t="s">
        <v>313</v>
      </c>
      <c r="F127" s="1583"/>
      <c r="G127" s="1931" t="s">
        <v>316</v>
      </c>
      <c r="H127" s="1583"/>
      <c r="I127" s="1931" t="s">
        <v>326</v>
      </c>
      <c r="J127" s="1583"/>
      <c r="K127" s="1583"/>
      <c r="L127" s="1931" t="s">
        <v>325</v>
      </c>
      <c r="M127" s="1583"/>
      <c r="N127" s="1583"/>
      <c r="O127" s="1931"/>
      <c r="P127" s="1583"/>
      <c r="Q127" s="1931"/>
      <c r="R127" s="1583"/>
      <c r="S127" s="1932" t="s">
        <v>93</v>
      </c>
      <c r="T127" s="1583"/>
      <c r="U127" s="1583"/>
      <c r="V127" s="1583"/>
      <c r="W127" s="1583"/>
      <c r="X127" s="1583"/>
      <c r="Y127" s="1583"/>
      <c r="Z127" s="1583"/>
      <c r="AA127" s="1931" t="s">
        <v>306</v>
      </c>
      <c r="AB127" s="1583"/>
      <c r="AC127" s="1583"/>
      <c r="AD127" s="1583"/>
      <c r="AE127" s="1583"/>
      <c r="AF127" s="1931" t="s">
        <v>307</v>
      </c>
      <c r="AG127" s="1583"/>
      <c r="AH127" s="1583"/>
      <c r="AI127" s="472" t="s">
        <v>86</v>
      </c>
      <c r="AJ127" s="1933" t="s">
        <v>308</v>
      </c>
      <c r="AK127" s="1583"/>
      <c r="AL127" s="1583"/>
      <c r="AM127" s="1583"/>
      <c r="AN127" s="1583"/>
      <c r="AO127" s="1583"/>
      <c r="AP127" s="471">
        <v>95400000</v>
      </c>
      <c r="AQ127" s="471">
        <v>280000</v>
      </c>
      <c r="AR127" s="471">
        <v>25422371</v>
      </c>
      <c r="AS127" s="625">
        <v>0</v>
      </c>
      <c r="AT127" s="471">
        <v>480129</v>
      </c>
      <c r="AU127" s="471">
        <v>-200129</v>
      </c>
      <c r="AV127" s="471">
        <v>480129</v>
      </c>
      <c r="AW127" s="625">
        <v>0</v>
      </c>
      <c r="AX127" s="471">
        <v>480129</v>
      </c>
      <c r="AY127" s="625">
        <v>0</v>
      </c>
      <c r="AZ127" s="471">
        <v>480129</v>
      </c>
      <c r="BA127" s="625">
        <v>0</v>
      </c>
      <c r="BB127" s="625">
        <v>0</v>
      </c>
    </row>
    <row r="128" spans="1:54" hidden="1" x14ac:dyDescent="0.25">
      <c r="A128" s="1935" t="s">
        <v>35</v>
      </c>
      <c r="B128" s="1583"/>
      <c r="C128" s="1935" t="s">
        <v>315</v>
      </c>
      <c r="D128" s="1583"/>
      <c r="E128" s="1935" t="s">
        <v>313</v>
      </c>
      <c r="F128" s="1583"/>
      <c r="G128" s="1935" t="s">
        <v>316</v>
      </c>
      <c r="H128" s="1583"/>
      <c r="I128" s="1935" t="s">
        <v>327</v>
      </c>
      <c r="J128" s="1583"/>
      <c r="K128" s="1583"/>
      <c r="L128" s="1935"/>
      <c r="M128" s="1583"/>
      <c r="N128" s="1583"/>
      <c r="O128" s="1935"/>
      <c r="P128" s="1583"/>
      <c r="Q128" s="1935"/>
      <c r="R128" s="1583"/>
      <c r="S128" s="1934" t="s">
        <v>338</v>
      </c>
      <c r="T128" s="1583"/>
      <c r="U128" s="1583"/>
      <c r="V128" s="1583"/>
      <c r="W128" s="1583"/>
      <c r="X128" s="1583"/>
      <c r="Y128" s="1583"/>
      <c r="Z128" s="1583"/>
      <c r="AA128" s="1935" t="s">
        <v>306</v>
      </c>
      <c r="AB128" s="1583"/>
      <c r="AC128" s="1583"/>
      <c r="AD128" s="1583"/>
      <c r="AE128" s="1583"/>
      <c r="AF128" s="1935" t="s">
        <v>307</v>
      </c>
      <c r="AG128" s="1583"/>
      <c r="AH128" s="1583"/>
      <c r="AI128" s="475" t="s">
        <v>86</v>
      </c>
      <c r="AJ128" s="1936" t="s">
        <v>308</v>
      </c>
      <c r="AK128" s="1583"/>
      <c r="AL128" s="1583"/>
      <c r="AM128" s="1583"/>
      <c r="AN128" s="1583"/>
      <c r="AO128" s="1583"/>
      <c r="AP128" s="474">
        <v>1343176172</v>
      </c>
      <c r="AQ128" s="624">
        <v>0</v>
      </c>
      <c r="AR128" s="624">
        <v>0</v>
      </c>
      <c r="AS128" s="624">
        <v>0</v>
      </c>
      <c r="AT128" s="474">
        <v>113362152</v>
      </c>
      <c r="AU128" s="474">
        <v>-113362152</v>
      </c>
      <c r="AV128" s="474">
        <v>113362152</v>
      </c>
      <c r="AW128" s="624">
        <v>0</v>
      </c>
      <c r="AX128" s="474">
        <v>128676662</v>
      </c>
      <c r="AY128" s="474">
        <v>-15314510</v>
      </c>
      <c r="AZ128" s="474">
        <v>128676662</v>
      </c>
      <c r="BA128" s="624">
        <v>0</v>
      </c>
      <c r="BB128" s="474">
        <v>486736</v>
      </c>
    </row>
    <row r="129" spans="1:54" hidden="1" x14ac:dyDescent="0.25">
      <c r="A129" s="1931" t="s">
        <v>35</v>
      </c>
      <c r="B129" s="1583"/>
      <c r="C129" s="1931" t="s">
        <v>315</v>
      </c>
      <c r="D129" s="1583"/>
      <c r="E129" s="1931" t="s">
        <v>313</v>
      </c>
      <c r="F129" s="1583"/>
      <c r="G129" s="1931" t="s">
        <v>316</v>
      </c>
      <c r="H129" s="1583"/>
      <c r="I129" s="1931" t="s">
        <v>327</v>
      </c>
      <c r="J129" s="1583"/>
      <c r="K129" s="1583"/>
      <c r="L129" s="1931" t="s">
        <v>312</v>
      </c>
      <c r="M129" s="1583"/>
      <c r="N129" s="1583"/>
      <c r="O129" s="1931"/>
      <c r="P129" s="1583"/>
      <c r="Q129" s="1931"/>
      <c r="R129" s="1583"/>
      <c r="S129" s="1932" t="s">
        <v>94</v>
      </c>
      <c r="T129" s="1583"/>
      <c r="U129" s="1583"/>
      <c r="V129" s="1583"/>
      <c r="W129" s="1583"/>
      <c r="X129" s="1583"/>
      <c r="Y129" s="1583"/>
      <c r="Z129" s="1583"/>
      <c r="AA129" s="1931" t="s">
        <v>306</v>
      </c>
      <c r="AB129" s="1583"/>
      <c r="AC129" s="1583"/>
      <c r="AD129" s="1583"/>
      <c r="AE129" s="1583"/>
      <c r="AF129" s="1931" t="s">
        <v>307</v>
      </c>
      <c r="AG129" s="1583"/>
      <c r="AH129" s="1583"/>
      <c r="AI129" s="472" t="s">
        <v>86</v>
      </c>
      <c r="AJ129" s="1933" t="s">
        <v>308</v>
      </c>
      <c r="AK129" s="1583"/>
      <c r="AL129" s="1583"/>
      <c r="AM129" s="1583"/>
      <c r="AN129" s="1583"/>
      <c r="AO129" s="1583"/>
      <c r="AP129" s="471">
        <v>143815862</v>
      </c>
      <c r="AQ129" s="625">
        <v>0</v>
      </c>
      <c r="AR129" s="625">
        <v>0</v>
      </c>
      <c r="AS129" s="625">
        <v>0</v>
      </c>
      <c r="AT129" s="471">
        <v>10947861</v>
      </c>
      <c r="AU129" s="471">
        <v>-10947861</v>
      </c>
      <c r="AV129" s="471">
        <v>10947861</v>
      </c>
      <c r="AW129" s="625">
        <v>0</v>
      </c>
      <c r="AX129" s="471">
        <v>11306587</v>
      </c>
      <c r="AY129" s="471">
        <v>-358726</v>
      </c>
      <c r="AZ129" s="471">
        <v>11306587</v>
      </c>
      <c r="BA129" s="625">
        <v>0</v>
      </c>
      <c r="BB129" s="625">
        <v>0</v>
      </c>
    </row>
    <row r="130" spans="1:54" hidden="1" x14ac:dyDescent="0.25">
      <c r="A130" s="1931" t="s">
        <v>35</v>
      </c>
      <c r="B130" s="1583"/>
      <c r="C130" s="1931" t="s">
        <v>315</v>
      </c>
      <c r="D130" s="1583"/>
      <c r="E130" s="1931" t="s">
        <v>313</v>
      </c>
      <c r="F130" s="1583"/>
      <c r="G130" s="1931" t="s">
        <v>316</v>
      </c>
      <c r="H130" s="1583"/>
      <c r="I130" s="1931" t="s">
        <v>327</v>
      </c>
      <c r="J130" s="1583"/>
      <c r="K130" s="1583"/>
      <c r="L130" s="1931" t="s">
        <v>315</v>
      </c>
      <c r="M130" s="1583"/>
      <c r="N130" s="1583"/>
      <c r="O130" s="1931"/>
      <c r="P130" s="1583"/>
      <c r="Q130" s="1931"/>
      <c r="R130" s="1583"/>
      <c r="S130" s="1932" t="s">
        <v>95</v>
      </c>
      <c r="T130" s="1583"/>
      <c r="U130" s="1583"/>
      <c r="V130" s="1583"/>
      <c r="W130" s="1583"/>
      <c r="X130" s="1583"/>
      <c r="Y130" s="1583"/>
      <c r="Z130" s="1583"/>
      <c r="AA130" s="1931" t="s">
        <v>306</v>
      </c>
      <c r="AB130" s="1583"/>
      <c r="AC130" s="1583"/>
      <c r="AD130" s="1583"/>
      <c r="AE130" s="1583"/>
      <c r="AF130" s="1931" t="s">
        <v>307</v>
      </c>
      <c r="AG130" s="1583"/>
      <c r="AH130" s="1583"/>
      <c r="AI130" s="472" t="s">
        <v>86</v>
      </c>
      <c r="AJ130" s="1933" t="s">
        <v>308</v>
      </c>
      <c r="AK130" s="1583"/>
      <c r="AL130" s="1583"/>
      <c r="AM130" s="1583"/>
      <c r="AN130" s="1583"/>
      <c r="AO130" s="1583"/>
      <c r="AP130" s="471">
        <v>794010310</v>
      </c>
      <c r="AQ130" s="625">
        <v>0</v>
      </c>
      <c r="AR130" s="625">
        <v>0</v>
      </c>
      <c r="AS130" s="625">
        <v>0</v>
      </c>
      <c r="AT130" s="471">
        <v>71802559</v>
      </c>
      <c r="AU130" s="471">
        <v>-71802559</v>
      </c>
      <c r="AV130" s="471">
        <v>71802559</v>
      </c>
      <c r="AW130" s="625">
        <v>0</v>
      </c>
      <c r="AX130" s="471">
        <v>73450049</v>
      </c>
      <c r="AY130" s="471">
        <v>-1647490</v>
      </c>
      <c r="AZ130" s="471">
        <v>73450049</v>
      </c>
      <c r="BA130" s="625">
        <v>0</v>
      </c>
      <c r="BB130" s="471">
        <v>486736</v>
      </c>
    </row>
    <row r="131" spans="1:54" hidden="1" x14ac:dyDescent="0.25">
      <c r="A131" s="1931" t="s">
        <v>35</v>
      </c>
      <c r="B131" s="1583"/>
      <c r="C131" s="1931" t="s">
        <v>315</v>
      </c>
      <c r="D131" s="1583"/>
      <c r="E131" s="1931" t="s">
        <v>313</v>
      </c>
      <c r="F131" s="1583"/>
      <c r="G131" s="1931" t="s">
        <v>316</v>
      </c>
      <c r="H131" s="1583"/>
      <c r="I131" s="1931" t="s">
        <v>327</v>
      </c>
      <c r="J131" s="1583"/>
      <c r="K131" s="1583"/>
      <c r="L131" s="1931" t="s">
        <v>322</v>
      </c>
      <c r="M131" s="1583"/>
      <c r="N131" s="1583"/>
      <c r="O131" s="1931"/>
      <c r="P131" s="1583"/>
      <c r="Q131" s="1931"/>
      <c r="R131" s="1583"/>
      <c r="S131" s="1932" t="s">
        <v>96</v>
      </c>
      <c r="T131" s="1583"/>
      <c r="U131" s="1583"/>
      <c r="V131" s="1583"/>
      <c r="W131" s="1583"/>
      <c r="X131" s="1583"/>
      <c r="Y131" s="1583"/>
      <c r="Z131" s="1583"/>
      <c r="AA131" s="1931" t="s">
        <v>306</v>
      </c>
      <c r="AB131" s="1583"/>
      <c r="AC131" s="1583"/>
      <c r="AD131" s="1583"/>
      <c r="AE131" s="1583"/>
      <c r="AF131" s="1931" t="s">
        <v>307</v>
      </c>
      <c r="AG131" s="1583"/>
      <c r="AH131" s="1583"/>
      <c r="AI131" s="472" t="s">
        <v>86</v>
      </c>
      <c r="AJ131" s="1933" t="s">
        <v>308</v>
      </c>
      <c r="AK131" s="1583"/>
      <c r="AL131" s="1583"/>
      <c r="AM131" s="1583"/>
      <c r="AN131" s="1583"/>
      <c r="AO131" s="1583"/>
      <c r="AP131" s="471">
        <v>350000</v>
      </c>
      <c r="AQ131" s="625">
        <v>0</v>
      </c>
      <c r="AR131" s="625">
        <v>0</v>
      </c>
      <c r="AS131" s="625">
        <v>0</v>
      </c>
      <c r="AT131" s="471">
        <v>46795</v>
      </c>
      <c r="AU131" s="471">
        <v>-46795</v>
      </c>
      <c r="AV131" s="471">
        <v>46795</v>
      </c>
      <c r="AW131" s="625">
        <v>0</v>
      </c>
      <c r="AX131" s="471">
        <v>8747</v>
      </c>
      <c r="AY131" s="471">
        <v>38048</v>
      </c>
      <c r="AZ131" s="471">
        <v>8747</v>
      </c>
      <c r="BA131" s="625">
        <v>0</v>
      </c>
      <c r="BB131" s="625">
        <v>0</v>
      </c>
    </row>
    <row r="132" spans="1:54" hidden="1" x14ac:dyDescent="0.25">
      <c r="A132" s="1931" t="s">
        <v>35</v>
      </c>
      <c r="B132" s="1583"/>
      <c r="C132" s="1931" t="s">
        <v>315</v>
      </c>
      <c r="D132" s="1583"/>
      <c r="E132" s="1931" t="s">
        <v>313</v>
      </c>
      <c r="F132" s="1583"/>
      <c r="G132" s="1931" t="s">
        <v>316</v>
      </c>
      <c r="H132" s="1583"/>
      <c r="I132" s="1931" t="s">
        <v>327</v>
      </c>
      <c r="J132" s="1583"/>
      <c r="K132" s="1583"/>
      <c r="L132" s="1931" t="s">
        <v>317</v>
      </c>
      <c r="M132" s="1583"/>
      <c r="N132" s="1583"/>
      <c r="O132" s="1931"/>
      <c r="P132" s="1583"/>
      <c r="Q132" s="1931"/>
      <c r="R132" s="1583"/>
      <c r="S132" s="1932" t="s">
        <v>97</v>
      </c>
      <c r="T132" s="1583"/>
      <c r="U132" s="1583"/>
      <c r="V132" s="1583"/>
      <c r="W132" s="1583"/>
      <c r="X132" s="1583"/>
      <c r="Y132" s="1583"/>
      <c r="Z132" s="1583"/>
      <c r="AA132" s="1931" t="s">
        <v>306</v>
      </c>
      <c r="AB132" s="1583"/>
      <c r="AC132" s="1583"/>
      <c r="AD132" s="1583"/>
      <c r="AE132" s="1583"/>
      <c r="AF132" s="1931" t="s">
        <v>307</v>
      </c>
      <c r="AG132" s="1583"/>
      <c r="AH132" s="1583"/>
      <c r="AI132" s="472" t="s">
        <v>86</v>
      </c>
      <c r="AJ132" s="1933" t="s">
        <v>308</v>
      </c>
      <c r="AK132" s="1583"/>
      <c r="AL132" s="1583"/>
      <c r="AM132" s="1583"/>
      <c r="AN132" s="1583"/>
      <c r="AO132" s="1583"/>
      <c r="AP132" s="471">
        <v>185000000</v>
      </c>
      <c r="AQ132" s="625">
        <v>0</v>
      </c>
      <c r="AR132" s="625">
        <v>0</v>
      </c>
      <c r="AS132" s="625">
        <v>0</v>
      </c>
      <c r="AT132" s="471">
        <v>12779883</v>
      </c>
      <c r="AU132" s="471">
        <v>-12779883</v>
      </c>
      <c r="AV132" s="471">
        <v>12779883</v>
      </c>
      <c r="AW132" s="625">
        <v>0</v>
      </c>
      <c r="AX132" s="471">
        <v>25604557</v>
      </c>
      <c r="AY132" s="471">
        <v>-12824674</v>
      </c>
      <c r="AZ132" s="471">
        <v>25604557</v>
      </c>
      <c r="BA132" s="625">
        <v>0</v>
      </c>
      <c r="BB132" s="625">
        <v>0</v>
      </c>
    </row>
    <row r="133" spans="1:54" hidden="1" x14ac:dyDescent="0.25">
      <c r="A133" s="1931" t="s">
        <v>35</v>
      </c>
      <c r="B133" s="1583"/>
      <c r="C133" s="1931" t="s">
        <v>315</v>
      </c>
      <c r="D133" s="1583"/>
      <c r="E133" s="1931" t="s">
        <v>313</v>
      </c>
      <c r="F133" s="1583"/>
      <c r="G133" s="1931" t="s">
        <v>316</v>
      </c>
      <c r="H133" s="1583"/>
      <c r="I133" s="1931" t="s">
        <v>327</v>
      </c>
      <c r="J133" s="1583"/>
      <c r="K133" s="1583"/>
      <c r="L133" s="1931" t="s">
        <v>325</v>
      </c>
      <c r="M133" s="1583"/>
      <c r="N133" s="1583"/>
      <c r="O133" s="1931"/>
      <c r="P133" s="1583"/>
      <c r="Q133" s="1931"/>
      <c r="R133" s="1583"/>
      <c r="S133" s="1932" t="s">
        <v>98</v>
      </c>
      <c r="T133" s="1583"/>
      <c r="U133" s="1583"/>
      <c r="V133" s="1583"/>
      <c r="W133" s="1583"/>
      <c r="X133" s="1583"/>
      <c r="Y133" s="1583"/>
      <c r="Z133" s="1583"/>
      <c r="AA133" s="1931" t="s">
        <v>306</v>
      </c>
      <c r="AB133" s="1583"/>
      <c r="AC133" s="1583"/>
      <c r="AD133" s="1583"/>
      <c r="AE133" s="1583"/>
      <c r="AF133" s="1931" t="s">
        <v>307</v>
      </c>
      <c r="AG133" s="1583"/>
      <c r="AH133" s="1583"/>
      <c r="AI133" s="472" t="s">
        <v>86</v>
      </c>
      <c r="AJ133" s="1933" t="s">
        <v>308</v>
      </c>
      <c r="AK133" s="1583"/>
      <c r="AL133" s="1583"/>
      <c r="AM133" s="1583"/>
      <c r="AN133" s="1583"/>
      <c r="AO133" s="1583"/>
      <c r="AP133" s="471">
        <v>220000000</v>
      </c>
      <c r="AQ133" s="625">
        <v>0</v>
      </c>
      <c r="AR133" s="625">
        <v>0</v>
      </c>
      <c r="AS133" s="625">
        <v>0</v>
      </c>
      <c r="AT133" s="471">
        <v>17785054</v>
      </c>
      <c r="AU133" s="471">
        <v>-17785054</v>
      </c>
      <c r="AV133" s="471">
        <v>17785054</v>
      </c>
      <c r="AW133" s="625">
        <v>0</v>
      </c>
      <c r="AX133" s="471">
        <v>18306722</v>
      </c>
      <c r="AY133" s="471">
        <v>-521668</v>
      </c>
      <c r="AZ133" s="471">
        <v>18306722</v>
      </c>
      <c r="BA133" s="625">
        <v>0</v>
      </c>
      <c r="BB133" s="625">
        <v>0</v>
      </c>
    </row>
    <row r="134" spans="1:54" hidden="1" x14ac:dyDescent="0.25">
      <c r="A134" s="1935" t="s">
        <v>35</v>
      </c>
      <c r="B134" s="1583"/>
      <c r="C134" s="1935" t="s">
        <v>315</v>
      </c>
      <c r="D134" s="1583"/>
      <c r="E134" s="1935" t="s">
        <v>313</v>
      </c>
      <c r="F134" s="1583"/>
      <c r="G134" s="1935" t="s">
        <v>316</v>
      </c>
      <c r="H134" s="1583"/>
      <c r="I134" s="1935" t="s">
        <v>321</v>
      </c>
      <c r="J134" s="1583"/>
      <c r="K134" s="1583"/>
      <c r="L134" s="1935"/>
      <c r="M134" s="1583"/>
      <c r="N134" s="1583"/>
      <c r="O134" s="1935"/>
      <c r="P134" s="1583"/>
      <c r="Q134" s="1935"/>
      <c r="R134" s="1583"/>
      <c r="S134" s="1934" t="s">
        <v>257</v>
      </c>
      <c r="T134" s="1583"/>
      <c r="U134" s="1583"/>
      <c r="V134" s="1583"/>
      <c r="W134" s="1583"/>
      <c r="X134" s="1583"/>
      <c r="Y134" s="1583"/>
      <c r="Z134" s="1583"/>
      <c r="AA134" s="1935" t="s">
        <v>306</v>
      </c>
      <c r="AB134" s="1583"/>
      <c r="AC134" s="1583"/>
      <c r="AD134" s="1583"/>
      <c r="AE134" s="1583"/>
      <c r="AF134" s="1935" t="s">
        <v>307</v>
      </c>
      <c r="AG134" s="1583"/>
      <c r="AH134" s="1583"/>
      <c r="AI134" s="475" t="s">
        <v>86</v>
      </c>
      <c r="AJ134" s="1936" t="s">
        <v>308</v>
      </c>
      <c r="AK134" s="1583"/>
      <c r="AL134" s="1583"/>
      <c r="AM134" s="1583"/>
      <c r="AN134" s="1583"/>
      <c r="AO134" s="1583"/>
      <c r="AP134" s="474">
        <v>597250000</v>
      </c>
      <c r="AQ134" s="624">
        <v>0</v>
      </c>
      <c r="AR134" s="474">
        <v>21986260</v>
      </c>
      <c r="AS134" s="624">
        <v>0</v>
      </c>
      <c r="AT134" s="624">
        <v>0</v>
      </c>
      <c r="AU134" s="624">
        <v>0</v>
      </c>
      <c r="AV134" s="624">
        <v>0</v>
      </c>
      <c r="AW134" s="624">
        <v>0</v>
      </c>
      <c r="AX134" s="624">
        <v>0</v>
      </c>
      <c r="AY134" s="624">
        <v>0</v>
      </c>
      <c r="AZ134" s="624">
        <v>0</v>
      </c>
      <c r="BA134" s="624">
        <v>0</v>
      </c>
      <c r="BB134" s="624">
        <v>0</v>
      </c>
    </row>
    <row r="135" spans="1:54" hidden="1" x14ac:dyDescent="0.25">
      <c r="A135" s="1931" t="s">
        <v>35</v>
      </c>
      <c r="B135" s="1583"/>
      <c r="C135" s="1931" t="s">
        <v>315</v>
      </c>
      <c r="D135" s="1583"/>
      <c r="E135" s="1931" t="s">
        <v>313</v>
      </c>
      <c r="F135" s="1583"/>
      <c r="G135" s="1931" t="s">
        <v>316</v>
      </c>
      <c r="H135" s="1583"/>
      <c r="I135" s="1931" t="s">
        <v>321</v>
      </c>
      <c r="J135" s="1583"/>
      <c r="K135" s="1583"/>
      <c r="L135" s="1931" t="s">
        <v>312</v>
      </c>
      <c r="M135" s="1583"/>
      <c r="N135" s="1583"/>
      <c r="O135" s="1931"/>
      <c r="P135" s="1583"/>
      <c r="Q135" s="1931"/>
      <c r="R135" s="1583"/>
      <c r="S135" s="1932" t="s">
        <v>99</v>
      </c>
      <c r="T135" s="1583"/>
      <c r="U135" s="1583"/>
      <c r="V135" s="1583"/>
      <c r="W135" s="1583"/>
      <c r="X135" s="1583"/>
      <c r="Y135" s="1583"/>
      <c r="Z135" s="1583"/>
      <c r="AA135" s="1931" t="s">
        <v>306</v>
      </c>
      <c r="AB135" s="1583"/>
      <c r="AC135" s="1583"/>
      <c r="AD135" s="1583"/>
      <c r="AE135" s="1583"/>
      <c r="AF135" s="1931" t="s">
        <v>307</v>
      </c>
      <c r="AG135" s="1583"/>
      <c r="AH135" s="1583"/>
      <c r="AI135" s="472" t="s">
        <v>86</v>
      </c>
      <c r="AJ135" s="1933" t="s">
        <v>308</v>
      </c>
      <c r="AK135" s="1583"/>
      <c r="AL135" s="1583"/>
      <c r="AM135" s="1583"/>
      <c r="AN135" s="1583"/>
      <c r="AO135" s="1583"/>
      <c r="AP135" s="471">
        <v>72100000</v>
      </c>
      <c r="AQ135" s="625">
        <v>0</v>
      </c>
      <c r="AR135" s="471">
        <v>21986260</v>
      </c>
      <c r="AS135" s="625">
        <v>0</v>
      </c>
      <c r="AT135" s="625">
        <v>0</v>
      </c>
      <c r="AU135" s="625">
        <v>0</v>
      </c>
      <c r="AV135" s="625">
        <v>0</v>
      </c>
      <c r="AW135" s="625">
        <v>0</v>
      </c>
      <c r="AX135" s="625">
        <v>0</v>
      </c>
      <c r="AY135" s="625">
        <v>0</v>
      </c>
      <c r="AZ135" s="625">
        <v>0</v>
      </c>
      <c r="BA135" s="625">
        <v>0</v>
      </c>
      <c r="BB135" s="625">
        <v>0</v>
      </c>
    </row>
    <row r="136" spans="1:54" hidden="1" x14ac:dyDescent="0.25">
      <c r="A136" s="1931" t="s">
        <v>35</v>
      </c>
      <c r="B136" s="1583"/>
      <c r="C136" s="1931" t="s">
        <v>315</v>
      </c>
      <c r="D136" s="1583"/>
      <c r="E136" s="1931" t="s">
        <v>313</v>
      </c>
      <c r="F136" s="1583"/>
      <c r="G136" s="1931" t="s">
        <v>316</v>
      </c>
      <c r="H136" s="1583"/>
      <c r="I136" s="1931" t="s">
        <v>321</v>
      </c>
      <c r="J136" s="1583"/>
      <c r="K136" s="1583"/>
      <c r="L136" s="1931" t="s">
        <v>327</v>
      </c>
      <c r="M136" s="1583"/>
      <c r="N136" s="1583"/>
      <c r="O136" s="1931"/>
      <c r="P136" s="1583"/>
      <c r="Q136" s="1931"/>
      <c r="R136" s="1583"/>
      <c r="S136" s="1932" t="s">
        <v>100</v>
      </c>
      <c r="T136" s="1583"/>
      <c r="U136" s="1583"/>
      <c r="V136" s="1583"/>
      <c r="W136" s="1583"/>
      <c r="X136" s="1583"/>
      <c r="Y136" s="1583"/>
      <c r="Z136" s="1583"/>
      <c r="AA136" s="1931" t="s">
        <v>306</v>
      </c>
      <c r="AB136" s="1583"/>
      <c r="AC136" s="1583"/>
      <c r="AD136" s="1583"/>
      <c r="AE136" s="1583"/>
      <c r="AF136" s="1931" t="s">
        <v>307</v>
      </c>
      <c r="AG136" s="1583"/>
      <c r="AH136" s="1583"/>
      <c r="AI136" s="472" t="s">
        <v>86</v>
      </c>
      <c r="AJ136" s="1933" t="s">
        <v>308</v>
      </c>
      <c r="AK136" s="1583"/>
      <c r="AL136" s="1583"/>
      <c r="AM136" s="1583"/>
      <c r="AN136" s="1583"/>
      <c r="AO136" s="1583"/>
      <c r="AP136" s="471">
        <v>13373589</v>
      </c>
      <c r="AQ136" s="625">
        <v>0</v>
      </c>
      <c r="AR136" s="625">
        <v>0</v>
      </c>
      <c r="AS136" s="625">
        <v>0</v>
      </c>
      <c r="AT136" s="625">
        <v>0</v>
      </c>
      <c r="AU136" s="625">
        <v>0</v>
      </c>
      <c r="AV136" s="625">
        <v>0</v>
      </c>
      <c r="AW136" s="625">
        <v>0</v>
      </c>
      <c r="AX136" s="625">
        <v>0</v>
      </c>
      <c r="AY136" s="625">
        <v>0</v>
      </c>
      <c r="AZ136" s="625">
        <v>0</v>
      </c>
      <c r="BA136" s="625">
        <v>0</v>
      </c>
      <c r="BB136" s="625">
        <v>0</v>
      </c>
    </row>
    <row r="137" spans="1:54" hidden="1" x14ac:dyDescent="0.25">
      <c r="A137" s="1931" t="s">
        <v>35</v>
      </c>
      <c r="B137" s="1583"/>
      <c r="C137" s="1931" t="s">
        <v>315</v>
      </c>
      <c r="D137" s="1583"/>
      <c r="E137" s="1931" t="s">
        <v>313</v>
      </c>
      <c r="F137" s="1583"/>
      <c r="G137" s="1931" t="s">
        <v>316</v>
      </c>
      <c r="H137" s="1583"/>
      <c r="I137" s="1931" t="s">
        <v>321</v>
      </c>
      <c r="J137" s="1583"/>
      <c r="K137" s="1583"/>
      <c r="L137" s="1931" t="s">
        <v>101</v>
      </c>
      <c r="M137" s="1583"/>
      <c r="N137" s="1583"/>
      <c r="O137" s="1931"/>
      <c r="P137" s="1583"/>
      <c r="Q137" s="1931"/>
      <c r="R137" s="1583"/>
      <c r="S137" s="1932" t="s">
        <v>102</v>
      </c>
      <c r="T137" s="1583"/>
      <c r="U137" s="1583"/>
      <c r="V137" s="1583"/>
      <c r="W137" s="1583"/>
      <c r="X137" s="1583"/>
      <c r="Y137" s="1583"/>
      <c r="Z137" s="1583"/>
      <c r="AA137" s="1931" t="s">
        <v>306</v>
      </c>
      <c r="AB137" s="1583"/>
      <c r="AC137" s="1583"/>
      <c r="AD137" s="1583"/>
      <c r="AE137" s="1583"/>
      <c r="AF137" s="1931" t="s">
        <v>307</v>
      </c>
      <c r="AG137" s="1583"/>
      <c r="AH137" s="1583"/>
      <c r="AI137" s="472" t="s">
        <v>86</v>
      </c>
      <c r="AJ137" s="1933" t="s">
        <v>308</v>
      </c>
      <c r="AK137" s="1583"/>
      <c r="AL137" s="1583"/>
      <c r="AM137" s="1583"/>
      <c r="AN137" s="1583"/>
      <c r="AO137" s="1583"/>
      <c r="AP137" s="471">
        <v>511776411</v>
      </c>
      <c r="AQ137" s="625">
        <v>0</v>
      </c>
      <c r="AR137" s="625">
        <v>0</v>
      </c>
      <c r="AS137" s="625">
        <v>0</v>
      </c>
      <c r="AT137" s="625">
        <v>0</v>
      </c>
      <c r="AU137" s="625">
        <v>0</v>
      </c>
      <c r="AV137" s="625">
        <v>0</v>
      </c>
      <c r="AW137" s="625">
        <v>0</v>
      </c>
      <c r="AX137" s="625">
        <v>0</v>
      </c>
      <c r="AY137" s="625">
        <v>0</v>
      </c>
      <c r="AZ137" s="625">
        <v>0</v>
      </c>
      <c r="BA137" s="625">
        <v>0</v>
      </c>
      <c r="BB137" s="625">
        <v>0</v>
      </c>
    </row>
    <row r="138" spans="1:54" hidden="1" x14ac:dyDescent="0.25">
      <c r="A138" s="1935" t="s">
        <v>35</v>
      </c>
      <c r="B138" s="1583"/>
      <c r="C138" s="1935" t="s">
        <v>315</v>
      </c>
      <c r="D138" s="1583"/>
      <c r="E138" s="1935" t="s">
        <v>313</v>
      </c>
      <c r="F138" s="1583"/>
      <c r="G138" s="1935" t="s">
        <v>316</v>
      </c>
      <c r="H138" s="1583"/>
      <c r="I138" s="1935" t="s">
        <v>86</v>
      </c>
      <c r="J138" s="1583"/>
      <c r="K138" s="1583"/>
      <c r="L138" s="1935"/>
      <c r="M138" s="1583"/>
      <c r="N138" s="1583"/>
      <c r="O138" s="1935"/>
      <c r="P138" s="1583"/>
      <c r="Q138" s="1935"/>
      <c r="R138" s="1583"/>
      <c r="S138" s="1934" t="s">
        <v>259</v>
      </c>
      <c r="T138" s="1583"/>
      <c r="U138" s="1583"/>
      <c r="V138" s="1583"/>
      <c r="W138" s="1583"/>
      <c r="X138" s="1583"/>
      <c r="Y138" s="1583"/>
      <c r="Z138" s="1583"/>
      <c r="AA138" s="1935" t="s">
        <v>306</v>
      </c>
      <c r="AB138" s="1583"/>
      <c r="AC138" s="1583"/>
      <c r="AD138" s="1583"/>
      <c r="AE138" s="1583"/>
      <c r="AF138" s="1935" t="s">
        <v>307</v>
      </c>
      <c r="AG138" s="1583"/>
      <c r="AH138" s="1583"/>
      <c r="AI138" s="475" t="s">
        <v>86</v>
      </c>
      <c r="AJ138" s="1936" t="s">
        <v>308</v>
      </c>
      <c r="AK138" s="1583"/>
      <c r="AL138" s="1583"/>
      <c r="AM138" s="1583"/>
      <c r="AN138" s="1583"/>
      <c r="AO138" s="1583"/>
      <c r="AP138" s="474">
        <v>1603139548</v>
      </c>
      <c r="AQ138" s="474">
        <v>126572743</v>
      </c>
      <c r="AR138" s="474">
        <v>325840661</v>
      </c>
      <c r="AS138" s="624">
        <v>0</v>
      </c>
      <c r="AT138" s="474">
        <v>36000000</v>
      </c>
      <c r="AU138" s="474">
        <v>90572743</v>
      </c>
      <c r="AV138" s="474">
        <v>114714378</v>
      </c>
      <c r="AW138" s="474">
        <v>-78714378</v>
      </c>
      <c r="AX138" s="474">
        <v>114714378</v>
      </c>
      <c r="AY138" s="624">
        <v>0</v>
      </c>
      <c r="AZ138" s="474">
        <v>114714378</v>
      </c>
      <c r="BA138" s="624">
        <v>0</v>
      </c>
      <c r="BB138" s="624">
        <v>0</v>
      </c>
    </row>
    <row r="139" spans="1:54" hidden="1" x14ac:dyDescent="0.25">
      <c r="A139" s="1931" t="s">
        <v>35</v>
      </c>
      <c r="B139" s="1583"/>
      <c r="C139" s="1931" t="s">
        <v>315</v>
      </c>
      <c r="D139" s="1583"/>
      <c r="E139" s="1931" t="s">
        <v>313</v>
      </c>
      <c r="F139" s="1583"/>
      <c r="G139" s="1931" t="s">
        <v>316</v>
      </c>
      <c r="H139" s="1583"/>
      <c r="I139" s="1931" t="s">
        <v>86</v>
      </c>
      <c r="J139" s="1583"/>
      <c r="K139" s="1583"/>
      <c r="L139" s="1931" t="s">
        <v>312</v>
      </c>
      <c r="M139" s="1583"/>
      <c r="N139" s="1583"/>
      <c r="O139" s="1931"/>
      <c r="P139" s="1583"/>
      <c r="Q139" s="1931"/>
      <c r="R139" s="1583"/>
      <c r="S139" s="1932" t="s">
        <v>441</v>
      </c>
      <c r="T139" s="1583"/>
      <c r="U139" s="1583"/>
      <c r="V139" s="1583"/>
      <c r="W139" s="1583"/>
      <c r="X139" s="1583"/>
      <c r="Y139" s="1583"/>
      <c r="Z139" s="1583"/>
      <c r="AA139" s="1931" t="s">
        <v>306</v>
      </c>
      <c r="AB139" s="1583"/>
      <c r="AC139" s="1583"/>
      <c r="AD139" s="1583"/>
      <c r="AE139" s="1583"/>
      <c r="AF139" s="1931" t="s">
        <v>307</v>
      </c>
      <c r="AG139" s="1583"/>
      <c r="AH139" s="1583"/>
      <c r="AI139" s="472" t="s">
        <v>86</v>
      </c>
      <c r="AJ139" s="1933" t="s">
        <v>308</v>
      </c>
      <c r="AK139" s="1583"/>
      <c r="AL139" s="1583"/>
      <c r="AM139" s="1583"/>
      <c r="AN139" s="1583"/>
      <c r="AO139" s="1583"/>
      <c r="AP139" s="471">
        <v>400000000</v>
      </c>
      <c r="AQ139" s="625">
        <v>0</v>
      </c>
      <c r="AR139" s="471">
        <v>304800000</v>
      </c>
      <c r="AS139" s="625">
        <v>0</v>
      </c>
      <c r="AT139" s="625">
        <v>0</v>
      </c>
      <c r="AU139" s="625">
        <v>0</v>
      </c>
      <c r="AV139" s="471">
        <v>14253140</v>
      </c>
      <c r="AW139" s="471">
        <v>-14253140</v>
      </c>
      <c r="AX139" s="471">
        <v>14253140</v>
      </c>
      <c r="AY139" s="625">
        <v>0</v>
      </c>
      <c r="AZ139" s="471">
        <v>14253140</v>
      </c>
      <c r="BA139" s="625">
        <v>0</v>
      </c>
      <c r="BB139" s="625">
        <v>0</v>
      </c>
    </row>
    <row r="140" spans="1:54" hidden="1" x14ac:dyDescent="0.25">
      <c r="A140" s="1931" t="s">
        <v>35</v>
      </c>
      <c r="B140" s="1583"/>
      <c r="C140" s="1931" t="s">
        <v>315</v>
      </c>
      <c r="D140" s="1583"/>
      <c r="E140" s="1931" t="s">
        <v>313</v>
      </c>
      <c r="F140" s="1583"/>
      <c r="G140" s="1931" t="s">
        <v>316</v>
      </c>
      <c r="H140" s="1583"/>
      <c r="I140" s="1931" t="s">
        <v>86</v>
      </c>
      <c r="J140" s="1583"/>
      <c r="K140" s="1583"/>
      <c r="L140" s="1931" t="s">
        <v>315</v>
      </c>
      <c r="M140" s="1583"/>
      <c r="N140" s="1583"/>
      <c r="O140" s="1931"/>
      <c r="P140" s="1583"/>
      <c r="Q140" s="1931"/>
      <c r="R140" s="1583"/>
      <c r="S140" s="1932" t="s">
        <v>103</v>
      </c>
      <c r="T140" s="1583"/>
      <c r="U140" s="1583"/>
      <c r="V140" s="1583"/>
      <c r="W140" s="1583"/>
      <c r="X140" s="1583"/>
      <c r="Y140" s="1583"/>
      <c r="Z140" s="1583"/>
      <c r="AA140" s="1931" t="s">
        <v>306</v>
      </c>
      <c r="AB140" s="1583"/>
      <c r="AC140" s="1583"/>
      <c r="AD140" s="1583"/>
      <c r="AE140" s="1583"/>
      <c r="AF140" s="1931" t="s">
        <v>307</v>
      </c>
      <c r="AG140" s="1583"/>
      <c r="AH140" s="1583"/>
      <c r="AI140" s="472" t="s">
        <v>86</v>
      </c>
      <c r="AJ140" s="1933" t="s">
        <v>308</v>
      </c>
      <c r="AK140" s="1583"/>
      <c r="AL140" s="1583"/>
      <c r="AM140" s="1583"/>
      <c r="AN140" s="1583"/>
      <c r="AO140" s="1583"/>
      <c r="AP140" s="471">
        <v>1203139548</v>
      </c>
      <c r="AQ140" s="471">
        <v>126572743</v>
      </c>
      <c r="AR140" s="471">
        <v>21040661</v>
      </c>
      <c r="AS140" s="625">
        <v>0</v>
      </c>
      <c r="AT140" s="471">
        <v>36000000</v>
      </c>
      <c r="AU140" s="471">
        <v>90572743</v>
      </c>
      <c r="AV140" s="471">
        <v>100461238</v>
      </c>
      <c r="AW140" s="471">
        <v>-64461238</v>
      </c>
      <c r="AX140" s="471">
        <v>100461238</v>
      </c>
      <c r="AY140" s="625">
        <v>0</v>
      </c>
      <c r="AZ140" s="471">
        <v>100461238</v>
      </c>
      <c r="BA140" s="625">
        <v>0</v>
      </c>
      <c r="BB140" s="625">
        <v>0</v>
      </c>
    </row>
    <row r="141" spans="1:54" hidden="1" x14ac:dyDescent="0.25">
      <c r="A141" s="1935" t="s">
        <v>35</v>
      </c>
      <c r="B141" s="1583"/>
      <c r="C141" s="1935" t="s">
        <v>315</v>
      </c>
      <c r="D141" s="1583"/>
      <c r="E141" s="1935" t="s">
        <v>313</v>
      </c>
      <c r="F141" s="1583"/>
      <c r="G141" s="1935" t="s">
        <v>316</v>
      </c>
      <c r="H141" s="1583"/>
      <c r="I141" s="1935" t="s">
        <v>101</v>
      </c>
      <c r="J141" s="1583"/>
      <c r="K141" s="1583"/>
      <c r="L141" s="1935"/>
      <c r="M141" s="1583"/>
      <c r="N141" s="1583"/>
      <c r="O141" s="1935"/>
      <c r="P141" s="1583"/>
      <c r="Q141" s="1935"/>
      <c r="R141" s="1583"/>
      <c r="S141" s="1934" t="s">
        <v>260</v>
      </c>
      <c r="T141" s="1583"/>
      <c r="U141" s="1583"/>
      <c r="V141" s="1583"/>
      <c r="W141" s="1583"/>
      <c r="X141" s="1583"/>
      <c r="Y141" s="1583"/>
      <c r="Z141" s="1583"/>
      <c r="AA141" s="1935" t="s">
        <v>306</v>
      </c>
      <c r="AB141" s="1583"/>
      <c r="AC141" s="1583"/>
      <c r="AD141" s="1583"/>
      <c r="AE141" s="1583"/>
      <c r="AF141" s="1935" t="s">
        <v>307</v>
      </c>
      <c r="AG141" s="1583"/>
      <c r="AH141" s="1583"/>
      <c r="AI141" s="475" t="s">
        <v>86</v>
      </c>
      <c r="AJ141" s="1936" t="s">
        <v>308</v>
      </c>
      <c r="AK141" s="1583"/>
      <c r="AL141" s="1583"/>
      <c r="AM141" s="1583"/>
      <c r="AN141" s="1583"/>
      <c r="AO141" s="1583"/>
      <c r="AP141" s="474">
        <v>298000000</v>
      </c>
      <c r="AQ141" s="624">
        <v>0</v>
      </c>
      <c r="AR141" s="624">
        <v>0</v>
      </c>
      <c r="AS141" s="624">
        <v>0</v>
      </c>
      <c r="AT141" s="474">
        <v>10222821</v>
      </c>
      <c r="AU141" s="474">
        <v>-10222821</v>
      </c>
      <c r="AV141" s="474">
        <v>8325803</v>
      </c>
      <c r="AW141" s="474">
        <v>1897018</v>
      </c>
      <c r="AX141" s="474">
        <v>9684605</v>
      </c>
      <c r="AY141" s="474">
        <v>-1358802</v>
      </c>
      <c r="AZ141" s="474">
        <v>9684605</v>
      </c>
      <c r="BA141" s="624">
        <v>0</v>
      </c>
      <c r="BB141" s="624">
        <v>0</v>
      </c>
    </row>
    <row r="142" spans="1:54" ht="33" customHeight="1" x14ac:dyDescent="0.25">
      <c r="A142" s="1935" t="s">
        <v>35</v>
      </c>
      <c r="B142" s="1583"/>
      <c r="C142" s="1935" t="s">
        <v>315</v>
      </c>
      <c r="D142" s="1583"/>
      <c r="E142" s="1935" t="s">
        <v>313</v>
      </c>
      <c r="F142" s="1583"/>
      <c r="G142" s="1935" t="s">
        <v>316</v>
      </c>
      <c r="H142" s="1583"/>
      <c r="I142" s="1935" t="s">
        <v>101</v>
      </c>
      <c r="J142" s="1583"/>
      <c r="K142" s="1583"/>
      <c r="L142" s="1935"/>
      <c r="M142" s="1583"/>
      <c r="N142" s="1583"/>
      <c r="O142" s="1935"/>
      <c r="P142" s="1583"/>
      <c r="Q142" s="1935"/>
      <c r="R142" s="1583"/>
      <c r="S142" s="1934" t="s">
        <v>260</v>
      </c>
      <c r="T142" s="1583"/>
      <c r="U142" s="1583"/>
      <c r="V142" s="1583"/>
      <c r="W142" s="1583"/>
      <c r="X142" s="1583"/>
      <c r="Y142" s="1583"/>
      <c r="Z142" s="1583"/>
      <c r="AA142" s="1935" t="s">
        <v>306</v>
      </c>
      <c r="AB142" s="1583"/>
      <c r="AC142" s="1583"/>
      <c r="AD142" s="1583"/>
      <c r="AE142" s="1583"/>
      <c r="AF142" s="1935" t="s">
        <v>307</v>
      </c>
      <c r="AG142" s="1583"/>
      <c r="AH142" s="1583"/>
      <c r="AI142" s="475" t="s">
        <v>336</v>
      </c>
      <c r="AJ142" s="1936" t="s">
        <v>354</v>
      </c>
      <c r="AK142" s="1583"/>
      <c r="AL142" s="1583"/>
      <c r="AM142" s="1583"/>
      <c r="AN142" s="1583"/>
      <c r="AO142" s="1583"/>
      <c r="AP142" s="474">
        <v>550000000</v>
      </c>
      <c r="AQ142" s="474">
        <v>550000000</v>
      </c>
      <c r="AR142" s="624">
        <v>0</v>
      </c>
      <c r="AS142" s="624">
        <v>0</v>
      </c>
      <c r="AT142" s="474">
        <v>324598665</v>
      </c>
      <c r="AU142" s="474">
        <v>225401335</v>
      </c>
      <c r="AV142" s="474">
        <v>2555366</v>
      </c>
      <c r="AW142" s="474">
        <v>322043299</v>
      </c>
      <c r="AX142" s="624">
        <v>0</v>
      </c>
      <c r="AY142" s="474">
        <v>2555366</v>
      </c>
      <c r="AZ142" s="624">
        <v>0</v>
      </c>
      <c r="BA142" s="624">
        <v>0</v>
      </c>
      <c r="BB142" s="624">
        <v>0</v>
      </c>
    </row>
    <row r="143" spans="1:54" hidden="1" x14ac:dyDescent="0.25">
      <c r="A143" s="1931" t="s">
        <v>35</v>
      </c>
      <c r="B143" s="1583"/>
      <c r="C143" s="1931" t="s">
        <v>315</v>
      </c>
      <c r="D143" s="1583"/>
      <c r="E143" s="1931" t="s">
        <v>313</v>
      </c>
      <c r="F143" s="1583"/>
      <c r="G143" s="1931" t="s">
        <v>316</v>
      </c>
      <c r="H143" s="1583"/>
      <c r="I143" s="1931" t="s">
        <v>101</v>
      </c>
      <c r="J143" s="1583"/>
      <c r="K143" s="1583"/>
      <c r="L143" s="1931" t="s">
        <v>312</v>
      </c>
      <c r="M143" s="1583"/>
      <c r="N143" s="1583"/>
      <c r="O143" s="1931"/>
      <c r="P143" s="1583"/>
      <c r="Q143" s="1931"/>
      <c r="R143" s="1583"/>
      <c r="S143" s="1932" t="s">
        <v>104</v>
      </c>
      <c r="T143" s="1583"/>
      <c r="U143" s="1583"/>
      <c r="V143" s="1583"/>
      <c r="W143" s="1583"/>
      <c r="X143" s="1583"/>
      <c r="Y143" s="1583"/>
      <c r="Z143" s="1583"/>
      <c r="AA143" s="1931" t="s">
        <v>306</v>
      </c>
      <c r="AB143" s="1583"/>
      <c r="AC143" s="1583"/>
      <c r="AD143" s="1583"/>
      <c r="AE143" s="1583"/>
      <c r="AF143" s="1931" t="s">
        <v>307</v>
      </c>
      <c r="AG143" s="1583"/>
      <c r="AH143" s="1583"/>
      <c r="AI143" s="472" t="s">
        <v>86</v>
      </c>
      <c r="AJ143" s="1933" t="s">
        <v>308</v>
      </c>
      <c r="AK143" s="1583"/>
      <c r="AL143" s="1583"/>
      <c r="AM143" s="1583"/>
      <c r="AN143" s="1583"/>
      <c r="AO143" s="1583"/>
      <c r="AP143" s="471">
        <v>110000000</v>
      </c>
      <c r="AQ143" s="625">
        <v>0</v>
      </c>
      <c r="AR143" s="625">
        <v>0</v>
      </c>
      <c r="AS143" s="625">
        <v>0</v>
      </c>
      <c r="AT143" s="471">
        <v>10222821</v>
      </c>
      <c r="AU143" s="471">
        <v>-10222821</v>
      </c>
      <c r="AV143" s="471">
        <v>8325803</v>
      </c>
      <c r="AW143" s="471">
        <v>1897018</v>
      </c>
      <c r="AX143" s="471">
        <v>9684605</v>
      </c>
      <c r="AY143" s="471">
        <v>-1358802</v>
      </c>
      <c r="AZ143" s="471">
        <v>9684605</v>
      </c>
      <c r="BA143" s="625">
        <v>0</v>
      </c>
      <c r="BB143" s="625">
        <v>0</v>
      </c>
    </row>
    <row r="144" spans="1:54" x14ac:dyDescent="0.25">
      <c r="A144" s="1931" t="s">
        <v>35</v>
      </c>
      <c r="B144" s="1583"/>
      <c r="C144" s="1931" t="s">
        <v>315</v>
      </c>
      <c r="D144" s="1583"/>
      <c r="E144" s="1931" t="s">
        <v>313</v>
      </c>
      <c r="F144" s="1583"/>
      <c r="G144" s="1931" t="s">
        <v>316</v>
      </c>
      <c r="H144" s="1583"/>
      <c r="I144" s="1931" t="s">
        <v>101</v>
      </c>
      <c r="J144" s="1583"/>
      <c r="K144" s="1583"/>
      <c r="L144" s="1931" t="s">
        <v>312</v>
      </c>
      <c r="M144" s="1583"/>
      <c r="N144" s="1583"/>
      <c r="O144" s="1931"/>
      <c r="P144" s="1583"/>
      <c r="Q144" s="1931"/>
      <c r="R144" s="1583"/>
      <c r="S144" s="1932" t="s">
        <v>104</v>
      </c>
      <c r="T144" s="1583"/>
      <c r="U144" s="1583"/>
      <c r="V144" s="1583"/>
      <c r="W144" s="1583"/>
      <c r="X144" s="1583"/>
      <c r="Y144" s="1583"/>
      <c r="Z144" s="1583"/>
      <c r="AA144" s="1931" t="s">
        <v>306</v>
      </c>
      <c r="AB144" s="1583"/>
      <c r="AC144" s="1583"/>
      <c r="AD144" s="1583"/>
      <c r="AE144" s="1583"/>
      <c r="AF144" s="1931" t="s">
        <v>307</v>
      </c>
      <c r="AG144" s="1583"/>
      <c r="AH144" s="1583"/>
      <c r="AI144" s="472" t="s">
        <v>336</v>
      </c>
      <c r="AJ144" s="1933" t="s">
        <v>354</v>
      </c>
      <c r="AK144" s="1583"/>
      <c r="AL144" s="1583"/>
      <c r="AM144" s="1583"/>
      <c r="AN144" s="1583"/>
      <c r="AO144" s="1583"/>
      <c r="AP144" s="471">
        <v>50000000</v>
      </c>
      <c r="AQ144" s="471">
        <v>50000000</v>
      </c>
      <c r="AR144" s="625">
        <v>0</v>
      </c>
      <c r="AS144" s="625">
        <v>0</v>
      </c>
      <c r="AT144" s="471">
        <v>50000000</v>
      </c>
      <c r="AU144" s="625">
        <v>0</v>
      </c>
      <c r="AV144" s="625">
        <v>0</v>
      </c>
      <c r="AW144" s="471">
        <v>50000000</v>
      </c>
      <c r="AX144" s="625">
        <v>0</v>
      </c>
      <c r="AY144" s="625">
        <v>0</v>
      </c>
      <c r="AZ144" s="625">
        <v>0</v>
      </c>
      <c r="BA144" s="625">
        <v>0</v>
      </c>
      <c r="BB144" s="625">
        <v>0</v>
      </c>
    </row>
    <row r="145" spans="1:54" hidden="1" x14ac:dyDescent="0.25">
      <c r="A145" s="1931" t="s">
        <v>35</v>
      </c>
      <c r="B145" s="1583"/>
      <c r="C145" s="1931" t="s">
        <v>315</v>
      </c>
      <c r="D145" s="1583"/>
      <c r="E145" s="1931" t="s">
        <v>313</v>
      </c>
      <c r="F145" s="1583"/>
      <c r="G145" s="1931" t="s">
        <v>316</v>
      </c>
      <c r="H145" s="1583"/>
      <c r="I145" s="1931" t="s">
        <v>101</v>
      </c>
      <c r="J145" s="1583"/>
      <c r="K145" s="1583"/>
      <c r="L145" s="1931" t="s">
        <v>315</v>
      </c>
      <c r="M145" s="1583"/>
      <c r="N145" s="1583"/>
      <c r="O145" s="1931"/>
      <c r="P145" s="1583"/>
      <c r="Q145" s="1931"/>
      <c r="R145" s="1583"/>
      <c r="S145" s="1932" t="s">
        <v>105</v>
      </c>
      <c r="T145" s="1583"/>
      <c r="U145" s="1583"/>
      <c r="V145" s="1583"/>
      <c r="W145" s="1583"/>
      <c r="X145" s="1583"/>
      <c r="Y145" s="1583"/>
      <c r="Z145" s="1583"/>
      <c r="AA145" s="1931" t="s">
        <v>306</v>
      </c>
      <c r="AB145" s="1583"/>
      <c r="AC145" s="1583"/>
      <c r="AD145" s="1583"/>
      <c r="AE145" s="1583"/>
      <c r="AF145" s="1931" t="s">
        <v>307</v>
      </c>
      <c r="AG145" s="1583"/>
      <c r="AH145" s="1583"/>
      <c r="AI145" s="472" t="s">
        <v>86</v>
      </c>
      <c r="AJ145" s="1933" t="s">
        <v>308</v>
      </c>
      <c r="AK145" s="1583"/>
      <c r="AL145" s="1583"/>
      <c r="AM145" s="1583"/>
      <c r="AN145" s="1583"/>
      <c r="AO145" s="1583"/>
      <c r="AP145" s="471">
        <v>188000000</v>
      </c>
      <c r="AQ145" s="625">
        <v>0</v>
      </c>
      <c r="AR145" s="625">
        <v>0</v>
      </c>
      <c r="AS145" s="625">
        <v>0</v>
      </c>
      <c r="AT145" s="625">
        <v>0</v>
      </c>
      <c r="AU145" s="625">
        <v>0</v>
      </c>
      <c r="AV145" s="625">
        <v>0</v>
      </c>
      <c r="AW145" s="625">
        <v>0</v>
      </c>
      <c r="AX145" s="625">
        <v>0</v>
      </c>
      <c r="AY145" s="625">
        <v>0</v>
      </c>
      <c r="AZ145" s="625">
        <v>0</v>
      </c>
      <c r="BA145" s="625">
        <v>0</v>
      </c>
      <c r="BB145" s="625">
        <v>0</v>
      </c>
    </row>
    <row r="146" spans="1:54" x14ac:dyDescent="0.25">
      <c r="A146" s="1931" t="s">
        <v>35</v>
      </c>
      <c r="B146" s="1583"/>
      <c r="C146" s="1931" t="s">
        <v>315</v>
      </c>
      <c r="D146" s="1583"/>
      <c r="E146" s="1931" t="s">
        <v>313</v>
      </c>
      <c r="F146" s="1583"/>
      <c r="G146" s="1931" t="s">
        <v>316</v>
      </c>
      <c r="H146" s="1583"/>
      <c r="I146" s="1931" t="s">
        <v>101</v>
      </c>
      <c r="J146" s="1583"/>
      <c r="K146" s="1583"/>
      <c r="L146" s="1931" t="s">
        <v>315</v>
      </c>
      <c r="M146" s="1583"/>
      <c r="N146" s="1583"/>
      <c r="O146" s="1931"/>
      <c r="P146" s="1583"/>
      <c r="Q146" s="1931"/>
      <c r="R146" s="1583"/>
      <c r="S146" s="1932" t="s">
        <v>105</v>
      </c>
      <c r="T146" s="1583"/>
      <c r="U146" s="1583"/>
      <c r="V146" s="1583"/>
      <c r="W146" s="1583"/>
      <c r="X146" s="1583"/>
      <c r="Y146" s="1583"/>
      <c r="Z146" s="1583"/>
      <c r="AA146" s="1931" t="s">
        <v>306</v>
      </c>
      <c r="AB146" s="1583"/>
      <c r="AC146" s="1583"/>
      <c r="AD146" s="1583"/>
      <c r="AE146" s="1583"/>
      <c r="AF146" s="1931" t="s">
        <v>307</v>
      </c>
      <c r="AG146" s="1583"/>
      <c r="AH146" s="1583"/>
      <c r="AI146" s="472" t="s">
        <v>336</v>
      </c>
      <c r="AJ146" s="1933" t="s">
        <v>354</v>
      </c>
      <c r="AK146" s="1583"/>
      <c r="AL146" s="1583"/>
      <c r="AM146" s="1583"/>
      <c r="AN146" s="1583"/>
      <c r="AO146" s="1583"/>
      <c r="AP146" s="471">
        <v>500000000</v>
      </c>
      <c r="AQ146" s="471">
        <v>500000000</v>
      </c>
      <c r="AR146" s="625">
        <v>0</v>
      </c>
      <c r="AS146" s="625">
        <v>0</v>
      </c>
      <c r="AT146" s="471">
        <v>274598665</v>
      </c>
      <c r="AU146" s="471">
        <v>225401335</v>
      </c>
      <c r="AV146" s="471">
        <v>2555366</v>
      </c>
      <c r="AW146" s="471">
        <v>272043299</v>
      </c>
      <c r="AX146" s="625">
        <v>0</v>
      </c>
      <c r="AY146" s="471">
        <v>2555366</v>
      </c>
      <c r="AZ146" s="625">
        <v>0</v>
      </c>
      <c r="BA146" s="625">
        <v>0</v>
      </c>
      <c r="BB146" s="625">
        <v>0</v>
      </c>
    </row>
    <row r="147" spans="1:54" hidden="1" x14ac:dyDescent="0.25">
      <c r="A147" s="1931" t="s">
        <v>35</v>
      </c>
      <c r="B147" s="1583"/>
      <c r="C147" s="1931" t="s">
        <v>315</v>
      </c>
      <c r="D147" s="1583"/>
      <c r="E147" s="1931" t="s">
        <v>313</v>
      </c>
      <c r="F147" s="1583"/>
      <c r="G147" s="1931" t="s">
        <v>316</v>
      </c>
      <c r="H147" s="1583"/>
      <c r="I147" s="1931" t="s">
        <v>318</v>
      </c>
      <c r="J147" s="1583"/>
      <c r="K147" s="1583"/>
      <c r="L147" s="1931"/>
      <c r="M147" s="1583"/>
      <c r="N147" s="1583"/>
      <c r="O147" s="1931"/>
      <c r="P147" s="1583"/>
      <c r="Q147" s="1931"/>
      <c r="R147" s="1583"/>
      <c r="S147" s="1932" t="s">
        <v>442</v>
      </c>
      <c r="T147" s="1583"/>
      <c r="U147" s="1583"/>
      <c r="V147" s="1583"/>
      <c r="W147" s="1583"/>
      <c r="X147" s="1583"/>
      <c r="Y147" s="1583"/>
      <c r="Z147" s="1583"/>
      <c r="AA147" s="1931" t="s">
        <v>306</v>
      </c>
      <c r="AB147" s="1583"/>
      <c r="AC147" s="1583"/>
      <c r="AD147" s="1583"/>
      <c r="AE147" s="1583"/>
      <c r="AF147" s="1931" t="s">
        <v>307</v>
      </c>
      <c r="AG147" s="1583"/>
      <c r="AH147" s="1583"/>
      <c r="AI147" s="472" t="s">
        <v>86</v>
      </c>
      <c r="AJ147" s="1933" t="s">
        <v>308</v>
      </c>
      <c r="AK147" s="1583"/>
      <c r="AL147" s="1583"/>
      <c r="AM147" s="1583"/>
      <c r="AN147" s="1583"/>
      <c r="AO147" s="1583"/>
      <c r="AP147" s="471">
        <v>2500000</v>
      </c>
      <c r="AQ147" s="471">
        <v>18200</v>
      </c>
      <c r="AR147" s="471">
        <v>1556060</v>
      </c>
      <c r="AS147" s="625">
        <v>0</v>
      </c>
      <c r="AT147" s="471">
        <v>112710</v>
      </c>
      <c r="AU147" s="471">
        <v>-94510</v>
      </c>
      <c r="AV147" s="471">
        <v>112710</v>
      </c>
      <c r="AW147" s="625">
        <v>0</v>
      </c>
      <c r="AX147" s="471">
        <v>112710</v>
      </c>
      <c r="AY147" s="625">
        <v>0</v>
      </c>
      <c r="AZ147" s="471">
        <v>112710</v>
      </c>
      <c r="BA147" s="625">
        <v>0</v>
      </c>
      <c r="BB147" s="625">
        <v>0</v>
      </c>
    </row>
    <row r="148" spans="1:54" hidden="1" x14ac:dyDescent="0.25">
      <c r="A148" s="1935" t="s">
        <v>35</v>
      </c>
      <c r="B148" s="1583"/>
      <c r="C148" s="1935" t="s">
        <v>315</v>
      </c>
      <c r="D148" s="1583"/>
      <c r="E148" s="1935" t="s">
        <v>313</v>
      </c>
      <c r="F148" s="1583"/>
      <c r="G148" s="1935" t="s">
        <v>316</v>
      </c>
      <c r="H148" s="1583"/>
      <c r="I148" s="1935" t="s">
        <v>334</v>
      </c>
      <c r="J148" s="1583"/>
      <c r="K148" s="1583"/>
      <c r="L148" s="1935"/>
      <c r="M148" s="1583"/>
      <c r="N148" s="1583"/>
      <c r="O148" s="1935"/>
      <c r="P148" s="1583"/>
      <c r="Q148" s="1935"/>
      <c r="R148" s="1583"/>
      <c r="S148" s="1934" t="s">
        <v>339</v>
      </c>
      <c r="T148" s="1583"/>
      <c r="U148" s="1583"/>
      <c r="V148" s="1583"/>
      <c r="W148" s="1583"/>
      <c r="X148" s="1583"/>
      <c r="Y148" s="1583"/>
      <c r="Z148" s="1583"/>
      <c r="AA148" s="1935" t="s">
        <v>306</v>
      </c>
      <c r="AB148" s="1583"/>
      <c r="AC148" s="1583"/>
      <c r="AD148" s="1583"/>
      <c r="AE148" s="1583"/>
      <c r="AF148" s="1935" t="s">
        <v>307</v>
      </c>
      <c r="AG148" s="1583"/>
      <c r="AH148" s="1583"/>
      <c r="AI148" s="475" t="s">
        <v>86</v>
      </c>
      <c r="AJ148" s="1936" t="s">
        <v>308</v>
      </c>
      <c r="AK148" s="1583"/>
      <c r="AL148" s="1583"/>
      <c r="AM148" s="1583"/>
      <c r="AN148" s="1583"/>
      <c r="AO148" s="1583"/>
      <c r="AP148" s="474">
        <v>88570000</v>
      </c>
      <c r="AQ148" s="624">
        <v>0</v>
      </c>
      <c r="AR148" s="474">
        <v>22250000</v>
      </c>
      <c r="AS148" s="624">
        <v>0</v>
      </c>
      <c r="AT148" s="624">
        <v>0</v>
      </c>
      <c r="AU148" s="624">
        <v>0</v>
      </c>
      <c r="AV148" s="624">
        <v>0</v>
      </c>
      <c r="AW148" s="624">
        <v>0</v>
      </c>
      <c r="AX148" s="624">
        <v>0</v>
      </c>
      <c r="AY148" s="624">
        <v>0</v>
      </c>
      <c r="AZ148" s="624">
        <v>0</v>
      </c>
      <c r="BA148" s="624">
        <v>0</v>
      </c>
      <c r="BB148" s="624">
        <v>0</v>
      </c>
    </row>
    <row r="149" spans="1:54" x14ac:dyDescent="0.25">
      <c r="A149" s="1935" t="s">
        <v>35</v>
      </c>
      <c r="B149" s="1583"/>
      <c r="C149" s="1935" t="s">
        <v>315</v>
      </c>
      <c r="D149" s="1583"/>
      <c r="E149" s="1935" t="s">
        <v>313</v>
      </c>
      <c r="F149" s="1583"/>
      <c r="G149" s="1935" t="s">
        <v>316</v>
      </c>
      <c r="H149" s="1583"/>
      <c r="I149" s="1935" t="s">
        <v>334</v>
      </c>
      <c r="J149" s="1583"/>
      <c r="K149" s="1583"/>
      <c r="L149" s="1935"/>
      <c r="M149" s="1583"/>
      <c r="N149" s="1583"/>
      <c r="O149" s="1935"/>
      <c r="P149" s="1583"/>
      <c r="Q149" s="1935"/>
      <c r="R149" s="1583"/>
      <c r="S149" s="1934" t="s">
        <v>339</v>
      </c>
      <c r="T149" s="1583"/>
      <c r="U149" s="1583"/>
      <c r="V149" s="1583"/>
      <c r="W149" s="1583"/>
      <c r="X149" s="1583"/>
      <c r="Y149" s="1583"/>
      <c r="Z149" s="1583"/>
      <c r="AA149" s="1935" t="s">
        <v>306</v>
      </c>
      <c r="AB149" s="1583"/>
      <c r="AC149" s="1583"/>
      <c r="AD149" s="1583"/>
      <c r="AE149" s="1583"/>
      <c r="AF149" s="1935" t="s">
        <v>307</v>
      </c>
      <c r="AG149" s="1583"/>
      <c r="AH149" s="1583"/>
      <c r="AI149" s="475" t="s">
        <v>336</v>
      </c>
      <c r="AJ149" s="1936" t="s">
        <v>354</v>
      </c>
      <c r="AK149" s="1583"/>
      <c r="AL149" s="1583"/>
      <c r="AM149" s="1583"/>
      <c r="AN149" s="1583"/>
      <c r="AO149" s="1583"/>
      <c r="AP149" s="474">
        <v>120000000</v>
      </c>
      <c r="AQ149" s="624">
        <v>0</v>
      </c>
      <c r="AR149" s="474">
        <v>120000000</v>
      </c>
      <c r="AS149" s="624">
        <v>0</v>
      </c>
      <c r="AT149" s="624">
        <v>0</v>
      </c>
      <c r="AU149" s="624">
        <v>0</v>
      </c>
      <c r="AV149" s="624">
        <v>0</v>
      </c>
      <c r="AW149" s="624">
        <v>0</v>
      </c>
      <c r="AX149" s="624">
        <v>0</v>
      </c>
      <c r="AY149" s="624">
        <v>0</v>
      </c>
      <c r="AZ149" s="624">
        <v>0</v>
      </c>
      <c r="BA149" s="624">
        <v>0</v>
      </c>
      <c r="BB149" s="624">
        <v>0</v>
      </c>
    </row>
    <row r="150" spans="1:54" hidden="1" x14ac:dyDescent="0.25">
      <c r="A150" s="1931" t="s">
        <v>35</v>
      </c>
      <c r="B150" s="1583"/>
      <c r="C150" s="1931" t="s">
        <v>315</v>
      </c>
      <c r="D150" s="1583"/>
      <c r="E150" s="1931" t="s">
        <v>313</v>
      </c>
      <c r="F150" s="1583"/>
      <c r="G150" s="1931" t="s">
        <v>316</v>
      </c>
      <c r="H150" s="1583"/>
      <c r="I150" s="1931" t="s">
        <v>334</v>
      </c>
      <c r="J150" s="1583"/>
      <c r="K150" s="1583"/>
      <c r="L150" s="1931" t="s">
        <v>312</v>
      </c>
      <c r="M150" s="1583"/>
      <c r="N150" s="1583"/>
      <c r="O150" s="1931"/>
      <c r="P150" s="1583"/>
      <c r="Q150" s="1931"/>
      <c r="R150" s="1583"/>
      <c r="S150" s="1932" t="s">
        <v>106</v>
      </c>
      <c r="T150" s="1583"/>
      <c r="U150" s="1583"/>
      <c r="V150" s="1583"/>
      <c r="W150" s="1583"/>
      <c r="X150" s="1583"/>
      <c r="Y150" s="1583"/>
      <c r="Z150" s="1583"/>
      <c r="AA150" s="1931" t="s">
        <v>306</v>
      </c>
      <c r="AB150" s="1583"/>
      <c r="AC150" s="1583"/>
      <c r="AD150" s="1583"/>
      <c r="AE150" s="1583"/>
      <c r="AF150" s="1931" t="s">
        <v>307</v>
      </c>
      <c r="AG150" s="1583"/>
      <c r="AH150" s="1583"/>
      <c r="AI150" s="472" t="s">
        <v>86</v>
      </c>
      <c r="AJ150" s="1933" t="s">
        <v>308</v>
      </c>
      <c r="AK150" s="1583"/>
      <c r="AL150" s="1583"/>
      <c r="AM150" s="1583"/>
      <c r="AN150" s="1583"/>
      <c r="AO150" s="1583"/>
      <c r="AP150" s="471">
        <v>13500000</v>
      </c>
      <c r="AQ150" s="625">
        <v>0</v>
      </c>
      <c r="AR150" s="471">
        <v>13250000</v>
      </c>
      <c r="AS150" s="625">
        <v>0</v>
      </c>
      <c r="AT150" s="625">
        <v>0</v>
      </c>
      <c r="AU150" s="625">
        <v>0</v>
      </c>
      <c r="AV150" s="625">
        <v>0</v>
      </c>
      <c r="AW150" s="625">
        <v>0</v>
      </c>
      <c r="AX150" s="625">
        <v>0</v>
      </c>
      <c r="AY150" s="625">
        <v>0</v>
      </c>
      <c r="AZ150" s="625">
        <v>0</v>
      </c>
      <c r="BA150" s="625">
        <v>0</v>
      </c>
      <c r="BB150" s="625">
        <v>0</v>
      </c>
    </row>
    <row r="151" spans="1:54" x14ac:dyDescent="0.25">
      <c r="A151" s="1931" t="s">
        <v>35</v>
      </c>
      <c r="B151" s="1583"/>
      <c r="C151" s="1931" t="s">
        <v>315</v>
      </c>
      <c r="D151" s="1583"/>
      <c r="E151" s="1931" t="s">
        <v>313</v>
      </c>
      <c r="F151" s="1583"/>
      <c r="G151" s="1931" t="s">
        <v>316</v>
      </c>
      <c r="H151" s="1583"/>
      <c r="I151" s="1931" t="s">
        <v>334</v>
      </c>
      <c r="J151" s="1583"/>
      <c r="K151" s="1583"/>
      <c r="L151" s="1931" t="s">
        <v>312</v>
      </c>
      <c r="M151" s="1583"/>
      <c r="N151" s="1583"/>
      <c r="O151" s="1931"/>
      <c r="P151" s="1583"/>
      <c r="Q151" s="1931"/>
      <c r="R151" s="1583"/>
      <c r="S151" s="1932" t="s">
        <v>106</v>
      </c>
      <c r="T151" s="1583"/>
      <c r="U151" s="1583"/>
      <c r="V151" s="1583"/>
      <c r="W151" s="1583"/>
      <c r="X151" s="1583"/>
      <c r="Y151" s="1583"/>
      <c r="Z151" s="1583"/>
      <c r="AA151" s="1931" t="s">
        <v>306</v>
      </c>
      <c r="AB151" s="1583"/>
      <c r="AC151" s="1583"/>
      <c r="AD151" s="1583"/>
      <c r="AE151" s="1583"/>
      <c r="AF151" s="1931" t="s">
        <v>307</v>
      </c>
      <c r="AG151" s="1583"/>
      <c r="AH151" s="1583"/>
      <c r="AI151" s="472" t="s">
        <v>336</v>
      </c>
      <c r="AJ151" s="1933" t="s">
        <v>354</v>
      </c>
      <c r="AK151" s="1583"/>
      <c r="AL151" s="1583"/>
      <c r="AM151" s="1583"/>
      <c r="AN151" s="1583"/>
      <c r="AO151" s="1583"/>
      <c r="AP151" s="471">
        <v>30000000</v>
      </c>
      <c r="AQ151" s="625">
        <v>0</v>
      </c>
      <c r="AR151" s="471">
        <v>30000000</v>
      </c>
      <c r="AS151" s="625">
        <v>0</v>
      </c>
      <c r="AT151" s="625">
        <v>0</v>
      </c>
      <c r="AU151" s="625">
        <v>0</v>
      </c>
      <c r="AV151" s="625">
        <v>0</v>
      </c>
      <c r="AW151" s="625">
        <v>0</v>
      </c>
      <c r="AX151" s="625">
        <v>0</v>
      </c>
      <c r="AY151" s="625">
        <v>0</v>
      </c>
      <c r="AZ151" s="625">
        <v>0</v>
      </c>
      <c r="BA151" s="625">
        <v>0</v>
      </c>
      <c r="BB151" s="625">
        <v>0</v>
      </c>
    </row>
    <row r="152" spans="1:54" hidden="1" x14ac:dyDescent="0.25">
      <c r="A152" s="1931" t="s">
        <v>35</v>
      </c>
      <c r="B152" s="1583"/>
      <c r="C152" s="1931" t="s">
        <v>315</v>
      </c>
      <c r="D152" s="1583"/>
      <c r="E152" s="1931" t="s">
        <v>313</v>
      </c>
      <c r="F152" s="1583"/>
      <c r="G152" s="1931" t="s">
        <v>316</v>
      </c>
      <c r="H152" s="1583"/>
      <c r="I152" s="1931" t="s">
        <v>334</v>
      </c>
      <c r="J152" s="1583"/>
      <c r="K152" s="1583"/>
      <c r="L152" s="1931" t="s">
        <v>316</v>
      </c>
      <c r="M152" s="1583"/>
      <c r="N152" s="1583"/>
      <c r="O152" s="1931"/>
      <c r="P152" s="1583"/>
      <c r="Q152" s="1931"/>
      <c r="R152" s="1583"/>
      <c r="S152" s="1932" t="s">
        <v>107</v>
      </c>
      <c r="T152" s="1583"/>
      <c r="U152" s="1583"/>
      <c r="V152" s="1583"/>
      <c r="W152" s="1583"/>
      <c r="X152" s="1583"/>
      <c r="Y152" s="1583"/>
      <c r="Z152" s="1583"/>
      <c r="AA152" s="1931" t="s">
        <v>306</v>
      </c>
      <c r="AB152" s="1583"/>
      <c r="AC152" s="1583"/>
      <c r="AD152" s="1583"/>
      <c r="AE152" s="1583"/>
      <c r="AF152" s="1931" t="s">
        <v>307</v>
      </c>
      <c r="AG152" s="1583"/>
      <c r="AH152" s="1583"/>
      <c r="AI152" s="472" t="s">
        <v>86</v>
      </c>
      <c r="AJ152" s="1933" t="s">
        <v>308</v>
      </c>
      <c r="AK152" s="1583"/>
      <c r="AL152" s="1583"/>
      <c r="AM152" s="1583"/>
      <c r="AN152" s="1583"/>
      <c r="AO152" s="1583"/>
      <c r="AP152" s="471">
        <v>4000000</v>
      </c>
      <c r="AQ152" s="625">
        <v>0</v>
      </c>
      <c r="AR152" s="471">
        <v>4000000</v>
      </c>
      <c r="AS152" s="625">
        <v>0</v>
      </c>
      <c r="AT152" s="625">
        <v>0</v>
      </c>
      <c r="AU152" s="625">
        <v>0</v>
      </c>
      <c r="AV152" s="625">
        <v>0</v>
      </c>
      <c r="AW152" s="625">
        <v>0</v>
      </c>
      <c r="AX152" s="625">
        <v>0</v>
      </c>
      <c r="AY152" s="625">
        <v>0</v>
      </c>
      <c r="AZ152" s="625">
        <v>0</v>
      </c>
      <c r="BA152" s="625">
        <v>0</v>
      </c>
      <c r="BB152" s="625">
        <v>0</v>
      </c>
    </row>
    <row r="153" spans="1:54" x14ac:dyDescent="0.25">
      <c r="A153" s="1931" t="s">
        <v>35</v>
      </c>
      <c r="B153" s="1583"/>
      <c r="C153" s="1931" t="s">
        <v>315</v>
      </c>
      <c r="D153" s="1583"/>
      <c r="E153" s="1931" t="s">
        <v>313</v>
      </c>
      <c r="F153" s="1583"/>
      <c r="G153" s="1931" t="s">
        <v>316</v>
      </c>
      <c r="H153" s="1583"/>
      <c r="I153" s="1931" t="s">
        <v>334</v>
      </c>
      <c r="J153" s="1583"/>
      <c r="K153" s="1583"/>
      <c r="L153" s="1931" t="s">
        <v>316</v>
      </c>
      <c r="M153" s="1583"/>
      <c r="N153" s="1583"/>
      <c r="O153" s="1931"/>
      <c r="P153" s="1583"/>
      <c r="Q153" s="1931"/>
      <c r="R153" s="1583"/>
      <c r="S153" s="1932" t="s">
        <v>107</v>
      </c>
      <c r="T153" s="1583"/>
      <c r="U153" s="1583"/>
      <c r="V153" s="1583"/>
      <c r="W153" s="1583"/>
      <c r="X153" s="1583"/>
      <c r="Y153" s="1583"/>
      <c r="Z153" s="1583"/>
      <c r="AA153" s="1931" t="s">
        <v>306</v>
      </c>
      <c r="AB153" s="1583"/>
      <c r="AC153" s="1583"/>
      <c r="AD153" s="1583"/>
      <c r="AE153" s="1583"/>
      <c r="AF153" s="1931" t="s">
        <v>307</v>
      </c>
      <c r="AG153" s="1583"/>
      <c r="AH153" s="1583"/>
      <c r="AI153" s="472" t="s">
        <v>336</v>
      </c>
      <c r="AJ153" s="1933" t="s">
        <v>354</v>
      </c>
      <c r="AK153" s="1583"/>
      <c r="AL153" s="1583"/>
      <c r="AM153" s="1583"/>
      <c r="AN153" s="1583"/>
      <c r="AO153" s="1583"/>
      <c r="AP153" s="471">
        <v>30000000</v>
      </c>
      <c r="AQ153" s="625">
        <v>0</v>
      </c>
      <c r="AR153" s="471">
        <v>30000000</v>
      </c>
      <c r="AS153" s="625">
        <v>0</v>
      </c>
      <c r="AT153" s="625">
        <v>0</v>
      </c>
      <c r="AU153" s="625">
        <v>0</v>
      </c>
      <c r="AV153" s="625">
        <v>0</v>
      </c>
      <c r="AW153" s="625">
        <v>0</v>
      </c>
      <c r="AX153" s="625">
        <v>0</v>
      </c>
      <c r="AY153" s="625">
        <v>0</v>
      </c>
      <c r="AZ153" s="625">
        <v>0</v>
      </c>
      <c r="BA153" s="625">
        <v>0</v>
      </c>
      <c r="BB153" s="625">
        <v>0</v>
      </c>
    </row>
    <row r="154" spans="1:54" hidden="1" x14ac:dyDescent="0.25">
      <c r="A154" s="1931" t="s">
        <v>35</v>
      </c>
      <c r="B154" s="1583"/>
      <c r="C154" s="1931" t="s">
        <v>315</v>
      </c>
      <c r="D154" s="1583"/>
      <c r="E154" s="1931" t="s">
        <v>313</v>
      </c>
      <c r="F154" s="1583"/>
      <c r="G154" s="1931" t="s">
        <v>316</v>
      </c>
      <c r="H154" s="1583"/>
      <c r="I154" s="1931" t="s">
        <v>334</v>
      </c>
      <c r="J154" s="1583"/>
      <c r="K154" s="1583"/>
      <c r="L154" s="1931" t="s">
        <v>317</v>
      </c>
      <c r="M154" s="1583"/>
      <c r="N154" s="1583"/>
      <c r="O154" s="1931"/>
      <c r="P154" s="1583"/>
      <c r="Q154" s="1931"/>
      <c r="R154" s="1583"/>
      <c r="S154" s="1932" t="s">
        <v>108</v>
      </c>
      <c r="T154" s="1583"/>
      <c r="U154" s="1583"/>
      <c r="V154" s="1583"/>
      <c r="W154" s="1583"/>
      <c r="X154" s="1583"/>
      <c r="Y154" s="1583"/>
      <c r="Z154" s="1583"/>
      <c r="AA154" s="1931" t="s">
        <v>306</v>
      </c>
      <c r="AB154" s="1583"/>
      <c r="AC154" s="1583"/>
      <c r="AD154" s="1583"/>
      <c r="AE154" s="1583"/>
      <c r="AF154" s="1931" t="s">
        <v>307</v>
      </c>
      <c r="AG154" s="1583"/>
      <c r="AH154" s="1583"/>
      <c r="AI154" s="472" t="s">
        <v>86</v>
      </c>
      <c r="AJ154" s="1933" t="s">
        <v>308</v>
      </c>
      <c r="AK154" s="1583"/>
      <c r="AL154" s="1583"/>
      <c r="AM154" s="1583"/>
      <c r="AN154" s="1583"/>
      <c r="AO154" s="1583"/>
      <c r="AP154" s="471">
        <v>66070000</v>
      </c>
      <c r="AQ154" s="625">
        <v>0</v>
      </c>
      <c r="AR154" s="625">
        <v>0</v>
      </c>
      <c r="AS154" s="625">
        <v>0</v>
      </c>
      <c r="AT154" s="625">
        <v>0</v>
      </c>
      <c r="AU154" s="625">
        <v>0</v>
      </c>
      <c r="AV154" s="625">
        <v>0</v>
      </c>
      <c r="AW154" s="625">
        <v>0</v>
      </c>
      <c r="AX154" s="625">
        <v>0</v>
      </c>
      <c r="AY154" s="625">
        <v>0</v>
      </c>
      <c r="AZ154" s="625">
        <v>0</v>
      </c>
      <c r="BA154" s="625">
        <v>0</v>
      </c>
      <c r="BB154" s="625">
        <v>0</v>
      </c>
    </row>
    <row r="155" spans="1:54" x14ac:dyDescent="0.25">
      <c r="A155" s="1931" t="s">
        <v>35</v>
      </c>
      <c r="B155" s="1583"/>
      <c r="C155" s="1931" t="s">
        <v>315</v>
      </c>
      <c r="D155" s="1583"/>
      <c r="E155" s="1931" t="s">
        <v>313</v>
      </c>
      <c r="F155" s="1583"/>
      <c r="G155" s="1931" t="s">
        <v>316</v>
      </c>
      <c r="H155" s="1583"/>
      <c r="I155" s="1931" t="s">
        <v>334</v>
      </c>
      <c r="J155" s="1583"/>
      <c r="K155" s="1583"/>
      <c r="L155" s="1931" t="s">
        <v>317</v>
      </c>
      <c r="M155" s="1583"/>
      <c r="N155" s="1583"/>
      <c r="O155" s="1931"/>
      <c r="P155" s="1583"/>
      <c r="Q155" s="1931"/>
      <c r="R155" s="1583"/>
      <c r="S155" s="1932" t="s">
        <v>108</v>
      </c>
      <c r="T155" s="1583"/>
      <c r="U155" s="1583"/>
      <c r="V155" s="1583"/>
      <c r="W155" s="1583"/>
      <c r="X155" s="1583"/>
      <c r="Y155" s="1583"/>
      <c r="Z155" s="1583"/>
      <c r="AA155" s="1931" t="s">
        <v>306</v>
      </c>
      <c r="AB155" s="1583"/>
      <c r="AC155" s="1583"/>
      <c r="AD155" s="1583"/>
      <c r="AE155" s="1583"/>
      <c r="AF155" s="1931" t="s">
        <v>307</v>
      </c>
      <c r="AG155" s="1583"/>
      <c r="AH155" s="1583"/>
      <c r="AI155" s="472" t="s">
        <v>336</v>
      </c>
      <c r="AJ155" s="1933" t="s">
        <v>354</v>
      </c>
      <c r="AK155" s="1583"/>
      <c r="AL155" s="1583"/>
      <c r="AM155" s="1583"/>
      <c r="AN155" s="1583"/>
      <c r="AO155" s="1583"/>
      <c r="AP155" s="471">
        <v>30000000</v>
      </c>
      <c r="AQ155" s="625">
        <v>0</v>
      </c>
      <c r="AR155" s="471">
        <v>30000000</v>
      </c>
      <c r="AS155" s="625">
        <v>0</v>
      </c>
      <c r="AT155" s="625">
        <v>0</v>
      </c>
      <c r="AU155" s="625">
        <v>0</v>
      </c>
      <c r="AV155" s="625">
        <v>0</v>
      </c>
      <c r="AW155" s="625">
        <v>0</v>
      </c>
      <c r="AX155" s="625">
        <v>0</v>
      </c>
      <c r="AY155" s="625">
        <v>0</v>
      </c>
      <c r="AZ155" s="625">
        <v>0</v>
      </c>
      <c r="BA155" s="625">
        <v>0</v>
      </c>
      <c r="BB155" s="625">
        <v>0</v>
      </c>
    </row>
    <row r="156" spans="1:54" hidden="1" x14ac:dyDescent="0.25">
      <c r="A156" s="1931" t="s">
        <v>35</v>
      </c>
      <c r="B156" s="1583"/>
      <c r="C156" s="1931" t="s">
        <v>315</v>
      </c>
      <c r="D156" s="1583"/>
      <c r="E156" s="1931" t="s">
        <v>313</v>
      </c>
      <c r="F156" s="1583"/>
      <c r="G156" s="1931" t="s">
        <v>316</v>
      </c>
      <c r="H156" s="1583"/>
      <c r="I156" s="1931" t="s">
        <v>334</v>
      </c>
      <c r="J156" s="1583"/>
      <c r="K156" s="1583"/>
      <c r="L156" s="1931" t="s">
        <v>327</v>
      </c>
      <c r="M156" s="1583"/>
      <c r="N156" s="1583"/>
      <c r="O156" s="1931"/>
      <c r="P156" s="1583"/>
      <c r="Q156" s="1931"/>
      <c r="R156" s="1583"/>
      <c r="S156" s="1932" t="s">
        <v>109</v>
      </c>
      <c r="T156" s="1583"/>
      <c r="U156" s="1583"/>
      <c r="V156" s="1583"/>
      <c r="W156" s="1583"/>
      <c r="X156" s="1583"/>
      <c r="Y156" s="1583"/>
      <c r="Z156" s="1583"/>
      <c r="AA156" s="1931" t="s">
        <v>306</v>
      </c>
      <c r="AB156" s="1583"/>
      <c r="AC156" s="1583"/>
      <c r="AD156" s="1583"/>
      <c r="AE156" s="1583"/>
      <c r="AF156" s="1931" t="s">
        <v>307</v>
      </c>
      <c r="AG156" s="1583"/>
      <c r="AH156" s="1583"/>
      <c r="AI156" s="472" t="s">
        <v>86</v>
      </c>
      <c r="AJ156" s="1933" t="s">
        <v>308</v>
      </c>
      <c r="AK156" s="1583"/>
      <c r="AL156" s="1583"/>
      <c r="AM156" s="1583"/>
      <c r="AN156" s="1583"/>
      <c r="AO156" s="1583"/>
      <c r="AP156" s="471">
        <v>5000000</v>
      </c>
      <c r="AQ156" s="625">
        <v>0</v>
      </c>
      <c r="AR156" s="471">
        <v>5000000</v>
      </c>
      <c r="AS156" s="625">
        <v>0</v>
      </c>
      <c r="AT156" s="625">
        <v>0</v>
      </c>
      <c r="AU156" s="625">
        <v>0</v>
      </c>
      <c r="AV156" s="625">
        <v>0</v>
      </c>
      <c r="AW156" s="625">
        <v>0</v>
      </c>
      <c r="AX156" s="625">
        <v>0</v>
      </c>
      <c r="AY156" s="625">
        <v>0</v>
      </c>
      <c r="AZ156" s="625">
        <v>0</v>
      </c>
      <c r="BA156" s="625">
        <v>0</v>
      </c>
      <c r="BB156" s="625">
        <v>0</v>
      </c>
    </row>
    <row r="157" spans="1:54" x14ac:dyDescent="0.25">
      <c r="A157" s="1931" t="s">
        <v>35</v>
      </c>
      <c r="B157" s="1583"/>
      <c r="C157" s="1931" t="s">
        <v>315</v>
      </c>
      <c r="D157" s="1583"/>
      <c r="E157" s="1931" t="s">
        <v>313</v>
      </c>
      <c r="F157" s="1583"/>
      <c r="G157" s="1931" t="s">
        <v>316</v>
      </c>
      <c r="H157" s="1583"/>
      <c r="I157" s="1931" t="s">
        <v>334</v>
      </c>
      <c r="J157" s="1583"/>
      <c r="K157" s="1583"/>
      <c r="L157" s="1931" t="s">
        <v>327</v>
      </c>
      <c r="M157" s="1583"/>
      <c r="N157" s="1583"/>
      <c r="O157" s="1931"/>
      <c r="P157" s="1583"/>
      <c r="Q157" s="1931"/>
      <c r="R157" s="1583"/>
      <c r="S157" s="1932" t="s">
        <v>109</v>
      </c>
      <c r="T157" s="1583"/>
      <c r="U157" s="1583"/>
      <c r="V157" s="1583"/>
      <c r="W157" s="1583"/>
      <c r="X157" s="1583"/>
      <c r="Y157" s="1583"/>
      <c r="Z157" s="1583"/>
      <c r="AA157" s="1931" t="s">
        <v>306</v>
      </c>
      <c r="AB157" s="1583"/>
      <c r="AC157" s="1583"/>
      <c r="AD157" s="1583"/>
      <c r="AE157" s="1583"/>
      <c r="AF157" s="1931" t="s">
        <v>307</v>
      </c>
      <c r="AG157" s="1583"/>
      <c r="AH157" s="1583"/>
      <c r="AI157" s="472" t="s">
        <v>336</v>
      </c>
      <c r="AJ157" s="1933" t="s">
        <v>354</v>
      </c>
      <c r="AK157" s="1583"/>
      <c r="AL157" s="1583"/>
      <c r="AM157" s="1583"/>
      <c r="AN157" s="1583"/>
      <c r="AO157" s="1583"/>
      <c r="AP157" s="471">
        <v>30000000</v>
      </c>
      <c r="AQ157" s="625">
        <v>0</v>
      </c>
      <c r="AR157" s="471">
        <v>30000000</v>
      </c>
      <c r="AS157" s="625">
        <v>0</v>
      </c>
      <c r="AT157" s="625">
        <v>0</v>
      </c>
      <c r="AU157" s="625">
        <v>0</v>
      </c>
      <c r="AV157" s="625">
        <v>0</v>
      </c>
      <c r="AW157" s="625">
        <v>0</v>
      </c>
      <c r="AX157" s="625">
        <v>0</v>
      </c>
      <c r="AY157" s="625">
        <v>0</v>
      </c>
      <c r="AZ157" s="625">
        <v>0</v>
      </c>
      <c r="BA157" s="625">
        <v>0</v>
      </c>
      <c r="BB157" s="625">
        <v>0</v>
      </c>
    </row>
    <row r="158" spans="1:54" hidden="1" x14ac:dyDescent="0.25">
      <c r="A158" s="1935" t="s">
        <v>35</v>
      </c>
      <c r="B158" s="1583"/>
      <c r="C158" s="1935" t="s">
        <v>315</v>
      </c>
      <c r="D158" s="1583"/>
      <c r="E158" s="1935" t="s">
        <v>313</v>
      </c>
      <c r="F158" s="1583"/>
      <c r="G158" s="1935" t="s">
        <v>316</v>
      </c>
      <c r="H158" s="1583"/>
      <c r="I158" s="1935" t="s">
        <v>340</v>
      </c>
      <c r="J158" s="1583"/>
      <c r="K158" s="1583"/>
      <c r="L158" s="1935"/>
      <c r="M158" s="1583"/>
      <c r="N158" s="1583"/>
      <c r="O158" s="1935"/>
      <c r="P158" s="1583"/>
      <c r="Q158" s="1935"/>
      <c r="R158" s="1583"/>
      <c r="S158" s="1934" t="s">
        <v>341</v>
      </c>
      <c r="T158" s="1583"/>
      <c r="U158" s="1583"/>
      <c r="V158" s="1583"/>
      <c r="W158" s="1583"/>
      <c r="X158" s="1583"/>
      <c r="Y158" s="1583"/>
      <c r="Z158" s="1583"/>
      <c r="AA158" s="1935" t="s">
        <v>306</v>
      </c>
      <c r="AB158" s="1583"/>
      <c r="AC158" s="1583"/>
      <c r="AD158" s="1583"/>
      <c r="AE158" s="1583"/>
      <c r="AF158" s="1935" t="s">
        <v>307</v>
      </c>
      <c r="AG158" s="1583"/>
      <c r="AH158" s="1583"/>
      <c r="AI158" s="475" t="s">
        <v>86</v>
      </c>
      <c r="AJ158" s="1936" t="s">
        <v>308</v>
      </c>
      <c r="AK158" s="1583"/>
      <c r="AL158" s="1583"/>
      <c r="AM158" s="1583"/>
      <c r="AN158" s="1583"/>
      <c r="AO158" s="1583"/>
      <c r="AP158" s="474">
        <v>9880000</v>
      </c>
      <c r="AQ158" s="624">
        <v>0</v>
      </c>
      <c r="AR158" s="474">
        <v>9487200</v>
      </c>
      <c r="AS158" s="624">
        <v>0</v>
      </c>
      <c r="AT158" s="624">
        <v>0</v>
      </c>
      <c r="AU158" s="624">
        <v>0</v>
      </c>
      <c r="AV158" s="624">
        <v>0</v>
      </c>
      <c r="AW158" s="624">
        <v>0</v>
      </c>
      <c r="AX158" s="624">
        <v>0</v>
      </c>
      <c r="AY158" s="624">
        <v>0</v>
      </c>
      <c r="AZ158" s="624">
        <v>0</v>
      </c>
      <c r="BA158" s="624">
        <v>0</v>
      </c>
      <c r="BB158" s="624">
        <v>0</v>
      </c>
    </row>
    <row r="159" spans="1:54" hidden="1" x14ac:dyDescent="0.25">
      <c r="A159" s="1931" t="s">
        <v>35</v>
      </c>
      <c r="B159" s="1583"/>
      <c r="C159" s="1931" t="s">
        <v>315</v>
      </c>
      <c r="D159" s="1583"/>
      <c r="E159" s="1931" t="s">
        <v>313</v>
      </c>
      <c r="F159" s="1583"/>
      <c r="G159" s="1931" t="s">
        <v>316</v>
      </c>
      <c r="H159" s="1583"/>
      <c r="I159" s="1931" t="s">
        <v>340</v>
      </c>
      <c r="J159" s="1583"/>
      <c r="K159" s="1583"/>
      <c r="L159" s="1931" t="s">
        <v>319</v>
      </c>
      <c r="M159" s="1583"/>
      <c r="N159" s="1583"/>
      <c r="O159" s="1931"/>
      <c r="P159" s="1583"/>
      <c r="Q159" s="1931"/>
      <c r="R159" s="1583"/>
      <c r="S159" s="1932" t="s">
        <v>207</v>
      </c>
      <c r="T159" s="1583"/>
      <c r="U159" s="1583"/>
      <c r="V159" s="1583"/>
      <c r="W159" s="1583"/>
      <c r="X159" s="1583"/>
      <c r="Y159" s="1583"/>
      <c r="Z159" s="1583"/>
      <c r="AA159" s="1931" t="s">
        <v>306</v>
      </c>
      <c r="AB159" s="1583"/>
      <c r="AC159" s="1583"/>
      <c r="AD159" s="1583"/>
      <c r="AE159" s="1583"/>
      <c r="AF159" s="1931" t="s">
        <v>307</v>
      </c>
      <c r="AG159" s="1583"/>
      <c r="AH159" s="1583"/>
      <c r="AI159" s="472" t="s">
        <v>86</v>
      </c>
      <c r="AJ159" s="1933" t="s">
        <v>308</v>
      </c>
      <c r="AK159" s="1583"/>
      <c r="AL159" s="1583"/>
      <c r="AM159" s="1583"/>
      <c r="AN159" s="1583"/>
      <c r="AO159" s="1583"/>
      <c r="AP159" s="471">
        <v>9880000</v>
      </c>
      <c r="AQ159" s="625">
        <v>0</v>
      </c>
      <c r="AR159" s="471">
        <v>9487200</v>
      </c>
      <c r="AS159" s="625">
        <v>0</v>
      </c>
      <c r="AT159" s="625">
        <v>0</v>
      </c>
      <c r="AU159" s="625">
        <v>0</v>
      </c>
      <c r="AV159" s="625">
        <v>0</v>
      </c>
      <c r="AW159" s="625">
        <v>0</v>
      </c>
      <c r="AX159" s="625">
        <v>0</v>
      </c>
      <c r="AY159" s="625">
        <v>0</v>
      </c>
      <c r="AZ159" s="625">
        <v>0</v>
      </c>
      <c r="BA159" s="625">
        <v>0</v>
      </c>
      <c r="BB159" s="625">
        <v>0</v>
      </c>
    </row>
    <row r="160" spans="1:54" hidden="1" x14ac:dyDescent="0.25">
      <c r="A160" s="1935" t="s">
        <v>35</v>
      </c>
      <c r="B160" s="1583"/>
      <c r="C160" s="1935" t="s">
        <v>315</v>
      </c>
      <c r="D160" s="1583"/>
      <c r="E160" s="1935" t="s">
        <v>313</v>
      </c>
      <c r="F160" s="1583"/>
      <c r="G160" s="1935" t="s">
        <v>316</v>
      </c>
      <c r="H160" s="1583"/>
      <c r="I160" s="1935" t="s">
        <v>342</v>
      </c>
      <c r="J160" s="1583"/>
      <c r="K160" s="1583"/>
      <c r="L160" s="1935"/>
      <c r="M160" s="1583"/>
      <c r="N160" s="1583"/>
      <c r="O160" s="1935"/>
      <c r="P160" s="1583"/>
      <c r="Q160" s="1935"/>
      <c r="R160" s="1583"/>
      <c r="S160" s="1934" t="s">
        <v>110</v>
      </c>
      <c r="T160" s="1583"/>
      <c r="U160" s="1583"/>
      <c r="V160" s="1583"/>
      <c r="W160" s="1583"/>
      <c r="X160" s="1583"/>
      <c r="Y160" s="1583"/>
      <c r="Z160" s="1583"/>
      <c r="AA160" s="1935" t="s">
        <v>306</v>
      </c>
      <c r="AB160" s="1583"/>
      <c r="AC160" s="1583"/>
      <c r="AD160" s="1583"/>
      <c r="AE160" s="1583"/>
      <c r="AF160" s="1935" t="s">
        <v>307</v>
      </c>
      <c r="AG160" s="1583"/>
      <c r="AH160" s="1583"/>
      <c r="AI160" s="475" t="s">
        <v>86</v>
      </c>
      <c r="AJ160" s="1936" t="s">
        <v>308</v>
      </c>
      <c r="AK160" s="1583"/>
      <c r="AL160" s="1583"/>
      <c r="AM160" s="1583"/>
      <c r="AN160" s="1583"/>
      <c r="AO160" s="1583"/>
      <c r="AP160" s="474">
        <v>357000000</v>
      </c>
      <c r="AQ160" s="474">
        <v>206652900</v>
      </c>
      <c r="AR160" s="474">
        <v>131731638</v>
      </c>
      <c r="AS160" s="624">
        <v>0</v>
      </c>
      <c r="AT160" s="474">
        <v>150000</v>
      </c>
      <c r="AU160" s="474">
        <v>206502900</v>
      </c>
      <c r="AV160" s="474">
        <v>150000</v>
      </c>
      <c r="AW160" s="624">
        <v>0</v>
      </c>
      <c r="AX160" s="474">
        <v>150000</v>
      </c>
      <c r="AY160" s="624">
        <v>0</v>
      </c>
      <c r="AZ160" s="474">
        <v>150000</v>
      </c>
      <c r="BA160" s="624">
        <v>0</v>
      </c>
      <c r="BB160" s="624">
        <v>0</v>
      </c>
    </row>
    <row r="161" spans="1:54" x14ac:dyDescent="0.25">
      <c r="A161" s="1935" t="s">
        <v>35</v>
      </c>
      <c r="B161" s="1583"/>
      <c r="C161" s="1935" t="s">
        <v>315</v>
      </c>
      <c r="D161" s="1583"/>
      <c r="E161" s="1935" t="s">
        <v>313</v>
      </c>
      <c r="F161" s="1583"/>
      <c r="G161" s="1935" t="s">
        <v>316</v>
      </c>
      <c r="H161" s="1583"/>
      <c r="I161" s="1935" t="s">
        <v>342</v>
      </c>
      <c r="J161" s="1583"/>
      <c r="K161" s="1583"/>
      <c r="L161" s="1935"/>
      <c r="M161" s="1583"/>
      <c r="N161" s="1583"/>
      <c r="O161" s="1935"/>
      <c r="P161" s="1583"/>
      <c r="Q161" s="1935"/>
      <c r="R161" s="1583"/>
      <c r="S161" s="1934" t="s">
        <v>110</v>
      </c>
      <c r="T161" s="1583"/>
      <c r="U161" s="1583"/>
      <c r="V161" s="1583"/>
      <c r="W161" s="1583"/>
      <c r="X161" s="1583"/>
      <c r="Y161" s="1583"/>
      <c r="Z161" s="1583"/>
      <c r="AA161" s="1935" t="s">
        <v>306</v>
      </c>
      <c r="AB161" s="1583"/>
      <c r="AC161" s="1583"/>
      <c r="AD161" s="1583"/>
      <c r="AE161" s="1583"/>
      <c r="AF161" s="1935" t="s">
        <v>307</v>
      </c>
      <c r="AG161" s="1583"/>
      <c r="AH161" s="1583"/>
      <c r="AI161" s="475" t="s">
        <v>336</v>
      </c>
      <c r="AJ161" s="1936" t="s">
        <v>354</v>
      </c>
      <c r="AK161" s="1583"/>
      <c r="AL161" s="1583"/>
      <c r="AM161" s="1583"/>
      <c r="AN161" s="1583"/>
      <c r="AO161" s="1583"/>
      <c r="AP161" s="474">
        <v>116000000</v>
      </c>
      <c r="AQ161" s="624">
        <v>0</v>
      </c>
      <c r="AR161" s="474">
        <v>116000000</v>
      </c>
      <c r="AS161" s="624">
        <v>0</v>
      </c>
      <c r="AT161" s="624">
        <v>0</v>
      </c>
      <c r="AU161" s="624">
        <v>0</v>
      </c>
      <c r="AV161" s="624">
        <v>0</v>
      </c>
      <c r="AW161" s="624">
        <v>0</v>
      </c>
      <c r="AX161" s="624">
        <v>0</v>
      </c>
      <c r="AY161" s="624">
        <v>0</v>
      </c>
      <c r="AZ161" s="624">
        <v>0</v>
      </c>
      <c r="BA161" s="624">
        <v>0</v>
      </c>
      <c r="BB161" s="624">
        <v>0</v>
      </c>
    </row>
    <row r="162" spans="1:54" hidden="1" x14ac:dyDescent="0.25">
      <c r="A162" s="1931" t="s">
        <v>35</v>
      </c>
      <c r="B162" s="1583"/>
      <c r="C162" s="1931" t="s">
        <v>315</v>
      </c>
      <c r="D162" s="1583"/>
      <c r="E162" s="1931" t="s">
        <v>313</v>
      </c>
      <c r="F162" s="1583"/>
      <c r="G162" s="1931" t="s">
        <v>316</v>
      </c>
      <c r="H162" s="1583"/>
      <c r="I162" s="1931" t="s">
        <v>342</v>
      </c>
      <c r="J162" s="1583"/>
      <c r="K162" s="1583"/>
      <c r="L162" s="1931" t="s">
        <v>315</v>
      </c>
      <c r="M162" s="1583"/>
      <c r="N162" s="1583"/>
      <c r="O162" s="1931"/>
      <c r="P162" s="1583"/>
      <c r="Q162" s="1931"/>
      <c r="R162" s="1583"/>
      <c r="S162" s="1932" t="s">
        <v>111</v>
      </c>
      <c r="T162" s="1583"/>
      <c r="U162" s="1583"/>
      <c r="V162" s="1583"/>
      <c r="W162" s="1583"/>
      <c r="X162" s="1583"/>
      <c r="Y162" s="1583"/>
      <c r="Z162" s="1583"/>
      <c r="AA162" s="1931" t="s">
        <v>306</v>
      </c>
      <c r="AB162" s="1583"/>
      <c r="AC162" s="1583"/>
      <c r="AD162" s="1583"/>
      <c r="AE162" s="1583"/>
      <c r="AF162" s="1931" t="s">
        <v>307</v>
      </c>
      <c r="AG162" s="1583"/>
      <c r="AH162" s="1583"/>
      <c r="AI162" s="472" t="s">
        <v>86</v>
      </c>
      <c r="AJ162" s="1933" t="s">
        <v>308</v>
      </c>
      <c r="AK162" s="1583"/>
      <c r="AL162" s="1583"/>
      <c r="AM162" s="1583"/>
      <c r="AN162" s="1583"/>
      <c r="AO162" s="1583"/>
      <c r="AP162" s="471">
        <v>12000000</v>
      </c>
      <c r="AQ162" s="625">
        <v>0</v>
      </c>
      <c r="AR162" s="471">
        <v>12000000</v>
      </c>
      <c r="AS162" s="625">
        <v>0</v>
      </c>
      <c r="AT162" s="625">
        <v>0</v>
      </c>
      <c r="AU162" s="625">
        <v>0</v>
      </c>
      <c r="AV162" s="625">
        <v>0</v>
      </c>
      <c r="AW162" s="625">
        <v>0</v>
      </c>
      <c r="AX162" s="625">
        <v>0</v>
      </c>
      <c r="AY162" s="625">
        <v>0</v>
      </c>
      <c r="AZ162" s="625">
        <v>0</v>
      </c>
      <c r="BA162" s="625">
        <v>0</v>
      </c>
      <c r="BB162" s="625">
        <v>0</v>
      </c>
    </row>
    <row r="163" spans="1:54" x14ac:dyDescent="0.25">
      <c r="A163" s="1931" t="s">
        <v>35</v>
      </c>
      <c r="B163" s="1583"/>
      <c r="C163" s="1931" t="s">
        <v>315</v>
      </c>
      <c r="D163" s="1583"/>
      <c r="E163" s="1931" t="s">
        <v>313</v>
      </c>
      <c r="F163" s="1583"/>
      <c r="G163" s="1931" t="s">
        <v>316</v>
      </c>
      <c r="H163" s="1583"/>
      <c r="I163" s="1931" t="s">
        <v>342</v>
      </c>
      <c r="J163" s="1583"/>
      <c r="K163" s="1583"/>
      <c r="L163" s="1931" t="s">
        <v>315</v>
      </c>
      <c r="M163" s="1583"/>
      <c r="N163" s="1583"/>
      <c r="O163" s="1931"/>
      <c r="P163" s="1583"/>
      <c r="Q163" s="1931"/>
      <c r="R163" s="1583"/>
      <c r="S163" s="1932" t="s">
        <v>111</v>
      </c>
      <c r="T163" s="1583"/>
      <c r="U163" s="1583"/>
      <c r="V163" s="1583"/>
      <c r="W163" s="1583"/>
      <c r="X163" s="1583"/>
      <c r="Y163" s="1583"/>
      <c r="Z163" s="1583"/>
      <c r="AA163" s="1931" t="s">
        <v>306</v>
      </c>
      <c r="AB163" s="1583"/>
      <c r="AC163" s="1583"/>
      <c r="AD163" s="1583"/>
      <c r="AE163" s="1583"/>
      <c r="AF163" s="1931" t="s">
        <v>307</v>
      </c>
      <c r="AG163" s="1583"/>
      <c r="AH163" s="1583"/>
      <c r="AI163" s="472" t="s">
        <v>336</v>
      </c>
      <c r="AJ163" s="1933" t="s">
        <v>354</v>
      </c>
      <c r="AK163" s="1583"/>
      <c r="AL163" s="1583"/>
      <c r="AM163" s="1583"/>
      <c r="AN163" s="1583"/>
      <c r="AO163" s="1583"/>
      <c r="AP163" s="471">
        <v>116000000</v>
      </c>
      <c r="AQ163" s="625">
        <v>0</v>
      </c>
      <c r="AR163" s="471">
        <v>116000000</v>
      </c>
      <c r="AS163" s="625">
        <v>0</v>
      </c>
      <c r="AT163" s="625">
        <v>0</v>
      </c>
      <c r="AU163" s="625">
        <v>0</v>
      </c>
      <c r="AV163" s="625">
        <v>0</v>
      </c>
      <c r="AW163" s="625">
        <v>0</v>
      </c>
      <c r="AX163" s="625">
        <v>0</v>
      </c>
      <c r="AY163" s="625">
        <v>0</v>
      </c>
      <c r="AZ163" s="625">
        <v>0</v>
      </c>
      <c r="BA163" s="625">
        <v>0</v>
      </c>
      <c r="BB163" s="625">
        <v>0</v>
      </c>
    </row>
    <row r="164" spans="1:54" hidden="1" x14ac:dyDescent="0.25">
      <c r="A164" s="1931" t="s">
        <v>35</v>
      </c>
      <c r="B164" s="1583"/>
      <c r="C164" s="1931" t="s">
        <v>315</v>
      </c>
      <c r="D164" s="1583"/>
      <c r="E164" s="1931" t="s">
        <v>313</v>
      </c>
      <c r="F164" s="1583"/>
      <c r="G164" s="1931" t="s">
        <v>316</v>
      </c>
      <c r="H164" s="1583"/>
      <c r="I164" s="1931" t="s">
        <v>342</v>
      </c>
      <c r="J164" s="1583"/>
      <c r="K164" s="1583"/>
      <c r="L164" s="1931" t="s">
        <v>317</v>
      </c>
      <c r="M164" s="1583"/>
      <c r="N164" s="1583"/>
      <c r="O164" s="1931"/>
      <c r="P164" s="1583"/>
      <c r="Q164" s="1931"/>
      <c r="R164" s="1583"/>
      <c r="S164" s="1932" t="s">
        <v>112</v>
      </c>
      <c r="T164" s="1583"/>
      <c r="U164" s="1583"/>
      <c r="V164" s="1583"/>
      <c r="W164" s="1583"/>
      <c r="X164" s="1583"/>
      <c r="Y164" s="1583"/>
      <c r="Z164" s="1583"/>
      <c r="AA164" s="1931" t="s">
        <v>306</v>
      </c>
      <c r="AB164" s="1583"/>
      <c r="AC164" s="1583"/>
      <c r="AD164" s="1583"/>
      <c r="AE164" s="1583"/>
      <c r="AF164" s="1931" t="s">
        <v>307</v>
      </c>
      <c r="AG164" s="1583"/>
      <c r="AH164" s="1583"/>
      <c r="AI164" s="472" t="s">
        <v>86</v>
      </c>
      <c r="AJ164" s="1933" t="s">
        <v>308</v>
      </c>
      <c r="AK164" s="1583"/>
      <c r="AL164" s="1583"/>
      <c r="AM164" s="1583"/>
      <c r="AN164" s="1583"/>
      <c r="AO164" s="1583"/>
      <c r="AP164" s="471">
        <v>5000000</v>
      </c>
      <c r="AQ164" s="471">
        <v>150000</v>
      </c>
      <c r="AR164" s="471">
        <v>1234538</v>
      </c>
      <c r="AS164" s="625">
        <v>0</v>
      </c>
      <c r="AT164" s="471">
        <v>150000</v>
      </c>
      <c r="AU164" s="625">
        <v>0</v>
      </c>
      <c r="AV164" s="471">
        <v>150000</v>
      </c>
      <c r="AW164" s="625">
        <v>0</v>
      </c>
      <c r="AX164" s="471">
        <v>150000</v>
      </c>
      <c r="AY164" s="625">
        <v>0</v>
      </c>
      <c r="AZ164" s="471">
        <v>150000</v>
      </c>
      <c r="BA164" s="625">
        <v>0</v>
      </c>
      <c r="BB164" s="625">
        <v>0</v>
      </c>
    </row>
    <row r="165" spans="1:54" hidden="1" x14ac:dyDescent="0.25">
      <c r="A165" s="1931" t="s">
        <v>35</v>
      </c>
      <c r="B165" s="1583"/>
      <c r="C165" s="1931" t="s">
        <v>315</v>
      </c>
      <c r="D165" s="1583"/>
      <c r="E165" s="1931" t="s">
        <v>313</v>
      </c>
      <c r="F165" s="1583"/>
      <c r="G165" s="1931" t="s">
        <v>316</v>
      </c>
      <c r="H165" s="1583"/>
      <c r="I165" s="1931" t="s">
        <v>342</v>
      </c>
      <c r="J165" s="1583"/>
      <c r="K165" s="1583"/>
      <c r="L165" s="1931" t="s">
        <v>336</v>
      </c>
      <c r="M165" s="1583"/>
      <c r="N165" s="1583"/>
      <c r="O165" s="1931"/>
      <c r="P165" s="1583"/>
      <c r="Q165" s="1931"/>
      <c r="R165" s="1583"/>
      <c r="S165" s="1932" t="s">
        <v>110</v>
      </c>
      <c r="T165" s="1583"/>
      <c r="U165" s="1583"/>
      <c r="V165" s="1583"/>
      <c r="W165" s="1583"/>
      <c r="X165" s="1583"/>
      <c r="Y165" s="1583"/>
      <c r="Z165" s="1583"/>
      <c r="AA165" s="1931" t="s">
        <v>306</v>
      </c>
      <c r="AB165" s="1583"/>
      <c r="AC165" s="1583"/>
      <c r="AD165" s="1583"/>
      <c r="AE165" s="1583"/>
      <c r="AF165" s="1931" t="s">
        <v>307</v>
      </c>
      <c r="AG165" s="1583"/>
      <c r="AH165" s="1583"/>
      <c r="AI165" s="472" t="s">
        <v>86</v>
      </c>
      <c r="AJ165" s="1933" t="s">
        <v>308</v>
      </c>
      <c r="AK165" s="1583"/>
      <c r="AL165" s="1583"/>
      <c r="AM165" s="1583"/>
      <c r="AN165" s="1583"/>
      <c r="AO165" s="1583"/>
      <c r="AP165" s="471">
        <v>340000000</v>
      </c>
      <c r="AQ165" s="471">
        <v>206502900</v>
      </c>
      <c r="AR165" s="471">
        <v>118497100</v>
      </c>
      <c r="AS165" s="625">
        <v>0</v>
      </c>
      <c r="AT165" s="625">
        <v>0</v>
      </c>
      <c r="AU165" s="471">
        <v>206502900</v>
      </c>
      <c r="AV165" s="625">
        <v>0</v>
      </c>
      <c r="AW165" s="625">
        <v>0</v>
      </c>
      <c r="AX165" s="625">
        <v>0</v>
      </c>
      <c r="AY165" s="625">
        <v>0</v>
      </c>
      <c r="AZ165" s="625">
        <v>0</v>
      </c>
      <c r="BA165" s="625">
        <v>0</v>
      </c>
      <c r="BB165" s="625">
        <v>0</v>
      </c>
    </row>
    <row r="166" spans="1:54" s="589" customFormat="1" ht="12.75" hidden="1" x14ac:dyDescent="0.2">
      <c r="A166" s="1640" t="s">
        <v>35</v>
      </c>
      <c r="B166" s="1641"/>
      <c r="C166" s="1640" t="s">
        <v>322</v>
      </c>
      <c r="D166" s="1641"/>
      <c r="E166" s="1640"/>
      <c r="F166" s="1641"/>
      <c r="G166" s="1640"/>
      <c r="H166" s="1641"/>
      <c r="I166" s="1640"/>
      <c r="J166" s="1641"/>
      <c r="K166" s="1641"/>
      <c r="L166" s="1640"/>
      <c r="M166" s="1641"/>
      <c r="N166" s="1641"/>
      <c r="O166" s="1640"/>
      <c r="P166" s="1641"/>
      <c r="Q166" s="1640"/>
      <c r="R166" s="1641"/>
      <c r="S166" s="1643" t="s">
        <v>26</v>
      </c>
      <c r="T166" s="1641"/>
      <c r="U166" s="1641"/>
      <c r="V166" s="1641"/>
      <c r="W166" s="1641"/>
      <c r="X166" s="1641"/>
      <c r="Y166" s="1641"/>
      <c r="Z166" s="1641"/>
      <c r="AA166" s="1640" t="s">
        <v>306</v>
      </c>
      <c r="AB166" s="1641"/>
      <c r="AC166" s="1641"/>
      <c r="AD166" s="1641"/>
      <c r="AE166" s="1641"/>
      <c r="AF166" s="1640" t="s">
        <v>307</v>
      </c>
      <c r="AG166" s="1641"/>
      <c r="AH166" s="1641"/>
      <c r="AI166" s="588" t="s">
        <v>86</v>
      </c>
      <c r="AJ166" s="1642" t="s">
        <v>308</v>
      </c>
      <c r="AK166" s="1641"/>
      <c r="AL166" s="1641"/>
      <c r="AM166" s="1641"/>
      <c r="AN166" s="1641"/>
      <c r="AO166" s="1641"/>
      <c r="AP166" s="440">
        <v>212324200000</v>
      </c>
      <c r="AQ166" s="440">
        <v>2800000</v>
      </c>
      <c r="AR166" s="440">
        <v>3260435849</v>
      </c>
      <c r="AS166" s="440">
        <v>5580000000</v>
      </c>
      <c r="AT166" s="440">
        <v>3335286628</v>
      </c>
      <c r="AU166" s="440">
        <v>-3332486628</v>
      </c>
      <c r="AV166" s="440">
        <v>16122788180</v>
      </c>
      <c r="AW166" s="440">
        <v>-12787501552</v>
      </c>
      <c r="AX166" s="440">
        <v>16520312977</v>
      </c>
      <c r="AY166" s="440">
        <v>-397524797</v>
      </c>
      <c r="AZ166" s="440">
        <v>16520312977</v>
      </c>
      <c r="BA166" s="454">
        <v>0</v>
      </c>
      <c r="BB166" s="454">
        <v>0</v>
      </c>
    </row>
    <row r="167" spans="1:54" s="589" customFormat="1" ht="12.75" hidden="1" x14ac:dyDescent="0.2">
      <c r="A167" s="1640" t="s">
        <v>35</v>
      </c>
      <c r="B167" s="1641"/>
      <c r="C167" s="1640" t="s">
        <v>322</v>
      </c>
      <c r="D167" s="1641"/>
      <c r="E167" s="1640"/>
      <c r="F167" s="1641"/>
      <c r="G167" s="1640"/>
      <c r="H167" s="1641"/>
      <c r="I167" s="1640"/>
      <c r="J167" s="1641"/>
      <c r="K167" s="1641"/>
      <c r="L167" s="1640"/>
      <c r="M167" s="1641"/>
      <c r="N167" s="1641"/>
      <c r="O167" s="1640"/>
      <c r="P167" s="1641"/>
      <c r="Q167" s="1640"/>
      <c r="R167" s="1641"/>
      <c r="S167" s="1643" t="s">
        <v>26</v>
      </c>
      <c r="T167" s="1641"/>
      <c r="U167" s="1641"/>
      <c r="V167" s="1641"/>
      <c r="W167" s="1641"/>
      <c r="X167" s="1641"/>
      <c r="Y167" s="1641"/>
      <c r="Z167" s="1641"/>
      <c r="AA167" s="1640" t="s">
        <v>306</v>
      </c>
      <c r="AB167" s="1641"/>
      <c r="AC167" s="1641"/>
      <c r="AD167" s="1641"/>
      <c r="AE167" s="1641"/>
      <c r="AF167" s="1640" t="s">
        <v>309</v>
      </c>
      <c r="AG167" s="1641"/>
      <c r="AH167" s="1641"/>
      <c r="AI167" s="588" t="s">
        <v>101</v>
      </c>
      <c r="AJ167" s="1642" t="s">
        <v>310</v>
      </c>
      <c r="AK167" s="1641"/>
      <c r="AL167" s="1641"/>
      <c r="AM167" s="1641"/>
      <c r="AN167" s="1641"/>
      <c r="AO167" s="1641"/>
      <c r="AP167" s="440">
        <v>519000000</v>
      </c>
      <c r="AQ167" s="454">
        <v>0</v>
      </c>
      <c r="AR167" s="440">
        <v>519000000</v>
      </c>
      <c r="AS167" s="454">
        <v>0</v>
      </c>
      <c r="AT167" s="454">
        <v>0</v>
      </c>
      <c r="AU167" s="454">
        <v>0</v>
      </c>
      <c r="AV167" s="454">
        <v>0</v>
      </c>
      <c r="AW167" s="454">
        <v>0</v>
      </c>
      <c r="AX167" s="454">
        <v>0</v>
      </c>
      <c r="AY167" s="454">
        <v>0</v>
      </c>
      <c r="AZ167" s="454">
        <v>0</v>
      </c>
      <c r="BA167" s="454">
        <v>0</v>
      </c>
      <c r="BB167" s="454">
        <v>0</v>
      </c>
    </row>
    <row r="168" spans="1:54" s="589" customFormat="1" ht="12.75" hidden="1" x14ac:dyDescent="0.2">
      <c r="A168" s="1640" t="s">
        <v>35</v>
      </c>
      <c r="B168" s="1641"/>
      <c r="C168" s="1640" t="s">
        <v>322</v>
      </c>
      <c r="D168" s="1641"/>
      <c r="E168" s="1640"/>
      <c r="F168" s="1641"/>
      <c r="G168" s="1640"/>
      <c r="H168" s="1641"/>
      <c r="I168" s="1640"/>
      <c r="J168" s="1641"/>
      <c r="K168" s="1641"/>
      <c r="L168" s="1640"/>
      <c r="M168" s="1641"/>
      <c r="N168" s="1641"/>
      <c r="O168" s="1640"/>
      <c r="P168" s="1641"/>
      <c r="Q168" s="1640"/>
      <c r="R168" s="1641"/>
      <c r="S168" s="1643" t="s">
        <v>26</v>
      </c>
      <c r="T168" s="1641"/>
      <c r="U168" s="1641"/>
      <c r="V168" s="1641"/>
      <c r="W168" s="1641"/>
      <c r="X168" s="1641"/>
      <c r="Y168" s="1641"/>
      <c r="Z168" s="1641"/>
      <c r="AA168" s="1640" t="s">
        <v>306</v>
      </c>
      <c r="AB168" s="1641"/>
      <c r="AC168" s="1641"/>
      <c r="AD168" s="1641"/>
      <c r="AE168" s="1641"/>
      <c r="AF168" s="1640" t="s">
        <v>309</v>
      </c>
      <c r="AG168" s="1641"/>
      <c r="AH168" s="1641"/>
      <c r="AI168" s="588" t="s">
        <v>44</v>
      </c>
      <c r="AJ168" s="1642" t="s">
        <v>311</v>
      </c>
      <c r="AK168" s="1641"/>
      <c r="AL168" s="1641"/>
      <c r="AM168" s="1641"/>
      <c r="AN168" s="1641"/>
      <c r="AO168" s="1641"/>
      <c r="AP168" s="440">
        <v>66513900000</v>
      </c>
      <c r="AQ168" s="440">
        <v>738019077</v>
      </c>
      <c r="AR168" s="440">
        <v>48762159685</v>
      </c>
      <c r="AS168" s="454">
        <v>0</v>
      </c>
      <c r="AT168" s="440">
        <v>475359225</v>
      </c>
      <c r="AU168" s="440">
        <v>262659852</v>
      </c>
      <c r="AV168" s="440">
        <v>308389657</v>
      </c>
      <c r="AW168" s="440">
        <v>166969568</v>
      </c>
      <c r="AX168" s="440">
        <v>348869913</v>
      </c>
      <c r="AY168" s="440">
        <v>-40480256</v>
      </c>
      <c r="AZ168" s="440">
        <v>348869913</v>
      </c>
      <c r="BA168" s="454">
        <v>0</v>
      </c>
      <c r="BB168" s="454">
        <v>0</v>
      </c>
    </row>
    <row r="169" spans="1:54" hidden="1" x14ac:dyDescent="0.25">
      <c r="A169" s="1935" t="s">
        <v>35</v>
      </c>
      <c r="B169" s="1583"/>
      <c r="C169" s="1935" t="s">
        <v>322</v>
      </c>
      <c r="D169" s="1583"/>
      <c r="E169" s="1935" t="s">
        <v>315</v>
      </c>
      <c r="F169" s="1583"/>
      <c r="G169" s="1935"/>
      <c r="H169" s="1583"/>
      <c r="I169" s="1935"/>
      <c r="J169" s="1583"/>
      <c r="K169" s="1583"/>
      <c r="L169" s="1935"/>
      <c r="M169" s="1583"/>
      <c r="N169" s="1583"/>
      <c r="O169" s="1935"/>
      <c r="P169" s="1583"/>
      <c r="Q169" s="1935"/>
      <c r="R169" s="1583"/>
      <c r="S169" s="1934" t="s">
        <v>343</v>
      </c>
      <c r="T169" s="1583"/>
      <c r="U169" s="1583"/>
      <c r="V169" s="1583"/>
      <c r="W169" s="1583"/>
      <c r="X169" s="1583"/>
      <c r="Y169" s="1583"/>
      <c r="Z169" s="1583"/>
      <c r="AA169" s="1935" t="s">
        <v>306</v>
      </c>
      <c r="AB169" s="1583"/>
      <c r="AC169" s="1583"/>
      <c r="AD169" s="1583"/>
      <c r="AE169" s="1583"/>
      <c r="AF169" s="1935" t="s">
        <v>309</v>
      </c>
      <c r="AG169" s="1583"/>
      <c r="AH169" s="1583"/>
      <c r="AI169" s="475" t="s">
        <v>101</v>
      </c>
      <c r="AJ169" s="1936" t="s">
        <v>310</v>
      </c>
      <c r="AK169" s="1583"/>
      <c r="AL169" s="1583"/>
      <c r="AM169" s="1583"/>
      <c r="AN169" s="1583"/>
      <c r="AO169" s="1583"/>
      <c r="AP169" s="474">
        <v>519000000</v>
      </c>
      <c r="AQ169" s="624">
        <v>0</v>
      </c>
      <c r="AR169" s="474">
        <v>519000000</v>
      </c>
      <c r="AS169" s="624">
        <v>0</v>
      </c>
      <c r="AT169" s="624">
        <v>0</v>
      </c>
      <c r="AU169" s="624">
        <v>0</v>
      </c>
      <c r="AV169" s="624">
        <v>0</v>
      </c>
      <c r="AW169" s="624">
        <v>0</v>
      </c>
      <c r="AX169" s="624">
        <v>0</v>
      </c>
      <c r="AY169" s="624">
        <v>0</v>
      </c>
      <c r="AZ169" s="624">
        <v>0</v>
      </c>
      <c r="BA169" s="624">
        <v>0</v>
      </c>
      <c r="BB169" s="624">
        <v>0</v>
      </c>
    </row>
    <row r="170" spans="1:54" hidden="1" x14ac:dyDescent="0.25">
      <c r="A170" s="1935" t="s">
        <v>35</v>
      </c>
      <c r="B170" s="1583"/>
      <c r="C170" s="1935" t="s">
        <v>322</v>
      </c>
      <c r="D170" s="1583"/>
      <c r="E170" s="1935" t="s">
        <v>315</v>
      </c>
      <c r="F170" s="1583"/>
      <c r="G170" s="1935" t="s">
        <v>312</v>
      </c>
      <c r="H170" s="1583"/>
      <c r="I170" s="1935"/>
      <c r="J170" s="1583"/>
      <c r="K170" s="1583"/>
      <c r="L170" s="1935"/>
      <c r="M170" s="1583"/>
      <c r="N170" s="1583"/>
      <c r="O170" s="1935"/>
      <c r="P170" s="1583"/>
      <c r="Q170" s="1935"/>
      <c r="R170" s="1583"/>
      <c r="S170" s="1934" t="s">
        <v>344</v>
      </c>
      <c r="T170" s="1583"/>
      <c r="U170" s="1583"/>
      <c r="V170" s="1583"/>
      <c r="W170" s="1583"/>
      <c r="X170" s="1583"/>
      <c r="Y170" s="1583"/>
      <c r="Z170" s="1583"/>
      <c r="AA170" s="1935" t="s">
        <v>306</v>
      </c>
      <c r="AB170" s="1583"/>
      <c r="AC170" s="1583"/>
      <c r="AD170" s="1583"/>
      <c r="AE170" s="1583"/>
      <c r="AF170" s="1935" t="s">
        <v>309</v>
      </c>
      <c r="AG170" s="1583"/>
      <c r="AH170" s="1583"/>
      <c r="AI170" s="475" t="s">
        <v>101</v>
      </c>
      <c r="AJ170" s="1936" t="s">
        <v>310</v>
      </c>
      <c r="AK170" s="1583"/>
      <c r="AL170" s="1583"/>
      <c r="AM170" s="1583"/>
      <c r="AN170" s="1583"/>
      <c r="AO170" s="1583"/>
      <c r="AP170" s="474">
        <v>519000000</v>
      </c>
      <c r="AQ170" s="624">
        <v>0</v>
      </c>
      <c r="AR170" s="474">
        <v>519000000</v>
      </c>
      <c r="AS170" s="624">
        <v>0</v>
      </c>
      <c r="AT170" s="624">
        <v>0</v>
      </c>
      <c r="AU170" s="624">
        <v>0</v>
      </c>
      <c r="AV170" s="624">
        <v>0</v>
      </c>
      <c r="AW170" s="624">
        <v>0</v>
      </c>
      <c r="AX170" s="624">
        <v>0</v>
      </c>
      <c r="AY170" s="624">
        <v>0</v>
      </c>
      <c r="AZ170" s="624">
        <v>0</v>
      </c>
      <c r="BA170" s="624">
        <v>0</v>
      </c>
      <c r="BB170" s="624">
        <v>0</v>
      </c>
    </row>
    <row r="171" spans="1:54" hidden="1" x14ac:dyDescent="0.25">
      <c r="A171" s="1931" t="s">
        <v>35</v>
      </c>
      <c r="B171" s="1583"/>
      <c r="C171" s="1931" t="s">
        <v>322</v>
      </c>
      <c r="D171" s="1583"/>
      <c r="E171" s="1931" t="s">
        <v>315</v>
      </c>
      <c r="F171" s="1583"/>
      <c r="G171" s="1931" t="s">
        <v>312</v>
      </c>
      <c r="H171" s="1583"/>
      <c r="I171" s="1931" t="s">
        <v>312</v>
      </c>
      <c r="J171" s="1583"/>
      <c r="K171" s="1583"/>
      <c r="L171" s="1931"/>
      <c r="M171" s="1583"/>
      <c r="N171" s="1583"/>
      <c r="O171" s="1931"/>
      <c r="P171" s="1583"/>
      <c r="Q171" s="1931"/>
      <c r="R171" s="1583"/>
      <c r="S171" s="1932" t="s">
        <v>113</v>
      </c>
      <c r="T171" s="1583"/>
      <c r="U171" s="1583"/>
      <c r="V171" s="1583"/>
      <c r="W171" s="1583"/>
      <c r="X171" s="1583"/>
      <c r="Y171" s="1583"/>
      <c r="Z171" s="1583"/>
      <c r="AA171" s="1931" t="s">
        <v>306</v>
      </c>
      <c r="AB171" s="1583"/>
      <c r="AC171" s="1583"/>
      <c r="AD171" s="1583"/>
      <c r="AE171" s="1583"/>
      <c r="AF171" s="1931" t="s">
        <v>309</v>
      </c>
      <c r="AG171" s="1583"/>
      <c r="AH171" s="1583"/>
      <c r="AI171" s="472" t="s">
        <v>101</v>
      </c>
      <c r="AJ171" s="1933" t="s">
        <v>310</v>
      </c>
      <c r="AK171" s="1583"/>
      <c r="AL171" s="1583"/>
      <c r="AM171" s="1583"/>
      <c r="AN171" s="1583"/>
      <c r="AO171" s="1583"/>
      <c r="AP171" s="471">
        <v>519000000</v>
      </c>
      <c r="AQ171" s="625">
        <v>0</v>
      </c>
      <c r="AR171" s="471">
        <v>519000000</v>
      </c>
      <c r="AS171" s="625">
        <v>0</v>
      </c>
      <c r="AT171" s="625">
        <v>0</v>
      </c>
      <c r="AU171" s="625">
        <v>0</v>
      </c>
      <c r="AV171" s="625">
        <v>0</v>
      </c>
      <c r="AW171" s="625">
        <v>0</v>
      </c>
      <c r="AX171" s="625">
        <v>0</v>
      </c>
      <c r="AY171" s="625">
        <v>0</v>
      </c>
      <c r="AZ171" s="625">
        <v>0</v>
      </c>
      <c r="BA171" s="625">
        <v>0</v>
      </c>
      <c r="BB171" s="625">
        <v>0</v>
      </c>
    </row>
    <row r="172" spans="1:54" hidden="1" x14ac:dyDescent="0.25">
      <c r="A172" s="1935" t="s">
        <v>35</v>
      </c>
      <c r="B172" s="1583"/>
      <c r="C172" s="1935" t="s">
        <v>322</v>
      </c>
      <c r="D172" s="1583"/>
      <c r="E172" s="1935" t="s">
        <v>317</v>
      </c>
      <c r="F172" s="1583"/>
      <c r="G172" s="1935"/>
      <c r="H172" s="1583"/>
      <c r="I172" s="1935"/>
      <c r="J172" s="1583"/>
      <c r="K172" s="1583"/>
      <c r="L172" s="1935"/>
      <c r="M172" s="1583"/>
      <c r="N172" s="1583"/>
      <c r="O172" s="1935"/>
      <c r="P172" s="1583"/>
      <c r="Q172" s="1935"/>
      <c r="R172" s="1583"/>
      <c r="S172" s="1934" t="s">
        <v>345</v>
      </c>
      <c r="T172" s="1583"/>
      <c r="U172" s="1583"/>
      <c r="V172" s="1583"/>
      <c r="W172" s="1583"/>
      <c r="X172" s="1583"/>
      <c r="Y172" s="1583"/>
      <c r="Z172" s="1583"/>
      <c r="AA172" s="1935" t="s">
        <v>306</v>
      </c>
      <c r="AB172" s="1583"/>
      <c r="AC172" s="1583"/>
      <c r="AD172" s="1583"/>
      <c r="AE172" s="1583"/>
      <c r="AF172" s="1935" t="s">
        <v>307</v>
      </c>
      <c r="AG172" s="1583"/>
      <c r="AH172" s="1583"/>
      <c r="AI172" s="475" t="s">
        <v>86</v>
      </c>
      <c r="AJ172" s="1936" t="s">
        <v>308</v>
      </c>
      <c r="AK172" s="1583"/>
      <c r="AL172" s="1583"/>
      <c r="AM172" s="1583"/>
      <c r="AN172" s="1583"/>
      <c r="AO172" s="1583"/>
      <c r="AP172" s="474">
        <v>606200000</v>
      </c>
      <c r="AQ172" s="624">
        <v>0</v>
      </c>
      <c r="AR172" s="474">
        <v>186200000</v>
      </c>
      <c r="AS172" s="474">
        <v>-420000000</v>
      </c>
      <c r="AT172" s="624">
        <v>0</v>
      </c>
      <c r="AU172" s="624">
        <v>0</v>
      </c>
      <c r="AV172" s="624">
        <v>0</v>
      </c>
      <c r="AW172" s="624">
        <v>0</v>
      </c>
      <c r="AX172" s="624">
        <v>0</v>
      </c>
      <c r="AY172" s="624">
        <v>0</v>
      </c>
      <c r="AZ172" s="624">
        <v>0</v>
      </c>
      <c r="BA172" s="624">
        <v>0</v>
      </c>
      <c r="BB172" s="624">
        <v>0</v>
      </c>
    </row>
    <row r="173" spans="1:54" hidden="1" x14ac:dyDescent="0.25">
      <c r="A173" s="1935" t="s">
        <v>35</v>
      </c>
      <c r="B173" s="1583"/>
      <c r="C173" s="1935" t="s">
        <v>322</v>
      </c>
      <c r="D173" s="1583"/>
      <c r="E173" s="1935" t="s">
        <v>317</v>
      </c>
      <c r="F173" s="1583"/>
      <c r="G173" s="1935" t="s">
        <v>322</v>
      </c>
      <c r="H173" s="1583"/>
      <c r="I173" s="1935"/>
      <c r="J173" s="1583"/>
      <c r="K173" s="1583"/>
      <c r="L173" s="1935"/>
      <c r="M173" s="1583"/>
      <c r="N173" s="1583"/>
      <c r="O173" s="1935"/>
      <c r="P173" s="1583"/>
      <c r="Q173" s="1935"/>
      <c r="R173" s="1583"/>
      <c r="S173" s="1934" t="s">
        <v>346</v>
      </c>
      <c r="T173" s="1583"/>
      <c r="U173" s="1583"/>
      <c r="V173" s="1583"/>
      <c r="W173" s="1583"/>
      <c r="X173" s="1583"/>
      <c r="Y173" s="1583"/>
      <c r="Z173" s="1583"/>
      <c r="AA173" s="1935" t="s">
        <v>306</v>
      </c>
      <c r="AB173" s="1583"/>
      <c r="AC173" s="1583"/>
      <c r="AD173" s="1583"/>
      <c r="AE173" s="1583"/>
      <c r="AF173" s="1935" t="s">
        <v>307</v>
      </c>
      <c r="AG173" s="1583"/>
      <c r="AH173" s="1583"/>
      <c r="AI173" s="475" t="s">
        <v>86</v>
      </c>
      <c r="AJ173" s="1936" t="s">
        <v>308</v>
      </c>
      <c r="AK173" s="1583"/>
      <c r="AL173" s="1583"/>
      <c r="AM173" s="1583"/>
      <c r="AN173" s="1583"/>
      <c r="AO173" s="1583"/>
      <c r="AP173" s="474">
        <v>606200000</v>
      </c>
      <c r="AQ173" s="624">
        <v>0</v>
      </c>
      <c r="AR173" s="474">
        <v>186200000</v>
      </c>
      <c r="AS173" s="474">
        <v>-420000000</v>
      </c>
      <c r="AT173" s="624">
        <v>0</v>
      </c>
      <c r="AU173" s="624">
        <v>0</v>
      </c>
      <c r="AV173" s="624">
        <v>0</v>
      </c>
      <c r="AW173" s="624">
        <v>0</v>
      </c>
      <c r="AX173" s="624">
        <v>0</v>
      </c>
      <c r="AY173" s="624">
        <v>0</v>
      </c>
      <c r="AZ173" s="624">
        <v>0</v>
      </c>
      <c r="BA173" s="624">
        <v>0</v>
      </c>
      <c r="BB173" s="624">
        <v>0</v>
      </c>
    </row>
    <row r="174" spans="1:54" hidden="1" x14ac:dyDescent="0.25">
      <c r="A174" s="1931" t="s">
        <v>35</v>
      </c>
      <c r="B174" s="1583"/>
      <c r="C174" s="1931" t="s">
        <v>322</v>
      </c>
      <c r="D174" s="1583"/>
      <c r="E174" s="1931" t="s">
        <v>317</v>
      </c>
      <c r="F174" s="1583"/>
      <c r="G174" s="1931" t="s">
        <v>322</v>
      </c>
      <c r="H174" s="1583"/>
      <c r="I174" s="1931" t="s">
        <v>347</v>
      </c>
      <c r="J174" s="1583"/>
      <c r="K174" s="1583"/>
      <c r="L174" s="1931"/>
      <c r="M174" s="1583"/>
      <c r="N174" s="1583"/>
      <c r="O174" s="1931"/>
      <c r="P174" s="1583"/>
      <c r="Q174" s="1931"/>
      <c r="R174" s="1583"/>
      <c r="S174" s="1932" t="s">
        <v>114</v>
      </c>
      <c r="T174" s="1583"/>
      <c r="U174" s="1583"/>
      <c r="V174" s="1583"/>
      <c r="W174" s="1583"/>
      <c r="X174" s="1583"/>
      <c r="Y174" s="1583"/>
      <c r="Z174" s="1583"/>
      <c r="AA174" s="1931" t="s">
        <v>306</v>
      </c>
      <c r="AB174" s="1583"/>
      <c r="AC174" s="1583"/>
      <c r="AD174" s="1583"/>
      <c r="AE174" s="1583"/>
      <c r="AF174" s="1931" t="s">
        <v>307</v>
      </c>
      <c r="AG174" s="1583"/>
      <c r="AH174" s="1583"/>
      <c r="AI174" s="472" t="s">
        <v>86</v>
      </c>
      <c r="AJ174" s="1933" t="s">
        <v>308</v>
      </c>
      <c r="AK174" s="1583"/>
      <c r="AL174" s="1583"/>
      <c r="AM174" s="1583"/>
      <c r="AN174" s="1583"/>
      <c r="AO174" s="1583"/>
      <c r="AP174" s="471">
        <v>606200000</v>
      </c>
      <c r="AQ174" s="625">
        <v>0</v>
      </c>
      <c r="AR174" s="471">
        <v>186200000</v>
      </c>
      <c r="AS174" s="471">
        <v>-420000000</v>
      </c>
      <c r="AT174" s="625">
        <v>0</v>
      </c>
      <c r="AU174" s="625">
        <v>0</v>
      </c>
      <c r="AV174" s="625">
        <v>0</v>
      </c>
      <c r="AW174" s="625">
        <v>0</v>
      </c>
      <c r="AX174" s="625">
        <v>0</v>
      </c>
      <c r="AY174" s="625">
        <v>0</v>
      </c>
      <c r="AZ174" s="625">
        <v>0</v>
      </c>
      <c r="BA174" s="625">
        <v>0</v>
      </c>
      <c r="BB174" s="625">
        <v>0</v>
      </c>
    </row>
    <row r="175" spans="1:54" hidden="1" x14ac:dyDescent="0.25">
      <c r="A175" s="1935" t="s">
        <v>35</v>
      </c>
      <c r="B175" s="1583"/>
      <c r="C175" s="1935" t="s">
        <v>322</v>
      </c>
      <c r="D175" s="1583"/>
      <c r="E175" s="1935" t="s">
        <v>325</v>
      </c>
      <c r="F175" s="1583"/>
      <c r="G175" s="1935"/>
      <c r="H175" s="1583"/>
      <c r="I175" s="1935"/>
      <c r="J175" s="1583"/>
      <c r="K175" s="1583"/>
      <c r="L175" s="1935"/>
      <c r="M175" s="1583"/>
      <c r="N175" s="1583"/>
      <c r="O175" s="1935"/>
      <c r="P175" s="1583"/>
      <c r="Q175" s="1935"/>
      <c r="R175" s="1583"/>
      <c r="S175" s="1934" t="s">
        <v>348</v>
      </c>
      <c r="T175" s="1583"/>
      <c r="U175" s="1583"/>
      <c r="V175" s="1583"/>
      <c r="W175" s="1583"/>
      <c r="X175" s="1583"/>
      <c r="Y175" s="1583"/>
      <c r="Z175" s="1583"/>
      <c r="AA175" s="1935" t="s">
        <v>306</v>
      </c>
      <c r="AB175" s="1583"/>
      <c r="AC175" s="1583"/>
      <c r="AD175" s="1583"/>
      <c r="AE175" s="1583"/>
      <c r="AF175" s="1935" t="s">
        <v>307</v>
      </c>
      <c r="AG175" s="1583"/>
      <c r="AH175" s="1583"/>
      <c r="AI175" s="475" t="s">
        <v>86</v>
      </c>
      <c r="AJ175" s="1936" t="s">
        <v>308</v>
      </c>
      <c r="AK175" s="1583"/>
      <c r="AL175" s="1583"/>
      <c r="AM175" s="1583"/>
      <c r="AN175" s="1583"/>
      <c r="AO175" s="1583"/>
      <c r="AP175" s="474">
        <v>211718000000</v>
      </c>
      <c r="AQ175" s="474">
        <v>2800000</v>
      </c>
      <c r="AR175" s="474">
        <v>3074235849</v>
      </c>
      <c r="AS175" s="474">
        <v>6000000000</v>
      </c>
      <c r="AT175" s="474">
        <v>3335286628</v>
      </c>
      <c r="AU175" s="474">
        <v>-3332486628</v>
      </c>
      <c r="AV175" s="474">
        <v>16122788180</v>
      </c>
      <c r="AW175" s="474">
        <v>-12787501552</v>
      </c>
      <c r="AX175" s="474">
        <v>16520312977</v>
      </c>
      <c r="AY175" s="474">
        <v>-397524797</v>
      </c>
      <c r="AZ175" s="474">
        <v>16520312977</v>
      </c>
      <c r="BA175" s="624">
        <v>0</v>
      </c>
      <c r="BB175" s="624">
        <v>0</v>
      </c>
    </row>
    <row r="176" spans="1:54" hidden="1" x14ac:dyDescent="0.25">
      <c r="A176" s="1935" t="s">
        <v>35</v>
      </c>
      <c r="B176" s="1583"/>
      <c r="C176" s="1935" t="s">
        <v>322</v>
      </c>
      <c r="D176" s="1583"/>
      <c r="E176" s="1935" t="s">
        <v>325</v>
      </c>
      <c r="F176" s="1583"/>
      <c r="G176" s="1935"/>
      <c r="H176" s="1583"/>
      <c r="I176" s="1935"/>
      <c r="J176" s="1583"/>
      <c r="K176" s="1583"/>
      <c r="L176" s="1935"/>
      <c r="M176" s="1583"/>
      <c r="N176" s="1583"/>
      <c r="O176" s="1935"/>
      <c r="P176" s="1583"/>
      <c r="Q176" s="1935"/>
      <c r="R176" s="1583"/>
      <c r="S176" s="1934" t="s">
        <v>348</v>
      </c>
      <c r="T176" s="1583"/>
      <c r="U176" s="1583"/>
      <c r="V176" s="1583"/>
      <c r="W176" s="1583"/>
      <c r="X176" s="1583"/>
      <c r="Y176" s="1583"/>
      <c r="Z176" s="1583"/>
      <c r="AA176" s="1935" t="s">
        <v>306</v>
      </c>
      <c r="AB176" s="1583"/>
      <c r="AC176" s="1583"/>
      <c r="AD176" s="1583"/>
      <c r="AE176" s="1583"/>
      <c r="AF176" s="1935" t="s">
        <v>309</v>
      </c>
      <c r="AG176" s="1583"/>
      <c r="AH176" s="1583"/>
      <c r="AI176" s="475" t="s">
        <v>44</v>
      </c>
      <c r="AJ176" s="1936" t="s">
        <v>311</v>
      </c>
      <c r="AK176" s="1583"/>
      <c r="AL176" s="1583"/>
      <c r="AM176" s="1583"/>
      <c r="AN176" s="1583"/>
      <c r="AO176" s="1583"/>
      <c r="AP176" s="474">
        <v>66513900000</v>
      </c>
      <c r="AQ176" s="474">
        <v>738019077</v>
      </c>
      <c r="AR176" s="474">
        <v>48762159685</v>
      </c>
      <c r="AS176" s="624">
        <v>0</v>
      </c>
      <c r="AT176" s="474">
        <v>475359225</v>
      </c>
      <c r="AU176" s="474">
        <v>262659852</v>
      </c>
      <c r="AV176" s="474">
        <v>308389657</v>
      </c>
      <c r="AW176" s="474">
        <v>166969568</v>
      </c>
      <c r="AX176" s="474">
        <v>348869913</v>
      </c>
      <c r="AY176" s="474">
        <v>-40480256</v>
      </c>
      <c r="AZ176" s="474">
        <v>348869913</v>
      </c>
      <c r="BA176" s="624">
        <v>0</v>
      </c>
      <c r="BB176" s="624">
        <v>0</v>
      </c>
    </row>
    <row r="177" spans="1:54" hidden="1" x14ac:dyDescent="0.25">
      <c r="A177" s="1935" t="s">
        <v>35</v>
      </c>
      <c r="B177" s="1583"/>
      <c r="C177" s="1935" t="s">
        <v>322</v>
      </c>
      <c r="D177" s="1583"/>
      <c r="E177" s="1935" t="s">
        <v>325</v>
      </c>
      <c r="F177" s="1583"/>
      <c r="G177" s="1935" t="s">
        <v>312</v>
      </c>
      <c r="H177" s="1583"/>
      <c r="I177" s="1935"/>
      <c r="J177" s="1583"/>
      <c r="K177" s="1583"/>
      <c r="L177" s="1935"/>
      <c r="M177" s="1583"/>
      <c r="N177" s="1583"/>
      <c r="O177" s="1935"/>
      <c r="P177" s="1583"/>
      <c r="Q177" s="1935"/>
      <c r="R177" s="1583"/>
      <c r="S177" s="1934" t="s">
        <v>453</v>
      </c>
      <c r="T177" s="1583"/>
      <c r="U177" s="1583"/>
      <c r="V177" s="1583"/>
      <c r="W177" s="1583"/>
      <c r="X177" s="1583"/>
      <c r="Y177" s="1583"/>
      <c r="Z177" s="1583"/>
      <c r="AA177" s="1935" t="s">
        <v>306</v>
      </c>
      <c r="AB177" s="1583"/>
      <c r="AC177" s="1583"/>
      <c r="AD177" s="1583"/>
      <c r="AE177" s="1583"/>
      <c r="AF177" s="1935" t="s">
        <v>307</v>
      </c>
      <c r="AG177" s="1583"/>
      <c r="AH177" s="1583"/>
      <c r="AI177" s="475" t="s">
        <v>86</v>
      </c>
      <c r="AJ177" s="1936" t="s">
        <v>308</v>
      </c>
      <c r="AK177" s="1583"/>
      <c r="AL177" s="1583"/>
      <c r="AM177" s="1583"/>
      <c r="AN177" s="1583"/>
      <c r="AO177" s="1583"/>
      <c r="AP177" s="474">
        <v>420000000</v>
      </c>
      <c r="AQ177" s="624">
        <v>0</v>
      </c>
      <c r="AR177" s="474">
        <v>18535849</v>
      </c>
      <c r="AS177" s="624">
        <v>0</v>
      </c>
      <c r="AT177" s="624">
        <v>0</v>
      </c>
      <c r="AU177" s="624">
        <v>0</v>
      </c>
      <c r="AV177" s="624">
        <v>0</v>
      </c>
      <c r="AW177" s="624">
        <v>0</v>
      </c>
      <c r="AX177" s="474">
        <v>401464151</v>
      </c>
      <c r="AY177" s="474">
        <v>-401464151</v>
      </c>
      <c r="AZ177" s="474">
        <v>401464151</v>
      </c>
      <c r="BA177" s="624">
        <v>0</v>
      </c>
      <c r="BB177" s="624">
        <v>0</v>
      </c>
    </row>
    <row r="178" spans="1:54" hidden="1" x14ac:dyDescent="0.25">
      <c r="A178" s="1931" t="s">
        <v>35</v>
      </c>
      <c r="B178" s="1583"/>
      <c r="C178" s="1931" t="s">
        <v>322</v>
      </c>
      <c r="D178" s="1583"/>
      <c r="E178" s="1931" t="s">
        <v>325</v>
      </c>
      <c r="F178" s="1583"/>
      <c r="G178" s="1931" t="s">
        <v>312</v>
      </c>
      <c r="H178" s="1583"/>
      <c r="I178" s="1931" t="s">
        <v>312</v>
      </c>
      <c r="J178" s="1583"/>
      <c r="K178" s="1583"/>
      <c r="L178" s="1931"/>
      <c r="M178" s="1583"/>
      <c r="N178" s="1583"/>
      <c r="O178" s="1931"/>
      <c r="P178" s="1583"/>
      <c r="Q178" s="1931"/>
      <c r="R178" s="1583"/>
      <c r="S178" s="1932" t="s">
        <v>453</v>
      </c>
      <c r="T178" s="1583"/>
      <c r="U178" s="1583"/>
      <c r="V178" s="1583"/>
      <c r="W178" s="1583"/>
      <c r="X178" s="1583"/>
      <c r="Y178" s="1583"/>
      <c r="Z178" s="1583"/>
      <c r="AA178" s="1931" t="s">
        <v>306</v>
      </c>
      <c r="AB178" s="1583"/>
      <c r="AC178" s="1583"/>
      <c r="AD178" s="1583"/>
      <c r="AE178" s="1583"/>
      <c r="AF178" s="1931" t="s">
        <v>307</v>
      </c>
      <c r="AG178" s="1583"/>
      <c r="AH178" s="1583"/>
      <c r="AI178" s="472" t="s">
        <v>86</v>
      </c>
      <c r="AJ178" s="1933" t="s">
        <v>308</v>
      </c>
      <c r="AK178" s="1583"/>
      <c r="AL178" s="1583"/>
      <c r="AM178" s="1583"/>
      <c r="AN178" s="1583"/>
      <c r="AO178" s="1583"/>
      <c r="AP178" s="471">
        <v>420000000</v>
      </c>
      <c r="AQ178" s="625">
        <v>0</v>
      </c>
      <c r="AR178" s="471">
        <v>18535849</v>
      </c>
      <c r="AS178" s="625">
        <v>0</v>
      </c>
      <c r="AT178" s="625">
        <v>0</v>
      </c>
      <c r="AU178" s="625">
        <v>0</v>
      </c>
      <c r="AV178" s="625">
        <v>0</v>
      </c>
      <c r="AW178" s="625">
        <v>0</v>
      </c>
      <c r="AX178" s="471">
        <v>401464151</v>
      </c>
      <c r="AY178" s="471">
        <v>-401464151</v>
      </c>
      <c r="AZ178" s="471">
        <v>401464151</v>
      </c>
      <c r="BA178" s="625">
        <v>0</v>
      </c>
      <c r="BB178" s="625">
        <v>0</v>
      </c>
    </row>
    <row r="179" spans="1:54" hidden="1" x14ac:dyDescent="0.25">
      <c r="A179" s="1931" t="s">
        <v>35</v>
      </c>
      <c r="B179" s="1583"/>
      <c r="C179" s="1931" t="s">
        <v>322</v>
      </c>
      <c r="D179" s="1583"/>
      <c r="E179" s="1931" t="s">
        <v>325</v>
      </c>
      <c r="F179" s="1583"/>
      <c r="G179" s="1931" t="s">
        <v>312</v>
      </c>
      <c r="H179" s="1583"/>
      <c r="I179" s="1931" t="s">
        <v>312</v>
      </c>
      <c r="J179" s="1583"/>
      <c r="K179" s="1583"/>
      <c r="L179" s="1931" t="s">
        <v>315</v>
      </c>
      <c r="M179" s="1583"/>
      <c r="N179" s="1583"/>
      <c r="O179" s="1931"/>
      <c r="P179" s="1583"/>
      <c r="Q179" s="1931"/>
      <c r="R179" s="1583"/>
      <c r="S179" s="1932" t="s">
        <v>454</v>
      </c>
      <c r="T179" s="1583"/>
      <c r="U179" s="1583"/>
      <c r="V179" s="1583"/>
      <c r="W179" s="1583"/>
      <c r="X179" s="1583"/>
      <c r="Y179" s="1583"/>
      <c r="Z179" s="1583"/>
      <c r="AA179" s="1931" t="s">
        <v>306</v>
      </c>
      <c r="AB179" s="1583"/>
      <c r="AC179" s="1583"/>
      <c r="AD179" s="1583"/>
      <c r="AE179" s="1583"/>
      <c r="AF179" s="1931" t="s">
        <v>307</v>
      </c>
      <c r="AG179" s="1583"/>
      <c r="AH179" s="1583"/>
      <c r="AI179" s="472" t="s">
        <v>86</v>
      </c>
      <c r="AJ179" s="1933" t="s">
        <v>308</v>
      </c>
      <c r="AK179" s="1583"/>
      <c r="AL179" s="1583"/>
      <c r="AM179" s="1583"/>
      <c r="AN179" s="1583"/>
      <c r="AO179" s="1583"/>
      <c r="AP179" s="471">
        <v>420000000</v>
      </c>
      <c r="AQ179" s="625">
        <v>0</v>
      </c>
      <c r="AR179" s="471">
        <v>18535849</v>
      </c>
      <c r="AS179" s="625">
        <v>0</v>
      </c>
      <c r="AT179" s="625">
        <v>0</v>
      </c>
      <c r="AU179" s="625">
        <v>0</v>
      </c>
      <c r="AV179" s="625">
        <v>0</v>
      </c>
      <c r="AW179" s="625">
        <v>0</v>
      </c>
      <c r="AX179" s="471">
        <v>401464151</v>
      </c>
      <c r="AY179" s="471">
        <v>-401464151</v>
      </c>
      <c r="AZ179" s="471">
        <v>401464151</v>
      </c>
      <c r="BA179" s="625">
        <v>0</v>
      </c>
      <c r="BB179" s="625">
        <v>0</v>
      </c>
    </row>
    <row r="180" spans="1:54" hidden="1" x14ac:dyDescent="0.25">
      <c r="A180" s="1935" t="s">
        <v>35</v>
      </c>
      <c r="B180" s="1583"/>
      <c r="C180" s="1935" t="s">
        <v>322</v>
      </c>
      <c r="D180" s="1583"/>
      <c r="E180" s="1935" t="s">
        <v>325</v>
      </c>
      <c r="F180" s="1583"/>
      <c r="G180" s="1935" t="s">
        <v>322</v>
      </c>
      <c r="H180" s="1583"/>
      <c r="I180" s="1935"/>
      <c r="J180" s="1583"/>
      <c r="K180" s="1583"/>
      <c r="L180" s="1935"/>
      <c r="M180" s="1583"/>
      <c r="N180" s="1583"/>
      <c r="O180" s="1935"/>
      <c r="P180" s="1583"/>
      <c r="Q180" s="1935"/>
      <c r="R180" s="1583"/>
      <c r="S180" s="1934" t="s">
        <v>349</v>
      </c>
      <c r="T180" s="1583"/>
      <c r="U180" s="1583"/>
      <c r="V180" s="1583"/>
      <c r="W180" s="1583"/>
      <c r="X180" s="1583"/>
      <c r="Y180" s="1583"/>
      <c r="Z180" s="1583"/>
      <c r="AA180" s="1935" t="s">
        <v>306</v>
      </c>
      <c r="AB180" s="1583"/>
      <c r="AC180" s="1583"/>
      <c r="AD180" s="1583"/>
      <c r="AE180" s="1583"/>
      <c r="AF180" s="1935" t="s">
        <v>307</v>
      </c>
      <c r="AG180" s="1583"/>
      <c r="AH180" s="1583"/>
      <c r="AI180" s="475" t="s">
        <v>86</v>
      </c>
      <c r="AJ180" s="1936" t="s">
        <v>308</v>
      </c>
      <c r="AK180" s="1583"/>
      <c r="AL180" s="1583"/>
      <c r="AM180" s="1583"/>
      <c r="AN180" s="1583"/>
      <c r="AO180" s="1583"/>
      <c r="AP180" s="474">
        <v>211298000000</v>
      </c>
      <c r="AQ180" s="474">
        <v>2800000</v>
      </c>
      <c r="AR180" s="474">
        <v>3055700000</v>
      </c>
      <c r="AS180" s="474">
        <v>6000000000</v>
      </c>
      <c r="AT180" s="474">
        <v>3335286628</v>
      </c>
      <c r="AU180" s="474">
        <v>-3332486628</v>
      </c>
      <c r="AV180" s="474">
        <v>16122788180</v>
      </c>
      <c r="AW180" s="474">
        <v>-12787501552</v>
      </c>
      <c r="AX180" s="474">
        <v>16118848826</v>
      </c>
      <c r="AY180" s="474">
        <v>3939354</v>
      </c>
      <c r="AZ180" s="474">
        <v>16118848826</v>
      </c>
      <c r="BA180" s="624">
        <v>0</v>
      </c>
      <c r="BB180" s="624">
        <v>0</v>
      </c>
    </row>
    <row r="181" spans="1:54" hidden="1" x14ac:dyDescent="0.25">
      <c r="A181" s="1935" t="s">
        <v>35</v>
      </c>
      <c r="B181" s="1583"/>
      <c r="C181" s="1935" t="s">
        <v>322</v>
      </c>
      <c r="D181" s="1583"/>
      <c r="E181" s="1935" t="s">
        <v>325</v>
      </c>
      <c r="F181" s="1583"/>
      <c r="G181" s="1935" t="s">
        <v>322</v>
      </c>
      <c r="H181" s="1583"/>
      <c r="I181" s="1935"/>
      <c r="J181" s="1583"/>
      <c r="K181" s="1583"/>
      <c r="L181" s="1935"/>
      <c r="M181" s="1583"/>
      <c r="N181" s="1583"/>
      <c r="O181" s="1935"/>
      <c r="P181" s="1583"/>
      <c r="Q181" s="1935"/>
      <c r="R181" s="1583"/>
      <c r="S181" s="1934" t="s">
        <v>349</v>
      </c>
      <c r="T181" s="1583"/>
      <c r="U181" s="1583"/>
      <c r="V181" s="1583"/>
      <c r="W181" s="1583"/>
      <c r="X181" s="1583"/>
      <c r="Y181" s="1583"/>
      <c r="Z181" s="1583"/>
      <c r="AA181" s="1935" t="s">
        <v>306</v>
      </c>
      <c r="AB181" s="1583"/>
      <c r="AC181" s="1583"/>
      <c r="AD181" s="1583"/>
      <c r="AE181" s="1583"/>
      <c r="AF181" s="1935" t="s">
        <v>309</v>
      </c>
      <c r="AG181" s="1583"/>
      <c r="AH181" s="1583"/>
      <c r="AI181" s="475" t="s">
        <v>44</v>
      </c>
      <c r="AJ181" s="1936" t="s">
        <v>311</v>
      </c>
      <c r="AK181" s="1583"/>
      <c r="AL181" s="1583"/>
      <c r="AM181" s="1583"/>
      <c r="AN181" s="1583"/>
      <c r="AO181" s="1583"/>
      <c r="AP181" s="474">
        <v>66513900000</v>
      </c>
      <c r="AQ181" s="474">
        <v>738019077</v>
      </c>
      <c r="AR181" s="474">
        <v>48762159685</v>
      </c>
      <c r="AS181" s="624">
        <v>0</v>
      </c>
      <c r="AT181" s="474">
        <v>475359225</v>
      </c>
      <c r="AU181" s="474">
        <v>262659852</v>
      </c>
      <c r="AV181" s="474">
        <v>308389657</v>
      </c>
      <c r="AW181" s="474">
        <v>166969568</v>
      </c>
      <c r="AX181" s="474">
        <v>348869913</v>
      </c>
      <c r="AY181" s="474">
        <v>-40480256</v>
      </c>
      <c r="AZ181" s="474">
        <v>348869913</v>
      </c>
      <c r="BA181" s="624">
        <v>0</v>
      </c>
      <c r="BB181" s="624">
        <v>0</v>
      </c>
    </row>
    <row r="182" spans="1:54" hidden="1" x14ac:dyDescent="0.25">
      <c r="A182" s="1931" t="s">
        <v>35</v>
      </c>
      <c r="B182" s="1583"/>
      <c r="C182" s="1931" t="s">
        <v>322</v>
      </c>
      <c r="D182" s="1583"/>
      <c r="E182" s="1931" t="s">
        <v>325</v>
      </c>
      <c r="F182" s="1583"/>
      <c r="G182" s="1931" t="s">
        <v>322</v>
      </c>
      <c r="H182" s="1583"/>
      <c r="I182" s="1931" t="s">
        <v>316</v>
      </c>
      <c r="J182" s="1583"/>
      <c r="K182" s="1583"/>
      <c r="L182" s="1931"/>
      <c r="M182" s="1583"/>
      <c r="N182" s="1583"/>
      <c r="O182" s="1931"/>
      <c r="P182" s="1583"/>
      <c r="Q182" s="1931"/>
      <c r="R182" s="1583"/>
      <c r="S182" s="1932" t="s">
        <v>115</v>
      </c>
      <c r="T182" s="1583"/>
      <c r="U182" s="1583"/>
      <c r="V182" s="1583"/>
      <c r="W182" s="1583"/>
      <c r="X182" s="1583"/>
      <c r="Y182" s="1583"/>
      <c r="Z182" s="1583"/>
      <c r="AA182" s="1931" t="s">
        <v>306</v>
      </c>
      <c r="AB182" s="1583"/>
      <c r="AC182" s="1583"/>
      <c r="AD182" s="1583"/>
      <c r="AE182" s="1583"/>
      <c r="AF182" s="1931" t="s">
        <v>307</v>
      </c>
      <c r="AG182" s="1583"/>
      <c r="AH182" s="1583"/>
      <c r="AI182" s="472" t="s">
        <v>86</v>
      </c>
      <c r="AJ182" s="1933" t="s">
        <v>308</v>
      </c>
      <c r="AK182" s="1583"/>
      <c r="AL182" s="1583"/>
      <c r="AM182" s="1583"/>
      <c r="AN182" s="1583"/>
      <c r="AO182" s="1583"/>
      <c r="AP182" s="471">
        <v>298000000</v>
      </c>
      <c r="AQ182" s="625">
        <v>0</v>
      </c>
      <c r="AR182" s="471">
        <v>58500000</v>
      </c>
      <c r="AS182" s="625">
        <v>0</v>
      </c>
      <c r="AT182" s="625">
        <v>0</v>
      </c>
      <c r="AU182" s="625">
        <v>0</v>
      </c>
      <c r="AV182" s="471">
        <v>23000000</v>
      </c>
      <c r="AW182" s="471">
        <v>-23000000</v>
      </c>
      <c r="AX182" s="471">
        <v>23000000</v>
      </c>
      <c r="AY182" s="625">
        <v>0</v>
      </c>
      <c r="AZ182" s="471">
        <v>23000000</v>
      </c>
      <c r="BA182" s="625">
        <v>0</v>
      </c>
      <c r="BB182" s="625">
        <v>0</v>
      </c>
    </row>
    <row r="183" spans="1:54" hidden="1" x14ac:dyDescent="0.25">
      <c r="A183" s="1931" t="s">
        <v>35</v>
      </c>
      <c r="B183" s="1583"/>
      <c r="C183" s="1931" t="s">
        <v>322</v>
      </c>
      <c r="D183" s="1583"/>
      <c r="E183" s="1931" t="s">
        <v>325</v>
      </c>
      <c r="F183" s="1583"/>
      <c r="G183" s="1931" t="s">
        <v>322</v>
      </c>
      <c r="H183" s="1583"/>
      <c r="I183" s="1931" t="s">
        <v>326</v>
      </c>
      <c r="J183" s="1583"/>
      <c r="K183" s="1583"/>
      <c r="L183" s="1931"/>
      <c r="M183" s="1583"/>
      <c r="N183" s="1583"/>
      <c r="O183" s="1931"/>
      <c r="P183" s="1583"/>
      <c r="Q183" s="1931"/>
      <c r="R183" s="1583"/>
      <c r="S183" s="1932" t="s">
        <v>116</v>
      </c>
      <c r="T183" s="1583"/>
      <c r="U183" s="1583"/>
      <c r="V183" s="1583"/>
      <c r="W183" s="1583"/>
      <c r="X183" s="1583"/>
      <c r="Y183" s="1583"/>
      <c r="Z183" s="1583"/>
      <c r="AA183" s="1931" t="s">
        <v>306</v>
      </c>
      <c r="AB183" s="1583"/>
      <c r="AC183" s="1583"/>
      <c r="AD183" s="1583"/>
      <c r="AE183" s="1583"/>
      <c r="AF183" s="1931" t="s">
        <v>307</v>
      </c>
      <c r="AG183" s="1583"/>
      <c r="AH183" s="1583"/>
      <c r="AI183" s="472" t="s">
        <v>86</v>
      </c>
      <c r="AJ183" s="1933" t="s">
        <v>308</v>
      </c>
      <c r="AK183" s="1583"/>
      <c r="AL183" s="1583"/>
      <c r="AM183" s="1583"/>
      <c r="AN183" s="1583"/>
      <c r="AO183" s="1583"/>
      <c r="AP183" s="471">
        <v>211000000000</v>
      </c>
      <c r="AQ183" s="471">
        <v>2800000</v>
      </c>
      <c r="AR183" s="471">
        <v>2997200000</v>
      </c>
      <c r="AS183" s="471">
        <v>6000000000</v>
      </c>
      <c r="AT183" s="471">
        <v>3335286628</v>
      </c>
      <c r="AU183" s="471">
        <v>-3332486628</v>
      </c>
      <c r="AV183" s="471">
        <v>16099788180</v>
      </c>
      <c r="AW183" s="471">
        <v>-12764501552</v>
      </c>
      <c r="AX183" s="471">
        <v>16095848826</v>
      </c>
      <c r="AY183" s="471">
        <v>3939354</v>
      </c>
      <c r="AZ183" s="471">
        <v>16095848826</v>
      </c>
      <c r="BA183" s="625">
        <v>0</v>
      </c>
      <c r="BB183" s="625">
        <v>0</v>
      </c>
    </row>
    <row r="184" spans="1:54" hidden="1" x14ac:dyDescent="0.25">
      <c r="A184" s="1931" t="s">
        <v>35</v>
      </c>
      <c r="B184" s="1583"/>
      <c r="C184" s="1931" t="s">
        <v>322</v>
      </c>
      <c r="D184" s="1583"/>
      <c r="E184" s="1931" t="s">
        <v>325</v>
      </c>
      <c r="F184" s="1583"/>
      <c r="G184" s="1931" t="s">
        <v>322</v>
      </c>
      <c r="H184" s="1583"/>
      <c r="I184" s="1931" t="s">
        <v>101</v>
      </c>
      <c r="J184" s="1583"/>
      <c r="K184" s="1583"/>
      <c r="L184" s="1931"/>
      <c r="M184" s="1583"/>
      <c r="N184" s="1583"/>
      <c r="O184" s="1931"/>
      <c r="P184" s="1583"/>
      <c r="Q184" s="1931"/>
      <c r="R184" s="1583"/>
      <c r="S184" s="1932" t="s">
        <v>208</v>
      </c>
      <c r="T184" s="1583"/>
      <c r="U184" s="1583"/>
      <c r="V184" s="1583"/>
      <c r="W184" s="1583"/>
      <c r="X184" s="1583"/>
      <c r="Y184" s="1583"/>
      <c r="Z184" s="1583"/>
      <c r="AA184" s="1931" t="s">
        <v>306</v>
      </c>
      <c r="AB184" s="1583"/>
      <c r="AC184" s="1583"/>
      <c r="AD184" s="1583"/>
      <c r="AE184" s="1583"/>
      <c r="AF184" s="1931" t="s">
        <v>309</v>
      </c>
      <c r="AG184" s="1583"/>
      <c r="AH184" s="1583"/>
      <c r="AI184" s="472" t="s">
        <v>44</v>
      </c>
      <c r="AJ184" s="1933" t="s">
        <v>311</v>
      </c>
      <c r="AK184" s="1583"/>
      <c r="AL184" s="1583"/>
      <c r="AM184" s="1583"/>
      <c r="AN184" s="1583"/>
      <c r="AO184" s="1583"/>
      <c r="AP184" s="471">
        <v>66009000000</v>
      </c>
      <c r="AQ184" s="471">
        <v>738019077</v>
      </c>
      <c r="AR184" s="471">
        <v>48257259685</v>
      </c>
      <c r="AS184" s="625">
        <v>0</v>
      </c>
      <c r="AT184" s="471">
        <v>475359225</v>
      </c>
      <c r="AU184" s="471">
        <v>262659852</v>
      </c>
      <c r="AV184" s="471">
        <v>308389657</v>
      </c>
      <c r="AW184" s="471">
        <v>166969568</v>
      </c>
      <c r="AX184" s="471">
        <v>348869913</v>
      </c>
      <c r="AY184" s="471">
        <v>-40480256</v>
      </c>
      <c r="AZ184" s="471">
        <v>348869913</v>
      </c>
      <c r="BA184" s="625">
        <v>0</v>
      </c>
      <c r="BB184" s="625">
        <v>0</v>
      </c>
    </row>
    <row r="185" spans="1:54" hidden="1" x14ac:dyDescent="0.25">
      <c r="A185" s="1931" t="s">
        <v>35</v>
      </c>
      <c r="B185" s="1583"/>
      <c r="C185" s="1931" t="s">
        <v>322</v>
      </c>
      <c r="D185" s="1583"/>
      <c r="E185" s="1931" t="s">
        <v>325</v>
      </c>
      <c r="F185" s="1583"/>
      <c r="G185" s="1931" t="s">
        <v>322</v>
      </c>
      <c r="H185" s="1583"/>
      <c r="I185" s="1931" t="s">
        <v>101</v>
      </c>
      <c r="J185" s="1583"/>
      <c r="K185" s="1583"/>
      <c r="L185" s="1931" t="s">
        <v>312</v>
      </c>
      <c r="M185" s="1583"/>
      <c r="N185" s="1583"/>
      <c r="O185" s="1931" t="s">
        <v>269</v>
      </c>
      <c r="P185" s="1583"/>
      <c r="Q185" s="1931" t="s">
        <v>269</v>
      </c>
      <c r="R185" s="1583"/>
      <c r="S185" s="1932" t="s">
        <v>117</v>
      </c>
      <c r="T185" s="1583"/>
      <c r="U185" s="1583"/>
      <c r="V185" s="1583"/>
      <c r="W185" s="1583"/>
      <c r="X185" s="1583"/>
      <c r="Y185" s="1583"/>
      <c r="Z185" s="1583"/>
      <c r="AA185" s="1931" t="s">
        <v>306</v>
      </c>
      <c r="AB185" s="1583"/>
      <c r="AC185" s="1583"/>
      <c r="AD185" s="1583"/>
      <c r="AE185" s="1583"/>
      <c r="AF185" s="1931" t="s">
        <v>309</v>
      </c>
      <c r="AG185" s="1583"/>
      <c r="AH185" s="1583"/>
      <c r="AI185" s="472" t="s">
        <v>44</v>
      </c>
      <c r="AJ185" s="1933" t="s">
        <v>311</v>
      </c>
      <c r="AK185" s="1583"/>
      <c r="AL185" s="1583"/>
      <c r="AM185" s="1583"/>
      <c r="AN185" s="1583"/>
      <c r="AO185" s="1583"/>
      <c r="AP185" s="471">
        <v>58014500000</v>
      </c>
      <c r="AQ185" s="471">
        <v>738019077</v>
      </c>
      <c r="AR185" s="471">
        <v>48182259685</v>
      </c>
      <c r="AS185" s="625">
        <v>0</v>
      </c>
      <c r="AT185" s="471">
        <v>467029225</v>
      </c>
      <c r="AU185" s="471">
        <v>270989852</v>
      </c>
      <c r="AV185" s="471">
        <v>301939657</v>
      </c>
      <c r="AW185" s="471">
        <v>165089568</v>
      </c>
      <c r="AX185" s="471">
        <v>342419913</v>
      </c>
      <c r="AY185" s="471">
        <v>-40480256</v>
      </c>
      <c r="AZ185" s="471">
        <v>342419913</v>
      </c>
      <c r="BA185" s="625">
        <v>0</v>
      </c>
      <c r="BB185" s="625">
        <v>0</v>
      </c>
    </row>
    <row r="186" spans="1:54" hidden="1" x14ac:dyDescent="0.25">
      <c r="A186" s="1931" t="s">
        <v>35</v>
      </c>
      <c r="B186" s="1583"/>
      <c r="C186" s="1931" t="s">
        <v>322</v>
      </c>
      <c r="D186" s="1583"/>
      <c r="E186" s="1931" t="s">
        <v>325</v>
      </c>
      <c r="F186" s="1583"/>
      <c r="G186" s="1931" t="s">
        <v>322</v>
      </c>
      <c r="H186" s="1583"/>
      <c r="I186" s="1931" t="s">
        <v>101</v>
      </c>
      <c r="J186" s="1583"/>
      <c r="K186" s="1583"/>
      <c r="L186" s="1931" t="s">
        <v>315</v>
      </c>
      <c r="M186" s="1583"/>
      <c r="N186" s="1583"/>
      <c r="O186" s="1931" t="s">
        <v>269</v>
      </c>
      <c r="P186" s="1583"/>
      <c r="Q186" s="1931" t="s">
        <v>269</v>
      </c>
      <c r="R186" s="1583"/>
      <c r="S186" s="1932" t="s">
        <v>118</v>
      </c>
      <c r="T186" s="1583"/>
      <c r="U186" s="1583"/>
      <c r="V186" s="1583"/>
      <c r="W186" s="1583"/>
      <c r="X186" s="1583"/>
      <c r="Y186" s="1583"/>
      <c r="Z186" s="1583"/>
      <c r="AA186" s="1931" t="s">
        <v>306</v>
      </c>
      <c r="AB186" s="1583"/>
      <c r="AC186" s="1583"/>
      <c r="AD186" s="1583"/>
      <c r="AE186" s="1583"/>
      <c r="AF186" s="1931" t="s">
        <v>309</v>
      </c>
      <c r="AG186" s="1583"/>
      <c r="AH186" s="1583"/>
      <c r="AI186" s="472" t="s">
        <v>44</v>
      </c>
      <c r="AJ186" s="1933" t="s">
        <v>311</v>
      </c>
      <c r="AK186" s="1583"/>
      <c r="AL186" s="1583"/>
      <c r="AM186" s="1583"/>
      <c r="AN186" s="1583"/>
      <c r="AO186" s="1583"/>
      <c r="AP186" s="471">
        <v>7994500000</v>
      </c>
      <c r="AQ186" s="625">
        <v>0</v>
      </c>
      <c r="AR186" s="471">
        <v>75000000</v>
      </c>
      <c r="AS186" s="625">
        <v>0</v>
      </c>
      <c r="AT186" s="471">
        <v>8330000</v>
      </c>
      <c r="AU186" s="471">
        <v>-8330000</v>
      </c>
      <c r="AV186" s="471">
        <v>6450000</v>
      </c>
      <c r="AW186" s="471">
        <v>1880000</v>
      </c>
      <c r="AX186" s="471">
        <v>6450000</v>
      </c>
      <c r="AY186" s="625">
        <v>0</v>
      </c>
      <c r="AZ186" s="471">
        <v>6450000</v>
      </c>
      <c r="BA186" s="625">
        <v>0</v>
      </c>
      <c r="BB186" s="625">
        <v>0</v>
      </c>
    </row>
    <row r="187" spans="1:54" hidden="1" x14ac:dyDescent="0.25">
      <c r="A187" s="1931" t="s">
        <v>35</v>
      </c>
      <c r="B187" s="1583"/>
      <c r="C187" s="1931" t="s">
        <v>322</v>
      </c>
      <c r="D187" s="1583"/>
      <c r="E187" s="1931" t="s">
        <v>325</v>
      </c>
      <c r="F187" s="1583"/>
      <c r="G187" s="1931" t="s">
        <v>322</v>
      </c>
      <c r="H187" s="1583"/>
      <c r="I187" s="1931" t="s">
        <v>350</v>
      </c>
      <c r="J187" s="1583"/>
      <c r="K187" s="1583"/>
      <c r="L187" s="1931"/>
      <c r="M187" s="1583"/>
      <c r="N187" s="1583"/>
      <c r="O187" s="1931"/>
      <c r="P187" s="1583"/>
      <c r="Q187" s="1931"/>
      <c r="R187" s="1583"/>
      <c r="S187" s="1932" t="s">
        <v>119</v>
      </c>
      <c r="T187" s="1583"/>
      <c r="U187" s="1583"/>
      <c r="V187" s="1583"/>
      <c r="W187" s="1583"/>
      <c r="X187" s="1583"/>
      <c r="Y187" s="1583"/>
      <c r="Z187" s="1583"/>
      <c r="AA187" s="1931" t="s">
        <v>306</v>
      </c>
      <c r="AB187" s="1583"/>
      <c r="AC187" s="1583"/>
      <c r="AD187" s="1583"/>
      <c r="AE187" s="1583"/>
      <c r="AF187" s="1931" t="s">
        <v>309</v>
      </c>
      <c r="AG187" s="1583"/>
      <c r="AH187" s="1583"/>
      <c r="AI187" s="472" t="s">
        <v>44</v>
      </c>
      <c r="AJ187" s="1933" t="s">
        <v>311</v>
      </c>
      <c r="AK187" s="1583"/>
      <c r="AL187" s="1583"/>
      <c r="AM187" s="1583"/>
      <c r="AN187" s="1583"/>
      <c r="AO187" s="1583"/>
      <c r="AP187" s="471">
        <v>504900000</v>
      </c>
      <c r="AQ187" s="625">
        <v>0</v>
      </c>
      <c r="AR187" s="471">
        <v>504900000</v>
      </c>
      <c r="AS187" s="625">
        <v>0</v>
      </c>
      <c r="AT187" s="625">
        <v>0</v>
      </c>
      <c r="AU187" s="625">
        <v>0</v>
      </c>
      <c r="AV187" s="625">
        <v>0</v>
      </c>
      <c r="AW187" s="625">
        <v>0</v>
      </c>
      <c r="AX187" s="625">
        <v>0</v>
      </c>
      <c r="AY187" s="625">
        <v>0</v>
      </c>
      <c r="AZ187" s="625">
        <v>0</v>
      </c>
      <c r="BA187" s="625">
        <v>0</v>
      </c>
      <c r="BB187" s="625">
        <v>0</v>
      </c>
    </row>
    <row r="188" spans="1:54" s="589" customFormat="1" ht="12.75" hidden="1" x14ac:dyDescent="0.2">
      <c r="A188" s="1640" t="s">
        <v>120</v>
      </c>
      <c r="B188" s="1641"/>
      <c r="C188" s="1640"/>
      <c r="D188" s="1641"/>
      <c r="E188" s="1640"/>
      <c r="F188" s="1641"/>
      <c r="G188" s="1640"/>
      <c r="H188" s="1641"/>
      <c r="I188" s="1640"/>
      <c r="J188" s="1641"/>
      <c r="K188" s="1641"/>
      <c r="L188" s="1640"/>
      <c r="M188" s="1641"/>
      <c r="N188" s="1641"/>
      <c r="O188" s="1640"/>
      <c r="P188" s="1641"/>
      <c r="Q188" s="1640"/>
      <c r="R188" s="1641"/>
      <c r="S188" s="1643" t="s">
        <v>27</v>
      </c>
      <c r="T188" s="1641"/>
      <c r="U188" s="1641"/>
      <c r="V188" s="1641"/>
      <c r="W188" s="1641"/>
      <c r="X188" s="1641"/>
      <c r="Y188" s="1641"/>
      <c r="Z188" s="1641"/>
      <c r="AA188" s="1640" t="s">
        <v>306</v>
      </c>
      <c r="AB188" s="1641"/>
      <c r="AC188" s="1641"/>
      <c r="AD188" s="1641"/>
      <c r="AE188" s="1641"/>
      <c r="AF188" s="1640" t="s">
        <v>307</v>
      </c>
      <c r="AG188" s="1641"/>
      <c r="AH188" s="1641"/>
      <c r="AI188" s="588" t="s">
        <v>86</v>
      </c>
      <c r="AJ188" s="1642" t="s">
        <v>308</v>
      </c>
      <c r="AK188" s="1641"/>
      <c r="AL188" s="1641"/>
      <c r="AM188" s="1641"/>
      <c r="AN188" s="1641"/>
      <c r="AO188" s="1641"/>
      <c r="AP188" s="440">
        <v>31173254179</v>
      </c>
      <c r="AQ188" s="440">
        <v>676832000</v>
      </c>
      <c r="AR188" s="440">
        <v>2433780306</v>
      </c>
      <c r="AS188" s="440">
        <v>5343665821</v>
      </c>
      <c r="AT188" s="440">
        <v>683414548</v>
      </c>
      <c r="AU188" s="440">
        <v>-6582548</v>
      </c>
      <c r="AV188" s="440">
        <v>683668616</v>
      </c>
      <c r="AW188" s="440">
        <v>-254068</v>
      </c>
      <c r="AX188" s="440">
        <v>746303592</v>
      </c>
      <c r="AY188" s="440">
        <v>-62634976</v>
      </c>
      <c r="AZ188" s="440">
        <v>746303592</v>
      </c>
      <c r="BA188" s="454">
        <v>0</v>
      </c>
      <c r="BB188" s="454">
        <v>0</v>
      </c>
    </row>
    <row r="189" spans="1:54" s="589" customFormat="1" ht="12.75" x14ac:dyDescent="0.2">
      <c r="A189" s="1640" t="s">
        <v>120</v>
      </c>
      <c r="B189" s="1641"/>
      <c r="C189" s="1640"/>
      <c r="D189" s="1641"/>
      <c r="E189" s="1640"/>
      <c r="F189" s="1641"/>
      <c r="G189" s="1640"/>
      <c r="H189" s="1641"/>
      <c r="I189" s="1640"/>
      <c r="J189" s="1641"/>
      <c r="K189" s="1641"/>
      <c r="L189" s="1640"/>
      <c r="M189" s="1641"/>
      <c r="N189" s="1641"/>
      <c r="O189" s="1640"/>
      <c r="P189" s="1641"/>
      <c r="Q189" s="1640"/>
      <c r="R189" s="1641"/>
      <c r="S189" s="1643" t="s">
        <v>27</v>
      </c>
      <c r="T189" s="1641"/>
      <c r="U189" s="1641"/>
      <c r="V189" s="1641"/>
      <c r="W189" s="1641"/>
      <c r="X189" s="1641"/>
      <c r="Y189" s="1641"/>
      <c r="Z189" s="1641"/>
      <c r="AA189" s="1640" t="s">
        <v>306</v>
      </c>
      <c r="AB189" s="1641"/>
      <c r="AC189" s="1641"/>
      <c r="AD189" s="1641"/>
      <c r="AE189" s="1641"/>
      <c r="AF189" s="1640" t="s">
        <v>307</v>
      </c>
      <c r="AG189" s="1641"/>
      <c r="AH189" s="1641"/>
      <c r="AI189" s="588" t="s">
        <v>336</v>
      </c>
      <c r="AJ189" s="1642" t="s">
        <v>354</v>
      </c>
      <c r="AK189" s="1641"/>
      <c r="AL189" s="1641"/>
      <c r="AM189" s="1641"/>
      <c r="AN189" s="1641"/>
      <c r="AO189" s="1641"/>
      <c r="AP189" s="440">
        <v>9021085821</v>
      </c>
      <c r="AQ189" s="454">
        <v>0</v>
      </c>
      <c r="AR189" s="454">
        <v>0</v>
      </c>
      <c r="AS189" s="440">
        <v>-4021085821</v>
      </c>
      <c r="AT189" s="454">
        <v>0</v>
      </c>
      <c r="AU189" s="454">
        <v>0</v>
      </c>
      <c r="AV189" s="440">
        <v>215738409.41</v>
      </c>
      <c r="AW189" s="440">
        <v>-215738409.41</v>
      </c>
      <c r="AX189" s="440">
        <v>215738409.41</v>
      </c>
      <c r="AY189" s="454">
        <v>0</v>
      </c>
      <c r="AZ189" s="440">
        <v>215738409.41</v>
      </c>
      <c r="BA189" s="454">
        <v>0</v>
      </c>
      <c r="BB189" s="454">
        <v>0</v>
      </c>
    </row>
    <row r="190" spans="1:54" s="589" customFormat="1" ht="12.75" hidden="1" x14ac:dyDescent="0.2">
      <c r="A190" s="1640" t="s">
        <v>120</v>
      </c>
      <c r="B190" s="1641"/>
      <c r="C190" s="1640"/>
      <c r="D190" s="1641"/>
      <c r="E190" s="1640"/>
      <c r="F190" s="1641"/>
      <c r="G190" s="1640"/>
      <c r="H190" s="1641"/>
      <c r="I190" s="1640"/>
      <c r="J190" s="1641"/>
      <c r="K190" s="1641"/>
      <c r="L190" s="1640"/>
      <c r="M190" s="1641"/>
      <c r="N190" s="1641"/>
      <c r="O190" s="1640"/>
      <c r="P190" s="1641"/>
      <c r="Q190" s="1640"/>
      <c r="R190" s="1641"/>
      <c r="S190" s="1643" t="s">
        <v>27</v>
      </c>
      <c r="T190" s="1641"/>
      <c r="U190" s="1641"/>
      <c r="V190" s="1641"/>
      <c r="W190" s="1641"/>
      <c r="X190" s="1641"/>
      <c r="Y190" s="1641"/>
      <c r="Z190" s="1641"/>
      <c r="AA190" s="1640" t="s">
        <v>306</v>
      </c>
      <c r="AB190" s="1641"/>
      <c r="AC190" s="1641"/>
      <c r="AD190" s="1641"/>
      <c r="AE190" s="1641"/>
      <c r="AF190" s="1640" t="s">
        <v>307</v>
      </c>
      <c r="AG190" s="1641"/>
      <c r="AH190" s="1641"/>
      <c r="AI190" s="588" t="s">
        <v>319</v>
      </c>
      <c r="AJ190" s="1642" t="s">
        <v>455</v>
      </c>
      <c r="AK190" s="1641"/>
      <c r="AL190" s="1641"/>
      <c r="AM190" s="1641"/>
      <c r="AN190" s="1641"/>
      <c r="AO190" s="1641"/>
      <c r="AP190" s="440">
        <v>2815325822</v>
      </c>
      <c r="AQ190" s="440">
        <v>21000000</v>
      </c>
      <c r="AR190" s="440">
        <v>2345525822</v>
      </c>
      <c r="AS190" s="454">
        <v>0</v>
      </c>
      <c r="AT190" s="440">
        <v>72500000</v>
      </c>
      <c r="AU190" s="440">
        <v>-51500000</v>
      </c>
      <c r="AV190" s="454">
        <v>0</v>
      </c>
      <c r="AW190" s="440">
        <v>72500000</v>
      </c>
      <c r="AX190" s="454">
        <v>0</v>
      </c>
      <c r="AY190" s="454">
        <v>0</v>
      </c>
      <c r="AZ190" s="454">
        <v>0</v>
      </c>
      <c r="BA190" s="454">
        <v>0</v>
      </c>
      <c r="BB190" s="454">
        <v>0</v>
      </c>
    </row>
    <row r="191" spans="1:54" hidden="1" x14ac:dyDescent="0.25">
      <c r="A191" s="1935" t="s">
        <v>120</v>
      </c>
      <c r="B191" s="1583"/>
      <c r="C191" s="1935" t="s">
        <v>355</v>
      </c>
      <c r="D191" s="1583"/>
      <c r="E191" s="1935"/>
      <c r="F191" s="1583"/>
      <c r="G191" s="1935"/>
      <c r="H191" s="1583"/>
      <c r="I191" s="1935"/>
      <c r="J191" s="1583"/>
      <c r="K191" s="1583"/>
      <c r="L191" s="1935"/>
      <c r="M191" s="1583"/>
      <c r="N191" s="1583"/>
      <c r="O191" s="1935"/>
      <c r="P191" s="1583"/>
      <c r="Q191" s="1935"/>
      <c r="R191" s="1583"/>
      <c r="S191" s="1934" t="s">
        <v>356</v>
      </c>
      <c r="T191" s="1583"/>
      <c r="U191" s="1583"/>
      <c r="V191" s="1583"/>
      <c r="W191" s="1583"/>
      <c r="X191" s="1583"/>
      <c r="Y191" s="1583"/>
      <c r="Z191" s="1583"/>
      <c r="AA191" s="1935" t="s">
        <v>306</v>
      </c>
      <c r="AB191" s="1583"/>
      <c r="AC191" s="1583"/>
      <c r="AD191" s="1583"/>
      <c r="AE191" s="1583"/>
      <c r="AF191" s="1935" t="s">
        <v>307</v>
      </c>
      <c r="AG191" s="1583"/>
      <c r="AH191" s="1583"/>
      <c r="AI191" s="475" t="s">
        <v>86</v>
      </c>
      <c r="AJ191" s="1936" t="s">
        <v>308</v>
      </c>
      <c r="AK191" s="1583"/>
      <c r="AL191" s="1583"/>
      <c r="AM191" s="1583"/>
      <c r="AN191" s="1583"/>
      <c r="AO191" s="1583"/>
      <c r="AP191" s="474">
        <v>19023920000</v>
      </c>
      <c r="AQ191" s="474">
        <v>173500000</v>
      </c>
      <c r="AR191" s="474">
        <v>1663192306</v>
      </c>
      <c r="AS191" s="474">
        <v>-573920000</v>
      </c>
      <c r="AT191" s="474">
        <v>683414548</v>
      </c>
      <c r="AU191" s="474">
        <v>-509914548</v>
      </c>
      <c r="AV191" s="474">
        <v>683668616</v>
      </c>
      <c r="AW191" s="474">
        <v>-254068</v>
      </c>
      <c r="AX191" s="474">
        <v>746303592</v>
      </c>
      <c r="AY191" s="474">
        <v>-62634976</v>
      </c>
      <c r="AZ191" s="474">
        <v>746303592</v>
      </c>
      <c r="BA191" s="624">
        <v>0</v>
      </c>
      <c r="BB191" s="624">
        <v>0</v>
      </c>
    </row>
    <row r="192" spans="1:54" hidden="1" x14ac:dyDescent="0.25">
      <c r="A192" s="1935" t="s">
        <v>120</v>
      </c>
      <c r="B192" s="1583"/>
      <c r="C192" s="1935" t="s">
        <v>355</v>
      </c>
      <c r="D192" s="1583"/>
      <c r="E192" s="1935"/>
      <c r="F192" s="1583"/>
      <c r="G192" s="1935"/>
      <c r="H192" s="1583"/>
      <c r="I192" s="1935"/>
      <c r="J192" s="1583"/>
      <c r="K192" s="1583"/>
      <c r="L192" s="1935"/>
      <c r="M192" s="1583"/>
      <c r="N192" s="1583"/>
      <c r="O192" s="1935"/>
      <c r="P192" s="1583"/>
      <c r="Q192" s="1935"/>
      <c r="R192" s="1583"/>
      <c r="S192" s="1934" t="s">
        <v>356</v>
      </c>
      <c r="T192" s="1583"/>
      <c r="U192" s="1583"/>
      <c r="V192" s="1583"/>
      <c r="W192" s="1583"/>
      <c r="X192" s="1583"/>
      <c r="Y192" s="1583"/>
      <c r="Z192" s="1583"/>
      <c r="AA192" s="1935" t="s">
        <v>306</v>
      </c>
      <c r="AB192" s="1583"/>
      <c r="AC192" s="1583"/>
      <c r="AD192" s="1583"/>
      <c r="AE192" s="1583"/>
      <c r="AF192" s="1935" t="s">
        <v>307</v>
      </c>
      <c r="AG192" s="1583"/>
      <c r="AH192" s="1583"/>
      <c r="AI192" s="475" t="s">
        <v>319</v>
      </c>
      <c r="AJ192" s="1936" t="s">
        <v>455</v>
      </c>
      <c r="AK192" s="1583"/>
      <c r="AL192" s="1583"/>
      <c r="AM192" s="1583"/>
      <c r="AN192" s="1583"/>
      <c r="AO192" s="1583"/>
      <c r="AP192" s="474">
        <v>2815325822</v>
      </c>
      <c r="AQ192" s="474">
        <v>21000000</v>
      </c>
      <c r="AR192" s="474">
        <v>2345525822</v>
      </c>
      <c r="AS192" s="624">
        <v>0</v>
      </c>
      <c r="AT192" s="474">
        <v>72500000</v>
      </c>
      <c r="AU192" s="474">
        <v>-51500000</v>
      </c>
      <c r="AV192" s="624">
        <v>0</v>
      </c>
      <c r="AW192" s="474">
        <v>72500000</v>
      </c>
      <c r="AX192" s="624">
        <v>0</v>
      </c>
      <c r="AY192" s="624">
        <v>0</v>
      </c>
      <c r="AZ192" s="624">
        <v>0</v>
      </c>
      <c r="BA192" s="624">
        <v>0</v>
      </c>
      <c r="BB192" s="624">
        <v>0</v>
      </c>
    </row>
    <row r="193" spans="1:54" hidden="1" x14ac:dyDescent="0.25">
      <c r="A193" s="1935" t="s">
        <v>120</v>
      </c>
      <c r="B193" s="1583"/>
      <c r="C193" s="1935" t="s">
        <v>355</v>
      </c>
      <c r="D193" s="1583"/>
      <c r="E193" s="1935" t="s">
        <v>357</v>
      </c>
      <c r="F193" s="1583"/>
      <c r="G193" s="1935"/>
      <c r="H193" s="1583"/>
      <c r="I193" s="1935"/>
      <c r="J193" s="1583"/>
      <c r="K193" s="1583"/>
      <c r="L193" s="1935"/>
      <c r="M193" s="1583"/>
      <c r="N193" s="1583"/>
      <c r="O193" s="1935"/>
      <c r="P193" s="1583"/>
      <c r="Q193" s="1935"/>
      <c r="R193" s="1583"/>
      <c r="S193" s="1934" t="s">
        <v>358</v>
      </c>
      <c r="T193" s="1583"/>
      <c r="U193" s="1583"/>
      <c r="V193" s="1583"/>
      <c r="W193" s="1583"/>
      <c r="X193" s="1583"/>
      <c r="Y193" s="1583"/>
      <c r="Z193" s="1583"/>
      <c r="AA193" s="1935" t="s">
        <v>306</v>
      </c>
      <c r="AB193" s="1583"/>
      <c r="AC193" s="1583"/>
      <c r="AD193" s="1583"/>
      <c r="AE193" s="1583"/>
      <c r="AF193" s="1935" t="s">
        <v>307</v>
      </c>
      <c r="AG193" s="1583"/>
      <c r="AH193" s="1583"/>
      <c r="AI193" s="475" t="s">
        <v>86</v>
      </c>
      <c r="AJ193" s="1936" t="s">
        <v>308</v>
      </c>
      <c r="AK193" s="1583"/>
      <c r="AL193" s="1583"/>
      <c r="AM193" s="1583"/>
      <c r="AN193" s="1583"/>
      <c r="AO193" s="1583"/>
      <c r="AP193" s="474">
        <v>19023920000</v>
      </c>
      <c r="AQ193" s="474">
        <v>173500000</v>
      </c>
      <c r="AR193" s="474">
        <v>1663192306</v>
      </c>
      <c r="AS193" s="474">
        <v>-573920000</v>
      </c>
      <c r="AT193" s="474">
        <v>683414548</v>
      </c>
      <c r="AU193" s="474">
        <v>-509914548</v>
      </c>
      <c r="AV193" s="474">
        <v>683668616</v>
      </c>
      <c r="AW193" s="474">
        <v>-254068</v>
      </c>
      <c r="AX193" s="474">
        <v>746303592</v>
      </c>
      <c r="AY193" s="474">
        <v>-62634976</v>
      </c>
      <c r="AZ193" s="474">
        <v>746303592</v>
      </c>
      <c r="BA193" s="624">
        <v>0</v>
      </c>
      <c r="BB193" s="624">
        <v>0</v>
      </c>
    </row>
    <row r="194" spans="1:54" hidden="1" x14ac:dyDescent="0.25">
      <c r="A194" s="1935" t="s">
        <v>120</v>
      </c>
      <c r="B194" s="1583"/>
      <c r="C194" s="1935" t="s">
        <v>355</v>
      </c>
      <c r="D194" s="1583"/>
      <c r="E194" s="1935" t="s">
        <v>357</v>
      </c>
      <c r="F194" s="1583"/>
      <c r="G194" s="1935"/>
      <c r="H194" s="1583"/>
      <c r="I194" s="1935"/>
      <c r="J194" s="1583"/>
      <c r="K194" s="1583"/>
      <c r="L194" s="1935"/>
      <c r="M194" s="1583"/>
      <c r="N194" s="1583"/>
      <c r="O194" s="1935"/>
      <c r="P194" s="1583"/>
      <c r="Q194" s="1935"/>
      <c r="R194" s="1583"/>
      <c r="S194" s="1934" t="s">
        <v>358</v>
      </c>
      <c r="T194" s="1583"/>
      <c r="U194" s="1583"/>
      <c r="V194" s="1583"/>
      <c r="W194" s="1583"/>
      <c r="X194" s="1583"/>
      <c r="Y194" s="1583"/>
      <c r="Z194" s="1583"/>
      <c r="AA194" s="1935" t="s">
        <v>306</v>
      </c>
      <c r="AB194" s="1583"/>
      <c r="AC194" s="1583"/>
      <c r="AD194" s="1583"/>
      <c r="AE194" s="1583"/>
      <c r="AF194" s="1935" t="s">
        <v>307</v>
      </c>
      <c r="AG194" s="1583"/>
      <c r="AH194" s="1583"/>
      <c r="AI194" s="475" t="s">
        <v>319</v>
      </c>
      <c r="AJ194" s="1936" t="s">
        <v>455</v>
      </c>
      <c r="AK194" s="1583"/>
      <c r="AL194" s="1583"/>
      <c r="AM194" s="1583"/>
      <c r="AN194" s="1583"/>
      <c r="AO194" s="1583"/>
      <c r="AP194" s="474">
        <v>2815325822</v>
      </c>
      <c r="AQ194" s="474">
        <v>21000000</v>
      </c>
      <c r="AR194" s="474">
        <v>2345525822</v>
      </c>
      <c r="AS194" s="624">
        <v>0</v>
      </c>
      <c r="AT194" s="474">
        <v>72500000</v>
      </c>
      <c r="AU194" s="474">
        <v>-51500000</v>
      </c>
      <c r="AV194" s="624">
        <v>0</v>
      </c>
      <c r="AW194" s="474">
        <v>72500000</v>
      </c>
      <c r="AX194" s="624">
        <v>0</v>
      </c>
      <c r="AY194" s="624">
        <v>0</v>
      </c>
      <c r="AZ194" s="624">
        <v>0</v>
      </c>
      <c r="BA194" s="624">
        <v>0</v>
      </c>
      <c r="BB194" s="624">
        <v>0</v>
      </c>
    </row>
    <row r="195" spans="1:54" hidden="1" x14ac:dyDescent="0.25">
      <c r="A195" s="1931" t="s">
        <v>120</v>
      </c>
      <c r="B195" s="1583"/>
      <c r="C195" s="1931" t="s">
        <v>355</v>
      </c>
      <c r="D195" s="1583"/>
      <c r="E195" s="1931" t="s">
        <v>357</v>
      </c>
      <c r="F195" s="1583"/>
      <c r="G195" s="1931" t="s">
        <v>312</v>
      </c>
      <c r="H195" s="1583"/>
      <c r="I195" s="1931"/>
      <c r="J195" s="1583"/>
      <c r="K195" s="1583"/>
      <c r="L195" s="1931"/>
      <c r="M195" s="1583"/>
      <c r="N195" s="1583"/>
      <c r="O195" s="1931"/>
      <c r="P195" s="1583"/>
      <c r="Q195" s="1931"/>
      <c r="R195" s="1583"/>
      <c r="S195" s="1932" t="s">
        <v>270</v>
      </c>
      <c r="T195" s="1583"/>
      <c r="U195" s="1583"/>
      <c r="V195" s="1583"/>
      <c r="W195" s="1583"/>
      <c r="X195" s="1583"/>
      <c r="Y195" s="1583"/>
      <c r="Z195" s="1583"/>
      <c r="AA195" s="1931" t="s">
        <v>306</v>
      </c>
      <c r="AB195" s="1583"/>
      <c r="AC195" s="1583"/>
      <c r="AD195" s="1583"/>
      <c r="AE195" s="1583"/>
      <c r="AF195" s="1931" t="s">
        <v>307</v>
      </c>
      <c r="AG195" s="1583"/>
      <c r="AH195" s="1583"/>
      <c r="AI195" s="472" t="s">
        <v>86</v>
      </c>
      <c r="AJ195" s="1933" t="s">
        <v>308</v>
      </c>
      <c r="AK195" s="1583"/>
      <c r="AL195" s="1583"/>
      <c r="AM195" s="1583"/>
      <c r="AN195" s="1583"/>
      <c r="AO195" s="1583"/>
      <c r="AP195" s="471">
        <v>2100000000</v>
      </c>
      <c r="AQ195" s="625">
        <v>0</v>
      </c>
      <c r="AR195" s="471">
        <v>199000000</v>
      </c>
      <c r="AS195" s="625">
        <v>0</v>
      </c>
      <c r="AT195" s="625">
        <v>0</v>
      </c>
      <c r="AU195" s="625">
        <v>0</v>
      </c>
      <c r="AV195" s="471">
        <v>2304545</v>
      </c>
      <c r="AW195" s="471">
        <v>-2304545</v>
      </c>
      <c r="AX195" s="471">
        <v>3772154</v>
      </c>
      <c r="AY195" s="471">
        <v>-1467609</v>
      </c>
      <c r="AZ195" s="471">
        <v>3772154</v>
      </c>
      <c r="BA195" s="625">
        <v>0</v>
      </c>
      <c r="BB195" s="625">
        <v>0</v>
      </c>
    </row>
    <row r="196" spans="1:54" hidden="1" x14ac:dyDescent="0.25">
      <c r="A196" s="1935" t="s">
        <v>120</v>
      </c>
      <c r="B196" s="1583"/>
      <c r="C196" s="1935" t="s">
        <v>355</v>
      </c>
      <c r="D196" s="1583"/>
      <c r="E196" s="1935" t="s">
        <v>357</v>
      </c>
      <c r="F196" s="1583"/>
      <c r="G196" s="1935" t="s">
        <v>312</v>
      </c>
      <c r="H196" s="1583"/>
      <c r="I196" s="1935"/>
      <c r="J196" s="1583"/>
      <c r="K196" s="1583"/>
      <c r="L196" s="1935"/>
      <c r="M196" s="1583"/>
      <c r="N196" s="1583"/>
      <c r="O196" s="1935"/>
      <c r="P196" s="1583"/>
      <c r="Q196" s="1935"/>
      <c r="R196" s="1583"/>
      <c r="S196" s="1934" t="s">
        <v>270</v>
      </c>
      <c r="T196" s="1583"/>
      <c r="U196" s="1583"/>
      <c r="V196" s="1583"/>
      <c r="W196" s="1583"/>
      <c r="X196" s="1583"/>
      <c r="Y196" s="1583"/>
      <c r="Z196" s="1583"/>
      <c r="AA196" s="1935" t="s">
        <v>306</v>
      </c>
      <c r="AB196" s="1583"/>
      <c r="AC196" s="1583"/>
      <c r="AD196" s="1583"/>
      <c r="AE196" s="1583"/>
      <c r="AF196" s="1935" t="s">
        <v>307</v>
      </c>
      <c r="AG196" s="1583"/>
      <c r="AH196" s="1583"/>
      <c r="AI196" s="475" t="s">
        <v>319</v>
      </c>
      <c r="AJ196" s="1936" t="s">
        <v>455</v>
      </c>
      <c r="AK196" s="1583"/>
      <c r="AL196" s="1583"/>
      <c r="AM196" s="1583"/>
      <c r="AN196" s="1583"/>
      <c r="AO196" s="1583"/>
      <c r="AP196" s="474">
        <v>2815325822</v>
      </c>
      <c r="AQ196" s="474">
        <v>21000000</v>
      </c>
      <c r="AR196" s="474">
        <v>2345525822</v>
      </c>
      <c r="AS196" s="624">
        <v>0</v>
      </c>
      <c r="AT196" s="474">
        <v>72500000</v>
      </c>
      <c r="AU196" s="474">
        <v>-51500000</v>
      </c>
      <c r="AV196" s="624">
        <v>0</v>
      </c>
      <c r="AW196" s="474">
        <v>72500000</v>
      </c>
      <c r="AX196" s="624">
        <v>0</v>
      </c>
      <c r="AY196" s="624">
        <v>0</v>
      </c>
      <c r="AZ196" s="624">
        <v>0</v>
      </c>
      <c r="BA196" s="624">
        <v>0</v>
      </c>
      <c r="BB196" s="624">
        <v>0</v>
      </c>
    </row>
    <row r="197" spans="1:54" hidden="1" x14ac:dyDescent="0.25">
      <c r="A197" s="1935" t="s">
        <v>120</v>
      </c>
      <c r="B197" s="1583"/>
      <c r="C197" s="1935" t="s">
        <v>355</v>
      </c>
      <c r="D197" s="1583"/>
      <c r="E197" s="1935" t="s">
        <v>357</v>
      </c>
      <c r="F197" s="1583"/>
      <c r="G197" s="1935" t="s">
        <v>312</v>
      </c>
      <c r="H197" s="1583"/>
      <c r="I197" s="1935" t="s">
        <v>313</v>
      </c>
      <c r="J197" s="1583"/>
      <c r="K197" s="1583"/>
      <c r="L197" s="1935"/>
      <c r="M197" s="1583"/>
      <c r="N197" s="1583"/>
      <c r="O197" s="1935"/>
      <c r="P197" s="1583"/>
      <c r="Q197" s="1935"/>
      <c r="R197" s="1583"/>
      <c r="S197" s="1934" t="s">
        <v>270</v>
      </c>
      <c r="T197" s="1583"/>
      <c r="U197" s="1583"/>
      <c r="V197" s="1583"/>
      <c r="W197" s="1583"/>
      <c r="X197" s="1583"/>
      <c r="Y197" s="1583"/>
      <c r="Z197" s="1583"/>
      <c r="AA197" s="1935" t="s">
        <v>306</v>
      </c>
      <c r="AB197" s="1583"/>
      <c r="AC197" s="1583"/>
      <c r="AD197" s="1583"/>
      <c r="AE197" s="1583"/>
      <c r="AF197" s="1935" t="s">
        <v>307</v>
      </c>
      <c r="AG197" s="1583"/>
      <c r="AH197" s="1583"/>
      <c r="AI197" s="475" t="s">
        <v>86</v>
      </c>
      <c r="AJ197" s="1936" t="s">
        <v>308</v>
      </c>
      <c r="AK197" s="1583"/>
      <c r="AL197" s="1583"/>
      <c r="AM197" s="1583"/>
      <c r="AN197" s="1583"/>
      <c r="AO197" s="1583"/>
      <c r="AP197" s="474">
        <v>1300000000</v>
      </c>
      <c r="AQ197" s="624">
        <v>0</v>
      </c>
      <c r="AR197" s="474">
        <v>199000000</v>
      </c>
      <c r="AS197" s="624">
        <v>0</v>
      </c>
      <c r="AT197" s="624">
        <v>0</v>
      </c>
      <c r="AU197" s="624">
        <v>0</v>
      </c>
      <c r="AV197" s="474">
        <v>2304545</v>
      </c>
      <c r="AW197" s="474">
        <v>-2304545</v>
      </c>
      <c r="AX197" s="474">
        <v>3772154</v>
      </c>
      <c r="AY197" s="474">
        <v>-1467609</v>
      </c>
      <c r="AZ197" s="474">
        <v>3772154</v>
      </c>
      <c r="BA197" s="624">
        <v>0</v>
      </c>
      <c r="BB197" s="624">
        <v>0</v>
      </c>
    </row>
    <row r="198" spans="1:54" hidden="1" x14ac:dyDescent="0.25">
      <c r="A198" s="1935" t="s">
        <v>120</v>
      </c>
      <c r="B198" s="1583"/>
      <c r="C198" s="1935" t="s">
        <v>355</v>
      </c>
      <c r="D198" s="1583"/>
      <c r="E198" s="1935" t="s">
        <v>357</v>
      </c>
      <c r="F198" s="1583"/>
      <c r="G198" s="1935" t="s">
        <v>312</v>
      </c>
      <c r="H198" s="1583"/>
      <c r="I198" s="1935" t="s">
        <v>313</v>
      </c>
      <c r="J198" s="1583"/>
      <c r="K198" s="1583"/>
      <c r="L198" s="1935"/>
      <c r="M198" s="1583"/>
      <c r="N198" s="1583"/>
      <c r="O198" s="1935"/>
      <c r="P198" s="1583"/>
      <c r="Q198" s="1935"/>
      <c r="R198" s="1583"/>
      <c r="S198" s="1934" t="s">
        <v>270</v>
      </c>
      <c r="T198" s="1583"/>
      <c r="U198" s="1583"/>
      <c r="V198" s="1583"/>
      <c r="W198" s="1583"/>
      <c r="X198" s="1583"/>
      <c r="Y198" s="1583"/>
      <c r="Z198" s="1583"/>
      <c r="AA198" s="1935" t="s">
        <v>306</v>
      </c>
      <c r="AB198" s="1583"/>
      <c r="AC198" s="1583"/>
      <c r="AD198" s="1583"/>
      <c r="AE198" s="1583"/>
      <c r="AF198" s="1935" t="s">
        <v>307</v>
      </c>
      <c r="AG198" s="1583"/>
      <c r="AH198" s="1583"/>
      <c r="AI198" s="475" t="s">
        <v>319</v>
      </c>
      <c r="AJ198" s="1936" t="s">
        <v>455</v>
      </c>
      <c r="AK198" s="1583"/>
      <c r="AL198" s="1583"/>
      <c r="AM198" s="1583"/>
      <c r="AN198" s="1583"/>
      <c r="AO198" s="1583"/>
      <c r="AP198" s="474">
        <v>2815325822</v>
      </c>
      <c r="AQ198" s="474">
        <v>21000000</v>
      </c>
      <c r="AR198" s="474">
        <v>2345525822</v>
      </c>
      <c r="AS198" s="624">
        <v>0</v>
      </c>
      <c r="AT198" s="474">
        <v>72500000</v>
      </c>
      <c r="AU198" s="474">
        <v>-51500000</v>
      </c>
      <c r="AV198" s="624">
        <v>0</v>
      </c>
      <c r="AW198" s="474">
        <v>72500000</v>
      </c>
      <c r="AX198" s="624">
        <v>0</v>
      </c>
      <c r="AY198" s="624">
        <v>0</v>
      </c>
      <c r="AZ198" s="624">
        <v>0</v>
      </c>
      <c r="BA198" s="624">
        <v>0</v>
      </c>
      <c r="BB198" s="624">
        <v>0</v>
      </c>
    </row>
    <row r="199" spans="1:54" hidden="1" x14ac:dyDescent="0.25">
      <c r="A199" s="1935" t="s">
        <v>120</v>
      </c>
      <c r="B199" s="1583"/>
      <c r="C199" s="1935" t="s">
        <v>355</v>
      </c>
      <c r="D199" s="1583"/>
      <c r="E199" s="1935" t="s">
        <v>357</v>
      </c>
      <c r="F199" s="1583"/>
      <c r="G199" s="1935" t="s">
        <v>312</v>
      </c>
      <c r="H199" s="1583"/>
      <c r="I199" s="1935" t="s">
        <v>313</v>
      </c>
      <c r="J199" s="1583"/>
      <c r="K199" s="1583"/>
      <c r="L199" s="1935" t="s">
        <v>315</v>
      </c>
      <c r="M199" s="1583"/>
      <c r="N199" s="1583"/>
      <c r="O199" s="1935"/>
      <c r="P199" s="1583"/>
      <c r="Q199" s="1935"/>
      <c r="R199" s="1583"/>
      <c r="S199" s="1934" t="s">
        <v>359</v>
      </c>
      <c r="T199" s="1583"/>
      <c r="U199" s="1583"/>
      <c r="V199" s="1583"/>
      <c r="W199" s="1583"/>
      <c r="X199" s="1583"/>
      <c r="Y199" s="1583"/>
      <c r="Z199" s="1583"/>
      <c r="AA199" s="1935" t="s">
        <v>306</v>
      </c>
      <c r="AB199" s="1583"/>
      <c r="AC199" s="1583"/>
      <c r="AD199" s="1583"/>
      <c r="AE199" s="1583"/>
      <c r="AF199" s="1935" t="s">
        <v>307</v>
      </c>
      <c r="AG199" s="1583"/>
      <c r="AH199" s="1583"/>
      <c r="AI199" s="475" t="s">
        <v>86</v>
      </c>
      <c r="AJ199" s="1936" t="s">
        <v>308</v>
      </c>
      <c r="AK199" s="1583"/>
      <c r="AL199" s="1583"/>
      <c r="AM199" s="1583"/>
      <c r="AN199" s="1583"/>
      <c r="AO199" s="1583"/>
      <c r="AP199" s="474">
        <v>1300000000</v>
      </c>
      <c r="AQ199" s="624">
        <v>0</v>
      </c>
      <c r="AR199" s="474">
        <v>199000000</v>
      </c>
      <c r="AS199" s="624">
        <v>0</v>
      </c>
      <c r="AT199" s="624">
        <v>0</v>
      </c>
      <c r="AU199" s="624">
        <v>0</v>
      </c>
      <c r="AV199" s="474">
        <v>2304545</v>
      </c>
      <c r="AW199" s="474">
        <v>-2304545</v>
      </c>
      <c r="AX199" s="474">
        <v>3772154</v>
      </c>
      <c r="AY199" s="474">
        <v>-1467609</v>
      </c>
      <c r="AZ199" s="474">
        <v>3772154</v>
      </c>
      <c r="BA199" s="624">
        <v>0</v>
      </c>
      <c r="BB199" s="624">
        <v>0</v>
      </c>
    </row>
    <row r="200" spans="1:54" hidden="1" x14ac:dyDescent="0.25">
      <c r="A200" s="1931" t="s">
        <v>120</v>
      </c>
      <c r="B200" s="1583"/>
      <c r="C200" s="1931" t="s">
        <v>355</v>
      </c>
      <c r="D200" s="1583"/>
      <c r="E200" s="1931" t="s">
        <v>357</v>
      </c>
      <c r="F200" s="1583"/>
      <c r="G200" s="1931" t="s">
        <v>312</v>
      </c>
      <c r="H200" s="1583"/>
      <c r="I200" s="1931" t="s">
        <v>313</v>
      </c>
      <c r="J200" s="1583"/>
      <c r="K200" s="1583"/>
      <c r="L200" s="1931" t="s">
        <v>315</v>
      </c>
      <c r="M200" s="1583"/>
      <c r="N200" s="1583"/>
      <c r="O200" s="1931" t="s">
        <v>312</v>
      </c>
      <c r="P200" s="1583"/>
      <c r="Q200" s="1931"/>
      <c r="R200" s="1583"/>
      <c r="S200" s="1932" t="s">
        <v>365</v>
      </c>
      <c r="T200" s="1583"/>
      <c r="U200" s="1583"/>
      <c r="V200" s="1583"/>
      <c r="W200" s="1583"/>
      <c r="X200" s="1583"/>
      <c r="Y200" s="1583"/>
      <c r="Z200" s="1583"/>
      <c r="AA200" s="1931" t="s">
        <v>306</v>
      </c>
      <c r="AB200" s="1583"/>
      <c r="AC200" s="1583"/>
      <c r="AD200" s="1583"/>
      <c r="AE200" s="1583"/>
      <c r="AF200" s="1931" t="s">
        <v>307</v>
      </c>
      <c r="AG200" s="1583"/>
      <c r="AH200" s="1583"/>
      <c r="AI200" s="472" t="s">
        <v>86</v>
      </c>
      <c r="AJ200" s="1933" t="s">
        <v>308</v>
      </c>
      <c r="AK200" s="1583"/>
      <c r="AL200" s="1583"/>
      <c r="AM200" s="1583"/>
      <c r="AN200" s="1583"/>
      <c r="AO200" s="1583"/>
      <c r="AP200" s="471">
        <v>197200000</v>
      </c>
      <c r="AQ200" s="625">
        <v>0</v>
      </c>
      <c r="AR200" s="471">
        <v>107200000</v>
      </c>
      <c r="AS200" s="625">
        <v>0</v>
      </c>
      <c r="AT200" s="625">
        <v>0</v>
      </c>
      <c r="AU200" s="625">
        <v>0</v>
      </c>
      <c r="AV200" s="625">
        <v>0</v>
      </c>
      <c r="AW200" s="625">
        <v>0</v>
      </c>
      <c r="AX200" s="625">
        <v>0</v>
      </c>
      <c r="AY200" s="625">
        <v>0</v>
      </c>
      <c r="AZ200" s="625">
        <v>0</v>
      </c>
      <c r="BA200" s="625">
        <v>0</v>
      </c>
      <c r="BB200" s="625">
        <v>0</v>
      </c>
    </row>
    <row r="201" spans="1:54" hidden="1" x14ac:dyDescent="0.25">
      <c r="A201" s="1931" t="s">
        <v>120</v>
      </c>
      <c r="B201" s="1583"/>
      <c r="C201" s="1931" t="s">
        <v>355</v>
      </c>
      <c r="D201" s="1583"/>
      <c r="E201" s="1931" t="s">
        <v>357</v>
      </c>
      <c r="F201" s="1583"/>
      <c r="G201" s="1931" t="s">
        <v>312</v>
      </c>
      <c r="H201" s="1583"/>
      <c r="I201" s="1931" t="s">
        <v>313</v>
      </c>
      <c r="J201" s="1583"/>
      <c r="K201" s="1583"/>
      <c r="L201" s="1931" t="s">
        <v>315</v>
      </c>
      <c r="M201" s="1583"/>
      <c r="N201" s="1583"/>
      <c r="O201" s="1931" t="s">
        <v>315</v>
      </c>
      <c r="P201" s="1583"/>
      <c r="Q201" s="1931"/>
      <c r="R201" s="1583"/>
      <c r="S201" s="1932" t="s">
        <v>360</v>
      </c>
      <c r="T201" s="1583"/>
      <c r="U201" s="1583"/>
      <c r="V201" s="1583"/>
      <c r="W201" s="1583"/>
      <c r="X201" s="1583"/>
      <c r="Y201" s="1583"/>
      <c r="Z201" s="1583"/>
      <c r="AA201" s="1931" t="s">
        <v>306</v>
      </c>
      <c r="AB201" s="1583"/>
      <c r="AC201" s="1583"/>
      <c r="AD201" s="1583"/>
      <c r="AE201" s="1583"/>
      <c r="AF201" s="1931" t="s">
        <v>307</v>
      </c>
      <c r="AG201" s="1583"/>
      <c r="AH201" s="1583"/>
      <c r="AI201" s="472" t="s">
        <v>86</v>
      </c>
      <c r="AJ201" s="1933" t="s">
        <v>308</v>
      </c>
      <c r="AK201" s="1583"/>
      <c r="AL201" s="1583"/>
      <c r="AM201" s="1583"/>
      <c r="AN201" s="1583"/>
      <c r="AO201" s="1583"/>
      <c r="AP201" s="471">
        <v>135600000</v>
      </c>
      <c r="AQ201" s="625">
        <v>0</v>
      </c>
      <c r="AR201" s="471">
        <v>30600000</v>
      </c>
      <c r="AS201" s="625">
        <v>0</v>
      </c>
      <c r="AT201" s="625">
        <v>0</v>
      </c>
      <c r="AU201" s="625">
        <v>0</v>
      </c>
      <c r="AV201" s="625">
        <v>0</v>
      </c>
      <c r="AW201" s="625">
        <v>0</v>
      </c>
      <c r="AX201" s="625">
        <v>0</v>
      </c>
      <c r="AY201" s="625">
        <v>0</v>
      </c>
      <c r="AZ201" s="625">
        <v>0</v>
      </c>
      <c r="BA201" s="625">
        <v>0</v>
      </c>
      <c r="BB201" s="625">
        <v>0</v>
      </c>
    </row>
    <row r="202" spans="1:54" hidden="1" x14ac:dyDescent="0.25">
      <c r="A202" s="1931" t="s">
        <v>120</v>
      </c>
      <c r="B202" s="1583"/>
      <c r="C202" s="1931" t="s">
        <v>355</v>
      </c>
      <c r="D202" s="1583"/>
      <c r="E202" s="1931" t="s">
        <v>357</v>
      </c>
      <c r="F202" s="1583"/>
      <c r="G202" s="1931" t="s">
        <v>312</v>
      </c>
      <c r="H202" s="1583"/>
      <c r="I202" s="1931" t="s">
        <v>313</v>
      </c>
      <c r="J202" s="1583"/>
      <c r="K202" s="1583"/>
      <c r="L202" s="1931" t="s">
        <v>315</v>
      </c>
      <c r="M202" s="1583"/>
      <c r="N202" s="1583"/>
      <c r="O202" s="1931" t="s">
        <v>322</v>
      </c>
      <c r="P202" s="1583"/>
      <c r="Q202" s="1931"/>
      <c r="R202" s="1583"/>
      <c r="S202" s="1932" t="s">
        <v>361</v>
      </c>
      <c r="T202" s="1583"/>
      <c r="U202" s="1583"/>
      <c r="V202" s="1583"/>
      <c r="W202" s="1583"/>
      <c r="X202" s="1583"/>
      <c r="Y202" s="1583"/>
      <c r="Z202" s="1583"/>
      <c r="AA202" s="1931" t="s">
        <v>306</v>
      </c>
      <c r="AB202" s="1583"/>
      <c r="AC202" s="1583"/>
      <c r="AD202" s="1583"/>
      <c r="AE202" s="1583"/>
      <c r="AF202" s="1931" t="s">
        <v>307</v>
      </c>
      <c r="AG202" s="1583"/>
      <c r="AH202" s="1583"/>
      <c r="AI202" s="472" t="s">
        <v>86</v>
      </c>
      <c r="AJ202" s="1933" t="s">
        <v>308</v>
      </c>
      <c r="AK202" s="1583"/>
      <c r="AL202" s="1583"/>
      <c r="AM202" s="1583"/>
      <c r="AN202" s="1583"/>
      <c r="AO202" s="1583"/>
      <c r="AP202" s="471">
        <v>341600000</v>
      </c>
      <c r="AQ202" s="625">
        <v>0</v>
      </c>
      <c r="AR202" s="625">
        <v>0</v>
      </c>
      <c r="AS202" s="625">
        <v>0</v>
      </c>
      <c r="AT202" s="625">
        <v>0</v>
      </c>
      <c r="AU202" s="625">
        <v>0</v>
      </c>
      <c r="AV202" s="625">
        <v>0</v>
      </c>
      <c r="AW202" s="625">
        <v>0</v>
      </c>
      <c r="AX202" s="625">
        <v>0</v>
      </c>
      <c r="AY202" s="625">
        <v>0</v>
      </c>
      <c r="AZ202" s="625">
        <v>0</v>
      </c>
      <c r="BA202" s="625">
        <v>0</v>
      </c>
      <c r="BB202" s="625">
        <v>0</v>
      </c>
    </row>
    <row r="203" spans="1:54" hidden="1" x14ac:dyDescent="0.25">
      <c r="A203" s="1931" t="s">
        <v>120</v>
      </c>
      <c r="B203" s="1583"/>
      <c r="C203" s="1931" t="s">
        <v>355</v>
      </c>
      <c r="D203" s="1583"/>
      <c r="E203" s="1931" t="s">
        <v>357</v>
      </c>
      <c r="F203" s="1583"/>
      <c r="G203" s="1931" t="s">
        <v>312</v>
      </c>
      <c r="H203" s="1583"/>
      <c r="I203" s="1931" t="s">
        <v>313</v>
      </c>
      <c r="J203" s="1583"/>
      <c r="K203" s="1583"/>
      <c r="L203" s="1931" t="s">
        <v>315</v>
      </c>
      <c r="M203" s="1583"/>
      <c r="N203" s="1583"/>
      <c r="O203" s="1931" t="s">
        <v>316</v>
      </c>
      <c r="P203" s="1583"/>
      <c r="Q203" s="1931"/>
      <c r="R203" s="1583"/>
      <c r="S203" s="1932" t="s">
        <v>105</v>
      </c>
      <c r="T203" s="1583"/>
      <c r="U203" s="1583"/>
      <c r="V203" s="1583"/>
      <c r="W203" s="1583"/>
      <c r="X203" s="1583"/>
      <c r="Y203" s="1583"/>
      <c r="Z203" s="1583"/>
      <c r="AA203" s="1931" t="s">
        <v>306</v>
      </c>
      <c r="AB203" s="1583"/>
      <c r="AC203" s="1583"/>
      <c r="AD203" s="1583"/>
      <c r="AE203" s="1583"/>
      <c r="AF203" s="1931" t="s">
        <v>307</v>
      </c>
      <c r="AG203" s="1583"/>
      <c r="AH203" s="1583"/>
      <c r="AI203" s="472" t="s">
        <v>86</v>
      </c>
      <c r="AJ203" s="1933" t="s">
        <v>308</v>
      </c>
      <c r="AK203" s="1583"/>
      <c r="AL203" s="1583"/>
      <c r="AM203" s="1583"/>
      <c r="AN203" s="1583"/>
      <c r="AO203" s="1583"/>
      <c r="AP203" s="471">
        <v>394400000</v>
      </c>
      <c r="AQ203" s="625">
        <v>0</v>
      </c>
      <c r="AR203" s="625">
        <v>0</v>
      </c>
      <c r="AS203" s="625">
        <v>0</v>
      </c>
      <c r="AT203" s="625">
        <v>0</v>
      </c>
      <c r="AU203" s="625">
        <v>0</v>
      </c>
      <c r="AV203" s="471">
        <v>2304545</v>
      </c>
      <c r="AW203" s="471">
        <v>-2304545</v>
      </c>
      <c r="AX203" s="471">
        <v>3772154</v>
      </c>
      <c r="AY203" s="471">
        <v>-1467609</v>
      </c>
      <c r="AZ203" s="471">
        <v>3772154</v>
      </c>
      <c r="BA203" s="625">
        <v>0</v>
      </c>
      <c r="BB203" s="625">
        <v>0</v>
      </c>
    </row>
    <row r="204" spans="1:54" hidden="1" x14ac:dyDescent="0.25">
      <c r="A204" s="1931" t="s">
        <v>120</v>
      </c>
      <c r="B204" s="1583"/>
      <c r="C204" s="1931" t="s">
        <v>355</v>
      </c>
      <c r="D204" s="1583"/>
      <c r="E204" s="1931" t="s">
        <v>357</v>
      </c>
      <c r="F204" s="1583"/>
      <c r="G204" s="1931" t="s">
        <v>312</v>
      </c>
      <c r="H204" s="1583"/>
      <c r="I204" s="1931" t="s">
        <v>313</v>
      </c>
      <c r="J204" s="1583"/>
      <c r="K204" s="1583"/>
      <c r="L204" s="1931" t="s">
        <v>315</v>
      </c>
      <c r="M204" s="1583"/>
      <c r="N204" s="1583"/>
      <c r="O204" s="1931" t="s">
        <v>325</v>
      </c>
      <c r="P204" s="1583"/>
      <c r="Q204" s="1931"/>
      <c r="R204" s="1583"/>
      <c r="S204" s="1932" t="s">
        <v>362</v>
      </c>
      <c r="T204" s="1583"/>
      <c r="U204" s="1583"/>
      <c r="V204" s="1583"/>
      <c r="W204" s="1583"/>
      <c r="X204" s="1583"/>
      <c r="Y204" s="1583"/>
      <c r="Z204" s="1583"/>
      <c r="AA204" s="1931" t="s">
        <v>306</v>
      </c>
      <c r="AB204" s="1583"/>
      <c r="AC204" s="1583"/>
      <c r="AD204" s="1583"/>
      <c r="AE204" s="1583"/>
      <c r="AF204" s="1931" t="s">
        <v>307</v>
      </c>
      <c r="AG204" s="1583"/>
      <c r="AH204" s="1583"/>
      <c r="AI204" s="472" t="s">
        <v>86</v>
      </c>
      <c r="AJ204" s="1933" t="s">
        <v>308</v>
      </c>
      <c r="AK204" s="1583"/>
      <c r="AL204" s="1583"/>
      <c r="AM204" s="1583"/>
      <c r="AN204" s="1583"/>
      <c r="AO204" s="1583"/>
      <c r="AP204" s="471">
        <v>230000000</v>
      </c>
      <c r="AQ204" s="625">
        <v>0</v>
      </c>
      <c r="AR204" s="471">
        <v>60000000</v>
      </c>
      <c r="AS204" s="625">
        <v>0</v>
      </c>
      <c r="AT204" s="625">
        <v>0</v>
      </c>
      <c r="AU204" s="625">
        <v>0</v>
      </c>
      <c r="AV204" s="625">
        <v>0</v>
      </c>
      <c r="AW204" s="625">
        <v>0</v>
      </c>
      <c r="AX204" s="625">
        <v>0</v>
      </c>
      <c r="AY204" s="625">
        <v>0</v>
      </c>
      <c r="AZ204" s="625">
        <v>0</v>
      </c>
      <c r="BA204" s="625">
        <v>0</v>
      </c>
      <c r="BB204" s="625">
        <v>0</v>
      </c>
    </row>
    <row r="205" spans="1:54" hidden="1" x14ac:dyDescent="0.25">
      <c r="A205" s="1931" t="s">
        <v>120</v>
      </c>
      <c r="B205" s="1583"/>
      <c r="C205" s="1931" t="s">
        <v>355</v>
      </c>
      <c r="D205" s="1583"/>
      <c r="E205" s="1931" t="s">
        <v>357</v>
      </c>
      <c r="F205" s="1583"/>
      <c r="G205" s="1931" t="s">
        <v>312</v>
      </c>
      <c r="H205" s="1583"/>
      <c r="I205" s="1931" t="s">
        <v>313</v>
      </c>
      <c r="J205" s="1583"/>
      <c r="K205" s="1583"/>
      <c r="L205" s="1931" t="s">
        <v>315</v>
      </c>
      <c r="M205" s="1583"/>
      <c r="N205" s="1583"/>
      <c r="O205" s="1931" t="s">
        <v>101</v>
      </c>
      <c r="P205" s="1583"/>
      <c r="Q205" s="1931"/>
      <c r="R205" s="1583"/>
      <c r="S205" s="1932" t="s">
        <v>363</v>
      </c>
      <c r="T205" s="1583"/>
      <c r="U205" s="1583"/>
      <c r="V205" s="1583"/>
      <c r="W205" s="1583"/>
      <c r="X205" s="1583"/>
      <c r="Y205" s="1583"/>
      <c r="Z205" s="1583"/>
      <c r="AA205" s="1931" t="s">
        <v>306</v>
      </c>
      <c r="AB205" s="1583"/>
      <c r="AC205" s="1583"/>
      <c r="AD205" s="1583"/>
      <c r="AE205" s="1583"/>
      <c r="AF205" s="1931" t="s">
        <v>307</v>
      </c>
      <c r="AG205" s="1583"/>
      <c r="AH205" s="1583"/>
      <c r="AI205" s="472" t="s">
        <v>86</v>
      </c>
      <c r="AJ205" s="1933" t="s">
        <v>308</v>
      </c>
      <c r="AK205" s="1583"/>
      <c r="AL205" s="1583"/>
      <c r="AM205" s="1583"/>
      <c r="AN205" s="1583"/>
      <c r="AO205" s="1583"/>
      <c r="AP205" s="471">
        <v>1200000</v>
      </c>
      <c r="AQ205" s="625">
        <v>0</v>
      </c>
      <c r="AR205" s="471">
        <v>1200000</v>
      </c>
      <c r="AS205" s="625">
        <v>0</v>
      </c>
      <c r="AT205" s="625">
        <v>0</v>
      </c>
      <c r="AU205" s="625">
        <v>0</v>
      </c>
      <c r="AV205" s="625">
        <v>0</v>
      </c>
      <c r="AW205" s="625">
        <v>0</v>
      </c>
      <c r="AX205" s="625">
        <v>0</v>
      </c>
      <c r="AY205" s="625">
        <v>0</v>
      </c>
      <c r="AZ205" s="625">
        <v>0</v>
      </c>
      <c r="BA205" s="625">
        <v>0</v>
      </c>
      <c r="BB205" s="625">
        <v>0</v>
      </c>
    </row>
    <row r="206" spans="1:54" hidden="1" x14ac:dyDescent="0.25">
      <c r="A206" s="1935" t="s">
        <v>120</v>
      </c>
      <c r="B206" s="1583"/>
      <c r="C206" s="1935" t="s">
        <v>355</v>
      </c>
      <c r="D206" s="1583"/>
      <c r="E206" s="1935" t="s">
        <v>357</v>
      </c>
      <c r="F206" s="1583"/>
      <c r="G206" s="1935" t="s">
        <v>312</v>
      </c>
      <c r="H206" s="1583"/>
      <c r="I206" s="1935" t="s">
        <v>313</v>
      </c>
      <c r="J206" s="1583"/>
      <c r="K206" s="1583"/>
      <c r="L206" s="1935" t="s">
        <v>322</v>
      </c>
      <c r="M206" s="1583"/>
      <c r="N206" s="1583"/>
      <c r="O206" s="1935"/>
      <c r="P206" s="1583"/>
      <c r="Q206" s="1935"/>
      <c r="R206" s="1583"/>
      <c r="S206" s="1934" t="s">
        <v>456</v>
      </c>
      <c r="T206" s="1583"/>
      <c r="U206" s="1583"/>
      <c r="V206" s="1583"/>
      <c r="W206" s="1583"/>
      <c r="X206" s="1583"/>
      <c r="Y206" s="1583"/>
      <c r="Z206" s="1583"/>
      <c r="AA206" s="1935" t="s">
        <v>306</v>
      </c>
      <c r="AB206" s="1583"/>
      <c r="AC206" s="1583"/>
      <c r="AD206" s="1583"/>
      <c r="AE206" s="1583"/>
      <c r="AF206" s="1935" t="s">
        <v>307</v>
      </c>
      <c r="AG206" s="1583"/>
      <c r="AH206" s="1583"/>
      <c r="AI206" s="475" t="s">
        <v>319</v>
      </c>
      <c r="AJ206" s="1936" t="s">
        <v>455</v>
      </c>
      <c r="AK206" s="1583"/>
      <c r="AL206" s="1583"/>
      <c r="AM206" s="1583"/>
      <c r="AN206" s="1583"/>
      <c r="AO206" s="1583"/>
      <c r="AP206" s="474">
        <v>2815325822</v>
      </c>
      <c r="AQ206" s="474">
        <v>21000000</v>
      </c>
      <c r="AR206" s="474">
        <v>2345525822</v>
      </c>
      <c r="AS206" s="624">
        <v>0</v>
      </c>
      <c r="AT206" s="474">
        <v>72500000</v>
      </c>
      <c r="AU206" s="474">
        <v>-51500000</v>
      </c>
      <c r="AV206" s="624">
        <v>0</v>
      </c>
      <c r="AW206" s="474">
        <v>72500000</v>
      </c>
      <c r="AX206" s="624">
        <v>0</v>
      </c>
      <c r="AY206" s="624">
        <v>0</v>
      </c>
      <c r="AZ206" s="624">
        <v>0</v>
      </c>
      <c r="BA206" s="624">
        <v>0</v>
      </c>
      <c r="BB206" s="624">
        <v>0</v>
      </c>
    </row>
    <row r="207" spans="1:54" hidden="1" x14ac:dyDescent="0.25">
      <c r="A207" s="1931" t="s">
        <v>120</v>
      </c>
      <c r="B207" s="1583"/>
      <c r="C207" s="1931" t="s">
        <v>355</v>
      </c>
      <c r="D207" s="1583"/>
      <c r="E207" s="1931" t="s">
        <v>357</v>
      </c>
      <c r="F207" s="1583"/>
      <c r="G207" s="1931" t="s">
        <v>312</v>
      </c>
      <c r="H207" s="1583"/>
      <c r="I207" s="1931" t="s">
        <v>313</v>
      </c>
      <c r="J207" s="1583"/>
      <c r="K207" s="1583"/>
      <c r="L207" s="1931" t="s">
        <v>322</v>
      </c>
      <c r="M207" s="1583"/>
      <c r="N207" s="1583"/>
      <c r="O207" s="1931" t="s">
        <v>312</v>
      </c>
      <c r="P207" s="1583"/>
      <c r="Q207" s="1931"/>
      <c r="R207" s="1583"/>
      <c r="S207" s="1932" t="s">
        <v>365</v>
      </c>
      <c r="T207" s="1583"/>
      <c r="U207" s="1583"/>
      <c r="V207" s="1583"/>
      <c r="W207" s="1583"/>
      <c r="X207" s="1583"/>
      <c r="Y207" s="1583"/>
      <c r="Z207" s="1583"/>
      <c r="AA207" s="1931" t="s">
        <v>306</v>
      </c>
      <c r="AB207" s="1583"/>
      <c r="AC207" s="1583"/>
      <c r="AD207" s="1583"/>
      <c r="AE207" s="1583"/>
      <c r="AF207" s="1931" t="s">
        <v>307</v>
      </c>
      <c r="AG207" s="1583"/>
      <c r="AH207" s="1583"/>
      <c r="AI207" s="472" t="s">
        <v>319</v>
      </c>
      <c r="AJ207" s="1933" t="s">
        <v>455</v>
      </c>
      <c r="AK207" s="1583"/>
      <c r="AL207" s="1583"/>
      <c r="AM207" s="1583"/>
      <c r="AN207" s="1583"/>
      <c r="AO207" s="1583"/>
      <c r="AP207" s="471">
        <v>1217200000</v>
      </c>
      <c r="AQ207" s="471">
        <v>21000000</v>
      </c>
      <c r="AR207" s="471">
        <v>747400000</v>
      </c>
      <c r="AS207" s="625">
        <v>0</v>
      </c>
      <c r="AT207" s="471">
        <v>72500000</v>
      </c>
      <c r="AU207" s="471">
        <v>-51500000</v>
      </c>
      <c r="AV207" s="625">
        <v>0</v>
      </c>
      <c r="AW207" s="471">
        <v>72500000</v>
      </c>
      <c r="AX207" s="625">
        <v>0</v>
      </c>
      <c r="AY207" s="625">
        <v>0</v>
      </c>
      <c r="AZ207" s="625">
        <v>0</v>
      </c>
      <c r="BA207" s="625">
        <v>0</v>
      </c>
      <c r="BB207" s="625">
        <v>0</v>
      </c>
    </row>
    <row r="208" spans="1:54" hidden="1" x14ac:dyDescent="0.25">
      <c r="A208" s="1931" t="s">
        <v>120</v>
      </c>
      <c r="B208" s="1583"/>
      <c r="C208" s="1931" t="s">
        <v>355</v>
      </c>
      <c r="D208" s="1583"/>
      <c r="E208" s="1931" t="s">
        <v>357</v>
      </c>
      <c r="F208" s="1583"/>
      <c r="G208" s="1931" t="s">
        <v>312</v>
      </c>
      <c r="H208" s="1583"/>
      <c r="I208" s="1931" t="s">
        <v>313</v>
      </c>
      <c r="J208" s="1583"/>
      <c r="K208" s="1583"/>
      <c r="L208" s="1931" t="s">
        <v>322</v>
      </c>
      <c r="M208" s="1583"/>
      <c r="N208" s="1583"/>
      <c r="O208" s="1931" t="s">
        <v>315</v>
      </c>
      <c r="P208" s="1583"/>
      <c r="Q208" s="1931"/>
      <c r="R208" s="1583"/>
      <c r="S208" s="1932" t="s">
        <v>360</v>
      </c>
      <c r="T208" s="1583"/>
      <c r="U208" s="1583"/>
      <c r="V208" s="1583"/>
      <c r="W208" s="1583"/>
      <c r="X208" s="1583"/>
      <c r="Y208" s="1583"/>
      <c r="Z208" s="1583"/>
      <c r="AA208" s="1931" t="s">
        <v>306</v>
      </c>
      <c r="AB208" s="1583"/>
      <c r="AC208" s="1583"/>
      <c r="AD208" s="1583"/>
      <c r="AE208" s="1583"/>
      <c r="AF208" s="1931" t="s">
        <v>307</v>
      </c>
      <c r="AG208" s="1583"/>
      <c r="AH208" s="1583"/>
      <c r="AI208" s="472" t="s">
        <v>319</v>
      </c>
      <c r="AJ208" s="1933" t="s">
        <v>455</v>
      </c>
      <c r="AK208" s="1583"/>
      <c r="AL208" s="1583"/>
      <c r="AM208" s="1583"/>
      <c r="AN208" s="1583"/>
      <c r="AO208" s="1583"/>
      <c r="AP208" s="471">
        <v>228000000</v>
      </c>
      <c r="AQ208" s="625">
        <v>0</v>
      </c>
      <c r="AR208" s="471">
        <v>228000000</v>
      </c>
      <c r="AS208" s="625">
        <v>0</v>
      </c>
      <c r="AT208" s="625">
        <v>0</v>
      </c>
      <c r="AU208" s="625">
        <v>0</v>
      </c>
      <c r="AV208" s="625">
        <v>0</v>
      </c>
      <c r="AW208" s="625">
        <v>0</v>
      </c>
      <c r="AX208" s="625">
        <v>0</v>
      </c>
      <c r="AY208" s="625">
        <v>0</v>
      </c>
      <c r="AZ208" s="625">
        <v>0</v>
      </c>
      <c r="BA208" s="625">
        <v>0</v>
      </c>
      <c r="BB208" s="625">
        <v>0</v>
      </c>
    </row>
    <row r="209" spans="1:54" hidden="1" x14ac:dyDescent="0.25">
      <c r="A209" s="1931" t="s">
        <v>120</v>
      </c>
      <c r="B209" s="1583"/>
      <c r="C209" s="1931" t="s">
        <v>355</v>
      </c>
      <c r="D209" s="1583"/>
      <c r="E209" s="1931" t="s">
        <v>357</v>
      </c>
      <c r="F209" s="1583"/>
      <c r="G209" s="1931" t="s">
        <v>312</v>
      </c>
      <c r="H209" s="1583"/>
      <c r="I209" s="1931" t="s">
        <v>313</v>
      </c>
      <c r="J209" s="1583"/>
      <c r="K209" s="1583"/>
      <c r="L209" s="1931" t="s">
        <v>322</v>
      </c>
      <c r="M209" s="1583"/>
      <c r="N209" s="1583"/>
      <c r="O209" s="1931" t="s">
        <v>322</v>
      </c>
      <c r="P209" s="1583"/>
      <c r="Q209" s="1931"/>
      <c r="R209" s="1583"/>
      <c r="S209" s="1932" t="s">
        <v>361</v>
      </c>
      <c r="T209" s="1583"/>
      <c r="U209" s="1583"/>
      <c r="V209" s="1583"/>
      <c r="W209" s="1583"/>
      <c r="X209" s="1583"/>
      <c r="Y209" s="1583"/>
      <c r="Z209" s="1583"/>
      <c r="AA209" s="1931" t="s">
        <v>306</v>
      </c>
      <c r="AB209" s="1583"/>
      <c r="AC209" s="1583"/>
      <c r="AD209" s="1583"/>
      <c r="AE209" s="1583"/>
      <c r="AF209" s="1931" t="s">
        <v>307</v>
      </c>
      <c r="AG209" s="1583"/>
      <c r="AH209" s="1583"/>
      <c r="AI209" s="472" t="s">
        <v>319</v>
      </c>
      <c r="AJ209" s="1933" t="s">
        <v>455</v>
      </c>
      <c r="AK209" s="1583"/>
      <c r="AL209" s="1583"/>
      <c r="AM209" s="1583"/>
      <c r="AN209" s="1583"/>
      <c r="AO209" s="1583"/>
      <c r="AP209" s="471">
        <v>164000000</v>
      </c>
      <c r="AQ209" s="625">
        <v>0</v>
      </c>
      <c r="AR209" s="471">
        <v>164000000</v>
      </c>
      <c r="AS209" s="625">
        <v>0</v>
      </c>
      <c r="AT209" s="625">
        <v>0</v>
      </c>
      <c r="AU209" s="625">
        <v>0</v>
      </c>
      <c r="AV209" s="625">
        <v>0</v>
      </c>
      <c r="AW209" s="625">
        <v>0</v>
      </c>
      <c r="AX209" s="625">
        <v>0</v>
      </c>
      <c r="AY209" s="625">
        <v>0</v>
      </c>
      <c r="AZ209" s="625">
        <v>0</v>
      </c>
      <c r="BA209" s="625">
        <v>0</v>
      </c>
      <c r="BB209" s="625">
        <v>0</v>
      </c>
    </row>
    <row r="210" spans="1:54" hidden="1" x14ac:dyDescent="0.25">
      <c r="A210" s="1931" t="s">
        <v>120</v>
      </c>
      <c r="B210" s="1583"/>
      <c r="C210" s="1931" t="s">
        <v>355</v>
      </c>
      <c r="D210" s="1583"/>
      <c r="E210" s="1931" t="s">
        <v>357</v>
      </c>
      <c r="F210" s="1583"/>
      <c r="G210" s="1931" t="s">
        <v>312</v>
      </c>
      <c r="H210" s="1583"/>
      <c r="I210" s="1931" t="s">
        <v>313</v>
      </c>
      <c r="J210" s="1583"/>
      <c r="K210" s="1583"/>
      <c r="L210" s="1931" t="s">
        <v>322</v>
      </c>
      <c r="M210" s="1583"/>
      <c r="N210" s="1583"/>
      <c r="O210" s="1931" t="s">
        <v>316</v>
      </c>
      <c r="P210" s="1583"/>
      <c r="Q210" s="1931"/>
      <c r="R210" s="1583"/>
      <c r="S210" s="1932" t="s">
        <v>105</v>
      </c>
      <c r="T210" s="1583"/>
      <c r="U210" s="1583"/>
      <c r="V210" s="1583"/>
      <c r="W210" s="1583"/>
      <c r="X210" s="1583"/>
      <c r="Y210" s="1583"/>
      <c r="Z210" s="1583"/>
      <c r="AA210" s="1931" t="s">
        <v>306</v>
      </c>
      <c r="AB210" s="1583"/>
      <c r="AC210" s="1583"/>
      <c r="AD210" s="1583"/>
      <c r="AE210" s="1583"/>
      <c r="AF210" s="1931" t="s">
        <v>307</v>
      </c>
      <c r="AG210" s="1583"/>
      <c r="AH210" s="1583"/>
      <c r="AI210" s="472" t="s">
        <v>319</v>
      </c>
      <c r="AJ210" s="1933" t="s">
        <v>455</v>
      </c>
      <c r="AK210" s="1583"/>
      <c r="AL210" s="1583"/>
      <c r="AM210" s="1583"/>
      <c r="AN210" s="1583"/>
      <c r="AO210" s="1583"/>
      <c r="AP210" s="471">
        <v>361540000</v>
      </c>
      <c r="AQ210" s="625">
        <v>0</v>
      </c>
      <c r="AR210" s="471">
        <v>361540000</v>
      </c>
      <c r="AS210" s="625">
        <v>0</v>
      </c>
      <c r="AT210" s="625">
        <v>0</v>
      </c>
      <c r="AU210" s="625">
        <v>0</v>
      </c>
      <c r="AV210" s="625">
        <v>0</v>
      </c>
      <c r="AW210" s="625">
        <v>0</v>
      </c>
      <c r="AX210" s="625">
        <v>0</v>
      </c>
      <c r="AY210" s="625">
        <v>0</v>
      </c>
      <c r="AZ210" s="625">
        <v>0</v>
      </c>
      <c r="BA210" s="625">
        <v>0</v>
      </c>
      <c r="BB210" s="625">
        <v>0</v>
      </c>
    </row>
    <row r="211" spans="1:54" hidden="1" x14ac:dyDescent="0.25">
      <c r="A211" s="1931" t="s">
        <v>120</v>
      </c>
      <c r="B211" s="1583"/>
      <c r="C211" s="1931" t="s">
        <v>355</v>
      </c>
      <c r="D211" s="1583"/>
      <c r="E211" s="1931" t="s">
        <v>357</v>
      </c>
      <c r="F211" s="1583"/>
      <c r="G211" s="1931" t="s">
        <v>312</v>
      </c>
      <c r="H211" s="1583"/>
      <c r="I211" s="1931" t="s">
        <v>313</v>
      </c>
      <c r="J211" s="1583"/>
      <c r="K211" s="1583"/>
      <c r="L211" s="1931" t="s">
        <v>322</v>
      </c>
      <c r="M211" s="1583"/>
      <c r="N211" s="1583"/>
      <c r="O211" s="1931" t="s">
        <v>101</v>
      </c>
      <c r="P211" s="1583"/>
      <c r="Q211" s="1931"/>
      <c r="R211" s="1583"/>
      <c r="S211" s="1932" t="s">
        <v>363</v>
      </c>
      <c r="T211" s="1583"/>
      <c r="U211" s="1583"/>
      <c r="V211" s="1583"/>
      <c r="W211" s="1583"/>
      <c r="X211" s="1583"/>
      <c r="Y211" s="1583"/>
      <c r="Z211" s="1583"/>
      <c r="AA211" s="1931" t="s">
        <v>306</v>
      </c>
      <c r="AB211" s="1583"/>
      <c r="AC211" s="1583"/>
      <c r="AD211" s="1583"/>
      <c r="AE211" s="1583"/>
      <c r="AF211" s="1931" t="s">
        <v>307</v>
      </c>
      <c r="AG211" s="1583"/>
      <c r="AH211" s="1583"/>
      <c r="AI211" s="472" t="s">
        <v>319</v>
      </c>
      <c r="AJ211" s="1933" t="s">
        <v>455</v>
      </c>
      <c r="AK211" s="1583"/>
      <c r="AL211" s="1583"/>
      <c r="AM211" s="1583"/>
      <c r="AN211" s="1583"/>
      <c r="AO211" s="1583"/>
      <c r="AP211" s="471">
        <v>844585822</v>
      </c>
      <c r="AQ211" s="625">
        <v>0</v>
      </c>
      <c r="AR211" s="471">
        <v>844585822</v>
      </c>
      <c r="AS211" s="625">
        <v>0</v>
      </c>
      <c r="AT211" s="625">
        <v>0</v>
      </c>
      <c r="AU211" s="625">
        <v>0</v>
      </c>
      <c r="AV211" s="625">
        <v>0</v>
      </c>
      <c r="AW211" s="625">
        <v>0</v>
      </c>
      <c r="AX211" s="625">
        <v>0</v>
      </c>
      <c r="AY211" s="625">
        <v>0</v>
      </c>
      <c r="AZ211" s="625">
        <v>0</v>
      </c>
      <c r="BA211" s="625">
        <v>0</v>
      </c>
      <c r="BB211" s="625">
        <v>0</v>
      </c>
    </row>
    <row r="212" spans="1:54" hidden="1" x14ac:dyDescent="0.25">
      <c r="A212" s="1931" t="s">
        <v>120</v>
      </c>
      <c r="B212" s="1583"/>
      <c r="C212" s="1931" t="s">
        <v>355</v>
      </c>
      <c r="D212" s="1583"/>
      <c r="E212" s="1931" t="s">
        <v>357</v>
      </c>
      <c r="F212" s="1583"/>
      <c r="G212" s="1931" t="s">
        <v>315</v>
      </c>
      <c r="H212" s="1583"/>
      <c r="I212" s="1931"/>
      <c r="J212" s="1583"/>
      <c r="K212" s="1583"/>
      <c r="L212" s="1931"/>
      <c r="M212" s="1583"/>
      <c r="N212" s="1583"/>
      <c r="O212" s="1931"/>
      <c r="P212" s="1583"/>
      <c r="Q212" s="1931"/>
      <c r="R212" s="1583"/>
      <c r="S212" s="1932" t="s">
        <v>351</v>
      </c>
      <c r="T212" s="1583"/>
      <c r="U212" s="1583"/>
      <c r="V212" s="1583"/>
      <c r="W212" s="1583"/>
      <c r="X212" s="1583"/>
      <c r="Y212" s="1583"/>
      <c r="Z212" s="1583"/>
      <c r="AA212" s="1931" t="s">
        <v>306</v>
      </c>
      <c r="AB212" s="1583"/>
      <c r="AC212" s="1583"/>
      <c r="AD212" s="1583"/>
      <c r="AE212" s="1583"/>
      <c r="AF212" s="1931" t="s">
        <v>307</v>
      </c>
      <c r="AG212" s="1583"/>
      <c r="AH212" s="1583"/>
      <c r="AI212" s="472" t="s">
        <v>86</v>
      </c>
      <c r="AJ212" s="1933" t="s">
        <v>308</v>
      </c>
      <c r="AK212" s="1583"/>
      <c r="AL212" s="1583"/>
      <c r="AM212" s="1583"/>
      <c r="AN212" s="1583"/>
      <c r="AO212" s="1583"/>
      <c r="AP212" s="471">
        <v>1923920000</v>
      </c>
      <c r="AQ212" s="625">
        <v>0</v>
      </c>
      <c r="AR212" s="471">
        <v>246140540</v>
      </c>
      <c r="AS212" s="471">
        <v>-323920000</v>
      </c>
      <c r="AT212" s="471">
        <v>96793103</v>
      </c>
      <c r="AU212" s="471">
        <v>-96793103</v>
      </c>
      <c r="AV212" s="471">
        <v>40084740</v>
      </c>
      <c r="AW212" s="471">
        <v>56708363</v>
      </c>
      <c r="AX212" s="471">
        <v>48227129</v>
      </c>
      <c r="AY212" s="471">
        <v>-8142389</v>
      </c>
      <c r="AZ212" s="471">
        <v>48227129</v>
      </c>
      <c r="BA212" s="625">
        <v>0</v>
      </c>
      <c r="BB212" s="625">
        <v>0</v>
      </c>
    </row>
    <row r="213" spans="1:54" hidden="1" x14ac:dyDescent="0.25">
      <c r="A213" s="1935" t="s">
        <v>120</v>
      </c>
      <c r="B213" s="1583"/>
      <c r="C213" s="1935" t="s">
        <v>355</v>
      </c>
      <c r="D213" s="1583"/>
      <c r="E213" s="1935" t="s">
        <v>357</v>
      </c>
      <c r="F213" s="1583"/>
      <c r="G213" s="1935" t="s">
        <v>315</v>
      </c>
      <c r="H213" s="1583"/>
      <c r="I213" s="1935" t="s">
        <v>313</v>
      </c>
      <c r="J213" s="1583"/>
      <c r="K213" s="1583"/>
      <c r="L213" s="1935"/>
      <c r="M213" s="1583"/>
      <c r="N213" s="1583"/>
      <c r="O213" s="1935"/>
      <c r="P213" s="1583"/>
      <c r="Q213" s="1935"/>
      <c r="R213" s="1583"/>
      <c r="S213" s="1934" t="s">
        <v>351</v>
      </c>
      <c r="T213" s="1583"/>
      <c r="U213" s="1583"/>
      <c r="V213" s="1583"/>
      <c r="W213" s="1583"/>
      <c r="X213" s="1583"/>
      <c r="Y213" s="1583"/>
      <c r="Z213" s="1583"/>
      <c r="AA213" s="1935" t="s">
        <v>306</v>
      </c>
      <c r="AB213" s="1583"/>
      <c r="AC213" s="1583"/>
      <c r="AD213" s="1583"/>
      <c r="AE213" s="1583"/>
      <c r="AF213" s="1935" t="s">
        <v>307</v>
      </c>
      <c r="AG213" s="1583"/>
      <c r="AH213" s="1583"/>
      <c r="AI213" s="475" t="s">
        <v>86</v>
      </c>
      <c r="AJ213" s="1936" t="s">
        <v>308</v>
      </c>
      <c r="AK213" s="1583"/>
      <c r="AL213" s="1583"/>
      <c r="AM213" s="1583"/>
      <c r="AN213" s="1583"/>
      <c r="AO213" s="1583"/>
      <c r="AP213" s="474">
        <v>1600000000</v>
      </c>
      <c r="AQ213" s="624">
        <v>0</v>
      </c>
      <c r="AR213" s="474">
        <v>246140540</v>
      </c>
      <c r="AS213" s="624">
        <v>0</v>
      </c>
      <c r="AT213" s="474">
        <v>96793103</v>
      </c>
      <c r="AU213" s="474">
        <v>-96793103</v>
      </c>
      <c r="AV213" s="474">
        <v>40084740</v>
      </c>
      <c r="AW213" s="474">
        <v>56708363</v>
      </c>
      <c r="AX213" s="474">
        <v>48227129</v>
      </c>
      <c r="AY213" s="474">
        <v>-8142389</v>
      </c>
      <c r="AZ213" s="474">
        <v>48227129</v>
      </c>
      <c r="BA213" s="624">
        <v>0</v>
      </c>
      <c r="BB213" s="624">
        <v>0</v>
      </c>
    </row>
    <row r="214" spans="1:54" hidden="1" x14ac:dyDescent="0.25">
      <c r="A214" s="1935" t="s">
        <v>120</v>
      </c>
      <c r="B214" s="1583"/>
      <c r="C214" s="1935" t="s">
        <v>355</v>
      </c>
      <c r="D214" s="1583"/>
      <c r="E214" s="1935" t="s">
        <v>357</v>
      </c>
      <c r="F214" s="1583"/>
      <c r="G214" s="1935" t="s">
        <v>315</v>
      </c>
      <c r="H214" s="1583"/>
      <c r="I214" s="1935" t="s">
        <v>313</v>
      </c>
      <c r="J214" s="1583"/>
      <c r="K214" s="1583"/>
      <c r="L214" s="1935" t="s">
        <v>312</v>
      </c>
      <c r="M214" s="1583"/>
      <c r="N214" s="1583"/>
      <c r="O214" s="1935"/>
      <c r="P214" s="1583"/>
      <c r="Q214" s="1935"/>
      <c r="R214" s="1583"/>
      <c r="S214" s="1934" t="s">
        <v>364</v>
      </c>
      <c r="T214" s="1583"/>
      <c r="U214" s="1583"/>
      <c r="V214" s="1583"/>
      <c r="W214" s="1583"/>
      <c r="X214" s="1583"/>
      <c r="Y214" s="1583"/>
      <c r="Z214" s="1583"/>
      <c r="AA214" s="1935" t="s">
        <v>306</v>
      </c>
      <c r="AB214" s="1583"/>
      <c r="AC214" s="1583"/>
      <c r="AD214" s="1583"/>
      <c r="AE214" s="1583"/>
      <c r="AF214" s="1935" t="s">
        <v>307</v>
      </c>
      <c r="AG214" s="1583"/>
      <c r="AH214" s="1583"/>
      <c r="AI214" s="475" t="s">
        <v>86</v>
      </c>
      <c r="AJ214" s="1936" t="s">
        <v>308</v>
      </c>
      <c r="AK214" s="1583"/>
      <c r="AL214" s="1583"/>
      <c r="AM214" s="1583"/>
      <c r="AN214" s="1583"/>
      <c r="AO214" s="1583"/>
      <c r="AP214" s="474">
        <v>382300000</v>
      </c>
      <c r="AQ214" s="624">
        <v>0</v>
      </c>
      <c r="AR214" s="474">
        <v>97300000</v>
      </c>
      <c r="AS214" s="624">
        <v>0</v>
      </c>
      <c r="AT214" s="474">
        <v>72619672</v>
      </c>
      <c r="AU214" s="474">
        <v>-72619672</v>
      </c>
      <c r="AV214" s="474">
        <v>832562</v>
      </c>
      <c r="AW214" s="474">
        <v>71787110</v>
      </c>
      <c r="AX214" s="474">
        <v>550294</v>
      </c>
      <c r="AY214" s="474">
        <v>282268</v>
      </c>
      <c r="AZ214" s="474">
        <v>550294</v>
      </c>
      <c r="BA214" s="624">
        <v>0</v>
      </c>
      <c r="BB214" s="624">
        <v>0</v>
      </c>
    </row>
    <row r="215" spans="1:54" hidden="1" x14ac:dyDescent="0.25">
      <c r="A215" s="1931" t="s">
        <v>120</v>
      </c>
      <c r="B215" s="1583"/>
      <c r="C215" s="1931" t="s">
        <v>355</v>
      </c>
      <c r="D215" s="1583"/>
      <c r="E215" s="1931" t="s">
        <v>357</v>
      </c>
      <c r="F215" s="1583"/>
      <c r="G215" s="1931" t="s">
        <v>315</v>
      </c>
      <c r="H215" s="1583"/>
      <c r="I215" s="1931" t="s">
        <v>313</v>
      </c>
      <c r="J215" s="1583"/>
      <c r="K215" s="1583"/>
      <c r="L215" s="1931" t="s">
        <v>312</v>
      </c>
      <c r="M215" s="1583"/>
      <c r="N215" s="1583"/>
      <c r="O215" s="1931" t="s">
        <v>312</v>
      </c>
      <c r="P215" s="1583"/>
      <c r="Q215" s="1931"/>
      <c r="R215" s="1583"/>
      <c r="S215" s="1932" t="s">
        <v>365</v>
      </c>
      <c r="T215" s="1583"/>
      <c r="U215" s="1583"/>
      <c r="V215" s="1583"/>
      <c r="W215" s="1583"/>
      <c r="X215" s="1583"/>
      <c r="Y215" s="1583"/>
      <c r="Z215" s="1583"/>
      <c r="AA215" s="1931" t="s">
        <v>306</v>
      </c>
      <c r="AB215" s="1583"/>
      <c r="AC215" s="1583"/>
      <c r="AD215" s="1583"/>
      <c r="AE215" s="1583"/>
      <c r="AF215" s="1931" t="s">
        <v>307</v>
      </c>
      <c r="AG215" s="1583"/>
      <c r="AH215" s="1583"/>
      <c r="AI215" s="472" t="s">
        <v>86</v>
      </c>
      <c r="AJ215" s="1933" t="s">
        <v>308</v>
      </c>
      <c r="AK215" s="1583"/>
      <c r="AL215" s="1583"/>
      <c r="AM215" s="1583"/>
      <c r="AN215" s="1583"/>
      <c r="AO215" s="1583"/>
      <c r="AP215" s="471">
        <v>177300000</v>
      </c>
      <c r="AQ215" s="625">
        <v>0</v>
      </c>
      <c r="AR215" s="471">
        <v>97300000</v>
      </c>
      <c r="AS215" s="625">
        <v>0</v>
      </c>
      <c r="AT215" s="471">
        <v>70000000</v>
      </c>
      <c r="AU215" s="471">
        <v>-70000000</v>
      </c>
      <c r="AV215" s="625">
        <v>0</v>
      </c>
      <c r="AW215" s="471">
        <v>70000000</v>
      </c>
      <c r="AX215" s="625">
        <v>0</v>
      </c>
      <c r="AY215" s="625">
        <v>0</v>
      </c>
      <c r="AZ215" s="625">
        <v>0</v>
      </c>
      <c r="BA215" s="625">
        <v>0</v>
      </c>
      <c r="BB215" s="625">
        <v>0</v>
      </c>
    </row>
    <row r="216" spans="1:54" hidden="1" x14ac:dyDescent="0.25">
      <c r="A216" s="1931" t="s">
        <v>120</v>
      </c>
      <c r="B216" s="1583"/>
      <c r="C216" s="1931" t="s">
        <v>355</v>
      </c>
      <c r="D216" s="1583"/>
      <c r="E216" s="1931" t="s">
        <v>357</v>
      </c>
      <c r="F216" s="1583"/>
      <c r="G216" s="1931" t="s">
        <v>315</v>
      </c>
      <c r="H216" s="1583"/>
      <c r="I216" s="1931" t="s">
        <v>313</v>
      </c>
      <c r="J216" s="1583"/>
      <c r="K216" s="1583"/>
      <c r="L216" s="1931" t="s">
        <v>312</v>
      </c>
      <c r="M216" s="1583"/>
      <c r="N216" s="1583"/>
      <c r="O216" s="1931" t="s">
        <v>315</v>
      </c>
      <c r="P216" s="1583"/>
      <c r="Q216" s="1931"/>
      <c r="R216" s="1583"/>
      <c r="S216" s="1932" t="s">
        <v>360</v>
      </c>
      <c r="T216" s="1583"/>
      <c r="U216" s="1583"/>
      <c r="V216" s="1583"/>
      <c r="W216" s="1583"/>
      <c r="X216" s="1583"/>
      <c r="Y216" s="1583"/>
      <c r="Z216" s="1583"/>
      <c r="AA216" s="1931" t="s">
        <v>306</v>
      </c>
      <c r="AB216" s="1583"/>
      <c r="AC216" s="1583"/>
      <c r="AD216" s="1583"/>
      <c r="AE216" s="1583"/>
      <c r="AF216" s="1931" t="s">
        <v>307</v>
      </c>
      <c r="AG216" s="1583"/>
      <c r="AH216" s="1583"/>
      <c r="AI216" s="472" t="s">
        <v>86</v>
      </c>
      <c r="AJ216" s="1933" t="s">
        <v>308</v>
      </c>
      <c r="AK216" s="1583"/>
      <c r="AL216" s="1583"/>
      <c r="AM216" s="1583"/>
      <c r="AN216" s="1583"/>
      <c r="AO216" s="1583"/>
      <c r="AP216" s="471">
        <v>175000000</v>
      </c>
      <c r="AQ216" s="625">
        <v>0</v>
      </c>
      <c r="AR216" s="625">
        <v>0</v>
      </c>
      <c r="AS216" s="625">
        <v>0</v>
      </c>
      <c r="AT216" s="625">
        <v>0</v>
      </c>
      <c r="AU216" s="625">
        <v>0</v>
      </c>
      <c r="AV216" s="625">
        <v>0</v>
      </c>
      <c r="AW216" s="625">
        <v>0</v>
      </c>
      <c r="AX216" s="625">
        <v>0</v>
      </c>
      <c r="AY216" s="625">
        <v>0</v>
      </c>
      <c r="AZ216" s="625">
        <v>0</v>
      </c>
      <c r="BA216" s="625">
        <v>0</v>
      </c>
      <c r="BB216" s="625">
        <v>0</v>
      </c>
    </row>
    <row r="217" spans="1:54" hidden="1" x14ac:dyDescent="0.25">
      <c r="A217" s="1931" t="s">
        <v>120</v>
      </c>
      <c r="B217" s="1583"/>
      <c r="C217" s="1931" t="s">
        <v>355</v>
      </c>
      <c r="D217" s="1583"/>
      <c r="E217" s="1931" t="s">
        <v>357</v>
      </c>
      <c r="F217" s="1583"/>
      <c r="G217" s="1931" t="s">
        <v>315</v>
      </c>
      <c r="H217" s="1583"/>
      <c r="I217" s="1931" t="s">
        <v>313</v>
      </c>
      <c r="J217" s="1583"/>
      <c r="K217" s="1583"/>
      <c r="L217" s="1931" t="s">
        <v>312</v>
      </c>
      <c r="M217" s="1583"/>
      <c r="N217" s="1583"/>
      <c r="O217" s="1931" t="s">
        <v>322</v>
      </c>
      <c r="P217" s="1583"/>
      <c r="Q217" s="1931"/>
      <c r="R217" s="1583"/>
      <c r="S217" s="1932" t="s">
        <v>361</v>
      </c>
      <c r="T217" s="1583"/>
      <c r="U217" s="1583"/>
      <c r="V217" s="1583"/>
      <c r="W217" s="1583"/>
      <c r="X217" s="1583"/>
      <c r="Y217" s="1583"/>
      <c r="Z217" s="1583"/>
      <c r="AA217" s="1931" t="s">
        <v>306</v>
      </c>
      <c r="AB217" s="1583"/>
      <c r="AC217" s="1583"/>
      <c r="AD217" s="1583"/>
      <c r="AE217" s="1583"/>
      <c r="AF217" s="1931" t="s">
        <v>307</v>
      </c>
      <c r="AG217" s="1583"/>
      <c r="AH217" s="1583"/>
      <c r="AI217" s="472" t="s">
        <v>86</v>
      </c>
      <c r="AJ217" s="1933" t="s">
        <v>308</v>
      </c>
      <c r="AK217" s="1583"/>
      <c r="AL217" s="1583"/>
      <c r="AM217" s="1583"/>
      <c r="AN217" s="1583"/>
      <c r="AO217" s="1583"/>
      <c r="AP217" s="471">
        <v>5000000</v>
      </c>
      <c r="AQ217" s="625">
        <v>0</v>
      </c>
      <c r="AR217" s="625">
        <v>0</v>
      </c>
      <c r="AS217" s="625">
        <v>0</v>
      </c>
      <c r="AT217" s="625">
        <v>0</v>
      </c>
      <c r="AU217" s="625">
        <v>0</v>
      </c>
      <c r="AV217" s="625">
        <v>0</v>
      </c>
      <c r="AW217" s="625">
        <v>0</v>
      </c>
      <c r="AX217" s="625">
        <v>0</v>
      </c>
      <c r="AY217" s="625">
        <v>0</v>
      </c>
      <c r="AZ217" s="625">
        <v>0</v>
      </c>
      <c r="BA217" s="625">
        <v>0</v>
      </c>
      <c r="BB217" s="625">
        <v>0</v>
      </c>
    </row>
    <row r="218" spans="1:54" hidden="1" x14ac:dyDescent="0.25">
      <c r="A218" s="1931" t="s">
        <v>120</v>
      </c>
      <c r="B218" s="1583"/>
      <c r="C218" s="1931" t="s">
        <v>355</v>
      </c>
      <c r="D218" s="1583"/>
      <c r="E218" s="1931" t="s">
        <v>357</v>
      </c>
      <c r="F218" s="1583"/>
      <c r="G218" s="1931" t="s">
        <v>315</v>
      </c>
      <c r="H218" s="1583"/>
      <c r="I218" s="1931" t="s">
        <v>313</v>
      </c>
      <c r="J218" s="1583"/>
      <c r="K218" s="1583"/>
      <c r="L218" s="1931" t="s">
        <v>312</v>
      </c>
      <c r="M218" s="1583"/>
      <c r="N218" s="1583"/>
      <c r="O218" s="1931" t="s">
        <v>316</v>
      </c>
      <c r="P218" s="1583"/>
      <c r="Q218" s="1931"/>
      <c r="R218" s="1583"/>
      <c r="S218" s="1932" t="s">
        <v>105</v>
      </c>
      <c r="T218" s="1583"/>
      <c r="U218" s="1583"/>
      <c r="V218" s="1583"/>
      <c r="W218" s="1583"/>
      <c r="X218" s="1583"/>
      <c r="Y218" s="1583"/>
      <c r="Z218" s="1583"/>
      <c r="AA218" s="1931" t="s">
        <v>306</v>
      </c>
      <c r="AB218" s="1583"/>
      <c r="AC218" s="1583"/>
      <c r="AD218" s="1583"/>
      <c r="AE218" s="1583"/>
      <c r="AF218" s="1931" t="s">
        <v>307</v>
      </c>
      <c r="AG218" s="1583"/>
      <c r="AH218" s="1583"/>
      <c r="AI218" s="472" t="s">
        <v>86</v>
      </c>
      <c r="AJ218" s="1933" t="s">
        <v>308</v>
      </c>
      <c r="AK218" s="1583"/>
      <c r="AL218" s="1583"/>
      <c r="AM218" s="1583"/>
      <c r="AN218" s="1583"/>
      <c r="AO218" s="1583"/>
      <c r="AP218" s="471">
        <v>25000000</v>
      </c>
      <c r="AQ218" s="625">
        <v>0</v>
      </c>
      <c r="AR218" s="625">
        <v>0</v>
      </c>
      <c r="AS218" s="625">
        <v>0</v>
      </c>
      <c r="AT218" s="471">
        <v>2619672</v>
      </c>
      <c r="AU218" s="471">
        <v>-2619672</v>
      </c>
      <c r="AV218" s="471">
        <v>832562</v>
      </c>
      <c r="AW218" s="471">
        <v>1787110</v>
      </c>
      <c r="AX218" s="471">
        <v>550294</v>
      </c>
      <c r="AY218" s="471">
        <v>282268</v>
      </c>
      <c r="AZ218" s="471">
        <v>550294</v>
      </c>
      <c r="BA218" s="625">
        <v>0</v>
      </c>
      <c r="BB218" s="625">
        <v>0</v>
      </c>
    </row>
    <row r="219" spans="1:54" hidden="1" x14ac:dyDescent="0.25">
      <c r="A219" s="1935" t="s">
        <v>120</v>
      </c>
      <c r="B219" s="1583"/>
      <c r="C219" s="1935" t="s">
        <v>355</v>
      </c>
      <c r="D219" s="1583"/>
      <c r="E219" s="1935" t="s">
        <v>357</v>
      </c>
      <c r="F219" s="1583"/>
      <c r="G219" s="1935" t="s">
        <v>315</v>
      </c>
      <c r="H219" s="1583"/>
      <c r="I219" s="1935" t="s">
        <v>313</v>
      </c>
      <c r="J219" s="1583"/>
      <c r="K219" s="1583"/>
      <c r="L219" s="1935" t="s">
        <v>315</v>
      </c>
      <c r="M219" s="1583"/>
      <c r="N219" s="1583"/>
      <c r="O219" s="1935"/>
      <c r="P219" s="1583"/>
      <c r="Q219" s="1935"/>
      <c r="R219" s="1583"/>
      <c r="S219" s="1934" t="s">
        <v>359</v>
      </c>
      <c r="T219" s="1583"/>
      <c r="U219" s="1583"/>
      <c r="V219" s="1583"/>
      <c r="W219" s="1583"/>
      <c r="X219" s="1583"/>
      <c r="Y219" s="1583"/>
      <c r="Z219" s="1583"/>
      <c r="AA219" s="1935" t="s">
        <v>306</v>
      </c>
      <c r="AB219" s="1583"/>
      <c r="AC219" s="1583"/>
      <c r="AD219" s="1583"/>
      <c r="AE219" s="1583"/>
      <c r="AF219" s="1935" t="s">
        <v>307</v>
      </c>
      <c r="AG219" s="1583"/>
      <c r="AH219" s="1583"/>
      <c r="AI219" s="475" t="s">
        <v>86</v>
      </c>
      <c r="AJ219" s="1936" t="s">
        <v>308</v>
      </c>
      <c r="AK219" s="1583"/>
      <c r="AL219" s="1583"/>
      <c r="AM219" s="1583"/>
      <c r="AN219" s="1583"/>
      <c r="AO219" s="1583"/>
      <c r="AP219" s="474">
        <v>1217700000</v>
      </c>
      <c r="AQ219" s="624">
        <v>0</v>
      </c>
      <c r="AR219" s="474">
        <v>148840540</v>
      </c>
      <c r="AS219" s="624">
        <v>0</v>
      </c>
      <c r="AT219" s="474">
        <v>24173431</v>
      </c>
      <c r="AU219" s="474">
        <v>-24173431</v>
      </c>
      <c r="AV219" s="474">
        <v>39252178</v>
      </c>
      <c r="AW219" s="474">
        <v>-15078747</v>
      </c>
      <c r="AX219" s="474">
        <v>47676835</v>
      </c>
      <c r="AY219" s="474">
        <v>-8424657</v>
      </c>
      <c r="AZ219" s="474">
        <v>47676835</v>
      </c>
      <c r="BA219" s="624">
        <v>0</v>
      </c>
      <c r="BB219" s="624">
        <v>0</v>
      </c>
    </row>
    <row r="220" spans="1:54" hidden="1" x14ac:dyDescent="0.25">
      <c r="A220" s="1931" t="s">
        <v>120</v>
      </c>
      <c r="B220" s="1583"/>
      <c r="C220" s="1931" t="s">
        <v>355</v>
      </c>
      <c r="D220" s="1583"/>
      <c r="E220" s="1931" t="s">
        <v>357</v>
      </c>
      <c r="F220" s="1583"/>
      <c r="G220" s="1931" t="s">
        <v>315</v>
      </c>
      <c r="H220" s="1583"/>
      <c r="I220" s="1931" t="s">
        <v>313</v>
      </c>
      <c r="J220" s="1583"/>
      <c r="K220" s="1583"/>
      <c r="L220" s="1931" t="s">
        <v>315</v>
      </c>
      <c r="M220" s="1583"/>
      <c r="N220" s="1583"/>
      <c r="O220" s="1931" t="s">
        <v>312</v>
      </c>
      <c r="P220" s="1583"/>
      <c r="Q220" s="1931"/>
      <c r="R220" s="1583"/>
      <c r="S220" s="1932" t="s">
        <v>365</v>
      </c>
      <c r="T220" s="1583"/>
      <c r="U220" s="1583"/>
      <c r="V220" s="1583"/>
      <c r="W220" s="1583"/>
      <c r="X220" s="1583"/>
      <c r="Y220" s="1583"/>
      <c r="Z220" s="1583"/>
      <c r="AA220" s="1931" t="s">
        <v>306</v>
      </c>
      <c r="AB220" s="1583"/>
      <c r="AC220" s="1583"/>
      <c r="AD220" s="1583"/>
      <c r="AE220" s="1583"/>
      <c r="AF220" s="1931" t="s">
        <v>307</v>
      </c>
      <c r="AG220" s="1583"/>
      <c r="AH220" s="1583"/>
      <c r="AI220" s="472" t="s">
        <v>86</v>
      </c>
      <c r="AJ220" s="1933" t="s">
        <v>308</v>
      </c>
      <c r="AK220" s="1583"/>
      <c r="AL220" s="1583"/>
      <c r="AM220" s="1583"/>
      <c r="AN220" s="1583"/>
      <c r="AO220" s="1583"/>
      <c r="AP220" s="471">
        <v>172000000</v>
      </c>
      <c r="AQ220" s="625">
        <v>0</v>
      </c>
      <c r="AR220" s="471">
        <v>400000</v>
      </c>
      <c r="AS220" s="625">
        <v>0</v>
      </c>
      <c r="AT220" s="625">
        <v>0</v>
      </c>
      <c r="AU220" s="625">
        <v>0</v>
      </c>
      <c r="AV220" s="471">
        <v>17700000</v>
      </c>
      <c r="AW220" s="471">
        <v>-17700000</v>
      </c>
      <c r="AX220" s="471">
        <v>17700000</v>
      </c>
      <c r="AY220" s="625">
        <v>0</v>
      </c>
      <c r="AZ220" s="471">
        <v>17700000</v>
      </c>
      <c r="BA220" s="625">
        <v>0</v>
      </c>
      <c r="BB220" s="625">
        <v>0</v>
      </c>
    </row>
    <row r="221" spans="1:54" hidden="1" x14ac:dyDescent="0.25">
      <c r="A221" s="1931" t="s">
        <v>120</v>
      </c>
      <c r="B221" s="1583"/>
      <c r="C221" s="1931" t="s">
        <v>355</v>
      </c>
      <c r="D221" s="1583"/>
      <c r="E221" s="1931" t="s">
        <v>357</v>
      </c>
      <c r="F221" s="1583"/>
      <c r="G221" s="1931" t="s">
        <v>315</v>
      </c>
      <c r="H221" s="1583"/>
      <c r="I221" s="1931" t="s">
        <v>313</v>
      </c>
      <c r="J221" s="1583"/>
      <c r="K221" s="1583"/>
      <c r="L221" s="1931" t="s">
        <v>315</v>
      </c>
      <c r="M221" s="1583"/>
      <c r="N221" s="1583"/>
      <c r="O221" s="1931" t="s">
        <v>315</v>
      </c>
      <c r="P221" s="1583"/>
      <c r="Q221" s="1931"/>
      <c r="R221" s="1583"/>
      <c r="S221" s="1932" t="s">
        <v>360</v>
      </c>
      <c r="T221" s="1583"/>
      <c r="U221" s="1583"/>
      <c r="V221" s="1583"/>
      <c r="W221" s="1583"/>
      <c r="X221" s="1583"/>
      <c r="Y221" s="1583"/>
      <c r="Z221" s="1583"/>
      <c r="AA221" s="1931" t="s">
        <v>306</v>
      </c>
      <c r="AB221" s="1583"/>
      <c r="AC221" s="1583"/>
      <c r="AD221" s="1583"/>
      <c r="AE221" s="1583"/>
      <c r="AF221" s="1931" t="s">
        <v>307</v>
      </c>
      <c r="AG221" s="1583"/>
      <c r="AH221" s="1583"/>
      <c r="AI221" s="472" t="s">
        <v>86</v>
      </c>
      <c r="AJ221" s="1933" t="s">
        <v>308</v>
      </c>
      <c r="AK221" s="1583"/>
      <c r="AL221" s="1583"/>
      <c r="AM221" s="1583"/>
      <c r="AN221" s="1583"/>
      <c r="AO221" s="1583"/>
      <c r="AP221" s="471">
        <v>633400000</v>
      </c>
      <c r="AQ221" s="625">
        <v>0</v>
      </c>
      <c r="AR221" s="625">
        <v>0</v>
      </c>
      <c r="AS221" s="625">
        <v>0</v>
      </c>
      <c r="AT221" s="625">
        <v>0</v>
      </c>
      <c r="AU221" s="625">
        <v>0</v>
      </c>
      <c r="AV221" s="625">
        <v>0</v>
      </c>
      <c r="AW221" s="625">
        <v>0</v>
      </c>
      <c r="AX221" s="625">
        <v>0</v>
      </c>
      <c r="AY221" s="625">
        <v>0</v>
      </c>
      <c r="AZ221" s="625">
        <v>0</v>
      </c>
      <c r="BA221" s="625">
        <v>0</v>
      </c>
      <c r="BB221" s="625">
        <v>0</v>
      </c>
    </row>
    <row r="222" spans="1:54" hidden="1" x14ac:dyDescent="0.25">
      <c r="A222" s="1931" t="s">
        <v>120</v>
      </c>
      <c r="B222" s="1583"/>
      <c r="C222" s="1931" t="s">
        <v>355</v>
      </c>
      <c r="D222" s="1583"/>
      <c r="E222" s="1931" t="s">
        <v>357</v>
      </c>
      <c r="F222" s="1583"/>
      <c r="G222" s="1931" t="s">
        <v>315</v>
      </c>
      <c r="H222" s="1583"/>
      <c r="I222" s="1931" t="s">
        <v>313</v>
      </c>
      <c r="J222" s="1583"/>
      <c r="K222" s="1583"/>
      <c r="L222" s="1931" t="s">
        <v>315</v>
      </c>
      <c r="M222" s="1583"/>
      <c r="N222" s="1583"/>
      <c r="O222" s="1931" t="s">
        <v>322</v>
      </c>
      <c r="P222" s="1583"/>
      <c r="Q222" s="1931"/>
      <c r="R222" s="1583"/>
      <c r="S222" s="1932" t="s">
        <v>361</v>
      </c>
      <c r="T222" s="1583"/>
      <c r="U222" s="1583"/>
      <c r="V222" s="1583"/>
      <c r="W222" s="1583"/>
      <c r="X222" s="1583"/>
      <c r="Y222" s="1583"/>
      <c r="Z222" s="1583"/>
      <c r="AA222" s="1931" t="s">
        <v>306</v>
      </c>
      <c r="AB222" s="1583"/>
      <c r="AC222" s="1583"/>
      <c r="AD222" s="1583"/>
      <c r="AE222" s="1583"/>
      <c r="AF222" s="1931" t="s">
        <v>307</v>
      </c>
      <c r="AG222" s="1583"/>
      <c r="AH222" s="1583"/>
      <c r="AI222" s="472" t="s">
        <v>86</v>
      </c>
      <c r="AJ222" s="1933" t="s">
        <v>308</v>
      </c>
      <c r="AK222" s="1583"/>
      <c r="AL222" s="1583"/>
      <c r="AM222" s="1583"/>
      <c r="AN222" s="1583"/>
      <c r="AO222" s="1583"/>
      <c r="AP222" s="471">
        <v>120000000</v>
      </c>
      <c r="AQ222" s="625">
        <v>0</v>
      </c>
      <c r="AR222" s="625">
        <v>0</v>
      </c>
      <c r="AS222" s="625">
        <v>0</v>
      </c>
      <c r="AT222" s="625">
        <v>0</v>
      </c>
      <c r="AU222" s="625">
        <v>0</v>
      </c>
      <c r="AV222" s="625">
        <v>0</v>
      </c>
      <c r="AW222" s="625">
        <v>0</v>
      </c>
      <c r="AX222" s="625">
        <v>0</v>
      </c>
      <c r="AY222" s="625">
        <v>0</v>
      </c>
      <c r="AZ222" s="625">
        <v>0</v>
      </c>
      <c r="BA222" s="625">
        <v>0</v>
      </c>
      <c r="BB222" s="625">
        <v>0</v>
      </c>
    </row>
    <row r="223" spans="1:54" hidden="1" x14ac:dyDescent="0.25">
      <c r="A223" s="1931" t="s">
        <v>120</v>
      </c>
      <c r="B223" s="1583"/>
      <c r="C223" s="1931" t="s">
        <v>355</v>
      </c>
      <c r="D223" s="1583"/>
      <c r="E223" s="1931" t="s">
        <v>357</v>
      </c>
      <c r="F223" s="1583"/>
      <c r="G223" s="1931" t="s">
        <v>315</v>
      </c>
      <c r="H223" s="1583"/>
      <c r="I223" s="1931" t="s">
        <v>313</v>
      </c>
      <c r="J223" s="1583"/>
      <c r="K223" s="1583"/>
      <c r="L223" s="1931" t="s">
        <v>315</v>
      </c>
      <c r="M223" s="1583"/>
      <c r="N223" s="1583"/>
      <c r="O223" s="1931" t="s">
        <v>316</v>
      </c>
      <c r="P223" s="1583"/>
      <c r="Q223" s="1931"/>
      <c r="R223" s="1583"/>
      <c r="S223" s="1932" t="s">
        <v>105</v>
      </c>
      <c r="T223" s="1583"/>
      <c r="U223" s="1583"/>
      <c r="V223" s="1583"/>
      <c r="W223" s="1583"/>
      <c r="X223" s="1583"/>
      <c r="Y223" s="1583"/>
      <c r="Z223" s="1583"/>
      <c r="AA223" s="1931" t="s">
        <v>306</v>
      </c>
      <c r="AB223" s="1583"/>
      <c r="AC223" s="1583"/>
      <c r="AD223" s="1583"/>
      <c r="AE223" s="1583"/>
      <c r="AF223" s="1931" t="s">
        <v>307</v>
      </c>
      <c r="AG223" s="1583"/>
      <c r="AH223" s="1583"/>
      <c r="AI223" s="472" t="s">
        <v>86</v>
      </c>
      <c r="AJ223" s="1933" t="s">
        <v>308</v>
      </c>
      <c r="AK223" s="1583"/>
      <c r="AL223" s="1583"/>
      <c r="AM223" s="1583"/>
      <c r="AN223" s="1583"/>
      <c r="AO223" s="1583"/>
      <c r="AP223" s="471">
        <v>140000000</v>
      </c>
      <c r="AQ223" s="625">
        <v>0</v>
      </c>
      <c r="AR223" s="625">
        <v>0</v>
      </c>
      <c r="AS223" s="625">
        <v>0</v>
      </c>
      <c r="AT223" s="471">
        <v>24173431</v>
      </c>
      <c r="AU223" s="471">
        <v>-24173431</v>
      </c>
      <c r="AV223" s="471">
        <v>21552178</v>
      </c>
      <c r="AW223" s="471">
        <v>2621253</v>
      </c>
      <c r="AX223" s="471">
        <v>29976835</v>
      </c>
      <c r="AY223" s="471">
        <v>-8424657</v>
      </c>
      <c r="AZ223" s="471">
        <v>29976835</v>
      </c>
      <c r="BA223" s="625">
        <v>0</v>
      </c>
      <c r="BB223" s="625">
        <v>0</v>
      </c>
    </row>
    <row r="224" spans="1:54" hidden="1" x14ac:dyDescent="0.25">
      <c r="A224" s="1931" t="s">
        <v>120</v>
      </c>
      <c r="B224" s="1583"/>
      <c r="C224" s="1931" t="s">
        <v>355</v>
      </c>
      <c r="D224" s="1583"/>
      <c r="E224" s="1931" t="s">
        <v>357</v>
      </c>
      <c r="F224" s="1583"/>
      <c r="G224" s="1931" t="s">
        <v>315</v>
      </c>
      <c r="H224" s="1583"/>
      <c r="I224" s="1931" t="s">
        <v>313</v>
      </c>
      <c r="J224" s="1583"/>
      <c r="K224" s="1583"/>
      <c r="L224" s="1931" t="s">
        <v>315</v>
      </c>
      <c r="M224" s="1583"/>
      <c r="N224" s="1583"/>
      <c r="O224" s="1931" t="s">
        <v>325</v>
      </c>
      <c r="P224" s="1583"/>
      <c r="Q224" s="1931"/>
      <c r="R224" s="1583"/>
      <c r="S224" s="1932" t="s">
        <v>362</v>
      </c>
      <c r="T224" s="1583"/>
      <c r="U224" s="1583"/>
      <c r="V224" s="1583"/>
      <c r="W224" s="1583"/>
      <c r="X224" s="1583"/>
      <c r="Y224" s="1583"/>
      <c r="Z224" s="1583"/>
      <c r="AA224" s="1931" t="s">
        <v>306</v>
      </c>
      <c r="AB224" s="1583"/>
      <c r="AC224" s="1583"/>
      <c r="AD224" s="1583"/>
      <c r="AE224" s="1583"/>
      <c r="AF224" s="1931" t="s">
        <v>307</v>
      </c>
      <c r="AG224" s="1583"/>
      <c r="AH224" s="1583"/>
      <c r="AI224" s="472" t="s">
        <v>86</v>
      </c>
      <c r="AJ224" s="1933" t="s">
        <v>308</v>
      </c>
      <c r="AK224" s="1583"/>
      <c r="AL224" s="1583"/>
      <c r="AM224" s="1583"/>
      <c r="AN224" s="1583"/>
      <c r="AO224" s="1583"/>
      <c r="AP224" s="471">
        <v>70000000</v>
      </c>
      <c r="AQ224" s="625">
        <v>0</v>
      </c>
      <c r="AR224" s="471">
        <v>70000000</v>
      </c>
      <c r="AS224" s="625">
        <v>0</v>
      </c>
      <c r="AT224" s="625">
        <v>0</v>
      </c>
      <c r="AU224" s="625">
        <v>0</v>
      </c>
      <c r="AV224" s="625">
        <v>0</v>
      </c>
      <c r="AW224" s="625">
        <v>0</v>
      </c>
      <c r="AX224" s="625">
        <v>0</v>
      </c>
      <c r="AY224" s="625">
        <v>0</v>
      </c>
      <c r="AZ224" s="625">
        <v>0</v>
      </c>
      <c r="BA224" s="625">
        <v>0</v>
      </c>
      <c r="BB224" s="625">
        <v>0</v>
      </c>
    </row>
    <row r="225" spans="1:54" hidden="1" x14ac:dyDescent="0.25">
      <c r="A225" s="1931" t="s">
        <v>120</v>
      </c>
      <c r="B225" s="1583"/>
      <c r="C225" s="1931" t="s">
        <v>355</v>
      </c>
      <c r="D225" s="1583"/>
      <c r="E225" s="1931" t="s">
        <v>357</v>
      </c>
      <c r="F225" s="1583"/>
      <c r="G225" s="1931" t="s">
        <v>315</v>
      </c>
      <c r="H225" s="1583"/>
      <c r="I225" s="1931" t="s">
        <v>313</v>
      </c>
      <c r="J225" s="1583"/>
      <c r="K225" s="1583"/>
      <c r="L225" s="1931" t="s">
        <v>315</v>
      </c>
      <c r="M225" s="1583"/>
      <c r="N225" s="1583"/>
      <c r="O225" s="1931" t="s">
        <v>101</v>
      </c>
      <c r="P225" s="1583"/>
      <c r="Q225" s="1931"/>
      <c r="R225" s="1583"/>
      <c r="S225" s="1932" t="s">
        <v>363</v>
      </c>
      <c r="T225" s="1583"/>
      <c r="U225" s="1583"/>
      <c r="V225" s="1583"/>
      <c r="W225" s="1583"/>
      <c r="X225" s="1583"/>
      <c r="Y225" s="1583"/>
      <c r="Z225" s="1583"/>
      <c r="AA225" s="1931" t="s">
        <v>306</v>
      </c>
      <c r="AB225" s="1583"/>
      <c r="AC225" s="1583"/>
      <c r="AD225" s="1583"/>
      <c r="AE225" s="1583"/>
      <c r="AF225" s="1931" t="s">
        <v>307</v>
      </c>
      <c r="AG225" s="1583"/>
      <c r="AH225" s="1583"/>
      <c r="AI225" s="472" t="s">
        <v>86</v>
      </c>
      <c r="AJ225" s="1933" t="s">
        <v>308</v>
      </c>
      <c r="AK225" s="1583"/>
      <c r="AL225" s="1583"/>
      <c r="AM225" s="1583"/>
      <c r="AN225" s="1583"/>
      <c r="AO225" s="1583"/>
      <c r="AP225" s="471">
        <v>82300000</v>
      </c>
      <c r="AQ225" s="625">
        <v>0</v>
      </c>
      <c r="AR225" s="471">
        <v>78440540</v>
      </c>
      <c r="AS225" s="625">
        <v>0</v>
      </c>
      <c r="AT225" s="625">
        <v>0</v>
      </c>
      <c r="AU225" s="625">
        <v>0</v>
      </c>
      <c r="AV225" s="625">
        <v>0</v>
      </c>
      <c r="AW225" s="625">
        <v>0</v>
      </c>
      <c r="AX225" s="625">
        <v>0</v>
      </c>
      <c r="AY225" s="625">
        <v>0</v>
      </c>
      <c r="AZ225" s="625">
        <v>0</v>
      </c>
      <c r="BA225" s="625">
        <v>0</v>
      </c>
      <c r="BB225" s="625">
        <v>0</v>
      </c>
    </row>
    <row r="226" spans="1:54" hidden="1" x14ac:dyDescent="0.25">
      <c r="A226" s="1931" t="s">
        <v>120</v>
      </c>
      <c r="B226" s="1583"/>
      <c r="C226" s="1931" t="s">
        <v>355</v>
      </c>
      <c r="D226" s="1583"/>
      <c r="E226" s="1931" t="s">
        <v>357</v>
      </c>
      <c r="F226" s="1583"/>
      <c r="G226" s="1931" t="s">
        <v>322</v>
      </c>
      <c r="H226" s="1583"/>
      <c r="I226" s="1931"/>
      <c r="J226" s="1583"/>
      <c r="K226" s="1583"/>
      <c r="L226" s="1931"/>
      <c r="M226" s="1583"/>
      <c r="N226" s="1583"/>
      <c r="O226" s="1931"/>
      <c r="P226" s="1583"/>
      <c r="Q226" s="1931"/>
      <c r="R226" s="1583"/>
      <c r="S226" s="1932" t="s">
        <v>353</v>
      </c>
      <c r="T226" s="1583"/>
      <c r="U226" s="1583"/>
      <c r="V226" s="1583"/>
      <c r="W226" s="1583"/>
      <c r="X226" s="1583"/>
      <c r="Y226" s="1583"/>
      <c r="Z226" s="1583"/>
      <c r="AA226" s="1931" t="s">
        <v>306</v>
      </c>
      <c r="AB226" s="1583"/>
      <c r="AC226" s="1583"/>
      <c r="AD226" s="1583"/>
      <c r="AE226" s="1583"/>
      <c r="AF226" s="1931" t="s">
        <v>307</v>
      </c>
      <c r="AG226" s="1583"/>
      <c r="AH226" s="1583"/>
      <c r="AI226" s="472" t="s">
        <v>86</v>
      </c>
      <c r="AJ226" s="1933" t="s">
        <v>308</v>
      </c>
      <c r="AK226" s="1583"/>
      <c r="AL226" s="1583"/>
      <c r="AM226" s="1583"/>
      <c r="AN226" s="1583"/>
      <c r="AO226" s="1583"/>
      <c r="AP226" s="471">
        <v>3500000000</v>
      </c>
      <c r="AQ226" s="471">
        <v>110000000</v>
      </c>
      <c r="AR226" s="471">
        <v>325633119</v>
      </c>
      <c r="AS226" s="471">
        <v>-650000000</v>
      </c>
      <c r="AT226" s="471">
        <v>155117561</v>
      </c>
      <c r="AU226" s="471">
        <v>-45117561</v>
      </c>
      <c r="AV226" s="471">
        <v>131594818</v>
      </c>
      <c r="AW226" s="471">
        <v>23522743</v>
      </c>
      <c r="AX226" s="471">
        <v>136193356</v>
      </c>
      <c r="AY226" s="471">
        <v>-4598538</v>
      </c>
      <c r="AZ226" s="471">
        <v>136193356</v>
      </c>
      <c r="BA226" s="625">
        <v>0</v>
      </c>
      <c r="BB226" s="625">
        <v>0</v>
      </c>
    </row>
    <row r="227" spans="1:54" hidden="1" x14ac:dyDescent="0.25">
      <c r="A227" s="1935" t="s">
        <v>120</v>
      </c>
      <c r="B227" s="1583"/>
      <c r="C227" s="1935" t="s">
        <v>355</v>
      </c>
      <c r="D227" s="1583"/>
      <c r="E227" s="1935" t="s">
        <v>357</v>
      </c>
      <c r="F227" s="1583"/>
      <c r="G227" s="1935" t="s">
        <v>322</v>
      </c>
      <c r="H227" s="1583"/>
      <c r="I227" s="1935" t="s">
        <v>313</v>
      </c>
      <c r="J227" s="1583"/>
      <c r="K227" s="1583"/>
      <c r="L227" s="1935"/>
      <c r="M227" s="1583"/>
      <c r="N227" s="1583"/>
      <c r="O227" s="1935"/>
      <c r="P227" s="1583"/>
      <c r="Q227" s="1935"/>
      <c r="R227" s="1583"/>
      <c r="S227" s="1934" t="s">
        <v>353</v>
      </c>
      <c r="T227" s="1583"/>
      <c r="U227" s="1583"/>
      <c r="V227" s="1583"/>
      <c r="W227" s="1583"/>
      <c r="X227" s="1583"/>
      <c r="Y227" s="1583"/>
      <c r="Z227" s="1583"/>
      <c r="AA227" s="1935" t="s">
        <v>306</v>
      </c>
      <c r="AB227" s="1583"/>
      <c r="AC227" s="1583"/>
      <c r="AD227" s="1583"/>
      <c r="AE227" s="1583"/>
      <c r="AF227" s="1935" t="s">
        <v>307</v>
      </c>
      <c r="AG227" s="1583"/>
      <c r="AH227" s="1583"/>
      <c r="AI227" s="475" t="s">
        <v>86</v>
      </c>
      <c r="AJ227" s="1936" t="s">
        <v>308</v>
      </c>
      <c r="AK227" s="1583"/>
      <c r="AL227" s="1583"/>
      <c r="AM227" s="1583"/>
      <c r="AN227" s="1583"/>
      <c r="AO227" s="1583"/>
      <c r="AP227" s="474">
        <v>2500000000</v>
      </c>
      <c r="AQ227" s="474">
        <v>110000000</v>
      </c>
      <c r="AR227" s="474">
        <v>325633119</v>
      </c>
      <c r="AS227" s="624">
        <v>0</v>
      </c>
      <c r="AT227" s="474">
        <v>155117561</v>
      </c>
      <c r="AU227" s="474">
        <v>-45117561</v>
      </c>
      <c r="AV227" s="474">
        <v>131594818</v>
      </c>
      <c r="AW227" s="474">
        <v>23522743</v>
      </c>
      <c r="AX227" s="474">
        <v>136193356</v>
      </c>
      <c r="AY227" s="474">
        <v>-4598538</v>
      </c>
      <c r="AZ227" s="474">
        <v>136193356</v>
      </c>
      <c r="BA227" s="624">
        <v>0</v>
      </c>
      <c r="BB227" s="624">
        <v>0</v>
      </c>
    </row>
    <row r="228" spans="1:54" hidden="1" x14ac:dyDescent="0.25">
      <c r="A228" s="1935" t="s">
        <v>120</v>
      </c>
      <c r="B228" s="1583"/>
      <c r="C228" s="1935" t="s">
        <v>355</v>
      </c>
      <c r="D228" s="1583"/>
      <c r="E228" s="1935" t="s">
        <v>357</v>
      </c>
      <c r="F228" s="1583"/>
      <c r="G228" s="1935" t="s">
        <v>322</v>
      </c>
      <c r="H228" s="1583"/>
      <c r="I228" s="1935" t="s">
        <v>313</v>
      </c>
      <c r="J228" s="1583"/>
      <c r="K228" s="1583"/>
      <c r="L228" s="1935" t="s">
        <v>312</v>
      </c>
      <c r="M228" s="1583"/>
      <c r="N228" s="1583"/>
      <c r="O228" s="1935"/>
      <c r="P228" s="1583"/>
      <c r="Q228" s="1935"/>
      <c r="R228" s="1583"/>
      <c r="S228" s="1934" t="s">
        <v>364</v>
      </c>
      <c r="T228" s="1583"/>
      <c r="U228" s="1583"/>
      <c r="V228" s="1583"/>
      <c r="W228" s="1583"/>
      <c r="X228" s="1583"/>
      <c r="Y228" s="1583"/>
      <c r="Z228" s="1583"/>
      <c r="AA228" s="1935" t="s">
        <v>306</v>
      </c>
      <c r="AB228" s="1583"/>
      <c r="AC228" s="1583"/>
      <c r="AD228" s="1583"/>
      <c r="AE228" s="1583"/>
      <c r="AF228" s="1935" t="s">
        <v>307</v>
      </c>
      <c r="AG228" s="1583"/>
      <c r="AH228" s="1583"/>
      <c r="AI228" s="475" t="s">
        <v>86</v>
      </c>
      <c r="AJ228" s="1936" t="s">
        <v>308</v>
      </c>
      <c r="AK228" s="1583"/>
      <c r="AL228" s="1583"/>
      <c r="AM228" s="1583"/>
      <c r="AN228" s="1583"/>
      <c r="AO228" s="1583"/>
      <c r="AP228" s="624">
        <v>0</v>
      </c>
      <c r="AQ228" s="624">
        <v>0</v>
      </c>
      <c r="AR228" s="624">
        <v>0</v>
      </c>
      <c r="AS228" s="624">
        <v>0</v>
      </c>
      <c r="AT228" s="624">
        <v>0</v>
      </c>
      <c r="AU228" s="624">
        <v>0</v>
      </c>
      <c r="AV228" s="624">
        <v>0</v>
      </c>
      <c r="AW228" s="624">
        <v>0</v>
      </c>
      <c r="AX228" s="624">
        <v>0</v>
      </c>
      <c r="AY228" s="624">
        <v>0</v>
      </c>
      <c r="AZ228" s="624">
        <v>0</v>
      </c>
      <c r="BA228" s="624">
        <v>0</v>
      </c>
      <c r="BB228" s="624">
        <v>0</v>
      </c>
    </row>
    <row r="229" spans="1:54" hidden="1" x14ac:dyDescent="0.25">
      <c r="A229" s="1931" t="s">
        <v>120</v>
      </c>
      <c r="B229" s="1583"/>
      <c r="C229" s="1931" t="s">
        <v>355</v>
      </c>
      <c r="D229" s="1583"/>
      <c r="E229" s="1931" t="s">
        <v>357</v>
      </c>
      <c r="F229" s="1583"/>
      <c r="G229" s="1931" t="s">
        <v>322</v>
      </c>
      <c r="H229" s="1583"/>
      <c r="I229" s="1931" t="s">
        <v>313</v>
      </c>
      <c r="J229" s="1583"/>
      <c r="K229" s="1583"/>
      <c r="L229" s="1931" t="s">
        <v>312</v>
      </c>
      <c r="M229" s="1583"/>
      <c r="N229" s="1583"/>
      <c r="O229" s="1931" t="s">
        <v>316</v>
      </c>
      <c r="P229" s="1583"/>
      <c r="Q229" s="1931"/>
      <c r="R229" s="1583"/>
      <c r="S229" s="1932" t="s">
        <v>105</v>
      </c>
      <c r="T229" s="1583"/>
      <c r="U229" s="1583"/>
      <c r="V229" s="1583"/>
      <c r="W229" s="1583"/>
      <c r="X229" s="1583"/>
      <c r="Y229" s="1583"/>
      <c r="Z229" s="1583"/>
      <c r="AA229" s="1931" t="s">
        <v>306</v>
      </c>
      <c r="AB229" s="1583"/>
      <c r="AC229" s="1583"/>
      <c r="AD229" s="1583"/>
      <c r="AE229" s="1583"/>
      <c r="AF229" s="1931" t="s">
        <v>307</v>
      </c>
      <c r="AG229" s="1583"/>
      <c r="AH229" s="1583"/>
      <c r="AI229" s="472" t="s">
        <v>86</v>
      </c>
      <c r="AJ229" s="1933" t="s">
        <v>308</v>
      </c>
      <c r="AK229" s="1583"/>
      <c r="AL229" s="1583"/>
      <c r="AM229" s="1583"/>
      <c r="AN229" s="1583"/>
      <c r="AO229" s="1583"/>
      <c r="AP229" s="625">
        <v>0</v>
      </c>
      <c r="AQ229" s="625">
        <v>0</v>
      </c>
      <c r="AR229" s="625">
        <v>0</v>
      </c>
      <c r="AS229" s="625">
        <v>0</v>
      </c>
      <c r="AT229" s="625">
        <v>0</v>
      </c>
      <c r="AU229" s="625">
        <v>0</v>
      </c>
      <c r="AV229" s="625">
        <v>0</v>
      </c>
      <c r="AW229" s="625">
        <v>0</v>
      </c>
      <c r="AX229" s="625">
        <v>0</v>
      </c>
      <c r="AY229" s="625">
        <v>0</v>
      </c>
      <c r="AZ229" s="625">
        <v>0</v>
      </c>
      <c r="BA229" s="625">
        <v>0</v>
      </c>
      <c r="BB229" s="625">
        <v>0</v>
      </c>
    </row>
    <row r="230" spans="1:54" hidden="1" x14ac:dyDescent="0.25">
      <c r="A230" s="1935" t="s">
        <v>120</v>
      </c>
      <c r="B230" s="1583"/>
      <c r="C230" s="1935" t="s">
        <v>355</v>
      </c>
      <c r="D230" s="1583"/>
      <c r="E230" s="1935" t="s">
        <v>357</v>
      </c>
      <c r="F230" s="1583"/>
      <c r="G230" s="1935" t="s">
        <v>322</v>
      </c>
      <c r="H230" s="1583"/>
      <c r="I230" s="1935" t="s">
        <v>313</v>
      </c>
      <c r="J230" s="1583"/>
      <c r="K230" s="1583"/>
      <c r="L230" s="1935" t="s">
        <v>315</v>
      </c>
      <c r="M230" s="1583"/>
      <c r="N230" s="1583"/>
      <c r="O230" s="1935"/>
      <c r="P230" s="1583"/>
      <c r="Q230" s="1935"/>
      <c r="R230" s="1583"/>
      <c r="S230" s="1934" t="s">
        <v>359</v>
      </c>
      <c r="T230" s="1583"/>
      <c r="U230" s="1583"/>
      <c r="V230" s="1583"/>
      <c r="W230" s="1583"/>
      <c r="X230" s="1583"/>
      <c r="Y230" s="1583"/>
      <c r="Z230" s="1583"/>
      <c r="AA230" s="1935" t="s">
        <v>306</v>
      </c>
      <c r="AB230" s="1583"/>
      <c r="AC230" s="1583"/>
      <c r="AD230" s="1583"/>
      <c r="AE230" s="1583"/>
      <c r="AF230" s="1935" t="s">
        <v>307</v>
      </c>
      <c r="AG230" s="1583"/>
      <c r="AH230" s="1583"/>
      <c r="AI230" s="475" t="s">
        <v>86</v>
      </c>
      <c r="AJ230" s="1936" t="s">
        <v>308</v>
      </c>
      <c r="AK230" s="1583"/>
      <c r="AL230" s="1583"/>
      <c r="AM230" s="1583"/>
      <c r="AN230" s="1583"/>
      <c r="AO230" s="1583"/>
      <c r="AP230" s="474">
        <v>2500000000</v>
      </c>
      <c r="AQ230" s="474">
        <v>110000000</v>
      </c>
      <c r="AR230" s="474">
        <v>325633119</v>
      </c>
      <c r="AS230" s="624">
        <v>0</v>
      </c>
      <c r="AT230" s="474">
        <v>155117561</v>
      </c>
      <c r="AU230" s="474">
        <v>-45117561</v>
      </c>
      <c r="AV230" s="474">
        <v>131594818</v>
      </c>
      <c r="AW230" s="474">
        <v>23522743</v>
      </c>
      <c r="AX230" s="474">
        <v>136193356</v>
      </c>
      <c r="AY230" s="474">
        <v>-4598538</v>
      </c>
      <c r="AZ230" s="474">
        <v>136193356</v>
      </c>
      <c r="BA230" s="624">
        <v>0</v>
      </c>
      <c r="BB230" s="624">
        <v>0</v>
      </c>
    </row>
    <row r="231" spans="1:54" hidden="1" x14ac:dyDescent="0.25">
      <c r="A231" s="1931" t="s">
        <v>120</v>
      </c>
      <c r="B231" s="1583"/>
      <c r="C231" s="1931" t="s">
        <v>355</v>
      </c>
      <c r="D231" s="1583"/>
      <c r="E231" s="1931" t="s">
        <v>357</v>
      </c>
      <c r="F231" s="1583"/>
      <c r="G231" s="1931" t="s">
        <v>322</v>
      </c>
      <c r="H231" s="1583"/>
      <c r="I231" s="1931" t="s">
        <v>313</v>
      </c>
      <c r="J231" s="1583"/>
      <c r="K231" s="1583"/>
      <c r="L231" s="1931" t="s">
        <v>315</v>
      </c>
      <c r="M231" s="1583"/>
      <c r="N231" s="1583"/>
      <c r="O231" s="1931" t="s">
        <v>312</v>
      </c>
      <c r="P231" s="1583"/>
      <c r="Q231" s="1931"/>
      <c r="R231" s="1583"/>
      <c r="S231" s="1932" t="s">
        <v>365</v>
      </c>
      <c r="T231" s="1583"/>
      <c r="U231" s="1583"/>
      <c r="V231" s="1583"/>
      <c r="W231" s="1583"/>
      <c r="X231" s="1583"/>
      <c r="Y231" s="1583"/>
      <c r="Z231" s="1583"/>
      <c r="AA231" s="1931" t="s">
        <v>306</v>
      </c>
      <c r="AB231" s="1583"/>
      <c r="AC231" s="1583"/>
      <c r="AD231" s="1583"/>
      <c r="AE231" s="1583"/>
      <c r="AF231" s="1931" t="s">
        <v>307</v>
      </c>
      <c r="AG231" s="1583"/>
      <c r="AH231" s="1583"/>
      <c r="AI231" s="472" t="s">
        <v>86</v>
      </c>
      <c r="AJ231" s="1933" t="s">
        <v>308</v>
      </c>
      <c r="AK231" s="1583"/>
      <c r="AL231" s="1583"/>
      <c r="AM231" s="1583"/>
      <c r="AN231" s="1583"/>
      <c r="AO231" s="1583"/>
      <c r="AP231" s="471">
        <v>1000000000</v>
      </c>
      <c r="AQ231" s="471">
        <v>110000000</v>
      </c>
      <c r="AR231" s="471">
        <v>95633119</v>
      </c>
      <c r="AS231" s="625">
        <v>0</v>
      </c>
      <c r="AT231" s="471">
        <v>53420800</v>
      </c>
      <c r="AU231" s="471">
        <v>56579200</v>
      </c>
      <c r="AV231" s="471">
        <v>82438827</v>
      </c>
      <c r="AW231" s="471">
        <v>-29018027</v>
      </c>
      <c r="AX231" s="471">
        <v>82438827</v>
      </c>
      <c r="AY231" s="625">
        <v>0</v>
      </c>
      <c r="AZ231" s="471">
        <v>82438827</v>
      </c>
      <c r="BA231" s="625">
        <v>0</v>
      </c>
      <c r="BB231" s="625">
        <v>0</v>
      </c>
    </row>
    <row r="232" spans="1:54" hidden="1" x14ac:dyDescent="0.25">
      <c r="A232" s="1931" t="s">
        <v>120</v>
      </c>
      <c r="B232" s="1583"/>
      <c r="C232" s="1931" t="s">
        <v>355</v>
      </c>
      <c r="D232" s="1583"/>
      <c r="E232" s="1931" t="s">
        <v>357</v>
      </c>
      <c r="F232" s="1583"/>
      <c r="G232" s="1931" t="s">
        <v>322</v>
      </c>
      <c r="H232" s="1583"/>
      <c r="I232" s="1931" t="s">
        <v>313</v>
      </c>
      <c r="J232" s="1583"/>
      <c r="K232" s="1583"/>
      <c r="L232" s="1931" t="s">
        <v>315</v>
      </c>
      <c r="M232" s="1583"/>
      <c r="N232" s="1583"/>
      <c r="O232" s="1931" t="s">
        <v>315</v>
      </c>
      <c r="P232" s="1583"/>
      <c r="Q232" s="1931"/>
      <c r="R232" s="1583"/>
      <c r="S232" s="1932" t="s">
        <v>360</v>
      </c>
      <c r="T232" s="1583"/>
      <c r="U232" s="1583"/>
      <c r="V232" s="1583"/>
      <c r="W232" s="1583"/>
      <c r="X232" s="1583"/>
      <c r="Y232" s="1583"/>
      <c r="Z232" s="1583"/>
      <c r="AA232" s="1931" t="s">
        <v>306</v>
      </c>
      <c r="AB232" s="1583"/>
      <c r="AC232" s="1583"/>
      <c r="AD232" s="1583"/>
      <c r="AE232" s="1583"/>
      <c r="AF232" s="1931" t="s">
        <v>307</v>
      </c>
      <c r="AG232" s="1583"/>
      <c r="AH232" s="1583"/>
      <c r="AI232" s="472" t="s">
        <v>86</v>
      </c>
      <c r="AJ232" s="1933" t="s">
        <v>308</v>
      </c>
      <c r="AK232" s="1583"/>
      <c r="AL232" s="1583"/>
      <c r="AM232" s="1583"/>
      <c r="AN232" s="1583"/>
      <c r="AO232" s="1583"/>
      <c r="AP232" s="471">
        <v>550000000</v>
      </c>
      <c r="AQ232" s="625">
        <v>0</v>
      </c>
      <c r="AR232" s="471">
        <v>130000000</v>
      </c>
      <c r="AS232" s="625">
        <v>0</v>
      </c>
      <c r="AT232" s="625">
        <v>0</v>
      </c>
      <c r="AU232" s="625">
        <v>0</v>
      </c>
      <c r="AV232" s="625">
        <v>0</v>
      </c>
      <c r="AW232" s="625">
        <v>0</v>
      </c>
      <c r="AX232" s="625">
        <v>0</v>
      </c>
      <c r="AY232" s="625">
        <v>0</v>
      </c>
      <c r="AZ232" s="625">
        <v>0</v>
      </c>
      <c r="BA232" s="625">
        <v>0</v>
      </c>
      <c r="BB232" s="625">
        <v>0</v>
      </c>
    </row>
    <row r="233" spans="1:54" hidden="1" x14ac:dyDescent="0.25">
      <c r="A233" s="1931" t="s">
        <v>120</v>
      </c>
      <c r="B233" s="1583"/>
      <c r="C233" s="1931" t="s">
        <v>355</v>
      </c>
      <c r="D233" s="1583"/>
      <c r="E233" s="1931" t="s">
        <v>357</v>
      </c>
      <c r="F233" s="1583"/>
      <c r="G233" s="1931" t="s">
        <v>322</v>
      </c>
      <c r="H233" s="1583"/>
      <c r="I233" s="1931" t="s">
        <v>313</v>
      </c>
      <c r="J233" s="1583"/>
      <c r="K233" s="1583"/>
      <c r="L233" s="1931" t="s">
        <v>315</v>
      </c>
      <c r="M233" s="1583"/>
      <c r="N233" s="1583"/>
      <c r="O233" s="1931" t="s">
        <v>322</v>
      </c>
      <c r="P233" s="1583"/>
      <c r="Q233" s="1931"/>
      <c r="R233" s="1583"/>
      <c r="S233" s="1932" t="s">
        <v>361</v>
      </c>
      <c r="T233" s="1583"/>
      <c r="U233" s="1583"/>
      <c r="V233" s="1583"/>
      <c r="W233" s="1583"/>
      <c r="X233" s="1583"/>
      <c r="Y233" s="1583"/>
      <c r="Z233" s="1583"/>
      <c r="AA233" s="1931" t="s">
        <v>306</v>
      </c>
      <c r="AB233" s="1583"/>
      <c r="AC233" s="1583"/>
      <c r="AD233" s="1583"/>
      <c r="AE233" s="1583"/>
      <c r="AF233" s="1931" t="s">
        <v>307</v>
      </c>
      <c r="AG233" s="1583"/>
      <c r="AH233" s="1583"/>
      <c r="AI233" s="472" t="s">
        <v>86</v>
      </c>
      <c r="AJ233" s="1933" t="s">
        <v>308</v>
      </c>
      <c r="AK233" s="1583"/>
      <c r="AL233" s="1583"/>
      <c r="AM233" s="1583"/>
      <c r="AN233" s="1583"/>
      <c r="AO233" s="1583"/>
      <c r="AP233" s="471">
        <v>250000000</v>
      </c>
      <c r="AQ233" s="625">
        <v>0</v>
      </c>
      <c r="AR233" s="625">
        <v>0</v>
      </c>
      <c r="AS233" s="625">
        <v>0</v>
      </c>
      <c r="AT233" s="625">
        <v>0</v>
      </c>
      <c r="AU233" s="625">
        <v>0</v>
      </c>
      <c r="AV233" s="625">
        <v>0</v>
      </c>
      <c r="AW233" s="625">
        <v>0</v>
      </c>
      <c r="AX233" s="625">
        <v>0</v>
      </c>
      <c r="AY233" s="625">
        <v>0</v>
      </c>
      <c r="AZ233" s="625">
        <v>0</v>
      </c>
      <c r="BA233" s="625">
        <v>0</v>
      </c>
      <c r="BB233" s="625">
        <v>0</v>
      </c>
    </row>
    <row r="234" spans="1:54" hidden="1" x14ac:dyDescent="0.25">
      <c r="A234" s="1931" t="s">
        <v>120</v>
      </c>
      <c r="B234" s="1583"/>
      <c r="C234" s="1931" t="s">
        <v>355</v>
      </c>
      <c r="D234" s="1583"/>
      <c r="E234" s="1931" t="s">
        <v>357</v>
      </c>
      <c r="F234" s="1583"/>
      <c r="G234" s="1931" t="s">
        <v>322</v>
      </c>
      <c r="H234" s="1583"/>
      <c r="I234" s="1931" t="s">
        <v>313</v>
      </c>
      <c r="J234" s="1583"/>
      <c r="K234" s="1583"/>
      <c r="L234" s="1931" t="s">
        <v>315</v>
      </c>
      <c r="M234" s="1583"/>
      <c r="N234" s="1583"/>
      <c r="O234" s="1931" t="s">
        <v>316</v>
      </c>
      <c r="P234" s="1583"/>
      <c r="Q234" s="1931"/>
      <c r="R234" s="1583"/>
      <c r="S234" s="1932" t="s">
        <v>105</v>
      </c>
      <c r="T234" s="1583"/>
      <c r="U234" s="1583"/>
      <c r="V234" s="1583"/>
      <c r="W234" s="1583"/>
      <c r="X234" s="1583"/>
      <c r="Y234" s="1583"/>
      <c r="Z234" s="1583"/>
      <c r="AA234" s="1931" t="s">
        <v>306</v>
      </c>
      <c r="AB234" s="1583"/>
      <c r="AC234" s="1583"/>
      <c r="AD234" s="1583"/>
      <c r="AE234" s="1583"/>
      <c r="AF234" s="1931" t="s">
        <v>307</v>
      </c>
      <c r="AG234" s="1583"/>
      <c r="AH234" s="1583"/>
      <c r="AI234" s="472" t="s">
        <v>86</v>
      </c>
      <c r="AJ234" s="1933" t="s">
        <v>308</v>
      </c>
      <c r="AK234" s="1583"/>
      <c r="AL234" s="1583"/>
      <c r="AM234" s="1583"/>
      <c r="AN234" s="1583"/>
      <c r="AO234" s="1583"/>
      <c r="AP234" s="471">
        <v>400000000</v>
      </c>
      <c r="AQ234" s="625">
        <v>0</v>
      </c>
      <c r="AR234" s="625">
        <v>0</v>
      </c>
      <c r="AS234" s="625">
        <v>0</v>
      </c>
      <c r="AT234" s="471">
        <v>101696761</v>
      </c>
      <c r="AU234" s="471">
        <v>-101696761</v>
      </c>
      <c r="AV234" s="471">
        <v>49155991</v>
      </c>
      <c r="AW234" s="471">
        <v>52540770</v>
      </c>
      <c r="AX234" s="471">
        <v>53754529</v>
      </c>
      <c r="AY234" s="471">
        <v>-4598538</v>
      </c>
      <c r="AZ234" s="471">
        <v>53754529</v>
      </c>
      <c r="BA234" s="625">
        <v>0</v>
      </c>
      <c r="BB234" s="625">
        <v>0</v>
      </c>
    </row>
    <row r="235" spans="1:54" hidden="1" x14ac:dyDescent="0.25">
      <c r="A235" s="1931" t="s">
        <v>120</v>
      </c>
      <c r="B235" s="1583"/>
      <c r="C235" s="1931" t="s">
        <v>355</v>
      </c>
      <c r="D235" s="1583"/>
      <c r="E235" s="1931" t="s">
        <v>357</v>
      </c>
      <c r="F235" s="1583"/>
      <c r="G235" s="1931" t="s">
        <v>322</v>
      </c>
      <c r="H235" s="1583"/>
      <c r="I235" s="1931" t="s">
        <v>313</v>
      </c>
      <c r="J235" s="1583"/>
      <c r="K235" s="1583"/>
      <c r="L235" s="1931" t="s">
        <v>315</v>
      </c>
      <c r="M235" s="1583"/>
      <c r="N235" s="1583"/>
      <c r="O235" s="1931" t="s">
        <v>325</v>
      </c>
      <c r="P235" s="1583"/>
      <c r="Q235" s="1931"/>
      <c r="R235" s="1583"/>
      <c r="S235" s="1932" t="s">
        <v>362</v>
      </c>
      <c r="T235" s="1583"/>
      <c r="U235" s="1583"/>
      <c r="V235" s="1583"/>
      <c r="W235" s="1583"/>
      <c r="X235" s="1583"/>
      <c r="Y235" s="1583"/>
      <c r="Z235" s="1583"/>
      <c r="AA235" s="1931" t="s">
        <v>306</v>
      </c>
      <c r="AB235" s="1583"/>
      <c r="AC235" s="1583"/>
      <c r="AD235" s="1583"/>
      <c r="AE235" s="1583"/>
      <c r="AF235" s="1931" t="s">
        <v>307</v>
      </c>
      <c r="AG235" s="1583"/>
      <c r="AH235" s="1583"/>
      <c r="AI235" s="472" t="s">
        <v>86</v>
      </c>
      <c r="AJ235" s="1933" t="s">
        <v>308</v>
      </c>
      <c r="AK235" s="1583"/>
      <c r="AL235" s="1583"/>
      <c r="AM235" s="1583"/>
      <c r="AN235" s="1583"/>
      <c r="AO235" s="1583"/>
      <c r="AP235" s="471">
        <v>200000000</v>
      </c>
      <c r="AQ235" s="625">
        <v>0</v>
      </c>
      <c r="AR235" s="625">
        <v>0</v>
      </c>
      <c r="AS235" s="625">
        <v>0</v>
      </c>
      <c r="AT235" s="625">
        <v>0</v>
      </c>
      <c r="AU235" s="625">
        <v>0</v>
      </c>
      <c r="AV235" s="625">
        <v>0</v>
      </c>
      <c r="AW235" s="625">
        <v>0</v>
      </c>
      <c r="AX235" s="625">
        <v>0</v>
      </c>
      <c r="AY235" s="625">
        <v>0</v>
      </c>
      <c r="AZ235" s="625">
        <v>0</v>
      </c>
      <c r="BA235" s="625">
        <v>0</v>
      </c>
      <c r="BB235" s="625">
        <v>0</v>
      </c>
    </row>
    <row r="236" spans="1:54" hidden="1" x14ac:dyDescent="0.25">
      <c r="A236" s="1931" t="s">
        <v>120</v>
      </c>
      <c r="B236" s="1583"/>
      <c r="C236" s="1931" t="s">
        <v>355</v>
      </c>
      <c r="D236" s="1583"/>
      <c r="E236" s="1931" t="s">
        <v>357</v>
      </c>
      <c r="F236" s="1583"/>
      <c r="G236" s="1931" t="s">
        <v>322</v>
      </c>
      <c r="H236" s="1583"/>
      <c r="I236" s="1931" t="s">
        <v>313</v>
      </c>
      <c r="J236" s="1583"/>
      <c r="K236" s="1583"/>
      <c r="L236" s="1931" t="s">
        <v>315</v>
      </c>
      <c r="M236" s="1583"/>
      <c r="N236" s="1583"/>
      <c r="O236" s="1931" t="s">
        <v>101</v>
      </c>
      <c r="P236" s="1583"/>
      <c r="Q236" s="1931"/>
      <c r="R236" s="1583"/>
      <c r="S236" s="1932" t="s">
        <v>363</v>
      </c>
      <c r="T236" s="1583"/>
      <c r="U236" s="1583"/>
      <c r="V236" s="1583"/>
      <c r="W236" s="1583"/>
      <c r="X236" s="1583"/>
      <c r="Y236" s="1583"/>
      <c r="Z236" s="1583"/>
      <c r="AA236" s="1931" t="s">
        <v>306</v>
      </c>
      <c r="AB236" s="1583"/>
      <c r="AC236" s="1583"/>
      <c r="AD236" s="1583"/>
      <c r="AE236" s="1583"/>
      <c r="AF236" s="1931" t="s">
        <v>307</v>
      </c>
      <c r="AG236" s="1583"/>
      <c r="AH236" s="1583"/>
      <c r="AI236" s="472" t="s">
        <v>86</v>
      </c>
      <c r="AJ236" s="1933" t="s">
        <v>308</v>
      </c>
      <c r="AK236" s="1583"/>
      <c r="AL236" s="1583"/>
      <c r="AM236" s="1583"/>
      <c r="AN236" s="1583"/>
      <c r="AO236" s="1583"/>
      <c r="AP236" s="471">
        <v>100000000</v>
      </c>
      <c r="AQ236" s="625">
        <v>0</v>
      </c>
      <c r="AR236" s="471">
        <v>100000000</v>
      </c>
      <c r="AS236" s="625">
        <v>0</v>
      </c>
      <c r="AT236" s="625">
        <v>0</v>
      </c>
      <c r="AU236" s="625">
        <v>0</v>
      </c>
      <c r="AV236" s="625">
        <v>0</v>
      </c>
      <c r="AW236" s="625">
        <v>0</v>
      </c>
      <c r="AX236" s="625">
        <v>0</v>
      </c>
      <c r="AY236" s="625">
        <v>0</v>
      </c>
      <c r="AZ236" s="625">
        <v>0</v>
      </c>
      <c r="BA236" s="625">
        <v>0</v>
      </c>
      <c r="BB236" s="625">
        <v>0</v>
      </c>
    </row>
    <row r="237" spans="1:54" hidden="1" x14ac:dyDescent="0.25">
      <c r="A237" s="1931" t="s">
        <v>120</v>
      </c>
      <c r="B237" s="1583"/>
      <c r="C237" s="1931" t="s">
        <v>355</v>
      </c>
      <c r="D237" s="1583"/>
      <c r="E237" s="1931" t="s">
        <v>357</v>
      </c>
      <c r="F237" s="1583"/>
      <c r="G237" s="1931" t="s">
        <v>316</v>
      </c>
      <c r="H237" s="1583"/>
      <c r="I237" s="1931"/>
      <c r="J237" s="1583"/>
      <c r="K237" s="1583"/>
      <c r="L237" s="1931"/>
      <c r="M237" s="1583"/>
      <c r="N237" s="1583"/>
      <c r="O237" s="1931"/>
      <c r="P237" s="1583"/>
      <c r="Q237" s="1931"/>
      <c r="R237" s="1583"/>
      <c r="S237" s="1932" t="s">
        <v>352</v>
      </c>
      <c r="T237" s="1583"/>
      <c r="U237" s="1583"/>
      <c r="V237" s="1583"/>
      <c r="W237" s="1583"/>
      <c r="X237" s="1583"/>
      <c r="Y237" s="1583"/>
      <c r="Z237" s="1583"/>
      <c r="AA237" s="1931" t="s">
        <v>306</v>
      </c>
      <c r="AB237" s="1583"/>
      <c r="AC237" s="1583"/>
      <c r="AD237" s="1583"/>
      <c r="AE237" s="1583"/>
      <c r="AF237" s="1931" t="s">
        <v>307</v>
      </c>
      <c r="AG237" s="1583"/>
      <c r="AH237" s="1583"/>
      <c r="AI237" s="472" t="s">
        <v>86</v>
      </c>
      <c r="AJ237" s="1933" t="s">
        <v>308</v>
      </c>
      <c r="AK237" s="1583"/>
      <c r="AL237" s="1583"/>
      <c r="AM237" s="1583"/>
      <c r="AN237" s="1583"/>
      <c r="AO237" s="1583"/>
      <c r="AP237" s="471">
        <v>900000000</v>
      </c>
      <c r="AQ237" s="471">
        <v>63500000</v>
      </c>
      <c r="AR237" s="471">
        <v>32948646</v>
      </c>
      <c r="AS237" s="625">
        <v>0</v>
      </c>
      <c r="AT237" s="471">
        <v>27233947</v>
      </c>
      <c r="AU237" s="471">
        <v>36266053</v>
      </c>
      <c r="AV237" s="471">
        <v>41540466</v>
      </c>
      <c r="AW237" s="471">
        <v>-14306519</v>
      </c>
      <c r="AX237" s="471">
        <v>41053340</v>
      </c>
      <c r="AY237" s="471">
        <v>487126</v>
      </c>
      <c r="AZ237" s="471">
        <v>41053340</v>
      </c>
      <c r="BA237" s="625">
        <v>0</v>
      </c>
      <c r="BB237" s="625">
        <v>0</v>
      </c>
    </row>
    <row r="238" spans="1:54" hidden="1" x14ac:dyDescent="0.25">
      <c r="A238" s="1935" t="s">
        <v>120</v>
      </c>
      <c r="B238" s="1583"/>
      <c r="C238" s="1935" t="s">
        <v>355</v>
      </c>
      <c r="D238" s="1583"/>
      <c r="E238" s="1935" t="s">
        <v>357</v>
      </c>
      <c r="F238" s="1583"/>
      <c r="G238" s="1935" t="s">
        <v>316</v>
      </c>
      <c r="H238" s="1583"/>
      <c r="I238" s="1935" t="s">
        <v>313</v>
      </c>
      <c r="J238" s="1583"/>
      <c r="K238" s="1583"/>
      <c r="L238" s="1935"/>
      <c r="M238" s="1583"/>
      <c r="N238" s="1583"/>
      <c r="O238" s="1935"/>
      <c r="P238" s="1583"/>
      <c r="Q238" s="1935"/>
      <c r="R238" s="1583"/>
      <c r="S238" s="1934" t="s">
        <v>352</v>
      </c>
      <c r="T238" s="1583"/>
      <c r="U238" s="1583"/>
      <c r="V238" s="1583"/>
      <c r="W238" s="1583"/>
      <c r="X238" s="1583"/>
      <c r="Y238" s="1583"/>
      <c r="Z238" s="1583"/>
      <c r="AA238" s="1935" t="s">
        <v>306</v>
      </c>
      <c r="AB238" s="1583"/>
      <c r="AC238" s="1583"/>
      <c r="AD238" s="1583"/>
      <c r="AE238" s="1583"/>
      <c r="AF238" s="1935" t="s">
        <v>307</v>
      </c>
      <c r="AG238" s="1583"/>
      <c r="AH238" s="1583"/>
      <c r="AI238" s="475" t="s">
        <v>86</v>
      </c>
      <c r="AJ238" s="1936" t="s">
        <v>308</v>
      </c>
      <c r="AK238" s="1583"/>
      <c r="AL238" s="1583"/>
      <c r="AM238" s="1583"/>
      <c r="AN238" s="1583"/>
      <c r="AO238" s="1583"/>
      <c r="AP238" s="474">
        <v>600000000</v>
      </c>
      <c r="AQ238" s="474">
        <v>63500000</v>
      </c>
      <c r="AR238" s="474">
        <v>32948646</v>
      </c>
      <c r="AS238" s="624">
        <v>0</v>
      </c>
      <c r="AT238" s="474">
        <v>27233947</v>
      </c>
      <c r="AU238" s="474">
        <v>36266053</v>
      </c>
      <c r="AV238" s="474">
        <v>41540466</v>
      </c>
      <c r="AW238" s="474">
        <v>-14306519</v>
      </c>
      <c r="AX238" s="474">
        <v>41053340</v>
      </c>
      <c r="AY238" s="474">
        <v>487126</v>
      </c>
      <c r="AZ238" s="474">
        <v>41053340</v>
      </c>
      <c r="BA238" s="624">
        <v>0</v>
      </c>
      <c r="BB238" s="624">
        <v>0</v>
      </c>
    </row>
    <row r="239" spans="1:54" hidden="1" x14ac:dyDescent="0.25">
      <c r="A239" s="1935" t="s">
        <v>120</v>
      </c>
      <c r="B239" s="1583"/>
      <c r="C239" s="1935" t="s">
        <v>355</v>
      </c>
      <c r="D239" s="1583"/>
      <c r="E239" s="1935" t="s">
        <v>357</v>
      </c>
      <c r="F239" s="1583"/>
      <c r="G239" s="1935" t="s">
        <v>316</v>
      </c>
      <c r="H239" s="1583"/>
      <c r="I239" s="1935" t="s">
        <v>313</v>
      </c>
      <c r="J239" s="1583"/>
      <c r="K239" s="1583"/>
      <c r="L239" s="1935" t="s">
        <v>315</v>
      </c>
      <c r="M239" s="1583"/>
      <c r="N239" s="1583"/>
      <c r="O239" s="1935"/>
      <c r="P239" s="1583"/>
      <c r="Q239" s="1935"/>
      <c r="R239" s="1583"/>
      <c r="S239" s="1934" t="s">
        <v>359</v>
      </c>
      <c r="T239" s="1583"/>
      <c r="U239" s="1583"/>
      <c r="V239" s="1583"/>
      <c r="W239" s="1583"/>
      <c r="X239" s="1583"/>
      <c r="Y239" s="1583"/>
      <c r="Z239" s="1583"/>
      <c r="AA239" s="1935" t="s">
        <v>306</v>
      </c>
      <c r="AB239" s="1583"/>
      <c r="AC239" s="1583"/>
      <c r="AD239" s="1583"/>
      <c r="AE239" s="1583"/>
      <c r="AF239" s="1935" t="s">
        <v>307</v>
      </c>
      <c r="AG239" s="1583"/>
      <c r="AH239" s="1583"/>
      <c r="AI239" s="475" t="s">
        <v>86</v>
      </c>
      <c r="AJ239" s="1936" t="s">
        <v>308</v>
      </c>
      <c r="AK239" s="1583"/>
      <c r="AL239" s="1583"/>
      <c r="AM239" s="1583"/>
      <c r="AN239" s="1583"/>
      <c r="AO239" s="1583"/>
      <c r="AP239" s="474">
        <v>600000000</v>
      </c>
      <c r="AQ239" s="474">
        <v>63500000</v>
      </c>
      <c r="AR239" s="474">
        <v>32948646</v>
      </c>
      <c r="AS239" s="624">
        <v>0</v>
      </c>
      <c r="AT239" s="474">
        <v>27233947</v>
      </c>
      <c r="AU239" s="474">
        <v>36266053</v>
      </c>
      <c r="AV239" s="474">
        <v>41540466</v>
      </c>
      <c r="AW239" s="474">
        <v>-14306519</v>
      </c>
      <c r="AX239" s="474">
        <v>41053340</v>
      </c>
      <c r="AY239" s="474">
        <v>487126</v>
      </c>
      <c r="AZ239" s="474">
        <v>41053340</v>
      </c>
      <c r="BA239" s="624">
        <v>0</v>
      </c>
      <c r="BB239" s="624">
        <v>0</v>
      </c>
    </row>
    <row r="240" spans="1:54" hidden="1" x14ac:dyDescent="0.25">
      <c r="A240" s="1931" t="s">
        <v>120</v>
      </c>
      <c r="B240" s="1583"/>
      <c r="C240" s="1931" t="s">
        <v>355</v>
      </c>
      <c r="D240" s="1583"/>
      <c r="E240" s="1931" t="s">
        <v>357</v>
      </c>
      <c r="F240" s="1583"/>
      <c r="G240" s="1931" t="s">
        <v>316</v>
      </c>
      <c r="H240" s="1583"/>
      <c r="I240" s="1931" t="s">
        <v>313</v>
      </c>
      <c r="J240" s="1583"/>
      <c r="K240" s="1583"/>
      <c r="L240" s="1931" t="s">
        <v>315</v>
      </c>
      <c r="M240" s="1583"/>
      <c r="N240" s="1583"/>
      <c r="O240" s="1931" t="s">
        <v>312</v>
      </c>
      <c r="P240" s="1583"/>
      <c r="Q240" s="1931"/>
      <c r="R240" s="1583"/>
      <c r="S240" s="1932" t="s">
        <v>365</v>
      </c>
      <c r="T240" s="1583"/>
      <c r="U240" s="1583"/>
      <c r="V240" s="1583"/>
      <c r="W240" s="1583"/>
      <c r="X240" s="1583"/>
      <c r="Y240" s="1583"/>
      <c r="Z240" s="1583"/>
      <c r="AA240" s="1931" t="s">
        <v>306</v>
      </c>
      <c r="AB240" s="1583"/>
      <c r="AC240" s="1583"/>
      <c r="AD240" s="1583"/>
      <c r="AE240" s="1583"/>
      <c r="AF240" s="1931" t="s">
        <v>307</v>
      </c>
      <c r="AG240" s="1583"/>
      <c r="AH240" s="1583"/>
      <c r="AI240" s="472" t="s">
        <v>86</v>
      </c>
      <c r="AJ240" s="1933" t="s">
        <v>308</v>
      </c>
      <c r="AK240" s="1583"/>
      <c r="AL240" s="1583"/>
      <c r="AM240" s="1583"/>
      <c r="AN240" s="1583"/>
      <c r="AO240" s="1583"/>
      <c r="AP240" s="471">
        <v>313318843</v>
      </c>
      <c r="AQ240" s="471">
        <v>63500000</v>
      </c>
      <c r="AR240" s="471">
        <v>28583944</v>
      </c>
      <c r="AS240" s="625">
        <v>0</v>
      </c>
      <c r="AT240" s="625">
        <v>0</v>
      </c>
      <c r="AU240" s="471">
        <v>63500000</v>
      </c>
      <c r="AV240" s="471">
        <v>29904183</v>
      </c>
      <c r="AW240" s="471">
        <v>-29904183</v>
      </c>
      <c r="AX240" s="471">
        <v>29904183</v>
      </c>
      <c r="AY240" s="625">
        <v>0</v>
      </c>
      <c r="AZ240" s="471">
        <v>29904183</v>
      </c>
      <c r="BA240" s="625">
        <v>0</v>
      </c>
      <c r="BB240" s="625">
        <v>0</v>
      </c>
    </row>
    <row r="241" spans="1:54" hidden="1" x14ac:dyDescent="0.25">
      <c r="A241" s="1931" t="s">
        <v>120</v>
      </c>
      <c r="B241" s="1583"/>
      <c r="C241" s="1931" t="s">
        <v>355</v>
      </c>
      <c r="D241" s="1583"/>
      <c r="E241" s="1931" t="s">
        <v>357</v>
      </c>
      <c r="F241" s="1583"/>
      <c r="G241" s="1931" t="s">
        <v>316</v>
      </c>
      <c r="H241" s="1583"/>
      <c r="I241" s="1931" t="s">
        <v>313</v>
      </c>
      <c r="J241" s="1583"/>
      <c r="K241" s="1583"/>
      <c r="L241" s="1931" t="s">
        <v>315</v>
      </c>
      <c r="M241" s="1583"/>
      <c r="N241" s="1583"/>
      <c r="O241" s="1931" t="s">
        <v>315</v>
      </c>
      <c r="P241" s="1583"/>
      <c r="Q241" s="1931"/>
      <c r="R241" s="1583"/>
      <c r="S241" s="1932" t="s">
        <v>360</v>
      </c>
      <c r="T241" s="1583"/>
      <c r="U241" s="1583"/>
      <c r="V241" s="1583"/>
      <c r="W241" s="1583"/>
      <c r="X241" s="1583"/>
      <c r="Y241" s="1583"/>
      <c r="Z241" s="1583"/>
      <c r="AA241" s="1931" t="s">
        <v>306</v>
      </c>
      <c r="AB241" s="1583"/>
      <c r="AC241" s="1583"/>
      <c r="AD241" s="1583"/>
      <c r="AE241" s="1583"/>
      <c r="AF241" s="1931" t="s">
        <v>307</v>
      </c>
      <c r="AG241" s="1583"/>
      <c r="AH241" s="1583"/>
      <c r="AI241" s="472" t="s">
        <v>86</v>
      </c>
      <c r="AJ241" s="1933" t="s">
        <v>308</v>
      </c>
      <c r="AK241" s="1583"/>
      <c r="AL241" s="1583"/>
      <c r="AM241" s="1583"/>
      <c r="AN241" s="1583"/>
      <c r="AO241" s="1583"/>
      <c r="AP241" s="471">
        <v>62595455</v>
      </c>
      <c r="AQ241" s="625">
        <v>0</v>
      </c>
      <c r="AR241" s="625">
        <v>0</v>
      </c>
      <c r="AS241" s="625">
        <v>0</v>
      </c>
      <c r="AT241" s="625">
        <v>0</v>
      </c>
      <c r="AU241" s="625">
        <v>0</v>
      </c>
      <c r="AV241" s="625">
        <v>0</v>
      </c>
      <c r="AW241" s="625">
        <v>0</v>
      </c>
      <c r="AX241" s="625">
        <v>0</v>
      </c>
      <c r="AY241" s="625">
        <v>0</v>
      </c>
      <c r="AZ241" s="625">
        <v>0</v>
      </c>
      <c r="BA241" s="625">
        <v>0</v>
      </c>
      <c r="BB241" s="625">
        <v>0</v>
      </c>
    </row>
    <row r="242" spans="1:54" hidden="1" x14ac:dyDescent="0.25">
      <c r="A242" s="1931" t="s">
        <v>120</v>
      </c>
      <c r="B242" s="1583"/>
      <c r="C242" s="1931" t="s">
        <v>355</v>
      </c>
      <c r="D242" s="1583"/>
      <c r="E242" s="1931" t="s">
        <v>357</v>
      </c>
      <c r="F242" s="1583"/>
      <c r="G242" s="1931" t="s">
        <v>316</v>
      </c>
      <c r="H242" s="1583"/>
      <c r="I242" s="1931" t="s">
        <v>313</v>
      </c>
      <c r="J242" s="1583"/>
      <c r="K242" s="1583"/>
      <c r="L242" s="1931" t="s">
        <v>315</v>
      </c>
      <c r="M242" s="1583"/>
      <c r="N242" s="1583"/>
      <c r="O242" s="1931" t="s">
        <v>322</v>
      </c>
      <c r="P242" s="1583"/>
      <c r="Q242" s="1931"/>
      <c r="R242" s="1583"/>
      <c r="S242" s="1932" t="s">
        <v>361</v>
      </c>
      <c r="T242" s="1583"/>
      <c r="U242" s="1583"/>
      <c r="V242" s="1583"/>
      <c r="W242" s="1583"/>
      <c r="X242" s="1583"/>
      <c r="Y242" s="1583"/>
      <c r="Z242" s="1583"/>
      <c r="AA242" s="1931" t="s">
        <v>306</v>
      </c>
      <c r="AB242" s="1583"/>
      <c r="AC242" s="1583"/>
      <c r="AD242" s="1583"/>
      <c r="AE242" s="1583"/>
      <c r="AF242" s="1931" t="s">
        <v>307</v>
      </c>
      <c r="AG242" s="1583"/>
      <c r="AH242" s="1583"/>
      <c r="AI242" s="472" t="s">
        <v>86</v>
      </c>
      <c r="AJ242" s="1933" t="s">
        <v>308</v>
      </c>
      <c r="AK242" s="1583"/>
      <c r="AL242" s="1583"/>
      <c r="AM242" s="1583"/>
      <c r="AN242" s="1583"/>
      <c r="AO242" s="1583"/>
      <c r="AP242" s="471">
        <v>45000000</v>
      </c>
      <c r="AQ242" s="625">
        <v>0</v>
      </c>
      <c r="AR242" s="625">
        <v>0</v>
      </c>
      <c r="AS242" s="625">
        <v>0</v>
      </c>
      <c r="AT242" s="625">
        <v>0</v>
      </c>
      <c r="AU242" s="625">
        <v>0</v>
      </c>
      <c r="AV242" s="625">
        <v>0</v>
      </c>
      <c r="AW242" s="625">
        <v>0</v>
      </c>
      <c r="AX242" s="625">
        <v>0</v>
      </c>
      <c r="AY242" s="625">
        <v>0</v>
      </c>
      <c r="AZ242" s="625">
        <v>0</v>
      </c>
      <c r="BA242" s="625">
        <v>0</v>
      </c>
      <c r="BB242" s="625">
        <v>0</v>
      </c>
    </row>
    <row r="243" spans="1:54" hidden="1" x14ac:dyDescent="0.25">
      <c r="A243" s="1931" t="s">
        <v>120</v>
      </c>
      <c r="B243" s="1583"/>
      <c r="C243" s="1931" t="s">
        <v>355</v>
      </c>
      <c r="D243" s="1583"/>
      <c r="E243" s="1931" t="s">
        <v>357</v>
      </c>
      <c r="F243" s="1583"/>
      <c r="G243" s="1931" t="s">
        <v>316</v>
      </c>
      <c r="H243" s="1583"/>
      <c r="I243" s="1931" t="s">
        <v>313</v>
      </c>
      <c r="J243" s="1583"/>
      <c r="K243" s="1583"/>
      <c r="L243" s="1931" t="s">
        <v>315</v>
      </c>
      <c r="M243" s="1583"/>
      <c r="N243" s="1583"/>
      <c r="O243" s="1931" t="s">
        <v>316</v>
      </c>
      <c r="P243" s="1583"/>
      <c r="Q243" s="1931"/>
      <c r="R243" s="1583"/>
      <c r="S243" s="1932" t="s">
        <v>105</v>
      </c>
      <c r="T243" s="1583"/>
      <c r="U243" s="1583"/>
      <c r="V243" s="1583"/>
      <c r="W243" s="1583"/>
      <c r="X243" s="1583"/>
      <c r="Y243" s="1583"/>
      <c r="Z243" s="1583"/>
      <c r="AA243" s="1931" t="s">
        <v>306</v>
      </c>
      <c r="AB243" s="1583"/>
      <c r="AC243" s="1583"/>
      <c r="AD243" s="1583"/>
      <c r="AE243" s="1583"/>
      <c r="AF243" s="1931" t="s">
        <v>307</v>
      </c>
      <c r="AG243" s="1583"/>
      <c r="AH243" s="1583"/>
      <c r="AI243" s="472" t="s">
        <v>86</v>
      </c>
      <c r="AJ243" s="1933" t="s">
        <v>308</v>
      </c>
      <c r="AK243" s="1583"/>
      <c r="AL243" s="1583"/>
      <c r="AM243" s="1583"/>
      <c r="AN243" s="1583"/>
      <c r="AO243" s="1583"/>
      <c r="AP243" s="471">
        <v>139085702</v>
      </c>
      <c r="AQ243" s="625">
        <v>0</v>
      </c>
      <c r="AR243" s="471">
        <v>4364702</v>
      </c>
      <c r="AS243" s="625">
        <v>0</v>
      </c>
      <c r="AT243" s="471">
        <v>27233947</v>
      </c>
      <c r="AU243" s="471">
        <v>-27233947</v>
      </c>
      <c r="AV243" s="471">
        <v>11636283</v>
      </c>
      <c r="AW243" s="471">
        <v>15597664</v>
      </c>
      <c r="AX243" s="471">
        <v>11149157</v>
      </c>
      <c r="AY243" s="471">
        <v>487126</v>
      </c>
      <c r="AZ243" s="471">
        <v>11149157</v>
      </c>
      <c r="BA243" s="625">
        <v>0</v>
      </c>
      <c r="BB243" s="625">
        <v>0</v>
      </c>
    </row>
    <row r="244" spans="1:54" hidden="1" x14ac:dyDescent="0.25">
      <c r="A244" s="1931" t="s">
        <v>120</v>
      </c>
      <c r="B244" s="1583"/>
      <c r="C244" s="1931" t="s">
        <v>355</v>
      </c>
      <c r="D244" s="1583"/>
      <c r="E244" s="1931" t="s">
        <v>357</v>
      </c>
      <c r="F244" s="1583"/>
      <c r="G244" s="1931" t="s">
        <v>316</v>
      </c>
      <c r="H244" s="1583"/>
      <c r="I244" s="1931" t="s">
        <v>313</v>
      </c>
      <c r="J244" s="1583"/>
      <c r="K244" s="1583"/>
      <c r="L244" s="1931" t="s">
        <v>315</v>
      </c>
      <c r="M244" s="1583"/>
      <c r="N244" s="1583"/>
      <c r="O244" s="1931" t="s">
        <v>325</v>
      </c>
      <c r="P244" s="1583"/>
      <c r="Q244" s="1931"/>
      <c r="R244" s="1583"/>
      <c r="S244" s="1932" t="s">
        <v>362</v>
      </c>
      <c r="T244" s="1583"/>
      <c r="U244" s="1583"/>
      <c r="V244" s="1583"/>
      <c r="W244" s="1583"/>
      <c r="X244" s="1583"/>
      <c r="Y244" s="1583"/>
      <c r="Z244" s="1583"/>
      <c r="AA244" s="1931" t="s">
        <v>306</v>
      </c>
      <c r="AB244" s="1583"/>
      <c r="AC244" s="1583"/>
      <c r="AD244" s="1583"/>
      <c r="AE244" s="1583"/>
      <c r="AF244" s="1931" t="s">
        <v>307</v>
      </c>
      <c r="AG244" s="1583"/>
      <c r="AH244" s="1583"/>
      <c r="AI244" s="472" t="s">
        <v>86</v>
      </c>
      <c r="AJ244" s="1933" t="s">
        <v>308</v>
      </c>
      <c r="AK244" s="1583"/>
      <c r="AL244" s="1583"/>
      <c r="AM244" s="1583"/>
      <c r="AN244" s="1583"/>
      <c r="AO244" s="1583"/>
      <c r="AP244" s="471">
        <v>40000000</v>
      </c>
      <c r="AQ244" s="625">
        <v>0</v>
      </c>
      <c r="AR244" s="625">
        <v>0</v>
      </c>
      <c r="AS244" s="625">
        <v>0</v>
      </c>
      <c r="AT244" s="625">
        <v>0</v>
      </c>
      <c r="AU244" s="625">
        <v>0</v>
      </c>
      <c r="AV244" s="625">
        <v>0</v>
      </c>
      <c r="AW244" s="625">
        <v>0</v>
      </c>
      <c r="AX244" s="625">
        <v>0</v>
      </c>
      <c r="AY244" s="625">
        <v>0</v>
      </c>
      <c r="AZ244" s="625">
        <v>0</v>
      </c>
      <c r="BA244" s="625">
        <v>0</v>
      </c>
      <c r="BB244" s="625">
        <v>0</v>
      </c>
    </row>
    <row r="245" spans="1:54" hidden="1" x14ac:dyDescent="0.25">
      <c r="A245" s="1931" t="s">
        <v>120</v>
      </c>
      <c r="B245" s="1583"/>
      <c r="C245" s="1931" t="s">
        <v>355</v>
      </c>
      <c r="D245" s="1583"/>
      <c r="E245" s="1931" t="s">
        <v>357</v>
      </c>
      <c r="F245" s="1583"/>
      <c r="G245" s="1931" t="s">
        <v>316</v>
      </c>
      <c r="H245" s="1583"/>
      <c r="I245" s="1931" t="s">
        <v>313</v>
      </c>
      <c r="J245" s="1583"/>
      <c r="K245" s="1583"/>
      <c r="L245" s="1931" t="s">
        <v>315</v>
      </c>
      <c r="M245" s="1583"/>
      <c r="N245" s="1583"/>
      <c r="O245" s="1931" t="s">
        <v>101</v>
      </c>
      <c r="P245" s="1583"/>
      <c r="Q245" s="1931"/>
      <c r="R245" s="1583"/>
      <c r="S245" s="1932" t="s">
        <v>363</v>
      </c>
      <c r="T245" s="1583"/>
      <c r="U245" s="1583"/>
      <c r="V245" s="1583"/>
      <c r="W245" s="1583"/>
      <c r="X245" s="1583"/>
      <c r="Y245" s="1583"/>
      <c r="Z245" s="1583"/>
      <c r="AA245" s="1931" t="s">
        <v>306</v>
      </c>
      <c r="AB245" s="1583"/>
      <c r="AC245" s="1583"/>
      <c r="AD245" s="1583"/>
      <c r="AE245" s="1583"/>
      <c r="AF245" s="1931" t="s">
        <v>307</v>
      </c>
      <c r="AG245" s="1583"/>
      <c r="AH245" s="1583"/>
      <c r="AI245" s="472" t="s">
        <v>86</v>
      </c>
      <c r="AJ245" s="1933" t="s">
        <v>308</v>
      </c>
      <c r="AK245" s="1583"/>
      <c r="AL245" s="1583"/>
      <c r="AM245" s="1583"/>
      <c r="AN245" s="1583"/>
      <c r="AO245" s="1583"/>
      <c r="AP245" s="625">
        <v>0</v>
      </c>
      <c r="AQ245" s="625">
        <v>0</v>
      </c>
      <c r="AR245" s="625">
        <v>0</v>
      </c>
      <c r="AS245" s="625">
        <v>0</v>
      </c>
      <c r="AT245" s="625">
        <v>0</v>
      </c>
      <c r="AU245" s="625">
        <v>0</v>
      </c>
      <c r="AV245" s="625">
        <v>0</v>
      </c>
      <c r="AW245" s="625">
        <v>0</v>
      </c>
      <c r="AX245" s="625">
        <v>0</v>
      </c>
      <c r="AY245" s="625">
        <v>0</v>
      </c>
      <c r="AZ245" s="625">
        <v>0</v>
      </c>
      <c r="BA245" s="625">
        <v>0</v>
      </c>
      <c r="BB245" s="625">
        <v>0</v>
      </c>
    </row>
    <row r="246" spans="1:54" hidden="1" x14ac:dyDescent="0.25">
      <c r="A246" s="1931" t="s">
        <v>120</v>
      </c>
      <c r="B246" s="1583"/>
      <c r="C246" s="1931" t="s">
        <v>355</v>
      </c>
      <c r="D246" s="1583"/>
      <c r="E246" s="1931" t="s">
        <v>357</v>
      </c>
      <c r="F246" s="1583"/>
      <c r="G246" s="1931" t="s">
        <v>317</v>
      </c>
      <c r="H246" s="1583"/>
      <c r="I246" s="1931"/>
      <c r="J246" s="1583"/>
      <c r="K246" s="1583"/>
      <c r="L246" s="1931"/>
      <c r="M246" s="1583"/>
      <c r="N246" s="1583"/>
      <c r="O246" s="1931"/>
      <c r="P246" s="1583"/>
      <c r="Q246" s="1931"/>
      <c r="R246" s="1583"/>
      <c r="S246" s="1932" t="s">
        <v>366</v>
      </c>
      <c r="T246" s="1583"/>
      <c r="U246" s="1583"/>
      <c r="V246" s="1583"/>
      <c r="W246" s="1583"/>
      <c r="X246" s="1583"/>
      <c r="Y246" s="1583"/>
      <c r="Z246" s="1583"/>
      <c r="AA246" s="1931" t="s">
        <v>306</v>
      </c>
      <c r="AB246" s="1583"/>
      <c r="AC246" s="1583"/>
      <c r="AD246" s="1583"/>
      <c r="AE246" s="1583"/>
      <c r="AF246" s="1931" t="s">
        <v>307</v>
      </c>
      <c r="AG246" s="1583"/>
      <c r="AH246" s="1583"/>
      <c r="AI246" s="472" t="s">
        <v>86</v>
      </c>
      <c r="AJ246" s="1933" t="s">
        <v>308</v>
      </c>
      <c r="AK246" s="1583"/>
      <c r="AL246" s="1583"/>
      <c r="AM246" s="1583"/>
      <c r="AN246" s="1583"/>
      <c r="AO246" s="1583"/>
      <c r="AP246" s="471">
        <v>1200000000</v>
      </c>
      <c r="AQ246" s="625">
        <v>0</v>
      </c>
      <c r="AR246" s="625">
        <v>0</v>
      </c>
      <c r="AS246" s="471">
        <v>-300000000</v>
      </c>
      <c r="AT246" s="471">
        <v>71977473</v>
      </c>
      <c r="AU246" s="471">
        <v>-71977473</v>
      </c>
      <c r="AV246" s="471">
        <v>54049960</v>
      </c>
      <c r="AW246" s="471">
        <v>17927513</v>
      </c>
      <c r="AX246" s="471">
        <v>59432626</v>
      </c>
      <c r="AY246" s="471">
        <v>-5382666</v>
      </c>
      <c r="AZ246" s="471">
        <v>59432626</v>
      </c>
      <c r="BA246" s="625">
        <v>0</v>
      </c>
      <c r="BB246" s="625">
        <v>0</v>
      </c>
    </row>
    <row r="247" spans="1:54" hidden="1" x14ac:dyDescent="0.25">
      <c r="A247" s="1935" t="s">
        <v>120</v>
      </c>
      <c r="B247" s="1583"/>
      <c r="C247" s="1935" t="s">
        <v>355</v>
      </c>
      <c r="D247" s="1583"/>
      <c r="E247" s="1935" t="s">
        <v>357</v>
      </c>
      <c r="F247" s="1583"/>
      <c r="G247" s="1935" t="s">
        <v>317</v>
      </c>
      <c r="H247" s="1583"/>
      <c r="I247" s="1935" t="s">
        <v>313</v>
      </c>
      <c r="J247" s="1583"/>
      <c r="K247" s="1583"/>
      <c r="L247" s="1935"/>
      <c r="M247" s="1583"/>
      <c r="N247" s="1583"/>
      <c r="O247" s="1935"/>
      <c r="P247" s="1583"/>
      <c r="Q247" s="1935"/>
      <c r="R247" s="1583"/>
      <c r="S247" s="1934" t="s">
        <v>366</v>
      </c>
      <c r="T247" s="1583"/>
      <c r="U247" s="1583"/>
      <c r="V247" s="1583"/>
      <c r="W247" s="1583"/>
      <c r="X247" s="1583"/>
      <c r="Y247" s="1583"/>
      <c r="Z247" s="1583"/>
      <c r="AA247" s="1935" t="s">
        <v>306</v>
      </c>
      <c r="AB247" s="1583"/>
      <c r="AC247" s="1583"/>
      <c r="AD247" s="1583"/>
      <c r="AE247" s="1583"/>
      <c r="AF247" s="1935" t="s">
        <v>307</v>
      </c>
      <c r="AG247" s="1583"/>
      <c r="AH247" s="1583"/>
      <c r="AI247" s="475" t="s">
        <v>86</v>
      </c>
      <c r="AJ247" s="1936" t="s">
        <v>308</v>
      </c>
      <c r="AK247" s="1583"/>
      <c r="AL247" s="1583"/>
      <c r="AM247" s="1583"/>
      <c r="AN247" s="1583"/>
      <c r="AO247" s="1583"/>
      <c r="AP247" s="474">
        <v>900000000</v>
      </c>
      <c r="AQ247" s="624">
        <v>0</v>
      </c>
      <c r="AR247" s="624">
        <v>0</v>
      </c>
      <c r="AS247" s="624">
        <v>0</v>
      </c>
      <c r="AT247" s="474">
        <v>71977473</v>
      </c>
      <c r="AU247" s="474">
        <v>-71977473</v>
      </c>
      <c r="AV247" s="474">
        <v>54049960</v>
      </c>
      <c r="AW247" s="474">
        <v>17927513</v>
      </c>
      <c r="AX247" s="474">
        <v>59432626</v>
      </c>
      <c r="AY247" s="474">
        <v>-5382666</v>
      </c>
      <c r="AZ247" s="474">
        <v>59432626</v>
      </c>
      <c r="BA247" s="624">
        <v>0</v>
      </c>
      <c r="BB247" s="624">
        <v>0</v>
      </c>
    </row>
    <row r="248" spans="1:54" hidden="1" x14ac:dyDescent="0.25">
      <c r="A248" s="1935" t="s">
        <v>120</v>
      </c>
      <c r="B248" s="1583"/>
      <c r="C248" s="1935" t="s">
        <v>355</v>
      </c>
      <c r="D248" s="1583"/>
      <c r="E248" s="1935" t="s">
        <v>357</v>
      </c>
      <c r="F248" s="1583"/>
      <c r="G248" s="1935" t="s">
        <v>317</v>
      </c>
      <c r="H248" s="1583"/>
      <c r="I248" s="1935" t="s">
        <v>313</v>
      </c>
      <c r="J248" s="1583"/>
      <c r="K248" s="1583"/>
      <c r="L248" s="1935" t="s">
        <v>315</v>
      </c>
      <c r="M248" s="1583"/>
      <c r="N248" s="1583"/>
      <c r="O248" s="1935"/>
      <c r="P248" s="1583"/>
      <c r="Q248" s="1935"/>
      <c r="R248" s="1583"/>
      <c r="S248" s="1934" t="s">
        <v>359</v>
      </c>
      <c r="T248" s="1583"/>
      <c r="U248" s="1583"/>
      <c r="V248" s="1583"/>
      <c r="W248" s="1583"/>
      <c r="X248" s="1583"/>
      <c r="Y248" s="1583"/>
      <c r="Z248" s="1583"/>
      <c r="AA248" s="1935" t="s">
        <v>306</v>
      </c>
      <c r="AB248" s="1583"/>
      <c r="AC248" s="1583"/>
      <c r="AD248" s="1583"/>
      <c r="AE248" s="1583"/>
      <c r="AF248" s="1935" t="s">
        <v>307</v>
      </c>
      <c r="AG248" s="1583"/>
      <c r="AH248" s="1583"/>
      <c r="AI248" s="475" t="s">
        <v>86</v>
      </c>
      <c r="AJ248" s="1936" t="s">
        <v>308</v>
      </c>
      <c r="AK248" s="1583"/>
      <c r="AL248" s="1583"/>
      <c r="AM248" s="1583"/>
      <c r="AN248" s="1583"/>
      <c r="AO248" s="1583"/>
      <c r="AP248" s="474">
        <v>900000000</v>
      </c>
      <c r="AQ248" s="624">
        <v>0</v>
      </c>
      <c r="AR248" s="624">
        <v>0</v>
      </c>
      <c r="AS248" s="624">
        <v>0</v>
      </c>
      <c r="AT248" s="474">
        <v>71977473</v>
      </c>
      <c r="AU248" s="474">
        <v>-71977473</v>
      </c>
      <c r="AV248" s="474">
        <v>54049960</v>
      </c>
      <c r="AW248" s="474">
        <v>17927513</v>
      </c>
      <c r="AX248" s="474">
        <v>59432626</v>
      </c>
      <c r="AY248" s="474">
        <v>-5382666</v>
      </c>
      <c r="AZ248" s="474">
        <v>59432626</v>
      </c>
      <c r="BA248" s="624">
        <v>0</v>
      </c>
      <c r="BB248" s="624">
        <v>0</v>
      </c>
    </row>
    <row r="249" spans="1:54" hidden="1" x14ac:dyDescent="0.25">
      <c r="A249" s="1931" t="s">
        <v>120</v>
      </c>
      <c r="B249" s="1583"/>
      <c r="C249" s="1931" t="s">
        <v>355</v>
      </c>
      <c r="D249" s="1583"/>
      <c r="E249" s="1931" t="s">
        <v>357</v>
      </c>
      <c r="F249" s="1583"/>
      <c r="G249" s="1931" t="s">
        <v>317</v>
      </c>
      <c r="H249" s="1583"/>
      <c r="I249" s="1931" t="s">
        <v>313</v>
      </c>
      <c r="J249" s="1583"/>
      <c r="K249" s="1583"/>
      <c r="L249" s="1931" t="s">
        <v>315</v>
      </c>
      <c r="M249" s="1583"/>
      <c r="N249" s="1583"/>
      <c r="O249" s="1931" t="s">
        <v>312</v>
      </c>
      <c r="P249" s="1583"/>
      <c r="Q249" s="1931"/>
      <c r="R249" s="1583"/>
      <c r="S249" s="1932" t="s">
        <v>365</v>
      </c>
      <c r="T249" s="1583"/>
      <c r="U249" s="1583"/>
      <c r="V249" s="1583"/>
      <c r="W249" s="1583"/>
      <c r="X249" s="1583"/>
      <c r="Y249" s="1583"/>
      <c r="Z249" s="1583"/>
      <c r="AA249" s="1931" t="s">
        <v>306</v>
      </c>
      <c r="AB249" s="1583"/>
      <c r="AC249" s="1583"/>
      <c r="AD249" s="1583"/>
      <c r="AE249" s="1583"/>
      <c r="AF249" s="1931" t="s">
        <v>307</v>
      </c>
      <c r="AG249" s="1583"/>
      <c r="AH249" s="1583"/>
      <c r="AI249" s="472" t="s">
        <v>86</v>
      </c>
      <c r="AJ249" s="1933" t="s">
        <v>308</v>
      </c>
      <c r="AK249" s="1583"/>
      <c r="AL249" s="1583"/>
      <c r="AM249" s="1583"/>
      <c r="AN249" s="1583"/>
      <c r="AO249" s="1583"/>
      <c r="AP249" s="471">
        <v>550000000</v>
      </c>
      <c r="AQ249" s="625">
        <v>0</v>
      </c>
      <c r="AR249" s="625">
        <v>0</v>
      </c>
      <c r="AS249" s="625">
        <v>0</v>
      </c>
      <c r="AT249" s="471">
        <v>32000000</v>
      </c>
      <c r="AU249" s="471">
        <v>-32000000</v>
      </c>
      <c r="AV249" s="471">
        <v>36400000</v>
      </c>
      <c r="AW249" s="471">
        <v>-4400000</v>
      </c>
      <c r="AX249" s="471">
        <v>36400000</v>
      </c>
      <c r="AY249" s="625">
        <v>0</v>
      </c>
      <c r="AZ249" s="471">
        <v>36400000</v>
      </c>
      <c r="BA249" s="625">
        <v>0</v>
      </c>
      <c r="BB249" s="625">
        <v>0</v>
      </c>
    </row>
    <row r="250" spans="1:54" hidden="1" x14ac:dyDescent="0.25">
      <c r="A250" s="1931" t="s">
        <v>120</v>
      </c>
      <c r="B250" s="1583"/>
      <c r="C250" s="1931" t="s">
        <v>355</v>
      </c>
      <c r="D250" s="1583"/>
      <c r="E250" s="1931" t="s">
        <v>357</v>
      </c>
      <c r="F250" s="1583"/>
      <c r="G250" s="1931" t="s">
        <v>317</v>
      </c>
      <c r="H250" s="1583"/>
      <c r="I250" s="1931" t="s">
        <v>313</v>
      </c>
      <c r="J250" s="1583"/>
      <c r="K250" s="1583"/>
      <c r="L250" s="1931" t="s">
        <v>315</v>
      </c>
      <c r="M250" s="1583"/>
      <c r="N250" s="1583"/>
      <c r="O250" s="1931" t="s">
        <v>315</v>
      </c>
      <c r="P250" s="1583"/>
      <c r="Q250" s="1931"/>
      <c r="R250" s="1583"/>
      <c r="S250" s="1932" t="s">
        <v>360</v>
      </c>
      <c r="T250" s="1583"/>
      <c r="U250" s="1583"/>
      <c r="V250" s="1583"/>
      <c r="W250" s="1583"/>
      <c r="X250" s="1583"/>
      <c r="Y250" s="1583"/>
      <c r="Z250" s="1583"/>
      <c r="AA250" s="1931" t="s">
        <v>306</v>
      </c>
      <c r="AB250" s="1583"/>
      <c r="AC250" s="1583"/>
      <c r="AD250" s="1583"/>
      <c r="AE250" s="1583"/>
      <c r="AF250" s="1931" t="s">
        <v>307</v>
      </c>
      <c r="AG250" s="1583"/>
      <c r="AH250" s="1583"/>
      <c r="AI250" s="472" t="s">
        <v>86</v>
      </c>
      <c r="AJ250" s="1933" t="s">
        <v>308</v>
      </c>
      <c r="AK250" s="1583"/>
      <c r="AL250" s="1583"/>
      <c r="AM250" s="1583"/>
      <c r="AN250" s="1583"/>
      <c r="AO250" s="1583"/>
      <c r="AP250" s="471">
        <v>120000000</v>
      </c>
      <c r="AQ250" s="625">
        <v>0</v>
      </c>
      <c r="AR250" s="625">
        <v>0</v>
      </c>
      <c r="AS250" s="625">
        <v>0</v>
      </c>
      <c r="AT250" s="625">
        <v>0</v>
      </c>
      <c r="AU250" s="625">
        <v>0</v>
      </c>
      <c r="AV250" s="625">
        <v>0</v>
      </c>
      <c r="AW250" s="625">
        <v>0</v>
      </c>
      <c r="AX250" s="625">
        <v>0</v>
      </c>
      <c r="AY250" s="625">
        <v>0</v>
      </c>
      <c r="AZ250" s="625">
        <v>0</v>
      </c>
      <c r="BA250" s="625">
        <v>0</v>
      </c>
      <c r="BB250" s="625">
        <v>0</v>
      </c>
    </row>
    <row r="251" spans="1:54" hidden="1" x14ac:dyDescent="0.25">
      <c r="A251" s="1931" t="s">
        <v>120</v>
      </c>
      <c r="B251" s="1583"/>
      <c r="C251" s="1931" t="s">
        <v>355</v>
      </c>
      <c r="D251" s="1583"/>
      <c r="E251" s="1931" t="s">
        <v>357</v>
      </c>
      <c r="F251" s="1583"/>
      <c r="G251" s="1931" t="s">
        <v>317</v>
      </c>
      <c r="H251" s="1583"/>
      <c r="I251" s="1931" t="s">
        <v>313</v>
      </c>
      <c r="J251" s="1583"/>
      <c r="K251" s="1583"/>
      <c r="L251" s="1931" t="s">
        <v>315</v>
      </c>
      <c r="M251" s="1583"/>
      <c r="N251" s="1583"/>
      <c r="O251" s="1931" t="s">
        <v>322</v>
      </c>
      <c r="P251" s="1583"/>
      <c r="Q251" s="1931"/>
      <c r="R251" s="1583"/>
      <c r="S251" s="1932" t="s">
        <v>361</v>
      </c>
      <c r="T251" s="1583"/>
      <c r="U251" s="1583"/>
      <c r="V251" s="1583"/>
      <c r="W251" s="1583"/>
      <c r="X251" s="1583"/>
      <c r="Y251" s="1583"/>
      <c r="Z251" s="1583"/>
      <c r="AA251" s="1931" t="s">
        <v>306</v>
      </c>
      <c r="AB251" s="1583"/>
      <c r="AC251" s="1583"/>
      <c r="AD251" s="1583"/>
      <c r="AE251" s="1583"/>
      <c r="AF251" s="1931" t="s">
        <v>307</v>
      </c>
      <c r="AG251" s="1583"/>
      <c r="AH251" s="1583"/>
      <c r="AI251" s="472" t="s">
        <v>86</v>
      </c>
      <c r="AJ251" s="1933" t="s">
        <v>308</v>
      </c>
      <c r="AK251" s="1583"/>
      <c r="AL251" s="1583"/>
      <c r="AM251" s="1583"/>
      <c r="AN251" s="1583"/>
      <c r="AO251" s="1583"/>
      <c r="AP251" s="471">
        <v>55000000</v>
      </c>
      <c r="AQ251" s="625">
        <v>0</v>
      </c>
      <c r="AR251" s="625">
        <v>0</v>
      </c>
      <c r="AS251" s="625">
        <v>0</v>
      </c>
      <c r="AT251" s="625">
        <v>0</v>
      </c>
      <c r="AU251" s="625">
        <v>0</v>
      </c>
      <c r="AV251" s="625">
        <v>0</v>
      </c>
      <c r="AW251" s="625">
        <v>0</v>
      </c>
      <c r="AX251" s="625">
        <v>0</v>
      </c>
      <c r="AY251" s="625">
        <v>0</v>
      </c>
      <c r="AZ251" s="625">
        <v>0</v>
      </c>
      <c r="BA251" s="625">
        <v>0</v>
      </c>
      <c r="BB251" s="625">
        <v>0</v>
      </c>
    </row>
    <row r="252" spans="1:54" hidden="1" x14ac:dyDescent="0.25">
      <c r="A252" s="1931" t="s">
        <v>120</v>
      </c>
      <c r="B252" s="1583"/>
      <c r="C252" s="1931" t="s">
        <v>355</v>
      </c>
      <c r="D252" s="1583"/>
      <c r="E252" s="1931" t="s">
        <v>357</v>
      </c>
      <c r="F252" s="1583"/>
      <c r="G252" s="1931" t="s">
        <v>317</v>
      </c>
      <c r="H252" s="1583"/>
      <c r="I252" s="1931" t="s">
        <v>313</v>
      </c>
      <c r="J252" s="1583"/>
      <c r="K252" s="1583"/>
      <c r="L252" s="1931" t="s">
        <v>315</v>
      </c>
      <c r="M252" s="1583"/>
      <c r="N252" s="1583"/>
      <c r="O252" s="1931" t="s">
        <v>316</v>
      </c>
      <c r="P252" s="1583"/>
      <c r="Q252" s="1931"/>
      <c r="R252" s="1583"/>
      <c r="S252" s="1932" t="s">
        <v>105</v>
      </c>
      <c r="T252" s="1583"/>
      <c r="U252" s="1583"/>
      <c r="V252" s="1583"/>
      <c r="W252" s="1583"/>
      <c r="X252" s="1583"/>
      <c r="Y252" s="1583"/>
      <c r="Z252" s="1583"/>
      <c r="AA252" s="1931" t="s">
        <v>306</v>
      </c>
      <c r="AB252" s="1583"/>
      <c r="AC252" s="1583"/>
      <c r="AD252" s="1583"/>
      <c r="AE252" s="1583"/>
      <c r="AF252" s="1931" t="s">
        <v>307</v>
      </c>
      <c r="AG252" s="1583"/>
      <c r="AH252" s="1583"/>
      <c r="AI252" s="472" t="s">
        <v>86</v>
      </c>
      <c r="AJ252" s="1933" t="s">
        <v>308</v>
      </c>
      <c r="AK252" s="1583"/>
      <c r="AL252" s="1583"/>
      <c r="AM252" s="1583"/>
      <c r="AN252" s="1583"/>
      <c r="AO252" s="1583"/>
      <c r="AP252" s="471">
        <v>175000000</v>
      </c>
      <c r="AQ252" s="625">
        <v>0</v>
      </c>
      <c r="AR252" s="625">
        <v>0</v>
      </c>
      <c r="AS252" s="625">
        <v>0</v>
      </c>
      <c r="AT252" s="471">
        <v>39977473</v>
      </c>
      <c r="AU252" s="471">
        <v>-39977473</v>
      </c>
      <c r="AV252" s="471">
        <v>17649960</v>
      </c>
      <c r="AW252" s="471">
        <v>22327513</v>
      </c>
      <c r="AX252" s="471">
        <v>23032626</v>
      </c>
      <c r="AY252" s="471">
        <v>-5382666</v>
      </c>
      <c r="AZ252" s="471">
        <v>23032626</v>
      </c>
      <c r="BA252" s="625">
        <v>0</v>
      </c>
      <c r="BB252" s="625">
        <v>0</v>
      </c>
    </row>
    <row r="253" spans="1:54" hidden="1" x14ac:dyDescent="0.25">
      <c r="A253" s="1931" t="s">
        <v>120</v>
      </c>
      <c r="B253" s="1583"/>
      <c r="C253" s="1931" t="s">
        <v>355</v>
      </c>
      <c r="D253" s="1583"/>
      <c r="E253" s="1931" t="s">
        <v>357</v>
      </c>
      <c r="F253" s="1583"/>
      <c r="G253" s="1931" t="s">
        <v>317</v>
      </c>
      <c r="H253" s="1583"/>
      <c r="I253" s="1931" t="s">
        <v>313</v>
      </c>
      <c r="J253" s="1583"/>
      <c r="K253" s="1583"/>
      <c r="L253" s="1931" t="s">
        <v>315</v>
      </c>
      <c r="M253" s="1583"/>
      <c r="N253" s="1583"/>
      <c r="O253" s="1931" t="s">
        <v>325</v>
      </c>
      <c r="P253" s="1583"/>
      <c r="Q253" s="1931"/>
      <c r="R253" s="1583"/>
      <c r="S253" s="1932" t="s">
        <v>362</v>
      </c>
      <c r="T253" s="1583"/>
      <c r="U253" s="1583"/>
      <c r="V253" s="1583"/>
      <c r="W253" s="1583"/>
      <c r="X253" s="1583"/>
      <c r="Y253" s="1583"/>
      <c r="Z253" s="1583"/>
      <c r="AA253" s="1931" t="s">
        <v>306</v>
      </c>
      <c r="AB253" s="1583"/>
      <c r="AC253" s="1583"/>
      <c r="AD253" s="1583"/>
      <c r="AE253" s="1583"/>
      <c r="AF253" s="1931" t="s">
        <v>307</v>
      </c>
      <c r="AG253" s="1583"/>
      <c r="AH253" s="1583"/>
      <c r="AI253" s="472" t="s">
        <v>86</v>
      </c>
      <c r="AJ253" s="1933" t="s">
        <v>308</v>
      </c>
      <c r="AK253" s="1583"/>
      <c r="AL253" s="1583"/>
      <c r="AM253" s="1583"/>
      <c r="AN253" s="1583"/>
      <c r="AO253" s="1583"/>
      <c r="AP253" s="625">
        <v>0</v>
      </c>
      <c r="AQ253" s="625">
        <v>0</v>
      </c>
      <c r="AR253" s="625">
        <v>0</v>
      </c>
      <c r="AS253" s="625">
        <v>0</v>
      </c>
      <c r="AT253" s="625">
        <v>0</v>
      </c>
      <c r="AU253" s="625">
        <v>0</v>
      </c>
      <c r="AV253" s="625">
        <v>0</v>
      </c>
      <c r="AW253" s="625">
        <v>0</v>
      </c>
      <c r="AX253" s="625">
        <v>0</v>
      </c>
      <c r="AY253" s="625">
        <v>0</v>
      </c>
      <c r="AZ253" s="625">
        <v>0</v>
      </c>
      <c r="BA253" s="625">
        <v>0</v>
      </c>
      <c r="BB253" s="625">
        <v>0</v>
      </c>
    </row>
    <row r="254" spans="1:54" hidden="1" x14ac:dyDescent="0.25">
      <c r="A254" s="1931" t="s">
        <v>120</v>
      </c>
      <c r="B254" s="1583"/>
      <c r="C254" s="1931" t="s">
        <v>355</v>
      </c>
      <c r="D254" s="1583"/>
      <c r="E254" s="1931" t="s">
        <v>357</v>
      </c>
      <c r="F254" s="1583"/>
      <c r="G254" s="1931" t="s">
        <v>317</v>
      </c>
      <c r="H254" s="1583"/>
      <c r="I254" s="1931" t="s">
        <v>313</v>
      </c>
      <c r="J254" s="1583"/>
      <c r="K254" s="1583"/>
      <c r="L254" s="1931" t="s">
        <v>315</v>
      </c>
      <c r="M254" s="1583"/>
      <c r="N254" s="1583"/>
      <c r="O254" s="1931" t="s">
        <v>101</v>
      </c>
      <c r="P254" s="1583"/>
      <c r="Q254" s="1931"/>
      <c r="R254" s="1583"/>
      <c r="S254" s="1932" t="s">
        <v>363</v>
      </c>
      <c r="T254" s="1583"/>
      <c r="U254" s="1583"/>
      <c r="V254" s="1583"/>
      <c r="W254" s="1583"/>
      <c r="X254" s="1583"/>
      <c r="Y254" s="1583"/>
      <c r="Z254" s="1583"/>
      <c r="AA254" s="1931" t="s">
        <v>306</v>
      </c>
      <c r="AB254" s="1583"/>
      <c r="AC254" s="1583"/>
      <c r="AD254" s="1583"/>
      <c r="AE254" s="1583"/>
      <c r="AF254" s="1931" t="s">
        <v>307</v>
      </c>
      <c r="AG254" s="1583"/>
      <c r="AH254" s="1583"/>
      <c r="AI254" s="472" t="s">
        <v>86</v>
      </c>
      <c r="AJ254" s="1933" t="s">
        <v>308</v>
      </c>
      <c r="AK254" s="1583"/>
      <c r="AL254" s="1583"/>
      <c r="AM254" s="1583"/>
      <c r="AN254" s="1583"/>
      <c r="AO254" s="1583"/>
      <c r="AP254" s="625">
        <v>0</v>
      </c>
      <c r="AQ254" s="625">
        <v>0</v>
      </c>
      <c r="AR254" s="625">
        <v>0</v>
      </c>
      <c r="AS254" s="625">
        <v>0</v>
      </c>
      <c r="AT254" s="625">
        <v>0</v>
      </c>
      <c r="AU254" s="625">
        <v>0</v>
      </c>
      <c r="AV254" s="625">
        <v>0</v>
      </c>
      <c r="AW254" s="625">
        <v>0</v>
      </c>
      <c r="AX254" s="625">
        <v>0</v>
      </c>
      <c r="AY254" s="625">
        <v>0</v>
      </c>
      <c r="AZ254" s="625">
        <v>0</v>
      </c>
      <c r="BA254" s="625">
        <v>0</v>
      </c>
      <c r="BB254" s="625">
        <v>0</v>
      </c>
    </row>
    <row r="255" spans="1:54" hidden="1" x14ac:dyDescent="0.25">
      <c r="A255" s="1931" t="s">
        <v>120</v>
      </c>
      <c r="B255" s="1583"/>
      <c r="C255" s="1931" t="s">
        <v>355</v>
      </c>
      <c r="D255" s="1583"/>
      <c r="E255" s="1931" t="s">
        <v>357</v>
      </c>
      <c r="F255" s="1583"/>
      <c r="G255" s="1931" t="s">
        <v>325</v>
      </c>
      <c r="H255" s="1583"/>
      <c r="I255" s="1931"/>
      <c r="J255" s="1583"/>
      <c r="K255" s="1583"/>
      <c r="L255" s="1931"/>
      <c r="M255" s="1583"/>
      <c r="N255" s="1583"/>
      <c r="O255" s="1931"/>
      <c r="P255" s="1583"/>
      <c r="Q255" s="1931"/>
      <c r="R255" s="1583"/>
      <c r="S255" s="1932" t="s">
        <v>367</v>
      </c>
      <c r="T255" s="1583"/>
      <c r="U255" s="1583"/>
      <c r="V255" s="1583"/>
      <c r="W255" s="1583"/>
      <c r="X255" s="1583"/>
      <c r="Y255" s="1583"/>
      <c r="Z255" s="1583"/>
      <c r="AA255" s="1931" t="s">
        <v>306</v>
      </c>
      <c r="AB255" s="1583"/>
      <c r="AC255" s="1583"/>
      <c r="AD255" s="1583"/>
      <c r="AE255" s="1583"/>
      <c r="AF255" s="1931" t="s">
        <v>307</v>
      </c>
      <c r="AG255" s="1583"/>
      <c r="AH255" s="1583"/>
      <c r="AI255" s="472" t="s">
        <v>86</v>
      </c>
      <c r="AJ255" s="1933" t="s">
        <v>308</v>
      </c>
      <c r="AK255" s="1583"/>
      <c r="AL255" s="1583"/>
      <c r="AM255" s="1583"/>
      <c r="AN255" s="1583"/>
      <c r="AO255" s="1583"/>
      <c r="AP255" s="471">
        <v>4400000000</v>
      </c>
      <c r="AQ255" s="625">
        <v>0</v>
      </c>
      <c r="AR255" s="471">
        <v>400000000</v>
      </c>
      <c r="AS255" s="625">
        <v>0</v>
      </c>
      <c r="AT255" s="471">
        <v>141197266</v>
      </c>
      <c r="AU255" s="471">
        <v>-141197266</v>
      </c>
      <c r="AV255" s="471">
        <v>162963173</v>
      </c>
      <c r="AW255" s="471">
        <v>-21765907</v>
      </c>
      <c r="AX255" s="471">
        <v>191721220</v>
      </c>
      <c r="AY255" s="471">
        <v>-28758047</v>
      </c>
      <c r="AZ255" s="471">
        <v>191721220</v>
      </c>
      <c r="BA255" s="625">
        <v>0</v>
      </c>
      <c r="BB255" s="625">
        <v>0</v>
      </c>
    </row>
    <row r="256" spans="1:54" hidden="1" x14ac:dyDescent="0.25">
      <c r="A256" s="1935" t="s">
        <v>120</v>
      </c>
      <c r="B256" s="1583"/>
      <c r="C256" s="1935" t="s">
        <v>355</v>
      </c>
      <c r="D256" s="1583"/>
      <c r="E256" s="1935" t="s">
        <v>357</v>
      </c>
      <c r="F256" s="1583"/>
      <c r="G256" s="1935" t="s">
        <v>325</v>
      </c>
      <c r="H256" s="1583"/>
      <c r="I256" s="1935" t="s">
        <v>313</v>
      </c>
      <c r="J256" s="1583"/>
      <c r="K256" s="1583"/>
      <c r="L256" s="1935"/>
      <c r="M256" s="1583"/>
      <c r="N256" s="1583"/>
      <c r="O256" s="1935"/>
      <c r="P256" s="1583"/>
      <c r="Q256" s="1935"/>
      <c r="R256" s="1583"/>
      <c r="S256" s="1934" t="s">
        <v>367</v>
      </c>
      <c r="T256" s="1583"/>
      <c r="U256" s="1583"/>
      <c r="V256" s="1583"/>
      <c r="W256" s="1583"/>
      <c r="X256" s="1583"/>
      <c r="Y256" s="1583"/>
      <c r="Z256" s="1583"/>
      <c r="AA256" s="1935" t="s">
        <v>306</v>
      </c>
      <c r="AB256" s="1583"/>
      <c r="AC256" s="1583"/>
      <c r="AD256" s="1583"/>
      <c r="AE256" s="1583"/>
      <c r="AF256" s="1935" t="s">
        <v>307</v>
      </c>
      <c r="AG256" s="1583"/>
      <c r="AH256" s="1583"/>
      <c r="AI256" s="475" t="s">
        <v>86</v>
      </c>
      <c r="AJ256" s="1936" t="s">
        <v>308</v>
      </c>
      <c r="AK256" s="1583"/>
      <c r="AL256" s="1583"/>
      <c r="AM256" s="1583"/>
      <c r="AN256" s="1583"/>
      <c r="AO256" s="1583"/>
      <c r="AP256" s="474">
        <v>3600000000</v>
      </c>
      <c r="AQ256" s="624">
        <v>0</v>
      </c>
      <c r="AR256" s="474">
        <v>400000000</v>
      </c>
      <c r="AS256" s="624">
        <v>0</v>
      </c>
      <c r="AT256" s="474">
        <v>141197266</v>
      </c>
      <c r="AU256" s="474">
        <v>-141197266</v>
      </c>
      <c r="AV256" s="474">
        <v>162963173</v>
      </c>
      <c r="AW256" s="474">
        <v>-21765907</v>
      </c>
      <c r="AX256" s="474">
        <v>191721220</v>
      </c>
      <c r="AY256" s="474">
        <v>-28758047</v>
      </c>
      <c r="AZ256" s="474">
        <v>191721220</v>
      </c>
      <c r="BA256" s="624">
        <v>0</v>
      </c>
      <c r="BB256" s="624">
        <v>0</v>
      </c>
    </row>
    <row r="257" spans="1:54" hidden="1" x14ac:dyDescent="0.25">
      <c r="A257" s="1935" t="s">
        <v>120</v>
      </c>
      <c r="B257" s="1583"/>
      <c r="C257" s="1935" t="s">
        <v>355</v>
      </c>
      <c r="D257" s="1583"/>
      <c r="E257" s="1935" t="s">
        <v>357</v>
      </c>
      <c r="F257" s="1583"/>
      <c r="G257" s="1935" t="s">
        <v>325</v>
      </c>
      <c r="H257" s="1583"/>
      <c r="I257" s="1935" t="s">
        <v>313</v>
      </c>
      <c r="J257" s="1583"/>
      <c r="K257" s="1583"/>
      <c r="L257" s="1935" t="s">
        <v>312</v>
      </c>
      <c r="M257" s="1583"/>
      <c r="N257" s="1583"/>
      <c r="O257" s="1935"/>
      <c r="P257" s="1583"/>
      <c r="Q257" s="1935"/>
      <c r="R257" s="1583"/>
      <c r="S257" s="1934" t="s">
        <v>364</v>
      </c>
      <c r="T257" s="1583"/>
      <c r="U257" s="1583"/>
      <c r="V257" s="1583"/>
      <c r="W257" s="1583"/>
      <c r="X257" s="1583"/>
      <c r="Y257" s="1583"/>
      <c r="Z257" s="1583"/>
      <c r="AA257" s="1935" t="s">
        <v>306</v>
      </c>
      <c r="AB257" s="1583"/>
      <c r="AC257" s="1583"/>
      <c r="AD257" s="1583"/>
      <c r="AE257" s="1583"/>
      <c r="AF257" s="1935" t="s">
        <v>307</v>
      </c>
      <c r="AG257" s="1583"/>
      <c r="AH257" s="1583"/>
      <c r="AI257" s="475" t="s">
        <v>86</v>
      </c>
      <c r="AJ257" s="1936" t="s">
        <v>308</v>
      </c>
      <c r="AK257" s="1583"/>
      <c r="AL257" s="1583"/>
      <c r="AM257" s="1583"/>
      <c r="AN257" s="1583"/>
      <c r="AO257" s="1583"/>
      <c r="AP257" s="474">
        <v>3600000000</v>
      </c>
      <c r="AQ257" s="624">
        <v>0</v>
      </c>
      <c r="AR257" s="474">
        <v>400000000</v>
      </c>
      <c r="AS257" s="624">
        <v>0</v>
      </c>
      <c r="AT257" s="474">
        <v>141197266</v>
      </c>
      <c r="AU257" s="474">
        <v>-141197266</v>
      </c>
      <c r="AV257" s="474">
        <v>162963173</v>
      </c>
      <c r="AW257" s="474">
        <v>-21765907</v>
      </c>
      <c r="AX257" s="474">
        <v>191721220</v>
      </c>
      <c r="AY257" s="474">
        <v>-28758047</v>
      </c>
      <c r="AZ257" s="474">
        <v>191721220</v>
      </c>
      <c r="BA257" s="624">
        <v>0</v>
      </c>
      <c r="BB257" s="624">
        <v>0</v>
      </c>
    </row>
    <row r="258" spans="1:54" hidden="1" x14ac:dyDescent="0.25">
      <c r="A258" s="1931" t="s">
        <v>120</v>
      </c>
      <c r="B258" s="1583"/>
      <c r="C258" s="1931" t="s">
        <v>355</v>
      </c>
      <c r="D258" s="1583"/>
      <c r="E258" s="1931" t="s">
        <v>357</v>
      </c>
      <c r="F258" s="1583"/>
      <c r="G258" s="1931" t="s">
        <v>325</v>
      </c>
      <c r="H258" s="1583"/>
      <c r="I258" s="1931" t="s">
        <v>313</v>
      </c>
      <c r="J258" s="1583"/>
      <c r="K258" s="1583"/>
      <c r="L258" s="1931" t="s">
        <v>312</v>
      </c>
      <c r="M258" s="1583"/>
      <c r="N258" s="1583"/>
      <c r="O258" s="1931" t="s">
        <v>312</v>
      </c>
      <c r="P258" s="1583"/>
      <c r="Q258" s="1931"/>
      <c r="R258" s="1583"/>
      <c r="S258" s="1932" t="s">
        <v>365</v>
      </c>
      <c r="T258" s="1583"/>
      <c r="U258" s="1583"/>
      <c r="V258" s="1583"/>
      <c r="W258" s="1583"/>
      <c r="X258" s="1583"/>
      <c r="Y258" s="1583"/>
      <c r="Z258" s="1583"/>
      <c r="AA258" s="1931" t="s">
        <v>306</v>
      </c>
      <c r="AB258" s="1583"/>
      <c r="AC258" s="1583"/>
      <c r="AD258" s="1583"/>
      <c r="AE258" s="1583"/>
      <c r="AF258" s="1931" t="s">
        <v>307</v>
      </c>
      <c r="AG258" s="1583"/>
      <c r="AH258" s="1583"/>
      <c r="AI258" s="472" t="s">
        <v>86</v>
      </c>
      <c r="AJ258" s="1933" t="s">
        <v>308</v>
      </c>
      <c r="AK258" s="1583"/>
      <c r="AL258" s="1583"/>
      <c r="AM258" s="1583"/>
      <c r="AN258" s="1583"/>
      <c r="AO258" s="1583"/>
      <c r="AP258" s="471">
        <v>868452358</v>
      </c>
      <c r="AQ258" s="625">
        <v>0</v>
      </c>
      <c r="AR258" s="625">
        <v>0</v>
      </c>
      <c r="AS258" s="625">
        <v>0</v>
      </c>
      <c r="AT258" s="625">
        <v>0</v>
      </c>
      <c r="AU258" s="625">
        <v>0</v>
      </c>
      <c r="AV258" s="471">
        <v>63367500</v>
      </c>
      <c r="AW258" s="471">
        <v>-63367500</v>
      </c>
      <c r="AX258" s="471">
        <v>63367500</v>
      </c>
      <c r="AY258" s="625">
        <v>0</v>
      </c>
      <c r="AZ258" s="471">
        <v>63367500</v>
      </c>
      <c r="BA258" s="625">
        <v>0</v>
      </c>
      <c r="BB258" s="625">
        <v>0</v>
      </c>
    </row>
    <row r="259" spans="1:54" hidden="1" x14ac:dyDescent="0.25">
      <c r="A259" s="1931" t="s">
        <v>120</v>
      </c>
      <c r="B259" s="1583"/>
      <c r="C259" s="1931" t="s">
        <v>355</v>
      </c>
      <c r="D259" s="1583"/>
      <c r="E259" s="1931" t="s">
        <v>357</v>
      </c>
      <c r="F259" s="1583"/>
      <c r="G259" s="1931" t="s">
        <v>325</v>
      </c>
      <c r="H259" s="1583"/>
      <c r="I259" s="1931" t="s">
        <v>313</v>
      </c>
      <c r="J259" s="1583"/>
      <c r="K259" s="1583"/>
      <c r="L259" s="1931" t="s">
        <v>312</v>
      </c>
      <c r="M259" s="1583"/>
      <c r="N259" s="1583"/>
      <c r="O259" s="1931" t="s">
        <v>315</v>
      </c>
      <c r="P259" s="1583"/>
      <c r="Q259" s="1931"/>
      <c r="R259" s="1583"/>
      <c r="S259" s="1932" t="s">
        <v>360</v>
      </c>
      <c r="T259" s="1583"/>
      <c r="U259" s="1583"/>
      <c r="V259" s="1583"/>
      <c r="W259" s="1583"/>
      <c r="X259" s="1583"/>
      <c r="Y259" s="1583"/>
      <c r="Z259" s="1583"/>
      <c r="AA259" s="1931" t="s">
        <v>306</v>
      </c>
      <c r="AB259" s="1583"/>
      <c r="AC259" s="1583"/>
      <c r="AD259" s="1583"/>
      <c r="AE259" s="1583"/>
      <c r="AF259" s="1931" t="s">
        <v>307</v>
      </c>
      <c r="AG259" s="1583"/>
      <c r="AH259" s="1583"/>
      <c r="AI259" s="472" t="s">
        <v>86</v>
      </c>
      <c r="AJ259" s="1933" t="s">
        <v>308</v>
      </c>
      <c r="AK259" s="1583"/>
      <c r="AL259" s="1583"/>
      <c r="AM259" s="1583"/>
      <c r="AN259" s="1583"/>
      <c r="AO259" s="1583"/>
      <c r="AP259" s="471">
        <v>480000000</v>
      </c>
      <c r="AQ259" s="625">
        <v>0</v>
      </c>
      <c r="AR259" s="471">
        <v>110000000</v>
      </c>
      <c r="AS259" s="625">
        <v>0</v>
      </c>
      <c r="AT259" s="625">
        <v>0</v>
      </c>
      <c r="AU259" s="625">
        <v>0</v>
      </c>
      <c r="AV259" s="625">
        <v>0</v>
      </c>
      <c r="AW259" s="625">
        <v>0</v>
      </c>
      <c r="AX259" s="625">
        <v>0</v>
      </c>
      <c r="AY259" s="625">
        <v>0</v>
      </c>
      <c r="AZ259" s="625">
        <v>0</v>
      </c>
      <c r="BA259" s="625">
        <v>0</v>
      </c>
      <c r="BB259" s="625">
        <v>0</v>
      </c>
    </row>
    <row r="260" spans="1:54" hidden="1" x14ac:dyDescent="0.25">
      <c r="A260" s="1931" t="s">
        <v>120</v>
      </c>
      <c r="B260" s="1583"/>
      <c r="C260" s="1931" t="s">
        <v>355</v>
      </c>
      <c r="D260" s="1583"/>
      <c r="E260" s="1931" t="s">
        <v>357</v>
      </c>
      <c r="F260" s="1583"/>
      <c r="G260" s="1931" t="s">
        <v>325</v>
      </c>
      <c r="H260" s="1583"/>
      <c r="I260" s="1931" t="s">
        <v>313</v>
      </c>
      <c r="J260" s="1583"/>
      <c r="K260" s="1583"/>
      <c r="L260" s="1931" t="s">
        <v>312</v>
      </c>
      <c r="M260" s="1583"/>
      <c r="N260" s="1583"/>
      <c r="O260" s="1931" t="s">
        <v>322</v>
      </c>
      <c r="P260" s="1583"/>
      <c r="Q260" s="1931"/>
      <c r="R260" s="1583"/>
      <c r="S260" s="1932" t="s">
        <v>361</v>
      </c>
      <c r="T260" s="1583"/>
      <c r="U260" s="1583"/>
      <c r="V260" s="1583"/>
      <c r="W260" s="1583"/>
      <c r="X260" s="1583"/>
      <c r="Y260" s="1583"/>
      <c r="Z260" s="1583"/>
      <c r="AA260" s="1931" t="s">
        <v>306</v>
      </c>
      <c r="AB260" s="1583"/>
      <c r="AC260" s="1583"/>
      <c r="AD260" s="1583"/>
      <c r="AE260" s="1583"/>
      <c r="AF260" s="1931" t="s">
        <v>307</v>
      </c>
      <c r="AG260" s="1583"/>
      <c r="AH260" s="1583"/>
      <c r="AI260" s="472" t="s">
        <v>86</v>
      </c>
      <c r="AJ260" s="1933" t="s">
        <v>308</v>
      </c>
      <c r="AK260" s="1583"/>
      <c r="AL260" s="1583"/>
      <c r="AM260" s="1583"/>
      <c r="AN260" s="1583"/>
      <c r="AO260" s="1583"/>
      <c r="AP260" s="471">
        <v>390000000</v>
      </c>
      <c r="AQ260" s="625">
        <v>0</v>
      </c>
      <c r="AR260" s="625">
        <v>0</v>
      </c>
      <c r="AS260" s="625">
        <v>0</v>
      </c>
      <c r="AT260" s="625">
        <v>0</v>
      </c>
      <c r="AU260" s="625">
        <v>0</v>
      </c>
      <c r="AV260" s="625">
        <v>0</v>
      </c>
      <c r="AW260" s="625">
        <v>0</v>
      </c>
      <c r="AX260" s="625">
        <v>0</v>
      </c>
      <c r="AY260" s="625">
        <v>0</v>
      </c>
      <c r="AZ260" s="625">
        <v>0</v>
      </c>
      <c r="BA260" s="625">
        <v>0</v>
      </c>
      <c r="BB260" s="625">
        <v>0</v>
      </c>
    </row>
    <row r="261" spans="1:54" hidden="1" x14ac:dyDescent="0.25">
      <c r="A261" s="1931" t="s">
        <v>120</v>
      </c>
      <c r="B261" s="1583"/>
      <c r="C261" s="1931" t="s">
        <v>355</v>
      </c>
      <c r="D261" s="1583"/>
      <c r="E261" s="1931" t="s">
        <v>357</v>
      </c>
      <c r="F261" s="1583"/>
      <c r="G261" s="1931" t="s">
        <v>325</v>
      </c>
      <c r="H261" s="1583"/>
      <c r="I261" s="1931" t="s">
        <v>313</v>
      </c>
      <c r="J261" s="1583"/>
      <c r="K261" s="1583"/>
      <c r="L261" s="1931" t="s">
        <v>312</v>
      </c>
      <c r="M261" s="1583"/>
      <c r="N261" s="1583"/>
      <c r="O261" s="1931" t="s">
        <v>316</v>
      </c>
      <c r="P261" s="1583"/>
      <c r="Q261" s="1931"/>
      <c r="R261" s="1583"/>
      <c r="S261" s="1932" t="s">
        <v>105</v>
      </c>
      <c r="T261" s="1583"/>
      <c r="U261" s="1583"/>
      <c r="V261" s="1583"/>
      <c r="W261" s="1583"/>
      <c r="X261" s="1583"/>
      <c r="Y261" s="1583"/>
      <c r="Z261" s="1583"/>
      <c r="AA261" s="1931" t="s">
        <v>306</v>
      </c>
      <c r="AB261" s="1583"/>
      <c r="AC261" s="1583"/>
      <c r="AD261" s="1583"/>
      <c r="AE261" s="1583"/>
      <c r="AF261" s="1931" t="s">
        <v>307</v>
      </c>
      <c r="AG261" s="1583"/>
      <c r="AH261" s="1583"/>
      <c r="AI261" s="472" t="s">
        <v>86</v>
      </c>
      <c r="AJ261" s="1933" t="s">
        <v>308</v>
      </c>
      <c r="AK261" s="1583"/>
      <c r="AL261" s="1583"/>
      <c r="AM261" s="1583"/>
      <c r="AN261" s="1583"/>
      <c r="AO261" s="1583"/>
      <c r="AP261" s="471">
        <v>1571547642</v>
      </c>
      <c r="AQ261" s="625">
        <v>0</v>
      </c>
      <c r="AR261" s="625">
        <v>0</v>
      </c>
      <c r="AS261" s="625">
        <v>0</v>
      </c>
      <c r="AT261" s="471">
        <v>141197266</v>
      </c>
      <c r="AU261" s="471">
        <v>-141197266</v>
      </c>
      <c r="AV261" s="471">
        <v>99595673</v>
      </c>
      <c r="AW261" s="471">
        <v>41601593</v>
      </c>
      <c r="AX261" s="471">
        <v>128353720</v>
      </c>
      <c r="AY261" s="471">
        <v>-28758047</v>
      </c>
      <c r="AZ261" s="471">
        <v>128353720</v>
      </c>
      <c r="BA261" s="625">
        <v>0</v>
      </c>
      <c r="BB261" s="625">
        <v>0</v>
      </c>
    </row>
    <row r="262" spans="1:54" hidden="1" x14ac:dyDescent="0.25">
      <c r="A262" s="1931" t="s">
        <v>120</v>
      </c>
      <c r="B262" s="1583"/>
      <c r="C262" s="1931" t="s">
        <v>355</v>
      </c>
      <c r="D262" s="1583"/>
      <c r="E262" s="1931" t="s">
        <v>357</v>
      </c>
      <c r="F262" s="1583"/>
      <c r="G262" s="1931" t="s">
        <v>325</v>
      </c>
      <c r="H262" s="1583"/>
      <c r="I262" s="1931" t="s">
        <v>313</v>
      </c>
      <c r="J262" s="1583"/>
      <c r="K262" s="1583"/>
      <c r="L262" s="1931" t="s">
        <v>312</v>
      </c>
      <c r="M262" s="1583"/>
      <c r="N262" s="1583"/>
      <c r="O262" s="1931" t="s">
        <v>326</v>
      </c>
      <c r="P262" s="1583"/>
      <c r="Q262" s="1931"/>
      <c r="R262" s="1583"/>
      <c r="S262" s="1932" t="s">
        <v>368</v>
      </c>
      <c r="T262" s="1583"/>
      <c r="U262" s="1583"/>
      <c r="V262" s="1583"/>
      <c r="W262" s="1583"/>
      <c r="X262" s="1583"/>
      <c r="Y262" s="1583"/>
      <c r="Z262" s="1583"/>
      <c r="AA262" s="1931" t="s">
        <v>306</v>
      </c>
      <c r="AB262" s="1583"/>
      <c r="AC262" s="1583"/>
      <c r="AD262" s="1583"/>
      <c r="AE262" s="1583"/>
      <c r="AF262" s="1931" t="s">
        <v>307</v>
      </c>
      <c r="AG262" s="1583"/>
      <c r="AH262" s="1583"/>
      <c r="AI262" s="472" t="s">
        <v>86</v>
      </c>
      <c r="AJ262" s="1933" t="s">
        <v>308</v>
      </c>
      <c r="AK262" s="1583"/>
      <c r="AL262" s="1583"/>
      <c r="AM262" s="1583"/>
      <c r="AN262" s="1583"/>
      <c r="AO262" s="1583"/>
      <c r="AP262" s="471">
        <v>170000000</v>
      </c>
      <c r="AQ262" s="625">
        <v>0</v>
      </c>
      <c r="AR262" s="471">
        <v>170000000</v>
      </c>
      <c r="AS262" s="625">
        <v>0</v>
      </c>
      <c r="AT262" s="625">
        <v>0</v>
      </c>
      <c r="AU262" s="625">
        <v>0</v>
      </c>
      <c r="AV262" s="625">
        <v>0</v>
      </c>
      <c r="AW262" s="625">
        <v>0</v>
      </c>
      <c r="AX262" s="625">
        <v>0</v>
      </c>
      <c r="AY262" s="625">
        <v>0</v>
      </c>
      <c r="AZ262" s="625">
        <v>0</v>
      </c>
      <c r="BA262" s="625">
        <v>0</v>
      </c>
      <c r="BB262" s="625">
        <v>0</v>
      </c>
    </row>
    <row r="263" spans="1:54" hidden="1" x14ac:dyDescent="0.25">
      <c r="A263" s="1931" t="s">
        <v>120</v>
      </c>
      <c r="B263" s="1583"/>
      <c r="C263" s="1931" t="s">
        <v>355</v>
      </c>
      <c r="D263" s="1583"/>
      <c r="E263" s="1931" t="s">
        <v>357</v>
      </c>
      <c r="F263" s="1583"/>
      <c r="G263" s="1931" t="s">
        <v>325</v>
      </c>
      <c r="H263" s="1583"/>
      <c r="I263" s="1931" t="s">
        <v>313</v>
      </c>
      <c r="J263" s="1583"/>
      <c r="K263" s="1583"/>
      <c r="L263" s="1931" t="s">
        <v>312</v>
      </c>
      <c r="M263" s="1583"/>
      <c r="N263" s="1583"/>
      <c r="O263" s="1931" t="s">
        <v>323</v>
      </c>
      <c r="P263" s="1583"/>
      <c r="Q263" s="1931" t="s">
        <v>269</v>
      </c>
      <c r="R263" s="1583"/>
      <c r="S263" s="1932" t="s">
        <v>732</v>
      </c>
      <c r="T263" s="1583"/>
      <c r="U263" s="1583"/>
      <c r="V263" s="1583"/>
      <c r="W263" s="1583"/>
      <c r="X263" s="1583"/>
      <c r="Y263" s="1583"/>
      <c r="Z263" s="1583"/>
      <c r="AA263" s="1931" t="s">
        <v>306</v>
      </c>
      <c r="AB263" s="1583"/>
      <c r="AC263" s="1583"/>
      <c r="AD263" s="1583"/>
      <c r="AE263" s="1583"/>
      <c r="AF263" s="1931" t="s">
        <v>307</v>
      </c>
      <c r="AG263" s="1583"/>
      <c r="AH263" s="1583"/>
      <c r="AI263" s="472" t="s">
        <v>86</v>
      </c>
      <c r="AJ263" s="1933" t="s">
        <v>308</v>
      </c>
      <c r="AK263" s="1583"/>
      <c r="AL263" s="1583"/>
      <c r="AM263" s="1583"/>
      <c r="AN263" s="1583"/>
      <c r="AO263" s="1583"/>
      <c r="AP263" s="471">
        <v>120000000</v>
      </c>
      <c r="AQ263" s="625">
        <v>0</v>
      </c>
      <c r="AR263" s="471">
        <v>120000000</v>
      </c>
      <c r="AS263" s="625">
        <v>0</v>
      </c>
      <c r="AT263" s="625">
        <v>0</v>
      </c>
      <c r="AU263" s="625">
        <v>0</v>
      </c>
      <c r="AV263" s="625">
        <v>0</v>
      </c>
      <c r="AW263" s="625">
        <v>0</v>
      </c>
      <c r="AX263" s="625">
        <v>0</v>
      </c>
      <c r="AY263" s="625">
        <v>0</v>
      </c>
      <c r="AZ263" s="625">
        <v>0</v>
      </c>
      <c r="BA263" s="625">
        <v>0</v>
      </c>
      <c r="BB263" s="625">
        <v>0</v>
      </c>
    </row>
    <row r="264" spans="1:54" hidden="1" x14ac:dyDescent="0.25">
      <c r="A264" s="1931" t="s">
        <v>120</v>
      </c>
      <c r="B264" s="1583"/>
      <c r="C264" s="1931" t="s">
        <v>355</v>
      </c>
      <c r="D264" s="1583"/>
      <c r="E264" s="1931" t="s">
        <v>357</v>
      </c>
      <c r="F264" s="1583"/>
      <c r="G264" s="1931" t="s">
        <v>326</v>
      </c>
      <c r="H264" s="1583"/>
      <c r="I264" s="1931"/>
      <c r="J264" s="1583"/>
      <c r="K264" s="1583"/>
      <c r="L264" s="1931"/>
      <c r="M264" s="1583"/>
      <c r="N264" s="1583"/>
      <c r="O264" s="1931"/>
      <c r="P264" s="1583"/>
      <c r="Q264" s="1931"/>
      <c r="R264" s="1583"/>
      <c r="S264" s="1932" t="s">
        <v>369</v>
      </c>
      <c r="T264" s="1583"/>
      <c r="U264" s="1583"/>
      <c r="V264" s="1583"/>
      <c r="W264" s="1583"/>
      <c r="X264" s="1583"/>
      <c r="Y264" s="1583"/>
      <c r="Z264" s="1583"/>
      <c r="AA264" s="1931" t="s">
        <v>306</v>
      </c>
      <c r="AB264" s="1583"/>
      <c r="AC264" s="1583"/>
      <c r="AD264" s="1583"/>
      <c r="AE264" s="1583"/>
      <c r="AF264" s="1931" t="s">
        <v>307</v>
      </c>
      <c r="AG264" s="1583"/>
      <c r="AH264" s="1583"/>
      <c r="AI264" s="472" t="s">
        <v>86</v>
      </c>
      <c r="AJ264" s="1933" t="s">
        <v>308</v>
      </c>
      <c r="AK264" s="1583"/>
      <c r="AL264" s="1583"/>
      <c r="AM264" s="1583"/>
      <c r="AN264" s="1583"/>
      <c r="AO264" s="1583"/>
      <c r="AP264" s="471">
        <v>5000000000</v>
      </c>
      <c r="AQ264" s="625">
        <v>0</v>
      </c>
      <c r="AR264" s="471">
        <v>459470001</v>
      </c>
      <c r="AS264" s="471">
        <v>700000000</v>
      </c>
      <c r="AT264" s="471">
        <v>191095198</v>
      </c>
      <c r="AU264" s="471">
        <v>-191095198</v>
      </c>
      <c r="AV264" s="471">
        <v>251130914</v>
      </c>
      <c r="AW264" s="471">
        <v>-60035716</v>
      </c>
      <c r="AX264" s="471">
        <v>265903767</v>
      </c>
      <c r="AY264" s="471">
        <v>-14772853</v>
      </c>
      <c r="AZ264" s="471">
        <v>265903767</v>
      </c>
      <c r="BA264" s="625">
        <v>0</v>
      </c>
      <c r="BB264" s="625">
        <v>0</v>
      </c>
    </row>
    <row r="265" spans="1:54" hidden="1" x14ac:dyDescent="0.25">
      <c r="A265" s="1935" t="s">
        <v>120</v>
      </c>
      <c r="B265" s="1583"/>
      <c r="C265" s="1935" t="s">
        <v>355</v>
      </c>
      <c r="D265" s="1583"/>
      <c r="E265" s="1935" t="s">
        <v>357</v>
      </c>
      <c r="F265" s="1583"/>
      <c r="G265" s="1935" t="s">
        <v>326</v>
      </c>
      <c r="H265" s="1583"/>
      <c r="I265" s="1935" t="s">
        <v>313</v>
      </c>
      <c r="J265" s="1583"/>
      <c r="K265" s="1583"/>
      <c r="L265" s="1935"/>
      <c r="M265" s="1583"/>
      <c r="N265" s="1583"/>
      <c r="O265" s="1935"/>
      <c r="P265" s="1583"/>
      <c r="Q265" s="1935"/>
      <c r="R265" s="1583"/>
      <c r="S265" s="1934" t="s">
        <v>369</v>
      </c>
      <c r="T265" s="1583"/>
      <c r="U265" s="1583"/>
      <c r="V265" s="1583"/>
      <c r="W265" s="1583"/>
      <c r="X265" s="1583"/>
      <c r="Y265" s="1583"/>
      <c r="Z265" s="1583"/>
      <c r="AA265" s="1935" t="s">
        <v>306</v>
      </c>
      <c r="AB265" s="1583"/>
      <c r="AC265" s="1583"/>
      <c r="AD265" s="1583"/>
      <c r="AE265" s="1583"/>
      <c r="AF265" s="1935" t="s">
        <v>307</v>
      </c>
      <c r="AG265" s="1583"/>
      <c r="AH265" s="1583"/>
      <c r="AI265" s="475" t="s">
        <v>86</v>
      </c>
      <c r="AJ265" s="1936" t="s">
        <v>308</v>
      </c>
      <c r="AK265" s="1583"/>
      <c r="AL265" s="1583"/>
      <c r="AM265" s="1583"/>
      <c r="AN265" s="1583"/>
      <c r="AO265" s="1583"/>
      <c r="AP265" s="474">
        <v>3500000000</v>
      </c>
      <c r="AQ265" s="624">
        <v>0</v>
      </c>
      <c r="AR265" s="474">
        <v>259470001</v>
      </c>
      <c r="AS265" s="624">
        <v>0</v>
      </c>
      <c r="AT265" s="474">
        <v>191095198</v>
      </c>
      <c r="AU265" s="474">
        <v>-191095198</v>
      </c>
      <c r="AV265" s="474">
        <v>251130914</v>
      </c>
      <c r="AW265" s="474">
        <v>-60035716</v>
      </c>
      <c r="AX265" s="474">
        <v>265903767</v>
      </c>
      <c r="AY265" s="474">
        <v>-14772853</v>
      </c>
      <c r="AZ265" s="474">
        <v>265903767</v>
      </c>
      <c r="BA265" s="624">
        <v>0</v>
      </c>
      <c r="BB265" s="624">
        <v>0</v>
      </c>
    </row>
    <row r="266" spans="1:54" hidden="1" x14ac:dyDescent="0.25">
      <c r="A266" s="1935" t="s">
        <v>120</v>
      </c>
      <c r="B266" s="1583"/>
      <c r="C266" s="1935" t="s">
        <v>355</v>
      </c>
      <c r="D266" s="1583"/>
      <c r="E266" s="1935" t="s">
        <v>357</v>
      </c>
      <c r="F266" s="1583"/>
      <c r="G266" s="1935" t="s">
        <v>326</v>
      </c>
      <c r="H266" s="1583"/>
      <c r="I266" s="1935" t="s">
        <v>313</v>
      </c>
      <c r="J266" s="1583"/>
      <c r="K266" s="1583"/>
      <c r="L266" s="1935" t="s">
        <v>315</v>
      </c>
      <c r="M266" s="1583"/>
      <c r="N266" s="1583"/>
      <c r="O266" s="1935"/>
      <c r="P266" s="1583"/>
      <c r="Q266" s="1935"/>
      <c r="R266" s="1583"/>
      <c r="S266" s="1934" t="s">
        <v>359</v>
      </c>
      <c r="T266" s="1583"/>
      <c r="U266" s="1583"/>
      <c r="V266" s="1583"/>
      <c r="W266" s="1583"/>
      <c r="X266" s="1583"/>
      <c r="Y266" s="1583"/>
      <c r="Z266" s="1583"/>
      <c r="AA266" s="1935" t="s">
        <v>306</v>
      </c>
      <c r="AB266" s="1583"/>
      <c r="AC266" s="1583"/>
      <c r="AD266" s="1583"/>
      <c r="AE266" s="1583"/>
      <c r="AF266" s="1935" t="s">
        <v>307</v>
      </c>
      <c r="AG266" s="1583"/>
      <c r="AH266" s="1583"/>
      <c r="AI266" s="475" t="s">
        <v>86</v>
      </c>
      <c r="AJ266" s="1936" t="s">
        <v>308</v>
      </c>
      <c r="AK266" s="1583"/>
      <c r="AL266" s="1583"/>
      <c r="AM266" s="1583"/>
      <c r="AN266" s="1583"/>
      <c r="AO266" s="1583"/>
      <c r="AP266" s="474">
        <v>3500000000</v>
      </c>
      <c r="AQ266" s="624">
        <v>0</v>
      </c>
      <c r="AR266" s="474">
        <v>259470001</v>
      </c>
      <c r="AS266" s="624">
        <v>0</v>
      </c>
      <c r="AT266" s="474">
        <v>191095198</v>
      </c>
      <c r="AU266" s="474">
        <v>-191095198</v>
      </c>
      <c r="AV266" s="474">
        <v>251130914</v>
      </c>
      <c r="AW266" s="474">
        <v>-60035716</v>
      </c>
      <c r="AX266" s="474">
        <v>265903767</v>
      </c>
      <c r="AY266" s="474">
        <v>-14772853</v>
      </c>
      <c r="AZ266" s="474">
        <v>265903767</v>
      </c>
      <c r="BA266" s="624">
        <v>0</v>
      </c>
      <c r="BB266" s="624">
        <v>0</v>
      </c>
    </row>
    <row r="267" spans="1:54" hidden="1" x14ac:dyDescent="0.25">
      <c r="A267" s="1931" t="s">
        <v>120</v>
      </c>
      <c r="B267" s="1583"/>
      <c r="C267" s="1931" t="s">
        <v>355</v>
      </c>
      <c r="D267" s="1583"/>
      <c r="E267" s="1931" t="s">
        <v>357</v>
      </c>
      <c r="F267" s="1583"/>
      <c r="G267" s="1931" t="s">
        <v>326</v>
      </c>
      <c r="H267" s="1583"/>
      <c r="I267" s="1931" t="s">
        <v>313</v>
      </c>
      <c r="J267" s="1583"/>
      <c r="K267" s="1583"/>
      <c r="L267" s="1931" t="s">
        <v>315</v>
      </c>
      <c r="M267" s="1583"/>
      <c r="N267" s="1583"/>
      <c r="O267" s="1931" t="s">
        <v>312</v>
      </c>
      <c r="P267" s="1583"/>
      <c r="Q267" s="1931"/>
      <c r="R267" s="1583"/>
      <c r="S267" s="1932" t="s">
        <v>365</v>
      </c>
      <c r="T267" s="1583"/>
      <c r="U267" s="1583"/>
      <c r="V267" s="1583"/>
      <c r="W267" s="1583"/>
      <c r="X267" s="1583"/>
      <c r="Y267" s="1583"/>
      <c r="Z267" s="1583"/>
      <c r="AA267" s="1931" t="s">
        <v>306</v>
      </c>
      <c r="AB267" s="1583"/>
      <c r="AC267" s="1583"/>
      <c r="AD267" s="1583"/>
      <c r="AE267" s="1583"/>
      <c r="AF267" s="1931" t="s">
        <v>307</v>
      </c>
      <c r="AG267" s="1583"/>
      <c r="AH267" s="1583"/>
      <c r="AI267" s="472" t="s">
        <v>86</v>
      </c>
      <c r="AJ267" s="1933" t="s">
        <v>308</v>
      </c>
      <c r="AK267" s="1583"/>
      <c r="AL267" s="1583"/>
      <c r="AM267" s="1583"/>
      <c r="AN267" s="1583"/>
      <c r="AO267" s="1583"/>
      <c r="AP267" s="471">
        <v>2400000000</v>
      </c>
      <c r="AQ267" s="625">
        <v>0</v>
      </c>
      <c r="AR267" s="471">
        <v>184470001</v>
      </c>
      <c r="AS267" s="625">
        <v>0</v>
      </c>
      <c r="AT267" s="471">
        <v>106640000</v>
      </c>
      <c r="AU267" s="471">
        <v>-106640000</v>
      </c>
      <c r="AV267" s="471">
        <v>201519333</v>
      </c>
      <c r="AW267" s="471">
        <v>-94879333</v>
      </c>
      <c r="AX267" s="471">
        <v>201519333</v>
      </c>
      <c r="AY267" s="625">
        <v>0</v>
      </c>
      <c r="AZ267" s="471">
        <v>201519333</v>
      </c>
      <c r="BA267" s="625">
        <v>0</v>
      </c>
      <c r="BB267" s="625">
        <v>0</v>
      </c>
    </row>
    <row r="268" spans="1:54" hidden="1" x14ac:dyDescent="0.25">
      <c r="A268" s="1931" t="s">
        <v>120</v>
      </c>
      <c r="B268" s="1583"/>
      <c r="C268" s="1931" t="s">
        <v>355</v>
      </c>
      <c r="D268" s="1583"/>
      <c r="E268" s="1931" t="s">
        <v>357</v>
      </c>
      <c r="F268" s="1583"/>
      <c r="G268" s="1931" t="s">
        <v>326</v>
      </c>
      <c r="H268" s="1583"/>
      <c r="I268" s="1931" t="s">
        <v>313</v>
      </c>
      <c r="J268" s="1583"/>
      <c r="K268" s="1583"/>
      <c r="L268" s="1931" t="s">
        <v>315</v>
      </c>
      <c r="M268" s="1583"/>
      <c r="N268" s="1583"/>
      <c r="O268" s="1931" t="s">
        <v>315</v>
      </c>
      <c r="P268" s="1583"/>
      <c r="Q268" s="1931"/>
      <c r="R268" s="1583"/>
      <c r="S268" s="1932" t="s">
        <v>360</v>
      </c>
      <c r="T268" s="1583"/>
      <c r="U268" s="1583"/>
      <c r="V268" s="1583"/>
      <c r="W268" s="1583"/>
      <c r="X268" s="1583"/>
      <c r="Y268" s="1583"/>
      <c r="Z268" s="1583"/>
      <c r="AA268" s="1931" t="s">
        <v>306</v>
      </c>
      <c r="AB268" s="1583"/>
      <c r="AC268" s="1583"/>
      <c r="AD268" s="1583"/>
      <c r="AE268" s="1583"/>
      <c r="AF268" s="1931" t="s">
        <v>307</v>
      </c>
      <c r="AG268" s="1583"/>
      <c r="AH268" s="1583"/>
      <c r="AI268" s="472" t="s">
        <v>86</v>
      </c>
      <c r="AJ268" s="1933" t="s">
        <v>308</v>
      </c>
      <c r="AK268" s="1583"/>
      <c r="AL268" s="1583"/>
      <c r="AM268" s="1583"/>
      <c r="AN268" s="1583"/>
      <c r="AO268" s="1583"/>
      <c r="AP268" s="471">
        <v>375000000</v>
      </c>
      <c r="AQ268" s="625">
        <v>0</v>
      </c>
      <c r="AR268" s="625">
        <v>0</v>
      </c>
      <c r="AS268" s="625">
        <v>0</v>
      </c>
      <c r="AT268" s="625">
        <v>0</v>
      </c>
      <c r="AU268" s="625">
        <v>0</v>
      </c>
      <c r="AV268" s="625">
        <v>0</v>
      </c>
      <c r="AW268" s="625">
        <v>0</v>
      </c>
      <c r="AX268" s="625">
        <v>0</v>
      </c>
      <c r="AY268" s="625">
        <v>0</v>
      </c>
      <c r="AZ268" s="625">
        <v>0</v>
      </c>
      <c r="BA268" s="625">
        <v>0</v>
      </c>
      <c r="BB268" s="625">
        <v>0</v>
      </c>
    </row>
    <row r="269" spans="1:54" hidden="1" x14ac:dyDescent="0.25">
      <c r="A269" s="1931" t="s">
        <v>120</v>
      </c>
      <c r="B269" s="1583"/>
      <c r="C269" s="1931" t="s">
        <v>355</v>
      </c>
      <c r="D269" s="1583"/>
      <c r="E269" s="1931" t="s">
        <v>357</v>
      </c>
      <c r="F269" s="1583"/>
      <c r="G269" s="1931" t="s">
        <v>326</v>
      </c>
      <c r="H269" s="1583"/>
      <c r="I269" s="1931" t="s">
        <v>313</v>
      </c>
      <c r="J269" s="1583"/>
      <c r="K269" s="1583"/>
      <c r="L269" s="1931" t="s">
        <v>315</v>
      </c>
      <c r="M269" s="1583"/>
      <c r="N269" s="1583"/>
      <c r="O269" s="1931" t="s">
        <v>322</v>
      </c>
      <c r="P269" s="1583"/>
      <c r="Q269" s="1931"/>
      <c r="R269" s="1583"/>
      <c r="S269" s="1932" t="s">
        <v>361</v>
      </c>
      <c r="T269" s="1583"/>
      <c r="U269" s="1583"/>
      <c r="V269" s="1583"/>
      <c r="W269" s="1583"/>
      <c r="X269" s="1583"/>
      <c r="Y269" s="1583"/>
      <c r="Z269" s="1583"/>
      <c r="AA269" s="1931" t="s">
        <v>306</v>
      </c>
      <c r="AB269" s="1583"/>
      <c r="AC269" s="1583"/>
      <c r="AD269" s="1583"/>
      <c r="AE269" s="1583"/>
      <c r="AF269" s="1931" t="s">
        <v>307</v>
      </c>
      <c r="AG269" s="1583"/>
      <c r="AH269" s="1583"/>
      <c r="AI269" s="472" t="s">
        <v>86</v>
      </c>
      <c r="AJ269" s="1933" t="s">
        <v>308</v>
      </c>
      <c r="AK269" s="1583"/>
      <c r="AL269" s="1583"/>
      <c r="AM269" s="1583"/>
      <c r="AN269" s="1583"/>
      <c r="AO269" s="1583"/>
      <c r="AP269" s="471">
        <v>150000000</v>
      </c>
      <c r="AQ269" s="625">
        <v>0</v>
      </c>
      <c r="AR269" s="625">
        <v>0</v>
      </c>
      <c r="AS269" s="625">
        <v>0</v>
      </c>
      <c r="AT269" s="625">
        <v>0</v>
      </c>
      <c r="AU269" s="625">
        <v>0</v>
      </c>
      <c r="AV269" s="625">
        <v>0</v>
      </c>
      <c r="AW269" s="625">
        <v>0</v>
      </c>
      <c r="AX269" s="625">
        <v>0</v>
      </c>
      <c r="AY269" s="625">
        <v>0</v>
      </c>
      <c r="AZ269" s="625">
        <v>0</v>
      </c>
      <c r="BA269" s="625">
        <v>0</v>
      </c>
      <c r="BB269" s="625">
        <v>0</v>
      </c>
    </row>
    <row r="270" spans="1:54" hidden="1" x14ac:dyDescent="0.25">
      <c r="A270" s="1931" t="s">
        <v>120</v>
      </c>
      <c r="B270" s="1583"/>
      <c r="C270" s="1931" t="s">
        <v>355</v>
      </c>
      <c r="D270" s="1583"/>
      <c r="E270" s="1931" t="s">
        <v>357</v>
      </c>
      <c r="F270" s="1583"/>
      <c r="G270" s="1931" t="s">
        <v>326</v>
      </c>
      <c r="H270" s="1583"/>
      <c r="I270" s="1931" t="s">
        <v>313</v>
      </c>
      <c r="J270" s="1583"/>
      <c r="K270" s="1583"/>
      <c r="L270" s="1931" t="s">
        <v>315</v>
      </c>
      <c r="M270" s="1583"/>
      <c r="N270" s="1583"/>
      <c r="O270" s="1931" t="s">
        <v>316</v>
      </c>
      <c r="P270" s="1583"/>
      <c r="Q270" s="1931"/>
      <c r="R270" s="1583"/>
      <c r="S270" s="1932" t="s">
        <v>105</v>
      </c>
      <c r="T270" s="1583"/>
      <c r="U270" s="1583"/>
      <c r="V270" s="1583"/>
      <c r="W270" s="1583"/>
      <c r="X270" s="1583"/>
      <c r="Y270" s="1583"/>
      <c r="Z270" s="1583"/>
      <c r="AA270" s="1931" t="s">
        <v>306</v>
      </c>
      <c r="AB270" s="1583"/>
      <c r="AC270" s="1583"/>
      <c r="AD270" s="1583"/>
      <c r="AE270" s="1583"/>
      <c r="AF270" s="1931" t="s">
        <v>307</v>
      </c>
      <c r="AG270" s="1583"/>
      <c r="AH270" s="1583"/>
      <c r="AI270" s="472" t="s">
        <v>86</v>
      </c>
      <c r="AJ270" s="1933" t="s">
        <v>308</v>
      </c>
      <c r="AK270" s="1583"/>
      <c r="AL270" s="1583"/>
      <c r="AM270" s="1583"/>
      <c r="AN270" s="1583"/>
      <c r="AO270" s="1583"/>
      <c r="AP270" s="471">
        <v>500000000</v>
      </c>
      <c r="AQ270" s="625">
        <v>0</v>
      </c>
      <c r="AR270" s="625">
        <v>0</v>
      </c>
      <c r="AS270" s="625">
        <v>0</v>
      </c>
      <c r="AT270" s="471">
        <v>84455198</v>
      </c>
      <c r="AU270" s="471">
        <v>-84455198</v>
      </c>
      <c r="AV270" s="471">
        <v>49611581</v>
      </c>
      <c r="AW270" s="471">
        <v>34843617</v>
      </c>
      <c r="AX270" s="471">
        <v>64384434</v>
      </c>
      <c r="AY270" s="471">
        <v>-14772853</v>
      </c>
      <c r="AZ270" s="471">
        <v>64384434</v>
      </c>
      <c r="BA270" s="625">
        <v>0</v>
      </c>
      <c r="BB270" s="625">
        <v>0</v>
      </c>
    </row>
    <row r="271" spans="1:54" hidden="1" x14ac:dyDescent="0.25">
      <c r="A271" s="1931" t="s">
        <v>120</v>
      </c>
      <c r="B271" s="1583"/>
      <c r="C271" s="1931" t="s">
        <v>355</v>
      </c>
      <c r="D271" s="1583"/>
      <c r="E271" s="1931" t="s">
        <v>357</v>
      </c>
      <c r="F271" s="1583"/>
      <c r="G271" s="1931" t="s">
        <v>326</v>
      </c>
      <c r="H271" s="1583"/>
      <c r="I271" s="1931" t="s">
        <v>313</v>
      </c>
      <c r="J271" s="1583"/>
      <c r="K271" s="1583"/>
      <c r="L271" s="1931" t="s">
        <v>315</v>
      </c>
      <c r="M271" s="1583"/>
      <c r="N271" s="1583"/>
      <c r="O271" s="1931" t="s">
        <v>325</v>
      </c>
      <c r="P271" s="1583"/>
      <c r="Q271" s="1931"/>
      <c r="R271" s="1583"/>
      <c r="S271" s="1932" t="s">
        <v>362</v>
      </c>
      <c r="T271" s="1583"/>
      <c r="U271" s="1583"/>
      <c r="V271" s="1583"/>
      <c r="W271" s="1583"/>
      <c r="X271" s="1583"/>
      <c r="Y271" s="1583"/>
      <c r="Z271" s="1583"/>
      <c r="AA271" s="1931" t="s">
        <v>306</v>
      </c>
      <c r="AB271" s="1583"/>
      <c r="AC271" s="1583"/>
      <c r="AD271" s="1583"/>
      <c r="AE271" s="1583"/>
      <c r="AF271" s="1931" t="s">
        <v>307</v>
      </c>
      <c r="AG271" s="1583"/>
      <c r="AH271" s="1583"/>
      <c r="AI271" s="472" t="s">
        <v>86</v>
      </c>
      <c r="AJ271" s="1933" t="s">
        <v>308</v>
      </c>
      <c r="AK271" s="1583"/>
      <c r="AL271" s="1583"/>
      <c r="AM271" s="1583"/>
      <c r="AN271" s="1583"/>
      <c r="AO271" s="1583"/>
      <c r="AP271" s="471">
        <v>75000000</v>
      </c>
      <c r="AQ271" s="625">
        <v>0</v>
      </c>
      <c r="AR271" s="471">
        <v>75000000</v>
      </c>
      <c r="AS271" s="625">
        <v>0</v>
      </c>
      <c r="AT271" s="625">
        <v>0</v>
      </c>
      <c r="AU271" s="625">
        <v>0</v>
      </c>
      <c r="AV271" s="625">
        <v>0</v>
      </c>
      <c r="AW271" s="625">
        <v>0</v>
      </c>
      <c r="AX271" s="625">
        <v>0</v>
      </c>
      <c r="AY271" s="625">
        <v>0</v>
      </c>
      <c r="AZ271" s="625">
        <v>0</v>
      </c>
      <c r="BA271" s="625">
        <v>0</v>
      </c>
      <c r="BB271" s="625">
        <v>0</v>
      </c>
    </row>
    <row r="272" spans="1:54" hidden="1" x14ac:dyDescent="0.25">
      <c r="A272" s="1931" t="s">
        <v>120</v>
      </c>
      <c r="B272" s="1583"/>
      <c r="C272" s="1931" t="s">
        <v>355</v>
      </c>
      <c r="D272" s="1583"/>
      <c r="E272" s="1931" t="s">
        <v>357</v>
      </c>
      <c r="F272" s="1583"/>
      <c r="G272" s="1931" t="s">
        <v>326</v>
      </c>
      <c r="H272" s="1583"/>
      <c r="I272" s="1931" t="s">
        <v>313</v>
      </c>
      <c r="J272" s="1583"/>
      <c r="K272" s="1583"/>
      <c r="L272" s="1931" t="s">
        <v>315</v>
      </c>
      <c r="M272" s="1583"/>
      <c r="N272" s="1583"/>
      <c r="O272" s="1931" t="s">
        <v>101</v>
      </c>
      <c r="P272" s="1583"/>
      <c r="Q272" s="1931"/>
      <c r="R272" s="1583"/>
      <c r="S272" s="1932" t="s">
        <v>363</v>
      </c>
      <c r="T272" s="1583"/>
      <c r="U272" s="1583"/>
      <c r="V272" s="1583"/>
      <c r="W272" s="1583"/>
      <c r="X272" s="1583"/>
      <c r="Y272" s="1583"/>
      <c r="Z272" s="1583"/>
      <c r="AA272" s="1931" t="s">
        <v>306</v>
      </c>
      <c r="AB272" s="1583"/>
      <c r="AC272" s="1583"/>
      <c r="AD272" s="1583"/>
      <c r="AE272" s="1583"/>
      <c r="AF272" s="1931" t="s">
        <v>307</v>
      </c>
      <c r="AG272" s="1583"/>
      <c r="AH272" s="1583"/>
      <c r="AI272" s="472" t="s">
        <v>86</v>
      </c>
      <c r="AJ272" s="1933" t="s">
        <v>308</v>
      </c>
      <c r="AK272" s="1583"/>
      <c r="AL272" s="1583"/>
      <c r="AM272" s="1583"/>
      <c r="AN272" s="1583"/>
      <c r="AO272" s="1583"/>
      <c r="AP272" s="625">
        <v>0</v>
      </c>
      <c r="AQ272" s="625">
        <v>0</v>
      </c>
      <c r="AR272" s="625">
        <v>0</v>
      </c>
      <c r="AS272" s="625">
        <v>0</v>
      </c>
      <c r="AT272" s="625">
        <v>0</v>
      </c>
      <c r="AU272" s="625">
        <v>0</v>
      </c>
      <c r="AV272" s="625">
        <v>0</v>
      </c>
      <c r="AW272" s="625">
        <v>0</v>
      </c>
      <c r="AX272" s="625">
        <v>0</v>
      </c>
      <c r="AY272" s="625">
        <v>0</v>
      </c>
      <c r="AZ272" s="625">
        <v>0</v>
      </c>
      <c r="BA272" s="625">
        <v>0</v>
      </c>
      <c r="BB272" s="625">
        <v>0</v>
      </c>
    </row>
    <row r="273" spans="1:54" hidden="1" x14ac:dyDescent="0.25">
      <c r="A273" s="1935" t="s">
        <v>120</v>
      </c>
      <c r="B273" s="1583"/>
      <c r="C273" s="1935" t="s">
        <v>370</v>
      </c>
      <c r="D273" s="1583"/>
      <c r="E273" s="1935"/>
      <c r="F273" s="1583"/>
      <c r="G273" s="1935"/>
      <c r="H273" s="1583"/>
      <c r="I273" s="1935"/>
      <c r="J273" s="1583"/>
      <c r="K273" s="1583"/>
      <c r="L273" s="1935"/>
      <c r="M273" s="1583"/>
      <c r="N273" s="1583"/>
      <c r="O273" s="1935"/>
      <c r="P273" s="1583"/>
      <c r="Q273" s="1935"/>
      <c r="R273" s="1583"/>
      <c r="S273" s="1934" t="s">
        <v>371</v>
      </c>
      <c r="T273" s="1583"/>
      <c r="U273" s="1583"/>
      <c r="V273" s="1583"/>
      <c r="W273" s="1583"/>
      <c r="X273" s="1583"/>
      <c r="Y273" s="1583"/>
      <c r="Z273" s="1583"/>
      <c r="AA273" s="1935" t="s">
        <v>306</v>
      </c>
      <c r="AB273" s="1583"/>
      <c r="AC273" s="1583"/>
      <c r="AD273" s="1583"/>
      <c r="AE273" s="1583"/>
      <c r="AF273" s="1935" t="s">
        <v>307</v>
      </c>
      <c r="AG273" s="1583"/>
      <c r="AH273" s="1583"/>
      <c r="AI273" s="475" t="s">
        <v>86</v>
      </c>
      <c r="AJ273" s="1936" t="s">
        <v>308</v>
      </c>
      <c r="AK273" s="1583"/>
      <c r="AL273" s="1583"/>
      <c r="AM273" s="1583"/>
      <c r="AN273" s="1583"/>
      <c r="AO273" s="1583"/>
      <c r="AP273" s="474">
        <v>12149334179</v>
      </c>
      <c r="AQ273" s="474">
        <v>503332000</v>
      </c>
      <c r="AR273" s="474">
        <v>770588000</v>
      </c>
      <c r="AS273" s="474">
        <v>5917585821</v>
      </c>
      <c r="AT273" s="624">
        <v>0</v>
      </c>
      <c r="AU273" s="474">
        <v>503332000</v>
      </c>
      <c r="AV273" s="624">
        <v>0</v>
      </c>
      <c r="AW273" s="624">
        <v>0</v>
      </c>
      <c r="AX273" s="624">
        <v>0</v>
      </c>
      <c r="AY273" s="624">
        <v>0</v>
      </c>
      <c r="AZ273" s="624">
        <v>0</v>
      </c>
      <c r="BA273" s="624">
        <v>0</v>
      </c>
      <c r="BB273" s="624">
        <v>0</v>
      </c>
    </row>
    <row r="274" spans="1:54" x14ac:dyDescent="0.25">
      <c r="A274" s="1935" t="s">
        <v>120</v>
      </c>
      <c r="B274" s="1583"/>
      <c r="C274" s="1935" t="s">
        <v>370</v>
      </c>
      <c r="D274" s="1583"/>
      <c r="E274" s="1935"/>
      <c r="F274" s="1583"/>
      <c r="G274" s="1935"/>
      <c r="H274" s="1583"/>
      <c r="I274" s="1935"/>
      <c r="J274" s="1583"/>
      <c r="K274" s="1583"/>
      <c r="L274" s="1935"/>
      <c r="M274" s="1583"/>
      <c r="N274" s="1583"/>
      <c r="O274" s="1935"/>
      <c r="P274" s="1583"/>
      <c r="Q274" s="1935"/>
      <c r="R274" s="1583"/>
      <c r="S274" s="1934" t="s">
        <v>371</v>
      </c>
      <c r="T274" s="1583"/>
      <c r="U274" s="1583"/>
      <c r="V274" s="1583"/>
      <c r="W274" s="1583"/>
      <c r="X274" s="1583"/>
      <c r="Y274" s="1583"/>
      <c r="Z274" s="1583"/>
      <c r="AA274" s="1935" t="s">
        <v>306</v>
      </c>
      <c r="AB274" s="1583"/>
      <c r="AC274" s="1583"/>
      <c r="AD274" s="1583"/>
      <c r="AE274" s="1583"/>
      <c r="AF274" s="1935" t="s">
        <v>307</v>
      </c>
      <c r="AG274" s="1583"/>
      <c r="AH274" s="1583"/>
      <c r="AI274" s="475" t="s">
        <v>336</v>
      </c>
      <c r="AJ274" s="1936" t="s">
        <v>354</v>
      </c>
      <c r="AK274" s="1583"/>
      <c r="AL274" s="1583"/>
      <c r="AM274" s="1583"/>
      <c r="AN274" s="1583"/>
      <c r="AO274" s="1583"/>
      <c r="AP274" s="474">
        <v>9021085821</v>
      </c>
      <c r="AQ274" s="624">
        <v>0</v>
      </c>
      <c r="AR274" s="624">
        <v>0</v>
      </c>
      <c r="AS274" s="474">
        <v>-4021085821</v>
      </c>
      <c r="AT274" s="624">
        <v>0</v>
      </c>
      <c r="AU274" s="624">
        <v>0</v>
      </c>
      <c r="AV274" s="474">
        <v>215738409.41</v>
      </c>
      <c r="AW274" s="474">
        <v>-215738409.41</v>
      </c>
      <c r="AX274" s="474">
        <v>215738409.41</v>
      </c>
      <c r="AY274" s="624">
        <v>0</v>
      </c>
      <c r="AZ274" s="474">
        <v>215738409.41</v>
      </c>
      <c r="BA274" s="624">
        <v>0</v>
      </c>
      <c r="BB274" s="624">
        <v>0</v>
      </c>
    </row>
    <row r="275" spans="1:54" hidden="1" x14ac:dyDescent="0.25">
      <c r="A275" s="1935" t="s">
        <v>120</v>
      </c>
      <c r="B275" s="1583"/>
      <c r="C275" s="1935" t="s">
        <v>370</v>
      </c>
      <c r="D275" s="1583"/>
      <c r="E275" s="1935" t="s">
        <v>357</v>
      </c>
      <c r="F275" s="1583"/>
      <c r="G275" s="1935"/>
      <c r="H275" s="1583"/>
      <c r="I275" s="1935"/>
      <c r="J275" s="1583"/>
      <c r="K275" s="1583"/>
      <c r="L275" s="1935"/>
      <c r="M275" s="1583"/>
      <c r="N275" s="1583"/>
      <c r="O275" s="1935"/>
      <c r="P275" s="1583"/>
      <c r="Q275" s="1935"/>
      <c r="R275" s="1583"/>
      <c r="S275" s="1934" t="s">
        <v>358</v>
      </c>
      <c r="T275" s="1583"/>
      <c r="U275" s="1583"/>
      <c r="V275" s="1583"/>
      <c r="W275" s="1583"/>
      <c r="X275" s="1583"/>
      <c r="Y275" s="1583"/>
      <c r="Z275" s="1583"/>
      <c r="AA275" s="1935" t="s">
        <v>306</v>
      </c>
      <c r="AB275" s="1583"/>
      <c r="AC275" s="1583"/>
      <c r="AD275" s="1583"/>
      <c r="AE275" s="1583"/>
      <c r="AF275" s="1935" t="s">
        <v>307</v>
      </c>
      <c r="AG275" s="1583"/>
      <c r="AH275" s="1583"/>
      <c r="AI275" s="475" t="s">
        <v>86</v>
      </c>
      <c r="AJ275" s="1936" t="s">
        <v>308</v>
      </c>
      <c r="AK275" s="1583"/>
      <c r="AL275" s="1583"/>
      <c r="AM275" s="1583"/>
      <c r="AN275" s="1583"/>
      <c r="AO275" s="1583"/>
      <c r="AP275" s="474">
        <v>12149334179</v>
      </c>
      <c r="AQ275" s="474">
        <v>503332000</v>
      </c>
      <c r="AR275" s="474">
        <v>770588000</v>
      </c>
      <c r="AS275" s="474">
        <v>5917585821</v>
      </c>
      <c r="AT275" s="624">
        <v>0</v>
      </c>
      <c r="AU275" s="474">
        <v>503332000</v>
      </c>
      <c r="AV275" s="624">
        <v>0</v>
      </c>
      <c r="AW275" s="624">
        <v>0</v>
      </c>
      <c r="AX275" s="624">
        <v>0</v>
      </c>
      <c r="AY275" s="624">
        <v>0</v>
      </c>
      <c r="AZ275" s="624">
        <v>0</v>
      </c>
      <c r="BA275" s="624">
        <v>0</v>
      </c>
      <c r="BB275" s="624">
        <v>0</v>
      </c>
    </row>
    <row r="276" spans="1:54" x14ac:dyDescent="0.25">
      <c r="A276" s="1935" t="s">
        <v>120</v>
      </c>
      <c r="B276" s="1583"/>
      <c r="C276" s="1935" t="s">
        <v>370</v>
      </c>
      <c r="D276" s="1583"/>
      <c r="E276" s="1935" t="s">
        <v>357</v>
      </c>
      <c r="F276" s="1583"/>
      <c r="G276" s="1935"/>
      <c r="H276" s="1583"/>
      <c r="I276" s="1935"/>
      <c r="J276" s="1583"/>
      <c r="K276" s="1583"/>
      <c r="L276" s="1935"/>
      <c r="M276" s="1583"/>
      <c r="N276" s="1583"/>
      <c r="O276" s="1935"/>
      <c r="P276" s="1583"/>
      <c r="Q276" s="1935"/>
      <c r="R276" s="1583"/>
      <c r="S276" s="1934" t="s">
        <v>358</v>
      </c>
      <c r="T276" s="1583"/>
      <c r="U276" s="1583"/>
      <c r="V276" s="1583"/>
      <c r="W276" s="1583"/>
      <c r="X276" s="1583"/>
      <c r="Y276" s="1583"/>
      <c r="Z276" s="1583"/>
      <c r="AA276" s="1935" t="s">
        <v>306</v>
      </c>
      <c r="AB276" s="1583"/>
      <c r="AC276" s="1583"/>
      <c r="AD276" s="1583"/>
      <c r="AE276" s="1583"/>
      <c r="AF276" s="1935" t="s">
        <v>307</v>
      </c>
      <c r="AG276" s="1583"/>
      <c r="AH276" s="1583"/>
      <c r="AI276" s="475" t="s">
        <v>336</v>
      </c>
      <c r="AJ276" s="1936" t="s">
        <v>354</v>
      </c>
      <c r="AK276" s="1583"/>
      <c r="AL276" s="1583"/>
      <c r="AM276" s="1583"/>
      <c r="AN276" s="1583"/>
      <c r="AO276" s="1583"/>
      <c r="AP276" s="474">
        <v>9021085821</v>
      </c>
      <c r="AQ276" s="624">
        <v>0</v>
      </c>
      <c r="AR276" s="624">
        <v>0</v>
      </c>
      <c r="AS276" s="474">
        <v>-4021085821</v>
      </c>
      <c r="AT276" s="624">
        <v>0</v>
      </c>
      <c r="AU276" s="624">
        <v>0</v>
      </c>
      <c r="AV276" s="474">
        <v>215738409.41</v>
      </c>
      <c r="AW276" s="474">
        <v>-215738409.41</v>
      </c>
      <c r="AX276" s="474">
        <v>215738409.41</v>
      </c>
      <c r="AY276" s="624">
        <v>0</v>
      </c>
      <c r="AZ276" s="474">
        <v>215738409.41</v>
      </c>
      <c r="BA276" s="624">
        <v>0</v>
      </c>
      <c r="BB276" s="624">
        <v>0</v>
      </c>
    </row>
    <row r="277" spans="1:54" hidden="1" x14ac:dyDescent="0.25">
      <c r="A277" s="1931" t="s">
        <v>120</v>
      </c>
      <c r="B277" s="1583"/>
      <c r="C277" s="1931" t="s">
        <v>370</v>
      </c>
      <c r="D277" s="1583"/>
      <c r="E277" s="1931" t="s">
        <v>357</v>
      </c>
      <c r="F277" s="1583"/>
      <c r="G277" s="1931" t="s">
        <v>312</v>
      </c>
      <c r="H277" s="1583"/>
      <c r="I277" s="1931"/>
      <c r="J277" s="1583"/>
      <c r="K277" s="1583"/>
      <c r="L277" s="1931"/>
      <c r="M277" s="1583"/>
      <c r="N277" s="1583"/>
      <c r="O277" s="1931"/>
      <c r="P277" s="1583"/>
      <c r="Q277" s="1931"/>
      <c r="R277" s="1583"/>
      <c r="S277" s="1932" t="s">
        <v>209</v>
      </c>
      <c r="T277" s="1583"/>
      <c r="U277" s="1583"/>
      <c r="V277" s="1583"/>
      <c r="W277" s="1583"/>
      <c r="X277" s="1583"/>
      <c r="Y277" s="1583"/>
      <c r="Z277" s="1583"/>
      <c r="AA277" s="1931" t="s">
        <v>306</v>
      </c>
      <c r="AB277" s="1583"/>
      <c r="AC277" s="1583"/>
      <c r="AD277" s="1583"/>
      <c r="AE277" s="1583"/>
      <c r="AF277" s="1931" t="s">
        <v>307</v>
      </c>
      <c r="AG277" s="1583"/>
      <c r="AH277" s="1583"/>
      <c r="AI277" s="472" t="s">
        <v>86</v>
      </c>
      <c r="AJ277" s="1933" t="s">
        <v>308</v>
      </c>
      <c r="AK277" s="1583"/>
      <c r="AL277" s="1583"/>
      <c r="AM277" s="1583"/>
      <c r="AN277" s="1583"/>
      <c r="AO277" s="1583"/>
      <c r="AP277" s="471">
        <v>10875414179</v>
      </c>
      <c r="AQ277" s="625">
        <v>0</v>
      </c>
      <c r="AR277" s="625">
        <v>0</v>
      </c>
      <c r="AS277" s="471">
        <v>5917585821</v>
      </c>
      <c r="AT277" s="625">
        <v>0</v>
      </c>
      <c r="AU277" s="625">
        <v>0</v>
      </c>
      <c r="AV277" s="625">
        <v>0</v>
      </c>
      <c r="AW277" s="625">
        <v>0</v>
      </c>
      <c r="AX277" s="625">
        <v>0</v>
      </c>
      <c r="AY277" s="625">
        <v>0</v>
      </c>
      <c r="AZ277" s="625">
        <v>0</v>
      </c>
      <c r="BA277" s="625">
        <v>0</v>
      </c>
      <c r="BB277" s="625">
        <v>0</v>
      </c>
    </row>
    <row r="278" spans="1:54" x14ac:dyDescent="0.25">
      <c r="A278" s="1931" t="s">
        <v>120</v>
      </c>
      <c r="B278" s="1583"/>
      <c r="C278" s="1931" t="s">
        <v>370</v>
      </c>
      <c r="D278" s="1583"/>
      <c r="E278" s="1931" t="s">
        <v>357</v>
      </c>
      <c r="F278" s="1583"/>
      <c r="G278" s="1931" t="s">
        <v>312</v>
      </c>
      <c r="H278" s="1583"/>
      <c r="I278" s="1931"/>
      <c r="J278" s="1583"/>
      <c r="K278" s="1583"/>
      <c r="L278" s="1931"/>
      <c r="M278" s="1583"/>
      <c r="N278" s="1583"/>
      <c r="O278" s="1931"/>
      <c r="P278" s="1583"/>
      <c r="Q278" s="1931"/>
      <c r="R278" s="1583"/>
      <c r="S278" s="1932" t="s">
        <v>209</v>
      </c>
      <c r="T278" s="1583"/>
      <c r="U278" s="1583"/>
      <c r="V278" s="1583"/>
      <c r="W278" s="1583"/>
      <c r="X278" s="1583"/>
      <c r="Y278" s="1583"/>
      <c r="Z278" s="1583"/>
      <c r="AA278" s="1931" t="s">
        <v>306</v>
      </c>
      <c r="AB278" s="1583"/>
      <c r="AC278" s="1583"/>
      <c r="AD278" s="1583"/>
      <c r="AE278" s="1583"/>
      <c r="AF278" s="1931" t="s">
        <v>307</v>
      </c>
      <c r="AG278" s="1583"/>
      <c r="AH278" s="1583"/>
      <c r="AI278" s="472" t="s">
        <v>336</v>
      </c>
      <c r="AJ278" s="1933" t="s">
        <v>354</v>
      </c>
      <c r="AK278" s="1583"/>
      <c r="AL278" s="1583"/>
      <c r="AM278" s="1583"/>
      <c r="AN278" s="1583"/>
      <c r="AO278" s="1583"/>
      <c r="AP278" s="471">
        <v>9021085821</v>
      </c>
      <c r="AQ278" s="625">
        <v>0</v>
      </c>
      <c r="AR278" s="625">
        <v>0</v>
      </c>
      <c r="AS278" s="471">
        <v>-4021085821</v>
      </c>
      <c r="AT278" s="625">
        <v>0</v>
      </c>
      <c r="AU278" s="625">
        <v>0</v>
      </c>
      <c r="AV278" s="471">
        <v>215738409.41</v>
      </c>
      <c r="AW278" s="471">
        <v>-215738409.41</v>
      </c>
      <c r="AX278" s="471">
        <v>215738409.41</v>
      </c>
      <c r="AY278" s="625">
        <v>0</v>
      </c>
      <c r="AZ278" s="471">
        <v>215738409.41</v>
      </c>
      <c r="BA278" s="625">
        <v>0</v>
      </c>
      <c r="BB278" s="625">
        <v>0</v>
      </c>
    </row>
    <row r="279" spans="1:54" hidden="1" x14ac:dyDescent="0.25">
      <c r="A279" s="1931" t="s">
        <v>120</v>
      </c>
      <c r="B279" s="1583"/>
      <c r="C279" s="1931" t="s">
        <v>370</v>
      </c>
      <c r="D279" s="1583"/>
      <c r="E279" s="1931" t="s">
        <v>357</v>
      </c>
      <c r="F279" s="1583"/>
      <c r="G279" s="1931" t="s">
        <v>315</v>
      </c>
      <c r="H279" s="1583"/>
      <c r="I279" s="1931" t="s">
        <v>269</v>
      </c>
      <c r="J279" s="1583"/>
      <c r="K279" s="1583"/>
      <c r="L279" s="1931" t="s">
        <v>269</v>
      </c>
      <c r="M279" s="1583"/>
      <c r="N279" s="1583"/>
      <c r="O279" s="1931" t="s">
        <v>269</v>
      </c>
      <c r="P279" s="1583"/>
      <c r="Q279" s="1931" t="s">
        <v>269</v>
      </c>
      <c r="R279" s="1583"/>
      <c r="S279" s="1932" t="s">
        <v>681</v>
      </c>
      <c r="T279" s="1583"/>
      <c r="U279" s="1583"/>
      <c r="V279" s="1583"/>
      <c r="W279" s="1583"/>
      <c r="X279" s="1583"/>
      <c r="Y279" s="1583"/>
      <c r="Z279" s="1583"/>
      <c r="AA279" s="1931" t="s">
        <v>306</v>
      </c>
      <c r="AB279" s="1583"/>
      <c r="AC279" s="1583"/>
      <c r="AD279" s="1583"/>
      <c r="AE279" s="1583"/>
      <c r="AF279" s="1931" t="s">
        <v>307</v>
      </c>
      <c r="AG279" s="1583"/>
      <c r="AH279" s="1583"/>
      <c r="AI279" s="472" t="s">
        <v>86</v>
      </c>
      <c r="AJ279" s="1933" t="s">
        <v>308</v>
      </c>
      <c r="AK279" s="1583"/>
      <c r="AL279" s="1583"/>
      <c r="AM279" s="1583"/>
      <c r="AN279" s="1583"/>
      <c r="AO279" s="1583"/>
      <c r="AP279" s="471">
        <v>323920000</v>
      </c>
      <c r="AQ279" s="625">
        <v>0</v>
      </c>
      <c r="AR279" s="471">
        <v>323920000</v>
      </c>
      <c r="AS279" s="625">
        <v>0</v>
      </c>
      <c r="AT279" s="625">
        <v>0</v>
      </c>
      <c r="AU279" s="625">
        <v>0</v>
      </c>
      <c r="AV279" s="625">
        <v>0</v>
      </c>
      <c r="AW279" s="625">
        <v>0</v>
      </c>
      <c r="AX279" s="625">
        <v>0</v>
      </c>
      <c r="AY279" s="625">
        <v>0</v>
      </c>
      <c r="AZ279" s="625">
        <v>0</v>
      </c>
      <c r="BA279" s="625">
        <v>0</v>
      </c>
      <c r="BB279" s="625">
        <v>0</v>
      </c>
    </row>
    <row r="280" spans="1:54" hidden="1" x14ac:dyDescent="0.25">
      <c r="A280" s="1935" t="s">
        <v>120</v>
      </c>
      <c r="B280" s="1583"/>
      <c r="C280" s="1935" t="s">
        <v>370</v>
      </c>
      <c r="D280" s="1583"/>
      <c r="E280" s="1935" t="s">
        <v>357</v>
      </c>
      <c r="F280" s="1583"/>
      <c r="G280" s="1935" t="s">
        <v>316</v>
      </c>
      <c r="H280" s="1583"/>
      <c r="I280" s="1935" t="s">
        <v>313</v>
      </c>
      <c r="J280" s="1583"/>
      <c r="K280" s="1583"/>
      <c r="L280" s="1935"/>
      <c r="M280" s="1583"/>
      <c r="N280" s="1583"/>
      <c r="O280" s="1935"/>
      <c r="P280" s="1583"/>
      <c r="Q280" s="1935"/>
      <c r="R280" s="1583"/>
      <c r="S280" s="1934" t="s">
        <v>682</v>
      </c>
      <c r="T280" s="1583"/>
      <c r="U280" s="1583"/>
      <c r="V280" s="1583"/>
      <c r="W280" s="1583"/>
      <c r="X280" s="1583"/>
      <c r="Y280" s="1583"/>
      <c r="Z280" s="1583"/>
      <c r="AA280" s="1935" t="s">
        <v>306</v>
      </c>
      <c r="AB280" s="1583"/>
      <c r="AC280" s="1583"/>
      <c r="AD280" s="1583"/>
      <c r="AE280" s="1583"/>
      <c r="AF280" s="1935" t="s">
        <v>307</v>
      </c>
      <c r="AG280" s="1583"/>
      <c r="AH280" s="1583"/>
      <c r="AI280" s="475" t="s">
        <v>86</v>
      </c>
      <c r="AJ280" s="1936" t="s">
        <v>308</v>
      </c>
      <c r="AK280" s="1583"/>
      <c r="AL280" s="1583"/>
      <c r="AM280" s="1583"/>
      <c r="AN280" s="1583"/>
      <c r="AO280" s="1583"/>
      <c r="AP280" s="474">
        <v>350000000</v>
      </c>
      <c r="AQ280" s="474">
        <v>120000000</v>
      </c>
      <c r="AR280" s="474">
        <v>230000000</v>
      </c>
      <c r="AS280" s="624">
        <v>0</v>
      </c>
      <c r="AT280" s="624">
        <v>0</v>
      </c>
      <c r="AU280" s="474">
        <v>120000000</v>
      </c>
      <c r="AV280" s="624">
        <v>0</v>
      </c>
      <c r="AW280" s="624">
        <v>0</v>
      </c>
      <c r="AX280" s="624">
        <v>0</v>
      </c>
      <c r="AY280" s="624">
        <v>0</v>
      </c>
      <c r="AZ280" s="624">
        <v>0</v>
      </c>
      <c r="BA280" s="624">
        <v>0</v>
      </c>
      <c r="BB280" s="624">
        <v>0</v>
      </c>
    </row>
    <row r="281" spans="1:54" hidden="1" x14ac:dyDescent="0.25">
      <c r="A281" s="1935" t="s">
        <v>120</v>
      </c>
      <c r="B281" s="1583"/>
      <c r="C281" s="1935" t="s">
        <v>370</v>
      </c>
      <c r="D281" s="1583"/>
      <c r="E281" s="1935" t="s">
        <v>357</v>
      </c>
      <c r="F281" s="1583"/>
      <c r="G281" s="1935" t="s">
        <v>316</v>
      </c>
      <c r="H281" s="1583"/>
      <c r="I281" s="1935" t="s">
        <v>269</v>
      </c>
      <c r="J281" s="1583"/>
      <c r="K281" s="1583"/>
      <c r="L281" s="1935" t="s">
        <v>269</v>
      </c>
      <c r="M281" s="1583"/>
      <c r="N281" s="1583"/>
      <c r="O281" s="1935" t="s">
        <v>269</v>
      </c>
      <c r="P281" s="1583"/>
      <c r="Q281" s="1935" t="s">
        <v>269</v>
      </c>
      <c r="R281" s="1583"/>
      <c r="S281" s="1934" t="s">
        <v>682</v>
      </c>
      <c r="T281" s="1583"/>
      <c r="U281" s="1583"/>
      <c r="V281" s="1583"/>
      <c r="W281" s="1583"/>
      <c r="X281" s="1583"/>
      <c r="Y281" s="1583"/>
      <c r="Z281" s="1583"/>
      <c r="AA281" s="1935" t="s">
        <v>306</v>
      </c>
      <c r="AB281" s="1583"/>
      <c r="AC281" s="1583"/>
      <c r="AD281" s="1583"/>
      <c r="AE281" s="1583"/>
      <c r="AF281" s="1935" t="s">
        <v>307</v>
      </c>
      <c r="AG281" s="1583"/>
      <c r="AH281" s="1583"/>
      <c r="AI281" s="475" t="s">
        <v>86</v>
      </c>
      <c r="AJ281" s="1936" t="s">
        <v>308</v>
      </c>
      <c r="AK281" s="1583"/>
      <c r="AL281" s="1583"/>
      <c r="AM281" s="1583"/>
      <c r="AN281" s="1583"/>
      <c r="AO281" s="1583"/>
      <c r="AP281" s="474">
        <v>350000000</v>
      </c>
      <c r="AQ281" s="474">
        <v>120000000</v>
      </c>
      <c r="AR281" s="474">
        <v>230000000</v>
      </c>
      <c r="AS281" s="624">
        <v>0</v>
      </c>
      <c r="AT281" s="624">
        <v>0</v>
      </c>
      <c r="AU281" s="474">
        <v>120000000</v>
      </c>
      <c r="AV281" s="624">
        <v>0</v>
      </c>
      <c r="AW281" s="624">
        <v>0</v>
      </c>
      <c r="AX281" s="624">
        <v>0</v>
      </c>
      <c r="AY281" s="624">
        <v>0</v>
      </c>
      <c r="AZ281" s="624">
        <v>0</v>
      </c>
      <c r="BA281" s="624">
        <v>0</v>
      </c>
      <c r="BB281" s="624">
        <v>0</v>
      </c>
    </row>
    <row r="282" spans="1:54" hidden="1" x14ac:dyDescent="0.25">
      <c r="A282" s="1935" t="s">
        <v>120</v>
      </c>
      <c r="B282" s="1583"/>
      <c r="C282" s="1935" t="s">
        <v>370</v>
      </c>
      <c r="D282" s="1583"/>
      <c r="E282" s="1935" t="s">
        <v>357</v>
      </c>
      <c r="F282" s="1583"/>
      <c r="G282" s="1935" t="s">
        <v>316</v>
      </c>
      <c r="H282" s="1583"/>
      <c r="I282" s="1935" t="s">
        <v>313</v>
      </c>
      <c r="J282" s="1583"/>
      <c r="K282" s="1583"/>
      <c r="L282" s="1935" t="s">
        <v>315</v>
      </c>
      <c r="M282" s="1583"/>
      <c r="N282" s="1583"/>
      <c r="O282" s="1935"/>
      <c r="P282" s="1583"/>
      <c r="Q282" s="1935"/>
      <c r="R282" s="1583"/>
      <c r="S282" s="1934" t="s">
        <v>359</v>
      </c>
      <c r="T282" s="1583"/>
      <c r="U282" s="1583"/>
      <c r="V282" s="1583"/>
      <c r="W282" s="1583"/>
      <c r="X282" s="1583"/>
      <c r="Y282" s="1583"/>
      <c r="Z282" s="1583"/>
      <c r="AA282" s="1935" t="s">
        <v>306</v>
      </c>
      <c r="AB282" s="1583"/>
      <c r="AC282" s="1583"/>
      <c r="AD282" s="1583"/>
      <c r="AE282" s="1583"/>
      <c r="AF282" s="1935" t="s">
        <v>307</v>
      </c>
      <c r="AG282" s="1583"/>
      <c r="AH282" s="1583"/>
      <c r="AI282" s="475" t="s">
        <v>86</v>
      </c>
      <c r="AJ282" s="1936" t="s">
        <v>308</v>
      </c>
      <c r="AK282" s="1583"/>
      <c r="AL282" s="1583"/>
      <c r="AM282" s="1583"/>
      <c r="AN282" s="1583"/>
      <c r="AO282" s="1583"/>
      <c r="AP282" s="474">
        <v>350000000</v>
      </c>
      <c r="AQ282" s="474">
        <v>120000000</v>
      </c>
      <c r="AR282" s="474">
        <v>230000000</v>
      </c>
      <c r="AS282" s="624">
        <v>0</v>
      </c>
      <c r="AT282" s="624">
        <v>0</v>
      </c>
      <c r="AU282" s="474">
        <v>120000000</v>
      </c>
      <c r="AV282" s="624">
        <v>0</v>
      </c>
      <c r="AW282" s="624">
        <v>0</v>
      </c>
      <c r="AX282" s="624">
        <v>0</v>
      </c>
      <c r="AY282" s="624">
        <v>0</v>
      </c>
      <c r="AZ282" s="624">
        <v>0</v>
      </c>
      <c r="BA282" s="624">
        <v>0</v>
      </c>
      <c r="BB282" s="624">
        <v>0</v>
      </c>
    </row>
    <row r="283" spans="1:54" hidden="1" x14ac:dyDescent="0.25">
      <c r="A283" s="1931" t="s">
        <v>120</v>
      </c>
      <c r="B283" s="1583"/>
      <c r="C283" s="1931" t="s">
        <v>370</v>
      </c>
      <c r="D283" s="1583"/>
      <c r="E283" s="1931" t="s">
        <v>357</v>
      </c>
      <c r="F283" s="1583"/>
      <c r="G283" s="1931" t="s">
        <v>316</v>
      </c>
      <c r="H283" s="1583"/>
      <c r="I283" s="1931" t="s">
        <v>313</v>
      </c>
      <c r="J283" s="1583"/>
      <c r="K283" s="1583"/>
      <c r="L283" s="1931" t="s">
        <v>315</v>
      </c>
      <c r="M283" s="1583"/>
      <c r="N283" s="1583"/>
      <c r="O283" s="1931" t="s">
        <v>312</v>
      </c>
      <c r="P283" s="1583"/>
      <c r="Q283" s="1931"/>
      <c r="R283" s="1583"/>
      <c r="S283" s="1932" t="s">
        <v>365</v>
      </c>
      <c r="T283" s="1583"/>
      <c r="U283" s="1583"/>
      <c r="V283" s="1583"/>
      <c r="W283" s="1583"/>
      <c r="X283" s="1583"/>
      <c r="Y283" s="1583"/>
      <c r="Z283" s="1583"/>
      <c r="AA283" s="1931" t="s">
        <v>306</v>
      </c>
      <c r="AB283" s="1583"/>
      <c r="AC283" s="1583"/>
      <c r="AD283" s="1583"/>
      <c r="AE283" s="1583"/>
      <c r="AF283" s="1931" t="s">
        <v>307</v>
      </c>
      <c r="AG283" s="1583"/>
      <c r="AH283" s="1583"/>
      <c r="AI283" s="472" t="s">
        <v>86</v>
      </c>
      <c r="AJ283" s="1933" t="s">
        <v>308</v>
      </c>
      <c r="AK283" s="1583"/>
      <c r="AL283" s="1583"/>
      <c r="AM283" s="1583"/>
      <c r="AN283" s="1583"/>
      <c r="AO283" s="1583"/>
      <c r="AP283" s="471">
        <v>120000000</v>
      </c>
      <c r="AQ283" s="471">
        <v>120000000</v>
      </c>
      <c r="AR283" s="625">
        <v>0</v>
      </c>
      <c r="AS283" s="625">
        <v>0</v>
      </c>
      <c r="AT283" s="625">
        <v>0</v>
      </c>
      <c r="AU283" s="471">
        <v>120000000</v>
      </c>
      <c r="AV283" s="625">
        <v>0</v>
      </c>
      <c r="AW283" s="625">
        <v>0</v>
      </c>
      <c r="AX283" s="625">
        <v>0</v>
      </c>
      <c r="AY283" s="625">
        <v>0</v>
      </c>
      <c r="AZ283" s="625">
        <v>0</v>
      </c>
      <c r="BA283" s="625">
        <v>0</v>
      </c>
      <c r="BB283" s="625">
        <v>0</v>
      </c>
    </row>
    <row r="284" spans="1:54" hidden="1" x14ac:dyDescent="0.25">
      <c r="A284" s="1931" t="s">
        <v>120</v>
      </c>
      <c r="B284" s="1583"/>
      <c r="C284" s="1931" t="s">
        <v>370</v>
      </c>
      <c r="D284" s="1583"/>
      <c r="E284" s="1931" t="s">
        <v>357</v>
      </c>
      <c r="F284" s="1583"/>
      <c r="G284" s="1931" t="s">
        <v>316</v>
      </c>
      <c r="H284" s="1583"/>
      <c r="I284" s="1931" t="s">
        <v>313</v>
      </c>
      <c r="J284" s="1583"/>
      <c r="K284" s="1583"/>
      <c r="L284" s="1931" t="s">
        <v>315</v>
      </c>
      <c r="M284" s="1583"/>
      <c r="N284" s="1583"/>
      <c r="O284" s="1931" t="s">
        <v>322</v>
      </c>
      <c r="P284" s="1583"/>
      <c r="Q284" s="1931"/>
      <c r="R284" s="1583"/>
      <c r="S284" s="1932" t="s">
        <v>361</v>
      </c>
      <c r="T284" s="1583"/>
      <c r="U284" s="1583"/>
      <c r="V284" s="1583"/>
      <c r="W284" s="1583"/>
      <c r="X284" s="1583"/>
      <c r="Y284" s="1583"/>
      <c r="Z284" s="1583"/>
      <c r="AA284" s="1931" t="s">
        <v>306</v>
      </c>
      <c r="AB284" s="1583"/>
      <c r="AC284" s="1583"/>
      <c r="AD284" s="1583"/>
      <c r="AE284" s="1583"/>
      <c r="AF284" s="1931" t="s">
        <v>307</v>
      </c>
      <c r="AG284" s="1583"/>
      <c r="AH284" s="1583"/>
      <c r="AI284" s="472" t="s">
        <v>86</v>
      </c>
      <c r="AJ284" s="1933" t="s">
        <v>308</v>
      </c>
      <c r="AK284" s="1583"/>
      <c r="AL284" s="1583"/>
      <c r="AM284" s="1583"/>
      <c r="AN284" s="1583"/>
      <c r="AO284" s="1583"/>
      <c r="AP284" s="471">
        <v>45000000</v>
      </c>
      <c r="AQ284" s="625">
        <v>0</v>
      </c>
      <c r="AR284" s="471">
        <v>45000000</v>
      </c>
      <c r="AS284" s="625">
        <v>0</v>
      </c>
      <c r="AT284" s="625">
        <v>0</v>
      </c>
      <c r="AU284" s="625">
        <v>0</v>
      </c>
      <c r="AV284" s="625">
        <v>0</v>
      </c>
      <c r="AW284" s="625">
        <v>0</v>
      </c>
      <c r="AX284" s="625">
        <v>0</v>
      </c>
      <c r="AY284" s="625">
        <v>0</v>
      </c>
      <c r="AZ284" s="625">
        <v>0</v>
      </c>
      <c r="BA284" s="625">
        <v>0</v>
      </c>
      <c r="BB284" s="625">
        <v>0</v>
      </c>
    </row>
    <row r="285" spans="1:54" hidden="1" x14ac:dyDescent="0.25">
      <c r="A285" s="1931" t="s">
        <v>120</v>
      </c>
      <c r="B285" s="1583"/>
      <c r="C285" s="1931" t="s">
        <v>370</v>
      </c>
      <c r="D285" s="1583"/>
      <c r="E285" s="1931" t="s">
        <v>357</v>
      </c>
      <c r="F285" s="1583"/>
      <c r="G285" s="1931" t="s">
        <v>316</v>
      </c>
      <c r="H285" s="1583"/>
      <c r="I285" s="1931" t="s">
        <v>313</v>
      </c>
      <c r="J285" s="1583"/>
      <c r="K285" s="1583"/>
      <c r="L285" s="1931" t="s">
        <v>315</v>
      </c>
      <c r="M285" s="1583"/>
      <c r="N285" s="1583"/>
      <c r="O285" s="1931" t="s">
        <v>316</v>
      </c>
      <c r="P285" s="1583"/>
      <c r="Q285" s="1931"/>
      <c r="R285" s="1583"/>
      <c r="S285" s="1932" t="s">
        <v>105</v>
      </c>
      <c r="T285" s="1583"/>
      <c r="U285" s="1583"/>
      <c r="V285" s="1583"/>
      <c r="W285" s="1583"/>
      <c r="X285" s="1583"/>
      <c r="Y285" s="1583"/>
      <c r="Z285" s="1583"/>
      <c r="AA285" s="1931" t="s">
        <v>306</v>
      </c>
      <c r="AB285" s="1583"/>
      <c r="AC285" s="1583"/>
      <c r="AD285" s="1583"/>
      <c r="AE285" s="1583"/>
      <c r="AF285" s="1931" t="s">
        <v>307</v>
      </c>
      <c r="AG285" s="1583"/>
      <c r="AH285" s="1583"/>
      <c r="AI285" s="472" t="s">
        <v>86</v>
      </c>
      <c r="AJ285" s="1933" t="s">
        <v>308</v>
      </c>
      <c r="AK285" s="1583"/>
      <c r="AL285" s="1583"/>
      <c r="AM285" s="1583"/>
      <c r="AN285" s="1583"/>
      <c r="AO285" s="1583"/>
      <c r="AP285" s="471">
        <v>55000000</v>
      </c>
      <c r="AQ285" s="625">
        <v>0</v>
      </c>
      <c r="AR285" s="471">
        <v>55000000</v>
      </c>
      <c r="AS285" s="625">
        <v>0</v>
      </c>
      <c r="AT285" s="625">
        <v>0</v>
      </c>
      <c r="AU285" s="625">
        <v>0</v>
      </c>
      <c r="AV285" s="625">
        <v>0</v>
      </c>
      <c r="AW285" s="625">
        <v>0</v>
      </c>
      <c r="AX285" s="625">
        <v>0</v>
      </c>
      <c r="AY285" s="625">
        <v>0</v>
      </c>
      <c r="AZ285" s="625">
        <v>0</v>
      </c>
      <c r="BA285" s="625">
        <v>0</v>
      </c>
      <c r="BB285" s="625">
        <v>0</v>
      </c>
    </row>
    <row r="286" spans="1:54" hidden="1" x14ac:dyDescent="0.25">
      <c r="A286" s="1931" t="s">
        <v>120</v>
      </c>
      <c r="B286" s="1583"/>
      <c r="C286" s="1931" t="s">
        <v>370</v>
      </c>
      <c r="D286" s="1583"/>
      <c r="E286" s="1931" t="s">
        <v>357</v>
      </c>
      <c r="F286" s="1583"/>
      <c r="G286" s="1931" t="s">
        <v>316</v>
      </c>
      <c r="H286" s="1583"/>
      <c r="I286" s="1931" t="s">
        <v>313</v>
      </c>
      <c r="J286" s="1583"/>
      <c r="K286" s="1583"/>
      <c r="L286" s="1931" t="s">
        <v>315</v>
      </c>
      <c r="M286" s="1583"/>
      <c r="N286" s="1583"/>
      <c r="O286" s="1931" t="s">
        <v>326</v>
      </c>
      <c r="P286" s="1583"/>
      <c r="Q286" s="1931"/>
      <c r="R286" s="1583"/>
      <c r="S286" s="1932" t="s">
        <v>368</v>
      </c>
      <c r="T286" s="1583"/>
      <c r="U286" s="1583"/>
      <c r="V286" s="1583"/>
      <c r="W286" s="1583"/>
      <c r="X286" s="1583"/>
      <c r="Y286" s="1583"/>
      <c r="Z286" s="1583"/>
      <c r="AA286" s="1931" t="s">
        <v>306</v>
      </c>
      <c r="AB286" s="1583"/>
      <c r="AC286" s="1583"/>
      <c r="AD286" s="1583"/>
      <c r="AE286" s="1583"/>
      <c r="AF286" s="1931" t="s">
        <v>307</v>
      </c>
      <c r="AG286" s="1583"/>
      <c r="AH286" s="1583"/>
      <c r="AI286" s="472" t="s">
        <v>86</v>
      </c>
      <c r="AJ286" s="1933" t="s">
        <v>308</v>
      </c>
      <c r="AK286" s="1583"/>
      <c r="AL286" s="1583"/>
      <c r="AM286" s="1583"/>
      <c r="AN286" s="1583"/>
      <c r="AO286" s="1583"/>
      <c r="AP286" s="471">
        <v>130000000</v>
      </c>
      <c r="AQ286" s="625">
        <v>0</v>
      </c>
      <c r="AR286" s="471">
        <v>130000000</v>
      </c>
      <c r="AS286" s="625">
        <v>0</v>
      </c>
      <c r="AT286" s="625">
        <v>0</v>
      </c>
      <c r="AU286" s="625">
        <v>0</v>
      </c>
      <c r="AV286" s="625">
        <v>0</v>
      </c>
      <c r="AW286" s="625">
        <v>0</v>
      </c>
      <c r="AX286" s="625">
        <v>0</v>
      </c>
      <c r="AY286" s="625">
        <v>0</v>
      </c>
      <c r="AZ286" s="625">
        <v>0</v>
      </c>
      <c r="BA286" s="625">
        <v>0</v>
      </c>
      <c r="BB286" s="625">
        <v>0</v>
      </c>
    </row>
    <row r="287" spans="1:54" hidden="1" x14ac:dyDescent="0.25">
      <c r="A287" s="1935" t="s">
        <v>120</v>
      </c>
      <c r="B287" s="1583"/>
      <c r="C287" s="1935" t="s">
        <v>370</v>
      </c>
      <c r="D287" s="1583"/>
      <c r="E287" s="1935" t="s">
        <v>357</v>
      </c>
      <c r="F287" s="1583"/>
      <c r="G287" s="1935" t="s">
        <v>317</v>
      </c>
      <c r="H287" s="1583"/>
      <c r="I287" s="1935" t="s">
        <v>313</v>
      </c>
      <c r="J287" s="1583"/>
      <c r="K287" s="1583"/>
      <c r="L287" s="1935"/>
      <c r="M287" s="1583"/>
      <c r="N287" s="1583"/>
      <c r="O287" s="1935"/>
      <c r="P287" s="1583"/>
      <c r="Q287" s="1935"/>
      <c r="R287" s="1583"/>
      <c r="S287" s="1934" t="s">
        <v>683</v>
      </c>
      <c r="T287" s="1583"/>
      <c r="U287" s="1583"/>
      <c r="V287" s="1583"/>
      <c r="W287" s="1583"/>
      <c r="X287" s="1583"/>
      <c r="Y287" s="1583"/>
      <c r="Z287" s="1583"/>
      <c r="AA287" s="1935" t="s">
        <v>306</v>
      </c>
      <c r="AB287" s="1583"/>
      <c r="AC287" s="1583"/>
      <c r="AD287" s="1583"/>
      <c r="AE287" s="1583"/>
      <c r="AF287" s="1935" t="s">
        <v>307</v>
      </c>
      <c r="AG287" s="1583"/>
      <c r="AH287" s="1583"/>
      <c r="AI287" s="475" t="s">
        <v>86</v>
      </c>
      <c r="AJ287" s="1936" t="s">
        <v>308</v>
      </c>
      <c r="AK287" s="1583"/>
      <c r="AL287" s="1583"/>
      <c r="AM287" s="1583"/>
      <c r="AN287" s="1583"/>
      <c r="AO287" s="1583"/>
      <c r="AP287" s="474">
        <v>300000000</v>
      </c>
      <c r="AQ287" s="474">
        <v>300000000</v>
      </c>
      <c r="AR287" s="624">
        <v>0</v>
      </c>
      <c r="AS287" s="624">
        <v>0</v>
      </c>
      <c r="AT287" s="624">
        <v>0</v>
      </c>
      <c r="AU287" s="474">
        <v>300000000</v>
      </c>
      <c r="AV287" s="624">
        <v>0</v>
      </c>
      <c r="AW287" s="624">
        <v>0</v>
      </c>
      <c r="AX287" s="624">
        <v>0</v>
      </c>
      <c r="AY287" s="624">
        <v>0</v>
      </c>
      <c r="AZ287" s="624">
        <v>0</v>
      </c>
      <c r="BA287" s="624">
        <v>0</v>
      </c>
      <c r="BB287" s="624">
        <v>0</v>
      </c>
    </row>
    <row r="288" spans="1:54" hidden="1" x14ac:dyDescent="0.25">
      <c r="A288" s="1935" t="s">
        <v>120</v>
      </c>
      <c r="B288" s="1583"/>
      <c r="C288" s="1935" t="s">
        <v>370</v>
      </c>
      <c r="D288" s="1583"/>
      <c r="E288" s="1935" t="s">
        <v>357</v>
      </c>
      <c r="F288" s="1583"/>
      <c r="G288" s="1935" t="s">
        <v>317</v>
      </c>
      <c r="H288" s="1583"/>
      <c r="I288" s="1935" t="s">
        <v>269</v>
      </c>
      <c r="J288" s="1583"/>
      <c r="K288" s="1583"/>
      <c r="L288" s="1935" t="s">
        <v>269</v>
      </c>
      <c r="M288" s="1583"/>
      <c r="N288" s="1583"/>
      <c r="O288" s="1935" t="s">
        <v>269</v>
      </c>
      <c r="P288" s="1583"/>
      <c r="Q288" s="1935" t="s">
        <v>269</v>
      </c>
      <c r="R288" s="1583"/>
      <c r="S288" s="1934" t="s">
        <v>683</v>
      </c>
      <c r="T288" s="1583"/>
      <c r="U288" s="1583"/>
      <c r="V288" s="1583"/>
      <c r="W288" s="1583"/>
      <c r="X288" s="1583"/>
      <c r="Y288" s="1583"/>
      <c r="Z288" s="1583"/>
      <c r="AA288" s="1935" t="s">
        <v>306</v>
      </c>
      <c r="AB288" s="1583"/>
      <c r="AC288" s="1583"/>
      <c r="AD288" s="1583"/>
      <c r="AE288" s="1583"/>
      <c r="AF288" s="1935" t="s">
        <v>307</v>
      </c>
      <c r="AG288" s="1583"/>
      <c r="AH288" s="1583"/>
      <c r="AI288" s="475" t="s">
        <v>86</v>
      </c>
      <c r="AJ288" s="1936" t="s">
        <v>308</v>
      </c>
      <c r="AK288" s="1583"/>
      <c r="AL288" s="1583"/>
      <c r="AM288" s="1583"/>
      <c r="AN288" s="1583"/>
      <c r="AO288" s="1583"/>
      <c r="AP288" s="474">
        <v>300000000</v>
      </c>
      <c r="AQ288" s="474">
        <v>300000000</v>
      </c>
      <c r="AR288" s="624">
        <v>0</v>
      </c>
      <c r="AS288" s="624">
        <v>0</v>
      </c>
      <c r="AT288" s="624">
        <v>0</v>
      </c>
      <c r="AU288" s="474">
        <v>300000000</v>
      </c>
      <c r="AV288" s="624">
        <v>0</v>
      </c>
      <c r="AW288" s="624">
        <v>0</v>
      </c>
      <c r="AX288" s="624">
        <v>0</v>
      </c>
      <c r="AY288" s="624">
        <v>0</v>
      </c>
      <c r="AZ288" s="624">
        <v>0</v>
      </c>
      <c r="BA288" s="624">
        <v>0</v>
      </c>
      <c r="BB288" s="624">
        <v>0</v>
      </c>
    </row>
    <row r="289" spans="1:54" hidden="1" x14ac:dyDescent="0.25">
      <c r="A289" s="1935" t="s">
        <v>120</v>
      </c>
      <c r="B289" s="1583"/>
      <c r="C289" s="1935" t="s">
        <v>370</v>
      </c>
      <c r="D289" s="1583"/>
      <c r="E289" s="1935" t="s">
        <v>357</v>
      </c>
      <c r="F289" s="1583"/>
      <c r="G289" s="1935" t="s">
        <v>317</v>
      </c>
      <c r="H289" s="1583"/>
      <c r="I289" s="1935" t="s">
        <v>313</v>
      </c>
      <c r="J289" s="1583"/>
      <c r="K289" s="1583"/>
      <c r="L289" s="1935" t="s">
        <v>315</v>
      </c>
      <c r="M289" s="1583"/>
      <c r="N289" s="1583"/>
      <c r="O289" s="1935"/>
      <c r="P289" s="1583"/>
      <c r="Q289" s="1935"/>
      <c r="R289" s="1583"/>
      <c r="S289" s="1934" t="s">
        <v>359</v>
      </c>
      <c r="T289" s="1583"/>
      <c r="U289" s="1583"/>
      <c r="V289" s="1583"/>
      <c r="W289" s="1583"/>
      <c r="X289" s="1583"/>
      <c r="Y289" s="1583"/>
      <c r="Z289" s="1583"/>
      <c r="AA289" s="1935" t="s">
        <v>306</v>
      </c>
      <c r="AB289" s="1583"/>
      <c r="AC289" s="1583"/>
      <c r="AD289" s="1583"/>
      <c r="AE289" s="1583"/>
      <c r="AF289" s="1935" t="s">
        <v>307</v>
      </c>
      <c r="AG289" s="1583"/>
      <c r="AH289" s="1583"/>
      <c r="AI289" s="475" t="s">
        <v>86</v>
      </c>
      <c r="AJ289" s="1936" t="s">
        <v>308</v>
      </c>
      <c r="AK289" s="1583"/>
      <c r="AL289" s="1583"/>
      <c r="AM289" s="1583"/>
      <c r="AN289" s="1583"/>
      <c r="AO289" s="1583"/>
      <c r="AP289" s="474">
        <v>300000000</v>
      </c>
      <c r="AQ289" s="474">
        <v>300000000</v>
      </c>
      <c r="AR289" s="624">
        <v>0</v>
      </c>
      <c r="AS289" s="624">
        <v>0</v>
      </c>
      <c r="AT289" s="624">
        <v>0</v>
      </c>
      <c r="AU289" s="474">
        <v>300000000</v>
      </c>
      <c r="AV289" s="624">
        <v>0</v>
      </c>
      <c r="AW289" s="624">
        <v>0</v>
      </c>
      <c r="AX289" s="624">
        <v>0</v>
      </c>
      <c r="AY289" s="624">
        <v>0</v>
      </c>
      <c r="AZ289" s="624">
        <v>0</v>
      </c>
      <c r="BA289" s="624">
        <v>0</v>
      </c>
      <c r="BB289" s="624">
        <v>0</v>
      </c>
    </row>
    <row r="290" spans="1:54" hidden="1" x14ac:dyDescent="0.25">
      <c r="A290" s="1931" t="s">
        <v>120</v>
      </c>
      <c r="B290" s="1583"/>
      <c r="C290" s="1931" t="s">
        <v>370</v>
      </c>
      <c r="D290" s="1583"/>
      <c r="E290" s="1931" t="s">
        <v>357</v>
      </c>
      <c r="F290" s="1583"/>
      <c r="G290" s="1931" t="s">
        <v>317</v>
      </c>
      <c r="H290" s="1583"/>
      <c r="I290" s="1931" t="s">
        <v>313</v>
      </c>
      <c r="J290" s="1583"/>
      <c r="K290" s="1583"/>
      <c r="L290" s="1931" t="s">
        <v>315</v>
      </c>
      <c r="M290" s="1583"/>
      <c r="N290" s="1583"/>
      <c r="O290" s="1931" t="s">
        <v>312</v>
      </c>
      <c r="P290" s="1583"/>
      <c r="Q290" s="1931"/>
      <c r="R290" s="1583"/>
      <c r="S290" s="1932" t="s">
        <v>365</v>
      </c>
      <c r="T290" s="1583"/>
      <c r="U290" s="1583"/>
      <c r="V290" s="1583"/>
      <c r="W290" s="1583"/>
      <c r="X290" s="1583"/>
      <c r="Y290" s="1583"/>
      <c r="Z290" s="1583"/>
      <c r="AA290" s="1931" t="s">
        <v>306</v>
      </c>
      <c r="AB290" s="1583"/>
      <c r="AC290" s="1583"/>
      <c r="AD290" s="1583"/>
      <c r="AE290" s="1583"/>
      <c r="AF290" s="1931" t="s">
        <v>307</v>
      </c>
      <c r="AG290" s="1583"/>
      <c r="AH290" s="1583"/>
      <c r="AI290" s="472" t="s">
        <v>86</v>
      </c>
      <c r="AJ290" s="1933" t="s">
        <v>308</v>
      </c>
      <c r="AK290" s="1583"/>
      <c r="AL290" s="1583"/>
      <c r="AM290" s="1583"/>
      <c r="AN290" s="1583"/>
      <c r="AO290" s="1583"/>
      <c r="AP290" s="471">
        <v>300000000</v>
      </c>
      <c r="AQ290" s="471">
        <v>300000000</v>
      </c>
      <c r="AR290" s="625">
        <v>0</v>
      </c>
      <c r="AS290" s="625">
        <v>0</v>
      </c>
      <c r="AT290" s="625">
        <v>0</v>
      </c>
      <c r="AU290" s="471">
        <v>300000000</v>
      </c>
      <c r="AV290" s="625">
        <v>0</v>
      </c>
      <c r="AW290" s="625">
        <v>0</v>
      </c>
      <c r="AX290" s="625">
        <v>0</v>
      </c>
      <c r="AY290" s="625">
        <v>0</v>
      </c>
      <c r="AZ290" s="625">
        <v>0</v>
      </c>
      <c r="BA290" s="625">
        <v>0</v>
      </c>
      <c r="BB290" s="625">
        <v>0</v>
      </c>
    </row>
    <row r="291" spans="1:54" hidden="1" x14ac:dyDescent="0.25">
      <c r="A291" s="1935" t="s">
        <v>120</v>
      </c>
      <c r="B291" s="1583"/>
      <c r="C291" s="1935" t="s">
        <v>370</v>
      </c>
      <c r="D291" s="1583"/>
      <c r="E291" s="1935" t="s">
        <v>357</v>
      </c>
      <c r="F291" s="1583"/>
      <c r="G291" s="1935" t="s">
        <v>325</v>
      </c>
      <c r="H291" s="1583"/>
      <c r="I291" s="1935" t="s">
        <v>313</v>
      </c>
      <c r="J291" s="1583"/>
      <c r="K291" s="1583"/>
      <c r="L291" s="1935"/>
      <c r="M291" s="1583"/>
      <c r="N291" s="1583"/>
      <c r="O291" s="1935"/>
      <c r="P291" s="1583"/>
      <c r="Q291" s="1935"/>
      <c r="R291" s="1583"/>
      <c r="S291" s="1934" t="s">
        <v>700</v>
      </c>
      <c r="T291" s="1583"/>
      <c r="U291" s="1583"/>
      <c r="V291" s="1583"/>
      <c r="W291" s="1583"/>
      <c r="X291" s="1583"/>
      <c r="Y291" s="1583"/>
      <c r="Z291" s="1583"/>
      <c r="AA291" s="1935" t="s">
        <v>306</v>
      </c>
      <c r="AB291" s="1583"/>
      <c r="AC291" s="1583"/>
      <c r="AD291" s="1583"/>
      <c r="AE291" s="1583"/>
      <c r="AF291" s="1935" t="s">
        <v>307</v>
      </c>
      <c r="AG291" s="1583"/>
      <c r="AH291" s="1583"/>
      <c r="AI291" s="475" t="s">
        <v>86</v>
      </c>
      <c r="AJ291" s="1936" t="s">
        <v>308</v>
      </c>
      <c r="AK291" s="1583"/>
      <c r="AL291" s="1583"/>
      <c r="AM291" s="1583"/>
      <c r="AN291" s="1583"/>
      <c r="AO291" s="1583"/>
      <c r="AP291" s="474">
        <v>300000000</v>
      </c>
      <c r="AQ291" s="474">
        <v>83332000</v>
      </c>
      <c r="AR291" s="474">
        <v>216668000</v>
      </c>
      <c r="AS291" s="624">
        <v>0</v>
      </c>
      <c r="AT291" s="624">
        <v>0</v>
      </c>
      <c r="AU291" s="474">
        <v>83332000</v>
      </c>
      <c r="AV291" s="624">
        <v>0</v>
      </c>
      <c r="AW291" s="624">
        <v>0</v>
      </c>
      <c r="AX291" s="624">
        <v>0</v>
      </c>
      <c r="AY291" s="624">
        <v>0</v>
      </c>
      <c r="AZ291" s="624">
        <v>0</v>
      </c>
      <c r="BA291" s="624">
        <v>0</v>
      </c>
      <c r="BB291" s="624">
        <v>0</v>
      </c>
    </row>
    <row r="292" spans="1:54" hidden="1" x14ac:dyDescent="0.25">
      <c r="A292" s="1935" t="s">
        <v>120</v>
      </c>
      <c r="B292" s="1583"/>
      <c r="C292" s="1935" t="s">
        <v>370</v>
      </c>
      <c r="D292" s="1583"/>
      <c r="E292" s="1935" t="s">
        <v>357</v>
      </c>
      <c r="F292" s="1583"/>
      <c r="G292" s="1935" t="s">
        <v>325</v>
      </c>
      <c r="H292" s="1583"/>
      <c r="I292" s="1935" t="s">
        <v>269</v>
      </c>
      <c r="J292" s="1583"/>
      <c r="K292" s="1583"/>
      <c r="L292" s="1935" t="s">
        <v>269</v>
      </c>
      <c r="M292" s="1583"/>
      <c r="N292" s="1583"/>
      <c r="O292" s="1935" t="s">
        <v>269</v>
      </c>
      <c r="P292" s="1583"/>
      <c r="Q292" s="1935" t="s">
        <v>269</v>
      </c>
      <c r="R292" s="1583"/>
      <c r="S292" s="1934" t="s">
        <v>685</v>
      </c>
      <c r="T292" s="1583"/>
      <c r="U292" s="1583"/>
      <c r="V292" s="1583"/>
      <c r="W292" s="1583"/>
      <c r="X292" s="1583"/>
      <c r="Y292" s="1583"/>
      <c r="Z292" s="1583"/>
      <c r="AA292" s="1935" t="s">
        <v>306</v>
      </c>
      <c r="AB292" s="1583"/>
      <c r="AC292" s="1583"/>
      <c r="AD292" s="1583"/>
      <c r="AE292" s="1583"/>
      <c r="AF292" s="1935" t="s">
        <v>307</v>
      </c>
      <c r="AG292" s="1583"/>
      <c r="AH292" s="1583"/>
      <c r="AI292" s="475" t="s">
        <v>86</v>
      </c>
      <c r="AJ292" s="1936" t="s">
        <v>308</v>
      </c>
      <c r="AK292" s="1583"/>
      <c r="AL292" s="1583"/>
      <c r="AM292" s="1583"/>
      <c r="AN292" s="1583"/>
      <c r="AO292" s="1583"/>
      <c r="AP292" s="474">
        <v>300000000</v>
      </c>
      <c r="AQ292" s="474">
        <v>83332000</v>
      </c>
      <c r="AR292" s="474">
        <v>216668000</v>
      </c>
      <c r="AS292" s="624">
        <v>0</v>
      </c>
      <c r="AT292" s="624">
        <v>0</v>
      </c>
      <c r="AU292" s="474">
        <v>83332000</v>
      </c>
      <c r="AV292" s="624">
        <v>0</v>
      </c>
      <c r="AW292" s="624">
        <v>0</v>
      </c>
      <c r="AX292" s="624">
        <v>0</v>
      </c>
      <c r="AY292" s="624">
        <v>0</v>
      </c>
      <c r="AZ292" s="624">
        <v>0</v>
      </c>
      <c r="BA292" s="624">
        <v>0</v>
      </c>
      <c r="BB292" s="624">
        <v>0</v>
      </c>
    </row>
    <row r="293" spans="1:54" hidden="1" x14ac:dyDescent="0.25">
      <c r="A293" s="1935" t="s">
        <v>120</v>
      </c>
      <c r="B293" s="1583"/>
      <c r="C293" s="1935" t="s">
        <v>370</v>
      </c>
      <c r="D293" s="1583"/>
      <c r="E293" s="1935" t="s">
        <v>357</v>
      </c>
      <c r="F293" s="1583"/>
      <c r="G293" s="1935" t="s">
        <v>325</v>
      </c>
      <c r="H293" s="1583"/>
      <c r="I293" s="1935" t="s">
        <v>313</v>
      </c>
      <c r="J293" s="1583"/>
      <c r="K293" s="1583"/>
      <c r="L293" s="1935" t="s">
        <v>312</v>
      </c>
      <c r="M293" s="1583"/>
      <c r="N293" s="1583"/>
      <c r="O293" s="1935"/>
      <c r="P293" s="1583"/>
      <c r="Q293" s="1935"/>
      <c r="R293" s="1583"/>
      <c r="S293" s="1934" t="s">
        <v>364</v>
      </c>
      <c r="T293" s="1583"/>
      <c r="U293" s="1583"/>
      <c r="V293" s="1583"/>
      <c r="W293" s="1583"/>
      <c r="X293" s="1583"/>
      <c r="Y293" s="1583"/>
      <c r="Z293" s="1583"/>
      <c r="AA293" s="1935" t="s">
        <v>306</v>
      </c>
      <c r="AB293" s="1583"/>
      <c r="AC293" s="1583"/>
      <c r="AD293" s="1583"/>
      <c r="AE293" s="1583"/>
      <c r="AF293" s="1935" t="s">
        <v>307</v>
      </c>
      <c r="AG293" s="1583"/>
      <c r="AH293" s="1583"/>
      <c r="AI293" s="475" t="s">
        <v>86</v>
      </c>
      <c r="AJ293" s="1936" t="s">
        <v>308</v>
      </c>
      <c r="AK293" s="1583"/>
      <c r="AL293" s="1583"/>
      <c r="AM293" s="1583"/>
      <c r="AN293" s="1583"/>
      <c r="AO293" s="1583"/>
      <c r="AP293" s="624">
        <v>0</v>
      </c>
      <c r="AQ293" s="624">
        <v>0</v>
      </c>
      <c r="AR293" s="624">
        <v>0</v>
      </c>
      <c r="AS293" s="624">
        <v>0</v>
      </c>
      <c r="AT293" s="624">
        <v>0</v>
      </c>
      <c r="AU293" s="624">
        <v>0</v>
      </c>
      <c r="AV293" s="624">
        <v>0</v>
      </c>
      <c r="AW293" s="624">
        <v>0</v>
      </c>
      <c r="AX293" s="624">
        <v>0</v>
      </c>
      <c r="AY293" s="624">
        <v>0</v>
      </c>
      <c r="AZ293" s="624">
        <v>0</v>
      </c>
      <c r="BA293" s="624">
        <v>0</v>
      </c>
      <c r="BB293" s="624">
        <v>0</v>
      </c>
    </row>
    <row r="294" spans="1:54" hidden="1" x14ac:dyDescent="0.25">
      <c r="A294" s="1931" t="s">
        <v>120</v>
      </c>
      <c r="B294" s="1583"/>
      <c r="C294" s="1931" t="s">
        <v>370</v>
      </c>
      <c r="D294" s="1583"/>
      <c r="E294" s="1931" t="s">
        <v>357</v>
      </c>
      <c r="F294" s="1583"/>
      <c r="G294" s="1931" t="s">
        <v>325</v>
      </c>
      <c r="H294" s="1583"/>
      <c r="I294" s="1931" t="s">
        <v>313</v>
      </c>
      <c r="J294" s="1583"/>
      <c r="K294" s="1583"/>
      <c r="L294" s="1931" t="s">
        <v>312</v>
      </c>
      <c r="M294" s="1583"/>
      <c r="N294" s="1583"/>
      <c r="O294" s="1931" t="s">
        <v>312</v>
      </c>
      <c r="P294" s="1583"/>
      <c r="Q294" s="1931"/>
      <c r="R294" s="1583"/>
      <c r="S294" s="1932" t="s">
        <v>365</v>
      </c>
      <c r="T294" s="1583"/>
      <c r="U294" s="1583"/>
      <c r="V294" s="1583"/>
      <c r="W294" s="1583"/>
      <c r="X294" s="1583"/>
      <c r="Y294" s="1583"/>
      <c r="Z294" s="1583"/>
      <c r="AA294" s="1931" t="s">
        <v>306</v>
      </c>
      <c r="AB294" s="1583"/>
      <c r="AC294" s="1583"/>
      <c r="AD294" s="1583"/>
      <c r="AE294" s="1583"/>
      <c r="AF294" s="1931" t="s">
        <v>307</v>
      </c>
      <c r="AG294" s="1583"/>
      <c r="AH294" s="1583"/>
      <c r="AI294" s="472" t="s">
        <v>86</v>
      </c>
      <c r="AJ294" s="1933" t="s">
        <v>308</v>
      </c>
      <c r="AK294" s="1583"/>
      <c r="AL294" s="1583"/>
      <c r="AM294" s="1583"/>
      <c r="AN294" s="1583"/>
      <c r="AO294" s="1583"/>
      <c r="AP294" s="625">
        <v>0</v>
      </c>
      <c r="AQ294" s="625">
        <v>0</v>
      </c>
      <c r="AR294" s="625">
        <v>0</v>
      </c>
      <c r="AS294" s="625">
        <v>0</v>
      </c>
      <c r="AT294" s="625">
        <v>0</v>
      </c>
      <c r="AU294" s="625">
        <v>0</v>
      </c>
      <c r="AV294" s="625">
        <v>0</v>
      </c>
      <c r="AW294" s="625">
        <v>0</v>
      </c>
      <c r="AX294" s="625">
        <v>0</v>
      </c>
      <c r="AY294" s="625">
        <v>0</v>
      </c>
      <c r="AZ294" s="625">
        <v>0</v>
      </c>
      <c r="BA294" s="625">
        <v>0</v>
      </c>
      <c r="BB294" s="625">
        <v>0</v>
      </c>
    </row>
    <row r="295" spans="1:54" hidden="1" x14ac:dyDescent="0.25">
      <c r="A295" s="1935" t="s">
        <v>120</v>
      </c>
      <c r="B295" s="1583"/>
      <c r="C295" s="1935" t="s">
        <v>370</v>
      </c>
      <c r="D295" s="1583"/>
      <c r="E295" s="1935" t="s">
        <v>357</v>
      </c>
      <c r="F295" s="1583"/>
      <c r="G295" s="1935" t="s">
        <v>325</v>
      </c>
      <c r="H295" s="1583"/>
      <c r="I295" s="1935" t="s">
        <v>313</v>
      </c>
      <c r="J295" s="1583"/>
      <c r="K295" s="1583"/>
      <c r="L295" s="1935" t="s">
        <v>315</v>
      </c>
      <c r="M295" s="1583"/>
      <c r="N295" s="1583"/>
      <c r="O295" s="1935"/>
      <c r="P295" s="1583"/>
      <c r="Q295" s="1935"/>
      <c r="R295" s="1583"/>
      <c r="S295" s="1934" t="s">
        <v>359</v>
      </c>
      <c r="T295" s="1583"/>
      <c r="U295" s="1583"/>
      <c r="V295" s="1583"/>
      <c r="W295" s="1583"/>
      <c r="X295" s="1583"/>
      <c r="Y295" s="1583"/>
      <c r="Z295" s="1583"/>
      <c r="AA295" s="1935" t="s">
        <v>306</v>
      </c>
      <c r="AB295" s="1583"/>
      <c r="AC295" s="1583"/>
      <c r="AD295" s="1583"/>
      <c r="AE295" s="1583"/>
      <c r="AF295" s="1935" t="s">
        <v>307</v>
      </c>
      <c r="AG295" s="1583"/>
      <c r="AH295" s="1583"/>
      <c r="AI295" s="475" t="s">
        <v>86</v>
      </c>
      <c r="AJ295" s="1936" t="s">
        <v>308</v>
      </c>
      <c r="AK295" s="1583"/>
      <c r="AL295" s="1583"/>
      <c r="AM295" s="1583"/>
      <c r="AN295" s="1583"/>
      <c r="AO295" s="1583"/>
      <c r="AP295" s="474">
        <v>300000000</v>
      </c>
      <c r="AQ295" s="474">
        <v>83332000</v>
      </c>
      <c r="AR295" s="474">
        <v>216668000</v>
      </c>
      <c r="AS295" s="624">
        <v>0</v>
      </c>
      <c r="AT295" s="624">
        <v>0</v>
      </c>
      <c r="AU295" s="474">
        <v>83332000</v>
      </c>
      <c r="AV295" s="624">
        <v>0</v>
      </c>
      <c r="AW295" s="624">
        <v>0</v>
      </c>
      <c r="AX295" s="624">
        <v>0</v>
      </c>
      <c r="AY295" s="624">
        <v>0</v>
      </c>
      <c r="AZ295" s="624">
        <v>0</v>
      </c>
      <c r="BA295" s="624">
        <v>0</v>
      </c>
      <c r="BB295" s="624">
        <v>0</v>
      </c>
    </row>
    <row r="296" spans="1:54" hidden="1" x14ac:dyDescent="0.25">
      <c r="A296" s="1931" t="s">
        <v>120</v>
      </c>
      <c r="B296" s="1583"/>
      <c r="C296" s="1931" t="s">
        <v>370</v>
      </c>
      <c r="D296" s="1583"/>
      <c r="E296" s="1931" t="s">
        <v>357</v>
      </c>
      <c r="F296" s="1583"/>
      <c r="G296" s="1931" t="s">
        <v>325</v>
      </c>
      <c r="H296" s="1583"/>
      <c r="I296" s="1931" t="s">
        <v>313</v>
      </c>
      <c r="J296" s="1583"/>
      <c r="K296" s="1583"/>
      <c r="L296" s="1931" t="s">
        <v>315</v>
      </c>
      <c r="M296" s="1583"/>
      <c r="N296" s="1583"/>
      <c r="O296" s="1931" t="s">
        <v>312</v>
      </c>
      <c r="P296" s="1583"/>
      <c r="Q296" s="1931"/>
      <c r="R296" s="1583"/>
      <c r="S296" s="1932" t="s">
        <v>365</v>
      </c>
      <c r="T296" s="1583"/>
      <c r="U296" s="1583"/>
      <c r="V296" s="1583"/>
      <c r="W296" s="1583"/>
      <c r="X296" s="1583"/>
      <c r="Y296" s="1583"/>
      <c r="Z296" s="1583"/>
      <c r="AA296" s="1931" t="s">
        <v>306</v>
      </c>
      <c r="AB296" s="1583"/>
      <c r="AC296" s="1583"/>
      <c r="AD296" s="1583"/>
      <c r="AE296" s="1583"/>
      <c r="AF296" s="1931" t="s">
        <v>307</v>
      </c>
      <c r="AG296" s="1583"/>
      <c r="AH296" s="1583"/>
      <c r="AI296" s="472" t="s">
        <v>86</v>
      </c>
      <c r="AJ296" s="1933" t="s">
        <v>308</v>
      </c>
      <c r="AK296" s="1583"/>
      <c r="AL296" s="1583"/>
      <c r="AM296" s="1583"/>
      <c r="AN296" s="1583"/>
      <c r="AO296" s="1583"/>
      <c r="AP296" s="471">
        <v>54000000</v>
      </c>
      <c r="AQ296" s="471">
        <v>53332000</v>
      </c>
      <c r="AR296" s="471">
        <v>668000</v>
      </c>
      <c r="AS296" s="625">
        <v>0</v>
      </c>
      <c r="AT296" s="625">
        <v>0</v>
      </c>
      <c r="AU296" s="471">
        <v>53332000</v>
      </c>
      <c r="AV296" s="625">
        <v>0</v>
      </c>
      <c r="AW296" s="625">
        <v>0</v>
      </c>
      <c r="AX296" s="625">
        <v>0</v>
      </c>
      <c r="AY296" s="625">
        <v>0</v>
      </c>
      <c r="AZ296" s="625">
        <v>0</v>
      </c>
      <c r="BA296" s="625">
        <v>0</v>
      </c>
      <c r="BB296" s="625">
        <v>0</v>
      </c>
    </row>
    <row r="297" spans="1:54" hidden="1" x14ac:dyDescent="0.25">
      <c r="A297" s="1931" t="s">
        <v>120</v>
      </c>
      <c r="B297" s="1583"/>
      <c r="C297" s="1931" t="s">
        <v>370</v>
      </c>
      <c r="D297" s="1583"/>
      <c r="E297" s="1931" t="s">
        <v>357</v>
      </c>
      <c r="F297" s="1583"/>
      <c r="G297" s="1931" t="s">
        <v>325</v>
      </c>
      <c r="H297" s="1583"/>
      <c r="I297" s="1931" t="s">
        <v>313</v>
      </c>
      <c r="J297" s="1583"/>
      <c r="K297" s="1583"/>
      <c r="L297" s="1931" t="s">
        <v>315</v>
      </c>
      <c r="M297" s="1583"/>
      <c r="N297" s="1583"/>
      <c r="O297" s="1931" t="s">
        <v>322</v>
      </c>
      <c r="P297" s="1583"/>
      <c r="Q297" s="1931"/>
      <c r="R297" s="1583"/>
      <c r="S297" s="1932" t="s">
        <v>361</v>
      </c>
      <c r="T297" s="1583"/>
      <c r="U297" s="1583"/>
      <c r="V297" s="1583"/>
      <c r="W297" s="1583"/>
      <c r="X297" s="1583"/>
      <c r="Y297" s="1583"/>
      <c r="Z297" s="1583"/>
      <c r="AA297" s="1931" t="s">
        <v>306</v>
      </c>
      <c r="AB297" s="1583"/>
      <c r="AC297" s="1583"/>
      <c r="AD297" s="1583"/>
      <c r="AE297" s="1583"/>
      <c r="AF297" s="1931" t="s">
        <v>307</v>
      </c>
      <c r="AG297" s="1583"/>
      <c r="AH297" s="1583"/>
      <c r="AI297" s="472" t="s">
        <v>86</v>
      </c>
      <c r="AJ297" s="1933" t="s">
        <v>308</v>
      </c>
      <c r="AK297" s="1583"/>
      <c r="AL297" s="1583"/>
      <c r="AM297" s="1583"/>
      <c r="AN297" s="1583"/>
      <c r="AO297" s="1583"/>
      <c r="AP297" s="471">
        <v>16000000</v>
      </c>
      <c r="AQ297" s="471">
        <v>16000000</v>
      </c>
      <c r="AR297" s="625">
        <v>0</v>
      </c>
      <c r="AS297" s="625">
        <v>0</v>
      </c>
      <c r="AT297" s="625">
        <v>0</v>
      </c>
      <c r="AU297" s="471">
        <v>16000000</v>
      </c>
      <c r="AV297" s="625">
        <v>0</v>
      </c>
      <c r="AW297" s="625">
        <v>0</v>
      </c>
      <c r="AX297" s="625">
        <v>0</v>
      </c>
      <c r="AY297" s="625">
        <v>0</v>
      </c>
      <c r="AZ297" s="625">
        <v>0</v>
      </c>
      <c r="BA297" s="625">
        <v>0</v>
      </c>
      <c r="BB297" s="625">
        <v>0</v>
      </c>
    </row>
    <row r="298" spans="1:54" hidden="1" x14ac:dyDescent="0.25">
      <c r="A298" s="1931" t="s">
        <v>120</v>
      </c>
      <c r="B298" s="1583"/>
      <c r="C298" s="1931" t="s">
        <v>370</v>
      </c>
      <c r="D298" s="1583"/>
      <c r="E298" s="1931" t="s">
        <v>357</v>
      </c>
      <c r="F298" s="1583"/>
      <c r="G298" s="1931" t="s">
        <v>325</v>
      </c>
      <c r="H298" s="1583"/>
      <c r="I298" s="1931" t="s">
        <v>313</v>
      </c>
      <c r="J298" s="1583"/>
      <c r="K298" s="1583"/>
      <c r="L298" s="1931" t="s">
        <v>315</v>
      </c>
      <c r="M298" s="1583"/>
      <c r="N298" s="1583"/>
      <c r="O298" s="1931" t="s">
        <v>316</v>
      </c>
      <c r="P298" s="1583"/>
      <c r="Q298" s="1931"/>
      <c r="R298" s="1583"/>
      <c r="S298" s="1932" t="s">
        <v>105</v>
      </c>
      <c r="T298" s="1583"/>
      <c r="U298" s="1583"/>
      <c r="V298" s="1583"/>
      <c r="W298" s="1583"/>
      <c r="X298" s="1583"/>
      <c r="Y298" s="1583"/>
      <c r="Z298" s="1583"/>
      <c r="AA298" s="1931" t="s">
        <v>306</v>
      </c>
      <c r="AB298" s="1583"/>
      <c r="AC298" s="1583"/>
      <c r="AD298" s="1583"/>
      <c r="AE298" s="1583"/>
      <c r="AF298" s="1931" t="s">
        <v>307</v>
      </c>
      <c r="AG298" s="1583"/>
      <c r="AH298" s="1583"/>
      <c r="AI298" s="472" t="s">
        <v>86</v>
      </c>
      <c r="AJ298" s="1933" t="s">
        <v>308</v>
      </c>
      <c r="AK298" s="1583"/>
      <c r="AL298" s="1583"/>
      <c r="AM298" s="1583"/>
      <c r="AN298" s="1583"/>
      <c r="AO298" s="1583"/>
      <c r="AP298" s="471">
        <v>14000000</v>
      </c>
      <c r="AQ298" s="471">
        <v>14000000</v>
      </c>
      <c r="AR298" s="625">
        <v>0</v>
      </c>
      <c r="AS298" s="625">
        <v>0</v>
      </c>
      <c r="AT298" s="625">
        <v>0</v>
      </c>
      <c r="AU298" s="471">
        <v>14000000</v>
      </c>
      <c r="AV298" s="625">
        <v>0</v>
      </c>
      <c r="AW298" s="625">
        <v>0</v>
      </c>
      <c r="AX298" s="625">
        <v>0</v>
      </c>
      <c r="AY298" s="625">
        <v>0</v>
      </c>
      <c r="AZ298" s="625">
        <v>0</v>
      </c>
      <c r="BA298" s="625">
        <v>0</v>
      </c>
      <c r="BB298" s="625">
        <v>0</v>
      </c>
    </row>
    <row r="299" spans="1:54" hidden="1" x14ac:dyDescent="0.25">
      <c r="A299" s="1931" t="s">
        <v>120</v>
      </c>
      <c r="B299" s="1583"/>
      <c r="C299" s="1931" t="s">
        <v>370</v>
      </c>
      <c r="D299" s="1583"/>
      <c r="E299" s="1931" t="s">
        <v>357</v>
      </c>
      <c r="F299" s="1583"/>
      <c r="G299" s="1931" t="s">
        <v>325</v>
      </c>
      <c r="H299" s="1583"/>
      <c r="I299" s="1931" t="s">
        <v>313</v>
      </c>
      <c r="J299" s="1583"/>
      <c r="K299" s="1583"/>
      <c r="L299" s="1931" t="s">
        <v>315</v>
      </c>
      <c r="M299" s="1583"/>
      <c r="N299" s="1583"/>
      <c r="O299" s="1931" t="s">
        <v>327</v>
      </c>
      <c r="P299" s="1583"/>
      <c r="Q299" s="1931"/>
      <c r="R299" s="1583"/>
      <c r="S299" s="1932" t="s">
        <v>686</v>
      </c>
      <c r="T299" s="1583"/>
      <c r="U299" s="1583"/>
      <c r="V299" s="1583"/>
      <c r="W299" s="1583"/>
      <c r="X299" s="1583"/>
      <c r="Y299" s="1583"/>
      <c r="Z299" s="1583"/>
      <c r="AA299" s="1931" t="s">
        <v>306</v>
      </c>
      <c r="AB299" s="1583"/>
      <c r="AC299" s="1583"/>
      <c r="AD299" s="1583"/>
      <c r="AE299" s="1583"/>
      <c r="AF299" s="1931" t="s">
        <v>307</v>
      </c>
      <c r="AG299" s="1583"/>
      <c r="AH299" s="1583"/>
      <c r="AI299" s="472" t="s">
        <v>86</v>
      </c>
      <c r="AJ299" s="1933" t="s">
        <v>308</v>
      </c>
      <c r="AK299" s="1583"/>
      <c r="AL299" s="1583"/>
      <c r="AM299" s="1583"/>
      <c r="AN299" s="1583"/>
      <c r="AO299" s="1583"/>
      <c r="AP299" s="471">
        <v>160000000</v>
      </c>
      <c r="AQ299" s="625">
        <v>0</v>
      </c>
      <c r="AR299" s="471">
        <v>160000000</v>
      </c>
      <c r="AS299" s="625">
        <v>0</v>
      </c>
      <c r="AT299" s="625">
        <v>0</v>
      </c>
      <c r="AU299" s="625">
        <v>0</v>
      </c>
      <c r="AV299" s="625">
        <v>0</v>
      </c>
      <c r="AW299" s="625">
        <v>0</v>
      </c>
      <c r="AX299" s="625">
        <v>0</v>
      </c>
      <c r="AY299" s="625">
        <v>0</v>
      </c>
      <c r="AZ299" s="625">
        <v>0</v>
      </c>
      <c r="BA299" s="625">
        <v>0</v>
      </c>
      <c r="BB299" s="625">
        <v>0</v>
      </c>
    </row>
    <row r="300" spans="1:54" hidden="1" x14ac:dyDescent="0.25">
      <c r="A300" s="1931" t="s">
        <v>120</v>
      </c>
      <c r="B300" s="1583"/>
      <c r="C300" s="1931" t="s">
        <v>370</v>
      </c>
      <c r="D300" s="1583"/>
      <c r="E300" s="1931" t="s">
        <v>357</v>
      </c>
      <c r="F300" s="1583"/>
      <c r="G300" s="1931" t="s">
        <v>325</v>
      </c>
      <c r="H300" s="1583"/>
      <c r="I300" s="1931" t="s">
        <v>313</v>
      </c>
      <c r="J300" s="1583"/>
      <c r="K300" s="1583"/>
      <c r="L300" s="1931" t="s">
        <v>315</v>
      </c>
      <c r="M300" s="1583"/>
      <c r="N300" s="1583"/>
      <c r="O300" s="1931" t="s">
        <v>101</v>
      </c>
      <c r="P300" s="1583"/>
      <c r="Q300" s="1931"/>
      <c r="R300" s="1583"/>
      <c r="S300" s="1932" t="s">
        <v>363</v>
      </c>
      <c r="T300" s="1583"/>
      <c r="U300" s="1583"/>
      <c r="V300" s="1583"/>
      <c r="W300" s="1583"/>
      <c r="X300" s="1583"/>
      <c r="Y300" s="1583"/>
      <c r="Z300" s="1583"/>
      <c r="AA300" s="1931" t="s">
        <v>306</v>
      </c>
      <c r="AB300" s="1583"/>
      <c r="AC300" s="1583"/>
      <c r="AD300" s="1583"/>
      <c r="AE300" s="1583"/>
      <c r="AF300" s="1931" t="s">
        <v>307</v>
      </c>
      <c r="AG300" s="1583"/>
      <c r="AH300" s="1583"/>
      <c r="AI300" s="472" t="s">
        <v>86</v>
      </c>
      <c r="AJ300" s="1933" t="s">
        <v>308</v>
      </c>
      <c r="AK300" s="1583"/>
      <c r="AL300" s="1583"/>
      <c r="AM300" s="1583"/>
      <c r="AN300" s="1583"/>
      <c r="AO300" s="1583"/>
      <c r="AP300" s="471">
        <v>56000000</v>
      </c>
      <c r="AQ300" s="625">
        <v>0</v>
      </c>
      <c r="AR300" s="471">
        <v>56000000</v>
      </c>
      <c r="AS300" s="625">
        <v>0</v>
      </c>
      <c r="AT300" s="625">
        <v>0</v>
      </c>
      <c r="AU300" s="625">
        <v>0</v>
      </c>
      <c r="AV300" s="625">
        <v>0</v>
      </c>
      <c r="AW300" s="625">
        <v>0</v>
      </c>
      <c r="AX300" s="625">
        <v>0</v>
      </c>
      <c r="AY300" s="625">
        <v>0</v>
      </c>
      <c r="AZ300" s="625">
        <v>0</v>
      </c>
      <c r="BA300" s="625">
        <v>0</v>
      </c>
      <c r="BB300" s="625">
        <v>0</v>
      </c>
    </row>
    <row r="301" spans="1:54" hidden="1" x14ac:dyDescent="0.25">
      <c r="A301" s="576" t="s">
        <v>269</v>
      </c>
      <c r="B301" s="576" t="s">
        <v>269</v>
      </c>
      <c r="C301" s="576" t="s">
        <v>269</v>
      </c>
      <c r="D301" s="576" t="s">
        <v>269</v>
      </c>
      <c r="E301" s="576" t="s">
        <v>269</v>
      </c>
      <c r="F301" s="576" t="s">
        <v>269</v>
      </c>
      <c r="G301" s="576" t="s">
        <v>269</v>
      </c>
      <c r="H301" s="576" t="s">
        <v>269</v>
      </c>
      <c r="I301" s="576" t="s">
        <v>269</v>
      </c>
      <c r="J301" s="1600" t="s">
        <v>269</v>
      </c>
      <c r="K301" s="1583"/>
      <c r="L301" s="1600" t="s">
        <v>269</v>
      </c>
      <c r="M301" s="1583"/>
      <c r="N301" s="576" t="s">
        <v>269</v>
      </c>
      <c r="O301" s="576" t="s">
        <v>269</v>
      </c>
      <c r="P301" s="576" t="s">
        <v>269</v>
      </c>
      <c r="Q301" s="576" t="s">
        <v>269</v>
      </c>
      <c r="R301" s="576" t="s">
        <v>269</v>
      </c>
      <c r="S301" s="576" t="s">
        <v>269</v>
      </c>
      <c r="T301" s="576" t="s">
        <v>269</v>
      </c>
      <c r="U301" s="576" t="s">
        <v>269</v>
      </c>
      <c r="V301" s="576" t="s">
        <v>269</v>
      </c>
      <c r="W301" s="576" t="s">
        <v>269</v>
      </c>
      <c r="X301" s="576" t="s">
        <v>269</v>
      </c>
      <c r="Y301" s="576" t="s">
        <v>269</v>
      </c>
      <c r="Z301" s="576" t="s">
        <v>269</v>
      </c>
      <c r="AA301" s="1600" t="s">
        <v>269</v>
      </c>
      <c r="AB301" s="1583"/>
      <c r="AC301" s="1600" t="s">
        <v>269</v>
      </c>
      <c r="AD301" s="1583"/>
      <c r="AE301" s="576" t="s">
        <v>269</v>
      </c>
      <c r="AF301" s="576" t="s">
        <v>269</v>
      </c>
      <c r="AG301" s="576" t="s">
        <v>269</v>
      </c>
      <c r="AH301" s="576" t="s">
        <v>269</v>
      </c>
      <c r="AI301" s="576" t="s">
        <v>269</v>
      </c>
      <c r="AJ301" s="576" t="s">
        <v>269</v>
      </c>
      <c r="AK301" s="576" t="s">
        <v>269</v>
      </c>
      <c r="AL301" s="576" t="s">
        <v>269</v>
      </c>
      <c r="AM301" s="1600" t="s">
        <v>269</v>
      </c>
      <c r="AN301" s="1583"/>
      <c r="AO301" s="1583"/>
      <c r="AP301" s="576" t="s">
        <v>269</v>
      </c>
      <c r="AQ301" s="576" t="s">
        <v>269</v>
      </c>
      <c r="AR301" s="576" t="s">
        <v>269</v>
      </c>
      <c r="AS301" s="596" t="s">
        <v>269</v>
      </c>
      <c r="AT301" s="596" t="s">
        <v>269</v>
      </c>
      <c r="AU301" s="576" t="s">
        <v>269</v>
      </c>
      <c r="AV301" s="576" t="s">
        <v>269</v>
      </c>
      <c r="AW301" s="576" t="s">
        <v>269</v>
      </c>
      <c r="AX301" s="576" t="s">
        <v>269</v>
      </c>
      <c r="AY301" s="576" t="s">
        <v>269</v>
      </c>
      <c r="AZ301" s="576" t="s">
        <v>269</v>
      </c>
      <c r="BA301" s="576" t="s">
        <v>269</v>
      </c>
      <c r="BB301" s="576" t="s">
        <v>269</v>
      </c>
    </row>
  </sheetData>
  <autoFilter ref="A24:BB301">
    <filterColumn colId="0" showButton="0"/>
    <filterColumn colId="2" showButton="0"/>
    <filterColumn colId="4" showButton="0"/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4">
      <filters>
        <filter val="13"/>
      </filters>
    </filterColumn>
    <filterColumn colId="35" showButton="0"/>
    <filterColumn colId="36" showButton="0"/>
    <filterColumn colId="37" showButton="0"/>
    <filterColumn colId="38" showButton="0"/>
    <filterColumn colId="39" showButton="0"/>
  </autoFilter>
  <mergeCells count="3349">
    <mergeCell ref="A2:J6"/>
    <mergeCell ref="M3:AA5"/>
    <mergeCell ref="AD3:AM3"/>
    <mergeCell ref="AO3:AS3"/>
    <mergeCell ref="AD5:AM7"/>
    <mergeCell ref="AO5:AS7"/>
    <mergeCell ref="A16:G16"/>
    <mergeCell ref="H16:AO16"/>
    <mergeCell ref="A24:B24"/>
    <mergeCell ref="C24:D24"/>
    <mergeCell ref="E24:F24"/>
    <mergeCell ref="G24:H24"/>
    <mergeCell ref="I24:K24"/>
    <mergeCell ref="L24:N24"/>
    <mergeCell ref="A15:F15"/>
    <mergeCell ref="G15:AG15"/>
    <mergeCell ref="AM15:AO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S25:Z25"/>
    <mergeCell ref="AA25:AE25"/>
    <mergeCell ref="AF25:AH25"/>
    <mergeCell ref="AJ25:AO25"/>
    <mergeCell ref="A25:B25"/>
    <mergeCell ref="C25:D25"/>
    <mergeCell ref="E25:F25"/>
    <mergeCell ref="G25:H25"/>
    <mergeCell ref="I25:K25"/>
    <mergeCell ref="L25:N25"/>
    <mergeCell ref="O25:P25"/>
    <mergeCell ref="Q25:R25"/>
    <mergeCell ref="O24:P24"/>
    <mergeCell ref="Q24:R24"/>
    <mergeCell ref="S24:Z24"/>
    <mergeCell ref="AA24:AE24"/>
    <mergeCell ref="AF24:AH24"/>
    <mergeCell ref="AJ24:AO24"/>
    <mergeCell ref="S27:Z27"/>
    <mergeCell ref="AA27:AE27"/>
    <mergeCell ref="AF27:AH27"/>
    <mergeCell ref="AJ27:AO27"/>
    <mergeCell ref="A27:B27"/>
    <mergeCell ref="C27:D27"/>
    <mergeCell ref="E27:F27"/>
    <mergeCell ref="G27:H27"/>
    <mergeCell ref="I27:K27"/>
    <mergeCell ref="L27:N27"/>
    <mergeCell ref="O27:P27"/>
    <mergeCell ref="Q27:R27"/>
    <mergeCell ref="O26:P26"/>
    <mergeCell ref="Q26:R26"/>
    <mergeCell ref="S26:Z26"/>
    <mergeCell ref="AA26:AE26"/>
    <mergeCell ref="AF26:AH26"/>
    <mergeCell ref="AJ26:AO26"/>
    <mergeCell ref="A26:B26"/>
    <mergeCell ref="C26:D26"/>
    <mergeCell ref="E26:F26"/>
    <mergeCell ref="G26:H26"/>
    <mergeCell ref="I26:K26"/>
    <mergeCell ref="L26:N26"/>
    <mergeCell ref="S29:Z29"/>
    <mergeCell ref="AA29:AE29"/>
    <mergeCell ref="AF29:AH29"/>
    <mergeCell ref="AJ29:AO29"/>
    <mergeCell ref="A29:B29"/>
    <mergeCell ref="C29:D29"/>
    <mergeCell ref="E29:F29"/>
    <mergeCell ref="G29:H29"/>
    <mergeCell ref="I29:K29"/>
    <mergeCell ref="L29:N29"/>
    <mergeCell ref="O29:P29"/>
    <mergeCell ref="Q29:R29"/>
    <mergeCell ref="O28:P28"/>
    <mergeCell ref="Q28:R28"/>
    <mergeCell ref="S28:Z28"/>
    <mergeCell ref="AA28:AE28"/>
    <mergeCell ref="AF28:AH28"/>
    <mergeCell ref="AJ28:AO28"/>
    <mergeCell ref="A28:B28"/>
    <mergeCell ref="C28:D28"/>
    <mergeCell ref="E28:F28"/>
    <mergeCell ref="G28:H28"/>
    <mergeCell ref="I28:K28"/>
    <mergeCell ref="L28:N28"/>
    <mergeCell ref="S31:Z31"/>
    <mergeCell ref="AA31:AE31"/>
    <mergeCell ref="AF31:AH31"/>
    <mergeCell ref="AJ31:AO31"/>
    <mergeCell ref="A31:B31"/>
    <mergeCell ref="C31:D31"/>
    <mergeCell ref="E31:F31"/>
    <mergeCell ref="G31:H31"/>
    <mergeCell ref="I31:K31"/>
    <mergeCell ref="L31:N31"/>
    <mergeCell ref="O31:P31"/>
    <mergeCell ref="Q31:R31"/>
    <mergeCell ref="O30:P30"/>
    <mergeCell ref="Q30:R30"/>
    <mergeCell ref="S30:Z30"/>
    <mergeCell ref="AA30:AE30"/>
    <mergeCell ref="AF30:AH30"/>
    <mergeCell ref="AJ30:AO30"/>
    <mergeCell ref="A30:B30"/>
    <mergeCell ref="C30:D30"/>
    <mergeCell ref="E30:F30"/>
    <mergeCell ref="G30:H30"/>
    <mergeCell ref="I30:K30"/>
    <mergeCell ref="L30:N30"/>
    <mergeCell ref="S33:Z33"/>
    <mergeCell ref="AA33:AE33"/>
    <mergeCell ref="AF33:AH33"/>
    <mergeCell ref="AJ33:AO33"/>
    <mergeCell ref="A33:B33"/>
    <mergeCell ref="C33:D33"/>
    <mergeCell ref="E33:F33"/>
    <mergeCell ref="G33:H33"/>
    <mergeCell ref="I33:K33"/>
    <mergeCell ref="L33:N33"/>
    <mergeCell ref="O33:P33"/>
    <mergeCell ref="Q33:R33"/>
    <mergeCell ref="O32:P32"/>
    <mergeCell ref="Q32:R32"/>
    <mergeCell ref="S32:Z32"/>
    <mergeCell ref="AA32:AE32"/>
    <mergeCell ref="AF32:AH32"/>
    <mergeCell ref="AJ32:AO32"/>
    <mergeCell ref="A32:B32"/>
    <mergeCell ref="C32:D32"/>
    <mergeCell ref="E32:F32"/>
    <mergeCell ref="G32:H32"/>
    <mergeCell ref="I32:K32"/>
    <mergeCell ref="L32:N32"/>
    <mergeCell ref="S35:Z35"/>
    <mergeCell ref="AA35:AE35"/>
    <mergeCell ref="AF35:AH35"/>
    <mergeCell ref="AJ35:AO35"/>
    <mergeCell ref="A35:B35"/>
    <mergeCell ref="C35:D35"/>
    <mergeCell ref="E35:F35"/>
    <mergeCell ref="G35:H35"/>
    <mergeCell ref="I35:K35"/>
    <mergeCell ref="L35:N35"/>
    <mergeCell ref="O35:P35"/>
    <mergeCell ref="Q35:R35"/>
    <mergeCell ref="O34:P34"/>
    <mergeCell ref="Q34:R34"/>
    <mergeCell ref="S34:Z34"/>
    <mergeCell ref="AA34:AE34"/>
    <mergeCell ref="AF34:AH34"/>
    <mergeCell ref="AJ34:AO34"/>
    <mergeCell ref="A34:B34"/>
    <mergeCell ref="C34:D34"/>
    <mergeCell ref="E34:F34"/>
    <mergeCell ref="G34:H34"/>
    <mergeCell ref="I34:K34"/>
    <mergeCell ref="L34:N34"/>
    <mergeCell ref="S37:Z37"/>
    <mergeCell ref="AA37:AE37"/>
    <mergeCell ref="AF37:AH37"/>
    <mergeCell ref="AJ37:AO37"/>
    <mergeCell ref="A37:B37"/>
    <mergeCell ref="C37:D37"/>
    <mergeCell ref="E37:F37"/>
    <mergeCell ref="G37:H37"/>
    <mergeCell ref="I37:K37"/>
    <mergeCell ref="L37:N37"/>
    <mergeCell ref="O37:P37"/>
    <mergeCell ref="Q37:R37"/>
    <mergeCell ref="O36:P36"/>
    <mergeCell ref="Q36:R36"/>
    <mergeCell ref="S36:Z36"/>
    <mergeCell ref="AA36:AE36"/>
    <mergeCell ref="AF36:AH36"/>
    <mergeCell ref="AJ36:AO36"/>
    <mergeCell ref="A36:B36"/>
    <mergeCell ref="C36:D36"/>
    <mergeCell ref="E36:F36"/>
    <mergeCell ref="G36:H36"/>
    <mergeCell ref="I36:K36"/>
    <mergeCell ref="L36:N36"/>
    <mergeCell ref="S39:Z39"/>
    <mergeCell ref="AA39:AE39"/>
    <mergeCell ref="AF39:AH39"/>
    <mergeCell ref="AJ39:AO39"/>
    <mergeCell ref="A39:B39"/>
    <mergeCell ref="C39:D39"/>
    <mergeCell ref="E39:F39"/>
    <mergeCell ref="G39:H39"/>
    <mergeCell ref="I39:K39"/>
    <mergeCell ref="L39:N39"/>
    <mergeCell ref="O39:P39"/>
    <mergeCell ref="Q39:R39"/>
    <mergeCell ref="O38:P38"/>
    <mergeCell ref="Q38:R38"/>
    <mergeCell ref="S38:Z38"/>
    <mergeCell ref="AA38:AE38"/>
    <mergeCell ref="AF38:AH38"/>
    <mergeCell ref="AJ38:AO38"/>
    <mergeCell ref="A38:B38"/>
    <mergeCell ref="C38:D38"/>
    <mergeCell ref="E38:F38"/>
    <mergeCell ref="G38:H38"/>
    <mergeCell ref="I38:K38"/>
    <mergeCell ref="L38:N38"/>
    <mergeCell ref="S41:Z41"/>
    <mergeCell ref="AA41:AE41"/>
    <mergeCell ref="AF41:AH41"/>
    <mergeCell ref="AJ41:AO41"/>
    <mergeCell ref="A41:B41"/>
    <mergeCell ref="C41:D41"/>
    <mergeCell ref="E41:F41"/>
    <mergeCell ref="G41:H41"/>
    <mergeCell ref="I41:K41"/>
    <mergeCell ref="L41:N41"/>
    <mergeCell ref="O41:P41"/>
    <mergeCell ref="Q41:R41"/>
    <mergeCell ref="O40:P40"/>
    <mergeCell ref="Q40:R40"/>
    <mergeCell ref="S40:Z40"/>
    <mergeCell ref="AA40:AE40"/>
    <mergeCell ref="AF40:AH40"/>
    <mergeCell ref="AJ40:AO40"/>
    <mergeCell ref="A40:B40"/>
    <mergeCell ref="C40:D40"/>
    <mergeCell ref="E40:F40"/>
    <mergeCell ref="G40:H40"/>
    <mergeCell ref="I40:K40"/>
    <mergeCell ref="L40:N40"/>
    <mergeCell ref="S43:Z43"/>
    <mergeCell ref="AA43:AE43"/>
    <mergeCell ref="AF43:AH43"/>
    <mergeCell ref="AJ43:AO43"/>
    <mergeCell ref="A43:B43"/>
    <mergeCell ref="C43:D43"/>
    <mergeCell ref="E43:F43"/>
    <mergeCell ref="G43:H43"/>
    <mergeCell ref="I43:K43"/>
    <mergeCell ref="L43:N43"/>
    <mergeCell ref="O43:P43"/>
    <mergeCell ref="Q43:R43"/>
    <mergeCell ref="O42:P42"/>
    <mergeCell ref="Q42:R42"/>
    <mergeCell ref="S42:Z42"/>
    <mergeCell ref="AA42:AE42"/>
    <mergeCell ref="AF42:AH42"/>
    <mergeCell ref="AJ42:AO42"/>
    <mergeCell ref="A42:B42"/>
    <mergeCell ref="C42:D42"/>
    <mergeCell ref="E42:F42"/>
    <mergeCell ref="G42:H42"/>
    <mergeCell ref="I42:K42"/>
    <mergeCell ref="L42:N42"/>
    <mergeCell ref="S45:Z45"/>
    <mergeCell ref="AA45:AE45"/>
    <mergeCell ref="AF45:AH45"/>
    <mergeCell ref="AJ45:AO45"/>
    <mergeCell ref="A45:B45"/>
    <mergeCell ref="C45:D45"/>
    <mergeCell ref="E45:F45"/>
    <mergeCell ref="G45:H45"/>
    <mergeCell ref="I45:K45"/>
    <mergeCell ref="L45:N45"/>
    <mergeCell ref="O45:P45"/>
    <mergeCell ref="Q45:R45"/>
    <mergeCell ref="O44:P44"/>
    <mergeCell ref="Q44:R44"/>
    <mergeCell ref="S44:Z44"/>
    <mergeCell ref="AA44:AE44"/>
    <mergeCell ref="AF44:AH44"/>
    <mergeCell ref="AJ44:AO44"/>
    <mergeCell ref="A44:B44"/>
    <mergeCell ref="C44:D44"/>
    <mergeCell ref="E44:F44"/>
    <mergeCell ref="G44:H44"/>
    <mergeCell ref="I44:K44"/>
    <mergeCell ref="L44:N44"/>
    <mergeCell ref="S47:Z47"/>
    <mergeCell ref="AA47:AE47"/>
    <mergeCell ref="AF47:AH47"/>
    <mergeCell ref="AJ47:AO47"/>
    <mergeCell ref="A47:B47"/>
    <mergeCell ref="C47:D47"/>
    <mergeCell ref="E47:F47"/>
    <mergeCell ref="G47:H47"/>
    <mergeCell ref="I47:K47"/>
    <mergeCell ref="L47:N47"/>
    <mergeCell ref="O47:P47"/>
    <mergeCell ref="Q47:R47"/>
    <mergeCell ref="O46:P46"/>
    <mergeCell ref="Q46:R46"/>
    <mergeCell ref="S46:Z46"/>
    <mergeCell ref="AA46:AE46"/>
    <mergeCell ref="AF46:AH46"/>
    <mergeCell ref="AJ46:AO46"/>
    <mergeCell ref="A46:B46"/>
    <mergeCell ref="C46:D46"/>
    <mergeCell ref="E46:F46"/>
    <mergeCell ref="G46:H46"/>
    <mergeCell ref="I46:K46"/>
    <mergeCell ref="L46:N46"/>
    <mergeCell ref="S49:Z49"/>
    <mergeCell ref="AA49:AE49"/>
    <mergeCell ref="AF49:AH49"/>
    <mergeCell ref="AJ49:AO49"/>
    <mergeCell ref="A49:B49"/>
    <mergeCell ref="C49:D49"/>
    <mergeCell ref="E49:F49"/>
    <mergeCell ref="G49:H49"/>
    <mergeCell ref="I49:K49"/>
    <mergeCell ref="L49:N49"/>
    <mergeCell ref="O49:P49"/>
    <mergeCell ref="Q49:R49"/>
    <mergeCell ref="O48:P48"/>
    <mergeCell ref="Q48:R48"/>
    <mergeCell ref="S48:Z48"/>
    <mergeCell ref="AA48:AE48"/>
    <mergeCell ref="AF48:AH48"/>
    <mergeCell ref="AJ48:AO48"/>
    <mergeCell ref="A48:B48"/>
    <mergeCell ref="C48:D48"/>
    <mergeCell ref="E48:F48"/>
    <mergeCell ref="G48:H48"/>
    <mergeCell ref="I48:K48"/>
    <mergeCell ref="L48:N48"/>
    <mergeCell ref="S51:Z51"/>
    <mergeCell ref="AA51:AE51"/>
    <mergeCell ref="AF51:AH51"/>
    <mergeCell ref="AJ51:AO51"/>
    <mergeCell ref="A51:B51"/>
    <mergeCell ref="C51:D51"/>
    <mergeCell ref="E51:F51"/>
    <mergeCell ref="G51:H51"/>
    <mergeCell ref="I51:K51"/>
    <mergeCell ref="L51:N51"/>
    <mergeCell ref="O51:P51"/>
    <mergeCell ref="Q51:R51"/>
    <mergeCell ref="O50:P50"/>
    <mergeCell ref="Q50:R50"/>
    <mergeCell ref="S50:Z50"/>
    <mergeCell ref="AA50:AE50"/>
    <mergeCell ref="AF50:AH50"/>
    <mergeCell ref="AJ50:AO50"/>
    <mergeCell ref="A50:B50"/>
    <mergeCell ref="C50:D50"/>
    <mergeCell ref="E50:F50"/>
    <mergeCell ref="G50:H50"/>
    <mergeCell ref="I50:K50"/>
    <mergeCell ref="L50:N50"/>
    <mergeCell ref="S53:Z53"/>
    <mergeCell ref="AA53:AE53"/>
    <mergeCell ref="AF53:AH53"/>
    <mergeCell ref="AJ53:AO53"/>
    <mergeCell ref="A53:B53"/>
    <mergeCell ref="C53:D53"/>
    <mergeCell ref="E53:F53"/>
    <mergeCell ref="G53:H53"/>
    <mergeCell ref="I53:K53"/>
    <mergeCell ref="L53:N53"/>
    <mergeCell ref="O53:P53"/>
    <mergeCell ref="Q53:R53"/>
    <mergeCell ref="O52:P52"/>
    <mergeCell ref="Q52:R52"/>
    <mergeCell ref="S52:Z52"/>
    <mergeCell ref="AA52:AE52"/>
    <mergeCell ref="AF52:AH52"/>
    <mergeCell ref="AJ52:AO52"/>
    <mergeCell ref="A52:B52"/>
    <mergeCell ref="C52:D52"/>
    <mergeCell ref="E52:F52"/>
    <mergeCell ref="G52:H52"/>
    <mergeCell ref="I52:K52"/>
    <mergeCell ref="L52:N52"/>
    <mergeCell ref="S55:Z55"/>
    <mergeCell ref="AA55:AE55"/>
    <mergeCell ref="AF55:AH55"/>
    <mergeCell ref="AJ55:AO55"/>
    <mergeCell ref="A55:B55"/>
    <mergeCell ref="C55:D55"/>
    <mergeCell ref="E55:F55"/>
    <mergeCell ref="G55:H55"/>
    <mergeCell ref="I55:K55"/>
    <mergeCell ref="L55:N55"/>
    <mergeCell ref="O55:P55"/>
    <mergeCell ref="Q55:R55"/>
    <mergeCell ref="O54:P54"/>
    <mergeCell ref="Q54:R54"/>
    <mergeCell ref="S54:Z54"/>
    <mergeCell ref="AA54:AE54"/>
    <mergeCell ref="AF54:AH54"/>
    <mergeCell ref="AJ54:AO54"/>
    <mergeCell ref="A54:B54"/>
    <mergeCell ref="C54:D54"/>
    <mergeCell ref="E54:F54"/>
    <mergeCell ref="G54:H54"/>
    <mergeCell ref="I54:K54"/>
    <mergeCell ref="L54:N54"/>
    <mergeCell ref="S57:Z57"/>
    <mergeCell ref="AA57:AE57"/>
    <mergeCell ref="AF57:AH57"/>
    <mergeCell ref="AJ57:AO57"/>
    <mergeCell ref="A57:B57"/>
    <mergeCell ref="C57:D57"/>
    <mergeCell ref="E57:F57"/>
    <mergeCell ref="G57:H57"/>
    <mergeCell ref="I57:K57"/>
    <mergeCell ref="L57:N57"/>
    <mergeCell ref="O57:P57"/>
    <mergeCell ref="Q57:R57"/>
    <mergeCell ref="O56:P56"/>
    <mergeCell ref="Q56:R56"/>
    <mergeCell ref="S56:Z56"/>
    <mergeCell ref="AA56:AE56"/>
    <mergeCell ref="AF56:AH56"/>
    <mergeCell ref="AJ56:AO56"/>
    <mergeCell ref="A56:B56"/>
    <mergeCell ref="C56:D56"/>
    <mergeCell ref="E56:F56"/>
    <mergeCell ref="G56:H56"/>
    <mergeCell ref="I56:K56"/>
    <mergeCell ref="L56:N56"/>
    <mergeCell ref="S59:Z59"/>
    <mergeCell ref="AA59:AE59"/>
    <mergeCell ref="AF59:AH59"/>
    <mergeCell ref="AJ59:AO59"/>
    <mergeCell ref="A59:B59"/>
    <mergeCell ref="C59:D59"/>
    <mergeCell ref="E59:F59"/>
    <mergeCell ref="G59:H59"/>
    <mergeCell ref="I59:K59"/>
    <mergeCell ref="L59:N59"/>
    <mergeCell ref="O59:P59"/>
    <mergeCell ref="Q59:R59"/>
    <mergeCell ref="O58:P58"/>
    <mergeCell ref="Q58:R58"/>
    <mergeCell ref="S58:Z58"/>
    <mergeCell ref="AA58:AE58"/>
    <mergeCell ref="AF58:AH58"/>
    <mergeCell ref="AJ58:AO58"/>
    <mergeCell ref="A58:B58"/>
    <mergeCell ref="C58:D58"/>
    <mergeCell ref="E58:F58"/>
    <mergeCell ref="G58:H58"/>
    <mergeCell ref="I58:K58"/>
    <mergeCell ref="L58:N58"/>
    <mergeCell ref="S61:Z61"/>
    <mergeCell ref="AA61:AE61"/>
    <mergeCell ref="AF61:AH61"/>
    <mergeCell ref="AJ61:AO61"/>
    <mergeCell ref="A61:B61"/>
    <mergeCell ref="C61:D61"/>
    <mergeCell ref="E61:F61"/>
    <mergeCell ref="G61:H61"/>
    <mergeCell ref="I61:K61"/>
    <mergeCell ref="L61:N61"/>
    <mergeCell ref="O61:P61"/>
    <mergeCell ref="Q61:R61"/>
    <mergeCell ref="O60:P60"/>
    <mergeCell ref="Q60:R60"/>
    <mergeCell ref="S60:Z60"/>
    <mergeCell ref="AA60:AE60"/>
    <mergeCell ref="AF60:AH60"/>
    <mergeCell ref="AJ60:AO60"/>
    <mergeCell ref="A60:B60"/>
    <mergeCell ref="C60:D60"/>
    <mergeCell ref="E60:F60"/>
    <mergeCell ref="G60:H60"/>
    <mergeCell ref="I60:K60"/>
    <mergeCell ref="L60:N60"/>
    <mergeCell ref="S63:Z63"/>
    <mergeCell ref="AA63:AE63"/>
    <mergeCell ref="AF63:AH63"/>
    <mergeCell ref="AJ63:AO63"/>
    <mergeCell ref="A63:B63"/>
    <mergeCell ref="C63:D63"/>
    <mergeCell ref="E63:F63"/>
    <mergeCell ref="G63:H63"/>
    <mergeCell ref="I63:K63"/>
    <mergeCell ref="L63:N63"/>
    <mergeCell ref="O63:P63"/>
    <mergeCell ref="Q63:R63"/>
    <mergeCell ref="O62:P62"/>
    <mergeCell ref="Q62:R62"/>
    <mergeCell ref="S62:Z62"/>
    <mergeCell ref="AA62:AE62"/>
    <mergeCell ref="AF62:AH62"/>
    <mergeCell ref="AJ62:AO62"/>
    <mergeCell ref="A62:B62"/>
    <mergeCell ref="C62:D62"/>
    <mergeCell ref="E62:F62"/>
    <mergeCell ref="G62:H62"/>
    <mergeCell ref="I62:K62"/>
    <mergeCell ref="L62:N62"/>
    <mergeCell ref="S65:Z65"/>
    <mergeCell ref="AA65:AE65"/>
    <mergeCell ref="AF65:AH65"/>
    <mergeCell ref="AJ65:AO65"/>
    <mergeCell ref="A65:B65"/>
    <mergeCell ref="C65:D65"/>
    <mergeCell ref="E65:F65"/>
    <mergeCell ref="G65:H65"/>
    <mergeCell ref="I65:K65"/>
    <mergeCell ref="L65:N65"/>
    <mergeCell ref="O65:P65"/>
    <mergeCell ref="Q65:R65"/>
    <mergeCell ref="O64:P64"/>
    <mergeCell ref="Q64:R64"/>
    <mergeCell ref="S64:Z64"/>
    <mergeCell ref="AA64:AE64"/>
    <mergeCell ref="AF64:AH64"/>
    <mergeCell ref="AJ64:AO64"/>
    <mergeCell ref="A64:B64"/>
    <mergeCell ref="C64:D64"/>
    <mergeCell ref="E64:F64"/>
    <mergeCell ref="G64:H64"/>
    <mergeCell ref="I64:K64"/>
    <mergeCell ref="L64:N64"/>
    <mergeCell ref="S67:Z67"/>
    <mergeCell ref="AA67:AE67"/>
    <mergeCell ref="AF67:AH67"/>
    <mergeCell ref="AJ67:AO67"/>
    <mergeCell ref="A67:B67"/>
    <mergeCell ref="C67:D67"/>
    <mergeCell ref="E67:F67"/>
    <mergeCell ref="G67:H67"/>
    <mergeCell ref="I67:K67"/>
    <mergeCell ref="L67:N67"/>
    <mergeCell ref="O67:P67"/>
    <mergeCell ref="Q67:R67"/>
    <mergeCell ref="O66:P66"/>
    <mergeCell ref="Q66:R66"/>
    <mergeCell ref="S66:Z66"/>
    <mergeCell ref="AA66:AE66"/>
    <mergeCell ref="AF66:AH66"/>
    <mergeCell ref="AJ66:AO66"/>
    <mergeCell ref="A66:B66"/>
    <mergeCell ref="C66:D66"/>
    <mergeCell ref="E66:F66"/>
    <mergeCell ref="G66:H66"/>
    <mergeCell ref="I66:K66"/>
    <mergeCell ref="L66:N66"/>
    <mergeCell ref="S69:Z69"/>
    <mergeCell ref="AA69:AE69"/>
    <mergeCell ref="AF69:AH69"/>
    <mergeCell ref="AJ69:AO69"/>
    <mergeCell ref="A69:B69"/>
    <mergeCell ref="C69:D69"/>
    <mergeCell ref="E69:F69"/>
    <mergeCell ref="G69:H69"/>
    <mergeCell ref="I69:K69"/>
    <mergeCell ref="L69:N69"/>
    <mergeCell ref="O69:P69"/>
    <mergeCell ref="Q69:R69"/>
    <mergeCell ref="O68:P68"/>
    <mergeCell ref="Q68:R68"/>
    <mergeCell ref="S68:Z68"/>
    <mergeCell ref="AA68:AE68"/>
    <mergeCell ref="AF68:AH68"/>
    <mergeCell ref="AJ68:AO68"/>
    <mergeCell ref="A68:B68"/>
    <mergeCell ref="C68:D68"/>
    <mergeCell ref="E68:F68"/>
    <mergeCell ref="G68:H68"/>
    <mergeCell ref="I68:K68"/>
    <mergeCell ref="L68:N68"/>
    <mergeCell ref="S71:Z71"/>
    <mergeCell ref="AA71:AE71"/>
    <mergeCell ref="AF71:AH71"/>
    <mergeCell ref="AJ71:AO71"/>
    <mergeCell ref="A71:B71"/>
    <mergeCell ref="C71:D71"/>
    <mergeCell ref="E71:F71"/>
    <mergeCell ref="G71:H71"/>
    <mergeCell ref="I71:K71"/>
    <mergeCell ref="L71:N71"/>
    <mergeCell ref="O71:P71"/>
    <mergeCell ref="Q71:R71"/>
    <mergeCell ref="O70:P70"/>
    <mergeCell ref="Q70:R70"/>
    <mergeCell ref="S70:Z70"/>
    <mergeCell ref="AA70:AE70"/>
    <mergeCell ref="AF70:AH70"/>
    <mergeCell ref="AJ70:AO70"/>
    <mergeCell ref="A70:B70"/>
    <mergeCell ref="C70:D70"/>
    <mergeCell ref="E70:F70"/>
    <mergeCell ref="G70:H70"/>
    <mergeCell ref="I70:K70"/>
    <mergeCell ref="L70:N70"/>
    <mergeCell ref="S73:Z73"/>
    <mergeCell ref="AA73:AE73"/>
    <mergeCell ref="AF73:AH73"/>
    <mergeCell ref="AJ73:AO73"/>
    <mergeCell ref="A73:B73"/>
    <mergeCell ref="C73:D73"/>
    <mergeCell ref="E73:F73"/>
    <mergeCell ref="G73:H73"/>
    <mergeCell ref="I73:K73"/>
    <mergeCell ref="L73:N73"/>
    <mergeCell ref="O73:P73"/>
    <mergeCell ref="Q73:R73"/>
    <mergeCell ref="O72:P72"/>
    <mergeCell ref="Q72:R72"/>
    <mergeCell ref="S72:Z72"/>
    <mergeCell ref="AA72:AE72"/>
    <mergeCell ref="AF72:AH72"/>
    <mergeCell ref="AJ72:AO72"/>
    <mergeCell ref="A72:B72"/>
    <mergeCell ref="C72:D72"/>
    <mergeCell ref="E72:F72"/>
    <mergeCell ref="G72:H72"/>
    <mergeCell ref="I72:K72"/>
    <mergeCell ref="L72:N72"/>
    <mergeCell ref="S75:Z75"/>
    <mergeCell ref="AA75:AE75"/>
    <mergeCell ref="AF75:AH75"/>
    <mergeCell ref="AJ75:AO75"/>
    <mergeCell ref="A75:B75"/>
    <mergeCell ref="C75:D75"/>
    <mergeCell ref="E75:F75"/>
    <mergeCell ref="G75:H75"/>
    <mergeCell ref="I75:K75"/>
    <mergeCell ref="L75:N75"/>
    <mergeCell ref="O75:P75"/>
    <mergeCell ref="Q75:R75"/>
    <mergeCell ref="O74:P74"/>
    <mergeCell ref="Q74:R74"/>
    <mergeCell ref="S74:Z74"/>
    <mergeCell ref="AA74:AE74"/>
    <mergeCell ref="AF74:AH74"/>
    <mergeCell ref="AJ74:AO74"/>
    <mergeCell ref="A74:B74"/>
    <mergeCell ref="C74:D74"/>
    <mergeCell ref="E74:F74"/>
    <mergeCell ref="G74:H74"/>
    <mergeCell ref="I74:K74"/>
    <mergeCell ref="L74:N74"/>
    <mergeCell ref="S77:Z77"/>
    <mergeCell ref="AA77:AE77"/>
    <mergeCell ref="AF77:AH77"/>
    <mergeCell ref="AJ77:AO77"/>
    <mergeCell ref="A77:B77"/>
    <mergeCell ref="C77:D77"/>
    <mergeCell ref="E77:F77"/>
    <mergeCell ref="G77:H77"/>
    <mergeCell ref="I77:K77"/>
    <mergeCell ref="L77:N77"/>
    <mergeCell ref="O77:P77"/>
    <mergeCell ref="Q77:R77"/>
    <mergeCell ref="O76:P76"/>
    <mergeCell ref="Q76:R76"/>
    <mergeCell ref="S76:Z76"/>
    <mergeCell ref="AA76:AE76"/>
    <mergeCell ref="AF76:AH76"/>
    <mergeCell ref="AJ76:AO76"/>
    <mergeCell ref="A76:B76"/>
    <mergeCell ref="C76:D76"/>
    <mergeCell ref="E76:F76"/>
    <mergeCell ref="G76:H76"/>
    <mergeCell ref="I76:K76"/>
    <mergeCell ref="L76:N76"/>
    <mergeCell ref="S79:Z79"/>
    <mergeCell ref="AA79:AE79"/>
    <mergeCell ref="AF79:AH79"/>
    <mergeCell ref="AJ79:AO79"/>
    <mergeCell ref="A79:B79"/>
    <mergeCell ref="C79:D79"/>
    <mergeCell ref="E79:F79"/>
    <mergeCell ref="G79:H79"/>
    <mergeCell ref="I79:K79"/>
    <mergeCell ref="L79:N79"/>
    <mergeCell ref="O79:P79"/>
    <mergeCell ref="Q79:R79"/>
    <mergeCell ref="O78:P78"/>
    <mergeCell ref="Q78:R78"/>
    <mergeCell ref="S78:Z78"/>
    <mergeCell ref="AA78:AE78"/>
    <mergeCell ref="AF78:AH78"/>
    <mergeCell ref="AJ78:AO78"/>
    <mergeCell ref="A78:B78"/>
    <mergeCell ref="C78:D78"/>
    <mergeCell ref="E78:F78"/>
    <mergeCell ref="G78:H78"/>
    <mergeCell ref="I78:K78"/>
    <mergeCell ref="L78:N78"/>
    <mergeCell ref="S81:Z81"/>
    <mergeCell ref="AA81:AE81"/>
    <mergeCell ref="AF81:AH81"/>
    <mergeCell ref="AJ81:AO81"/>
    <mergeCell ref="A81:B81"/>
    <mergeCell ref="C81:D81"/>
    <mergeCell ref="E81:F81"/>
    <mergeCell ref="G81:H81"/>
    <mergeCell ref="I81:K81"/>
    <mergeCell ref="L81:N81"/>
    <mergeCell ref="O81:P81"/>
    <mergeCell ref="Q81:R81"/>
    <mergeCell ref="O80:P80"/>
    <mergeCell ref="Q80:R80"/>
    <mergeCell ref="S80:Z80"/>
    <mergeCell ref="AA80:AE80"/>
    <mergeCell ref="AF80:AH80"/>
    <mergeCell ref="AJ80:AO80"/>
    <mergeCell ref="A80:B80"/>
    <mergeCell ref="C80:D80"/>
    <mergeCell ref="E80:F80"/>
    <mergeCell ref="G80:H80"/>
    <mergeCell ref="I80:K80"/>
    <mergeCell ref="L80:N80"/>
    <mergeCell ref="S83:Z83"/>
    <mergeCell ref="AA83:AE83"/>
    <mergeCell ref="AF83:AH83"/>
    <mergeCell ref="AJ83:AO83"/>
    <mergeCell ref="A83:B83"/>
    <mergeCell ref="C83:D83"/>
    <mergeCell ref="E83:F83"/>
    <mergeCell ref="G83:H83"/>
    <mergeCell ref="I83:K83"/>
    <mergeCell ref="L83:N83"/>
    <mergeCell ref="O83:P83"/>
    <mergeCell ref="Q83:R83"/>
    <mergeCell ref="O82:P82"/>
    <mergeCell ref="Q82:R82"/>
    <mergeCell ref="S82:Z82"/>
    <mergeCell ref="AA82:AE82"/>
    <mergeCell ref="AF82:AH82"/>
    <mergeCell ref="AJ82:AO82"/>
    <mergeCell ref="A82:B82"/>
    <mergeCell ref="C82:D82"/>
    <mergeCell ref="E82:F82"/>
    <mergeCell ref="G82:H82"/>
    <mergeCell ref="I82:K82"/>
    <mergeCell ref="L82:N82"/>
    <mergeCell ref="S85:Z85"/>
    <mergeCell ref="AA85:AE85"/>
    <mergeCell ref="AF85:AH85"/>
    <mergeCell ref="AJ85:AO85"/>
    <mergeCell ref="A85:B85"/>
    <mergeCell ref="C85:D85"/>
    <mergeCell ref="E85:F85"/>
    <mergeCell ref="G85:H85"/>
    <mergeCell ref="I85:K85"/>
    <mergeCell ref="L85:N85"/>
    <mergeCell ref="O85:P85"/>
    <mergeCell ref="Q85:R85"/>
    <mergeCell ref="O84:P84"/>
    <mergeCell ref="Q84:R84"/>
    <mergeCell ref="S84:Z84"/>
    <mergeCell ref="AA84:AE84"/>
    <mergeCell ref="AF84:AH84"/>
    <mergeCell ref="AJ84:AO84"/>
    <mergeCell ref="A84:B84"/>
    <mergeCell ref="C84:D84"/>
    <mergeCell ref="E84:F84"/>
    <mergeCell ref="G84:H84"/>
    <mergeCell ref="I84:K84"/>
    <mergeCell ref="L84:N84"/>
    <mergeCell ref="S87:Z87"/>
    <mergeCell ref="AA87:AE87"/>
    <mergeCell ref="AF87:AH87"/>
    <mergeCell ref="AJ87:AO87"/>
    <mergeCell ref="A87:B87"/>
    <mergeCell ref="C87:D87"/>
    <mergeCell ref="E87:F87"/>
    <mergeCell ref="G87:H87"/>
    <mergeCell ref="I87:K87"/>
    <mergeCell ref="L87:N87"/>
    <mergeCell ref="O87:P87"/>
    <mergeCell ref="Q87:R87"/>
    <mergeCell ref="O86:P86"/>
    <mergeCell ref="Q86:R86"/>
    <mergeCell ref="S86:Z86"/>
    <mergeCell ref="AA86:AE86"/>
    <mergeCell ref="AF86:AH86"/>
    <mergeCell ref="AJ86:AO86"/>
    <mergeCell ref="A86:B86"/>
    <mergeCell ref="C86:D86"/>
    <mergeCell ref="E86:F86"/>
    <mergeCell ref="G86:H86"/>
    <mergeCell ref="I86:K86"/>
    <mergeCell ref="L86:N86"/>
    <mergeCell ref="S89:Z89"/>
    <mergeCell ref="AA89:AE89"/>
    <mergeCell ref="AF89:AH89"/>
    <mergeCell ref="AJ89:AO89"/>
    <mergeCell ref="A89:B89"/>
    <mergeCell ref="C89:D89"/>
    <mergeCell ref="E89:F89"/>
    <mergeCell ref="G89:H89"/>
    <mergeCell ref="I89:K89"/>
    <mergeCell ref="L89:N89"/>
    <mergeCell ref="O89:P89"/>
    <mergeCell ref="Q89:R89"/>
    <mergeCell ref="O88:P88"/>
    <mergeCell ref="Q88:R88"/>
    <mergeCell ref="S88:Z88"/>
    <mergeCell ref="AA88:AE88"/>
    <mergeCell ref="AF88:AH88"/>
    <mergeCell ref="AJ88:AO88"/>
    <mergeCell ref="A88:B88"/>
    <mergeCell ref="C88:D88"/>
    <mergeCell ref="E88:F88"/>
    <mergeCell ref="G88:H88"/>
    <mergeCell ref="I88:K88"/>
    <mergeCell ref="L88:N88"/>
    <mergeCell ref="S91:Z91"/>
    <mergeCell ref="AA91:AE91"/>
    <mergeCell ref="AF91:AH91"/>
    <mergeCell ref="AJ91:AO91"/>
    <mergeCell ref="A91:B91"/>
    <mergeCell ref="C91:D91"/>
    <mergeCell ref="E91:F91"/>
    <mergeCell ref="G91:H91"/>
    <mergeCell ref="I91:K91"/>
    <mergeCell ref="L91:N91"/>
    <mergeCell ref="O91:P91"/>
    <mergeCell ref="Q91:R91"/>
    <mergeCell ref="O90:P90"/>
    <mergeCell ref="Q90:R90"/>
    <mergeCell ref="S90:Z90"/>
    <mergeCell ref="AA90:AE90"/>
    <mergeCell ref="AF90:AH90"/>
    <mergeCell ref="AJ90:AO90"/>
    <mergeCell ref="A90:B90"/>
    <mergeCell ref="C90:D90"/>
    <mergeCell ref="E90:F90"/>
    <mergeCell ref="G90:H90"/>
    <mergeCell ref="I90:K90"/>
    <mergeCell ref="L90:N90"/>
    <mergeCell ref="S93:Z93"/>
    <mergeCell ref="AA93:AE93"/>
    <mergeCell ref="AF93:AH93"/>
    <mergeCell ref="AJ93:AO93"/>
    <mergeCell ref="A93:B93"/>
    <mergeCell ref="C93:D93"/>
    <mergeCell ref="E93:F93"/>
    <mergeCell ref="G93:H93"/>
    <mergeCell ref="I93:K93"/>
    <mergeCell ref="L93:N93"/>
    <mergeCell ref="O93:P93"/>
    <mergeCell ref="Q93:R93"/>
    <mergeCell ref="O92:P92"/>
    <mergeCell ref="Q92:R92"/>
    <mergeCell ref="S92:Z92"/>
    <mergeCell ref="AA92:AE92"/>
    <mergeCell ref="AF92:AH92"/>
    <mergeCell ref="AJ92:AO92"/>
    <mergeCell ref="A92:B92"/>
    <mergeCell ref="C92:D92"/>
    <mergeCell ref="E92:F92"/>
    <mergeCell ref="G92:H92"/>
    <mergeCell ref="I92:K92"/>
    <mergeCell ref="L92:N92"/>
    <mergeCell ref="S95:Z95"/>
    <mergeCell ref="AA95:AE95"/>
    <mergeCell ref="AF95:AH95"/>
    <mergeCell ref="AJ95:AO95"/>
    <mergeCell ref="A95:B95"/>
    <mergeCell ref="C95:D95"/>
    <mergeCell ref="E95:F95"/>
    <mergeCell ref="G95:H95"/>
    <mergeCell ref="I95:K95"/>
    <mergeCell ref="L95:N95"/>
    <mergeCell ref="O95:P95"/>
    <mergeCell ref="Q95:R95"/>
    <mergeCell ref="O94:P94"/>
    <mergeCell ref="Q94:R94"/>
    <mergeCell ref="S94:Z94"/>
    <mergeCell ref="AA94:AE94"/>
    <mergeCell ref="AF94:AH94"/>
    <mergeCell ref="AJ94:AO94"/>
    <mergeCell ref="A94:B94"/>
    <mergeCell ref="C94:D94"/>
    <mergeCell ref="E94:F94"/>
    <mergeCell ref="G94:H94"/>
    <mergeCell ref="I94:K94"/>
    <mergeCell ref="L94:N94"/>
    <mergeCell ref="S97:Z97"/>
    <mergeCell ref="AA97:AE97"/>
    <mergeCell ref="AF97:AH97"/>
    <mergeCell ref="AJ97:AO97"/>
    <mergeCell ref="A97:B97"/>
    <mergeCell ref="C97:D97"/>
    <mergeCell ref="E97:F97"/>
    <mergeCell ref="G97:H97"/>
    <mergeCell ref="I97:K97"/>
    <mergeCell ref="L97:N97"/>
    <mergeCell ref="O97:P97"/>
    <mergeCell ref="Q97:R97"/>
    <mergeCell ref="O96:P96"/>
    <mergeCell ref="Q96:R96"/>
    <mergeCell ref="S96:Z96"/>
    <mergeCell ref="AA96:AE96"/>
    <mergeCell ref="AF96:AH96"/>
    <mergeCell ref="AJ96:AO96"/>
    <mergeCell ref="A96:B96"/>
    <mergeCell ref="C96:D96"/>
    <mergeCell ref="E96:F96"/>
    <mergeCell ref="G96:H96"/>
    <mergeCell ref="I96:K96"/>
    <mergeCell ref="L96:N96"/>
    <mergeCell ref="S99:Z99"/>
    <mergeCell ref="AA99:AE99"/>
    <mergeCell ref="AF99:AH99"/>
    <mergeCell ref="AJ99:AO99"/>
    <mergeCell ref="A99:B99"/>
    <mergeCell ref="C99:D99"/>
    <mergeCell ref="E99:F99"/>
    <mergeCell ref="G99:H99"/>
    <mergeCell ref="I99:K99"/>
    <mergeCell ref="L99:N99"/>
    <mergeCell ref="O99:P99"/>
    <mergeCell ref="Q99:R99"/>
    <mergeCell ref="O98:P98"/>
    <mergeCell ref="Q98:R98"/>
    <mergeCell ref="S98:Z98"/>
    <mergeCell ref="AA98:AE98"/>
    <mergeCell ref="AF98:AH98"/>
    <mergeCell ref="AJ98:AO98"/>
    <mergeCell ref="A98:B98"/>
    <mergeCell ref="C98:D98"/>
    <mergeCell ref="E98:F98"/>
    <mergeCell ref="G98:H98"/>
    <mergeCell ref="I98:K98"/>
    <mergeCell ref="L98:N98"/>
    <mergeCell ref="S101:Z101"/>
    <mergeCell ref="AA101:AE101"/>
    <mergeCell ref="AF101:AH101"/>
    <mergeCell ref="AJ101:AO101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O100:P100"/>
    <mergeCell ref="Q100:R100"/>
    <mergeCell ref="S100:Z100"/>
    <mergeCell ref="AA100:AE100"/>
    <mergeCell ref="AF100:AH100"/>
    <mergeCell ref="AJ100:AO100"/>
    <mergeCell ref="A100:B100"/>
    <mergeCell ref="C100:D100"/>
    <mergeCell ref="E100:F100"/>
    <mergeCell ref="G100:H100"/>
    <mergeCell ref="I100:K100"/>
    <mergeCell ref="L100:N100"/>
    <mergeCell ref="S103:Z103"/>
    <mergeCell ref="AA103:AE103"/>
    <mergeCell ref="AF103:AH103"/>
    <mergeCell ref="AJ103:AO103"/>
    <mergeCell ref="A103:B103"/>
    <mergeCell ref="C103:D103"/>
    <mergeCell ref="E103:F103"/>
    <mergeCell ref="G103:H103"/>
    <mergeCell ref="I103:K103"/>
    <mergeCell ref="L103:N103"/>
    <mergeCell ref="O103:P103"/>
    <mergeCell ref="Q103:R103"/>
    <mergeCell ref="O102:P102"/>
    <mergeCell ref="Q102:R102"/>
    <mergeCell ref="S102:Z102"/>
    <mergeCell ref="AA102:AE102"/>
    <mergeCell ref="AF102:AH102"/>
    <mergeCell ref="AJ102:AO102"/>
    <mergeCell ref="A102:B102"/>
    <mergeCell ref="C102:D102"/>
    <mergeCell ref="E102:F102"/>
    <mergeCell ref="G102:H102"/>
    <mergeCell ref="I102:K102"/>
    <mergeCell ref="L102:N102"/>
    <mergeCell ref="S105:Z105"/>
    <mergeCell ref="AA105:AE105"/>
    <mergeCell ref="AF105:AH105"/>
    <mergeCell ref="AJ105:AO105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O104:P104"/>
    <mergeCell ref="Q104:R104"/>
    <mergeCell ref="S104:Z104"/>
    <mergeCell ref="AA104:AE104"/>
    <mergeCell ref="AF104:AH104"/>
    <mergeCell ref="AJ104:AO104"/>
    <mergeCell ref="A104:B104"/>
    <mergeCell ref="C104:D104"/>
    <mergeCell ref="E104:F104"/>
    <mergeCell ref="G104:H104"/>
    <mergeCell ref="I104:K104"/>
    <mergeCell ref="L104:N104"/>
    <mergeCell ref="S107:Z107"/>
    <mergeCell ref="AA107:AE107"/>
    <mergeCell ref="AF107:AH107"/>
    <mergeCell ref="AJ107:AO107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O106:P106"/>
    <mergeCell ref="Q106:R106"/>
    <mergeCell ref="S106:Z106"/>
    <mergeCell ref="AA106:AE106"/>
    <mergeCell ref="AF106:AH106"/>
    <mergeCell ref="AJ106:AO106"/>
    <mergeCell ref="A106:B106"/>
    <mergeCell ref="C106:D106"/>
    <mergeCell ref="E106:F106"/>
    <mergeCell ref="G106:H106"/>
    <mergeCell ref="I106:K106"/>
    <mergeCell ref="L106:N106"/>
    <mergeCell ref="S109:Z109"/>
    <mergeCell ref="AA109:AE109"/>
    <mergeCell ref="AF109:AH109"/>
    <mergeCell ref="AJ109:AO109"/>
    <mergeCell ref="A109:B109"/>
    <mergeCell ref="C109:D109"/>
    <mergeCell ref="E109:F109"/>
    <mergeCell ref="G109:H109"/>
    <mergeCell ref="I109:K109"/>
    <mergeCell ref="L109:N109"/>
    <mergeCell ref="O109:P109"/>
    <mergeCell ref="Q109:R109"/>
    <mergeCell ref="O108:P108"/>
    <mergeCell ref="Q108:R108"/>
    <mergeCell ref="S108:Z108"/>
    <mergeCell ref="AA108:AE108"/>
    <mergeCell ref="AF108:AH108"/>
    <mergeCell ref="AJ108:AO108"/>
    <mergeCell ref="A108:B108"/>
    <mergeCell ref="C108:D108"/>
    <mergeCell ref="E108:F108"/>
    <mergeCell ref="G108:H108"/>
    <mergeCell ref="I108:K108"/>
    <mergeCell ref="L108:N108"/>
    <mergeCell ref="S111:Z111"/>
    <mergeCell ref="AA111:AE111"/>
    <mergeCell ref="AF111:AH111"/>
    <mergeCell ref="AJ111:AO111"/>
    <mergeCell ref="A111:B111"/>
    <mergeCell ref="C111:D111"/>
    <mergeCell ref="E111:F111"/>
    <mergeCell ref="G111:H111"/>
    <mergeCell ref="I111:K111"/>
    <mergeCell ref="L111:N111"/>
    <mergeCell ref="O111:P111"/>
    <mergeCell ref="Q111:R111"/>
    <mergeCell ref="O110:P110"/>
    <mergeCell ref="Q110:R110"/>
    <mergeCell ref="S110:Z110"/>
    <mergeCell ref="AA110:AE110"/>
    <mergeCell ref="AF110:AH110"/>
    <mergeCell ref="AJ110:AO110"/>
    <mergeCell ref="A110:B110"/>
    <mergeCell ref="C110:D110"/>
    <mergeCell ref="E110:F110"/>
    <mergeCell ref="G110:H110"/>
    <mergeCell ref="I110:K110"/>
    <mergeCell ref="L110:N110"/>
    <mergeCell ref="S113:Z113"/>
    <mergeCell ref="AA113:AE113"/>
    <mergeCell ref="AF113:AH113"/>
    <mergeCell ref="AJ113:AO113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O112:P112"/>
    <mergeCell ref="Q112:R112"/>
    <mergeCell ref="S112:Z112"/>
    <mergeCell ref="AA112:AE112"/>
    <mergeCell ref="AF112:AH112"/>
    <mergeCell ref="AJ112:AO112"/>
    <mergeCell ref="A112:B112"/>
    <mergeCell ref="C112:D112"/>
    <mergeCell ref="E112:F112"/>
    <mergeCell ref="G112:H112"/>
    <mergeCell ref="I112:K112"/>
    <mergeCell ref="L112:N112"/>
    <mergeCell ref="S115:Z115"/>
    <mergeCell ref="AA115:AE115"/>
    <mergeCell ref="AF115:AH115"/>
    <mergeCell ref="AJ115:AO115"/>
    <mergeCell ref="A115:B115"/>
    <mergeCell ref="C115:D115"/>
    <mergeCell ref="E115:F115"/>
    <mergeCell ref="G115:H115"/>
    <mergeCell ref="I115:K115"/>
    <mergeCell ref="L115:N115"/>
    <mergeCell ref="O115:P115"/>
    <mergeCell ref="Q115:R115"/>
    <mergeCell ref="O114:P114"/>
    <mergeCell ref="Q114:R114"/>
    <mergeCell ref="S114:Z114"/>
    <mergeCell ref="AA114:AE114"/>
    <mergeCell ref="AF114:AH114"/>
    <mergeCell ref="AJ114:AO114"/>
    <mergeCell ref="A114:B114"/>
    <mergeCell ref="C114:D114"/>
    <mergeCell ref="E114:F114"/>
    <mergeCell ref="G114:H114"/>
    <mergeCell ref="I114:K114"/>
    <mergeCell ref="L114:N114"/>
    <mergeCell ref="S117:Z117"/>
    <mergeCell ref="AA117:AE117"/>
    <mergeCell ref="AF117:AH117"/>
    <mergeCell ref="AJ117:AO117"/>
    <mergeCell ref="A117:B117"/>
    <mergeCell ref="C117:D117"/>
    <mergeCell ref="E117:F117"/>
    <mergeCell ref="G117:H117"/>
    <mergeCell ref="I117:K117"/>
    <mergeCell ref="L117:N117"/>
    <mergeCell ref="O117:P117"/>
    <mergeCell ref="Q117:R117"/>
    <mergeCell ref="O116:P116"/>
    <mergeCell ref="Q116:R116"/>
    <mergeCell ref="S116:Z116"/>
    <mergeCell ref="AA116:AE116"/>
    <mergeCell ref="AF116:AH116"/>
    <mergeCell ref="AJ116:AO116"/>
    <mergeCell ref="A116:B116"/>
    <mergeCell ref="C116:D116"/>
    <mergeCell ref="E116:F116"/>
    <mergeCell ref="G116:H116"/>
    <mergeCell ref="I116:K116"/>
    <mergeCell ref="L116:N116"/>
    <mergeCell ref="S119:Z119"/>
    <mergeCell ref="AA119:AE119"/>
    <mergeCell ref="AF119:AH119"/>
    <mergeCell ref="AJ119:AO119"/>
    <mergeCell ref="A119:B119"/>
    <mergeCell ref="C119:D119"/>
    <mergeCell ref="E119:F119"/>
    <mergeCell ref="G119:H119"/>
    <mergeCell ref="I119:K119"/>
    <mergeCell ref="L119:N119"/>
    <mergeCell ref="O119:P119"/>
    <mergeCell ref="Q119:R119"/>
    <mergeCell ref="O118:P118"/>
    <mergeCell ref="Q118:R118"/>
    <mergeCell ref="S118:Z118"/>
    <mergeCell ref="AA118:AE118"/>
    <mergeCell ref="AF118:AH118"/>
    <mergeCell ref="AJ118:AO118"/>
    <mergeCell ref="A118:B118"/>
    <mergeCell ref="C118:D118"/>
    <mergeCell ref="E118:F118"/>
    <mergeCell ref="G118:H118"/>
    <mergeCell ref="I118:K118"/>
    <mergeCell ref="L118:N118"/>
    <mergeCell ref="S121:Z121"/>
    <mergeCell ref="AA121:AE121"/>
    <mergeCell ref="AF121:AH121"/>
    <mergeCell ref="AJ121:AO121"/>
    <mergeCell ref="A121:B121"/>
    <mergeCell ref="C121:D121"/>
    <mergeCell ref="E121:F121"/>
    <mergeCell ref="G121:H121"/>
    <mergeCell ref="I121:K121"/>
    <mergeCell ref="L121:N121"/>
    <mergeCell ref="O121:P121"/>
    <mergeCell ref="Q121:R121"/>
    <mergeCell ref="O120:P120"/>
    <mergeCell ref="Q120:R120"/>
    <mergeCell ref="S120:Z120"/>
    <mergeCell ref="AA120:AE120"/>
    <mergeCell ref="AF120:AH120"/>
    <mergeCell ref="AJ120:AO120"/>
    <mergeCell ref="A120:B120"/>
    <mergeCell ref="C120:D120"/>
    <mergeCell ref="E120:F120"/>
    <mergeCell ref="G120:H120"/>
    <mergeCell ref="I120:K120"/>
    <mergeCell ref="L120:N120"/>
    <mergeCell ref="S123:Z123"/>
    <mergeCell ref="AA123:AE123"/>
    <mergeCell ref="AF123:AH123"/>
    <mergeCell ref="AJ123:AO123"/>
    <mergeCell ref="A123:B123"/>
    <mergeCell ref="C123:D123"/>
    <mergeCell ref="E123:F123"/>
    <mergeCell ref="G123:H123"/>
    <mergeCell ref="I123:K123"/>
    <mergeCell ref="L123:N123"/>
    <mergeCell ref="O123:P123"/>
    <mergeCell ref="Q123:R123"/>
    <mergeCell ref="O122:P122"/>
    <mergeCell ref="Q122:R122"/>
    <mergeCell ref="S122:Z122"/>
    <mergeCell ref="AA122:AE122"/>
    <mergeCell ref="AF122:AH122"/>
    <mergeCell ref="AJ122:AO122"/>
    <mergeCell ref="A122:B122"/>
    <mergeCell ref="C122:D122"/>
    <mergeCell ref="E122:F122"/>
    <mergeCell ref="G122:H122"/>
    <mergeCell ref="I122:K122"/>
    <mergeCell ref="L122:N122"/>
    <mergeCell ref="S125:Z125"/>
    <mergeCell ref="AA125:AE125"/>
    <mergeCell ref="AF125:AH125"/>
    <mergeCell ref="AJ125:AO125"/>
    <mergeCell ref="A125:B125"/>
    <mergeCell ref="C125:D125"/>
    <mergeCell ref="E125:F125"/>
    <mergeCell ref="G125:H125"/>
    <mergeCell ref="I125:K125"/>
    <mergeCell ref="L125:N125"/>
    <mergeCell ref="O125:P125"/>
    <mergeCell ref="Q125:R125"/>
    <mergeCell ref="O124:P124"/>
    <mergeCell ref="Q124:R124"/>
    <mergeCell ref="S124:Z124"/>
    <mergeCell ref="AA124:AE124"/>
    <mergeCell ref="AF124:AH124"/>
    <mergeCell ref="AJ124:AO124"/>
    <mergeCell ref="A124:B124"/>
    <mergeCell ref="C124:D124"/>
    <mergeCell ref="E124:F124"/>
    <mergeCell ref="G124:H124"/>
    <mergeCell ref="I124:K124"/>
    <mergeCell ref="L124:N124"/>
    <mergeCell ref="S127:Z127"/>
    <mergeCell ref="AA127:AE127"/>
    <mergeCell ref="AF127:AH127"/>
    <mergeCell ref="AJ127:AO127"/>
    <mergeCell ref="A127:B127"/>
    <mergeCell ref="C127:D127"/>
    <mergeCell ref="E127:F127"/>
    <mergeCell ref="G127:H127"/>
    <mergeCell ref="I127:K127"/>
    <mergeCell ref="L127:N127"/>
    <mergeCell ref="O127:P127"/>
    <mergeCell ref="Q127:R127"/>
    <mergeCell ref="O126:P126"/>
    <mergeCell ref="Q126:R126"/>
    <mergeCell ref="S126:Z126"/>
    <mergeCell ref="AA126:AE126"/>
    <mergeCell ref="AF126:AH126"/>
    <mergeCell ref="AJ126:AO126"/>
    <mergeCell ref="A126:B126"/>
    <mergeCell ref="C126:D126"/>
    <mergeCell ref="E126:F126"/>
    <mergeCell ref="G126:H126"/>
    <mergeCell ref="I126:K126"/>
    <mergeCell ref="L126:N126"/>
    <mergeCell ref="S129:Z129"/>
    <mergeCell ref="AA129:AE129"/>
    <mergeCell ref="AF129:AH129"/>
    <mergeCell ref="AJ129:AO129"/>
    <mergeCell ref="A129:B129"/>
    <mergeCell ref="C129:D129"/>
    <mergeCell ref="E129:F129"/>
    <mergeCell ref="G129:H129"/>
    <mergeCell ref="I129:K129"/>
    <mergeCell ref="L129:N129"/>
    <mergeCell ref="O129:P129"/>
    <mergeCell ref="Q129:R129"/>
    <mergeCell ref="O128:P128"/>
    <mergeCell ref="Q128:R128"/>
    <mergeCell ref="S128:Z128"/>
    <mergeCell ref="AA128:AE128"/>
    <mergeCell ref="AF128:AH128"/>
    <mergeCell ref="AJ128:AO128"/>
    <mergeCell ref="A128:B128"/>
    <mergeCell ref="C128:D128"/>
    <mergeCell ref="E128:F128"/>
    <mergeCell ref="G128:H128"/>
    <mergeCell ref="I128:K128"/>
    <mergeCell ref="L128:N128"/>
    <mergeCell ref="S131:Z131"/>
    <mergeCell ref="AA131:AE131"/>
    <mergeCell ref="AF131:AH131"/>
    <mergeCell ref="AJ131:AO131"/>
    <mergeCell ref="A131:B131"/>
    <mergeCell ref="C131:D131"/>
    <mergeCell ref="E131:F131"/>
    <mergeCell ref="G131:H131"/>
    <mergeCell ref="I131:K131"/>
    <mergeCell ref="L131:N131"/>
    <mergeCell ref="O131:P131"/>
    <mergeCell ref="Q131:R131"/>
    <mergeCell ref="O130:P130"/>
    <mergeCell ref="Q130:R130"/>
    <mergeCell ref="S130:Z130"/>
    <mergeCell ref="AA130:AE130"/>
    <mergeCell ref="AF130:AH130"/>
    <mergeCell ref="AJ130:AO130"/>
    <mergeCell ref="A130:B130"/>
    <mergeCell ref="C130:D130"/>
    <mergeCell ref="E130:F130"/>
    <mergeCell ref="G130:H130"/>
    <mergeCell ref="I130:K130"/>
    <mergeCell ref="L130:N130"/>
    <mergeCell ref="S133:Z133"/>
    <mergeCell ref="AA133:AE133"/>
    <mergeCell ref="AF133:AH133"/>
    <mergeCell ref="AJ133:AO133"/>
    <mergeCell ref="A133:B133"/>
    <mergeCell ref="C133:D133"/>
    <mergeCell ref="E133:F133"/>
    <mergeCell ref="G133:H133"/>
    <mergeCell ref="I133:K133"/>
    <mergeCell ref="L133:N133"/>
    <mergeCell ref="O133:P133"/>
    <mergeCell ref="Q133:R133"/>
    <mergeCell ref="O132:P132"/>
    <mergeCell ref="Q132:R132"/>
    <mergeCell ref="S132:Z132"/>
    <mergeCell ref="AA132:AE132"/>
    <mergeCell ref="AF132:AH132"/>
    <mergeCell ref="AJ132:AO132"/>
    <mergeCell ref="A132:B132"/>
    <mergeCell ref="C132:D132"/>
    <mergeCell ref="E132:F132"/>
    <mergeCell ref="G132:H132"/>
    <mergeCell ref="I132:K132"/>
    <mergeCell ref="L132:N132"/>
    <mergeCell ref="S135:Z135"/>
    <mergeCell ref="AA135:AE135"/>
    <mergeCell ref="AF135:AH135"/>
    <mergeCell ref="AJ135:AO135"/>
    <mergeCell ref="A135:B135"/>
    <mergeCell ref="C135:D135"/>
    <mergeCell ref="E135:F135"/>
    <mergeCell ref="G135:H135"/>
    <mergeCell ref="I135:K135"/>
    <mergeCell ref="L135:N135"/>
    <mergeCell ref="O135:P135"/>
    <mergeCell ref="Q135:R135"/>
    <mergeCell ref="O134:P134"/>
    <mergeCell ref="Q134:R134"/>
    <mergeCell ref="S134:Z134"/>
    <mergeCell ref="AA134:AE134"/>
    <mergeCell ref="AF134:AH134"/>
    <mergeCell ref="AJ134:AO134"/>
    <mergeCell ref="A134:B134"/>
    <mergeCell ref="C134:D134"/>
    <mergeCell ref="E134:F134"/>
    <mergeCell ref="G134:H134"/>
    <mergeCell ref="I134:K134"/>
    <mergeCell ref="L134:N134"/>
    <mergeCell ref="S137:Z137"/>
    <mergeCell ref="AA137:AE137"/>
    <mergeCell ref="AF137:AH137"/>
    <mergeCell ref="AJ137:AO137"/>
    <mergeCell ref="A137:B137"/>
    <mergeCell ref="C137:D137"/>
    <mergeCell ref="E137:F137"/>
    <mergeCell ref="G137:H137"/>
    <mergeCell ref="I137:K137"/>
    <mergeCell ref="L137:N137"/>
    <mergeCell ref="O137:P137"/>
    <mergeCell ref="Q137:R137"/>
    <mergeCell ref="O136:P136"/>
    <mergeCell ref="Q136:R136"/>
    <mergeCell ref="S136:Z136"/>
    <mergeCell ref="AA136:AE136"/>
    <mergeCell ref="AF136:AH136"/>
    <mergeCell ref="AJ136:AO136"/>
    <mergeCell ref="A136:B136"/>
    <mergeCell ref="C136:D136"/>
    <mergeCell ref="E136:F136"/>
    <mergeCell ref="G136:H136"/>
    <mergeCell ref="I136:K136"/>
    <mergeCell ref="L136:N136"/>
    <mergeCell ref="S139:Z139"/>
    <mergeCell ref="AA139:AE139"/>
    <mergeCell ref="AF139:AH139"/>
    <mergeCell ref="AJ139:AO139"/>
    <mergeCell ref="A139:B139"/>
    <mergeCell ref="C139:D139"/>
    <mergeCell ref="E139:F139"/>
    <mergeCell ref="G139:H139"/>
    <mergeCell ref="I139:K139"/>
    <mergeCell ref="L139:N139"/>
    <mergeCell ref="O139:P139"/>
    <mergeCell ref="Q139:R139"/>
    <mergeCell ref="O138:P138"/>
    <mergeCell ref="Q138:R138"/>
    <mergeCell ref="S138:Z138"/>
    <mergeCell ref="AA138:AE138"/>
    <mergeCell ref="AF138:AH138"/>
    <mergeCell ref="AJ138:AO138"/>
    <mergeCell ref="A138:B138"/>
    <mergeCell ref="C138:D138"/>
    <mergeCell ref="E138:F138"/>
    <mergeCell ref="G138:H138"/>
    <mergeCell ref="I138:K138"/>
    <mergeCell ref="L138:N138"/>
    <mergeCell ref="S141:Z141"/>
    <mergeCell ref="AA141:AE141"/>
    <mergeCell ref="AF141:AH141"/>
    <mergeCell ref="AJ141:AO141"/>
    <mergeCell ref="A141:B141"/>
    <mergeCell ref="C141:D141"/>
    <mergeCell ref="E141:F141"/>
    <mergeCell ref="G141:H141"/>
    <mergeCell ref="I141:K141"/>
    <mergeCell ref="L141:N141"/>
    <mergeCell ref="O141:P141"/>
    <mergeCell ref="Q141:R141"/>
    <mergeCell ref="O140:P140"/>
    <mergeCell ref="Q140:R140"/>
    <mergeCell ref="S140:Z140"/>
    <mergeCell ref="AA140:AE140"/>
    <mergeCell ref="AF140:AH140"/>
    <mergeCell ref="AJ140:AO140"/>
    <mergeCell ref="A140:B140"/>
    <mergeCell ref="C140:D140"/>
    <mergeCell ref="E140:F140"/>
    <mergeCell ref="G140:H140"/>
    <mergeCell ref="I140:K140"/>
    <mergeCell ref="L140:N140"/>
    <mergeCell ref="S143:Z143"/>
    <mergeCell ref="AA143:AE143"/>
    <mergeCell ref="AF143:AH143"/>
    <mergeCell ref="AJ143:AO143"/>
    <mergeCell ref="A143:B143"/>
    <mergeCell ref="C143:D143"/>
    <mergeCell ref="E143:F143"/>
    <mergeCell ref="G143:H143"/>
    <mergeCell ref="I143:K143"/>
    <mergeCell ref="L143:N143"/>
    <mergeCell ref="O143:P143"/>
    <mergeCell ref="Q143:R143"/>
    <mergeCell ref="O142:P142"/>
    <mergeCell ref="Q142:R142"/>
    <mergeCell ref="S142:Z142"/>
    <mergeCell ref="AA142:AE142"/>
    <mergeCell ref="AF142:AH142"/>
    <mergeCell ref="AJ142:AO142"/>
    <mergeCell ref="A142:B142"/>
    <mergeCell ref="C142:D142"/>
    <mergeCell ref="E142:F142"/>
    <mergeCell ref="G142:H142"/>
    <mergeCell ref="I142:K142"/>
    <mergeCell ref="L142:N142"/>
    <mergeCell ref="S145:Z145"/>
    <mergeCell ref="AA145:AE145"/>
    <mergeCell ref="AF145:AH145"/>
    <mergeCell ref="AJ145:AO145"/>
    <mergeCell ref="A145:B145"/>
    <mergeCell ref="C145:D145"/>
    <mergeCell ref="E145:F145"/>
    <mergeCell ref="G145:H145"/>
    <mergeCell ref="I145:K145"/>
    <mergeCell ref="L145:N145"/>
    <mergeCell ref="O145:P145"/>
    <mergeCell ref="Q145:R145"/>
    <mergeCell ref="O144:P144"/>
    <mergeCell ref="Q144:R144"/>
    <mergeCell ref="S144:Z144"/>
    <mergeCell ref="AA144:AE144"/>
    <mergeCell ref="AF144:AH144"/>
    <mergeCell ref="AJ144:AO144"/>
    <mergeCell ref="A144:B144"/>
    <mergeCell ref="C144:D144"/>
    <mergeCell ref="E144:F144"/>
    <mergeCell ref="G144:H144"/>
    <mergeCell ref="I144:K144"/>
    <mergeCell ref="L144:N144"/>
    <mergeCell ref="S147:Z147"/>
    <mergeCell ref="AA147:AE147"/>
    <mergeCell ref="AF147:AH147"/>
    <mergeCell ref="AJ147:AO147"/>
    <mergeCell ref="A147:B147"/>
    <mergeCell ref="C147:D147"/>
    <mergeCell ref="E147:F147"/>
    <mergeCell ref="G147:H147"/>
    <mergeCell ref="I147:K147"/>
    <mergeCell ref="L147:N147"/>
    <mergeCell ref="O147:P147"/>
    <mergeCell ref="Q147:R147"/>
    <mergeCell ref="O146:P146"/>
    <mergeCell ref="Q146:R146"/>
    <mergeCell ref="S146:Z146"/>
    <mergeCell ref="AA146:AE146"/>
    <mergeCell ref="AF146:AH146"/>
    <mergeCell ref="AJ146:AO146"/>
    <mergeCell ref="A146:B146"/>
    <mergeCell ref="C146:D146"/>
    <mergeCell ref="E146:F146"/>
    <mergeCell ref="G146:H146"/>
    <mergeCell ref="I146:K146"/>
    <mergeCell ref="L146:N146"/>
    <mergeCell ref="S149:Z149"/>
    <mergeCell ref="AA149:AE149"/>
    <mergeCell ref="AF149:AH149"/>
    <mergeCell ref="AJ149:AO149"/>
    <mergeCell ref="A149:B149"/>
    <mergeCell ref="C149:D149"/>
    <mergeCell ref="E149:F149"/>
    <mergeCell ref="G149:H149"/>
    <mergeCell ref="I149:K149"/>
    <mergeCell ref="L149:N149"/>
    <mergeCell ref="O149:P149"/>
    <mergeCell ref="Q149:R149"/>
    <mergeCell ref="O148:P148"/>
    <mergeCell ref="Q148:R148"/>
    <mergeCell ref="S148:Z148"/>
    <mergeCell ref="AA148:AE148"/>
    <mergeCell ref="AF148:AH148"/>
    <mergeCell ref="AJ148:AO148"/>
    <mergeCell ref="A148:B148"/>
    <mergeCell ref="C148:D148"/>
    <mergeCell ref="E148:F148"/>
    <mergeCell ref="G148:H148"/>
    <mergeCell ref="I148:K148"/>
    <mergeCell ref="L148:N148"/>
    <mergeCell ref="S151:Z151"/>
    <mergeCell ref="AA151:AE151"/>
    <mergeCell ref="AF151:AH151"/>
    <mergeCell ref="AJ151:AO151"/>
    <mergeCell ref="A151:B151"/>
    <mergeCell ref="C151:D151"/>
    <mergeCell ref="E151:F151"/>
    <mergeCell ref="G151:H151"/>
    <mergeCell ref="I151:K151"/>
    <mergeCell ref="L151:N151"/>
    <mergeCell ref="O151:P151"/>
    <mergeCell ref="Q151:R151"/>
    <mergeCell ref="O150:P150"/>
    <mergeCell ref="Q150:R150"/>
    <mergeCell ref="S150:Z150"/>
    <mergeCell ref="AA150:AE150"/>
    <mergeCell ref="AF150:AH150"/>
    <mergeCell ref="AJ150:AO150"/>
    <mergeCell ref="A150:B150"/>
    <mergeCell ref="C150:D150"/>
    <mergeCell ref="E150:F150"/>
    <mergeCell ref="G150:H150"/>
    <mergeCell ref="I150:K150"/>
    <mergeCell ref="L150:N150"/>
    <mergeCell ref="S153:Z153"/>
    <mergeCell ref="AA153:AE153"/>
    <mergeCell ref="AF153:AH153"/>
    <mergeCell ref="AJ153:AO153"/>
    <mergeCell ref="A153:B153"/>
    <mergeCell ref="C153:D153"/>
    <mergeCell ref="E153:F153"/>
    <mergeCell ref="G153:H153"/>
    <mergeCell ref="I153:K153"/>
    <mergeCell ref="L153:N153"/>
    <mergeCell ref="O153:P153"/>
    <mergeCell ref="Q153:R153"/>
    <mergeCell ref="O152:P152"/>
    <mergeCell ref="Q152:R152"/>
    <mergeCell ref="S152:Z152"/>
    <mergeCell ref="AA152:AE152"/>
    <mergeCell ref="AF152:AH152"/>
    <mergeCell ref="AJ152:AO152"/>
    <mergeCell ref="A152:B152"/>
    <mergeCell ref="C152:D152"/>
    <mergeCell ref="E152:F152"/>
    <mergeCell ref="G152:H152"/>
    <mergeCell ref="I152:K152"/>
    <mergeCell ref="L152:N152"/>
    <mergeCell ref="S155:Z155"/>
    <mergeCell ref="AA155:AE155"/>
    <mergeCell ref="AF155:AH155"/>
    <mergeCell ref="AJ155:AO155"/>
    <mergeCell ref="A155:B155"/>
    <mergeCell ref="C155:D155"/>
    <mergeCell ref="E155:F155"/>
    <mergeCell ref="G155:H155"/>
    <mergeCell ref="I155:K155"/>
    <mergeCell ref="L155:N155"/>
    <mergeCell ref="O155:P155"/>
    <mergeCell ref="Q155:R155"/>
    <mergeCell ref="O154:P154"/>
    <mergeCell ref="Q154:R154"/>
    <mergeCell ref="S154:Z154"/>
    <mergeCell ref="AA154:AE154"/>
    <mergeCell ref="AF154:AH154"/>
    <mergeCell ref="AJ154:AO154"/>
    <mergeCell ref="A154:B154"/>
    <mergeCell ref="C154:D154"/>
    <mergeCell ref="E154:F154"/>
    <mergeCell ref="G154:H154"/>
    <mergeCell ref="I154:K154"/>
    <mergeCell ref="L154:N154"/>
    <mergeCell ref="S157:Z157"/>
    <mergeCell ref="AA157:AE157"/>
    <mergeCell ref="AF157:AH157"/>
    <mergeCell ref="AJ157:AO157"/>
    <mergeCell ref="A157:B157"/>
    <mergeCell ref="C157:D157"/>
    <mergeCell ref="E157:F157"/>
    <mergeCell ref="G157:H157"/>
    <mergeCell ref="I157:K157"/>
    <mergeCell ref="L157:N157"/>
    <mergeCell ref="O157:P157"/>
    <mergeCell ref="Q157:R157"/>
    <mergeCell ref="O156:P156"/>
    <mergeCell ref="Q156:R156"/>
    <mergeCell ref="S156:Z156"/>
    <mergeCell ref="AA156:AE156"/>
    <mergeCell ref="AF156:AH156"/>
    <mergeCell ref="AJ156:AO156"/>
    <mergeCell ref="A156:B156"/>
    <mergeCell ref="C156:D156"/>
    <mergeCell ref="E156:F156"/>
    <mergeCell ref="G156:H156"/>
    <mergeCell ref="I156:K156"/>
    <mergeCell ref="L156:N156"/>
    <mergeCell ref="S159:Z159"/>
    <mergeCell ref="AA159:AE159"/>
    <mergeCell ref="AF159:AH159"/>
    <mergeCell ref="AJ159:AO159"/>
    <mergeCell ref="A159:B159"/>
    <mergeCell ref="C159:D159"/>
    <mergeCell ref="E159:F159"/>
    <mergeCell ref="G159:H159"/>
    <mergeCell ref="I159:K159"/>
    <mergeCell ref="L159:N159"/>
    <mergeCell ref="O159:P159"/>
    <mergeCell ref="Q159:R159"/>
    <mergeCell ref="O158:P158"/>
    <mergeCell ref="Q158:R158"/>
    <mergeCell ref="S158:Z158"/>
    <mergeCell ref="AA158:AE158"/>
    <mergeCell ref="AF158:AH158"/>
    <mergeCell ref="AJ158:AO158"/>
    <mergeCell ref="A158:B158"/>
    <mergeCell ref="C158:D158"/>
    <mergeCell ref="E158:F158"/>
    <mergeCell ref="G158:H158"/>
    <mergeCell ref="I158:K158"/>
    <mergeCell ref="L158:N158"/>
    <mergeCell ref="S161:Z161"/>
    <mergeCell ref="AA161:AE161"/>
    <mergeCell ref="AF161:AH161"/>
    <mergeCell ref="AJ161:AO161"/>
    <mergeCell ref="A161:B161"/>
    <mergeCell ref="C161:D161"/>
    <mergeCell ref="E161:F161"/>
    <mergeCell ref="G161:H161"/>
    <mergeCell ref="I161:K161"/>
    <mergeCell ref="L161:N161"/>
    <mergeCell ref="O161:P161"/>
    <mergeCell ref="Q161:R161"/>
    <mergeCell ref="O160:P160"/>
    <mergeCell ref="Q160:R160"/>
    <mergeCell ref="S160:Z160"/>
    <mergeCell ref="AA160:AE160"/>
    <mergeCell ref="AF160:AH160"/>
    <mergeCell ref="AJ160:AO160"/>
    <mergeCell ref="A160:B160"/>
    <mergeCell ref="C160:D160"/>
    <mergeCell ref="E160:F160"/>
    <mergeCell ref="G160:H160"/>
    <mergeCell ref="I160:K160"/>
    <mergeCell ref="L160:N160"/>
    <mergeCell ref="S163:Z163"/>
    <mergeCell ref="AA163:AE163"/>
    <mergeCell ref="AF163:AH163"/>
    <mergeCell ref="AJ163:AO163"/>
    <mergeCell ref="A163:B163"/>
    <mergeCell ref="C163:D163"/>
    <mergeCell ref="E163:F163"/>
    <mergeCell ref="G163:H163"/>
    <mergeCell ref="I163:K163"/>
    <mergeCell ref="L163:N163"/>
    <mergeCell ref="O163:P163"/>
    <mergeCell ref="Q163:R163"/>
    <mergeCell ref="O162:P162"/>
    <mergeCell ref="Q162:R162"/>
    <mergeCell ref="S162:Z162"/>
    <mergeCell ref="AA162:AE162"/>
    <mergeCell ref="AF162:AH162"/>
    <mergeCell ref="AJ162:AO162"/>
    <mergeCell ref="A162:B162"/>
    <mergeCell ref="C162:D162"/>
    <mergeCell ref="E162:F162"/>
    <mergeCell ref="G162:H162"/>
    <mergeCell ref="I162:K162"/>
    <mergeCell ref="L162:N162"/>
    <mergeCell ref="S165:Z165"/>
    <mergeCell ref="AA165:AE165"/>
    <mergeCell ref="AF165:AH165"/>
    <mergeCell ref="AJ165:AO165"/>
    <mergeCell ref="A165:B165"/>
    <mergeCell ref="C165:D165"/>
    <mergeCell ref="E165:F165"/>
    <mergeCell ref="G165:H165"/>
    <mergeCell ref="I165:K165"/>
    <mergeCell ref="L165:N165"/>
    <mergeCell ref="O165:P165"/>
    <mergeCell ref="Q165:R165"/>
    <mergeCell ref="O164:P164"/>
    <mergeCell ref="Q164:R164"/>
    <mergeCell ref="S164:Z164"/>
    <mergeCell ref="AA164:AE164"/>
    <mergeCell ref="AF164:AH164"/>
    <mergeCell ref="AJ164:AO164"/>
    <mergeCell ref="A164:B164"/>
    <mergeCell ref="C164:D164"/>
    <mergeCell ref="E164:F164"/>
    <mergeCell ref="G164:H164"/>
    <mergeCell ref="I164:K164"/>
    <mergeCell ref="L164:N164"/>
    <mergeCell ref="S167:Z167"/>
    <mergeCell ref="AA167:AE167"/>
    <mergeCell ref="AF167:AH167"/>
    <mergeCell ref="AJ167:AO167"/>
    <mergeCell ref="A167:B167"/>
    <mergeCell ref="C167:D167"/>
    <mergeCell ref="E167:F167"/>
    <mergeCell ref="G167:H167"/>
    <mergeCell ref="I167:K167"/>
    <mergeCell ref="L167:N167"/>
    <mergeCell ref="O167:P167"/>
    <mergeCell ref="Q167:R167"/>
    <mergeCell ref="O166:P166"/>
    <mergeCell ref="Q166:R166"/>
    <mergeCell ref="S166:Z166"/>
    <mergeCell ref="AA166:AE166"/>
    <mergeCell ref="AF166:AH166"/>
    <mergeCell ref="AJ166:AO166"/>
    <mergeCell ref="A166:B166"/>
    <mergeCell ref="C166:D166"/>
    <mergeCell ref="E166:F166"/>
    <mergeCell ref="G166:H166"/>
    <mergeCell ref="I166:K166"/>
    <mergeCell ref="L166:N166"/>
    <mergeCell ref="S169:Z169"/>
    <mergeCell ref="AA169:AE169"/>
    <mergeCell ref="AF169:AH169"/>
    <mergeCell ref="AJ169:AO169"/>
    <mergeCell ref="A169:B169"/>
    <mergeCell ref="C169:D169"/>
    <mergeCell ref="E169:F169"/>
    <mergeCell ref="G169:H169"/>
    <mergeCell ref="I169:K169"/>
    <mergeCell ref="L169:N169"/>
    <mergeCell ref="O169:P169"/>
    <mergeCell ref="Q169:R169"/>
    <mergeCell ref="O168:P168"/>
    <mergeCell ref="Q168:R168"/>
    <mergeCell ref="S168:Z168"/>
    <mergeCell ref="AA168:AE168"/>
    <mergeCell ref="AF168:AH168"/>
    <mergeCell ref="AJ168:AO168"/>
    <mergeCell ref="A168:B168"/>
    <mergeCell ref="C168:D168"/>
    <mergeCell ref="E168:F168"/>
    <mergeCell ref="G168:H168"/>
    <mergeCell ref="I168:K168"/>
    <mergeCell ref="L168:N168"/>
    <mergeCell ref="S171:Z171"/>
    <mergeCell ref="AA171:AE171"/>
    <mergeCell ref="AF171:AH171"/>
    <mergeCell ref="AJ171:AO171"/>
    <mergeCell ref="A171:B171"/>
    <mergeCell ref="C171:D171"/>
    <mergeCell ref="E171:F171"/>
    <mergeCell ref="G171:H171"/>
    <mergeCell ref="I171:K171"/>
    <mergeCell ref="L171:N171"/>
    <mergeCell ref="O171:P171"/>
    <mergeCell ref="Q171:R171"/>
    <mergeCell ref="O170:P170"/>
    <mergeCell ref="Q170:R170"/>
    <mergeCell ref="S170:Z170"/>
    <mergeCell ref="AA170:AE170"/>
    <mergeCell ref="AF170:AH170"/>
    <mergeCell ref="AJ170:AO170"/>
    <mergeCell ref="A170:B170"/>
    <mergeCell ref="C170:D170"/>
    <mergeCell ref="E170:F170"/>
    <mergeCell ref="G170:H170"/>
    <mergeCell ref="I170:K170"/>
    <mergeCell ref="L170:N170"/>
    <mergeCell ref="S173:Z173"/>
    <mergeCell ref="AA173:AE173"/>
    <mergeCell ref="AF173:AH173"/>
    <mergeCell ref="AJ173:AO173"/>
    <mergeCell ref="A173:B173"/>
    <mergeCell ref="C173:D173"/>
    <mergeCell ref="E173:F173"/>
    <mergeCell ref="G173:H173"/>
    <mergeCell ref="I173:K173"/>
    <mergeCell ref="L173:N173"/>
    <mergeCell ref="O173:P173"/>
    <mergeCell ref="Q173:R173"/>
    <mergeCell ref="O172:P172"/>
    <mergeCell ref="Q172:R172"/>
    <mergeCell ref="S172:Z172"/>
    <mergeCell ref="AA172:AE172"/>
    <mergeCell ref="AF172:AH172"/>
    <mergeCell ref="AJ172:AO172"/>
    <mergeCell ref="A172:B172"/>
    <mergeCell ref="C172:D172"/>
    <mergeCell ref="E172:F172"/>
    <mergeCell ref="G172:H172"/>
    <mergeCell ref="I172:K172"/>
    <mergeCell ref="L172:N172"/>
    <mergeCell ref="S175:Z175"/>
    <mergeCell ref="AA175:AE175"/>
    <mergeCell ref="AF175:AH175"/>
    <mergeCell ref="AJ175:AO175"/>
    <mergeCell ref="A175:B175"/>
    <mergeCell ref="C175:D175"/>
    <mergeCell ref="E175:F175"/>
    <mergeCell ref="G175:H175"/>
    <mergeCell ref="I175:K175"/>
    <mergeCell ref="L175:N175"/>
    <mergeCell ref="O175:P175"/>
    <mergeCell ref="Q175:R175"/>
    <mergeCell ref="O174:P174"/>
    <mergeCell ref="Q174:R174"/>
    <mergeCell ref="S174:Z174"/>
    <mergeCell ref="AA174:AE174"/>
    <mergeCell ref="AF174:AH174"/>
    <mergeCell ref="AJ174:AO174"/>
    <mergeCell ref="A174:B174"/>
    <mergeCell ref="C174:D174"/>
    <mergeCell ref="E174:F174"/>
    <mergeCell ref="G174:H174"/>
    <mergeCell ref="I174:K174"/>
    <mergeCell ref="L174:N174"/>
    <mergeCell ref="S177:Z177"/>
    <mergeCell ref="AA177:AE177"/>
    <mergeCell ref="AF177:AH177"/>
    <mergeCell ref="AJ177:AO177"/>
    <mergeCell ref="A177:B177"/>
    <mergeCell ref="C177:D177"/>
    <mergeCell ref="E177:F177"/>
    <mergeCell ref="G177:H177"/>
    <mergeCell ref="I177:K177"/>
    <mergeCell ref="L177:N177"/>
    <mergeCell ref="O177:P177"/>
    <mergeCell ref="Q177:R177"/>
    <mergeCell ref="O176:P176"/>
    <mergeCell ref="Q176:R176"/>
    <mergeCell ref="S176:Z176"/>
    <mergeCell ref="AA176:AE176"/>
    <mergeCell ref="AF176:AH176"/>
    <mergeCell ref="AJ176:AO176"/>
    <mergeCell ref="A176:B176"/>
    <mergeCell ref="C176:D176"/>
    <mergeCell ref="E176:F176"/>
    <mergeCell ref="G176:H176"/>
    <mergeCell ref="I176:K176"/>
    <mergeCell ref="L176:N176"/>
    <mergeCell ref="S179:Z179"/>
    <mergeCell ref="AA179:AE179"/>
    <mergeCell ref="AF179:AH179"/>
    <mergeCell ref="AJ179:AO179"/>
    <mergeCell ref="A179:B179"/>
    <mergeCell ref="C179:D179"/>
    <mergeCell ref="E179:F179"/>
    <mergeCell ref="G179:H179"/>
    <mergeCell ref="I179:K179"/>
    <mergeCell ref="L179:N179"/>
    <mergeCell ref="O179:P179"/>
    <mergeCell ref="Q179:R179"/>
    <mergeCell ref="O178:P178"/>
    <mergeCell ref="Q178:R178"/>
    <mergeCell ref="S178:Z178"/>
    <mergeCell ref="AA178:AE178"/>
    <mergeCell ref="AF178:AH178"/>
    <mergeCell ref="AJ178:AO178"/>
    <mergeCell ref="A178:B178"/>
    <mergeCell ref="C178:D178"/>
    <mergeCell ref="E178:F178"/>
    <mergeCell ref="G178:H178"/>
    <mergeCell ref="I178:K178"/>
    <mergeCell ref="L178:N178"/>
    <mergeCell ref="S181:Z181"/>
    <mergeCell ref="AA181:AE181"/>
    <mergeCell ref="AF181:AH181"/>
    <mergeCell ref="AJ181:AO181"/>
    <mergeCell ref="A181:B181"/>
    <mergeCell ref="C181:D181"/>
    <mergeCell ref="E181:F181"/>
    <mergeCell ref="G181:H181"/>
    <mergeCell ref="I181:K181"/>
    <mergeCell ref="L181:N181"/>
    <mergeCell ref="O181:P181"/>
    <mergeCell ref="Q181:R181"/>
    <mergeCell ref="O180:P180"/>
    <mergeCell ref="Q180:R180"/>
    <mergeCell ref="S180:Z180"/>
    <mergeCell ref="AA180:AE180"/>
    <mergeCell ref="AF180:AH180"/>
    <mergeCell ref="AJ180:AO180"/>
    <mergeCell ref="A180:B180"/>
    <mergeCell ref="C180:D180"/>
    <mergeCell ref="E180:F180"/>
    <mergeCell ref="G180:H180"/>
    <mergeCell ref="I180:K180"/>
    <mergeCell ref="L180:N180"/>
    <mergeCell ref="S183:Z183"/>
    <mergeCell ref="AA183:AE183"/>
    <mergeCell ref="AF183:AH183"/>
    <mergeCell ref="AJ183:AO183"/>
    <mergeCell ref="A183:B183"/>
    <mergeCell ref="C183:D183"/>
    <mergeCell ref="E183:F183"/>
    <mergeCell ref="G183:H183"/>
    <mergeCell ref="I183:K183"/>
    <mergeCell ref="L183:N183"/>
    <mergeCell ref="O183:P183"/>
    <mergeCell ref="Q183:R183"/>
    <mergeCell ref="O182:P182"/>
    <mergeCell ref="Q182:R182"/>
    <mergeCell ref="S182:Z182"/>
    <mergeCell ref="AA182:AE182"/>
    <mergeCell ref="AF182:AH182"/>
    <mergeCell ref="AJ182:AO182"/>
    <mergeCell ref="A182:B182"/>
    <mergeCell ref="C182:D182"/>
    <mergeCell ref="E182:F182"/>
    <mergeCell ref="G182:H182"/>
    <mergeCell ref="I182:K182"/>
    <mergeCell ref="L182:N182"/>
    <mergeCell ref="S185:Z185"/>
    <mergeCell ref="AA185:AE185"/>
    <mergeCell ref="AF185:AH185"/>
    <mergeCell ref="AJ185:AO185"/>
    <mergeCell ref="A185:B185"/>
    <mergeCell ref="C185:D185"/>
    <mergeCell ref="E185:F185"/>
    <mergeCell ref="G185:H185"/>
    <mergeCell ref="I185:K185"/>
    <mergeCell ref="L185:N185"/>
    <mergeCell ref="O185:P185"/>
    <mergeCell ref="Q185:R185"/>
    <mergeCell ref="O184:P184"/>
    <mergeCell ref="Q184:R184"/>
    <mergeCell ref="S184:Z184"/>
    <mergeCell ref="AA184:AE184"/>
    <mergeCell ref="AF184:AH184"/>
    <mergeCell ref="AJ184:AO184"/>
    <mergeCell ref="A184:B184"/>
    <mergeCell ref="C184:D184"/>
    <mergeCell ref="E184:F184"/>
    <mergeCell ref="G184:H184"/>
    <mergeCell ref="I184:K184"/>
    <mergeCell ref="L184:N184"/>
    <mergeCell ref="S187:Z187"/>
    <mergeCell ref="AA187:AE187"/>
    <mergeCell ref="AF187:AH187"/>
    <mergeCell ref="AJ187:AO187"/>
    <mergeCell ref="A187:B187"/>
    <mergeCell ref="C187:D187"/>
    <mergeCell ref="E187:F187"/>
    <mergeCell ref="G187:H187"/>
    <mergeCell ref="I187:K187"/>
    <mergeCell ref="L187:N187"/>
    <mergeCell ref="O187:P187"/>
    <mergeCell ref="Q187:R187"/>
    <mergeCell ref="O186:P186"/>
    <mergeCell ref="Q186:R186"/>
    <mergeCell ref="S186:Z186"/>
    <mergeCell ref="AA186:AE186"/>
    <mergeCell ref="AF186:AH186"/>
    <mergeCell ref="AJ186:AO186"/>
    <mergeCell ref="A186:B186"/>
    <mergeCell ref="C186:D186"/>
    <mergeCell ref="E186:F186"/>
    <mergeCell ref="G186:H186"/>
    <mergeCell ref="I186:K186"/>
    <mergeCell ref="L186:N186"/>
    <mergeCell ref="S189:Z189"/>
    <mergeCell ref="AA189:AE189"/>
    <mergeCell ref="AF189:AH189"/>
    <mergeCell ref="AJ189:AO189"/>
    <mergeCell ref="A189:B189"/>
    <mergeCell ref="C189:D189"/>
    <mergeCell ref="E189:F189"/>
    <mergeCell ref="G189:H189"/>
    <mergeCell ref="I189:K189"/>
    <mergeCell ref="L189:N189"/>
    <mergeCell ref="O189:P189"/>
    <mergeCell ref="Q189:R189"/>
    <mergeCell ref="O188:P188"/>
    <mergeCell ref="Q188:R188"/>
    <mergeCell ref="S188:Z188"/>
    <mergeCell ref="AA188:AE188"/>
    <mergeCell ref="AF188:AH188"/>
    <mergeCell ref="AJ188:AO188"/>
    <mergeCell ref="A188:B188"/>
    <mergeCell ref="C188:D188"/>
    <mergeCell ref="E188:F188"/>
    <mergeCell ref="G188:H188"/>
    <mergeCell ref="I188:K188"/>
    <mergeCell ref="L188:N188"/>
    <mergeCell ref="S191:Z191"/>
    <mergeCell ref="AA191:AE191"/>
    <mergeCell ref="AF191:AH191"/>
    <mergeCell ref="AJ191:AO191"/>
    <mergeCell ref="A191:B191"/>
    <mergeCell ref="C191:D191"/>
    <mergeCell ref="E191:F191"/>
    <mergeCell ref="G191:H191"/>
    <mergeCell ref="I191:K191"/>
    <mergeCell ref="L191:N191"/>
    <mergeCell ref="O191:P191"/>
    <mergeCell ref="Q191:R191"/>
    <mergeCell ref="O190:P190"/>
    <mergeCell ref="Q190:R190"/>
    <mergeCell ref="S190:Z190"/>
    <mergeCell ref="AA190:AE190"/>
    <mergeCell ref="AF190:AH190"/>
    <mergeCell ref="AJ190:AO190"/>
    <mergeCell ref="A190:B190"/>
    <mergeCell ref="C190:D190"/>
    <mergeCell ref="E190:F190"/>
    <mergeCell ref="G190:H190"/>
    <mergeCell ref="I190:K190"/>
    <mergeCell ref="L190:N190"/>
    <mergeCell ref="S193:Z193"/>
    <mergeCell ref="AA193:AE193"/>
    <mergeCell ref="AF193:AH193"/>
    <mergeCell ref="AJ193:AO193"/>
    <mergeCell ref="A193:B193"/>
    <mergeCell ref="C193:D193"/>
    <mergeCell ref="E193:F193"/>
    <mergeCell ref="G193:H193"/>
    <mergeCell ref="I193:K193"/>
    <mergeCell ref="L193:N193"/>
    <mergeCell ref="O193:P193"/>
    <mergeCell ref="Q193:R193"/>
    <mergeCell ref="O192:P192"/>
    <mergeCell ref="Q192:R192"/>
    <mergeCell ref="S192:Z192"/>
    <mergeCell ref="AA192:AE192"/>
    <mergeCell ref="AF192:AH192"/>
    <mergeCell ref="AJ192:AO192"/>
    <mergeCell ref="A192:B192"/>
    <mergeCell ref="C192:D192"/>
    <mergeCell ref="E192:F192"/>
    <mergeCell ref="G192:H192"/>
    <mergeCell ref="I192:K192"/>
    <mergeCell ref="L192:N192"/>
    <mergeCell ref="S195:Z195"/>
    <mergeCell ref="AA195:AE195"/>
    <mergeCell ref="AF195:AH195"/>
    <mergeCell ref="AJ195:AO195"/>
    <mergeCell ref="A195:B195"/>
    <mergeCell ref="C195:D195"/>
    <mergeCell ref="E195:F195"/>
    <mergeCell ref="G195:H195"/>
    <mergeCell ref="I195:K195"/>
    <mergeCell ref="L195:N195"/>
    <mergeCell ref="O195:P195"/>
    <mergeCell ref="Q195:R195"/>
    <mergeCell ref="O194:P194"/>
    <mergeCell ref="Q194:R194"/>
    <mergeCell ref="S194:Z194"/>
    <mergeCell ref="AA194:AE194"/>
    <mergeCell ref="AF194:AH194"/>
    <mergeCell ref="AJ194:AO194"/>
    <mergeCell ref="A194:B194"/>
    <mergeCell ref="C194:D194"/>
    <mergeCell ref="E194:F194"/>
    <mergeCell ref="G194:H194"/>
    <mergeCell ref="I194:K194"/>
    <mergeCell ref="L194:N194"/>
    <mergeCell ref="S197:Z197"/>
    <mergeCell ref="AA197:AE197"/>
    <mergeCell ref="AF197:AH197"/>
    <mergeCell ref="AJ197:AO197"/>
    <mergeCell ref="A197:B197"/>
    <mergeCell ref="C197:D197"/>
    <mergeCell ref="E197:F197"/>
    <mergeCell ref="G197:H197"/>
    <mergeCell ref="I197:K197"/>
    <mergeCell ref="L197:N197"/>
    <mergeCell ref="O197:P197"/>
    <mergeCell ref="Q197:R197"/>
    <mergeCell ref="O196:P196"/>
    <mergeCell ref="Q196:R196"/>
    <mergeCell ref="S196:Z196"/>
    <mergeCell ref="AA196:AE196"/>
    <mergeCell ref="AF196:AH196"/>
    <mergeCell ref="AJ196:AO196"/>
    <mergeCell ref="A196:B196"/>
    <mergeCell ref="C196:D196"/>
    <mergeCell ref="E196:F196"/>
    <mergeCell ref="G196:H196"/>
    <mergeCell ref="I196:K196"/>
    <mergeCell ref="L196:N196"/>
    <mergeCell ref="S199:Z199"/>
    <mergeCell ref="AA199:AE199"/>
    <mergeCell ref="AF199:AH199"/>
    <mergeCell ref="AJ199:AO199"/>
    <mergeCell ref="A199:B199"/>
    <mergeCell ref="C199:D199"/>
    <mergeCell ref="E199:F199"/>
    <mergeCell ref="G199:H199"/>
    <mergeCell ref="I199:K199"/>
    <mergeCell ref="L199:N199"/>
    <mergeCell ref="O199:P199"/>
    <mergeCell ref="Q199:R199"/>
    <mergeCell ref="O198:P198"/>
    <mergeCell ref="Q198:R198"/>
    <mergeCell ref="S198:Z198"/>
    <mergeCell ref="AA198:AE198"/>
    <mergeCell ref="AF198:AH198"/>
    <mergeCell ref="AJ198:AO198"/>
    <mergeCell ref="A198:B198"/>
    <mergeCell ref="C198:D198"/>
    <mergeCell ref="E198:F198"/>
    <mergeCell ref="G198:H198"/>
    <mergeCell ref="I198:K198"/>
    <mergeCell ref="L198:N198"/>
    <mergeCell ref="S201:Z201"/>
    <mergeCell ref="AA201:AE201"/>
    <mergeCell ref="AF201:AH201"/>
    <mergeCell ref="AJ201:AO201"/>
    <mergeCell ref="A201:B201"/>
    <mergeCell ref="C201:D201"/>
    <mergeCell ref="E201:F201"/>
    <mergeCell ref="G201:H201"/>
    <mergeCell ref="I201:K201"/>
    <mergeCell ref="L201:N201"/>
    <mergeCell ref="O201:P201"/>
    <mergeCell ref="Q201:R201"/>
    <mergeCell ref="O200:P200"/>
    <mergeCell ref="Q200:R200"/>
    <mergeCell ref="S200:Z200"/>
    <mergeCell ref="AA200:AE200"/>
    <mergeCell ref="AF200:AH200"/>
    <mergeCell ref="AJ200:AO200"/>
    <mergeCell ref="A200:B200"/>
    <mergeCell ref="C200:D200"/>
    <mergeCell ref="E200:F200"/>
    <mergeCell ref="G200:H200"/>
    <mergeCell ref="I200:K200"/>
    <mergeCell ref="L200:N200"/>
    <mergeCell ref="S203:Z203"/>
    <mergeCell ref="AA203:AE203"/>
    <mergeCell ref="AF203:AH203"/>
    <mergeCell ref="AJ203:AO203"/>
    <mergeCell ref="A203:B203"/>
    <mergeCell ref="C203:D203"/>
    <mergeCell ref="E203:F203"/>
    <mergeCell ref="G203:H203"/>
    <mergeCell ref="I203:K203"/>
    <mergeCell ref="L203:N203"/>
    <mergeCell ref="O203:P203"/>
    <mergeCell ref="Q203:R203"/>
    <mergeCell ref="O202:P202"/>
    <mergeCell ref="Q202:R202"/>
    <mergeCell ref="S202:Z202"/>
    <mergeCell ref="AA202:AE202"/>
    <mergeCell ref="AF202:AH202"/>
    <mergeCell ref="AJ202:AO202"/>
    <mergeCell ref="A202:B202"/>
    <mergeCell ref="C202:D202"/>
    <mergeCell ref="E202:F202"/>
    <mergeCell ref="G202:H202"/>
    <mergeCell ref="I202:K202"/>
    <mergeCell ref="L202:N202"/>
    <mergeCell ref="S205:Z205"/>
    <mergeCell ref="AA205:AE205"/>
    <mergeCell ref="AF205:AH205"/>
    <mergeCell ref="AJ205:AO205"/>
    <mergeCell ref="A205:B205"/>
    <mergeCell ref="C205:D205"/>
    <mergeCell ref="E205:F205"/>
    <mergeCell ref="G205:H205"/>
    <mergeCell ref="I205:K205"/>
    <mergeCell ref="L205:N205"/>
    <mergeCell ref="O205:P205"/>
    <mergeCell ref="Q205:R205"/>
    <mergeCell ref="O204:P204"/>
    <mergeCell ref="Q204:R204"/>
    <mergeCell ref="S204:Z204"/>
    <mergeCell ref="AA204:AE204"/>
    <mergeCell ref="AF204:AH204"/>
    <mergeCell ref="AJ204:AO204"/>
    <mergeCell ref="A204:B204"/>
    <mergeCell ref="C204:D204"/>
    <mergeCell ref="E204:F204"/>
    <mergeCell ref="G204:H204"/>
    <mergeCell ref="I204:K204"/>
    <mergeCell ref="L204:N204"/>
    <mergeCell ref="S207:Z207"/>
    <mergeCell ref="AA207:AE207"/>
    <mergeCell ref="AF207:AH207"/>
    <mergeCell ref="AJ207:AO207"/>
    <mergeCell ref="A207:B207"/>
    <mergeCell ref="C207:D207"/>
    <mergeCell ref="E207:F207"/>
    <mergeCell ref="G207:H207"/>
    <mergeCell ref="I207:K207"/>
    <mergeCell ref="L207:N207"/>
    <mergeCell ref="O207:P207"/>
    <mergeCell ref="Q207:R207"/>
    <mergeCell ref="O206:P206"/>
    <mergeCell ref="Q206:R206"/>
    <mergeCell ref="S206:Z206"/>
    <mergeCell ref="AA206:AE206"/>
    <mergeCell ref="AF206:AH206"/>
    <mergeCell ref="AJ206:AO206"/>
    <mergeCell ref="A206:B206"/>
    <mergeCell ref="C206:D206"/>
    <mergeCell ref="E206:F206"/>
    <mergeCell ref="G206:H206"/>
    <mergeCell ref="I206:K206"/>
    <mergeCell ref="L206:N206"/>
    <mergeCell ref="S209:Z209"/>
    <mergeCell ref="AA209:AE209"/>
    <mergeCell ref="AF209:AH209"/>
    <mergeCell ref="AJ209:AO209"/>
    <mergeCell ref="A209:B209"/>
    <mergeCell ref="C209:D209"/>
    <mergeCell ref="E209:F209"/>
    <mergeCell ref="G209:H209"/>
    <mergeCell ref="I209:K209"/>
    <mergeCell ref="L209:N209"/>
    <mergeCell ref="O209:P209"/>
    <mergeCell ref="Q209:R209"/>
    <mergeCell ref="O208:P208"/>
    <mergeCell ref="Q208:R208"/>
    <mergeCell ref="S208:Z208"/>
    <mergeCell ref="AA208:AE208"/>
    <mergeCell ref="AF208:AH208"/>
    <mergeCell ref="AJ208:AO208"/>
    <mergeCell ref="A208:B208"/>
    <mergeCell ref="C208:D208"/>
    <mergeCell ref="E208:F208"/>
    <mergeCell ref="G208:H208"/>
    <mergeCell ref="I208:K208"/>
    <mergeCell ref="L208:N208"/>
    <mergeCell ref="S211:Z211"/>
    <mergeCell ref="AA211:AE211"/>
    <mergeCell ref="AF211:AH211"/>
    <mergeCell ref="AJ211:AO211"/>
    <mergeCell ref="A211:B211"/>
    <mergeCell ref="C211:D211"/>
    <mergeCell ref="E211:F211"/>
    <mergeCell ref="G211:H211"/>
    <mergeCell ref="I211:K211"/>
    <mergeCell ref="L211:N211"/>
    <mergeCell ref="O211:P211"/>
    <mergeCell ref="Q211:R211"/>
    <mergeCell ref="O210:P210"/>
    <mergeCell ref="Q210:R210"/>
    <mergeCell ref="S210:Z210"/>
    <mergeCell ref="AA210:AE210"/>
    <mergeCell ref="AF210:AH210"/>
    <mergeCell ref="AJ210:AO210"/>
    <mergeCell ref="A210:B210"/>
    <mergeCell ref="C210:D210"/>
    <mergeCell ref="E210:F210"/>
    <mergeCell ref="G210:H210"/>
    <mergeCell ref="I210:K210"/>
    <mergeCell ref="L210:N210"/>
    <mergeCell ref="S213:Z213"/>
    <mergeCell ref="AA213:AE213"/>
    <mergeCell ref="AF213:AH213"/>
    <mergeCell ref="AJ213:AO213"/>
    <mergeCell ref="A213:B213"/>
    <mergeCell ref="C213:D213"/>
    <mergeCell ref="E213:F213"/>
    <mergeCell ref="G213:H213"/>
    <mergeCell ref="I213:K213"/>
    <mergeCell ref="L213:N213"/>
    <mergeCell ref="O213:P213"/>
    <mergeCell ref="Q213:R213"/>
    <mergeCell ref="O212:P212"/>
    <mergeCell ref="Q212:R212"/>
    <mergeCell ref="S212:Z212"/>
    <mergeCell ref="AA212:AE212"/>
    <mergeCell ref="AF212:AH212"/>
    <mergeCell ref="AJ212:AO212"/>
    <mergeCell ref="A212:B212"/>
    <mergeCell ref="C212:D212"/>
    <mergeCell ref="E212:F212"/>
    <mergeCell ref="G212:H212"/>
    <mergeCell ref="I212:K212"/>
    <mergeCell ref="L212:N212"/>
    <mergeCell ref="S215:Z215"/>
    <mergeCell ref="AA215:AE215"/>
    <mergeCell ref="AF215:AH215"/>
    <mergeCell ref="AJ215:AO215"/>
    <mergeCell ref="A215:B215"/>
    <mergeCell ref="C215:D215"/>
    <mergeCell ref="E215:F215"/>
    <mergeCell ref="G215:H215"/>
    <mergeCell ref="I215:K215"/>
    <mergeCell ref="L215:N215"/>
    <mergeCell ref="O215:P215"/>
    <mergeCell ref="Q215:R215"/>
    <mergeCell ref="O214:P214"/>
    <mergeCell ref="Q214:R214"/>
    <mergeCell ref="S214:Z214"/>
    <mergeCell ref="AA214:AE214"/>
    <mergeCell ref="AF214:AH214"/>
    <mergeCell ref="AJ214:AO214"/>
    <mergeCell ref="A214:B214"/>
    <mergeCell ref="C214:D214"/>
    <mergeCell ref="E214:F214"/>
    <mergeCell ref="G214:H214"/>
    <mergeCell ref="I214:K214"/>
    <mergeCell ref="L214:N214"/>
    <mergeCell ref="S217:Z217"/>
    <mergeCell ref="AA217:AE217"/>
    <mergeCell ref="AF217:AH217"/>
    <mergeCell ref="AJ217:AO217"/>
    <mergeCell ref="A217:B217"/>
    <mergeCell ref="C217:D217"/>
    <mergeCell ref="E217:F217"/>
    <mergeCell ref="G217:H217"/>
    <mergeCell ref="I217:K217"/>
    <mergeCell ref="L217:N217"/>
    <mergeCell ref="O217:P217"/>
    <mergeCell ref="Q217:R217"/>
    <mergeCell ref="O216:P216"/>
    <mergeCell ref="Q216:R216"/>
    <mergeCell ref="S216:Z216"/>
    <mergeCell ref="AA216:AE216"/>
    <mergeCell ref="AF216:AH216"/>
    <mergeCell ref="AJ216:AO216"/>
    <mergeCell ref="A216:B216"/>
    <mergeCell ref="C216:D216"/>
    <mergeCell ref="E216:F216"/>
    <mergeCell ref="G216:H216"/>
    <mergeCell ref="I216:K216"/>
    <mergeCell ref="L216:N216"/>
    <mergeCell ref="S219:Z219"/>
    <mergeCell ref="AA219:AE219"/>
    <mergeCell ref="AF219:AH219"/>
    <mergeCell ref="AJ219:AO219"/>
    <mergeCell ref="A219:B219"/>
    <mergeCell ref="C219:D219"/>
    <mergeCell ref="E219:F219"/>
    <mergeCell ref="G219:H219"/>
    <mergeCell ref="I219:K219"/>
    <mergeCell ref="L219:N219"/>
    <mergeCell ref="O219:P219"/>
    <mergeCell ref="Q219:R219"/>
    <mergeCell ref="O218:P218"/>
    <mergeCell ref="Q218:R218"/>
    <mergeCell ref="S218:Z218"/>
    <mergeCell ref="AA218:AE218"/>
    <mergeCell ref="AF218:AH218"/>
    <mergeCell ref="AJ218:AO218"/>
    <mergeCell ref="A218:B218"/>
    <mergeCell ref="C218:D218"/>
    <mergeCell ref="E218:F218"/>
    <mergeCell ref="G218:H218"/>
    <mergeCell ref="I218:K218"/>
    <mergeCell ref="L218:N218"/>
    <mergeCell ref="S221:Z221"/>
    <mergeCell ref="AA221:AE221"/>
    <mergeCell ref="AF221:AH221"/>
    <mergeCell ref="AJ221:AO221"/>
    <mergeCell ref="A221:B221"/>
    <mergeCell ref="C221:D221"/>
    <mergeCell ref="E221:F221"/>
    <mergeCell ref="G221:H221"/>
    <mergeCell ref="I221:K221"/>
    <mergeCell ref="L221:N221"/>
    <mergeCell ref="O221:P221"/>
    <mergeCell ref="Q221:R221"/>
    <mergeCell ref="O220:P220"/>
    <mergeCell ref="Q220:R220"/>
    <mergeCell ref="S220:Z220"/>
    <mergeCell ref="AA220:AE220"/>
    <mergeCell ref="AF220:AH220"/>
    <mergeCell ref="AJ220:AO220"/>
    <mergeCell ref="A220:B220"/>
    <mergeCell ref="C220:D220"/>
    <mergeCell ref="E220:F220"/>
    <mergeCell ref="G220:H220"/>
    <mergeCell ref="I220:K220"/>
    <mergeCell ref="L220:N220"/>
    <mergeCell ref="S223:Z223"/>
    <mergeCell ref="AA223:AE223"/>
    <mergeCell ref="AF223:AH223"/>
    <mergeCell ref="AJ223:AO223"/>
    <mergeCell ref="A223:B223"/>
    <mergeCell ref="C223:D223"/>
    <mergeCell ref="E223:F223"/>
    <mergeCell ref="G223:H223"/>
    <mergeCell ref="I223:K223"/>
    <mergeCell ref="L223:N223"/>
    <mergeCell ref="O223:P223"/>
    <mergeCell ref="Q223:R223"/>
    <mergeCell ref="O222:P222"/>
    <mergeCell ref="Q222:R222"/>
    <mergeCell ref="S222:Z222"/>
    <mergeCell ref="AA222:AE222"/>
    <mergeCell ref="AF222:AH222"/>
    <mergeCell ref="AJ222:AO222"/>
    <mergeCell ref="A222:B222"/>
    <mergeCell ref="C222:D222"/>
    <mergeCell ref="E222:F222"/>
    <mergeCell ref="G222:H222"/>
    <mergeCell ref="I222:K222"/>
    <mergeCell ref="L222:N222"/>
    <mergeCell ref="S225:Z225"/>
    <mergeCell ref="AA225:AE225"/>
    <mergeCell ref="AF225:AH225"/>
    <mergeCell ref="AJ225:AO225"/>
    <mergeCell ref="A225:B225"/>
    <mergeCell ref="C225:D225"/>
    <mergeCell ref="E225:F225"/>
    <mergeCell ref="G225:H225"/>
    <mergeCell ref="I225:K225"/>
    <mergeCell ref="L225:N225"/>
    <mergeCell ref="O225:P225"/>
    <mergeCell ref="Q225:R225"/>
    <mergeCell ref="O224:P224"/>
    <mergeCell ref="Q224:R224"/>
    <mergeCell ref="S224:Z224"/>
    <mergeCell ref="AA224:AE224"/>
    <mergeCell ref="AF224:AH224"/>
    <mergeCell ref="AJ224:AO224"/>
    <mergeCell ref="A224:B224"/>
    <mergeCell ref="C224:D224"/>
    <mergeCell ref="E224:F224"/>
    <mergeCell ref="G224:H224"/>
    <mergeCell ref="I224:K224"/>
    <mergeCell ref="L224:N224"/>
    <mergeCell ref="S227:Z227"/>
    <mergeCell ref="AA227:AE227"/>
    <mergeCell ref="AF227:AH227"/>
    <mergeCell ref="AJ227:AO227"/>
    <mergeCell ref="A227:B227"/>
    <mergeCell ref="C227:D227"/>
    <mergeCell ref="E227:F227"/>
    <mergeCell ref="G227:H227"/>
    <mergeCell ref="I227:K227"/>
    <mergeCell ref="L227:N227"/>
    <mergeCell ref="O227:P227"/>
    <mergeCell ref="Q227:R227"/>
    <mergeCell ref="O226:P226"/>
    <mergeCell ref="Q226:R226"/>
    <mergeCell ref="S226:Z226"/>
    <mergeCell ref="AA226:AE226"/>
    <mergeCell ref="AF226:AH226"/>
    <mergeCell ref="AJ226:AO226"/>
    <mergeCell ref="A226:B226"/>
    <mergeCell ref="C226:D226"/>
    <mergeCell ref="E226:F226"/>
    <mergeCell ref="G226:H226"/>
    <mergeCell ref="I226:K226"/>
    <mergeCell ref="L226:N226"/>
    <mergeCell ref="S229:Z229"/>
    <mergeCell ref="AA229:AE229"/>
    <mergeCell ref="AF229:AH229"/>
    <mergeCell ref="AJ229:AO229"/>
    <mergeCell ref="A229:B229"/>
    <mergeCell ref="C229:D229"/>
    <mergeCell ref="E229:F229"/>
    <mergeCell ref="G229:H229"/>
    <mergeCell ref="I229:K229"/>
    <mergeCell ref="L229:N229"/>
    <mergeCell ref="O229:P229"/>
    <mergeCell ref="Q229:R229"/>
    <mergeCell ref="O228:P228"/>
    <mergeCell ref="Q228:R228"/>
    <mergeCell ref="S228:Z228"/>
    <mergeCell ref="AA228:AE228"/>
    <mergeCell ref="AF228:AH228"/>
    <mergeCell ref="AJ228:AO228"/>
    <mergeCell ref="A228:B228"/>
    <mergeCell ref="C228:D228"/>
    <mergeCell ref="E228:F228"/>
    <mergeCell ref="G228:H228"/>
    <mergeCell ref="I228:K228"/>
    <mergeCell ref="L228:N228"/>
    <mergeCell ref="S231:Z231"/>
    <mergeCell ref="AA231:AE231"/>
    <mergeCell ref="AF231:AH231"/>
    <mergeCell ref="AJ231:AO231"/>
    <mergeCell ref="A231:B231"/>
    <mergeCell ref="C231:D231"/>
    <mergeCell ref="E231:F231"/>
    <mergeCell ref="G231:H231"/>
    <mergeCell ref="I231:K231"/>
    <mergeCell ref="L231:N231"/>
    <mergeCell ref="O231:P231"/>
    <mergeCell ref="Q231:R231"/>
    <mergeCell ref="O230:P230"/>
    <mergeCell ref="Q230:R230"/>
    <mergeCell ref="S230:Z230"/>
    <mergeCell ref="AA230:AE230"/>
    <mergeCell ref="AF230:AH230"/>
    <mergeCell ref="AJ230:AO230"/>
    <mergeCell ref="A230:B230"/>
    <mergeCell ref="C230:D230"/>
    <mergeCell ref="E230:F230"/>
    <mergeCell ref="G230:H230"/>
    <mergeCell ref="I230:K230"/>
    <mergeCell ref="L230:N230"/>
    <mergeCell ref="S233:Z233"/>
    <mergeCell ref="AA233:AE233"/>
    <mergeCell ref="AF233:AH233"/>
    <mergeCell ref="AJ233:AO233"/>
    <mergeCell ref="A233:B233"/>
    <mergeCell ref="C233:D233"/>
    <mergeCell ref="E233:F233"/>
    <mergeCell ref="G233:H233"/>
    <mergeCell ref="I233:K233"/>
    <mergeCell ref="L233:N233"/>
    <mergeCell ref="O233:P233"/>
    <mergeCell ref="Q233:R233"/>
    <mergeCell ref="O232:P232"/>
    <mergeCell ref="Q232:R232"/>
    <mergeCell ref="S232:Z232"/>
    <mergeCell ref="AA232:AE232"/>
    <mergeCell ref="AF232:AH232"/>
    <mergeCell ref="AJ232:AO232"/>
    <mergeCell ref="A232:B232"/>
    <mergeCell ref="C232:D232"/>
    <mergeCell ref="E232:F232"/>
    <mergeCell ref="G232:H232"/>
    <mergeCell ref="I232:K232"/>
    <mergeCell ref="L232:N232"/>
    <mergeCell ref="S235:Z235"/>
    <mergeCell ref="AA235:AE235"/>
    <mergeCell ref="AF235:AH235"/>
    <mergeCell ref="AJ235:AO235"/>
    <mergeCell ref="A235:B235"/>
    <mergeCell ref="C235:D235"/>
    <mergeCell ref="E235:F235"/>
    <mergeCell ref="G235:H235"/>
    <mergeCell ref="I235:K235"/>
    <mergeCell ref="L235:N235"/>
    <mergeCell ref="O235:P235"/>
    <mergeCell ref="Q235:R235"/>
    <mergeCell ref="O234:P234"/>
    <mergeCell ref="Q234:R234"/>
    <mergeCell ref="S234:Z234"/>
    <mergeCell ref="AA234:AE234"/>
    <mergeCell ref="AF234:AH234"/>
    <mergeCell ref="AJ234:AO234"/>
    <mergeCell ref="A234:B234"/>
    <mergeCell ref="C234:D234"/>
    <mergeCell ref="E234:F234"/>
    <mergeCell ref="G234:H234"/>
    <mergeCell ref="I234:K234"/>
    <mergeCell ref="L234:N234"/>
    <mergeCell ref="S237:Z237"/>
    <mergeCell ref="AA237:AE237"/>
    <mergeCell ref="AF237:AH237"/>
    <mergeCell ref="AJ237:AO237"/>
    <mergeCell ref="A237:B237"/>
    <mergeCell ref="C237:D237"/>
    <mergeCell ref="E237:F237"/>
    <mergeCell ref="G237:H237"/>
    <mergeCell ref="I237:K237"/>
    <mergeCell ref="L237:N237"/>
    <mergeCell ref="O237:P237"/>
    <mergeCell ref="Q237:R237"/>
    <mergeCell ref="O236:P236"/>
    <mergeCell ref="Q236:R236"/>
    <mergeCell ref="S236:Z236"/>
    <mergeCell ref="AA236:AE236"/>
    <mergeCell ref="AF236:AH236"/>
    <mergeCell ref="AJ236:AO236"/>
    <mergeCell ref="A236:B236"/>
    <mergeCell ref="C236:D236"/>
    <mergeCell ref="E236:F236"/>
    <mergeCell ref="G236:H236"/>
    <mergeCell ref="I236:K236"/>
    <mergeCell ref="L236:N236"/>
    <mergeCell ref="S239:Z239"/>
    <mergeCell ref="AA239:AE239"/>
    <mergeCell ref="AF239:AH239"/>
    <mergeCell ref="AJ239:AO239"/>
    <mergeCell ref="A239:B239"/>
    <mergeCell ref="C239:D239"/>
    <mergeCell ref="E239:F239"/>
    <mergeCell ref="G239:H239"/>
    <mergeCell ref="I239:K239"/>
    <mergeCell ref="L239:N239"/>
    <mergeCell ref="O239:P239"/>
    <mergeCell ref="Q239:R239"/>
    <mergeCell ref="O238:P238"/>
    <mergeCell ref="Q238:R238"/>
    <mergeCell ref="S238:Z238"/>
    <mergeCell ref="AA238:AE238"/>
    <mergeCell ref="AF238:AH238"/>
    <mergeCell ref="AJ238:AO238"/>
    <mergeCell ref="A238:B238"/>
    <mergeCell ref="C238:D238"/>
    <mergeCell ref="E238:F238"/>
    <mergeCell ref="G238:H238"/>
    <mergeCell ref="I238:K238"/>
    <mergeCell ref="L238:N238"/>
    <mergeCell ref="S241:Z241"/>
    <mergeCell ref="AA241:AE241"/>
    <mergeCell ref="AF241:AH241"/>
    <mergeCell ref="AJ241:AO241"/>
    <mergeCell ref="A241:B241"/>
    <mergeCell ref="C241:D241"/>
    <mergeCell ref="E241:F241"/>
    <mergeCell ref="G241:H241"/>
    <mergeCell ref="I241:K241"/>
    <mergeCell ref="L241:N241"/>
    <mergeCell ref="O241:P241"/>
    <mergeCell ref="Q241:R241"/>
    <mergeCell ref="O240:P240"/>
    <mergeCell ref="Q240:R240"/>
    <mergeCell ref="S240:Z240"/>
    <mergeCell ref="AA240:AE240"/>
    <mergeCell ref="AF240:AH240"/>
    <mergeCell ref="AJ240:AO240"/>
    <mergeCell ref="A240:B240"/>
    <mergeCell ref="C240:D240"/>
    <mergeCell ref="E240:F240"/>
    <mergeCell ref="G240:H240"/>
    <mergeCell ref="I240:K240"/>
    <mergeCell ref="L240:N240"/>
    <mergeCell ref="S243:Z243"/>
    <mergeCell ref="AA243:AE243"/>
    <mergeCell ref="AF243:AH243"/>
    <mergeCell ref="AJ243:AO243"/>
    <mergeCell ref="A243:B243"/>
    <mergeCell ref="C243:D243"/>
    <mergeCell ref="E243:F243"/>
    <mergeCell ref="G243:H243"/>
    <mergeCell ref="I243:K243"/>
    <mergeCell ref="L243:N243"/>
    <mergeCell ref="O243:P243"/>
    <mergeCell ref="Q243:R243"/>
    <mergeCell ref="O242:P242"/>
    <mergeCell ref="Q242:R242"/>
    <mergeCell ref="S242:Z242"/>
    <mergeCell ref="AA242:AE242"/>
    <mergeCell ref="AF242:AH242"/>
    <mergeCell ref="AJ242:AO242"/>
    <mergeCell ref="A242:B242"/>
    <mergeCell ref="C242:D242"/>
    <mergeCell ref="E242:F242"/>
    <mergeCell ref="G242:H242"/>
    <mergeCell ref="I242:K242"/>
    <mergeCell ref="L242:N242"/>
    <mergeCell ref="S245:Z245"/>
    <mergeCell ref="AA245:AE245"/>
    <mergeCell ref="AF245:AH245"/>
    <mergeCell ref="AJ245:AO245"/>
    <mergeCell ref="A245:B245"/>
    <mergeCell ref="C245:D245"/>
    <mergeCell ref="E245:F245"/>
    <mergeCell ref="G245:H245"/>
    <mergeCell ref="I245:K245"/>
    <mergeCell ref="L245:N245"/>
    <mergeCell ref="O245:P245"/>
    <mergeCell ref="Q245:R245"/>
    <mergeCell ref="O244:P244"/>
    <mergeCell ref="Q244:R244"/>
    <mergeCell ref="S244:Z244"/>
    <mergeCell ref="AA244:AE244"/>
    <mergeCell ref="AF244:AH244"/>
    <mergeCell ref="AJ244:AO244"/>
    <mergeCell ref="A244:B244"/>
    <mergeCell ref="C244:D244"/>
    <mergeCell ref="E244:F244"/>
    <mergeCell ref="G244:H244"/>
    <mergeCell ref="I244:K244"/>
    <mergeCell ref="L244:N244"/>
    <mergeCell ref="S247:Z247"/>
    <mergeCell ref="AA247:AE247"/>
    <mergeCell ref="AF247:AH247"/>
    <mergeCell ref="AJ247:AO247"/>
    <mergeCell ref="A247:B247"/>
    <mergeCell ref="C247:D247"/>
    <mergeCell ref="E247:F247"/>
    <mergeCell ref="G247:H247"/>
    <mergeCell ref="I247:K247"/>
    <mergeCell ref="L247:N247"/>
    <mergeCell ref="O247:P247"/>
    <mergeCell ref="Q247:R247"/>
    <mergeCell ref="O246:P246"/>
    <mergeCell ref="Q246:R246"/>
    <mergeCell ref="S246:Z246"/>
    <mergeCell ref="AA246:AE246"/>
    <mergeCell ref="AF246:AH246"/>
    <mergeCell ref="AJ246:AO246"/>
    <mergeCell ref="A246:B246"/>
    <mergeCell ref="C246:D246"/>
    <mergeCell ref="E246:F246"/>
    <mergeCell ref="G246:H246"/>
    <mergeCell ref="I246:K246"/>
    <mergeCell ref="L246:N246"/>
    <mergeCell ref="S249:Z249"/>
    <mergeCell ref="AA249:AE249"/>
    <mergeCell ref="AF249:AH249"/>
    <mergeCell ref="AJ249:AO249"/>
    <mergeCell ref="A249:B249"/>
    <mergeCell ref="C249:D249"/>
    <mergeCell ref="E249:F249"/>
    <mergeCell ref="G249:H249"/>
    <mergeCell ref="I249:K249"/>
    <mergeCell ref="L249:N249"/>
    <mergeCell ref="O249:P249"/>
    <mergeCell ref="Q249:R249"/>
    <mergeCell ref="O248:P248"/>
    <mergeCell ref="Q248:R248"/>
    <mergeCell ref="S248:Z248"/>
    <mergeCell ref="AA248:AE248"/>
    <mergeCell ref="AF248:AH248"/>
    <mergeCell ref="AJ248:AO248"/>
    <mergeCell ref="A248:B248"/>
    <mergeCell ref="C248:D248"/>
    <mergeCell ref="E248:F248"/>
    <mergeCell ref="G248:H248"/>
    <mergeCell ref="I248:K248"/>
    <mergeCell ref="L248:N248"/>
    <mergeCell ref="S251:Z251"/>
    <mergeCell ref="AA251:AE251"/>
    <mergeCell ref="AF251:AH251"/>
    <mergeCell ref="AJ251:AO251"/>
    <mergeCell ref="A251:B251"/>
    <mergeCell ref="C251:D251"/>
    <mergeCell ref="E251:F251"/>
    <mergeCell ref="G251:H251"/>
    <mergeCell ref="I251:K251"/>
    <mergeCell ref="L251:N251"/>
    <mergeCell ref="O251:P251"/>
    <mergeCell ref="Q251:R251"/>
    <mergeCell ref="O250:P250"/>
    <mergeCell ref="Q250:R250"/>
    <mergeCell ref="S250:Z250"/>
    <mergeCell ref="AA250:AE250"/>
    <mergeCell ref="AF250:AH250"/>
    <mergeCell ref="AJ250:AO250"/>
    <mergeCell ref="A250:B250"/>
    <mergeCell ref="C250:D250"/>
    <mergeCell ref="E250:F250"/>
    <mergeCell ref="G250:H250"/>
    <mergeCell ref="I250:K250"/>
    <mergeCell ref="L250:N250"/>
    <mergeCell ref="S253:Z253"/>
    <mergeCell ref="AA253:AE253"/>
    <mergeCell ref="AF253:AH253"/>
    <mergeCell ref="AJ253:AO253"/>
    <mergeCell ref="A253:B253"/>
    <mergeCell ref="C253:D253"/>
    <mergeCell ref="E253:F253"/>
    <mergeCell ref="G253:H253"/>
    <mergeCell ref="I253:K253"/>
    <mergeCell ref="L253:N253"/>
    <mergeCell ref="O253:P253"/>
    <mergeCell ref="Q253:R253"/>
    <mergeCell ref="O252:P252"/>
    <mergeCell ref="Q252:R252"/>
    <mergeCell ref="S252:Z252"/>
    <mergeCell ref="AA252:AE252"/>
    <mergeCell ref="AF252:AH252"/>
    <mergeCell ref="AJ252:AO252"/>
    <mergeCell ref="A252:B252"/>
    <mergeCell ref="C252:D252"/>
    <mergeCell ref="E252:F252"/>
    <mergeCell ref="G252:H252"/>
    <mergeCell ref="I252:K252"/>
    <mergeCell ref="L252:N252"/>
    <mergeCell ref="S255:Z255"/>
    <mergeCell ref="AA255:AE255"/>
    <mergeCell ref="AF255:AH255"/>
    <mergeCell ref="AJ255:AO255"/>
    <mergeCell ref="A255:B255"/>
    <mergeCell ref="C255:D255"/>
    <mergeCell ref="E255:F255"/>
    <mergeCell ref="G255:H255"/>
    <mergeCell ref="I255:K255"/>
    <mergeCell ref="L255:N255"/>
    <mergeCell ref="O255:P255"/>
    <mergeCell ref="Q255:R255"/>
    <mergeCell ref="O254:P254"/>
    <mergeCell ref="Q254:R254"/>
    <mergeCell ref="S254:Z254"/>
    <mergeCell ref="AA254:AE254"/>
    <mergeCell ref="AF254:AH254"/>
    <mergeCell ref="AJ254:AO254"/>
    <mergeCell ref="A254:B254"/>
    <mergeCell ref="C254:D254"/>
    <mergeCell ref="E254:F254"/>
    <mergeCell ref="G254:H254"/>
    <mergeCell ref="I254:K254"/>
    <mergeCell ref="L254:N254"/>
    <mergeCell ref="S257:Z257"/>
    <mergeCell ref="AA257:AE257"/>
    <mergeCell ref="AF257:AH257"/>
    <mergeCell ref="AJ257:AO257"/>
    <mergeCell ref="A257:B257"/>
    <mergeCell ref="C257:D257"/>
    <mergeCell ref="E257:F257"/>
    <mergeCell ref="G257:H257"/>
    <mergeCell ref="I257:K257"/>
    <mergeCell ref="L257:N257"/>
    <mergeCell ref="O257:P257"/>
    <mergeCell ref="Q257:R257"/>
    <mergeCell ref="O256:P256"/>
    <mergeCell ref="Q256:R256"/>
    <mergeCell ref="S256:Z256"/>
    <mergeCell ref="AA256:AE256"/>
    <mergeCell ref="AF256:AH256"/>
    <mergeCell ref="AJ256:AO256"/>
    <mergeCell ref="A256:B256"/>
    <mergeCell ref="C256:D256"/>
    <mergeCell ref="E256:F256"/>
    <mergeCell ref="G256:H256"/>
    <mergeCell ref="I256:K256"/>
    <mergeCell ref="L256:N256"/>
    <mergeCell ref="S259:Z259"/>
    <mergeCell ref="AA259:AE259"/>
    <mergeCell ref="AF259:AH259"/>
    <mergeCell ref="AJ259:AO259"/>
    <mergeCell ref="A259:B259"/>
    <mergeCell ref="C259:D259"/>
    <mergeCell ref="E259:F259"/>
    <mergeCell ref="G259:H259"/>
    <mergeCell ref="I259:K259"/>
    <mergeCell ref="L259:N259"/>
    <mergeCell ref="O259:P259"/>
    <mergeCell ref="Q259:R259"/>
    <mergeCell ref="O258:P258"/>
    <mergeCell ref="Q258:R258"/>
    <mergeCell ref="S258:Z258"/>
    <mergeCell ref="AA258:AE258"/>
    <mergeCell ref="AF258:AH258"/>
    <mergeCell ref="AJ258:AO258"/>
    <mergeCell ref="A258:B258"/>
    <mergeCell ref="C258:D258"/>
    <mergeCell ref="E258:F258"/>
    <mergeCell ref="G258:H258"/>
    <mergeCell ref="I258:K258"/>
    <mergeCell ref="L258:N258"/>
    <mergeCell ref="S261:Z261"/>
    <mergeCell ref="AA261:AE261"/>
    <mergeCell ref="AF261:AH261"/>
    <mergeCell ref="AJ261:AO261"/>
    <mergeCell ref="A261:B261"/>
    <mergeCell ref="C261:D261"/>
    <mergeCell ref="E261:F261"/>
    <mergeCell ref="G261:H261"/>
    <mergeCell ref="I261:K261"/>
    <mergeCell ref="L261:N261"/>
    <mergeCell ref="O261:P261"/>
    <mergeCell ref="Q261:R261"/>
    <mergeCell ref="O260:P260"/>
    <mergeCell ref="Q260:R260"/>
    <mergeCell ref="S260:Z260"/>
    <mergeCell ref="AA260:AE260"/>
    <mergeCell ref="AF260:AH260"/>
    <mergeCell ref="AJ260:AO260"/>
    <mergeCell ref="A260:B260"/>
    <mergeCell ref="C260:D260"/>
    <mergeCell ref="E260:F260"/>
    <mergeCell ref="G260:H260"/>
    <mergeCell ref="I260:K260"/>
    <mergeCell ref="L260:N260"/>
    <mergeCell ref="S263:Z263"/>
    <mergeCell ref="AA263:AE263"/>
    <mergeCell ref="AF263:AH263"/>
    <mergeCell ref="AJ263:AO263"/>
    <mergeCell ref="A263:B263"/>
    <mergeCell ref="C263:D263"/>
    <mergeCell ref="E263:F263"/>
    <mergeCell ref="G263:H263"/>
    <mergeCell ref="I263:K263"/>
    <mergeCell ref="L263:N263"/>
    <mergeCell ref="O263:P263"/>
    <mergeCell ref="Q263:R263"/>
    <mergeCell ref="O262:P262"/>
    <mergeCell ref="Q262:R262"/>
    <mergeCell ref="S262:Z262"/>
    <mergeCell ref="AA262:AE262"/>
    <mergeCell ref="AF262:AH262"/>
    <mergeCell ref="AJ262:AO262"/>
    <mergeCell ref="A262:B262"/>
    <mergeCell ref="C262:D262"/>
    <mergeCell ref="E262:F262"/>
    <mergeCell ref="G262:H262"/>
    <mergeCell ref="I262:K262"/>
    <mergeCell ref="L262:N262"/>
    <mergeCell ref="S265:Z265"/>
    <mergeCell ref="AA265:AE265"/>
    <mergeCell ref="AF265:AH265"/>
    <mergeCell ref="AJ265:AO265"/>
    <mergeCell ref="A265:B265"/>
    <mergeCell ref="C265:D265"/>
    <mergeCell ref="E265:F265"/>
    <mergeCell ref="G265:H265"/>
    <mergeCell ref="I265:K265"/>
    <mergeCell ref="L265:N265"/>
    <mergeCell ref="O265:P265"/>
    <mergeCell ref="Q265:R265"/>
    <mergeCell ref="O264:P264"/>
    <mergeCell ref="Q264:R264"/>
    <mergeCell ref="S264:Z264"/>
    <mergeCell ref="AA264:AE264"/>
    <mergeCell ref="AF264:AH264"/>
    <mergeCell ref="AJ264:AO264"/>
    <mergeCell ref="A264:B264"/>
    <mergeCell ref="C264:D264"/>
    <mergeCell ref="E264:F264"/>
    <mergeCell ref="G264:H264"/>
    <mergeCell ref="I264:K264"/>
    <mergeCell ref="L264:N264"/>
    <mergeCell ref="S267:Z267"/>
    <mergeCell ref="AA267:AE267"/>
    <mergeCell ref="AF267:AH267"/>
    <mergeCell ref="AJ267:AO267"/>
    <mergeCell ref="A267:B267"/>
    <mergeCell ref="C267:D267"/>
    <mergeCell ref="E267:F267"/>
    <mergeCell ref="G267:H267"/>
    <mergeCell ref="I267:K267"/>
    <mergeCell ref="L267:N267"/>
    <mergeCell ref="O267:P267"/>
    <mergeCell ref="Q267:R267"/>
    <mergeCell ref="O266:P266"/>
    <mergeCell ref="Q266:R266"/>
    <mergeCell ref="S266:Z266"/>
    <mergeCell ref="AA266:AE266"/>
    <mergeCell ref="AF266:AH266"/>
    <mergeCell ref="AJ266:AO266"/>
    <mergeCell ref="A266:B266"/>
    <mergeCell ref="C266:D266"/>
    <mergeCell ref="E266:F266"/>
    <mergeCell ref="G266:H266"/>
    <mergeCell ref="I266:K266"/>
    <mergeCell ref="L266:N266"/>
    <mergeCell ref="S269:Z269"/>
    <mergeCell ref="AA269:AE269"/>
    <mergeCell ref="AF269:AH269"/>
    <mergeCell ref="AJ269:AO269"/>
    <mergeCell ref="A269:B269"/>
    <mergeCell ref="C269:D269"/>
    <mergeCell ref="E269:F269"/>
    <mergeCell ref="G269:H269"/>
    <mergeCell ref="I269:K269"/>
    <mergeCell ref="L269:N269"/>
    <mergeCell ref="O269:P269"/>
    <mergeCell ref="Q269:R269"/>
    <mergeCell ref="O268:P268"/>
    <mergeCell ref="Q268:R268"/>
    <mergeCell ref="S268:Z268"/>
    <mergeCell ref="AA268:AE268"/>
    <mergeCell ref="AF268:AH268"/>
    <mergeCell ref="AJ268:AO268"/>
    <mergeCell ref="A268:B268"/>
    <mergeCell ref="C268:D268"/>
    <mergeCell ref="E268:F268"/>
    <mergeCell ref="G268:H268"/>
    <mergeCell ref="I268:K268"/>
    <mergeCell ref="L268:N268"/>
    <mergeCell ref="S271:Z271"/>
    <mergeCell ref="AA271:AE271"/>
    <mergeCell ref="AF271:AH271"/>
    <mergeCell ref="AJ271:AO271"/>
    <mergeCell ref="A271:B271"/>
    <mergeCell ref="C271:D271"/>
    <mergeCell ref="E271:F271"/>
    <mergeCell ref="G271:H271"/>
    <mergeCell ref="I271:K271"/>
    <mergeCell ref="L271:N271"/>
    <mergeCell ref="O271:P271"/>
    <mergeCell ref="Q271:R271"/>
    <mergeCell ref="O270:P270"/>
    <mergeCell ref="Q270:R270"/>
    <mergeCell ref="S270:Z270"/>
    <mergeCell ref="AA270:AE270"/>
    <mergeCell ref="AF270:AH270"/>
    <mergeCell ref="AJ270:AO270"/>
    <mergeCell ref="A270:B270"/>
    <mergeCell ref="C270:D270"/>
    <mergeCell ref="E270:F270"/>
    <mergeCell ref="G270:H270"/>
    <mergeCell ref="I270:K270"/>
    <mergeCell ref="L270:N270"/>
    <mergeCell ref="S273:Z273"/>
    <mergeCell ref="AA273:AE273"/>
    <mergeCell ref="AF273:AH273"/>
    <mergeCell ref="AJ273:AO273"/>
    <mergeCell ref="A273:B273"/>
    <mergeCell ref="C273:D273"/>
    <mergeCell ref="E273:F273"/>
    <mergeCell ref="G273:H273"/>
    <mergeCell ref="I273:K273"/>
    <mergeCell ref="L273:N273"/>
    <mergeCell ref="O273:P273"/>
    <mergeCell ref="Q273:R273"/>
    <mergeCell ref="O272:P272"/>
    <mergeCell ref="Q272:R272"/>
    <mergeCell ref="S272:Z272"/>
    <mergeCell ref="AA272:AE272"/>
    <mergeCell ref="AF272:AH272"/>
    <mergeCell ref="AJ272:AO272"/>
    <mergeCell ref="A272:B272"/>
    <mergeCell ref="C272:D272"/>
    <mergeCell ref="E272:F272"/>
    <mergeCell ref="G272:H272"/>
    <mergeCell ref="I272:K272"/>
    <mergeCell ref="L272:N272"/>
    <mergeCell ref="S275:Z275"/>
    <mergeCell ref="AA275:AE275"/>
    <mergeCell ref="AF275:AH275"/>
    <mergeCell ref="AJ275:AO275"/>
    <mergeCell ref="A275:B275"/>
    <mergeCell ref="C275:D275"/>
    <mergeCell ref="E275:F275"/>
    <mergeCell ref="G275:H275"/>
    <mergeCell ref="I275:K275"/>
    <mergeCell ref="L275:N275"/>
    <mergeCell ref="O275:P275"/>
    <mergeCell ref="Q275:R275"/>
    <mergeCell ref="O274:P274"/>
    <mergeCell ref="Q274:R274"/>
    <mergeCell ref="S274:Z274"/>
    <mergeCell ref="AA274:AE274"/>
    <mergeCell ref="AF274:AH274"/>
    <mergeCell ref="AJ274:AO274"/>
    <mergeCell ref="A274:B274"/>
    <mergeCell ref="C274:D274"/>
    <mergeCell ref="E274:F274"/>
    <mergeCell ref="G274:H274"/>
    <mergeCell ref="I274:K274"/>
    <mergeCell ref="L274:N274"/>
    <mergeCell ref="S277:Z277"/>
    <mergeCell ref="AA277:AE277"/>
    <mergeCell ref="AF277:AH277"/>
    <mergeCell ref="AJ277:AO277"/>
    <mergeCell ref="A277:B277"/>
    <mergeCell ref="C277:D277"/>
    <mergeCell ref="E277:F277"/>
    <mergeCell ref="G277:H277"/>
    <mergeCell ref="I277:K277"/>
    <mergeCell ref="L277:N277"/>
    <mergeCell ref="O277:P277"/>
    <mergeCell ref="Q277:R277"/>
    <mergeCell ref="O276:P276"/>
    <mergeCell ref="Q276:R276"/>
    <mergeCell ref="S276:Z276"/>
    <mergeCell ref="AA276:AE276"/>
    <mergeCell ref="AF276:AH276"/>
    <mergeCell ref="AJ276:AO276"/>
    <mergeCell ref="A276:B276"/>
    <mergeCell ref="C276:D276"/>
    <mergeCell ref="E276:F276"/>
    <mergeCell ref="G276:H276"/>
    <mergeCell ref="I276:K276"/>
    <mergeCell ref="L276:N276"/>
    <mergeCell ref="S279:Z279"/>
    <mergeCell ref="AA279:AE279"/>
    <mergeCell ref="AF279:AH279"/>
    <mergeCell ref="AJ279:AO279"/>
    <mergeCell ref="A279:B279"/>
    <mergeCell ref="C279:D279"/>
    <mergeCell ref="E279:F279"/>
    <mergeCell ref="G279:H279"/>
    <mergeCell ref="I279:K279"/>
    <mergeCell ref="L279:N279"/>
    <mergeCell ref="O279:P279"/>
    <mergeCell ref="Q279:R279"/>
    <mergeCell ref="O278:P278"/>
    <mergeCell ref="Q278:R278"/>
    <mergeCell ref="S278:Z278"/>
    <mergeCell ref="AA278:AE278"/>
    <mergeCell ref="AF278:AH278"/>
    <mergeCell ref="AJ278:AO278"/>
    <mergeCell ref="A278:B278"/>
    <mergeCell ref="C278:D278"/>
    <mergeCell ref="E278:F278"/>
    <mergeCell ref="G278:H278"/>
    <mergeCell ref="I278:K278"/>
    <mergeCell ref="L278:N278"/>
    <mergeCell ref="S281:Z281"/>
    <mergeCell ref="AA281:AE281"/>
    <mergeCell ref="AF281:AH281"/>
    <mergeCell ref="AJ281:AO281"/>
    <mergeCell ref="A281:B281"/>
    <mergeCell ref="C281:D281"/>
    <mergeCell ref="E281:F281"/>
    <mergeCell ref="G281:H281"/>
    <mergeCell ref="I281:K281"/>
    <mergeCell ref="L281:N281"/>
    <mergeCell ref="O281:P281"/>
    <mergeCell ref="Q281:R281"/>
    <mergeCell ref="O280:P280"/>
    <mergeCell ref="Q280:R280"/>
    <mergeCell ref="S280:Z280"/>
    <mergeCell ref="AA280:AE280"/>
    <mergeCell ref="AF280:AH280"/>
    <mergeCell ref="AJ280:AO280"/>
    <mergeCell ref="A280:B280"/>
    <mergeCell ref="C280:D280"/>
    <mergeCell ref="E280:F280"/>
    <mergeCell ref="G280:H280"/>
    <mergeCell ref="I280:K280"/>
    <mergeCell ref="L280:N280"/>
    <mergeCell ref="S283:Z283"/>
    <mergeCell ref="AA283:AE283"/>
    <mergeCell ref="AF283:AH283"/>
    <mergeCell ref="AJ283:AO283"/>
    <mergeCell ref="A283:B283"/>
    <mergeCell ref="C283:D283"/>
    <mergeCell ref="E283:F283"/>
    <mergeCell ref="G283:H283"/>
    <mergeCell ref="I283:K283"/>
    <mergeCell ref="L283:N283"/>
    <mergeCell ref="O283:P283"/>
    <mergeCell ref="Q283:R283"/>
    <mergeCell ref="O282:P282"/>
    <mergeCell ref="Q282:R282"/>
    <mergeCell ref="S282:Z282"/>
    <mergeCell ref="AA282:AE282"/>
    <mergeCell ref="AF282:AH282"/>
    <mergeCell ref="AJ282:AO282"/>
    <mergeCell ref="A282:B282"/>
    <mergeCell ref="C282:D282"/>
    <mergeCell ref="E282:F282"/>
    <mergeCell ref="G282:H282"/>
    <mergeCell ref="I282:K282"/>
    <mergeCell ref="L282:N282"/>
    <mergeCell ref="S285:Z285"/>
    <mergeCell ref="AA285:AE285"/>
    <mergeCell ref="AF285:AH285"/>
    <mergeCell ref="AJ285:AO285"/>
    <mergeCell ref="A285:B285"/>
    <mergeCell ref="C285:D285"/>
    <mergeCell ref="E285:F285"/>
    <mergeCell ref="G285:H285"/>
    <mergeCell ref="I285:K285"/>
    <mergeCell ref="L285:N285"/>
    <mergeCell ref="O285:P285"/>
    <mergeCell ref="Q285:R285"/>
    <mergeCell ref="O284:P284"/>
    <mergeCell ref="Q284:R284"/>
    <mergeCell ref="S284:Z284"/>
    <mergeCell ref="AA284:AE284"/>
    <mergeCell ref="AF284:AH284"/>
    <mergeCell ref="AJ284:AO284"/>
    <mergeCell ref="A284:B284"/>
    <mergeCell ref="C284:D284"/>
    <mergeCell ref="E284:F284"/>
    <mergeCell ref="G284:H284"/>
    <mergeCell ref="I284:K284"/>
    <mergeCell ref="L284:N284"/>
    <mergeCell ref="S287:Z287"/>
    <mergeCell ref="AA287:AE287"/>
    <mergeCell ref="AF287:AH287"/>
    <mergeCell ref="AJ287:AO287"/>
    <mergeCell ref="A287:B287"/>
    <mergeCell ref="C287:D287"/>
    <mergeCell ref="E287:F287"/>
    <mergeCell ref="G287:H287"/>
    <mergeCell ref="I287:K287"/>
    <mergeCell ref="L287:N287"/>
    <mergeCell ref="O287:P287"/>
    <mergeCell ref="Q287:R287"/>
    <mergeCell ref="O286:P286"/>
    <mergeCell ref="Q286:R286"/>
    <mergeCell ref="S286:Z286"/>
    <mergeCell ref="AA286:AE286"/>
    <mergeCell ref="AF286:AH286"/>
    <mergeCell ref="AJ286:AO286"/>
    <mergeCell ref="A286:B286"/>
    <mergeCell ref="C286:D286"/>
    <mergeCell ref="E286:F286"/>
    <mergeCell ref="G286:H286"/>
    <mergeCell ref="I286:K286"/>
    <mergeCell ref="L286:N286"/>
    <mergeCell ref="S289:Z289"/>
    <mergeCell ref="AA289:AE289"/>
    <mergeCell ref="AF289:AH289"/>
    <mergeCell ref="AJ289:AO289"/>
    <mergeCell ref="A289:B289"/>
    <mergeCell ref="C289:D289"/>
    <mergeCell ref="E289:F289"/>
    <mergeCell ref="G289:H289"/>
    <mergeCell ref="I289:K289"/>
    <mergeCell ref="L289:N289"/>
    <mergeCell ref="O289:P289"/>
    <mergeCell ref="Q289:R289"/>
    <mergeCell ref="O288:P288"/>
    <mergeCell ref="Q288:R288"/>
    <mergeCell ref="S288:Z288"/>
    <mergeCell ref="AA288:AE288"/>
    <mergeCell ref="AF288:AH288"/>
    <mergeCell ref="AJ288:AO288"/>
    <mergeCell ref="A288:B288"/>
    <mergeCell ref="C288:D288"/>
    <mergeCell ref="E288:F288"/>
    <mergeCell ref="G288:H288"/>
    <mergeCell ref="I288:K288"/>
    <mergeCell ref="L288:N288"/>
    <mergeCell ref="S291:Z291"/>
    <mergeCell ref="AA291:AE291"/>
    <mergeCell ref="AF291:AH291"/>
    <mergeCell ref="AJ291:AO291"/>
    <mergeCell ref="A291:B291"/>
    <mergeCell ref="C291:D291"/>
    <mergeCell ref="E291:F291"/>
    <mergeCell ref="G291:H291"/>
    <mergeCell ref="I291:K291"/>
    <mergeCell ref="L291:N291"/>
    <mergeCell ref="O291:P291"/>
    <mergeCell ref="Q291:R291"/>
    <mergeCell ref="O290:P290"/>
    <mergeCell ref="Q290:R290"/>
    <mergeCell ref="S290:Z290"/>
    <mergeCell ref="AA290:AE290"/>
    <mergeCell ref="AF290:AH290"/>
    <mergeCell ref="AJ290:AO290"/>
    <mergeCell ref="A290:B290"/>
    <mergeCell ref="C290:D290"/>
    <mergeCell ref="E290:F290"/>
    <mergeCell ref="G290:H290"/>
    <mergeCell ref="I290:K290"/>
    <mergeCell ref="L290:N290"/>
    <mergeCell ref="S293:Z293"/>
    <mergeCell ref="AA293:AE293"/>
    <mergeCell ref="AF293:AH293"/>
    <mergeCell ref="AJ293:AO293"/>
    <mergeCell ref="A293:B293"/>
    <mergeCell ref="C293:D293"/>
    <mergeCell ref="E293:F293"/>
    <mergeCell ref="G293:H293"/>
    <mergeCell ref="I293:K293"/>
    <mergeCell ref="L293:N293"/>
    <mergeCell ref="O293:P293"/>
    <mergeCell ref="Q293:R293"/>
    <mergeCell ref="O292:P292"/>
    <mergeCell ref="Q292:R292"/>
    <mergeCell ref="S292:Z292"/>
    <mergeCell ref="AA292:AE292"/>
    <mergeCell ref="AF292:AH292"/>
    <mergeCell ref="AJ292:AO292"/>
    <mergeCell ref="A292:B292"/>
    <mergeCell ref="C292:D292"/>
    <mergeCell ref="E292:F292"/>
    <mergeCell ref="G292:H292"/>
    <mergeCell ref="I292:K292"/>
    <mergeCell ref="L292:N292"/>
    <mergeCell ref="S295:Z295"/>
    <mergeCell ref="AA295:AE295"/>
    <mergeCell ref="AF295:AH295"/>
    <mergeCell ref="AJ295:AO295"/>
    <mergeCell ref="A295:B295"/>
    <mergeCell ref="C295:D295"/>
    <mergeCell ref="E295:F295"/>
    <mergeCell ref="G295:H295"/>
    <mergeCell ref="I295:K295"/>
    <mergeCell ref="L295:N295"/>
    <mergeCell ref="O295:P295"/>
    <mergeCell ref="Q295:R295"/>
    <mergeCell ref="O294:P294"/>
    <mergeCell ref="Q294:R294"/>
    <mergeCell ref="S294:Z294"/>
    <mergeCell ref="AA294:AE294"/>
    <mergeCell ref="AF294:AH294"/>
    <mergeCell ref="AJ294:AO294"/>
    <mergeCell ref="A294:B294"/>
    <mergeCell ref="C294:D294"/>
    <mergeCell ref="E294:F294"/>
    <mergeCell ref="G294:H294"/>
    <mergeCell ref="I294:K294"/>
    <mergeCell ref="L294:N294"/>
    <mergeCell ref="S297:Z297"/>
    <mergeCell ref="AA297:AE297"/>
    <mergeCell ref="AF297:AH297"/>
    <mergeCell ref="AJ297:AO297"/>
    <mergeCell ref="A297:B297"/>
    <mergeCell ref="C297:D297"/>
    <mergeCell ref="E297:F297"/>
    <mergeCell ref="G297:H297"/>
    <mergeCell ref="I297:K297"/>
    <mergeCell ref="L297:N297"/>
    <mergeCell ref="O297:P297"/>
    <mergeCell ref="Q297:R297"/>
    <mergeCell ref="O296:P296"/>
    <mergeCell ref="Q296:R296"/>
    <mergeCell ref="S296:Z296"/>
    <mergeCell ref="AA296:AE296"/>
    <mergeCell ref="AF296:AH296"/>
    <mergeCell ref="AJ296:AO296"/>
    <mergeCell ref="A296:B296"/>
    <mergeCell ref="C296:D296"/>
    <mergeCell ref="E296:F296"/>
    <mergeCell ref="G296:H296"/>
    <mergeCell ref="I296:K296"/>
    <mergeCell ref="L296:N296"/>
    <mergeCell ref="S299:Z299"/>
    <mergeCell ref="AA299:AE299"/>
    <mergeCell ref="AF299:AH299"/>
    <mergeCell ref="AJ299:AO299"/>
    <mergeCell ref="A299:B299"/>
    <mergeCell ref="C299:D299"/>
    <mergeCell ref="E299:F299"/>
    <mergeCell ref="G299:H299"/>
    <mergeCell ref="I299:K299"/>
    <mergeCell ref="L299:N299"/>
    <mergeCell ref="O299:P299"/>
    <mergeCell ref="Q299:R299"/>
    <mergeCell ref="O298:P298"/>
    <mergeCell ref="Q298:R298"/>
    <mergeCell ref="S298:Z298"/>
    <mergeCell ref="AA298:AE298"/>
    <mergeCell ref="AF298:AH298"/>
    <mergeCell ref="AJ298:AO298"/>
    <mergeCell ref="A298:B298"/>
    <mergeCell ref="C298:D298"/>
    <mergeCell ref="E298:F298"/>
    <mergeCell ref="G298:H298"/>
    <mergeCell ref="I298:K298"/>
    <mergeCell ref="L298:N298"/>
    <mergeCell ref="J301:K301"/>
    <mergeCell ref="L301:M301"/>
    <mergeCell ref="AA301:AB301"/>
    <mergeCell ref="AC301:AD301"/>
    <mergeCell ref="AM301:AO301"/>
    <mergeCell ref="O300:P300"/>
    <mergeCell ref="Q300:R300"/>
    <mergeCell ref="S300:Z300"/>
    <mergeCell ref="AA300:AE300"/>
    <mergeCell ref="AF300:AH300"/>
    <mergeCell ref="AJ300:AO300"/>
    <mergeCell ref="A300:B300"/>
    <mergeCell ref="C300:D300"/>
    <mergeCell ref="E300:F300"/>
    <mergeCell ref="G300:H300"/>
    <mergeCell ref="I300:K300"/>
    <mergeCell ref="L300:N300"/>
  </mergeCells>
  <pageMargins left="0.39370078740157499" right="0.39370078740157499" top="0.39370078740157499" bottom="0.70272440944881898" header="0.39370078740157499" footer="0.39370078740157499"/>
  <pageSetup paperSize="9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99FF"/>
  </sheetPr>
  <dimension ref="A1:BD302"/>
  <sheetViews>
    <sheetView showGridLines="0" topLeftCell="A72" zoomScale="110" zoomScaleNormal="110" workbookViewId="0">
      <selection activeCell="AZ72" sqref="AZ72"/>
    </sheetView>
  </sheetViews>
  <sheetFormatPr baseColWidth="10" defaultRowHeight="15" x14ac:dyDescent="0.25"/>
  <cols>
    <col min="1" max="1" width="17.28515625" style="459" customWidth="1"/>
    <col min="2" max="2" width="2.85546875" style="368" customWidth="1"/>
    <col min="3" max="6" width="2.7109375" style="368" customWidth="1"/>
    <col min="7" max="7" width="2.85546875" style="368" customWidth="1"/>
    <col min="8" max="10" width="2.7109375" style="368" customWidth="1"/>
    <col min="11" max="11" width="2.42578125" style="368" customWidth="1"/>
    <col min="12" max="12" width="0.28515625" style="368" customWidth="1"/>
    <col min="13" max="13" width="1" style="368" customWidth="1"/>
    <col min="14" max="14" width="1.5703125" style="368" customWidth="1"/>
    <col min="15" max="27" width="2.7109375" style="368" customWidth="1"/>
    <col min="28" max="28" width="2.42578125" style="368" customWidth="1"/>
    <col min="29" max="29" width="0.28515625" style="368" customWidth="1"/>
    <col min="30" max="30" width="1.85546875" style="368" customWidth="1"/>
    <col min="31" max="31" width="0.85546875" style="368" customWidth="1"/>
    <col min="32" max="35" width="2.7109375" style="368" customWidth="1"/>
    <col min="36" max="36" width="3.28515625" style="368" customWidth="1"/>
    <col min="37" max="37" width="3.140625" style="368" customWidth="1"/>
    <col min="38" max="39" width="2.7109375" style="368" customWidth="1"/>
    <col min="40" max="41" width="0.85546875" style="368" customWidth="1"/>
    <col min="42" max="42" width="1" style="368" customWidth="1"/>
    <col min="43" max="43" width="17" style="368" bestFit="1" customWidth="1"/>
    <col min="44" max="44" width="15" style="368" bestFit="1" customWidth="1"/>
    <col min="45" max="45" width="17" style="506" bestFit="1" customWidth="1"/>
    <col min="46" max="46" width="17.5703125" style="546" bestFit="1" customWidth="1"/>
    <col min="47" max="47" width="17" style="368" bestFit="1" customWidth="1"/>
    <col min="48" max="48" width="17.42578125" style="368" bestFit="1" customWidth="1"/>
    <col min="49" max="49" width="17.5703125" style="546" bestFit="1" customWidth="1"/>
    <col min="50" max="50" width="17" style="368" bestFit="1" customWidth="1"/>
    <col min="51" max="51" width="16" style="368" bestFit="1" customWidth="1"/>
    <col min="52" max="52" width="17.5703125" style="368" bestFit="1" customWidth="1"/>
    <col min="53" max="53" width="14.85546875" style="368" bestFit="1" customWidth="1"/>
    <col min="54" max="55" width="16" style="368" bestFit="1" customWidth="1"/>
    <col min="56" max="56" width="0.5703125" style="368" customWidth="1"/>
    <col min="57" max="16384" width="11.42578125" style="368"/>
  </cols>
  <sheetData>
    <row r="1" spans="2:55" ht="4.3499999999999996" customHeight="1" x14ac:dyDescent="0.25"/>
    <row r="2" spans="2:55" ht="4.3499999999999996" customHeight="1" x14ac:dyDescent="0.25">
      <c r="B2" s="1583"/>
      <c r="C2" s="1583"/>
      <c r="D2" s="1583"/>
      <c r="E2" s="1583"/>
      <c r="F2" s="1583"/>
      <c r="G2" s="1583"/>
      <c r="H2" s="1583"/>
      <c r="I2" s="1583"/>
      <c r="J2" s="1583"/>
      <c r="K2" s="1583"/>
    </row>
    <row r="3" spans="2:55" ht="14.1" customHeight="1" x14ac:dyDescent="0.25">
      <c r="B3" s="1583"/>
      <c r="C3" s="1583"/>
      <c r="D3" s="1583"/>
      <c r="E3" s="1583"/>
      <c r="F3" s="1583"/>
      <c r="G3" s="1583"/>
      <c r="H3" s="1583"/>
      <c r="I3" s="1583"/>
      <c r="J3" s="1583"/>
      <c r="K3" s="1583"/>
      <c r="N3" s="1937" t="s">
        <v>448</v>
      </c>
      <c r="O3" s="1583"/>
      <c r="P3" s="1583"/>
      <c r="Q3" s="1583"/>
      <c r="R3" s="1583"/>
      <c r="S3" s="1583"/>
      <c r="T3" s="1583"/>
      <c r="U3" s="1583"/>
      <c r="V3" s="1583"/>
      <c r="W3" s="1583"/>
      <c r="X3" s="1583"/>
      <c r="Y3" s="1583"/>
      <c r="Z3" s="1583"/>
      <c r="AA3" s="1583"/>
      <c r="AB3" s="1583"/>
      <c r="AE3" s="1585" t="s">
        <v>271</v>
      </c>
      <c r="AF3" s="1583"/>
      <c r="AG3" s="1583"/>
      <c r="AH3" s="1583"/>
      <c r="AI3" s="1583"/>
      <c r="AJ3" s="1583"/>
      <c r="AK3" s="1583"/>
      <c r="AL3" s="1583"/>
      <c r="AM3" s="1583"/>
      <c r="AN3" s="1583"/>
      <c r="AP3" s="1586" t="s">
        <v>450</v>
      </c>
      <c r="AQ3" s="1583"/>
      <c r="AR3" s="1583"/>
      <c r="AS3" s="1583"/>
      <c r="AT3" s="1583"/>
    </row>
    <row r="4" spans="2:55" ht="7.15" customHeight="1" x14ac:dyDescent="0.25">
      <c r="B4" s="1583"/>
      <c r="C4" s="1583"/>
      <c r="D4" s="1583"/>
      <c r="E4" s="1583"/>
      <c r="F4" s="1583"/>
      <c r="G4" s="1583"/>
      <c r="H4" s="1583"/>
      <c r="I4" s="1583"/>
      <c r="J4" s="1583"/>
      <c r="K4" s="1583"/>
      <c r="N4" s="1583"/>
      <c r="O4" s="1583"/>
      <c r="P4" s="1583"/>
      <c r="Q4" s="1583"/>
      <c r="R4" s="1583"/>
      <c r="S4" s="1583"/>
      <c r="T4" s="1583"/>
      <c r="U4" s="1583"/>
      <c r="V4" s="1583"/>
      <c r="W4" s="1583"/>
      <c r="X4" s="1583"/>
      <c r="Y4" s="1583"/>
      <c r="Z4" s="1583"/>
      <c r="AA4" s="1583"/>
      <c r="AB4" s="1583"/>
    </row>
    <row r="5" spans="2:55" ht="28.35" customHeight="1" x14ac:dyDescent="0.25">
      <c r="B5" s="1583"/>
      <c r="C5" s="1583"/>
      <c r="D5" s="1583"/>
      <c r="E5" s="1583"/>
      <c r="F5" s="1583"/>
      <c r="G5" s="1583"/>
      <c r="H5" s="1583"/>
      <c r="I5" s="1583"/>
      <c r="J5" s="1583"/>
      <c r="K5" s="1583"/>
      <c r="N5" s="1583"/>
      <c r="O5" s="1583"/>
      <c r="P5" s="1583"/>
      <c r="Q5" s="1583"/>
      <c r="R5" s="1583"/>
      <c r="S5" s="1583"/>
      <c r="T5" s="1583"/>
      <c r="U5" s="1583"/>
      <c r="V5" s="1583"/>
      <c r="W5" s="1583"/>
      <c r="X5" s="1583"/>
      <c r="Y5" s="1583"/>
      <c r="Z5" s="1583"/>
      <c r="AA5" s="1583"/>
      <c r="AB5" s="1583"/>
      <c r="AE5" s="1587" t="s">
        <v>272</v>
      </c>
      <c r="AF5" s="1583"/>
      <c r="AG5" s="1583"/>
      <c r="AH5" s="1583"/>
      <c r="AI5" s="1583"/>
      <c r="AJ5" s="1583"/>
      <c r="AK5" s="1583"/>
      <c r="AL5" s="1583"/>
      <c r="AM5" s="1583"/>
      <c r="AN5" s="1583"/>
      <c r="AP5" s="1588" t="s">
        <v>273</v>
      </c>
      <c r="AQ5" s="1583"/>
      <c r="AR5" s="1583"/>
      <c r="AS5" s="1583"/>
      <c r="AT5" s="1583"/>
    </row>
    <row r="6" spans="2:55" ht="2.85" customHeight="1" x14ac:dyDescent="0.25">
      <c r="B6" s="1583"/>
      <c r="C6" s="1583"/>
      <c r="D6" s="1583"/>
      <c r="E6" s="1583"/>
      <c r="F6" s="1583"/>
      <c r="G6" s="1583"/>
      <c r="H6" s="1583"/>
      <c r="I6" s="1583"/>
      <c r="J6" s="1583"/>
      <c r="K6" s="1583"/>
      <c r="AE6" s="1583"/>
      <c r="AF6" s="1583"/>
      <c r="AG6" s="1583"/>
      <c r="AH6" s="1583"/>
      <c r="AI6" s="1583"/>
      <c r="AJ6" s="1583"/>
      <c r="AK6" s="1583"/>
      <c r="AL6" s="1583"/>
      <c r="AM6" s="1583"/>
      <c r="AN6" s="1583"/>
      <c r="AP6" s="1583"/>
      <c r="AQ6" s="1583"/>
      <c r="AR6" s="1583"/>
      <c r="AS6" s="1583"/>
      <c r="AT6" s="1583"/>
    </row>
    <row r="7" spans="2:55" x14ac:dyDescent="0.25">
      <c r="AE7" s="1583"/>
      <c r="AF7" s="1583"/>
      <c r="AG7" s="1583"/>
      <c r="AH7" s="1583"/>
      <c r="AI7" s="1583"/>
      <c r="AJ7" s="1583"/>
      <c r="AK7" s="1583"/>
      <c r="AL7" s="1583"/>
      <c r="AM7" s="1583"/>
      <c r="AN7" s="1583"/>
      <c r="AP7" s="1583"/>
      <c r="AQ7" s="1583"/>
      <c r="AR7" s="1583"/>
      <c r="AS7" s="1583"/>
      <c r="AT7" s="1583"/>
    </row>
    <row r="8" spans="2:55" ht="7.15" customHeight="1" x14ac:dyDescent="0.25"/>
    <row r="9" spans="2:55" ht="14.1" customHeight="1" x14ac:dyDescent="0.25">
      <c r="AE9" s="1587" t="s">
        <v>274</v>
      </c>
      <c r="AF9" s="1583"/>
      <c r="AG9" s="1583"/>
      <c r="AH9" s="1583"/>
      <c r="AI9" s="1583"/>
      <c r="AJ9" s="1583"/>
      <c r="AK9" s="1583"/>
      <c r="AL9" s="1583"/>
      <c r="AM9" s="1583"/>
      <c r="AN9" s="1583"/>
      <c r="AP9" s="1588" t="s">
        <v>695</v>
      </c>
      <c r="AQ9" s="1583"/>
      <c r="AR9" s="1583"/>
      <c r="AS9" s="1583"/>
      <c r="AT9" s="1583"/>
    </row>
    <row r="10" spans="2:55" ht="0" hidden="1" customHeight="1" x14ac:dyDescent="0.25"/>
    <row r="11" spans="2:55" ht="19.899999999999999" customHeight="1" x14ac:dyDescent="0.25">
      <c r="AS11" s="570">
        <f>+AS22-AS14</f>
        <v>1273920000</v>
      </c>
    </row>
    <row r="12" spans="2:55" ht="0" hidden="1" customHeight="1" x14ac:dyDescent="0.25"/>
    <row r="13" spans="2:55" ht="8.4499999999999993" customHeight="1" x14ac:dyDescent="0.25">
      <c r="AT13" s="561"/>
    </row>
    <row r="14" spans="2:55" ht="29.25" customHeight="1" x14ac:dyDescent="0.25">
      <c r="B14" s="1597" t="s">
        <v>275</v>
      </c>
      <c r="C14" s="1590"/>
      <c r="D14" s="1590"/>
      <c r="E14" s="1590"/>
      <c r="F14" s="1591"/>
      <c r="G14" s="1598" t="s">
        <v>449</v>
      </c>
      <c r="H14" s="1590"/>
      <c r="I14" s="1591"/>
      <c r="J14" s="1597" t="s">
        <v>276</v>
      </c>
      <c r="K14" s="1590"/>
      <c r="L14" s="1590"/>
      <c r="M14" s="1590"/>
      <c r="N14" s="1590"/>
      <c r="O14" s="1590"/>
      <c r="P14" s="1590"/>
      <c r="Q14" s="1591"/>
      <c r="R14" s="1599" t="s">
        <v>277</v>
      </c>
      <c r="S14" s="1590"/>
      <c r="T14" s="1590"/>
      <c r="U14" s="1590"/>
      <c r="V14" s="1590"/>
      <c r="W14" s="1590"/>
      <c r="X14" s="1591"/>
      <c r="Y14" s="1597" t="s">
        <v>278</v>
      </c>
      <c r="Z14" s="1590"/>
      <c r="AA14" s="1590"/>
      <c r="AB14" s="1590"/>
      <c r="AC14" s="1590"/>
      <c r="AD14" s="1590"/>
      <c r="AE14" s="1591"/>
      <c r="AF14" s="1637" t="s">
        <v>696</v>
      </c>
      <c r="AG14" s="1638"/>
      <c r="AH14" s="1638"/>
      <c r="AI14" s="1638"/>
      <c r="AJ14" s="1638"/>
      <c r="AK14" s="1639"/>
      <c r="AL14" s="369" t="s">
        <v>269</v>
      </c>
      <c r="AM14" s="369" t="s">
        <v>269</v>
      </c>
      <c r="AN14" s="1600" t="s">
        <v>269</v>
      </c>
      <c r="AO14" s="1583"/>
      <c r="AP14" s="1583"/>
      <c r="AQ14" s="469">
        <f>+AQ15-AQ22</f>
        <v>-623920000</v>
      </c>
      <c r="AR14" s="369" t="s">
        <v>269</v>
      </c>
      <c r="AS14" s="507">
        <v>13863620898</v>
      </c>
      <c r="AT14" s="551" t="s">
        <v>269</v>
      </c>
      <c r="AU14" s="369" t="s">
        <v>269</v>
      </c>
      <c r="AV14" s="369" t="s">
        <v>269</v>
      </c>
      <c r="AW14" s="551" t="s">
        <v>269</v>
      </c>
      <c r="AX14" s="369" t="s">
        <v>269</v>
      </c>
      <c r="AY14" s="369" t="s">
        <v>269</v>
      </c>
      <c r="AZ14" s="369" t="s">
        <v>269</v>
      </c>
      <c r="BA14" s="369" t="s">
        <v>269</v>
      </c>
      <c r="BB14" s="369" t="s">
        <v>269</v>
      </c>
      <c r="BC14" s="369" t="s">
        <v>269</v>
      </c>
    </row>
    <row r="15" spans="2:55" x14ac:dyDescent="0.25">
      <c r="B15" s="1589" t="s">
        <v>279</v>
      </c>
      <c r="C15" s="1590"/>
      <c r="D15" s="1590"/>
      <c r="E15" s="1590"/>
      <c r="F15" s="1590"/>
      <c r="G15" s="1591"/>
      <c r="H15" s="1592" t="s">
        <v>273</v>
      </c>
      <c r="I15" s="1590"/>
      <c r="J15" s="1590"/>
      <c r="K15" s="1590"/>
      <c r="L15" s="1590"/>
      <c r="M15" s="1590"/>
      <c r="N15" s="1590"/>
      <c r="O15" s="1590"/>
      <c r="P15" s="1590"/>
      <c r="Q15" s="1590"/>
      <c r="R15" s="1590"/>
      <c r="S15" s="1590"/>
      <c r="T15" s="1590"/>
      <c r="U15" s="1590"/>
      <c r="V15" s="1590"/>
      <c r="W15" s="1590"/>
      <c r="X15" s="1590"/>
      <c r="Y15" s="1590"/>
      <c r="Z15" s="1590"/>
      <c r="AA15" s="1590"/>
      <c r="AB15" s="1590"/>
      <c r="AC15" s="1590"/>
      <c r="AD15" s="1590"/>
      <c r="AE15" s="1590"/>
      <c r="AF15" s="1590"/>
      <c r="AG15" s="1590"/>
      <c r="AH15" s="1591"/>
      <c r="AI15" s="367" t="s">
        <v>269</v>
      </c>
      <c r="AJ15" s="367" t="s">
        <v>269</v>
      </c>
      <c r="AK15" s="367" t="s">
        <v>269</v>
      </c>
      <c r="AL15" s="367" t="s">
        <v>269</v>
      </c>
      <c r="AM15" s="367" t="s">
        <v>269</v>
      </c>
      <c r="AN15" s="1593" t="s">
        <v>269</v>
      </c>
      <c r="AO15" s="1594"/>
      <c r="AP15" s="1594"/>
      <c r="AQ15" s="369">
        <v>32361825822</v>
      </c>
      <c r="AR15" s="369" t="s">
        <v>269</v>
      </c>
      <c r="AS15" s="571"/>
      <c r="AT15" s="551" t="s">
        <v>269</v>
      </c>
      <c r="AU15" s="369" t="s">
        <v>269</v>
      </c>
      <c r="AV15" s="369" t="s">
        <v>269</v>
      </c>
      <c r="AW15" s="551" t="s">
        <v>269</v>
      </c>
      <c r="AX15" s="369" t="s">
        <v>269</v>
      </c>
      <c r="AY15" s="369" t="s">
        <v>269</v>
      </c>
      <c r="AZ15" s="369" t="s">
        <v>269</v>
      </c>
      <c r="BA15" s="369" t="s">
        <v>269</v>
      </c>
      <c r="BB15" s="369" t="s">
        <v>269</v>
      </c>
      <c r="BC15" s="369" t="s">
        <v>269</v>
      </c>
    </row>
    <row r="16" spans="2:55" x14ac:dyDescent="0.25">
      <c r="B16" s="1589" t="s">
        <v>697</v>
      </c>
      <c r="C16" s="1590"/>
      <c r="D16" s="1590"/>
      <c r="E16" s="1590"/>
      <c r="F16" s="1590"/>
      <c r="G16" s="1590"/>
      <c r="H16" s="1591"/>
      <c r="I16" s="1592" t="s">
        <v>698</v>
      </c>
      <c r="J16" s="1590"/>
      <c r="K16" s="1590"/>
      <c r="L16" s="1590"/>
      <c r="M16" s="1590"/>
      <c r="N16" s="1590"/>
      <c r="O16" s="1590"/>
      <c r="P16" s="1590"/>
      <c r="Q16" s="1590"/>
      <c r="R16" s="1590"/>
      <c r="S16" s="1590"/>
      <c r="T16" s="1590"/>
      <c r="U16" s="1590"/>
      <c r="V16" s="1590"/>
      <c r="W16" s="1590"/>
      <c r="X16" s="1590"/>
      <c r="Y16" s="1590"/>
      <c r="Z16" s="1590"/>
      <c r="AA16" s="1590"/>
      <c r="AB16" s="1590"/>
      <c r="AC16" s="1590"/>
      <c r="AD16" s="1590"/>
      <c r="AE16" s="1590"/>
      <c r="AF16" s="1590"/>
      <c r="AG16" s="1590"/>
      <c r="AH16" s="1590"/>
      <c r="AI16" s="1590"/>
      <c r="AJ16" s="1590"/>
      <c r="AK16" s="1590"/>
      <c r="AL16" s="1590"/>
      <c r="AM16" s="1590"/>
      <c r="AN16" s="1590"/>
      <c r="AO16" s="1590"/>
      <c r="AP16" s="1591"/>
      <c r="AQ16" s="369" t="s">
        <v>269</v>
      </c>
      <c r="AR16" s="369" t="s">
        <v>269</v>
      </c>
      <c r="AS16" s="507"/>
      <c r="AT16" s="551" t="s">
        <v>269</v>
      </c>
      <c r="AU16" s="369" t="s">
        <v>269</v>
      </c>
      <c r="AV16" s="369" t="s">
        <v>269</v>
      </c>
      <c r="AW16" s="551" t="s">
        <v>269</v>
      </c>
      <c r="AX16" s="369" t="s">
        <v>269</v>
      </c>
      <c r="AY16" s="369" t="s">
        <v>269</v>
      </c>
      <c r="AZ16" s="369" t="s">
        <v>269</v>
      </c>
      <c r="BA16" s="369" t="s">
        <v>269</v>
      </c>
      <c r="BB16" s="369" t="s">
        <v>269</v>
      </c>
      <c r="BC16" s="369" t="s">
        <v>269</v>
      </c>
    </row>
    <row r="17" spans="1:56" ht="24.75" customHeight="1" x14ac:dyDescent="0.25">
      <c r="B17" s="1595" t="s">
        <v>280</v>
      </c>
      <c r="C17" s="1591"/>
      <c r="D17" s="1596" t="s">
        <v>281</v>
      </c>
      <c r="E17" s="1591"/>
      <c r="F17" s="1595" t="s">
        <v>282</v>
      </c>
      <c r="G17" s="1591"/>
      <c r="H17" s="1595" t="s">
        <v>283</v>
      </c>
      <c r="I17" s="1591"/>
      <c r="J17" s="1595" t="s">
        <v>284</v>
      </c>
      <c r="K17" s="1590"/>
      <c r="L17" s="1591"/>
      <c r="M17" s="1595" t="s">
        <v>285</v>
      </c>
      <c r="N17" s="1590"/>
      <c r="O17" s="1591"/>
      <c r="P17" s="1595" t="s">
        <v>286</v>
      </c>
      <c r="Q17" s="1591"/>
      <c r="R17" s="1595" t="s">
        <v>287</v>
      </c>
      <c r="S17" s="1591"/>
      <c r="T17" s="1595" t="s">
        <v>288</v>
      </c>
      <c r="U17" s="1590"/>
      <c r="V17" s="1590"/>
      <c r="W17" s="1590"/>
      <c r="X17" s="1590"/>
      <c r="Y17" s="1590"/>
      <c r="Z17" s="1590"/>
      <c r="AA17" s="1591"/>
      <c r="AB17" s="1595" t="s">
        <v>289</v>
      </c>
      <c r="AC17" s="1590"/>
      <c r="AD17" s="1590"/>
      <c r="AE17" s="1590"/>
      <c r="AF17" s="1591"/>
      <c r="AG17" s="1595" t="s">
        <v>290</v>
      </c>
      <c r="AH17" s="1590"/>
      <c r="AI17" s="1591"/>
      <c r="AJ17" s="370" t="s">
        <v>291</v>
      </c>
      <c r="AK17" s="1595" t="s">
        <v>292</v>
      </c>
      <c r="AL17" s="1590"/>
      <c r="AM17" s="1590"/>
      <c r="AN17" s="1590"/>
      <c r="AO17" s="1590"/>
      <c r="AP17" s="1591"/>
      <c r="AQ17" s="370" t="s">
        <v>293</v>
      </c>
      <c r="AR17" s="370" t="s">
        <v>294</v>
      </c>
      <c r="AS17" s="508" t="s">
        <v>295</v>
      </c>
      <c r="AT17" s="552" t="s">
        <v>296</v>
      </c>
      <c r="AU17" s="370" t="s">
        <v>297</v>
      </c>
      <c r="AV17" s="370" t="s">
        <v>298</v>
      </c>
      <c r="AW17" s="552" t="s">
        <v>299</v>
      </c>
      <c r="AX17" s="370" t="s">
        <v>300</v>
      </c>
      <c r="AY17" s="370" t="s">
        <v>301</v>
      </c>
      <c r="AZ17" s="370" t="s">
        <v>302</v>
      </c>
      <c r="BA17" s="370" t="s">
        <v>303</v>
      </c>
      <c r="BB17" s="370" t="s">
        <v>304</v>
      </c>
      <c r="BC17" s="370" t="s">
        <v>305</v>
      </c>
    </row>
    <row r="18" spans="1:56" s="441" customFormat="1" ht="12.75" x14ac:dyDescent="0.2">
      <c r="A18" s="460"/>
      <c r="B18" s="1640" t="s">
        <v>35</v>
      </c>
      <c r="C18" s="1641"/>
      <c r="D18" s="1640" t="s">
        <v>312</v>
      </c>
      <c r="E18" s="1641"/>
      <c r="F18" s="1640"/>
      <c r="G18" s="1641"/>
      <c r="H18" s="1640"/>
      <c r="I18" s="1641"/>
      <c r="J18" s="1640"/>
      <c r="K18" s="1641"/>
      <c r="L18" s="1641"/>
      <c r="M18" s="1640"/>
      <c r="N18" s="1641"/>
      <c r="O18" s="1641"/>
      <c r="P18" s="1640"/>
      <c r="Q18" s="1641"/>
      <c r="R18" s="1640"/>
      <c r="S18" s="1641"/>
      <c r="T18" s="1643" t="s">
        <v>23</v>
      </c>
      <c r="U18" s="1641"/>
      <c r="V18" s="1641"/>
      <c r="W18" s="1641"/>
      <c r="X18" s="1641"/>
      <c r="Y18" s="1641"/>
      <c r="Z18" s="1641"/>
      <c r="AA18" s="1641"/>
      <c r="AB18" s="1640" t="s">
        <v>306</v>
      </c>
      <c r="AC18" s="1641"/>
      <c r="AD18" s="1641"/>
      <c r="AE18" s="1641"/>
      <c r="AF18" s="1641"/>
      <c r="AG18" s="1640" t="s">
        <v>307</v>
      </c>
      <c r="AH18" s="1641"/>
      <c r="AI18" s="1641"/>
      <c r="AJ18" s="439" t="s">
        <v>86</v>
      </c>
      <c r="AK18" s="1642" t="s">
        <v>308</v>
      </c>
      <c r="AL18" s="1641"/>
      <c r="AM18" s="1641"/>
      <c r="AN18" s="1641"/>
      <c r="AO18" s="1641"/>
      <c r="AP18" s="1641"/>
      <c r="AQ18" s="440">
        <f>+AQ34</f>
        <v>153005016667</v>
      </c>
      <c r="AR18" s="440">
        <f t="shared" ref="AR18:BC18" si="0">+AR34</f>
        <v>151004919096</v>
      </c>
      <c r="AS18" s="509">
        <f t="shared" si="0"/>
        <v>2000097571</v>
      </c>
      <c r="AT18" s="553">
        <f t="shared" si="0"/>
        <v>9382000000</v>
      </c>
      <c r="AU18" s="440">
        <f t="shared" si="0"/>
        <v>95319446798</v>
      </c>
      <c r="AV18" s="440">
        <f t="shared" si="0"/>
        <v>55685472298</v>
      </c>
      <c r="AW18" s="553">
        <f t="shared" si="0"/>
        <v>93799286837</v>
      </c>
      <c r="AX18" s="440">
        <f t="shared" si="0"/>
        <v>1520159961</v>
      </c>
      <c r="AY18" s="440">
        <f t="shared" si="0"/>
        <v>93799286837</v>
      </c>
      <c r="AZ18" s="440">
        <f t="shared" si="0"/>
        <v>0</v>
      </c>
      <c r="BA18" s="440">
        <f t="shared" si="0"/>
        <v>93799286837</v>
      </c>
      <c r="BB18" s="440">
        <f t="shared" si="0"/>
        <v>0</v>
      </c>
      <c r="BC18" s="440">
        <f t="shared" si="0"/>
        <v>209100732</v>
      </c>
    </row>
    <row r="19" spans="1:56" s="441" customFormat="1" ht="12.75" x14ac:dyDescent="0.2">
      <c r="A19" s="460"/>
      <c r="B19" s="1640" t="s">
        <v>35</v>
      </c>
      <c r="C19" s="1641"/>
      <c r="D19" s="1640" t="s">
        <v>315</v>
      </c>
      <c r="E19" s="1641"/>
      <c r="F19" s="1640"/>
      <c r="G19" s="1641"/>
      <c r="H19" s="1640"/>
      <c r="I19" s="1641"/>
      <c r="J19" s="1640"/>
      <c r="K19" s="1641"/>
      <c r="L19" s="1641"/>
      <c r="M19" s="1640"/>
      <c r="N19" s="1641"/>
      <c r="O19" s="1641"/>
      <c r="P19" s="1640"/>
      <c r="Q19" s="1641"/>
      <c r="R19" s="1640"/>
      <c r="S19" s="1641"/>
      <c r="T19" s="1643" t="s">
        <v>25</v>
      </c>
      <c r="U19" s="1641"/>
      <c r="V19" s="1641"/>
      <c r="W19" s="1641"/>
      <c r="X19" s="1641"/>
      <c r="Y19" s="1641"/>
      <c r="Z19" s="1641"/>
      <c r="AA19" s="1641"/>
      <c r="AB19" s="1640" t="s">
        <v>306</v>
      </c>
      <c r="AC19" s="1641"/>
      <c r="AD19" s="1641"/>
      <c r="AE19" s="1641"/>
      <c r="AF19" s="1641"/>
      <c r="AG19" s="1640" t="s">
        <v>307</v>
      </c>
      <c r="AH19" s="1641"/>
      <c r="AI19" s="1641"/>
      <c r="AJ19" s="439" t="s">
        <v>86</v>
      </c>
      <c r="AK19" s="1642" t="s">
        <v>308</v>
      </c>
      <c r="AL19" s="1641"/>
      <c r="AM19" s="1641"/>
      <c r="AN19" s="1641"/>
      <c r="AO19" s="1641"/>
      <c r="AP19" s="1641"/>
      <c r="AQ19" s="440">
        <f>+AQ72+AQ73</f>
        <v>18461500000</v>
      </c>
      <c r="AR19" s="440">
        <f t="shared" ref="AR19:BD19" si="1">+AR72+AR73</f>
        <v>11083063884.059999</v>
      </c>
      <c r="AS19" s="509">
        <f t="shared" si="1"/>
        <v>7378436115.9400005</v>
      </c>
      <c r="AT19" s="553">
        <f t="shared" si="1"/>
        <v>0</v>
      </c>
      <c r="AU19" s="440">
        <f t="shared" si="1"/>
        <v>9064444349.2999992</v>
      </c>
      <c r="AV19" s="440">
        <f t="shared" si="1"/>
        <v>2018619534.76</v>
      </c>
      <c r="AW19" s="553">
        <f t="shared" si="1"/>
        <v>5021247179.8400002</v>
      </c>
      <c r="AX19" s="440">
        <f t="shared" si="1"/>
        <v>4043197169.46</v>
      </c>
      <c r="AY19" s="440">
        <f t="shared" si="1"/>
        <v>5000661175.8400002</v>
      </c>
      <c r="AZ19" s="440">
        <f t="shared" si="1"/>
        <v>20586004</v>
      </c>
      <c r="BA19" s="440">
        <f t="shared" si="1"/>
        <v>5000661175.8400002</v>
      </c>
      <c r="BB19" s="440">
        <f t="shared" si="1"/>
        <v>0</v>
      </c>
      <c r="BC19" s="440">
        <f t="shared" si="1"/>
        <v>2431352</v>
      </c>
      <c r="BD19" s="440">
        <f t="shared" si="1"/>
        <v>0</v>
      </c>
    </row>
    <row r="20" spans="1:56" s="441" customFormat="1" ht="12.75" x14ac:dyDescent="0.2">
      <c r="A20" s="460"/>
      <c r="B20" s="1640" t="s">
        <v>35</v>
      </c>
      <c r="C20" s="1641"/>
      <c r="D20" s="1640" t="s">
        <v>322</v>
      </c>
      <c r="E20" s="1641"/>
      <c r="F20" s="1640"/>
      <c r="G20" s="1641"/>
      <c r="H20" s="1640"/>
      <c r="I20" s="1641"/>
      <c r="J20" s="1640"/>
      <c r="K20" s="1641"/>
      <c r="L20" s="1641"/>
      <c r="M20" s="1640"/>
      <c r="N20" s="1641"/>
      <c r="O20" s="1641"/>
      <c r="P20" s="1640"/>
      <c r="Q20" s="1641"/>
      <c r="R20" s="1640"/>
      <c r="S20" s="1641"/>
      <c r="T20" s="1643" t="s">
        <v>26</v>
      </c>
      <c r="U20" s="1641"/>
      <c r="V20" s="1641"/>
      <c r="W20" s="1641"/>
      <c r="X20" s="1641"/>
      <c r="Y20" s="1641"/>
      <c r="Z20" s="1641"/>
      <c r="AA20" s="1641"/>
      <c r="AB20" s="1640" t="s">
        <v>306</v>
      </c>
      <c r="AC20" s="1641"/>
      <c r="AD20" s="1641"/>
      <c r="AE20" s="1641"/>
      <c r="AF20" s="1641"/>
      <c r="AG20" s="1640" t="s">
        <v>307</v>
      </c>
      <c r="AH20" s="1641"/>
      <c r="AI20" s="1641"/>
      <c r="AJ20" s="439" t="s">
        <v>86</v>
      </c>
      <c r="AK20" s="1642" t="s">
        <v>308</v>
      </c>
      <c r="AL20" s="1641"/>
      <c r="AM20" s="1641"/>
      <c r="AN20" s="1641"/>
      <c r="AO20" s="1641"/>
      <c r="AP20" s="1641"/>
      <c r="AQ20" s="440">
        <f>+AQ171+AQ172+AQ173</f>
        <v>278937100000</v>
      </c>
      <c r="AR20" s="440">
        <f t="shared" ref="AR20:BC20" si="2">+AR171+AR172+AR173</f>
        <v>219127618750</v>
      </c>
      <c r="AS20" s="509">
        <f t="shared" si="2"/>
        <v>59809481250</v>
      </c>
      <c r="AT20" s="553">
        <f t="shared" si="2"/>
        <v>0</v>
      </c>
      <c r="AU20" s="440">
        <f t="shared" si="2"/>
        <v>205172173436</v>
      </c>
      <c r="AV20" s="440">
        <f t="shared" si="2"/>
        <v>13955445314</v>
      </c>
      <c r="AW20" s="553">
        <f t="shared" si="2"/>
        <v>100806116532</v>
      </c>
      <c r="AX20" s="440">
        <f t="shared" si="2"/>
        <v>104366056904</v>
      </c>
      <c r="AY20" s="440">
        <f t="shared" si="2"/>
        <v>100055484089</v>
      </c>
      <c r="AZ20" s="440">
        <f t="shared" si="2"/>
        <v>750632443</v>
      </c>
      <c r="BA20" s="440">
        <f t="shared" si="2"/>
        <v>100055484089</v>
      </c>
      <c r="BB20" s="440">
        <f t="shared" si="2"/>
        <v>0</v>
      </c>
      <c r="BC20" s="440">
        <f t="shared" si="2"/>
        <v>2742263</v>
      </c>
    </row>
    <row r="21" spans="1:56" s="444" customFormat="1" ht="17.25" customHeight="1" x14ac:dyDescent="0.2">
      <c r="A21" s="461"/>
      <c r="B21" s="1768"/>
      <c r="C21" s="1769"/>
      <c r="D21" s="1630"/>
      <c r="E21" s="1769"/>
      <c r="F21" s="1768"/>
      <c r="G21" s="1769"/>
      <c r="H21" s="1768"/>
      <c r="I21" s="1769"/>
      <c r="J21" s="1768"/>
      <c r="K21" s="1770"/>
      <c r="L21" s="1769"/>
      <c r="M21" s="1768"/>
      <c r="N21" s="1770"/>
      <c r="O21" s="1769"/>
      <c r="P21" s="1768"/>
      <c r="Q21" s="1769"/>
      <c r="R21" s="1768"/>
      <c r="S21" s="1769"/>
      <c r="T21" s="1768"/>
      <c r="U21" s="1770"/>
      <c r="V21" s="1770"/>
      <c r="W21" s="1770"/>
      <c r="X21" s="1770"/>
      <c r="Y21" s="1770"/>
      <c r="Z21" s="1770"/>
      <c r="AA21" s="1769"/>
      <c r="AB21" s="1768"/>
      <c r="AC21" s="1770"/>
      <c r="AD21" s="1770"/>
      <c r="AE21" s="1770"/>
      <c r="AF21" s="1769"/>
      <c r="AG21" s="1768"/>
      <c r="AH21" s="1770"/>
      <c r="AI21" s="1769"/>
      <c r="AJ21" s="442"/>
      <c r="AK21" s="1768"/>
      <c r="AL21" s="1770"/>
      <c r="AM21" s="1770"/>
      <c r="AN21" s="1770"/>
      <c r="AO21" s="1770"/>
      <c r="AP21" s="1769"/>
      <c r="AQ21" s="443">
        <f>+SUM(AQ18:AQ20)</f>
        <v>450403616667</v>
      </c>
      <c r="AR21" s="443">
        <f t="shared" ref="AR21:BC21" si="3">+SUM(AR18:AR20)</f>
        <v>381215601730.06</v>
      </c>
      <c r="AS21" s="510">
        <f t="shared" si="3"/>
        <v>69188014936.940002</v>
      </c>
      <c r="AT21" s="554">
        <f t="shared" si="3"/>
        <v>9382000000</v>
      </c>
      <c r="AU21" s="443">
        <f t="shared" si="3"/>
        <v>309556064583.29999</v>
      </c>
      <c r="AV21" s="443">
        <f t="shared" si="3"/>
        <v>71659537146.76001</v>
      </c>
      <c r="AW21" s="554">
        <f t="shared" si="3"/>
        <v>199626650548.84</v>
      </c>
      <c r="AX21" s="443">
        <f t="shared" si="3"/>
        <v>109929414034.46001</v>
      </c>
      <c r="AY21" s="443">
        <f t="shared" si="3"/>
        <v>198855432101.84</v>
      </c>
      <c r="AZ21" s="443">
        <f t="shared" si="3"/>
        <v>771218447</v>
      </c>
      <c r="BA21" s="443">
        <f t="shared" si="3"/>
        <v>198855432101.84</v>
      </c>
      <c r="BB21" s="443">
        <f t="shared" si="3"/>
        <v>0</v>
      </c>
      <c r="BC21" s="443">
        <f t="shared" si="3"/>
        <v>214274347</v>
      </c>
    </row>
    <row r="22" spans="1:56" s="441" customFormat="1" ht="12.75" x14ac:dyDescent="0.2">
      <c r="A22" s="460"/>
      <c r="B22" s="1640" t="s">
        <v>120</v>
      </c>
      <c r="C22" s="1641"/>
      <c r="D22" s="1640"/>
      <c r="E22" s="1641"/>
      <c r="F22" s="1640"/>
      <c r="G22" s="1641"/>
      <c r="H22" s="1640"/>
      <c r="I22" s="1641"/>
      <c r="J22" s="1640"/>
      <c r="K22" s="1641"/>
      <c r="L22" s="1641"/>
      <c r="M22" s="1640"/>
      <c r="N22" s="1641"/>
      <c r="O22" s="1641"/>
      <c r="P22" s="1640"/>
      <c r="Q22" s="1641"/>
      <c r="R22" s="1640"/>
      <c r="S22" s="1641"/>
      <c r="T22" s="1643" t="s">
        <v>27</v>
      </c>
      <c r="U22" s="1641"/>
      <c r="V22" s="1641"/>
      <c r="W22" s="1641"/>
      <c r="X22" s="1641"/>
      <c r="Y22" s="1641"/>
      <c r="Z22" s="1641"/>
      <c r="AA22" s="1641"/>
      <c r="AB22" s="1640" t="s">
        <v>306</v>
      </c>
      <c r="AC22" s="1641"/>
      <c r="AD22" s="1641"/>
      <c r="AE22" s="1641"/>
      <c r="AF22" s="1641"/>
      <c r="AG22" s="1640" t="s">
        <v>307</v>
      </c>
      <c r="AH22" s="1641"/>
      <c r="AI22" s="1641"/>
      <c r="AJ22" s="439" t="s">
        <v>86</v>
      </c>
      <c r="AK22" s="1642" t="s">
        <v>308</v>
      </c>
      <c r="AL22" s="1641"/>
      <c r="AM22" s="1641"/>
      <c r="AN22" s="1641"/>
      <c r="AO22" s="1641"/>
      <c r="AP22" s="1641"/>
      <c r="AQ22" s="440">
        <f>+AQ193+AQ194+AQ195</f>
        <v>32985745822</v>
      </c>
      <c r="AR22" s="440">
        <f t="shared" ref="AR22:BC22" si="4">+AR193+AR194+AR195</f>
        <v>17548204924</v>
      </c>
      <c r="AS22" s="509">
        <f t="shared" si="4"/>
        <v>15137540898</v>
      </c>
      <c r="AT22" s="553">
        <f t="shared" si="4"/>
        <v>1750000000</v>
      </c>
      <c r="AU22" s="440">
        <f t="shared" si="4"/>
        <v>14654981711</v>
      </c>
      <c r="AV22" s="440">
        <f t="shared" si="4"/>
        <v>2893223213</v>
      </c>
      <c r="AW22" s="553">
        <f t="shared" si="4"/>
        <v>3186633185.6399999</v>
      </c>
      <c r="AX22" s="440">
        <f t="shared" si="4"/>
        <v>11468348525.360001</v>
      </c>
      <c r="AY22" s="440">
        <f t="shared" si="4"/>
        <v>3100561696.6399999</v>
      </c>
      <c r="AZ22" s="440">
        <f t="shared" si="4"/>
        <v>86071489</v>
      </c>
      <c r="BA22" s="440">
        <f t="shared" si="4"/>
        <v>3100561696.6399999</v>
      </c>
      <c r="BB22" s="440">
        <f t="shared" si="4"/>
        <v>0</v>
      </c>
      <c r="BC22" s="440">
        <f t="shared" si="4"/>
        <v>1718802</v>
      </c>
    </row>
    <row r="23" spans="1:56" x14ac:dyDescent="0.25">
      <c r="B23" s="1595"/>
      <c r="C23" s="1591"/>
      <c r="D23" s="1596"/>
      <c r="E23" s="1591"/>
      <c r="F23" s="1595"/>
      <c r="G23" s="1591"/>
      <c r="H23" s="1595"/>
      <c r="I23" s="1591"/>
      <c r="J23" s="1595"/>
      <c r="K23" s="1590"/>
      <c r="L23" s="1591"/>
      <c r="M23" s="1595"/>
      <c r="N23" s="1590"/>
      <c r="O23" s="1591"/>
      <c r="P23" s="1595"/>
      <c r="Q23" s="1591"/>
      <c r="R23" s="1595"/>
      <c r="S23" s="1591"/>
      <c r="T23" s="1595"/>
      <c r="U23" s="1590"/>
      <c r="V23" s="1590"/>
      <c r="W23" s="1590"/>
      <c r="X23" s="1590"/>
      <c r="Y23" s="1590"/>
      <c r="Z23" s="1590"/>
      <c r="AA23" s="1591"/>
      <c r="AB23" s="1595"/>
      <c r="AC23" s="1590"/>
      <c r="AD23" s="1590"/>
      <c r="AE23" s="1590"/>
      <c r="AF23" s="1591"/>
      <c r="AG23" s="1595"/>
      <c r="AH23" s="1590"/>
      <c r="AI23" s="1591"/>
      <c r="AJ23" s="370"/>
      <c r="AK23" s="1595"/>
      <c r="AL23" s="1590"/>
      <c r="AM23" s="1590"/>
      <c r="AN23" s="1590"/>
      <c r="AO23" s="1590"/>
      <c r="AP23" s="1591"/>
      <c r="AQ23" s="445">
        <f>+AQ22</f>
        <v>32985745822</v>
      </c>
      <c r="AR23" s="445">
        <f t="shared" ref="AR23:BC23" si="5">+AR22</f>
        <v>17548204924</v>
      </c>
      <c r="AS23" s="511">
        <f t="shared" si="5"/>
        <v>15137540898</v>
      </c>
      <c r="AT23" s="555">
        <f t="shared" si="5"/>
        <v>1750000000</v>
      </c>
      <c r="AU23" s="445">
        <f t="shared" si="5"/>
        <v>14654981711</v>
      </c>
      <c r="AV23" s="445">
        <f t="shared" si="5"/>
        <v>2893223213</v>
      </c>
      <c r="AW23" s="555">
        <f t="shared" si="5"/>
        <v>3186633185.6399999</v>
      </c>
      <c r="AX23" s="445">
        <f t="shared" si="5"/>
        <v>11468348525.360001</v>
      </c>
      <c r="AY23" s="445">
        <f t="shared" si="5"/>
        <v>3100561696.6399999</v>
      </c>
      <c r="AZ23" s="445">
        <f t="shared" si="5"/>
        <v>86071489</v>
      </c>
      <c r="BA23" s="445">
        <f t="shared" si="5"/>
        <v>3100561696.6399999</v>
      </c>
      <c r="BB23" s="445">
        <f t="shared" si="5"/>
        <v>0</v>
      </c>
      <c r="BC23" s="445">
        <f t="shared" si="5"/>
        <v>1718802</v>
      </c>
    </row>
    <row r="24" spans="1:56" x14ac:dyDescent="0.25">
      <c r="B24" s="1595"/>
      <c r="C24" s="1591"/>
      <c r="D24" s="1596"/>
      <c r="E24" s="1591"/>
      <c r="F24" s="1595"/>
      <c r="G24" s="1591"/>
      <c r="H24" s="1595"/>
      <c r="I24" s="1591"/>
      <c r="J24" s="1595"/>
      <c r="K24" s="1590"/>
      <c r="L24" s="1591"/>
      <c r="M24" s="1595"/>
      <c r="N24" s="1590"/>
      <c r="O24" s="1591"/>
      <c r="P24" s="1595"/>
      <c r="Q24" s="1591"/>
      <c r="R24" s="1595"/>
      <c r="S24" s="1591"/>
      <c r="T24" s="1595"/>
      <c r="U24" s="1590"/>
      <c r="V24" s="1590"/>
      <c r="W24" s="1590"/>
      <c r="X24" s="1590"/>
      <c r="Y24" s="1590"/>
      <c r="Z24" s="1590"/>
      <c r="AA24" s="1591"/>
      <c r="AB24" s="1595"/>
      <c r="AC24" s="1590"/>
      <c r="AD24" s="1590"/>
      <c r="AE24" s="1590"/>
      <c r="AF24" s="1591"/>
      <c r="AG24" s="1595"/>
      <c r="AH24" s="1590"/>
      <c r="AI24" s="1591"/>
      <c r="AJ24" s="370"/>
      <c r="AK24" s="1595"/>
      <c r="AL24" s="1590"/>
      <c r="AM24" s="1590"/>
      <c r="AN24" s="1590"/>
      <c r="AO24" s="1590"/>
      <c r="AP24" s="1591"/>
      <c r="AQ24" s="445">
        <f>+AQ21+AQ23</f>
        <v>483389362489</v>
      </c>
      <c r="AR24" s="445">
        <f t="shared" ref="AR24:BC24" si="6">+AR21+AR23</f>
        <v>398763806654.06</v>
      </c>
      <c r="AS24" s="511">
        <f t="shared" si="6"/>
        <v>84325555834.940002</v>
      </c>
      <c r="AT24" s="555">
        <f t="shared" si="6"/>
        <v>11132000000</v>
      </c>
      <c r="AU24" s="445">
        <f t="shared" si="6"/>
        <v>324211046294.29999</v>
      </c>
      <c r="AV24" s="445">
        <f t="shared" si="6"/>
        <v>74552760359.76001</v>
      </c>
      <c r="AW24" s="555">
        <f t="shared" si="6"/>
        <v>202813283734.48001</v>
      </c>
      <c r="AX24" s="445">
        <f t="shared" si="6"/>
        <v>121397762559.82001</v>
      </c>
      <c r="AY24" s="445">
        <f t="shared" si="6"/>
        <v>201955993798.48001</v>
      </c>
      <c r="AZ24" s="445">
        <f t="shared" si="6"/>
        <v>857289936</v>
      </c>
      <c r="BA24" s="445">
        <f t="shared" si="6"/>
        <v>201955993798.48001</v>
      </c>
      <c r="BB24" s="445">
        <f t="shared" si="6"/>
        <v>0</v>
      </c>
      <c r="BC24" s="445">
        <f t="shared" si="6"/>
        <v>215993149</v>
      </c>
    </row>
    <row r="25" spans="1:56" s="441" customFormat="1" ht="12.75" x14ac:dyDescent="0.2">
      <c r="A25" s="460"/>
      <c r="B25" s="1640"/>
      <c r="C25" s="1641"/>
      <c r="D25" s="1640"/>
      <c r="E25" s="1641"/>
      <c r="F25" s="1640"/>
      <c r="G25" s="1641"/>
      <c r="H25" s="1640"/>
      <c r="I25" s="1641"/>
      <c r="J25" s="1640"/>
      <c r="K25" s="1641"/>
      <c r="L25" s="1641"/>
      <c r="M25" s="1640"/>
      <c r="N25" s="1641"/>
      <c r="O25" s="1641"/>
      <c r="P25" s="1640"/>
      <c r="Q25" s="1641"/>
      <c r="R25" s="1640"/>
      <c r="S25" s="1641"/>
      <c r="T25" s="1643"/>
      <c r="U25" s="1641"/>
      <c r="V25" s="1641"/>
      <c r="W25" s="1641"/>
      <c r="X25" s="1641"/>
      <c r="Y25" s="1641"/>
      <c r="Z25" s="1641"/>
      <c r="AA25" s="1641"/>
      <c r="AB25" s="1640"/>
      <c r="AC25" s="1641"/>
      <c r="AD25" s="1641"/>
      <c r="AE25" s="1641"/>
      <c r="AF25" s="1641"/>
      <c r="AG25" s="1640"/>
      <c r="AH25" s="1641"/>
      <c r="AI25" s="1641"/>
      <c r="AJ25" s="439"/>
      <c r="AK25" s="1642"/>
      <c r="AL25" s="1641"/>
      <c r="AM25" s="1641"/>
      <c r="AN25" s="1641"/>
      <c r="AO25" s="1641"/>
      <c r="AP25" s="1641"/>
      <c r="AQ25" s="440"/>
      <c r="AR25" s="440">
        <v>398763806654.06</v>
      </c>
      <c r="AS25" s="509"/>
      <c r="AT25" s="553"/>
      <c r="AU25" s="440">
        <v>324211046294.29999</v>
      </c>
      <c r="AV25" s="440">
        <v>74552760359.759995</v>
      </c>
      <c r="AW25" s="553"/>
      <c r="AX25" s="440">
        <v>121397762559.81999</v>
      </c>
      <c r="AY25" s="440"/>
      <c r="AZ25" s="440"/>
      <c r="BA25" s="440"/>
      <c r="BB25" s="440"/>
      <c r="BC25" s="440"/>
    </row>
    <row r="26" spans="1:56" x14ac:dyDescent="0.25">
      <c r="B26" s="1595"/>
      <c r="C26" s="1591"/>
      <c r="D26" s="1596"/>
      <c r="E26" s="1591"/>
      <c r="F26" s="1595"/>
      <c r="G26" s="1591"/>
      <c r="H26" s="1595"/>
      <c r="I26" s="1591"/>
      <c r="J26" s="1595"/>
      <c r="K26" s="1590"/>
      <c r="L26" s="1591"/>
      <c r="M26" s="1595"/>
      <c r="N26" s="1590"/>
      <c r="O26" s="1591"/>
      <c r="P26" s="1595"/>
      <c r="Q26" s="1591"/>
      <c r="R26" s="1595"/>
      <c r="S26" s="1591"/>
      <c r="T26" s="1595"/>
      <c r="U26" s="1590"/>
      <c r="V26" s="1590"/>
      <c r="W26" s="1590"/>
      <c r="X26" s="1590"/>
      <c r="Y26" s="1590"/>
      <c r="Z26" s="1590"/>
      <c r="AA26" s="1591"/>
      <c r="AB26" s="1595"/>
      <c r="AC26" s="1590"/>
      <c r="AD26" s="1590"/>
      <c r="AE26" s="1590"/>
      <c r="AF26" s="1591"/>
      <c r="AG26" s="1595"/>
      <c r="AH26" s="1590"/>
      <c r="AI26" s="1591"/>
      <c r="AJ26" s="370"/>
      <c r="AK26" s="1595"/>
      <c r="AL26" s="1590"/>
      <c r="AM26" s="1590"/>
      <c r="AN26" s="1590"/>
      <c r="AO26" s="1590"/>
      <c r="AP26" s="1591"/>
      <c r="AQ26" s="445"/>
      <c r="AR26" s="445">
        <f>+AR24-AR25</f>
        <v>0</v>
      </c>
      <c r="AS26" s="511"/>
      <c r="AT26" s="555"/>
      <c r="AU26" s="445">
        <f>+AU24-AU25</f>
        <v>0</v>
      </c>
      <c r="AV26" s="445">
        <f>+AV24-AV25</f>
        <v>0</v>
      </c>
      <c r="AW26" s="555"/>
      <c r="AX26" s="445">
        <f>+AX24-AX25</f>
        <v>0</v>
      </c>
      <c r="AY26" s="445"/>
      <c r="AZ26" s="445"/>
      <c r="BA26" s="445"/>
      <c r="BB26" s="445"/>
      <c r="BC26" s="445"/>
    </row>
    <row r="27" spans="1:56" x14ac:dyDescent="0.25">
      <c r="B27" s="1595"/>
      <c r="C27" s="1591"/>
      <c r="D27" s="1596"/>
      <c r="E27" s="1591"/>
      <c r="F27" s="1595"/>
      <c r="G27" s="1591"/>
      <c r="H27" s="1595"/>
      <c r="I27" s="1591"/>
      <c r="J27" s="1595"/>
      <c r="K27" s="1590"/>
      <c r="L27" s="1591"/>
      <c r="M27" s="1595"/>
      <c r="N27" s="1590"/>
      <c r="O27" s="1591"/>
      <c r="P27" s="1595"/>
      <c r="Q27" s="1591"/>
      <c r="R27" s="1595"/>
      <c r="S27" s="1591"/>
      <c r="T27" s="1595"/>
      <c r="U27" s="1590"/>
      <c r="V27" s="1590"/>
      <c r="W27" s="1590"/>
      <c r="X27" s="1590"/>
      <c r="Y27" s="1590"/>
      <c r="Z27" s="1590"/>
      <c r="AA27" s="1591"/>
      <c r="AB27" s="1595"/>
      <c r="AC27" s="1590"/>
      <c r="AD27" s="1590"/>
      <c r="AE27" s="1590"/>
      <c r="AF27" s="1591"/>
      <c r="AG27" s="1595"/>
      <c r="AH27" s="1590"/>
      <c r="AI27" s="1591"/>
      <c r="AJ27" s="370"/>
      <c r="AK27" s="1595"/>
      <c r="AL27" s="1590"/>
      <c r="AM27" s="1590"/>
      <c r="AN27" s="1590"/>
      <c r="AO27" s="1590"/>
      <c r="AP27" s="1591"/>
      <c r="AQ27" s="445"/>
      <c r="AR27" s="445"/>
      <c r="AS27" s="511"/>
      <c r="AT27" s="555"/>
      <c r="AU27" s="445"/>
      <c r="AV27" s="445"/>
      <c r="AW27" s="555"/>
      <c r="AX27" s="445"/>
      <c r="AY27" s="445"/>
      <c r="AZ27" s="445"/>
      <c r="BA27" s="445"/>
      <c r="BB27" s="445"/>
      <c r="BC27" s="445"/>
    </row>
    <row r="28" spans="1:56" x14ac:dyDescent="0.25">
      <c r="B28" s="1938"/>
      <c r="C28" s="1939"/>
      <c r="D28" s="1938"/>
      <c r="E28" s="1939"/>
      <c r="F28" s="1938"/>
      <c r="G28" s="1939"/>
      <c r="H28" s="1938"/>
      <c r="I28" s="1939"/>
      <c r="J28" s="1938"/>
      <c r="K28" s="1939"/>
      <c r="L28" s="1939"/>
      <c r="M28" s="1938"/>
      <c r="N28" s="1939"/>
      <c r="O28" s="1939"/>
      <c r="P28" s="1938"/>
      <c r="Q28" s="1939"/>
      <c r="R28" s="1938"/>
      <c r="S28" s="1939"/>
      <c r="T28" s="1938"/>
      <c r="U28" s="1939"/>
      <c r="V28" s="1939"/>
      <c r="W28" s="1939"/>
      <c r="X28" s="1939"/>
      <c r="Y28" s="1939"/>
      <c r="Z28" s="1939"/>
      <c r="AA28" s="1939"/>
      <c r="AB28" s="1938"/>
      <c r="AC28" s="1939"/>
      <c r="AD28" s="1939"/>
      <c r="AE28" s="1939"/>
      <c r="AF28" s="1939"/>
      <c r="AG28" s="1938"/>
      <c r="AH28" s="1939"/>
      <c r="AI28" s="1939"/>
      <c r="AJ28" s="447"/>
      <c r="AK28" s="1938"/>
      <c r="AL28" s="1939"/>
      <c r="AM28" s="1939"/>
      <c r="AN28" s="1939"/>
      <c r="AO28" s="1939"/>
      <c r="AP28" s="1939"/>
      <c r="AQ28" s="448"/>
      <c r="AR28" s="447"/>
      <c r="AS28" s="512"/>
      <c r="AT28" s="556"/>
      <c r="AU28" s="447"/>
      <c r="AV28" s="447"/>
      <c r="AW28" s="556"/>
      <c r="AX28" s="447"/>
      <c r="AY28" s="447"/>
      <c r="AZ28" s="447"/>
      <c r="BA28" s="447"/>
      <c r="BB28" s="447"/>
      <c r="BC28" s="447"/>
    </row>
    <row r="29" spans="1:56" ht="27" customHeight="1" x14ac:dyDescent="0.25">
      <c r="B29" s="1850" t="s">
        <v>280</v>
      </c>
      <c r="C29" s="1851"/>
      <c r="D29" s="1850" t="s">
        <v>281</v>
      </c>
      <c r="E29" s="1851"/>
      <c r="F29" s="1850" t="s">
        <v>282</v>
      </c>
      <c r="G29" s="1851"/>
      <c r="H29" s="1850" t="s">
        <v>283</v>
      </c>
      <c r="I29" s="1851"/>
      <c r="J29" s="1850" t="s">
        <v>284</v>
      </c>
      <c r="K29" s="1851"/>
      <c r="L29" s="1851"/>
      <c r="M29" s="1850" t="s">
        <v>285</v>
      </c>
      <c r="N29" s="1851"/>
      <c r="O29" s="1851"/>
      <c r="P29" s="1945" t="s">
        <v>286</v>
      </c>
      <c r="Q29" s="1946"/>
      <c r="R29" s="1850" t="s">
        <v>287</v>
      </c>
      <c r="S29" s="1851"/>
      <c r="T29" s="1850" t="s">
        <v>288</v>
      </c>
      <c r="U29" s="1851"/>
      <c r="V29" s="1851"/>
      <c r="W29" s="1851"/>
      <c r="X29" s="1851"/>
      <c r="Y29" s="1851"/>
      <c r="Z29" s="1851"/>
      <c r="AA29" s="1851"/>
      <c r="AB29" s="1850" t="s">
        <v>289</v>
      </c>
      <c r="AC29" s="1851"/>
      <c r="AD29" s="1851"/>
      <c r="AE29" s="1851"/>
      <c r="AF29" s="1851"/>
      <c r="AG29" s="1850" t="s">
        <v>290</v>
      </c>
      <c r="AH29" s="1851"/>
      <c r="AI29" s="1851"/>
      <c r="AJ29" s="450" t="s">
        <v>291</v>
      </c>
      <c r="AK29" s="1850" t="s">
        <v>292</v>
      </c>
      <c r="AL29" s="1851"/>
      <c r="AM29" s="1851"/>
      <c r="AN29" s="1851"/>
      <c r="AO29" s="1851"/>
      <c r="AP29" s="1851"/>
      <c r="AQ29" s="450" t="s">
        <v>293</v>
      </c>
      <c r="AR29" s="450" t="s">
        <v>294</v>
      </c>
      <c r="AS29" s="513" t="s">
        <v>295</v>
      </c>
      <c r="AT29" s="557" t="s">
        <v>296</v>
      </c>
      <c r="AU29" s="450" t="s">
        <v>297</v>
      </c>
      <c r="AV29" s="450" t="s">
        <v>298</v>
      </c>
      <c r="AW29" s="557" t="s">
        <v>299</v>
      </c>
      <c r="AX29" s="450" t="s">
        <v>300</v>
      </c>
      <c r="AY29" s="450" t="s">
        <v>301</v>
      </c>
      <c r="AZ29" s="450" t="s">
        <v>302</v>
      </c>
      <c r="BA29" s="450" t="s">
        <v>303</v>
      </c>
      <c r="BB29" s="450" t="s">
        <v>304</v>
      </c>
      <c r="BC29" s="450" t="s">
        <v>305</v>
      </c>
    </row>
    <row r="30" spans="1:56" s="365" customFormat="1" ht="13.5" hidden="1" x14ac:dyDescent="0.2">
      <c r="A30" s="462"/>
      <c r="B30" s="1940" t="s">
        <v>35</v>
      </c>
      <c r="C30" s="1941"/>
      <c r="D30" s="1940"/>
      <c r="E30" s="1941"/>
      <c r="F30" s="1940"/>
      <c r="G30" s="1941"/>
      <c r="H30" s="1940"/>
      <c r="I30" s="1941"/>
      <c r="J30" s="1940"/>
      <c r="K30" s="1941"/>
      <c r="L30" s="1941"/>
      <c r="M30" s="1940"/>
      <c r="N30" s="1941"/>
      <c r="O30" s="1941"/>
      <c r="P30" s="1942"/>
      <c r="Q30" s="1943"/>
      <c r="R30" s="1940"/>
      <c r="S30" s="1941"/>
      <c r="T30" s="1944" t="s">
        <v>24</v>
      </c>
      <c r="U30" s="1941"/>
      <c r="V30" s="1941"/>
      <c r="W30" s="1941"/>
      <c r="X30" s="1941"/>
      <c r="Y30" s="1941"/>
      <c r="Z30" s="1941"/>
      <c r="AA30" s="1941"/>
      <c r="AB30" s="1940" t="s">
        <v>306</v>
      </c>
      <c r="AC30" s="1941"/>
      <c r="AD30" s="1941"/>
      <c r="AE30" s="1941"/>
      <c r="AF30" s="1941"/>
      <c r="AG30" s="1940" t="s">
        <v>307</v>
      </c>
      <c r="AH30" s="1941"/>
      <c r="AI30" s="1941"/>
      <c r="AJ30" s="451" t="s">
        <v>86</v>
      </c>
      <c r="AK30" s="1947" t="s">
        <v>308</v>
      </c>
      <c r="AL30" s="1941"/>
      <c r="AM30" s="1941"/>
      <c r="AN30" s="1941"/>
      <c r="AO30" s="1941"/>
      <c r="AP30" s="1941"/>
      <c r="AQ30" s="452">
        <v>379349630846</v>
      </c>
      <c r="AR30" s="452">
        <v>364178947131.06</v>
      </c>
      <c r="AS30" s="514">
        <v>15170683714.940001</v>
      </c>
      <c r="AT30" s="558">
        <v>9382000000</v>
      </c>
      <c r="AU30" s="452">
        <v>294946118460.29999</v>
      </c>
      <c r="AV30" s="452">
        <v>69232828670.759995</v>
      </c>
      <c r="AW30" s="558">
        <v>189405064943.84</v>
      </c>
      <c r="AX30" s="452">
        <v>105541053516.46001</v>
      </c>
      <c r="AY30" s="452">
        <v>188963784287.84</v>
      </c>
      <c r="AZ30" s="452">
        <v>441280656</v>
      </c>
      <c r="BA30" s="452">
        <v>188963784287.84</v>
      </c>
      <c r="BB30" s="453">
        <v>0</v>
      </c>
      <c r="BC30" s="452">
        <v>214274347</v>
      </c>
    </row>
    <row r="31" spans="1:56" s="365" customFormat="1" ht="13.5" hidden="1" x14ac:dyDescent="0.2">
      <c r="A31" s="462"/>
      <c r="B31" s="1940" t="s">
        <v>35</v>
      </c>
      <c r="C31" s="1941"/>
      <c r="D31" s="1940"/>
      <c r="E31" s="1941"/>
      <c r="F31" s="1940"/>
      <c r="G31" s="1941"/>
      <c r="H31" s="1940"/>
      <c r="I31" s="1941"/>
      <c r="J31" s="1940"/>
      <c r="K31" s="1941"/>
      <c r="L31" s="1941"/>
      <c r="M31" s="1940"/>
      <c r="N31" s="1941"/>
      <c r="O31" s="1941"/>
      <c r="P31" s="1942"/>
      <c r="Q31" s="1943"/>
      <c r="R31" s="1940"/>
      <c r="S31" s="1941"/>
      <c r="T31" s="1944" t="s">
        <v>24</v>
      </c>
      <c r="U31" s="1941"/>
      <c r="V31" s="1941"/>
      <c r="W31" s="1941"/>
      <c r="X31" s="1941"/>
      <c r="Y31" s="1941"/>
      <c r="Z31" s="1941"/>
      <c r="AA31" s="1941"/>
      <c r="AB31" s="1940" t="s">
        <v>306</v>
      </c>
      <c r="AC31" s="1941"/>
      <c r="AD31" s="1941"/>
      <c r="AE31" s="1941"/>
      <c r="AF31" s="1941"/>
      <c r="AG31" s="1940" t="s">
        <v>307</v>
      </c>
      <c r="AH31" s="1941"/>
      <c r="AI31" s="1941"/>
      <c r="AJ31" s="451" t="s">
        <v>336</v>
      </c>
      <c r="AK31" s="1947" t="s">
        <v>354</v>
      </c>
      <c r="AL31" s="1941"/>
      <c r="AM31" s="1941"/>
      <c r="AN31" s="1941"/>
      <c r="AO31" s="1941"/>
      <c r="AP31" s="1941"/>
      <c r="AQ31" s="452">
        <v>4021085821</v>
      </c>
      <c r="AR31" s="452">
        <v>550000000</v>
      </c>
      <c r="AS31" s="514">
        <v>3471085821</v>
      </c>
      <c r="AT31" s="559">
        <v>0</v>
      </c>
      <c r="AU31" s="453">
        <v>0</v>
      </c>
      <c r="AV31" s="452">
        <v>550000000</v>
      </c>
      <c r="AW31" s="559">
        <v>0</v>
      </c>
      <c r="AX31" s="453">
        <v>0</v>
      </c>
      <c r="AY31" s="453">
        <v>0</v>
      </c>
      <c r="AZ31" s="453">
        <v>0</v>
      </c>
      <c r="BA31" s="453">
        <v>0</v>
      </c>
      <c r="BB31" s="453">
        <v>0</v>
      </c>
      <c r="BC31" s="453">
        <v>0</v>
      </c>
    </row>
    <row r="32" spans="1:56" s="365" customFormat="1" ht="13.5" hidden="1" x14ac:dyDescent="0.2">
      <c r="A32" s="462"/>
      <c r="B32" s="1940" t="s">
        <v>35</v>
      </c>
      <c r="C32" s="1941"/>
      <c r="D32" s="1940"/>
      <c r="E32" s="1941"/>
      <c r="F32" s="1940"/>
      <c r="G32" s="1941"/>
      <c r="H32" s="1940"/>
      <c r="I32" s="1941"/>
      <c r="J32" s="1940"/>
      <c r="K32" s="1941"/>
      <c r="L32" s="1941"/>
      <c r="M32" s="1940"/>
      <c r="N32" s="1941"/>
      <c r="O32" s="1941"/>
      <c r="P32" s="1942"/>
      <c r="Q32" s="1943"/>
      <c r="R32" s="1940"/>
      <c r="S32" s="1941"/>
      <c r="T32" s="1944" t="s">
        <v>24</v>
      </c>
      <c r="U32" s="1941"/>
      <c r="V32" s="1941"/>
      <c r="W32" s="1941"/>
      <c r="X32" s="1941"/>
      <c r="Y32" s="1941"/>
      <c r="Z32" s="1941"/>
      <c r="AA32" s="1941"/>
      <c r="AB32" s="1940" t="s">
        <v>306</v>
      </c>
      <c r="AC32" s="1941"/>
      <c r="AD32" s="1941"/>
      <c r="AE32" s="1941"/>
      <c r="AF32" s="1941"/>
      <c r="AG32" s="1940" t="s">
        <v>309</v>
      </c>
      <c r="AH32" s="1941"/>
      <c r="AI32" s="1941"/>
      <c r="AJ32" s="451" t="s">
        <v>101</v>
      </c>
      <c r="AK32" s="1947" t="s">
        <v>310</v>
      </c>
      <c r="AL32" s="1941"/>
      <c r="AM32" s="1941"/>
      <c r="AN32" s="1941"/>
      <c r="AO32" s="1941"/>
      <c r="AP32" s="1941"/>
      <c r="AQ32" s="452">
        <v>519000000</v>
      </c>
      <c r="AR32" s="453">
        <v>0</v>
      </c>
      <c r="AS32" s="514">
        <v>519000000</v>
      </c>
      <c r="AT32" s="559">
        <v>0</v>
      </c>
      <c r="AU32" s="453">
        <v>0</v>
      </c>
      <c r="AV32" s="453">
        <v>0</v>
      </c>
      <c r="AW32" s="559">
        <v>0</v>
      </c>
      <c r="AX32" s="453">
        <v>0</v>
      </c>
      <c r="AY32" s="453">
        <v>0</v>
      </c>
      <c r="AZ32" s="453">
        <v>0</v>
      </c>
      <c r="BA32" s="453">
        <v>0</v>
      </c>
      <c r="BB32" s="453">
        <v>0</v>
      </c>
      <c r="BC32" s="453">
        <v>0</v>
      </c>
    </row>
    <row r="33" spans="1:55" s="365" customFormat="1" ht="13.5" hidden="1" x14ac:dyDescent="0.2">
      <c r="A33" s="462"/>
      <c r="B33" s="1940" t="s">
        <v>35</v>
      </c>
      <c r="C33" s="1941"/>
      <c r="D33" s="1940"/>
      <c r="E33" s="1941"/>
      <c r="F33" s="1940"/>
      <c r="G33" s="1941"/>
      <c r="H33" s="1940"/>
      <c r="I33" s="1941"/>
      <c r="J33" s="1940"/>
      <c r="K33" s="1941"/>
      <c r="L33" s="1941"/>
      <c r="M33" s="1940"/>
      <c r="N33" s="1941"/>
      <c r="O33" s="1941"/>
      <c r="P33" s="1942"/>
      <c r="Q33" s="1943"/>
      <c r="R33" s="1940"/>
      <c r="S33" s="1941"/>
      <c r="T33" s="1944" t="s">
        <v>24</v>
      </c>
      <c r="U33" s="1941"/>
      <c r="V33" s="1941"/>
      <c r="W33" s="1941"/>
      <c r="X33" s="1941"/>
      <c r="Y33" s="1941"/>
      <c r="Z33" s="1941"/>
      <c r="AA33" s="1941"/>
      <c r="AB33" s="1940" t="s">
        <v>306</v>
      </c>
      <c r="AC33" s="1941"/>
      <c r="AD33" s="1941"/>
      <c r="AE33" s="1941"/>
      <c r="AF33" s="1941"/>
      <c r="AG33" s="1940" t="s">
        <v>309</v>
      </c>
      <c r="AH33" s="1941"/>
      <c r="AI33" s="1941"/>
      <c r="AJ33" s="451" t="s">
        <v>44</v>
      </c>
      <c r="AK33" s="1947" t="s">
        <v>311</v>
      </c>
      <c r="AL33" s="1941"/>
      <c r="AM33" s="1941"/>
      <c r="AN33" s="1941"/>
      <c r="AO33" s="1941"/>
      <c r="AP33" s="1941"/>
      <c r="AQ33" s="452">
        <v>66513900000</v>
      </c>
      <c r="AR33" s="452">
        <v>16486654599</v>
      </c>
      <c r="AS33" s="514">
        <v>50027245401</v>
      </c>
      <c r="AT33" s="559">
        <v>0</v>
      </c>
      <c r="AU33" s="452">
        <v>14609946123</v>
      </c>
      <c r="AV33" s="452">
        <v>1876708476</v>
      </c>
      <c r="AW33" s="558">
        <v>10221585605</v>
      </c>
      <c r="AX33" s="452">
        <v>4388360518</v>
      </c>
      <c r="AY33" s="452">
        <v>9891647814</v>
      </c>
      <c r="AZ33" s="452">
        <v>329937791</v>
      </c>
      <c r="BA33" s="452">
        <v>9891647814</v>
      </c>
      <c r="BB33" s="453">
        <v>0</v>
      </c>
      <c r="BC33" s="453">
        <v>0</v>
      </c>
    </row>
    <row r="34" spans="1:55" s="441" customFormat="1" ht="12.75" hidden="1" x14ac:dyDescent="0.2">
      <c r="A34" s="460"/>
      <c r="B34" s="1640" t="s">
        <v>35</v>
      </c>
      <c r="C34" s="1641"/>
      <c r="D34" s="1640" t="s">
        <v>312</v>
      </c>
      <c r="E34" s="1641"/>
      <c r="F34" s="1640"/>
      <c r="G34" s="1641"/>
      <c r="H34" s="1640"/>
      <c r="I34" s="1641"/>
      <c r="J34" s="1640"/>
      <c r="K34" s="1641"/>
      <c r="L34" s="1641"/>
      <c r="M34" s="1640"/>
      <c r="N34" s="1641"/>
      <c r="O34" s="1641"/>
      <c r="P34" s="1948"/>
      <c r="Q34" s="1949"/>
      <c r="R34" s="1640"/>
      <c r="S34" s="1641"/>
      <c r="T34" s="1643" t="s">
        <v>23</v>
      </c>
      <c r="U34" s="1641"/>
      <c r="V34" s="1641"/>
      <c r="W34" s="1641"/>
      <c r="X34" s="1641"/>
      <c r="Y34" s="1641"/>
      <c r="Z34" s="1641"/>
      <c r="AA34" s="1641"/>
      <c r="AB34" s="1640" t="s">
        <v>306</v>
      </c>
      <c r="AC34" s="1641"/>
      <c r="AD34" s="1641"/>
      <c r="AE34" s="1641"/>
      <c r="AF34" s="1641"/>
      <c r="AG34" s="1640" t="s">
        <v>307</v>
      </c>
      <c r="AH34" s="1641"/>
      <c r="AI34" s="1641"/>
      <c r="AJ34" s="439" t="s">
        <v>86</v>
      </c>
      <c r="AK34" s="1642" t="s">
        <v>308</v>
      </c>
      <c r="AL34" s="1641"/>
      <c r="AM34" s="1641"/>
      <c r="AN34" s="1641"/>
      <c r="AO34" s="1641"/>
      <c r="AP34" s="1641"/>
      <c r="AQ34" s="440">
        <v>153005016667</v>
      </c>
      <c r="AR34" s="440">
        <v>151004919096</v>
      </c>
      <c r="AS34" s="509">
        <v>2000097571</v>
      </c>
      <c r="AT34" s="553">
        <v>9382000000</v>
      </c>
      <c r="AU34" s="440">
        <v>95319446798</v>
      </c>
      <c r="AV34" s="440">
        <v>55685472298</v>
      </c>
      <c r="AW34" s="553">
        <v>93799286837</v>
      </c>
      <c r="AX34" s="440">
        <v>1520159961</v>
      </c>
      <c r="AY34" s="440">
        <v>93799286837</v>
      </c>
      <c r="AZ34" s="454">
        <v>0</v>
      </c>
      <c r="BA34" s="440">
        <v>93799286837</v>
      </c>
      <c r="BB34" s="454">
        <v>0</v>
      </c>
      <c r="BC34" s="440">
        <v>209100732</v>
      </c>
    </row>
    <row r="35" spans="1:55" s="365" customFormat="1" ht="13.5" hidden="1" x14ac:dyDescent="0.2">
      <c r="A35" s="462"/>
      <c r="B35" s="1940" t="s">
        <v>35</v>
      </c>
      <c r="C35" s="1941"/>
      <c r="D35" s="1940" t="s">
        <v>312</v>
      </c>
      <c r="E35" s="1941"/>
      <c r="F35" s="1940" t="s">
        <v>313</v>
      </c>
      <c r="G35" s="1941"/>
      <c r="H35" s="1940"/>
      <c r="I35" s="1941"/>
      <c r="J35" s="1940"/>
      <c r="K35" s="1941"/>
      <c r="L35" s="1941"/>
      <c r="M35" s="1940"/>
      <c r="N35" s="1941"/>
      <c r="O35" s="1941"/>
      <c r="P35" s="1942"/>
      <c r="Q35" s="1943"/>
      <c r="R35" s="1940"/>
      <c r="S35" s="1941"/>
      <c r="T35" s="1944" t="s">
        <v>23</v>
      </c>
      <c r="U35" s="1941"/>
      <c r="V35" s="1941"/>
      <c r="W35" s="1941"/>
      <c r="X35" s="1941"/>
      <c r="Y35" s="1941"/>
      <c r="Z35" s="1941"/>
      <c r="AA35" s="1941"/>
      <c r="AB35" s="1940" t="s">
        <v>306</v>
      </c>
      <c r="AC35" s="1941"/>
      <c r="AD35" s="1941"/>
      <c r="AE35" s="1941"/>
      <c r="AF35" s="1941"/>
      <c r="AG35" s="1940" t="s">
        <v>307</v>
      </c>
      <c r="AH35" s="1941"/>
      <c r="AI35" s="1941"/>
      <c r="AJ35" s="451" t="s">
        <v>86</v>
      </c>
      <c r="AK35" s="1947" t="s">
        <v>308</v>
      </c>
      <c r="AL35" s="1941"/>
      <c r="AM35" s="1941"/>
      <c r="AN35" s="1941"/>
      <c r="AO35" s="1941"/>
      <c r="AP35" s="1941"/>
      <c r="AQ35" s="452">
        <v>153005016667</v>
      </c>
      <c r="AR35" s="452">
        <v>151004919096</v>
      </c>
      <c r="AS35" s="514">
        <v>2000097571</v>
      </c>
      <c r="AT35" s="558">
        <v>9382000000</v>
      </c>
      <c r="AU35" s="452">
        <v>95319446798</v>
      </c>
      <c r="AV35" s="452">
        <v>55685472298</v>
      </c>
      <c r="AW35" s="558">
        <v>93799286837</v>
      </c>
      <c r="AX35" s="452">
        <v>1520159961</v>
      </c>
      <c r="AY35" s="452">
        <v>93799286837</v>
      </c>
      <c r="AZ35" s="453">
        <v>0</v>
      </c>
      <c r="BA35" s="452">
        <v>93799286837</v>
      </c>
      <c r="BB35" s="453">
        <v>0</v>
      </c>
      <c r="BC35" s="452">
        <v>209100732</v>
      </c>
    </row>
    <row r="36" spans="1:55" s="365" customFormat="1" ht="13.5" hidden="1" x14ac:dyDescent="0.2">
      <c r="A36" s="462"/>
      <c r="B36" s="1940" t="s">
        <v>35</v>
      </c>
      <c r="C36" s="1941"/>
      <c r="D36" s="1940" t="s">
        <v>312</v>
      </c>
      <c r="E36" s="1941"/>
      <c r="F36" s="1940" t="s">
        <v>313</v>
      </c>
      <c r="G36" s="1941"/>
      <c r="H36" s="1940" t="s">
        <v>312</v>
      </c>
      <c r="I36" s="1941"/>
      <c r="J36" s="1940"/>
      <c r="K36" s="1941"/>
      <c r="L36" s="1941"/>
      <c r="M36" s="1940"/>
      <c r="N36" s="1941"/>
      <c r="O36" s="1941"/>
      <c r="P36" s="1942"/>
      <c r="Q36" s="1943"/>
      <c r="R36" s="1940"/>
      <c r="S36" s="1941"/>
      <c r="T36" s="1944" t="s">
        <v>314</v>
      </c>
      <c r="U36" s="1941"/>
      <c r="V36" s="1941"/>
      <c r="W36" s="1941"/>
      <c r="X36" s="1941"/>
      <c r="Y36" s="1941"/>
      <c r="Z36" s="1941"/>
      <c r="AA36" s="1941"/>
      <c r="AB36" s="1940" t="s">
        <v>306</v>
      </c>
      <c r="AC36" s="1941"/>
      <c r="AD36" s="1941"/>
      <c r="AE36" s="1941"/>
      <c r="AF36" s="1941"/>
      <c r="AG36" s="1940" t="s">
        <v>307</v>
      </c>
      <c r="AH36" s="1941"/>
      <c r="AI36" s="1941"/>
      <c r="AJ36" s="451" t="s">
        <v>86</v>
      </c>
      <c r="AK36" s="1947" t="s">
        <v>308</v>
      </c>
      <c r="AL36" s="1941"/>
      <c r="AM36" s="1941"/>
      <c r="AN36" s="1941"/>
      <c r="AO36" s="1941"/>
      <c r="AP36" s="1941"/>
      <c r="AQ36" s="452">
        <v>115327000000</v>
      </c>
      <c r="AR36" s="452">
        <v>113327000000</v>
      </c>
      <c r="AS36" s="514">
        <v>2000000000</v>
      </c>
      <c r="AT36" s="558">
        <v>9382000000</v>
      </c>
      <c r="AU36" s="452">
        <v>70535213592</v>
      </c>
      <c r="AV36" s="452">
        <v>42791786408</v>
      </c>
      <c r="AW36" s="558">
        <v>70535138331</v>
      </c>
      <c r="AX36" s="452">
        <v>75261</v>
      </c>
      <c r="AY36" s="452">
        <v>70535138331</v>
      </c>
      <c r="AZ36" s="453">
        <v>0</v>
      </c>
      <c r="BA36" s="452">
        <v>70535138331</v>
      </c>
      <c r="BB36" s="453">
        <v>0</v>
      </c>
      <c r="BC36" s="452">
        <v>155081408</v>
      </c>
    </row>
    <row r="37" spans="1:55" s="365" customFormat="1" ht="13.5" hidden="1" x14ac:dyDescent="0.2">
      <c r="A37" s="462"/>
      <c r="B37" s="1940" t="s">
        <v>35</v>
      </c>
      <c r="C37" s="1941"/>
      <c r="D37" s="1940" t="s">
        <v>312</v>
      </c>
      <c r="E37" s="1941"/>
      <c r="F37" s="1940" t="s">
        <v>313</v>
      </c>
      <c r="G37" s="1941"/>
      <c r="H37" s="1940" t="s">
        <v>312</v>
      </c>
      <c r="I37" s="1941"/>
      <c r="J37" s="1940" t="s">
        <v>312</v>
      </c>
      <c r="K37" s="1941"/>
      <c r="L37" s="1941"/>
      <c r="M37" s="1940"/>
      <c r="N37" s="1941"/>
      <c r="O37" s="1941"/>
      <c r="P37" s="1942"/>
      <c r="Q37" s="1943"/>
      <c r="R37" s="1940"/>
      <c r="S37" s="1941"/>
      <c r="T37" s="1944" t="s">
        <v>219</v>
      </c>
      <c r="U37" s="1941"/>
      <c r="V37" s="1941"/>
      <c r="W37" s="1941"/>
      <c r="X37" s="1941"/>
      <c r="Y37" s="1941"/>
      <c r="Z37" s="1941"/>
      <c r="AA37" s="1941"/>
      <c r="AB37" s="1940" t="s">
        <v>306</v>
      </c>
      <c r="AC37" s="1941"/>
      <c r="AD37" s="1941"/>
      <c r="AE37" s="1941"/>
      <c r="AF37" s="1941"/>
      <c r="AG37" s="1940" t="s">
        <v>307</v>
      </c>
      <c r="AH37" s="1941"/>
      <c r="AI37" s="1941"/>
      <c r="AJ37" s="451" t="s">
        <v>86</v>
      </c>
      <c r="AK37" s="1947" t="s">
        <v>308</v>
      </c>
      <c r="AL37" s="1941"/>
      <c r="AM37" s="1941"/>
      <c r="AN37" s="1941"/>
      <c r="AO37" s="1941"/>
      <c r="AP37" s="1941"/>
      <c r="AQ37" s="452">
        <v>89215000000</v>
      </c>
      <c r="AR37" s="452">
        <v>87215000000</v>
      </c>
      <c r="AS37" s="514">
        <v>2000000000</v>
      </c>
      <c r="AT37" s="559">
        <v>0</v>
      </c>
      <c r="AU37" s="452">
        <v>57622036409</v>
      </c>
      <c r="AV37" s="452">
        <v>29592963591</v>
      </c>
      <c r="AW37" s="558">
        <v>57621972953</v>
      </c>
      <c r="AX37" s="452">
        <v>63456</v>
      </c>
      <c r="AY37" s="452">
        <v>57621972953</v>
      </c>
      <c r="AZ37" s="453">
        <v>0</v>
      </c>
      <c r="BA37" s="452">
        <v>57621972953</v>
      </c>
      <c r="BB37" s="453">
        <v>0</v>
      </c>
      <c r="BC37" s="452">
        <v>153079059</v>
      </c>
    </row>
    <row r="38" spans="1:55" s="462" customFormat="1" ht="13.5" hidden="1" x14ac:dyDescent="0.2">
      <c r="A38" s="462" t="str">
        <f>+B38&amp;D38&amp;F38&amp;H38&amp;J38&amp;M38&amp;P38&amp;AJ38</f>
        <v>A1011110</v>
      </c>
      <c r="B38" s="1950" t="s">
        <v>35</v>
      </c>
      <c r="C38" s="1943"/>
      <c r="D38" s="1950" t="s">
        <v>312</v>
      </c>
      <c r="E38" s="1943"/>
      <c r="F38" s="1950" t="s">
        <v>313</v>
      </c>
      <c r="G38" s="1943"/>
      <c r="H38" s="1950" t="s">
        <v>312</v>
      </c>
      <c r="I38" s="1943"/>
      <c r="J38" s="1950" t="s">
        <v>312</v>
      </c>
      <c r="K38" s="1943"/>
      <c r="L38" s="1943"/>
      <c r="M38" s="1950" t="s">
        <v>312</v>
      </c>
      <c r="N38" s="1943"/>
      <c r="O38" s="1943"/>
      <c r="P38" s="1950"/>
      <c r="Q38" s="1943"/>
      <c r="R38" s="1950"/>
      <c r="S38" s="1943"/>
      <c r="T38" s="1955" t="s">
        <v>36</v>
      </c>
      <c r="U38" s="1943"/>
      <c r="V38" s="1943"/>
      <c r="W38" s="1943"/>
      <c r="X38" s="1943"/>
      <c r="Y38" s="1943"/>
      <c r="Z38" s="1943"/>
      <c r="AA38" s="1943"/>
      <c r="AB38" s="1950" t="s">
        <v>306</v>
      </c>
      <c r="AC38" s="1943"/>
      <c r="AD38" s="1943"/>
      <c r="AE38" s="1943"/>
      <c r="AF38" s="1943"/>
      <c r="AG38" s="1950" t="s">
        <v>307</v>
      </c>
      <c r="AH38" s="1943"/>
      <c r="AI38" s="1943"/>
      <c r="AJ38" s="465" t="s">
        <v>86</v>
      </c>
      <c r="AK38" s="1953" t="s">
        <v>308</v>
      </c>
      <c r="AL38" s="1943"/>
      <c r="AM38" s="1943"/>
      <c r="AN38" s="1943"/>
      <c r="AO38" s="1943"/>
      <c r="AP38" s="1943"/>
      <c r="AQ38" s="466">
        <v>83015000000</v>
      </c>
      <c r="AR38" s="466">
        <v>81215000000</v>
      </c>
      <c r="AS38" s="516">
        <v>1800000000</v>
      </c>
      <c r="AT38" s="464">
        <v>0</v>
      </c>
      <c r="AU38" s="466">
        <v>53797923503</v>
      </c>
      <c r="AV38" s="466">
        <v>27417076497</v>
      </c>
      <c r="AW38" s="463">
        <v>53797910812</v>
      </c>
      <c r="AX38" s="466">
        <v>12691</v>
      </c>
      <c r="AY38" s="466">
        <v>53797910812</v>
      </c>
      <c r="AZ38" s="467">
        <v>0</v>
      </c>
      <c r="BA38" s="466">
        <v>53797910812</v>
      </c>
      <c r="BB38" s="467">
        <v>0</v>
      </c>
      <c r="BC38" s="466">
        <v>116708</v>
      </c>
    </row>
    <row r="39" spans="1:55" s="365" customFormat="1" ht="13.5" hidden="1" x14ac:dyDescent="0.2">
      <c r="A39" s="462" t="str">
        <f t="shared" ref="A39:A102" si="7">+B39&amp;D39&amp;F39&amp;H39&amp;J39&amp;M39&amp;P39&amp;AJ39</f>
        <v>A1011210</v>
      </c>
      <c r="B39" s="1951" t="s">
        <v>35</v>
      </c>
      <c r="C39" s="1941"/>
      <c r="D39" s="1951" t="s">
        <v>312</v>
      </c>
      <c r="E39" s="1941"/>
      <c r="F39" s="1951" t="s">
        <v>313</v>
      </c>
      <c r="G39" s="1941"/>
      <c r="H39" s="1951" t="s">
        <v>312</v>
      </c>
      <c r="I39" s="1941"/>
      <c r="J39" s="1951" t="s">
        <v>312</v>
      </c>
      <c r="K39" s="1941"/>
      <c r="L39" s="1941"/>
      <c r="M39" s="1951" t="s">
        <v>315</v>
      </c>
      <c r="N39" s="1941"/>
      <c r="O39" s="1941"/>
      <c r="P39" s="1950"/>
      <c r="Q39" s="1943"/>
      <c r="R39" s="1951"/>
      <c r="S39" s="1941"/>
      <c r="T39" s="1954" t="s">
        <v>37</v>
      </c>
      <c r="U39" s="1941"/>
      <c r="V39" s="1941"/>
      <c r="W39" s="1941"/>
      <c r="X39" s="1941"/>
      <c r="Y39" s="1941"/>
      <c r="Z39" s="1941"/>
      <c r="AA39" s="1941"/>
      <c r="AB39" s="1951" t="s">
        <v>306</v>
      </c>
      <c r="AC39" s="1941"/>
      <c r="AD39" s="1941"/>
      <c r="AE39" s="1941"/>
      <c r="AF39" s="1941"/>
      <c r="AG39" s="1951" t="s">
        <v>307</v>
      </c>
      <c r="AH39" s="1941"/>
      <c r="AI39" s="1941"/>
      <c r="AJ39" s="455" t="s">
        <v>86</v>
      </c>
      <c r="AK39" s="1952" t="s">
        <v>308</v>
      </c>
      <c r="AL39" s="1941"/>
      <c r="AM39" s="1941"/>
      <c r="AN39" s="1941"/>
      <c r="AO39" s="1941"/>
      <c r="AP39" s="1941"/>
      <c r="AQ39" s="456">
        <v>5180000000</v>
      </c>
      <c r="AR39" s="456">
        <v>5000000000</v>
      </c>
      <c r="AS39" s="516">
        <v>180000000</v>
      </c>
      <c r="AT39" s="464">
        <v>0</v>
      </c>
      <c r="AU39" s="456">
        <v>3313979780</v>
      </c>
      <c r="AV39" s="456">
        <v>1686020220</v>
      </c>
      <c r="AW39" s="463">
        <v>3313979780</v>
      </c>
      <c r="AX39" s="457">
        <v>0</v>
      </c>
      <c r="AY39" s="456">
        <v>3313979780</v>
      </c>
      <c r="AZ39" s="457">
        <v>0</v>
      </c>
      <c r="BA39" s="456">
        <v>3313979780</v>
      </c>
      <c r="BB39" s="457">
        <v>0</v>
      </c>
      <c r="BC39" s="456">
        <v>2549184</v>
      </c>
    </row>
    <row r="40" spans="1:55" s="365" customFormat="1" ht="13.5" hidden="1" x14ac:dyDescent="0.2">
      <c r="A40" s="462" t="str">
        <f t="shared" si="7"/>
        <v>A1011410</v>
      </c>
      <c r="B40" s="1951" t="s">
        <v>35</v>
      </c>
      <c r="C40" s="1941"/>
      <c r="D40" s="1951" t="s">
        <v>312</v>
      </c>
      <c r="E40" s="1941"/>
      <c r="F40" s="1951" t="s">
        <v>313</v>
      </c>
      <c r="G40" s="1941"/>
      <c r="H40" s="1951" t="s">
        <v>312</v>
      </c>
      <c r="I40" s="1941"/>
      <c r="J40" s="1951" t="s">
        <v>312</v>
      </c>
      <c r="K40" s="1941"/>
      <c r="L40" s="1941"/>
      <c r="M40" s="1951" t="s">
        <v>316</v>
      </c>
      <c r="N40" s="1941"/>
      <c r="O40" s="1941"/>
      <c r="P40" s="1951"/>
      <c r="Q40" s="1941"/>
      <c r="R40" s="1951"/>
      <c r="S40" s="1941"/>
      <c r="T40" s="1954" t="s">
        <v>38</v>
      </c>
      <c r="U40" s="1941"/>
      <c r="V40" s="1941"/>
      <c r="W40" s="1941"/>
      <c r="X40" s="1941"/>
      <c r="Y40" s="1941"/>
      <c r="Z40" s="1941"/>
      <c r="AA40" s="1941"/>
      <c r="AB40" s="1951" t="s">
        <v>306</v>
      </c>
      <c r="AC40" s="1941"/>
      <c r="AD40" s="1941"/>
      <c r="AE40" s="1941"/>
      <c r="AF40" s="1941"/>
      <c r="AG40" s="1951" t="s">
        <v>307</v>
      </c>
      <c r="AH40" s="1941"/>
      <c r="AI40" s="1941"/>
      <c r="AJ40" s="455" t="s">
        <v>86</v>
      </c>
      <c r="AK40" s="1952" t="s">
        <v>308</v>
      </c>
      <c r="AL40" s="1941"/>
      <c r="AM40" s="1941"/>
      <c r="AN40" s="1941"/>
      <c r="AO40" s="1941"/>
      <c r="AP40" s="1941"/>
      <c r="AQ40" s="456">
        <v>1020000000</v>
      </c>
      <c r="AR40" s="456">
        <v>1000000000</v>
      </c>
      <c r="AS40" s="516">
        <v>20000000</v>
      </c>
      <c r="AT40" s="464">
        <v>0</v>
      </c>
      <c r="AU40" s="456">
        <v>510133126</v>
      </c>
      <c r="AV40" s="456">
        <v>489866874</v>
      </c>
      <c r="AW40" s="463">
        <v>510082361</v>
      </c>
      <c r="AX40" s="456">
        <v>50765</v>
      </c>
      <c r="AY40" s="456">
        <v>510082361</v>
      </c>
      <c r="AZ40" s="457">
        <v>0</v>
      </c>
      <c r="BA40" s="456">
        <v>510082361</v>
      </c>
      <c r="BB40" s="457">
        <v>0</v>
      </c>
      <c r="BC40" s="456">
        <v>150413167</v>
      </c>
    </row>
    <row r="41" spans="1:55" s="365" customFormat="1" ht="13.5" hidden="1" x14ac:dyDescent="0.2">
      <c r="A41" s="462" t="str">
        <f t="shared" si="7"/>
        <v>A101410</v>
      </c>
      <c r="B41" s="1940" t="s">
        <v>35</v>
      </c>
      <c r="C41" s="1941"/>
      <c r="D41" s="1940" t="s">
        <v>312</v>
      </c>
      <c r="E41" s="1941"/>
      <c r="F41" s="1940" t="s">
        <v>313</v>
      </c>
      <c r="G41" s="1941"/>
      <c r="H41" s="1940" t="s">
        <v>312</v>
      </c>
      <c r="I41" s="1941"/>
      <c r="J41" s="1940" t="s">
        <v>316</v>
      </c>
      <c r="K41" s="1941"/>
      <c r="L41" s="1941"/>
      <c r="M41" s="1940"/>
      <c r="N41" s="1941"/>
      <c r="O41" s="1941"/>
      <c r="P41" s="1940"/>
      <c r="Q41" s="1941"/>
      <c r="R41" s="1940"/>
      <c r="S41" s="1941"/>
      <c r="T41" s="1944" t="s">
        <v>220</v>
      </c>
      <c r="U41" s="1941"/>
      <c r="V41" s="1941"/>
      <c r="W41" s="1941"/>
      <c r="X41" s="1941"/>
      <c r="Y41" s="1941"/>
      <c r="Z41" s="1941"/>
      <c r="AA41" s="1941"/>
      <c r="AB41" s="1940" t="s">
        <v>306</v>
      </c>
      <c r="AC41" s="1941"/>
      <c r="AD41" s="1941"/>
      <c r="AE41" s="1941"/>
      <c r="AF41" s="1941"/>
      <c r="AG41" s="1940" t="s">
        <v>307</v>
      </c>
      <c r="AH41" s="1941"/>
      <c r="AI41" s="1941"/>
      <c r="AJ41" s="451" t="s">
        <v>86</v>
      </c>
      <c r="AK41" s="1947" t="s">
        <v>308</v>
      </c>
      <c r="AL41" s="1941"/>
      <c r="AM41" s="1941"/>
      <c r="AN41" s="1941"/>
      <c r="AO41" s="1941"/>
      <c r="AP41" s="1941"/>
      <c r="AQ41" s="452">
        <v>1525000000</v>
      </c>
      <c r="AR41" s="452">
        <v>1525000000</v>
      </c>
      <c r="AS41" s="515">
        <v>0</v>
      </c>
      <c r="AT41" s="559">
        <v>0</v>
      </c>
      <c r="AU41" s="452">
        <v>1003646188</v>
      </c>
      <c r="AV41" s="452">
        <v>521353812</v>
      </c>
      <c r="AW41" s="558">
        <v>1003646188</v>
      </c>
      <c r="AX41" s="453">
        <v>0</v>
      </c>
      <c r="AY41" s="452">
        <v>1003646188</v>
      </c>
      <c r="AZ41" s="453">
        <v>0</v>
      </c>
      <c r="BA41" s="452">
        <v>1003646188</v>
      </c>
      <c r="BB41" s="453">
        <v>0</v>
      </c>
      <c r="BC41" s="453">
        <v>0</v>
      </c>
    </row>
    <row r="42" spans="1:55" s="365" customFormat="1" ht="13.5" hidden="1" x14ac:dyDescent="0.2">
      <c r="A42" s="462" t="str">
        <f t="shared" si="7"/>
        <v>A1014210</v>
      </c>
      <c r="B42" s="1951" t="s">
        <v>35</v>
      </c>
      <c r="C42" s="1941"/>
      <c r="D42" s="1951" t="s">
        <v>312</v>
      </c>
      <c r="E42" s="1941"/>
      <c r="F42" s="1951" t="s">
        <v>313</v>
      </c>
      <c r="G42" s="1941"/>
      <c r="H42" s="1951" t="s">
        <v>312</v>
      </c>
      <c r="I42" s="1941"/>
      <c r="J42" s="1951" t="s">
        <v>316</v>
      </c>
      <c r="K42" s="1941"/>
      <c r="L42" s="1941"/>
      <c r="M42" s="1951" t="s">
        <v>315</v>
      </c>
      <c r="N42" s="1941"/>
      <c r="O42" s="1941"/>
      <c r="P42" s="1951"/>
      <c r="Q42" s="1941"/>
      <c r="R42" s="1951"/>
      <c r="S42" s="1941"/>
      <c r="T42" s="1954" t="s">
        <v>39</v>
      </c>
      <c r="U42" s="1941"/>
      <c r="V42" s="1941"/>
      <c r="W42" s="1941"/>
      <c r="X42" s="1941"/>
      <c r="Y42" s="1941"/>
      <c r="Z42" s="1941"/>
      <c r="AA42" s="1941"/>
      <c r="AB42" s="1951" t="s">
        <v>306</v>
      </c>
      <c r="AC42" s="1941"/>
      <c r="AD42" s="1941"/>
      <c r="AE42" s="1941"/>
      <c r="AF42" s="1941"/>
      <c r="AG42" s="1951" t="s">
        <v>307</v>
      </c>
      <c r="AH42" s="1941"/>
      <c r="AI42" s="1941"/>
      <c r="AJ42" s="455" t="s">
        <v>86</v>
      </c>
      <c r="AK42" s="1952" t="s">
        <v>308</v>
      </c>
      <c r="AL42" s="1941"/>
      <c r="AM42" s="1941"/>
      <c r="AN42" s="1941"/>
      <c r="AO42" s="1941"/>
      <c r="AP42" s="1941"/>
      <c r="AQ42" s="456">
        <v>1525000000</v>
      </c>
      <c r="AR42" s="456">
        <v>1525000000</v>
      </c>
      <c r="AS42" s="517">
        <v>0</v>
      </c>
      <c r="AT42" s="464">
        <v>0</v>
      </c>
      <c r="AU42" s="456">
        <v>1003646188</v>
      </c>
      <c r="AV42" s="456">
        <v>521353812</v>
      </c>
      <c r="AW42" s="463">
        <v>1003646188</v>
      </c>
      <c r="AX42" s="457">
        <v>0</v>
      </c>
      <c r="AY42" s="456">
        <v>1003646188</v>
      </c>
      <c r="AZ42" s="457">
        <v>0</v>
      </c>
      <c r="BA42" s="456">
        <v>1003646188</v>
      </c>
      <c r="BB42" s="457">
        <v>0</v>
      </c>
      <c r="BC42" s="457">
        <v>0</v>
      </c>
    </row>
    <row r="43" spans="1:55" s="365" customFormat="1" ht="13.5" hidden="1" x14ac:dyDescent="0.2">
      <c r="A43" s="462" t="str">
        <f t="shared" si="7"/>
        <v>A101510</v>
      </c>
      <c r="B43" s="1940" t="s">
        <v>35</v>
      </c>
      <c r="C43" s="1941"/>
      <c r="D43" s="1940" t="s">
        <v>312</v>
      </c>
      <c r="E43" s="1941"/>
      <c r="F43" s="1940" t="s">
        <v>313</v>
      </c>
      <c r="G43" s="1941"/>
      <c r="H43" s="1940" t="s">
        <v>312</v>
      </c>
      <c r="I43" s="1941"/>
      <c r="J43" s="1940" t="s">
        <v>317</v>
      </c>
      <c r="K43" s="1941"/>
      <c r="L43" s="1941"/>
      <c r="M43" s="1940"/>
      <c r="N43" s="1941"/>
      <c r="O43" s="1941"/>
      <c r="P43" s="1940"/>
      <c r="Q43" s="1941"/>
      <c r="R43" s="1940"/>
      <c r="S43" s="1941"/>
      <c r="T43" s="1944" t="s">
        <v>222</v>
      </c>
      <c r="U43" s="1941"/>
      <c r="V43" s="1941"/>
      <c r="W43" s="1941"/>
      <c r="X43" s="1941"/>
      <c r="Y43" s="1941"/>
      <c r="Z43" s="1941"/>
      <c r="AA43" s="1941"/>
      <c r="AB43" s="1940" t="s">
        <v>306</v>
      </c>
      <c r="AC43" s="1941"/>
      <c r="AD43" s="1941"/>
      <c r="AE43" s="1941"/>
      <c r="AF43" s="1941"/>
      <c r="AG43" s="1940" t="s">
        <v>307</v>
      </c>
      <c r="AH43" s="1941"/>
      <c r="AI43" s="1941"/>
      <c r="AJ43" s="451" t="s">
        <v>86</v>
      </c>
      <c r="AK43" s="1947" t="s">
        <v>308</v>
      </c>
      <c r="AL43" s="1941"/>
      <c r="AM43" s="1941"/>
      <c r="AN43" s="1941"/>
      <c r="AO43" s="1941"/>
      <c r="AP43" s="1941"/>
      <c r="AQ43" s="452">
        <v>24015000000</v>
      </c>
      <c r="AR43" s="452">
        <v>24015000000</v>
      </c>
      <c r="AS43" s="515">
        <v>0</v>
      </c>
      <c r="AT43" s="559">
        <v>0</v>
      </c>
      <c r="AU43" s="452">
        <v>11567761479</v>
      </c>
      <c r="AV43" s="452">
        <v>12447238521</v>
      </c>
      <c r="AW43" s="558">
        <v>11567756654</v>
      </c>
      <c r="AX43" s="452">
        <v>4825</v>
      </c>
      <c r="AY43" s="452">
        <v>11567756654</v>
      </c>
      <c r="AZ43" s="453">
        <v>0</v>
      </c>
      <c r="BA43" s="452">
        <v>11567756654</v>
      </c>
      <c r="BB43" s="453">
        <v>0</v>
      </c>
      <c r="BC43" s="452">
        <v>2002349</v>
      </c>
    </row>
    <row r="44" spans="1:55" s="365" customFormat="1" ht="13.5" hidden="1" x14ac:dyDescent="0.2">
      <c r="A44" s="462" t="str">
        <f t="shared" si="7"/>
        <v>A1015110</v>
      </c>
      <c r="B44" s="1951" t="s">
        <v>35</v>
      </c>
      <c r="C44" s="1941"/>
      <c r="D44" s="1951" t="s">
        <v>312</v>
      </c>
      <c r="E44" s="1941"/>
      <c r="F44" s="1951" t="s">
        <v>313</v>
      </c>
      <c r="G44" s="1941"/>
      <c r="H44" s="1951" t="s">
        <v>312</v>
      </c>
      <c r="I44" s="1941"/>
      <c r="J44" s="1951" t="s">
        <v>317</v>
      </c>
      <c r="K44" s="1941"/>
      <c r="L44" s="1941"/>
      <c r="M44" s="1951" t="s">
        <v>312</v>
      </c>
      <c r="N44" s="1941"/>
      <c r="O44" s="1941"/>
      <c r="P44" s="1951"/>
      <c r="Q44" s="1941"/>
      <c r="R44" s="1951"/>
      <c r="S44" s="1941"/>
      <c r="T44" s="1954" t="s">
        <v>40</v>
      </c>
      <c r="U44" s="1941"/>
      <c r="V44" s="1941"/>
      <c r="W44" s="1941"/>
      <c r="X44" s="1941"/>
      <c r="Y44" s="1941"/>
      <c r="Z44" s="1941"/>
      <c r="AA44" s="1941"/>
      <c r="AB44" s="1951" t="s">
        <v>306</v>
      </c>
      <c r="AC44" s="1941"/>
      <c r="AD44" s="1941"/>
      <c r="AE44" s="1941"/>
      <c r="AF44" s="1941"/>
      <c r="AG44" s="1951" t="s">
        <v>307</v>
      </c>
      <c r="AH44" s="1941"/>
      <c r="AI44" s="1941"/>
      <c r="AJ44" s="455" t="s">
        <v>86</v>
      </c>
      <c r="AK44" s="1952" t="s">
        <v>308</v>
      </c>
      <c r="AL44" s="1941"/>
      <c r="AM44" s="1941"/>
      <c r="AN44" s="1941"/>
      <c r="AO44" s="1941"/>
      <c r="AP44" s="1941"/>
      <c r="AQ44" s="456">
        <v>3150962889</v>
      </c>
      <c r="AR44" s="456">
        <v>3150962889</v>
      </c>
      <c r="AS44" s="517">
        <v>0</v>
      </c>
      <c r="AT44" s="464">
        <v>0</v>
      </c>
      <c r="AU44" s="456">
        <v>2013126304</v>
      </c>
      <c r="AV44" s="456">
        <v>1137836585</v>
      </c>
      <c r="AW44" s="463">
        <v>2013126304</v>
      </c>
      <c r="AX44" s="457">
        <v>0</v>
      </c>
      <c r="AY44" s="456">
        <v>2013126304</v>
      </c>
      <c r="AZ44" s="457">
        <v>0</v>
      </c>
      <c r="BA44" s="456">
        <v>2013126304</v>
      </c>
      <c r="BB44" s="457">
        <v>0</v>
      </c>
      <c r="BC44" s="457">
        <v>0</v>
      </c>
    </row>
    <row r="45" spans="1:55" s="365" customFormat="1" ht="13.5" hidden="1" x14ac:dyDescent="0.2">
      <c r="A45" s="462" t="str">
        <f t="shared" si="7"/>
        <v>A1015210</v>
      </c>
      <c r="B45" s="1951" t="s">
        <v>35</v>
      </c>
      <c r="C45" s="1941"/>
      <c r="D45" s="1951" t="s">
        <v>312</v>
      </c>
      <c r="E45" s="1941"/>
      <c r="F45" s="1951" t="s">
        <v>313</v>
      </c>
      <c r="G45" s="1941"/>
      <c r="H45" s="1951" t="s">
        <v>312</v>
      </c>
      <c r="I45" s="1941"/>
      <c r="J45" s="1951" t="s">
        <v>317</v>
      </c>
      <c r="K45" s="1941"/>
      <c r="L45" s="1941"/>
      <c r="M45" s="1951" t="s">
        <v>315</v>
      </c>
      <c r="N45" s="1941"/>
      <c r="O45" s="1941"/>
      <c r="P45" s="1951"/>
      <c r="Q45" s="1941"/>
      <c r="R45" s="1951"/>
      <c r="S45" s="1941"/>
      <c r="T45" s="1954" t="s">
        <v>41</v>
      </c>
      <c r="U45" s="1941"/>
      <c r="V45" s="1941"/>
      <c r="W45" s="1941"/>
      <c r="X45" s="1941"/>
      <c r="Y45" s="1941"/>
      <c r="Z45" s="1941"/>
      <c r="AA45" s="1941"/>
      <c r="AB45" s="1951" t="s">
        <v>306</v>
      </c>
      <c r="AC45" s="1941"/>
      <c r="AD45" s="1941"/>
      <c r="AE45" s="1941"/>
      <c r="AF45" s="1941"/>
      <c r="AG45" s="1951" t="s">
        <v>307</v>
      </c>
      <c r="AH45" s="1941"/>
      <c r="AI45" s="1941"/>
      <c r="AJ45" s="455" t="s">
        <v>86</v>
      </c>
      <c r="AK45" s="1952" t="s">
        <v>308</v>
      </c>
      <c r="AL45" s="1941"/>
      <c r="AM45" s="1941"/>
      <c r="AN45" s="1941"/>
      <c r="AO45" s="1941"/>
      <c r="AP45" s="1941"/>
      <c r="AQ45" s="456">
        <v>2597340556</v>
      </c>
      <c r="AR45" s="456">
        <v>2597340556</v>
      </c>
      <c r="AS45" s="517">
        <v>0</v>
      </c>
      <c r="AT45" s="464">
        <v>0</v>
      </c>
      <c r="AU45" s="456">
        <v>1700549383</v>
      </c>
      <c r="AV45" s="456">
        <v>896791173</v>
      </c>
      <c r="AW45" s="463">
        <v>1700549383</v>
      </c>
      <c r="AX45" s="457">
        <v>0</v>
      </c>
      <c r="AY45" s="456">
        <v>1700549383</v>
      </c>
      <c r="AZ45" s="457">
        <v>0</v>
      </c>
      <c r="BA45" s="456">
        <v>1700549383</v>
      </c>
      <c r="BB45" s="457">
        <v>0</v>
      </c>
      <c r="BC45" s="457">
        <v>0</v>
      </c>
    </row>
    <row r="46" spans="1:55" s="365" customFormat="1" ht="13.5" hidden="1" x14ac:dyDescent="0.2">
      <c r="A46" s="462" t="str">
        <f t="shared" si="7"/>
        <v>A10151410</v>
      </c>
      <c r="B46" s="1951" t="s">
        <v>35</v>
      </c>
      <c r="C46" s="1941"/>
      <c r="D46" s="1951" t="s">
        <v>312</v>
      </c>
      <c r="E46" s="1941"/>
      <c r="F46" s="1951" t="s">
        <v>313</v>
      </c>
      <c r="G46" s="1941"/>
      <c r="H46" s="1951" t="s">
        <v>312</v>
      </c>
      <c r="I46" s="1941"/>
      <c r="J46" s="1951" t="s">
        <v>317</v>
      </c>
      <c r="K46" s="1941"/>
      <c r="L46" s="1941"/>
      <c r="M46" s="1951" t="s">
        <v>318</v>
      </c>
      <c r="N46" s="1941"/>
      <c r="O46" s="1941"/>
      <c r="P46" s="1951"/>
      <c r="Q46" s="1941"/>
      <c r="R46" s="1951"/>
      <c r="S46" s="1941"/>
      <c r="T46" s="1954" t="s">
        <v>42</v>
      </c>
      <c r="U46" s="1941"/>
      <c r="V46" s="1941"/>
      <c r="W46" s="1941"/>
      <c r="X46" s="1941"/>
      <c r="Y46" s="1941"/>
      <c r="Z46" s="1941"/>
      <c r="AA46" s="1941"/>
      <c r="AB46" s="1951" t="s">
        <v>306</v>
      </c>
      <c r="AC46" s="1941"/>
      <c r="AD46" s="1941"/>
      <c r="AE46" s="1941"/>
      <c r="AF46" s="1941"/>
      <c r="AG46" s="1951" t="s">
        <v>307</v>
      </c>
      <c r="AH46" s="1941"/>
      <c r="AI46" s="1941"/>
      <c r="AJ46" s="455" t="s">
        <v>86</v>
      </c>
      <c r="AK46" s="1952" t="s">
        <v>308</v>
      </c>
      <c r="AL46" s="1941"/>
      <c r="AM46" s="1941"/>
      <c r="AN46" s="1941"/>
      <c r="AO46" s="1941"/>
      <c r="AP46" s="1941"/>
      <c r="AQ46" s="456">
        <v>4253886505</v>
      </c>
      <c r="AR46" s="456">
        <v>4253886505</v>
      </c>
      <c r="AS46" s="517">
        <v>0</v>
      </c>
      <c r="AT46" s="464">
        <v>0</v>
      </c>
      <c r="AU46" s="456">
        <v>4148270126</v>
      </c>
      <c r="AV46" s="456">
        <v>105616379</v>
      </c>
      <c r="AW46" s="463">
        <v>4148270126</v>
      </c>
      <c r="AX46" s="457">
        <v>0</v>
      </c>
      <c r="AY46" s="456">
        <v>4148270126</v>
      </c>
      <c r="AZ46" s="457">
        <v>0</v>
      </c>
      <c r="BA46" s="456">
        <v>4148270126</v>
      </c>
      <c r="BB46" s="457">
        <v>0</v>
      </c>
      <c r="BC46" s="457">
        <v>0</v>
      </c>
    </row>
    <row r="47" spans="1:55" s="365" customFormat="1" ht="13.5" hidden="1" x14ac:dyDescent="0.2">
      <c r="A47" s="462" t="str">
        <f t="shared" si="7"/>
        <v>A10151510</v>
      </c>
      <c r="B47" s="1951" t="s">
        <v>35</v>
      </c>
      <c r="C47" s="1941"/>
      <c r="D47" s="1951" t="s">
        <v>312</v>
      </c>
      <c r="E47" s="1941"/>
      <c r="F47" s="1951" t="s">
        <v>313</v>
      </c>
      <c r="G47" s="1941"/>
      <c r="H47" s="1951" t="s">
        <v>312</v>
      </c>
      <c r="I47" s="1941"/>
      <c r="J47" s="1951" t="s">
        <v>317</v>
      </c>
      <c r="K47" s="1941"/>
      <c r="L47" s="1941"/>
      <c r="M47" s="1951" t="s">
        <v>319</v>
      </c>
      <c r="N47" s="1941"/>
      <c r="O47" s="1941"/>
      <c r="P47" s="1951"/>
      <c r="Q47" s="1941"/>
      <c r="R47" s="1951"/>
      <c r="S47" s="1941"/>
      <c r="T47" s="1954" t="s">
        <v>43</v>
      </c>
      <c r="U47" s="1941"/>
      <c r="V47" s="1941"/>
      <c r="W47" s="1941"/>
      <c r="X47" s="1941"/>
      <c r="Y47" s="1941"/>
      <c r="Z47" s="1941"/>
      <c r="AA47" s="1941"/>
      <c r="AB47" s="1951" t="s">
        <v>306</v>
      </c>
      <c r="AC47" s="1941"/>
      <c r="AD47" s="1941"/>
      <c r="AE47" s="1941"/>
      <c r="AF47" s="1941"/>
      <c r="AG47" s="1951" t="s">
        <v>307</v>
      </c>
      <c r="AH47" s="1941"/>
      <c r="AI47" s="1941"/>
      <c r="AJ47" s="455" t="s">
        <v>86</v>
      </c>
      <c r="AK47" s="1952" t="s">
        <v>308</v>
      </c>
      <c r="AL47" s="1941"/>
      <c r="AM47" s="1941"/>
      <c r="AN47" s="1941"/>
      <c r="AO47" s="1941"/>
      <c r="AP47" s="1941"/>
      <c r="AQ47" s="456">
        <v>4008125026</v>
      </c>
      <c r="AR47" s="456">
        <v>4008125026</v>
      </c>
      <c r="AS47" s="517">
        <v>0</v>
      </c>
      <c r="AT47" s="464">
        <v>0</v>
      </c>
      <c r="AU47" s="456">
        <v>2380430120</v>
      </c>
      <c r="AV47" s="456">
        <v>1627694906</v>
      </c>
      <c r="AW47" s="463">
        <v>2380425361</v>
      </c>
      <c r="AX47" s="456">
        <v>4759</v>
      </c>
      <c r="AY47" s="456">
        <v>2380425361</v>
      </c>
      <c r="AZ47" s="457">
        <v>0</v>
      </c>
      <c r="BA47" s="456">
        <v>2380425361</v>
      </c>
      <c r="BB47" s="457">
        <v>0</v>
      </c>
      <c r="BC47" s="456">
        <v>2002349</v>
      </c>
    </row>
    <row r="48" spans="1:55" s="365" customFormat="1" ht="13.5" hidden="1" x14ac:dyDescent="0.2">
      <c r="A48" s="462" t="str">
        <f t="shared" si="7"/>
        <v>A10151610</v>
      </c>
      <c r="B48" s="1951" t="s">
        <v>35</v>
      </c>
      <c r="C48" s="1941"/>
      <c r="D48" s="1951" t="s">
        <v>312</v>
      </c>
      <c r="E48" s="1941"/>
      <c r="F48" s="1951" t="s">
        <v>313</v>
      </c>
      <c r="G48" s="1941"/>
      <c r="H48" s="1951" t="s">
        <v>312</v>
      </c>
      <c r="I48" s="1941"/>
      <c r="J48" s="1951" t="s">
        <v>317</v>
      </c>
      <c r="K48" s="1941"/>
      <c r="L48" s="1941"/>
      <c r="M48" s="1951" t="s">
        <v>44</v>
      </c>
      <c r="N48" s="1941"/>
      <c r="O48" s="1941"/>
      <c r="P48" s="1951"/>
      <c r="Q48" s="1941"/>
      <c r="R48" s="1951"/>
      <c r="S48" s="1941"/>
      <c r="T48" s="1954" t="s">
        <v>45</v>
      </c>
      <c r="U48" s="1941"/>
      <c r="V48" s="1941"/>
      <c r="W48" s="1941"/>
      <c r="X48" s="1941"/>
      <c r="Y48" s="1941"/>
      <c r="Z48" s="1941"/>
      <c r="AA48" s="1941"/>
      <c r="AB48" s="1951" t="s">
        <v>306</v>
      </c>
      <c r="AC48" s="1941"/>
      <c r="AD48" s="1941"/>
      <c r="AE48" s="1941"/>
      <c r="AF48" s="1941"/>
      <c r="AG48" s="1951" t="s">
        <v>307</v>
      </c>
      <c r="AH48" s="1941"/>
      <c r="AI48" s="1941"/>
      <c r="AJ48" s="455" t="s">
        <v>86</v>
      </c>
      <c r="AK48" s="1952" t="s">
        <v>308</v>
      </c>
      <c r="AL48" s="1941"/>
      <c r="AM48" s="1941"/>
      <c r="AN48" s="1941"/>
      <c r="AO48" s="1941"/>
      <c r="AP48" s="1941"/>
      <c r="AQ48" s="456">
        <v>7990939236</v>
      </c>
      <c r="AR48" s="456">
        <v>7990939236</v>
      </c>
      <c r="AS48" s="517">
        <v>0</v>
      </c>
      <c r="AT48" s="464">
        <v>0</v>
      </c>
      <c r="AU48" s="456">
        <v>43649965</v>
      </c>
      <c r="AV48" s="456">
        <v>7947289271</v>
      </c>
      <c r="AW48" s="463">
        <v>43649899</v>
      </c>
      <c r="AX48" s="457">
        <v>66</v>
      </c>
      <c r="AY48" s="456">
        <v>43649899</v>
      </c>
      <c r="AZ48" s="457">
        <v>0</v>
      </c>
      <c r="BA48" s="456">
        <v>43649899</v>
      </c>
      <c r="BB48" s="457">
        <v>0</v>
      </c>
      <c r="BC48" s="457">
        <v>0</v>
      </c>
    </row>
    <row r="49" spans="1:55" s="365" customFormat="1" ht="13.5" hidden="1" x14ac:dyDescent="0.2">
      <c r="A49" s="462" t="str">
        <f t="shared" si="7"/>
        <v>A10152210</v>
      </c>
      <c r="B49" s="1951" t="s">
        <v>35</v>
      </c>
      <c r="C49" s="1941"/>
      <c r="D49" s="1951" t="s">
        <v>312</v>
      </c>
      <c r="E49" s="1941"/>
      <c r="F49" s="1951" t="s">
        <v>313</v>
      </c>
      <c r="G49" s="1941"/>
      <c r="H49" s="1951" t="s">
        <v>312</v>
      </c>
      <c r="I49" s="1941"/>
      <c r="J49" s="1951" t="s">
        <v>317</v>
      </c>
      <c r="K49" s="1941"/>
      <c r="L49" s="1941"/>
      <c r="M49" s="1951" t="s">
        <v>320</v>
      </c>
      <c r="N49" s="1941"/>
      <c r="O49" s="1941"/>
      <c r="P49" s="1951"/>
      <c r="Q49" s="1941"/>
      <c r="R49" s="1951"/>
      <c r="S49" s="1941"/>
      <c r="T49" s="1954" t="s">
        <v>46</v>
      </c>
      <c r="U49" s="1941"/>
      <c r="V49" s="1941"/>
      <c r="W49" s="1941"/>
      <c r="X49" s="1941"/>
      <c r="Y49" s="1941"/>
      <c r="Z49" s="1941"/>
      <c r="AA49" s="1941"/>
      <c r="AB49" s="1951" t="s">
        <v>306</v>
      </c>
      <c r="AC49" s="1941"/>
      <c r="AD49" s="1941"/>
      <c r="AE49" s="1941"/>
      <c r="AF49" s="1941"/>
      <c r="AG49" s="1951" t="s">
        <v>307</v>
      </c>
      <c r="AH49" s="1941"/>
      <c r="AI49" s="1941"/>
      <c r="AJ49" s="455" t="s">
        <v>86</v>
      </c>
      <c r="AK49" s="1952" t="s">
        <v>308</v>
      </c>
      <c r="AL49" s="1941"/>
      <c r="AM49" s="1941"/>
      <c r="AN49" s="1941"/>
      <c r="AO49" s="1941"/>
      <c r="AP49" s="1941"/>
      <c r="AQ49" s="456">
        <v>2013745788</v>
      </c>
      <c r="AR49" s="456">
        <v>2013745788</v>
      </c>
      <c r="AS49" s="517">
        <v>0</v>
      </c>
      <c r="AT49" s="464">
        <v>0</v>
      </c>
      <c r="AU49" s="456">
        <v>1281735581</v>
      </c>
      <c r="AV49" s="456">
        <v>732010207</v>
      </c>
      <c r="AW49" s="463">
        <v>1281735581</v>
      </c>
      <c r="AX49" s="457">
        <v>0</v>
      </c>
      <c r="AY49" s="456">
        <v>1281735581</v>
      </c>
      <c r="AZ49" s="457">
        <v>0</v>
      </c>
      <c r="BA49" s="456">
        <v>1281735581</v>
      </c>
      <c r="BB49" s="457">
        <v>0</v>
      </c>
      <c r="BC49" s="457">
        <v>0</v>
      </c>
    </row>
    <row r="50" spans="1:55" s="365" customFormat="1" ht="13.5" hidden="1" x14ac:dyDescent="0.2">
      <c r="A50" s="462" t="str">
        <f t="shared" si="7"/>
        <v>A101910</v>
      </c>
      <c r="B50" s="1940" t="s">
        <v>35</v>
      </c>
      <c r="C50" s="1941"/>
      <c r="D50" s="1940" t="s">
        <v>312</v>
      </c>
      <c r="E50" s="1941"/>
      <c r="F50" s="1940" t="s">
        <v>313</v>
      </c>
      <c r="G50" s="1941"/>
      <c r="H50" s="1940" t="s">
        <v>312</v>
      </c>
      <c r="I50" s="1941"/>
      <c r="J50" s="1940" t="s">
        <v>321</v>
      </c>
      <c r="K50" s="1941"/>
      <c r="L50" s="1941"/>
      <c r="M50" s="1940"/>
      <c r="N50" s="1941"/>
      <c r="O50" s="1941"/>
      <c r="P50" s="1940"/>
      <c r="Q50" s="1941"/>
      <c r="R50" s="1940"/>
      <c r="S50" s="1941"/>
      <c r="T50" s="1944" t="s">
        <v>223</v>
      </c>
      <c r="U50" s="1941"/>
      <c r="V50" s="1941"/>
      <c r="W50" s="1941"/>
      <c r="X50" s="1941"/>
      <c r="Y50" s="1941"/>
      <c r="Z50" s="1941"/>
      <c r="AA50" s="1941"/>
      <c r="AB50" s="1940" t="s">
        <v>306</v>
      </c>
      <c r="AC50" s="1941"/>
      <c r="AD50" s="1941"/>
      <c r="AE50" s="1941"/>
      <c r="AF50" s="1941"/>
      <c r="AG50" s="1940" t="s">
        <v>307</v>
      </c>
      <c r="AH50" s="1941"/>
      <c r="AI50" s="1941"/>
      <c r="AJ50" s="451" t="s">
        <v>86</v>
      </c>
      <c r="AK50" s="1947" t="s">
        <v>308</v>
      </c>
      <c r="AL50" s="1941"/>
      <c r="AM50" s="1941"/>
      <c r="AN50" s="1941"/>
      <c r="AO50" s="1941"/>
      <c r="AP50" s="1941"/>
      <c r="AQ50" s="452">
        <v>572000000</v>
      </c>
      <c r="AR50" s="452">
        <v>572000000</v>
      </c>
      <c r="AS50" s="515">
        <v>0</v>
      </c>
      <c r="AT50" s="559">
        <v>0</v>
      </c>
      <c r="AU50" s="452">
        <v>341769516</v>
      </c>
      <c r="AV50" s="452">
        <v>230230484</v>
      </c>
      <c r="AW50" s="558">
        <v>341762536</v>
      </c>
      <c r="AX50" s="452">
        <v>6980</v>
      </c>
      <c r="AY50" s="452">
        <v>341762536</v>
      </c>
      <c r="AZ50" s="453">
        <v>0</v>
      </c>
      <c r="BA50" s="452">
        <v>341762536</v>
      </c>
      <c r="BB50" s="453">
        <v>0</v>
      </c>
      <c r="BC50" s="453">
        <v>0</v>
      </c>
    </row>
    <row r="51" spans="1:55" s="365" customFormat="1" ht="13.5" hidden="1" x14ac:dyDescent="0.2">
      <c r="A51" s="462" t="str">
        <f t="shared" si="7"/>
        <v>A1019110</v>
      </c>
      <c r="B51" s="1951" t="s">
        <v>35</v>
      </c>
      <c r="C51" s="1941"/>
      <c r="D51" s="1951" t="s">
        <v>312</v>
      </c>
      <c r="E51" s="1941"/>
      <c r="F51" s="1951" t="s">
        <v>313</v>
      </c>
      <c r="G51" s="1941"/>
      <c r="H51" s="1951" t="s">
        <v>312</v>
      </c>
      <c r="I51" s="1941"/>
      <c r="J51" s="1951" t="s">
        <v>321</v>
      </c>
      <c r="K51" s="1941"/>
      <c r="L51" s="1941"/>
      <c r="M51" s="1951" t="s">
        <v>312</v>
      </c>
      <c r="N51" s="1941"/>
      <c r="O51" s="1941"/>
      <c r="P51" s="1951"/>
      <c r="Q51" s="1941"/>
      <c r="R51" s="1951"/>
      <c r="S51" s="1941"/>
      <c r="T51" s="1954" t="s">
        <v>47</v>
      </c>
      <c r="U51" s="1941"/>
      <c r="V51" s="1941"/>
      <c r="W51" s="1941"/>
      <c r="X51" s="1941"/>
      <c r="Y51" s="1941"/>
      <c r="Z51" s="1941"/>
      <c r="AA51" s="1941"/>
      <c r="AB51" s="1951" t="s">
        <v>306</v>
      </c>
      <c r="AC51" s="1941"/>
      <c r="AD51" s="1941"/>
      <c r="AE51" s="1941"/>
      <c r="AF51" s="1941"/>
      <c r="AG51" s="1951" t="s">
        <v>307</v>
      </c>
      <c r="AH51" s="1941"/>
      <c r="AI51" s="1941"/>
      <c r="AJ51" s="455" t="s">
        <v>86</v>
      </c>
      <c r="AK51" s="1952" t="s">
        <v>308</v>
      </c>
      <c r="AL51" s="1941"/>
      <c r="AM51" s="1941"/>
      <c r="AN51" s="1941"/>
      <c r="AO51" s="1941"/>
      <c r="AP51" s="1941"/>
      <c r="AQ51" s="456">
        <v>300000000</v>
      </c>
      <c r="AR51" s="456">
        <v>300000000</v>
      </c>
      <c r="AS51" s="517">
        <v>0</v>
      </c>
      <c r="AT51" s="464">
        <v>0</v>
      </c>
      <c r="AU51" s="456">
        <v>166995404</v>
      </c>
      <c r="AV51" s="456">
        <v>133004596</v>
      </c>
      <c r="AW51" s="463">
        <v>166995404</v>
      </c>
      <c r="AX51" s="457">
        <v>0</v>
      </c>
      <c r="AY51" s="456">
        <v>166995404</v>
      </c>
      <c r="AZ51" s="457">
        <v>0</v>
      </c>
      <c r="BA51" s="456">
        <v>166995404</v>
      </c>
      <c r="BB51" s="457">
        <v>0</v>
      </c>
      <c r="BC51" s="457">
        <v>0</v>
      </c>
    </row>
    <row r="52" spans="1:55" s="365" customFormat="1" ht="13.5" hidden="1" x14ac:dyDescent="0.2">
      <c r="A52" s="462" t="str">
        <f t="shared" si="7"/>
        <v>A1019310</v>
      </c>
      <c r="B52" s="1951" t="s">
        <v>35</v>
      </c>
      <c r="C52" s="1941"/>
      <c r="D52" s="1951" t="s">
        <v>312</v>
      </c>
      <c r="E52" s="1941"/>
      <c r="F52" s="1951" t="s">
        <v>313</v>
      </c>
      <c r="G52" s="1941"/>
      <c r="H52" s="1951" t="s">
        <v>312</v>
      </c>
      <c r="I52" s="1941"/>
      <c r="J52" s="1951" t="s">
        <v>321</v>
      </c>
      <c r="K52" s="1941"/>
      <c r="L52" s="1941"/>
      <c r="M52" s="1951" t="s">
        <v>322</v>
      </c>
      <c r="N52" s="1941"/>
      <c r="O52" s="1941"/>
      <c r="P52" s="1951"/>
      <c r="Q52" s="1941"/>
      <c r="R52" s="1951"/>
      <c r="S52" s="1941"/>
      <c r="T52" s="1954" t="s">
        <v>48</v>
      </c>
      <c r="U52" s="1941"/>
      <c r="V52" s="1941"/>
      <c r="W52" s="1941"/>
      <c r="X52" s="1941"/>
      <c r="Y52" s="1941"/>
      <c r="Z52" s="1941"/>
      <c r="AA52" s="1941"/>
      <c r="AB52" s="1951" t="s">
        <v>306</v>
      </c>
      <c r="AC52" s="1941"/>
      <c r="AD52" s="1941"/>
      <c r="AE52" s="1941"/>
      <c r="AF52" s="1941"/>
      <c r="AG52" s="1951" t="s">
        <v>307</v>
      </c>
      <c r="AH52" s="1941"/>
      <c r="AI52" s="1941"/>
      <c r="AJ52" s="455" t="s">
        <v>86</v>
      </c>
      <c r="AK52" s="1952" t="s">
        <v>308</v>
      </c>
      <c r="AL52" s="1941"/>
      <c r="AM52" s="1941"/>
      <c r="AN52" s="1941"/>
      <c r="AO52" s="1941"/>
      <c r="AP52" s="1941"/>
      <c r="AQ52" s="456">
        <v>272000000</v>
      </c>
      <c r="AR52" s="456">
        <v>272000000</v>
      </c>
      <c r="AS52" s="517">
        <v>0</v>
      </c>
      <c r="AT52" s="464">
        <v>0</v>
      </c>
      <c r="AU52" s="456">
        <v>174774112</v>
      </c>
      <c r="AV52" s="456">
        <v>97225888</v>
      </c>
      <c r="AW52" s="463">
        <v>174767132</v>
      </c>
      <c r="AX52" s="456">
        <v>6980</v>
      </c>
      <c r="AY52" s="456">
        <v>174767132</v>
      </c>
      <c r="AZ52" s="457">
        <v>0</v>
      </c>
      <c r="BA52" s="456">
        <v>174767132</v>
      </c>
      <c r="BB52" s="457">
        <v>0</v>
      </c>
      <c r="BC52" s="457">
        <v>0</v>
      </c>
    </row>
    <row r="53" spans="1:55" s="365" customFormat="1" ht="13.5" hidden="1" x14ac:dyDescent="0.2">
      <c r="A53" s="462" t="str">
        <f t="shared" si="7"/>
        <v>A1011010</v>
      </c>
      <c r="B53" s="1951" t="s">
        <v>35</v>
      </c>
      <c r="C53" s="1941"/>
      <c r="D53" s="1951" t="s">
        <v>312</v>
      </c>
      <c r="E53" s="1941"/>
      <c r="F53" s="1951" t="s">
        <v>313</v>
      </c>
      <c r="G53" s="1941"/>
      <c r="H53" s="1951" t="s">
        <v>312</v>
      </c>
      <c r="I53" s="1941"/>
      <c r="J53" s="1951" t="s">
        <v>86</v>
      </c>
      <c r="K53" s="1941"/>
      <c r="L53" s="1941"/>
      <c r="M53" s="1951"/>
      <c r="N53" s="1941"/>
      <c r="O53" s="1941"/>
      <c r="P53" s="1951"/>
      <c r="Q53" s="1941"/>
      <c r="R53" s="1951"/>
      <c r="S53" s="1941"/>
      <c r="T53" s="1954" t="s">
        <v>699</v>
      </c>
      <c r="U53" s="1941"/>
      <c r="V53" s="1941"/>
      <c r="W53" s="1941"/>
      <c r="X53" s="1941"/>
      <c r="Y53" s="1941"/>
      <c r="Z53" s="1941"/>
      <c r="AA53" s="1941"/>
      <c r="AB53" s="1951" t="s">
        <v>306</v>
      </c>
      <c r="AC53" s="1941"/>
      <c r="AD53" s="1941"/>
      <c r="AE53" s="1941"/>
      <c r="AF53" s="1941"/>
      <c r="AG53" s="1951" t="s">
        <v>307</v>
      </c>
      <c r="AH53" s="1941"/>
      <c r="AI53" s="1941"/>
      <c r="AJ53" s="455" t="s">
        <v>86</v>
      </c>
      <c r="AK53" s="1952" t="s">
        <v>308</v>
      </c>
      <c r="AL53" s="1941"/>
      <c r="AM53" s="1941"/>
      <c r="AN53" s="1941"/>
      <c r="AO53" s="1941"/>
      <c r="AP53" s="1941"/>
      <c r="AQ53" s="457">
        <v>0</v>
      </c>
      <c r="AR53" s="457">
        <v>0</v>
      </c>
      <c r="AS53" s="517">
        <v>0</v>
      </c>
      <c r="AT53" s="463">
        <v>9382000000</v>
      </c>
      <c r="AU53" s="457">
        <v>0</v>
      </c>
      <c r="AV53" s="457">
        <v>0</v>
      </c>
      <c r="AW53" s="464">
        <v>0</v>
      </c>
      <c r="AX53" s="457">
        <v>0</v>
      </c>
      <c r="AY53" s="457">
        <v>0</v>
      </c>
      <c r="AZ53" s="457">
        <v>0</v>
      </c>
      <c r="BA53" s="457">
        <v>0</v>
      </c>
      <c r="BB53" s="457">
        <v>0</v>
      </c>
      <c r="BC53" s="457">
        <v>0</v>
      </c>
    </row>
    <row r="54" spans="1:55" s="365" customFormat="1" ht="13.5" hidden="1" x14ac:dyDescent="0.2">
      <c r="A54" s="462" t="str">
        <f t="shared" si="7"/>
        <v>A10210</v>
      </c>
      <c r="B54" s="1940" t="s">
        <v>35</v>
      </c>
      <c r="C54" s="1941"/>
      <c r="D54" s="1940" t="s">
        <v>312</v>
      </c>
      <c r="E54" s="1941"/>
      <c r="F54" s="1940" t="s">
        <v>313</v>
      </c>
      <c r="G54" s="1941"/>
      <c r="H54" s="1940" t="s">
        <v>315</v>
      </c>
      <c r="I54" s="1941"/>
      <c r="J54" s="1940"/>
      <c r="K54" s="1941"/>
      <c r="L54" s="1941"/>
      <c r="M54" s="1940"/>
      <c r="N54" s="1941"/>
      <c r="O54" s="1941"/>
      <c r="P54" s="1940"/>
      <c r="Q54" s="1941"/>
      <c r="R54" s="1940"/>
      <c r="S54" s="1941"/>
      <c r="T54" s="1944" t="s">
        <v>226</v>
      </c>
      <c r="U54" s="1941"/>
      <c r="V54" s="1941"/>
      <c r="W54" s="1941"/>
      <c r="X54" s="1941"/>
      <c r="Y54" s="1941"/>
      <c r="Z54" s="1941"/>
      <c r="AA54" s="1941"/>
      <c r="AB54" s="1940" t="s">
        <v>306</v>
      </c>
      <c r="AC54" s="1941"/>
      <c r="AD54" s="1941"/>
      <c r="AE54" s="1941"/>
      <c r="AF54" s="1941"/>
      <c r="AG54" s="1940" t="s">
        <v>307</v>
      </c>
      <c r="AH54" s="1941"/>
      <c r="AI54" s="1941"/>
      <c r="AJ54" s="451" t="s">
        <v>86</v>
      </c>
      <c r="AK54" s="1947" t="s">
        <v>308</v>
      </c>
      <c r="AL54" s="1941"/>
      <c r="AM54" s="1941"/>
      <c r="AN54" s="1941"/>
      <c r="AO54" s="1941"/>
      <c r="AP54" s="1941"/>
      <c r="AQ54" s="452">
        <v>2620100000</v>
      </c>
      <c r="AR54" s="452">
        <v>2620002429</v>
      </c>
      <c r="AS54" s="514">
        <v>97571</v>
      </c>
      <c r="AT54" s="559">
        <v>0</v>
      </c>
      <c r="AU54" s="452">
        <v>2387237515</v>
      </c>
      <c r="AV54" s="452">
        <v>232764914</v>
      </c>
      <c r="AW54" s="558">
        <v>867152815</v>
      </c>
      <c r="AX54" s="452">
        <v>1520084700</v>
      </c>
      <c r="AY54" s="452">
        <v>867152815</v>
      </c>
      <c r="AZ54" s="453">
        <v>0</v>
      </c>
      <c r="BA54" s="452">
        <v>867152815</v>
      </c>
      <c r="BB54" s="453">
        <v>0</v>
      </c>
      <c r="BC54" s="453">
        <v>0</v>
      </c>
    </row>
    <row r="55" spans="1:55" s="365" customFormat="1" ht="13.5" hidden="1" x14ac:dyDescent="0.2">
      <c r="A55" s="462" t="str">
        <f t="shared" si="7"/>
        <v>A1021210</v>
      </c>
      <c r="B55" s="1951" t="s">
        <v>35</v>
      </c>
      <c r="C55" s="1941"/>
      <c r="D55" s="1951" t="s">
        <v>312</v>
      </c>
      <c r="E55" s="1941"/>
      <c r="F55" s="1951" t="s">
        <v>313</v>
      </c>
      <c r="G55" s="1941"/>
      <c r="H55" s="1951" t="s">
        <v>315</v>
      </c>
      <c r="I55" s="1941"/>
      <c r="J55" s="1951" t="s">
        <v>323</v>
      </c>
      <c r="K55" s="1941"/>
      <c r="L55" s="1941"/>
      <c r="M55" s="1951"/>
      <c r="N55" s="1941"/>
      <c r="O55" s="1941"/>
      <c r="P55" s="1951"/>
      <c r="Q55" s="1941"/>
      <c r="R55" s="1951"/>
      <c r="S55" s="1941"/>
      <c r="T55" s="1954" t="s">
        <v>49</v>
      </c>
      <c r="U55" s="1941"/>
      <c r="V55" s="1941"/>
      <c r="W55" s="1941"/>
      <c r="X55" s="1941"/>
      <c r="Y55" s="1941"/>
      <c r="Z55" s="1941"/>
      <c r="AA55" s="1941"/>
      <c r="AB55" s="1951" t="s">
        <v>306</v>
      </c>
      <c r="AC55" s="1941"/>
      <c r="AD55" s="1941"/>
      <c r="AE55" s="1941"/>
      <c r="AF55" s="1941"/>
      <c r="AG55" s="1951" t="s">
        <v>307</v>
      </c>
      <c r="AH55" s="1941"/>
      <c r="AI55" s="1941"/>
      <c r="AJ55" s="455" t="s">
        <v>86</v>
      </c>
      <c r="AK55" s="1952" t="s">
        <v>308</v>
      </c>
      <c r="AL55" s="1941"/>
      <c r="AM55" s="1941"/>
      <c r="AN55" s="1941"/>
      <c r="AO55" s="1941"/>
      <c r="AP55" s="1941"/>
      <c r="AQ55" s="456">
        <v>2620100000</v>
      </c>
      <c r="AR55" s="456">
        <v>2620002429</v>
      </c>
      <c r="AS55" s="516">
        <v>97571</v>
      </c>
      <c r="AT55" s="464">
        <v>0</v>
      </c>
      <c r="AU55" s="456">
        <v>2387237515</v>
      </c>
      <c r="AV55" s="456">
        <v>232764914</v>
      </c>
      <c r="AW55" s="463">
        <v>867152815</v>
      </c>
      <c r="AX55" s="456">
        <v>1520084700</v>
      </c>
      <c r="AY55" s="456">
        <v>867152815</v>
      </c>
      <c r="AZ55" s="457">
        <v>0</v>
      </c>
      <c r="BA55" s="456">
        <v>867152815</v>
      </c>
      <c r="BB55" s="457">
        <v>0</v>
      </c>
      <c r="BC55" s="457">
        <v>0</v>
      </c>
    </row>
    <row r="56" spans="1:55" s="365" customFormat="1" ht="13.5" hidden="1" x14ac:dyDescent="0.2">
      <c r="A56" s="462" t="str">
        <f t="shared" si="7"/>
        <v>A10510</v>
      </c>
      <c r="B56" s="1940" t="s">
        <v>35</v>
      </c>
      <c r="C56" s="1941"/>
      <c r="D56" s="1940" t="s">
        <v>312</v>
      </c>
      <c r="E56" s="1941"/>
      <c r="F56" s="1940" t="s">
        <v>313</v>
      </c>
      <c r="G56" s="1941"/>
      <c r="H56" s="1940" t="s">
        <v>317</v>
      </c>
      <c r="I56" s="1941"/>
      <c r="J56" s="1940"/>
      <c r="K56" s="1941"/>
      <c r="L56" s="1941"/>
      <c r="M56" s="1940"/>
      <c r="N56" s="1941"/>
      <c r="O56" s="1941"/>
      <c r="P56" s="1940"/>
      <c r="Q56" s="1941"/>
      <c r="R56" s="1940"/>
      <c r="S56" s="1941"/>
      <c r="T56" s="1944" t="s">
        <v>228</v>
      </c>
      <c r="U56" s="1941"/>
      <c r="V56" s="1941"/>
      <c r="W56" s="1941"/>
      <c r="X56" s="1941"/>
      <c r="Y56" s="1941"/>
      <c r="Z56" s="1941"/>
      <c r="AA56" s="1941"/>
      <c r="AB56" s="1940" t="s">
        <v>306</v>
      </c>
      <c r="AC56" s="1941"/>
      <c r="AD56" s="1941"/>
      <c r="AE56" s="1941"/>
      <c r="AF56" s="1941"/>
      <c r="AG56" s="1940" t="s">
        <v>307</v>
      </c>
      <c r="AH56" s="1941"/>
      <c r="AI56" s="1941"/>
      <c r="AJ56" s="451" t="s">
        <v>86</v>
      </c>
      <c r="AK56" s="1947" t="s">
        <v>308</v>
      </c>
      <c r="AL56" s="1941"/>
      <c r="AM56" s="1941"/>
      <c r="AN56" s="1941"/>
      <c r="AO56" s="1941"/>
      <c r="AP56" s="1941"/>
      <c r="AQ56" s="452">
        <v>35057916667</v>
      </c>
      <c r="AR56" s="452">
        <v>35057916667</v>
      </c>
      <c r="AS56" s="515">
        <v>0</v>
      </c>
      <c r="AT56" s="559">
        <v>0</v>
      </c>
      <c r="AU56" s="452">
        <v>22396995691</v>
      </c>
      <c r="AV56" s="452">
        <v>12660920976</v>
      </c>
      <c r="AW56" s="558">
        <v>22396995691</v>
      </c>
      <c r="AX56" s="453">
        <v>0</v>
      </c>
      <c r="AY56" s="452">
        <v>22396995691</v>
      </c>
      <c r="AZ56" s="453">
        <v>0</v>
      </c>
      <c r="BA56" s="452">
        <v>22396995691</v>
      </c>
      <c r="BB56" s="453">
        <v>0</v>
      </c>
      <c r="BC56" s="452">
        <v>54019324</v>
      </c>
    </row>
    <row r="57" spans="1:55" s="365" customFormat="1" ht="13.5" hidden="1" x14ac:dyDescent="0.2">
      <c r="A57" s="462" t="str">
        <f t="shared" si="7"/>
        <v>A105110</v>
      </c>
      <c r="B57" s="1940" t="s">
        <v>35</v>
      </c>
      <c r="C57" s="1941"/>
      <c r="D57" s="1940" t="s">
        <v>312</v>
      </c>
      <c r="E57" s="1941"/>
      <c r="F57" s="1940" t="s">
        <v>313</v>
      </c>
      <c r="G57" s="1941"/>
      <c r="H57" s="1940" t="s">
        <v>317</v>
      </c>
      <c r="I57" s="1941"/>
      <c r="J57" s="1940" t="s">
        <v>312</v>
      </c>
      <c r="K57" s="1941"/>
      <c r="L57" s="1941"/>
      <c r="M57" s="1940"/>
      <c r="N57" s="1941"/>
      <c r="O57" s="1941"/>
      <c r="P57" s="1940"/>
      <c r="Q57" s="1941"/>
      <c r="R57" s="1940"/>
      <c r="S57" s="1941"/>
      <c r="T57" s="1944" t="s">
        <v>230</v>
      </c>
      <c r="U57" s="1941"/>
      <c r="V57" s="1941"/>
      <c r="W57" s="1941"/>
      <c r="X57" s="1941"/>
      <c r="Y57" s="1941"/>
      <c r="Z57" s="1941"/>
      <c r="AA57" s="1941"/>
      <c r="AB57" s="1940" t="s">
        <v>306</v>
      </c>
      <c r="AC57" s="1941"/>
      <c r="AD57" s="1941"/>
      <c r="AE57" s="1941"/>
      <c r="AF57" s="1941"/>
      <c r="AG57" s="1940" t="s">
        <v>307</v>
      </c>
      <c r="AH57" s="1941"/>
      <c r="AI57" s="1941"/>
      <c r="AJ57" s="451" t="s">
        <v>86</v>
      </c>
      <c r="AK57" s="1947" t="s">
        <v>308</v>
      </c>
      <c r="AL57" s="1941"/>
      <c r="AM57" s="1941"/>
      <c r="AN57" s="1941"/>
      <c r="AO57" s="1941"/>
      <c r="AP57" s="1941"/>
      <c r="AQ57" s="452">
        <v>17935538469</v>
      </c>
      <c r="AR57" s="452">
        <v>17935538469</v>
      </c>
      <c r="AS57" s="515">
        <v>0</v>
      </c>
      <c r="AT57" s="559">
        <v>0</v>
      </c>
      <c r="AU57" s="452">
        <v>11192019090</v>
      </c>
      <c r="AV57" s="452">
        <v>6743519379</v>
      </c>
      <c r="AW57" s="558">
        <v>11192019090</v>
      </c>
      <c r="AX57" s="453">
        <v>0</v>
      </c>
      <c r="AY57" s="452">
        <v>11192019090</v>
      </c>
      <c r="AZ57" s="453">
        <v>0</v>
      </c>
      <c r="BA57" s="452">
        <v>11192019090</v>
      </c>
      <c r="BB57" s="453">
        <v>0</v>
      </c>
      <c r="BC57" s="452">
        <v>51856991</v>
      </c>
    </row>
    <row r="58" spans="1:55" s="365" customFormat="1" ht="13.5" hidden="1" x14ac:dyDescent="0.2">
      <c r="A58" s="462" t="str">
        <f t="shared" si="7"/>
        <v>A1051110</v>
      </c>
      <c r="B58" s="1951" t="s">
        <v>35</v>
      </c>
      <c r="C58" s="1941"/>
      <c r="D58" s="1951" t="s">
        <v>312</v>
      </c>
      <c r="E58" s="1941"/>
      <c r="F58" s="1951" t="s">
        <v>313</v>
      </c>
      <c r="G58" s="1941"/>
      <c r="H58" s="1951" t="s">
        <v>317</v>
      </c>
      <c r="I58" s="1941"/>
      <c r="J58" s="1951" t="s">
        <v>312</v>
      </c>
      <c r="K58" s="1941"/>
      <c r="L58" s="1941"/>
      <c r="M58" s="1951" t="s">
        <v>312</v>
      </c>
      <c r="N58" s="1941"/>
      <c r="O58" s="1941"/>
      <c r="P58" s="1951"/>
      <c r="Q58" s="1941"/>
      <c r="R58" s="1951"/>
      <c r="S58" s="1941"/>
      <c r="T58" s="1954" t="s">
        <v>50</v>
      </c>
      <c r="U58" s="1941"/>
      <c r="V58" s="1941"/>
      <c r="W58" s="1941"/>
      <c r="X58" s="1941"/>
      <c r="Y58" s="1941"/>
      <c r="Z58" s="1941"/>
      <c r="AA58" s="1941"/>
      <c r="AB58" s="1951" t="s">
        <v>306</v>
      </c>
      <c r="AC58" s="1941"/>
      <c r="AD58" s="1941"/>
      <c r="AE58" s="1941"/>
      <c r="AF58" s="1941"/>
      <c r="AG58" s="1951" t="s">
        <v>307</v>
      </c>
      <c r="AH58" s="1941"/>
      <c r="AI58" s="1941"/>
      <c r="AJ58" s="455" t="s">
        <v>86</v>
      </c>
      <c r="AK58" s="1952" t="s">
        <v>308</v>
      </c>
      <c r="AL58" s="1941"/>
      <c r="AM58" s="1941"/>
      <c r="AN58" s="1941"/>
      <c r="AO58" s="1941"/>
      <c r="AP58" s="1941"/>
      <c r="AQ58" s="456">
        <v>3486406531</v>
      </c>
      <c r="AR58" s="456">
        <v>3486406531</v>
      </c>
      <c r="AS58" s="517">
        <v>0</v>
      </c>
      <c r="AT58" s="464">
        <v>0</v>
      </c>
      <c r="AU58" s="456">
        <v>2533259245</v>
      </c>
      <c r="AV58" s="456">
        <v>953147286</v>
      </c>
      <c r="AW58" s="463">
        <v>2533259245</v>
      </c>
      <c r="AX58" s="457">
        <v>0</v>
      </c>
      <c r="AY58" s="456">
        <v>2533259245</v>
      </c>
      <c r="AZ58" s="457">
        <v>0</v>
      </c>
      <c r="BA58" s="456">
        <v>2533259245</v>
      </c>
      <c r="BB58" s="457">
        <v>0</v>
      </c>
      <c r="BC58" s="456">
        <v>833255</v>
      </c>
    </row>
    <row r="59" spans="1:55" s="365" customFormat="1" ht="13.5" hidden="1" x14ac:dyDescent="0.2">
      <c r="A59" s="462" t="str">
        <f t="shared" si="7"/>
        <v>A1051210</v>
      </c>
      <c r="B59" s="1951" t="s">
        <v>35</v>
      </c>
      <c r="C59" s="1941"/>
      <c r="D59" s="1951" t="s">
        <v>312</v>
      </c>
      <c r="E59" s="1941"/>
      <c r="F59" s="1951" t="s">
        <v>313</v>
      </c>
      <c r="G59" s="1941"/>
      <c r="H59" s="1951" t="s">
        <v>317</v>
      </c>
      <c r="I59" s="1941"/>
      <c r="J59" s="1951" t="s">
        <v>312</v>
      </c>
      <c r="K59" s="1941"/>
      <c r="L59" s="1941"/>
      <c r="M59" s="1951" t="s">
        <v>315</v>
      </c>
      <c r="N59" s="1941"/>
      <c r="O59" s="1941"/>
      <c r="P59" s="1951"/>
      <c r="Q59" s="1941"/>
      <c r="R59" s="1951"/>
      <c r="S59" s="1941"/>
      <c r="T59" s="1954" t="s">
        <v>51</v>
      </c>
      <c r="U59" s="1941"/>
      <c r="V59" s="1941"/>
      <c r="W59" s="1941"/>
      <c r="X59" s="1941"/>
      <c r="Y59" s="1941"/>
      <c r="Z59" s="1941"/>
      <c r="AA59" s="1941"/>
      <c r="AB59" s="1951" t="s">
        <v>306</v>
      </c>
      <c r="AC59" s="1941"/>
      <c r="AD59" s="1941"/>
      <c r="AE59" s="1941"/>
      <c r="AF59" s="1941"/>
      <c r="AG59" s="1951" t="s">
        <v>307</v>
      </c>
      <c r="AH59" s="1941"/>
      <c r="AI59" s="1941"/>
      <c r="AJ59" s="455" t="s">
        <v>86</v>
      </c>
      <c r="AK59" s="1952" t="s">
        <v>308</v>
      </c>
      <c r="AL59" s="1941"/>
      <c r="AM59" s="1941"/>
      <c r="AN59" s="1941"/>
      <c r="AO59" s="1941"/>
      <c r="AP59" s="1941"/>
      <c r="AQ59" s="456">
        <v>1530182979</v>
      </c>
      <c r="AR59" s="456">
        <v>1530182979</v>
      </c>
      <c r="AS59" s="517">
        <v>0</v>
      </c>
      <c r="AT59" s="464">
        <v>0</v>
      </c>
      <c r="AU59" s="456">
        <v>36442676</v>
      </c>
      <c r="AV59" s="456">
        <v>1493740303</v>
      </c>
      <c r="AW59" s="463">
        <v>36442676</v>
      </c>
      <c r="AX59" s="457">
        <v>0</v>
      </c>
      <c r="AY59" s="456">
        <v>36442676</v>
      </c>
      <c r="AZ59" s="457">
        <v>0</v>
      </c>
      <c r="BA59" s="456">
        <v>36442676</v>
      </c>
      <c r="BB59" s="457">
        <v>0</v>
      </c>
      <c r="BC59" s="457">
        <v>0</v>
      </c>
    </row>
    <row r="60" spans="1:55" s="365" customFormat="1" ht="13.5" hidden="1" x14ac:dyDescent="0.2">
      <c r="A60" s="462" t="str">
        <f t="shared" si="7"/>
        <v>A1051310</v>
      </c>
      <c r="B60" s="1951" t="s">
        <v>35</v>
      </c>
      <c r="C60" s="1941"/>
      <c r="D60" s="1951" t="s">
        <v>312</v>
      </c>
      <c r="E60" s="1941"/>
      <c r="F60" s="1951" t="s">
        <v>313</v>
      </c>
      <c r="G60" s="1941"/>
      <c r="H60" s="1951" t="s">
        <v>317</v>
      </c>
      <c r="I60" s="1941"/>
      <c r="J60" s="1951" t="s">
        <v>312</v>
      </c>
      <c r="K60" s="1941"/>
      <c r="L60" s="1941"/>
      <c r="M60" s="1951" t="s">
        <v>322</v>
      </c>
      <c r="N60" s="1941"/>
      <c r="O60" s="1941"/>
      <c r="P60" s="1951"/>
      <c r="Q60" s="1941"/>
      <c r="R60" s="1951"/>
      <c r="S60" s="1941"/>
      <c r="T60" s="1954" t="s">
        <v>52</v>
      </c>
      <c r="U60" s="1941"/>
      <c r="V60" s="1941"/>
      <c r="W60" s="1941"/>
      <c r="X60" s="1941"/>
      <c r="Y60" s="1941"/>
      <c r="Z60" s="1941"/>
      <c r="AA60" s="1941"/>
      <c r="AB60" s="1951" t="s">
        <v>306</v>
      </c>
      <c r="AC60" s="1941"/>
      <c r="AD60" s="1941"/>
      <c r="AE60" s="1941"/>
      <c r="AF60" s="1941"/>
      <c r="AG60" s="1951" t="s">
        <v>307</v>
      </c>
      <c r="AH60" s="1941"/>
      <c r="AI60" s="1941"/>
      <c r="AJ60" s="455" t="s">
        <v>86</v>
      </c>
      <c r="AK60" s="1952" t="s">
        <v>308</v>
      </c>
      <c r="AL60" s="1941"/>
      <c r="AM60" s="1941"/>
      <c r="AN60" s="1941"/>
      <c r="AO60" s="1941"/>
      <c r="AP60" s="1941"/>
      <c r="AQ60" s="456">
        <v>4451871042</v>
      </c>
      <c r="AR60" s="456">
        <v>4451871042</v>
      </c>
      <c r="AS60" s="517">
        <v>0</v>
      </c>
      <c r="AT60" s="464">
        <v>0</v>
      </c>
      <c r="AU60" s="456">
        <v>2990758776</v>
      </c>
      <c r="AV60" s="456">
        <v>1461112266</v>
      </c>
      <c r="AW60" s="463">
        <v>2990758776</v>
      </c>
      <c r="AX60" s="457">
        <v>0</v>
      </c>
      <c r="AY60" s="456">
        <v>2990758776</v>
      </c>
      <c r="AZ60" s="457">
        <v>0</v>
      </c>
      <c r="BA60" s="456">
        <v>2990758776</v>
      </c>
      <c r="BB60" s="457">
        <v>0</v>
      </c>
      <c r="BC60" s="456">
        <v>362224</v>
      </c>
    </row>
    <row r="61" spans="1:55" s="365" customFormat="1" ht="13.5" hidden="1" x14ac:dyDescent="0.2">
      <c r="A61" s="462" t="str">
        <f t="shared" si="7"/>
        <v>A1051410</v>
      </c>
      <c r="B61" s="1951" t="s">
        <v>35</v>
      </c>
      <c r="C61" s="1941"/>
      <c r="D61" s="1951" t="s">
        <v>312</v>
      </c>
      <c r="E61" s="1941"/>
      <c r="F61" s="1951" t="s">
        <v>313</v>
      </c>
      <c r="G61" s="1941"/>
      <c r="H61" s="1951" t="s">
        <v>317</v>
      </c>
      <c r="I61" s="1941"/>
      <c r="J61" s="1951" t="s">
        <v>312</v>
      </c>
      <c r="K61" s="1941"/>
      <c r="L61" s="1941"/>
      <c r="M61" s="1951" t="s">
        <v>316</v>
      </c>
      <c r="N61" s="1941"/>
      <c r="O61" s="1941"/>
      <c r="P61" s="1951"/>
      <c r="Q61" s="1941"/>
      <c r="R61" s="1951"/>
      <c r="S61" s="1941"/>
      <c r="T61" s="1954" t="s">
        <v>53</v>
      </c>
      <c r="U61" s="1941"/>
      <c r="V61" s="1941"/>
      <c r="W61" s="1941"/>
      <c r="X61" s="1941"/>
      <c r="Y61" s="1941"/>
      <c r="Z61" s="1941"/>
      <c r="AA61" s="1941"/>
      <c r="AB61" s="1951" t="s">
        <v>306</v>
      </c>
      <c r="AC61" s="1941"/>
      <c r="AD61" s="1941"/>
      <c r="AE61" s="1941"/>
      <c r="AF61" s="1941"/>
      <c r="AG61" s="1951" t="s">
        <v>307</v>
      </c>
      <c r="AH61" s="1941"/>
      <c r="AI61" s="1941"/>
      <c r="AJ61" s="455" t="s">
        <v>86</v>
      </c>
      <c r="AK61" s="1952" t="s">
        <v>308</v>
      </c>
      <c r="AL61" s="1941"/>
      <c r="AM61" s="1941"/>
      <c r="AN61" s="1941"/>
      <c r="AO61" s="1941"/>
      <c r="AP61" s="1941"/>
      <c r="AQ61" s="456">
        <v>7532131228</v>
      </c>
      <c r="AR61" s="456">
        <v>7532131228</v>
      </c>
      <c r="AS61" s="517">
        <v>0</v>
      </c>
      <c r="AT61" s="464">
        <v>0</v>
      </c>
      <c r="AU61" s="456">
        <v>4989157318</v>
      </c>
      <c r="AV61" s="456">
        <v>2542973910</v>
      </c>
      <c r="AW61" s="463">
        <v>4989157318</v>
      </c>
      <c r="AX61" s="457">
        <v>0</v>
      </c>
      <c r="AY61" s="456">
        <v>4989157318</v>
      </c>
      <c r="AZ61" s="457">
        <v>0</v>
      </c>
      <c r="BA61" s="456">
        <v>4989157318</v>
      </c>
      <c r="BB61" s="457">
        <v>0</v>
      </c>
      <c r="BC61" s="456">
        <v>50661512</v>
      </c>
    </row>
    <row r="62" spans="1:55" s="365" customFormat="1" ht="13.5" hidden="1" x14ac:dyDescent="0.2">
      <c r="A62" s="462" t="str">
        <f t="shared" si="7"/>
        <v>A1051510</v>
      </c>
      <c r="B62" s="1951" t="s">
        <v>35</v>
      </c>
      <c r="C62" s="1941"/>
      <c r="D62" s="1951" t="s">
        <v>312</v>
      </c>
      <c r="E62" s="1941"/>
      <c r="F62" s="1951" t="s">
        <v>313</v>
      </c>
      <c r="G62" s="1941"/>
      <c r="H62" s="1951" t="s">
        <v>317</v>
      </c>
      <c r="I62" s="1941"/>
      <c r="J62" s="1951" t="s">
        <v>312</v>
      </c>
      <c r="K62" s="1941"/>
      <c r="L62" s="1941"/>
      <c r="M62" s="1951" t="s">
        <v>317</v>
      </c>
      <c r="N62" s="1941"/>
      <c r="O62" s="1941"/>
      <c r="P62" s="1951"/>
      <c r="Q62" s="1941"/>
      <c r="R62" s="1951"/>
      <c r="S62" s="1941"/>
      <c r="T62" s="1954" t="s">
        <v>54</v>
      </c>
      <c r="U62" s="1941"/>
      <c r="V62" s="1941"/>
      <c r="W62" s="1941"/>
      <c r="X62" s="1941"/>
      <c r="Y62" s="1941"/>
      <c r="Z62" s="1941"/>
      <c r="AA62" s="1941"/>
      <c r="AB62" s="1951" t="s">
        <v>306</v>
      </c>
      <c r="AC62" s="1941"/>
      <c r="AD62" s="1941"/>
      <c r="AE62" s="1941"/>
      <c r="AF62" s="1941"/>
      <c r="AG62" s="1951" t="s">
        <v>307</v>
      </c>
      <c r="AH62" s="1941"/>
      <c r="AI62" s="1941"/>
      <c r="AJ62" s="455" t="s">
        <v>86</v>
      </c>
      <c r="AK62" s="1952" t="s">
        <v>308</v>
      </c>
      <c r="AL62" s="1941"/>
      <c r="AM62" s="1941"/>
      <c r="AN62" s="1941"/>
      <c r="AO62" s="1941"/>
      <c r="AP62" s="1941"/>
      <c r="AQ62" s="456">
        <v>934946689</v>
      </c>
      <c r="AR62" s="456">
        <v>934946689</v>
      </c>
      <c r="AS62" s="517">
        <v>0</v>
      </c>
      <c r="AT62" s="464">
        <v>0</v>
      </c>
      <c r="AU62" s="456">
        <v>642401075</v>
      </c>
      <c r="AV62" s="456">
        <v>292545614</v>
      </c>
      <c r="AW62" s="463">
        <v>642401075</v>
      </c>
      <c r="AX62" s="457">
        <v>0</v>
      </c>
      <c r="AY62" s="456">
        <v>642401075</v>
      </c>
      <c r="AZ62" s="457">
        <v>0</v>
      </c>
      <c r="BA62" s="456">
        <v>642401075</v>
      </c>
      <c r="BB62" s="457">
        <v>0</v>
      </c>
      <c r="BC62" s="457">
        <v>0</v>
      </c>
    </row>
    <row r="63" spans="1:55" s="365" customFormat="1" ht="13.5" hidden="1" x14ac:dyDescent="0.2">
      <c r="A63" s="462" t="str">
        <f t="shared" si="7"/>
        <v>A105210</v>
      </c>
      <c r="B63" s="1940" t="s">
        <v>35</v>
      </c>
      <c r="C63" s="1941"/>
      <c r="D63" s="1940" t="s">
        <v>312</v>
      </c>
      <c r="E63" s="1941"/>
      <c r="F63" s="1940" t="s">
        <v>313</v>
      </c>
      <c r="G63" s="1941"/>
      <c r="H63" s="1940" t="s">
        <v>317</v>
      </c>
      <c r="I63" s="1941"/>
      <c r="J63" s="1940" t="s">
        <v>315</v>
      </c>
      <c r="K63" s="1941"/>
      <c r="L63" s="1941"/>
      <c r="M63" s="1940"/>
      <c r="N63" s="1941"/>
      <c r="O63" s="1941"/>
      <c r="P63" s="1940"/>
      <c r="Q63" s="1941"/>
      <c r="R63" s="1940"/>
      <c r="S63" s="1941"/>
      <c r="T63" s="1944" t="s">
        <v>324</v>
      </c>
      <c r="U63" s="1941"/>
      <c r="V63" s="1941"/>
      <c r="W63" s="1941"/>
      <c r="X63" s="1941"/>
      <c r="Y63" s="1941"/>
      <c r="Z63" s="1941"/>
      <c r="AA63" s="1941"/>
      <c r="AB63" s="1940" t="s">
        <v>306</v>
      </c>
      <c r="AC63" s="1941"/>
      <c r="AD63" s="1941"/>
      <c r="AE63" s="1941"/>
      <c r="AF63" s="1941"/>
      <c r="AG63" s="1940" t="s">
        <v>307</v>
      </c>
      <c r="AH63" s="1941"/>
      <c r="AI63" s="1941"/>
      <c r="AJ63" s="451" t="s">
        <v>86</v>
      </c>
      <c r="AK63" s="1947" t="s">
        <v>308</v>
      </c>
      <c r="AL63" s="1941"/>
      <c r="AM63" s="1941"/>
      <c r="AN63" s="1941"/>
      <c r="AO63" s="1941"/>
      <c r="AP63" s="1941"/>
      <c r="AQ63" s="452">
        <v>12419953098</v>
      </c>
      <c r="AR63" s="452">
        <v>12419953098</v>
      </c>
      <c r="AS63" s="515">
        <v>0</v>
      </c>
      <c r="AT63" s="559">
        <v>0</v>
      </c>
      <c r="AU63" s="452">
        <v>7938810001</v>
      </c>
      <c r="AV63" s="452">
        <v>4481143097</v>
      </c>
      <c r="AW63" s="558">
        <v>7938810001</v>
      </c>
      <c r="AX63" s="453">
        <v>0</v>
      </c>
      <c r="AY63" s="452">
        <v>7938810001</v>
      </c>
      <c r="AZ63" s="453">
        <v>0</v>
      </c>
      <c r="BA63" s="452">
        <v>7938810001</v>
      </c>
      <c r="BB63" s="453">
        <v>0</v>
      </c>
      <c r="BC63" s="452">
        <v>2162333</v>
      </c>
    </row>
    <row r="64" spans="1:55" s="365" customFormat="1" ht="13.5" hidden="1" x14ac:dyDescent="0.2">
      <c r="A64" s="462" t="str">
        <f t="shared" si="7"/>
        <v>A1052110</v>
      </c>
      <c r="B64" s="1951" t="s">
        <v>35</v>
      </c>
      <c r="C64" s="1941"/>
      <c r="D64" s="1951" t="s">
        <v>312</v>
      </c>
      <c r="E64" s="1941"/>
      <c r="F64" s="1951" t="s">
        <v>313</v>
      </c>
      <c r="G64" s="1941"/>
      <c r="H64" s="1951" t="s">
        <v>317</v>
      </c>
      <c r="I64" s="1941"/>
      <c r="J64" s="1951" t="s">
        <v>315</v>
      </c>
      <c r="K64" s="1941"/>
      <c r="L64" s="1941"/>
      <c r="M64" s="1951" t="s">
        <v>312</v>
      </c>
      <c r="N64" s="1941"/>
      <c r="O64" s="1941"/>
      <c r="P64" s="1951"/>
      <c r="Q64" s="1941"/>
      <c r="R64" s="1951"/>
      <c r="S64" s="1941"/>
      <c r="T64" s="1954" t="s">
        <v>55</v>
      </c>
      <c r="U64" s="1941"/>
      <c r="V64" s="1941"/>
      <c r="W64" s="1941"/>
      <c r="X64" s="1941"/>
      <c r="Y64" s="1941"/>
      <c r="Z64" s="1941"/>
      <c r="AA64" s="1941"/>
      <c r="AB64" s="1951" t="s">
        <v>306</v>
      </c>
      <c r="AC64" s="1941"/>
      <c r="AD64" s="1941"/>
      <c r="AE64" s="1941"/>
      <c r="AF64" s="1941"/>
      <c r="AG64" s="1951" t="s">
        <v>307</v>
      </c>
      <c r="AH64" s="1941"/>
      <c r="AI64" s="1941"/>
      <c r="AJ64" s="455" t="s">
        <v>86</v>
      </c>
      <c r="AK64" s="1952" t="s">
        <v>308</v>
      </c>
      <c r="AL64" s="1941"/>
      <c r="AM64" s="1941"/>
      <c r="AN64" s="1941"/>
      <c r="AO64" s="1941"/>
      <c r="AP64" s="1941"/>
      <c r="AQ64" s="456">
        <v>119144700</v>
      </c>
      <c r="AR64" s="456">
        <v>119144700</v>
      </c>
      <c r="AS64" s="517">
        <v>0</v>
      </c>
      <c r="AT64" s="464">
        <v>0</v>
      </c>
      <c r="AU64" s="456">
        <v>77768100</v>
      </c>
      <c r="AV64" s="456">
        <v>41376600</v>
      </c>
      <c r="AW64" s="463">
        <v>77768100</v>
      </c>
      <c r="AX64" s="457">
        <v>0</v>
      </c>
      <c r="AY64" s="456">
        <v>77768100</v>
      </c>
      <c r="AZ64" s="457">
        <v>0</v>
      </c>
      <c r="BA64" s="456">
        <v>77768100</v>
      </c>
      <c r="BB64" s="457">
        <v>0</v>
      </c>
      <c r="BC64" s="457">
        <v>0</v>
      </c>
    </row>
    <row r="65" spans="1:55" s="365" customFormat="1" ht="13.5" hidden="1" x14ac:dyDescent="0.2">
      <c r="A65" s="462" t="str">
        <f t="shared" si="7"/>
        <v>A1052210</v>
      </c>
      <c r="B65" s="1951" t="s">
        <v>35</v>
      </c>
      <c r="C65" s="1941"/>
      <c r="D65" s="1951" t="s">
        <v>312</v>
      </c>
      <c r="E65" s="1941"/>
      <c r="F65" s="1951" t="s">
        <v>313</v>
      </c>
      <c r="G65" s="1941"/>
      <c r="H65" s="1951" t="s">
        <v>317</v>
      </c>
      <c r="I65" s="1941"/>
      <c r="J65" s="1951" t="s">
        <v>315</v>
      </c>
      <c r="K65" s="1941"/>
      <c r="L65" s="1941"/>
      <c r="M65" s="1951" t="s">
        <v>315</v>
      </c>
      <c r="N65" s="1941"/>
      <c r="O65" s="1941"/>
      <c r="P65" s="1951"/>
      <c r="Q65" s="1941"/>
      <c r="R65" s="1951"/>
      <c r="S65" s="1941"/>
      <c r="T65" s="1954" t="s">
        <v>56</v>
      </c>
      <c r="U65" s="1941"/>
      <c r="V65" s="1941"/>
      <c r="W65" s="1941"/>
      <c r="X65" s="1941"/>
      <c r="Y65" s="1941"/>
      <c r="Z65" s="1941"/>
      <c r="AA65" s="1941"/>
      <c r="AB65" s="1951" t="s">
        <v>306</v>
      </c>
      <c r="AC65" s="1941"/>
      <c r="AD65" s="1941"/>
      <c r="AE65" s="1941"/>
      <c r="AF65" s="1941"/>
      <c r="AG65" s="1951" t="s">
        <v>307</v>
      </c>
      <c r="AH65" s="1941"/>
      <c r="AI65" s="1941"/>
      <c r="AJ65" s="455" t="s">
        <v>86</v>
      </c>
      <c r="AK65" s="1952" t="s">
        <v>308</v>
      </c>
      <c r="AL65" s="1941"/>
      <c r="AM65" s="1941"/>
      <c r="AN65" s="1941"/>
      <c r="AO65" s="1941"/>
      <c r="AP65" s="1941"/>
      <c r="AQ65" s="456">
        <v>5697403045</v>
      </c>
      <c r="AR65" s="456">
        <v>5697403045</v>
      </c>
      <c r="AS65" s="517">
        <v>0</v>
      </c>
      <c r="AT65" s="464">
        <v>0</v>
      </c>
      <c r="AU65" s="456">
        <v>3628155698</v>
      </c>
      <c r="AV65" s="456">
        <v>2069247347</v>
      </c>
      <c r="AW65" s="463">
        <v>3628155698</v>
      </c>
      <c r="AX65" s="457">
        <v>0</v>
      </c>
      <c r="AY65" s="456">
        <v>3628155698</v>
      </c>
      <c r="AZ65" s="457">
        <v>0</v>
      </c>
      <c r="BA65" s="456">
        <v>3628155698</v>
      </c>
      <c r="BB65" s="457">
        <v>0</v>
      </c>
      <c r="BC65" s="457">
        <v>0</v>
      </c>
    </row>
    <row r="66" spans="1:55" s="365" customFormat="1" ht="13.5" hidden="1" x14ac:dyDescent="0.2">
      <c r="A66" s="462" t="str">
        <f t="shared" si="7"/>
        <v>A1052310</v>
      </c>
      <c r="B66" s="1951" t="s">
        <v>35</v>
      </c>
      <c r="C66" s="1941"/>
      <c r="D66" s="1951" t="s">
        <v>312</v>
      </c>
      <c r="E66" s="1941"/>
      <c r="F66" s="1951" t="s">
        <v>313</v>
      </c>
      <c r="G66" s="1941"/>
      <c r="H66" s="1951" t="s">
        <v>317</v>
      </c>
      <c r="I66" s="1941"/>
      <c r="J66" s="1951" t="s">
        <v>315</v>
      </c>
      <c r="K66" s="1941"/>
      <c r="L66" s="1941"/>
      <c r="M66" s="1951" t="s">
        <v>322</v>
      </c>
      <c r="N66" s="1941"/>
      <c r="O66" s="1941"/>
      <c r="P66" s="1951"/>
      <c r="Q66" s="1941"/>
      <c r="R66" s="1951"/>
      <c r="S66" s="1941"/>
      <c r="T66" s="1954" t="s">
        <v>57</v>
      </c>
      <c r="U66" s="1941"/>
      <c r="V66" s="1941"/>
      <c r="W66" s="1941"/>
      <c r="X66" s="1941"/>
      <c r="Y66" s="1941"/>
      <c r="Z66" s="1941"/>
      <c r="AA66" s="1941"/>
      <c r="AB66" s="1951" t="s">
        <v>306</v>
      </c>
      <c r="AC66" s="1941"/>
      <c r="AD66" s="1941"/>
      <c r="AE66" s="1941"/>
      <c r="AF66" s="1941"/>
      <c r="AG66" s="1951" t="s">
        <v>307</v>
      </c>
      <c r="AH66" s="1941"/>
      <c r="AI66" s="1941"/>
      <c r="AJ66" s="455" t="s">
        <v>86</v>
      </c>
      <c r="AK66" s="1952" t="s">
        <v>308</v>
      </c>
      <c r="AL66" s="1941"/>
      <c r="AM66" s="1941"/>
      <c r="AN66" s="1941"/>
      <c r="AO66" s="1941"/>
      <c r="AP66" s="1941"/>
      <c r="AQ66" s="456">
        <v>6528258063</v>
      </c>
      <c r="AR66" s="456">
        <v>6528258063</v>
      </c>
      <c r="AS66" s="517">
        <v>0</v>
      </c>
      <c r="AT66" s="464">
        <v>0</v>
      </c>
      <c r="AU66" s="456">
        <v>4186015903</v>
      </c>
      <c r="AV66" s="456">
        <v>2342242160</v>
      </c>
      <c r="AW66" s="463">
        <v>4186015903</v>
      </c>
      <c r="AX66" s="457">
        <v>0</v>
      </c>
      <c r="AY66" s="456">
        <v>4186015903</v>
      </c>
      <c r="AZ66" s="457">
        <v>0</v>
      </c>
      <c r="BA66" s="456">
        <v>4186015903</v>
      </c>
      <c r="BB66" s="457">
        <v>0</v>
      </c>
      <c r="BC66" s="456">
        <v>2162333</v>
      </c>
    </row>
    <row r="67" spans="1:55" s="365" customFormat="1" ht="13.5" hidden="1" x14ac:dyDescent="0.2">
      <c r="A67" s="462" t="str">
        <f t="shared" si="7"/>
        <v>A1052610</v>
      </c>
      <c r="B67" s="1951" t="s">
        <v>35</v>
      </c>
      <c r="C67" s="1941"/>
      <c r="D67" s="1951" t="s">
        <v>312</v>
      </c>
      <c r="E67" s="1941"/>
      <c r="F67" s="1951" t="s">
        <v>313</v>
      </c>
      <c r="G67" s="1941"/>
      <c r="H67" s="1951" t="s">
        <v>317</v>
      </c>
      <c r="I67" s="1941"/>
      <c r="J67" s="1951" t="s">
        <v>315</v>
      </c>
      <c r="K67" s="1941"/>
      <c r="L67" s="1941"/>
      <c r="M67" s="1951" t="s">
        <v>325</v>
      </c>
      <c r="N67" s="1941"/>
      <c r="O67" s="1941"/>
      <c r="P67" s="1951"/>
      <c r="Q67" s="1941"/>
      <c r="R67" s="1951"/>
      <c r="S67" s="1941"/>
      <c r="T67" s="1954" t="s">
        <v>58</v>
      </c>
      <c r="U67" s="1941"/>
      <c r="V67" s="1941"/>
      <c r="W67" s="1941"/>
      <c r="X67" s="1941"/>
      <c r="Y67" s="1941"/>
      <c r="Z67" s="1941"/>
      <c r="AA67" s="1941"/>
      <c r="AB67" s="1951" t="s">
        <v>306</v>
      </c>
      <c r="AC67" s="1941"/>
      <c r="AD67" s="1941"/>
      <c r="AE67" s="1941"/>
      <c r="AF67" s="1941"/>
      <c r="AG67" s="1951" t="s">
        <v>307</v>
      </c>
      <c r="AH67" s="1941"/>
      <c r="AI67" s="1941"/>
      <c r="AJ67" s="455" t="s">
        <v>86</v>
      </c>
      <c r="AK67" s="1952" t="s">
        <v>308</v>
      </c>
      <c r="AL67" s="1941"/>
      <c r="AM67" s="1941"/>
      <c r="AN67" s="1941"/>
      <c r="AO67" s="1941"/>
      <c r="AP67" s="1941"/>
      <c r="AQ67" s="456">
        <v>75147290</v>
      </c>
      <c r="AR67" s="456">
        <v>75147290</v>
      </c>
      <c r="AS67" s="517">
        <v>0</v>
      </c>
      <c r="AT67" s="464">
        <v>0</v>
      </c>
      <c r="AU67" s="456">
        <v>46870300</v>
      </c>
      <c r="AV67" s="456">
        <v>28276990</v>
      </c>
      <c r="AW67" s="463">
        <v>46870300</v>
      </c>
      <c r="AX67" s="457">
        <v>0</v>
      </c>
      <c r="AY67" s="456">
        <v>46870300</v>
      </c>
      <c r="AZ67" s="457">
        <v>0</v>
      </c>
      <c r="BA67" s="456">
        <v>46870300</v>
      </c>
      <c r="BB67" s="457">
        <v>0</v>
      </c>
      <c r="BC67" s="457">
        <v>0</v>
      </c>
    </row>
    <row r="68" spans="1:55" s="365" customFormat="1" ht="13.5" hidden="1" x14ac:dyDescent="0.2">
      <c r="A68" s="462" t="str">
        <f t="shared" si="7"/>
        <v>A105610</v>
      </c>
      <c r="B68" s="1951" t="s">
        <v>35</v>
      </c>
      <c r="C68" s="1941"/>
      <c r="D68" s="1951" t="s">
        <v>312</v>
      </c>
      <c r="E68" s="1941"/>
      <c r="F68" s="1951" t="s">
        <v>313</v>
      </c>
      <c r="G68" s="1941"/>
      <c r="H68" s="1951" t="s">
        <v>317</v>
      </c>
      <c r="I68" s="1941"/>
      <c r="J68" s="1951" t="s">
        <v>325</v>
      </c>
      <c r="K68" s="1941"/>
      <c r="L68" s="1941"/>
      <c r="M68" s="1951"/>
      <c r="N68" s="1941"/>
      <c r="O68" s="1941"/>
      <c r="P68" s="1951"/>
      <c r="Q68" s="1941"/>
      <c r="R68" s="1951"/>
      <c r="S68" s="1941"/>
      <c r="T68" s="1954" t="s">
        <v>59</v>
      </c>
      <c r="U68" s="1941"/>
      <c r="V68" s="1941"/>
      <c r="W68" s="1941"/>
      <c r="X68" s="1941"/>
      <c r="Y68" s="1941"/>
      <c r="Z68" s="1941"/>
      <c r="AA68" s="1941"/>
      <c r="AB68" s="1951" t="s">
        <v>306</v>
      </c>
      <c r="AC68" s="1941"/>
      <c r="AD68" s="1941"/>
      <c r="AE68" s="1941"/>
      <c r="AF68" s="1941"/>
      <c r="AG68" s="1951" t="s">
        <v>307</v>
      </c>
      <c r="AH68" s="1941"/>
      <c r="AI68" s="1941"/>
      <c r="AJ68" s="455" t="s">
        <v>86</v>
      </c>
      <c r="AK68" s="1952" t="s">
        <v>308</v>
      </c>
      <c r="AL68" s="1941"/>
      <c r="AM68" s="1941"/>
      <c r="AN68" s="1941"/>
      <c r="AO68" s="1941"/>
      <c r="AP68" s="1941"/>
      <c r="AQ68" s="456">
        <v>2721591300</v>
      </c>
      <c r="AR68" s="456">
        <v>2721591300</v>
      </c>
      <c r="AS68" s="517">
        <v>0</v>
      </c>
      <c r="AT68" s="464">
        <v>0</v>
      </c>
      <c r="AU68" s="456">
        <v>1958961000</v>
      </c>
      <c r="AV68" s="456">
        <v>762630300</v>
      </c>
      <c r="AW68" s="463">
        <v>1958961000</v>
      </c>
      <c r="AX68" s="457">
        <v>0</v>
      </c>
      <c r="AY68" s="456">
        <v>1958961000</v>
      </c>
      <c r="AZ68" s="457">
        <v>0</v>
      </c>
      <c r="BA68" s="456">
        <v>1958961000</v>
      </c>
      <c r="BB68" s="457">
        <v>0</v>
      </c>
      <c r="BC68" s="457">
        <v>0</v>
      </c>
    </row>
    <row r="69" spans="1:55" s="365" customFormat="1" ht="13.5" hidden="1" x14ac:dyDescent="0.2">
      <c r="A69" s="462" t="str">
        <f t="shared" si="7"/>
        <v>A105710</v>
      </c>
      <c r="B69" s="1951" t="s">
        <v>35</v>
      </c>
      <c r="C69" s="1941"/>
      <c r="D69" s="1951" t="s">
        <v>312</v>
      </c>
      <c r="E69" s="1941"/>
      <c r="F69" s="1951" t="s">
        <v>313</v>
      </c>
      <c r="G69" s="1941"/>
      <c r="H69" s="1951" t="s">
        <v>317</v>
      </c>
      <c r="I69" s="1941"/>
      <c r="J69" s="1951" t="s">
        <v>326</v>
      </c>
      <c r="K69" s="1941"/>
      <c r="L69" s="1941"/>
      <c r="M69" s="1951"/>
      <c r="N69" s="1941"/>
      <c r="O69" s="1941"/>
      <c r="P69" s="1951"/>
      <c r="Q69" s="1941"/>
      <c r="R69" s="1951"/>
      <c r="S69" s="1941"/>
      <c r="T69" s="1954" t="s">
        <v>60</v>
      </c>
      <c r="U69" s="1941"/>
      <c r="V69" s="1941"/>
      <c r="W69" s="1941"/>
      <c r="X69" s="1941"/>
      <c r="Y69" s="1941"/>
      <c r="Z69" s="1941"/>
      <c r="AA69" s="1941"/>
      <c r="AB69" s="1951" t="s">
        <v>306</v>
      </c>
      <c r="AC69" s="1941"/>
      <c r="AD69" s="1941"/>
      <c r="AE69" s="1941"/>
      <c r="AF69" s="1941"/>
      <c r="AG69" s="1951" t="s">
        <v>307</v>
      </c>
      <c r="AH69" s="1941"/>
      <c r="AI69" s="1941"/>
      <c r="AJ69" s="455" t="s">
        <v>86</v>
      </c>
      <c r="AK69" s="1952" t="s">
        <v>308</v>
      </c>
      <c r="AL69" s="1941"/>
      <c r="AM69" s="1941"/>
      <c r="AN69" s="1941"/>
      <c r="AO69" s="1941"/>
      <c r="AP69" s="1941"/>
      <c r="AQ69" s="456">
        <v>520219400</v>
      </c>
      <c r="AR69" s="456">
        <v>520219400</v>
      </c>
      <c r="AS69" s="517">
        <v>0</v>
      </c>
      <c r="AT69" s="464">
        <v>0</v>
      </c>
      <c r="AU69" s="456">
        <v>326924400</v>
      </c>
      <c r="AV69" s="456">
        <v>193295000</v>
      </c>
      <c r="AW69" s="463">
        <v>326924400</v>
      </c>
      <c r="AX69" s="457">
        <v>0</v>
      </c>
      <c r="AY69" s="456">
        <v>326924400</v>
      </c>
      <c r="AZ69" s="457">
        <v>0</v>
      </c>
      <c r="BA69" s="456">
        <v>326924400</v>
      </c>
      <c r="BB69" s="457">
        <v>0</v>
      </c>
      <c r="BC69" s="457">
        <v>0</v>
      </c>
    </row>
    <row r="70" spans="1:55" s="365" customFormat="1" ht="13.5" hidden="1" x14ac:dyDescent="0.2">
      <c r="A70" s="462" t="str">
        <f t="shared" si="7"/>
        <v>A105810</v>
      </c>
      <c r="B70" s="1951" t="s">
        <v>35</v>
      </c>
      <c r="C70" s="1941"/>
      <c r="D70" s="1951" t="s">
        <v>312</v>
      </c>
      <c r="E70" s="1941"/>
      <c r="F70" s="1951" t="s">
        <v>313</v>
      </c>
      <c r="G70" s="1941"/>
      <c r="H70" s="1951" t="s">
        <v>317</v>
      </c>
      <c r="I70" s="1941"/>
      <c r="J70" s="1951" t="s">
        <v>327</v>
      </c>
      <c r="K70" s="1941"/>
      <c r="L70" s="1941"/>
      <c r="M70" s="1951"/>
      <c r="N70" s="1941"/>
      <c r="O70" s="1941"/>
      <c r="P70" s="1951"/>
      <c r="Q70" s="1941"/>
      <c r="R70" s="1951"/>
      <c r="S70" s="1941"/>
      <c r="T70" s="1954" t="s">
        <v>61</v>
      </c>
      <c r="U70" s="1941"/>
      <c r="V70" s="1941"/>
      <c r="W70" s="1941"/>
      <c r="X70" s="1941"/>
      <c r="Y70" s="1941"/>
      <c r="Z70" s="1941"/>
      <c r="AA70" s="1941"/>
      <c r="AB70" s="1951" t="s">
        <v>306</v>
      </c>
      <c r="AC70" s="1941"/>
      <c r="AD70" s="1941"/>
      <c r="AE70" s="1941"/>
      <c r="AF70" s="1941"/>
      <c r="AG70" s="1951" t="s">
        <v>307</v>
      </c>
      <c r="AH70" s="1941"/>
      <c r="AI70" s="1941"/>
      <c r="AJ70" s="455" t="s">
        <v>86</v>
      </c>
      <c r="AK70" s="1952" t="s">
        <v>308</v>
      </c>
      <c r="AL70" s="1941"/>
      <c r="AM70" s="1941"/>
      <c r="AN70" s="1941"/>
      <c r="AO70" s="1941"/>
      <c r="AP70" s="1941"/>
      <c r="AQ70" s="456">
        <v>520219400</v>
      </c>
      <c r="AR70" s="456">
        <v>520219400</v>
      </c>
      <c r="AS70" s="517">
        <v>0</v>
      </c>
      <c r="AT70" s="464">
        <v>0</v>
      </c>
      <c r="AU70" s="456">
        <v>326924400</v>
      </c>
      <c r="AV70" s="456">
        <v>193295000</v>
      </c>
      <c r="AW70" s="463">
        <v>326924400</v>
      </c>
      <c r="AX70" s="457">
        <v>0</v>
      </c>
      <c r="AY70" s="456">
        <v>326924400</v>
      </c>
      <c r="AZ70" s="457">
        <v>0</v>
      </c>
      <c r="BA70" s="456">
        <v>326924400</v>
      </c>
      <c r="BB70" s="457">
        <v>0</v>
      </c>
      <c r="BC70" s="457">
        <v>0</v>
      </c>
    </row>
    <row r="71" spans="1:55" s="365" customFormat="1" ht="13.5" hidden="1" x14ac:dyDescent="0.2">
      <c r="A71" s="462" t="str">
        <f t="shared" si="7"/>
        <v>A105910</v>
      </c>
      <c r="B71" s="1951" t="s">
        <v>35</v>
      </c>
      <c r="C71" s="1941"/>
      <c r="D71" s="1951" t="s">
        <v>312</v>
      </c>
      <c r="E71" s="1941"/>
      <c r="F71" s="1951" t="s">
        <v>313</v>
      </c>
      <c r="G71" s="1941"/>
      <c r="H71" s="1951" t="s">
        <v>317</v>
      </c>
      <c r="I71" s="1941"/>
      <c r="J71" s="1951" t="s">
        <v>321</v>
      </c>
      <c r="K71" s="1941"/>
      <c r="L71" s="1941"/>
      <c r="M71" s="1951"/>
      <c r="N71" s="1941"/>
      <c r="O71" s="1941"/>
      <c r="P71" s="1951"/>
      <c r="Q71" s="1941"/>
      <c r="R71" s="1951"/>
      <c r="S71" s="1941"/>
      <c r="T71" s="1954" t="s">
        <v>62</v>
      </c>
      <c r="U71" s="1941"/>
      <c r="V71" s="1941"/>
      <c r="W71" s="1941"/>
      <c r="X71" s="1941"/>
      <c r="Y71" s="1941"/>
      <c r="Z71" s="1941"/>
      <c r="AA71" s="1941"/>
      <c r="AB71" s="1951" t="s">
        <v>306</v>
      </c>
      <c r="AC71" s="1941"/>
      <c r="AD71" s="1941"/>
      <c r="AE71" s="1941"/>
      <c r="AF71" s="1941"/>
      <c r="AG71" s="1951" t="s">
        <v>307</v>
      </c>
      <c r="AH71" s="1941"/>
      <c r="AI71" s="1941"/>
      <c r="AJ71" s="455" t="s">
        <v>86</v>
      </c>
      <c r="AK71" s="1952" t="s">
        <v>308</v>
      </c>
      <c r="AL71" s="1941"/>
      <c r="AM71" s="1941"/>
      <c r="AN71" s="1941"/>
      <c r="AO71" s="1941"/>
      <c r="AP71" s="1941"/>
      <c r="AQ71" s="456">
        <v>940395000</v>
      </c>
      <c r="AR71" s="456">
        <v>940395000</v>
      </c>
      <c r="AS71" s="517">
        <v>0</v>
      </c>
      <c r="AT71" s="464">
        <v>0</v>
      </c>
      <c r="AU71" s="456">
        <v>653356800</v>
      </c>
      <c r="AV71" s="456">
        <v>287038200</v>
      </c>
      <c r="AW71" s="463">
        <v>653356800</v>
      </c>
      <c r="AX71" s="457">
        <v>0</v>
      </c>
      <c r="AY71" s="456">
        <v>653356800</v>
      </c>
      <c r="AZ71" s="457">
        <v>0</v>
      </c>
      <c r="BA71" s="456">
        <v>653356800</v>
      </c>
      <c r="BB71" s="457">
        <v>0</v>
      </c>
      <c r="BC71" s="457">
        <v>0</v>
      </c>
    </row>
    <row r="72" spans="1:55" s="441" customFormat="1" ht="12.75" x14ac:dyDescent="0.2">
      <c r="A72" s="462" t="str">
        <f t="shared" si="7"/>
        <v>A210</v>
      </c>
      <c r="B72" s="1640" t="s">
        <v>35</v>
      </c>
      <c r="C72" s="1641"/>
      <c r="D72" s="1640" t="s">
        <v>315</v>
      </c>
      <c r="E72" s="1641"/>
      <c r="F72" s="1640"/>
      <c r="G72" s="1641"/>
      <c r="H72" s="1640"/>
      <c r="I72" s="1641"/>
      <c r="J72" s="1640"/>
      <c r="K72" s="1641"/>
      <c r="L72" s="1641"/>
      <c r="M72" s="1640"/>
      <c r="N72" s="1641"/>
      <c r="O72" s="1641"/>
      <c r="P72" s="1640"/>
      <c r="Q72" s="1641"/>
      <c r="R72" s="1640"/>
      <c r="S72" s="1641"/>
      <c r="T72" s="1643" t="s">
        <v>25</v>
      </c>
      <c r="U72" s="1641"/>
      <c r="V72" s="1641"/>
      <c r="W72" s="1641"/>
      <c r="X72" s="1641"/>
      <c r="Y72" s="1641"/>
      <c r="Z72" s="1641"/>
      <c r="AA72" s="1641"/>
      <c r="AB72" s="1640" t="s">
        <v>306</v>
      </c>
      <c r="AC72" s="1641"/>
      <c r="AD72" s="1641"/>
      <c r="AE72" s="1641"/>
      <c r="AF72" s="1641"/>
      <c r="AG72" s="1640" t="s">
        <v>307</v>
      </c>
      <c r="AH72" s="1641"/>
      <c r="AI72" s="1641"/>
      <c r="AJ72" s="439" t="s">
        <v>86</v>
      </c>
      <c r="AK72" s="1642" t="s">
        <v>308</v>
      </c>
      <c r="AL72" s="1641"/>
      <c r="AM72" s="1641"/>
      <c r="AN72" s="1641"/>
      <c r="AO72" s="1641"/>
      <c r="AP72" s="1641"/>
      <c r="AQ72" s="440">
        <v>14440414179</v>
      </c>
      <c r="AR72" s="440">
        <v>10533063884.059999</v>
      </c>
      <c r="AS72" s="509">
        <v>3907350294.9400001</v>
      </c>
      <c r="AT72" s="553">
        <v>0</v>
      </c>
      <c r="AU72" s="440">
        <v>9064444349.2999992</v>
      </c>
      <c r="AV72" s="440">
        <v>1468619534.76</v>
      </c>
      <c r="AW72" s="553">
        <v>5021247179.8400002</v>
      </c>
      <c r="AX72" s="440">
        <v>4043197169.46</v>
      </c>
      <c r="AY72" s="440">
        <v>5000661175.8400002</v>
      </c>
      <c r="AZ72" s="454">
        <v>20586004</v>
      </c>
      <c r="BA72" s="440">
        <v>5000661175.8400002</v>
      </c>
      <c r="BB72" s="454">
        <v>0</v>
      </c>
      <c r="BC72" s="440">
        <v>2431352</v>
      </c>
    </row>
    <row r="73" spans="1:55" s="441" customFormat="1" ht="12.75" x14ac:dyDescent="0.2">
      <c r="A73" s="462" t="str">
        <f t="shared" si="7"/>
        <v>A213</v>
      </c>
      <c r="B73" s="1640" t="s">
        <v>35</v>
      </c>
      <c r="C73" s="1641"/>
      <c r="D73" s="1640" t="s">
        <v>315</v>
      </c>
      <c r="E73" s="1641"/>
      <c r="F73" s="1640"/>
      <c r="G73" s="1641"/>
      <c r="H73" s="1640"/>
      <c r="I73" s="1641"/>
      <c r="J73" s="1640"/>
      <c r="K73" s="1641"/>
      <c r="L73" s="1641"/>
      <c r="M73" s="1640"/>
      <c r="N73" s="1641"/>
      <c r="O73" s="1641"/>
      <c r="P73" s="1640"/>
      <c r="Q73" s="1641"/>
      <c r="R73" s="1640"/>
      <c r="S73" s="1641"/>
      <c r="T73" s="1643" t="s">
        <v>25</v>
      </c>
      <c r="U73" s="1641"/>
      <c r="V73" s="1641"/>
      <c r="W73" s="1641"/>
      <c r="X73" s="1641"/>
      <c r="Y73" s="1641"/>
      <c r="Z73" s="1641"/>
      <c r="AA73" s="1641"/>
      <c r="AB73" s="1640" t="s">
        <v>306</v>
      </c>
      <c r="AC73" s="1641"/>
      <c r="AD73" s="1641"/>
      <c r="AE73" s="1641"/>
      <c r="AF73" s="1641"/>
      <c r="AG73" s="1640" t="s">
        <v>307</v>
      </c>
      <c r="AH73" s="1641"/>
      <c r="AI73" s="1641"/>
      <c r="AJ73" s="439" t="s">
        <v>336</v>
      </c>
      <c r="AK73" s="1642" t="s">
        <v>354</v>
      </c>
      <c r="AL73" s="1641"/>
      <c r="AM73" s="1641"/>
      <c r="AN73" s="1641"/>
      <c r="AO73" s="1641"/>
      <c r="AP73" s="1641"/>
      <c r="AQ73" s="440">
        <v>4021085821</v>
      </c>
      <c r="AR73" s="440">
        <v>550000000</v>
      </c>
      <c r="AS73" s="509">
        <v>3471085821</v>
      </c>
      <c r="AT73" s="553">
        <v>0</v>
      </c>
      <c r="AU73" s="440">
        <v>0</v>
      </c>
      <c r="AV73" s="440">
        <v>550000000</v>
      </c>
      <c r="AW73" s="553">
        <v>0</v>
      </c>
      <c r="AX73" s="440">
        <v>0</v>
      </c>
      <c r="AY73" s="440">
        <v>0</v>
      </c>
      <c r="AZ73" s="454">
        <v>0</v>
      </c>
      <c r="BA73" s="440">
        <v>0</v>
      </c>
      <c r="BB73" s="454">
        <v>0</v>
      </c>
      <c r="BC73" s="440">
        <v>0</v>
      </c>
    </row>
    <row r="74" spans="1:55" s="365" customFormat="1" ht="13.5" x14ac:dyDescent="0.2">
      <c r="A74" s="462" t="str">
        <f t="shared" si="7"/>
        <v>A2010</v>
      </c>
      <c r="B74" s="1940" t="s">
        <v>35</v>
      </c>
      <c r="C74" s="1941"/>
      <c r="D74" s="1940" t="s">
        <v>315</v>
      </c>
      <c r="E74" s="1941"/>
      <c r="F74" s="1940" t="s">
        <v>313</v>
      </c>
      <c r="G74" s="1941"/>
      <c r="H74" s="1940"/>
      <c r="I74" s="1941"/>
      <c r="J74" s="1940"/>
      <c r="K74" s="1941"/>
      <c r="L74" s="1941"/>
      <c r="M74" s="1940"/>
      <c r="N74" s="1941"/>
      <c r="O74" s="1941"/>
      <c r="P74" s="1940"/>
      <c r="Q74" s="1941"/>
      <c r="R74" s="1940"/>
      <c r="S74" s="1941"/>
      <c r="T74" s="1944" t="s">
        <v>25</v>
      </c>
      <c r="U74" s="1941"/>
      <c r="V74" s="1941"/>
      <c r="W74" s="1941"/>
      <c r="X74" s="1941"/>
      <c r="Y74" s="1941"/>
      <c r="Z74" s="1941"/>
      <c r="AA74" s="1941"/>
      <c r="AB74" s="1940" t="s">
        <v>306</v>
      </c>
      <c r="AC74" s="1941"/>
      <c r="AD74" s="1941"/>
      <c r="AE74" s="1941"/>
      <c r="AF74" s="1941"/>
      <c r="AG74" s="1940" t="s">
        <v>307</v>
      </c>
      <c r="AH74" s="1941"/>
      <c r="AI74" s="1941"/>
      <c r="AJ74" s="451" t="s">
        <v>86</v>
      </c>
      <c r="AK74" s="1947" t="s">
        <v>308</v>
      </c>
      <c r="AL74" s="1941"/>
      <c r="AM74" s="1941"/>
      <c r="AN74" s="1941"/>
      <c r="AO74" s="1941"/>
      <c r="AP74" s="1941"/>
      <c r="AQ74" s="452">
        <v>14440414179</v>
      </c>
      <c r="AR74" s="452">
        <v>10533063884.059999</v>
      </c>
      <c r="AS74" s="514">
        <v>3907350294.9400001</v>
      </c>
      <c r="AT74" s="559">
        <v>0</v>
      </c>
      <c r="AU74" s="452">
        <v>9064444349.2999992</v>
      </c>
      <c r="AV74" s="452">
        <v>1468619534.76</v>
      </c>
      <c r="AW74" s="558">
        <v>5021247179.8400002</v>
      </c>
      <c r="AX74" s="452">
        <v>4043197169.46</v>
      </c>
      <c r="AY74" s="452">
        <v>5000661175.8400002</v>
      </c>
      <c r="AZ74" s="452">
        <v>20586004</v>
      </c>
      <c r="BA74" s="452">
        <v>5000661175.8400002</v>
      </c>
      <c r="BB74" s="453">
        <v>0</v>
      </c>
      <c r="BC74" s="452">
        <v>2431352</v>
      </c>
    </row>
    <row r="75" spans="1:55" s="365" customFormat="1" ht="13.5" x14ac:dyDescent="0.2">
      <c r="A75" s="462" t="str">
        <f t="shared" si="7"/>
        <v>A2013</v>
      </c>
      <c r="B75" s="1940" t="s">
        <v>35</v>
      </c>
      <c r="C75" s="1941"/>
      <c r="D75" s="1940" t="s">
        <v>315</v>
      </c>
      <c r="E75" s="1941"/>
      <c r="F75" s="1940" t="s">
        <v>313</v>
      </c>
      <c r="G75" s="1941"/>
      <c r="H75" s="1940"/>
      <c r="I75" s="1941"/>
      <c r="J75" s="1940"/>
      <c r="K75" s="1941"/>
      <c r="L75" s="1941"/>
      <c r="M75" s="1940"/>
      <c r="N75" s="1941"/>
      <c r="O75" s="1941"/>
      <c r="P75" s="1940"/>
      <c r="Q75" s="1941"/>
      <c r="R75" s="1940"/>
      <c r="S75" s="1941"/>
      <c r="T75" s="1944" t="s">
        <v>25</v>
      </c>
      <c r="U75" s="1941"/>
      <c r="V75" s="1941"/>
      <c r="W75" s="1941"/>
      <c r="X75" s="1941"/>
      <c r="Y75" s="1941"/>
      <c r="Z75" s="1941"/>
      <c r="AA75" s="1941"/>
      <c r="AB75" s="1940" t="s">
        <v>306</v>
      </c>
      <c r="AC75" s="1941"/>
      <c r="AD75" s="1941"/>
      <c r="AE75" s="1941"/>
      <c r="AF75" s="1941"/>
      <c r="AG75" s="1940" t="s">
        <v>307</v>
      </c>
      <c r="AH75" s="1941"/>
      <c r="AI75" s="1941"/>
      <c r="AJ75" s="451" t="s">
        <v>336</v>
      </c>
      <c r="AK75" s="1947" t="s">
        <v>354</v>
      </c>
      <c r="AL75" s="1941"/>
      <c r="AM75" s="1941"/>
      <c r="AN75" s="1941"/>
      <c r="AO75" s="1941"/>
      <c r="AP75" s="1941"/>
      <c r="AQ75" s="452">
        <v>4021085821</v>
      </c>
      <c r="AR75" s="452">
        <v>550000000</v>
      </c>
      <c r="AS75" s="514">
        <v>3471085821</v>
      </c>
      <c r="AT75" s="559">
        <v>0</v>
      </c>
      <c r="AU75" s="453">
        <v>0</v>
      </c>
      <c r="AV75" s="452">
        <v>550000000</v>
      </c>
      <c r="AW75" s="559">
        <v>0</v>
      </c>
      <c r="AX75" s="453">
        <v>0</v>
      </c>
      <c r="AY75" s="453">
        <v>0</v>
      </c>
      <c r="AZ75" s="453">
        <v>0</v>
      </c>
      <c r="BA75" s="453">
        <v>0</v>
      </c>
      <c r="BB75" s="453">
        <v>0</v>
      </c>
      <c r="BC75" s="453">
        <v>0</v>
      </c>
    </row>
    <row r="76" spans="1:55" s="365" customFormat="1" ht="13.5" x14ac:dyDescent="0.2">
      <c r="A76" s="462" t="str">
        <f t="shared" si="7"/>
        <v>A20310</v>
      </c>
      <c r="B76" s="1940" t="s">
        <v>35</v>
      </c>
      <c r="C76" s="1941"/>
      <c r="D76" s="1940" t="s">
        <v>315</v>
      </c>
      <c r="E76" s="1941"/>
      <c r="F76" s="1940" t="s">
        <v>313</v>
      </c>
      <c r="G76" s="1941"/>
      <c r="H76" s="1940" t="s">
        <v>322</v>
      </c>
      <c r="I76" s="1941"/>
      <c r="J76" s="1940"/>
      <c r="K76" s="1941"/>
      <c r="L76" s="1941"/>
      <c r="M76" s="1940"/>
      <c r="N76" s="1941"/>
      <c r="O76" s="1941"/>
      <c r="P76" s="1940"/>
      <c r="Q76" s="1941"/>
      <c r="R76" s="1940"/>
      <c r="S76" s="1941"/>
      <c r="T76" s="1944" t="s">
        <v>234</v>
      </c>
      <c r="U76" s="1941"/>
      <c r="V76" s="1941"/>
      <c r="W76" s="1941"/>
      <c r="X76" s="1941"/>
      <c r="Y76" s="1941"/>
      <c r="Z76" s="1941"/>
      <c r="AA76" s="1941"/>
      <c r="AB76" s="1940" t="s">
        <v>306</v>
      </c>
      <c r="AC76" s="1941"/>
      <c r="AD76" s="1941"/>
      <c r="AE76" s="1941"/>
      <c r="AF76" s="1941"/>
      <c r="AG76" s="1940" t="s">
        <v>307</v>
      </c>
      <c r="AH76" s="1941"/>
      <c r="AI76" s="1941"/>
      <c r="AJ76" s="451" t="s">
        <v>86</v>
      </c>
      <c r="AK76" s="1947" t="s">
        <v>308</v>
      </c>
      <c r="AL76" s="1941"/>
      <c r="AM76" s="1941"/>
      <c r="AN76" s="1941"/>
      <c r="AO76" s="1941"/>
      <c r="AP76" s="1941"/>
      <c r="AQ76" s="452">
        <v>343000000</v>
      </c>
      <c r="AR76" s="452">
        <v>313661563</v>
      </c>
      <c r="AS76" s="514">
        <v>29338437</v>
      </c>
      <c r="AT76" s="559">
        <v>0</v>
      </c>
      <c r="AU76" s="452">
        <v>313661563</v>
      </c>
      <c r="AV76" s="453">
        <v>0</v>
      </c>
      <c r="AW76" s="558">
        <v>313661563</v>
      </c>
      <c r="AX76" s="453">
        <v>0</v>
      </c>
      <c r="AY76" s="452">
        <v>313661563</v>
      </c>
      <c r="AZ76" s="453">
        <v>0</v>
      </c>
      <c r="BA76" s="452">
        <v>313661563</v>
      </c>
      <c r="BB76" s="453">
        <v>0</v>
      </c>
      <c r="BC76" s="453">
        <v>0</v>
      </c>
    </row>
    <row r="77" spans="1:55" s="365" customFormat="1" ht="13.5" x14ac:dyDescent="0.2">
      <c r="A77" s="462" t="str">
        <f t="shared" si="7"/>
        <v>A2035010</v>
      </c>
      <c r="B77" s="1940" t="s">
        <v>35</v>
      </c>
      <c r="C77" s="1941"/>
      <c r="D77" s="1940" t="s">
        <v>315</v>
      </c>
      <c r="E77" s="1941"/>
      <c r="F77" s="1940" t="s">
        <v>313</v>
      </c>
      <c r="G77" s="1941"/>
      <c r="H77" s="1940" t="s">
        <v>322</v>
      </c>
      <c r="I77" s="1941"/>
      <c r="J77" s="1940" t="s">
        <v>328</v>
      </c>
      <c r="K77" s="1941"/>
      <c r="L77" s="1941"/>
      <c r="M77" s="1940"/>
      <c r="N77" s="1941"/>
      <c r="O77" s="1941"/>
      <c r="P77" s="1940"/>
      <c r="Q77" s="1941"/>
      <c r="R77" s="1940"/>
      <c r="S77" s="1941"/>
      <c r="T77" s="1944" t="s">
        <v>241</v>
      </c>
      <c r="U77" s="1941"/>
      <c r="V77" s="1941"/>
      <c r="W77" s="1941"/>
      <c r="X77" s="1941"/>
      <c r="Y77" s="1941"/>
      <c r="Z77" s="1941"/>
      <c r="AA77" s="1941"/>
      <c r="AB77" s="1940" t="s">
        <v>306</v>
      </c>
      <c r="AC77" s="1941"/>
      <c r="AD77" s="1941"/>
      <c r="AE77" s="1941"/>
      <c r="AF77" s="1941"/>
      <c r="AG77" s="1940" t="s">
        <v>307</v>
      </c>
      <c r="AH77" s="1941"/>
      <c r="AI77" s="1941"/>
      <c r="AJ77" s="451" t="s">
        <v>86</v>
      </c>
      <c r="AK77" s="1947" t="s">
        <v>308</v>
      </c>
      <c r="AL77" s="1941"/>
      <c r="AM77" s="1941"/>
      <c r="AN77" s="1941"/>
      <c r="AO77" s="1941"/>
      <c r="AP77" s="1941"/>
      <c r="AQ77" s="452">
        <v>341000000</v>
      </c>
      <c r="AR77" s="452">
        <v>313661563</v>
      </c>
      <c r="AS77" s="514">
        <v>27338437</v>
      </c>
      <c r="AT77" s="559">
        <v>0</v>
      </c>
      <c r="AU77" s="452">
        <v>313661563</v>
      </c>
      <c r="AV77" s="453">
        <v>0</v>
      </c>
      <c r="AW77" s="558">
        <v>313661563</v>
      </c>
      <c r="AX77" s="453">
        <v>0</v>
      </c>
      <c r="AY77" s="452">
        <v>313661563</v>
      </c>
      <c r="AZ77" s="453">
        <v>0</v>
      </c>
      <c r="BA77" s="452">
        <v>313661563</v>
      </c>
      <c r="BB77" s="453">
        <v>0</v>
      </c>
      <c r="BC77" s="453">
        <v>0</v>
      </c>
    </row>
    <row r="78" spans="1:55" s="365" customFormat="1" ht="13.5" x14ac:dyDescent="0.2">
      <c r="A78" s="462" t="str">
        <f t="shared" si="7"/>
        <v>A20350210</v>
      </c>
      <c r="B78" s="1951" t="s">
        <v>35</v>
      </c>
      <c r="C78" s="1941"/>
      <c r="D78" s="1951" t="s">
        <v>315</v>
      </c>
      <c r="E78" s="1941"/>
      <c r="F78" s="1951" t="s">
        <v>313</v>
      </c>
      <c r="G78" s="1941"/>
      <c r="H78" s="1951" t="s">
        <v>322</v>
      </c>
      <c r="I78" s="1941"/>
      <c r="J78" s="1951" t="s">
        <v>328</v>
      </c>
      <c r="K78" s="1941"/>
      <c r="L78" s="1941"/>
      <c r="M78" s="1951" t="s">
        <v>315</v>
      </c>
      <c r="N78" s="1941"/>
      <c r="O78" s="1941"/>
      <c r="P78" s="1951"/>
      <c r="Q78" s="1941"/>
      <c r="R78" s="1951"/>
      <c r="S78" s="1941"/>
      <c r="T78" s="1954" t="s">
        <v>63</v>
      </c>
      <c r="U78" s="1941"/>
      <c r="V78" s="1941"/>
      <c r="W78" s="1941"/>
      <c r="X78" s="1941"/>
      <c r="Y78" s="1941"/>
      <c r="Z78" s="1941"/>
      <c r="AA78" s="1941"/>
      <c r="AB78" s="1951" t="s">
        <v>306</v>
      </c>
      <c r="AC78" s="1941"/>
      <c r="AD78" s="1941"/>
      <c r="AE78" s="1941"/>
      <c r="AF78" s="1941"/>
      <c r="AG78" s="1951" t="s">
        <v>307</v>
      </c>
      <c r="AH78" s="1941"/>
      <c r="AI78" s="1941"/>
      <c r="AJ78" s="455" t="s">
        <v>86</v>
      </c>
      <c r="AK78" s="1952" t="s">
        <v>308</v>
      </c>
      <c r="AL78" s="1941"/>
      <c r="AM78" s="1941"/>
      <c r="AN78" s="1941"/>
      <c r="AO78" s="1941"/>
      <c r="AP78" s="1941"/>
      <c r="AQ78" s="456">
        <v>6376304</v>
      </c>
      <c r="AR78" s="456">
        <v>6217875</v>
      </c>
      <c r="AS78" s="516">
        <v>158429</v>
      </c>
      <c r="AT78" s="464">
        <v>0</v>
      </c>
      <c r="AU78" s="456">
        <v>6217875</v>
      </c>
      <c r="AV78" s="457">
        <v>0</v>
      </c>
      <c r="AW78" s="463">
        <v>6217875</v>
      </c>
      <c r="AX78" s="457">
        <v>0</v>
      </c>
      <c r="AY78" s="456">
        <v>6217875</v>
      </c>
      <c r="AZ78" s="457">
        <v>0</v>
      </c>
      <c r="BA78" s="456">
        <v>6217875</v>
      </c>
      <c r="BB78" s="457">
        <v>0</v>
      </c>
      <c r="BC78" s="457">
        <v>0</v>
      </c>
    </row>
    <row r="79" spans="1:55" s="365" customFormat="1" ht="13.5" x14ac:dyDescent="0.2">
      <c r="A79" s="462" t="str">
        <f t="shared" si="7"/>
        <v>A20350310</v>
      </c>
      <c r="B79" s="1951" t="s">
        <v>35</v>
      </c>
      <c r="C79" s="1941"/>
      <c r="D79" s="1951" t="s">
        <v>315</v>
      </c>
      <c r="E79" s="1941"/>
      <c r="F79" s="1951" t="s">
        <v>313</v>
      </c>
      <c r="G79" s="1941"/>
      <c r="H79" s="1951" t="s">
        <v>322</v>
      </c>
      <c r="I79" s="1941"/>
      <c r="J79" s="1951" t="s">
        <v>328</v>
      </c>
      <c r="K79" s="1941"/>
      <c r="L79" s="1941"/>
      <c r="M79" s="1951" t="s">
        <v>322</v>
      </c>
      <c r="N79" s="1941"/>
      <c r="O79" s="1941"/>
      <c r="P79" s="1951"/>
      <c r="Q79" s="1941"/>
      <c r="R79" s="1951"/>
      <c r="S79" s="1941"/>
      <c r="T79" s="1954" t="s">
        <v>64</v>
      </c>
      <c r="U79" s="1941"/>
      <c r="V79" s="1941"/>
      <c r="W79" s="1941"/>
      <c r="X79" s="1941"/>
      <c r="Y79" s="1941"/>
      <c r="Z79" s="1941"/>
      <c r="AA79" s="1941"/>
      <c r="AB79" s="1951" t="s">
        <v>306</v>
      </c>
      <c r="AC79" s="1941"/>
      <c r="AD79" s="1941"/>
      <c r="AE79" s="1941"/>
      <c r="AF79" s="1941"/>
      <c r="AG79" s="1951" t="s">
        <v>307</v>
      </c>
      <c r="AH79" s="1941"/>
      <c r="AI79" s="1941"/>
      <c r="AJ79" s="455" t="s">
        <v>86</v>
      </c>
      <c r="AK79" s="1952" t="s">
        <v>308</v>
      </c>
      <c r="AL79" s="1941"/>
      <c r="AM79" s="1941"/>
      <c r="AN79" s="1941"/>
      <c r="AO79" s="1941"/>
      <c r="AP79" s="1941"/>
      <c r="AQ79" s="456">
        <v>324023696</v>
      </c>
      <c r="AR79" s="456">
        <v>307443688</v>
      </c>
      <c r="AS79" s="516">
        <v>16580008</v>
      </c>
      <c r="AT79" s="464">
        <v>0</v>
      </c>
      <c r="AU79" s="456">
        <v>307443688</v>
      </c>
      <c r="AV79" s="457">
        <v>0</v>
      </c>
      <c r="AW79" s="463">
        <v>307443688</v>
      </c>
      <c r="AX79" s="457">
        <v>0</v>
      </c>
      <c r="AY79" s="456">
        <v>307443688</v>
      </c>
      <c r="AZ79" s="457">
        <v>0</v>
      </c>
      <c r="BA79" s="456">
        <v>307443688</v>
      </c>
      <c r="BB79" s="457">
        <v>0</v>
      </c>
      <c r="BC79" s="457">
        <v>0</v>
      </c>
    </row>
    <row r="80" spans="1:55" s="365" customFormat="1" ht="13.5" x14ac:dyDescent="0.2">
      <c r="A80" s="462" t="str">
        <f t="shared" si="7"/>
        <v>A203501610</v>
      </c>
      <c r="B80" s="1951" t="s">
        <v>35</v>
      </c>
      <c r="C80" s="1941"/>
      <c r="D80" s="1951" t="s">
        <v>315</v>
      </c>
      <c r="E80" s="1941"/>
      <c r="F80" s="1951" t="s">
        <v>313</v>
      </c>
      <c r="G80" s="1941"/>
      <c r="H80" s="1951" t="s">
        <v>322</v>
      </c>
      <c r="I80" s="1941"/>
      <c r="J80" s="1951" t="s">
        <v>328</v>
      </c>
      <c r="K80" s="1941"/>
      <c r="L80" s="1941"/>
      <c r="M80" s="1951" t="s">
        <v>44</v>
      </c>
      <c r="N80" s="1941"/>
      <c r="O80" s="1941"/>
      <c r="P80" s="1951"/>
      <c r="Q80" s="1941"/>
      <c r="R80" s="1951"/>
      <c r="S80" s="1941"/>
      <c r="T80" s="1954" t="s">
        <v>65</v>
      </c>
      <c r="U80" s="1941"/>
      <c r="V80" s="1941"/>
      <c r="W80" s="1941"/>
      <c r="X80" s="1941"/>
      <c r="Y80" s="1941"/>
      <c r="Z80" s="1941"/>
      <c r="AA80" s="1941"/>
      <c r="AB80" s="1951" t="s">
        <v>306</v>
      </c>
      <c r="AC80" s="1941"/>
      <c r="AD80" s="1941"/>
      <c r="AE80" s="1941"/>
      <c r="AF80" s="1941"/>
      <c r="AG80" s="1951" t="s">
        <v>307</v>
      </c>
      <c r="AH80" s="1941"/>
      <c r="AI80" s="1941"/>
      <c r="AJ80" s="455" t="s">
        <v>86</v>
      </c>
      <c r="AK80" s="1952" t="s">
        <v>308</v>
      </c>
      <c r="AL80" s="1941"/>
      <c r="AM80" s="1941"/>
      <c r="AN80" s="1941"/>
      <c r="AO80" s="1941"/>
      <c r="AP80" s="1941"/>
      <c r="AQ80" s="456">
        <v>10000000</v>
      </c>
      <c r="AR80" s="457">
        <v>0</v>
      </c>
      <c r="AS80" s="516">
        <v>10000000</v>
      </c>
      <c r="AT80" s="464">
        <v>0</v>
      </c>
      <c r="AU80" s="457">
        <v>0</v>
      </c>
      <c r="AV80" s="457">
        <v>0</v>
      </c>
      <c r="AW80" s="464">
        <v>0</v>
      </c>
      <c r="AX80" s="457">
        <v>0</v>
      </c>
      <c r="AY80" s="457">
        <v>0</v>
      </c>
      <c r="AZ80" s="457">
        <v>0</v>
      </c>
      <c r="BA80" s="457">
        <v>0</v>
      </c>
      <c r="BB80" s="457">
        <v>0</v>
      </c>
      <c r="BC80" s="457">
        <v>0</v>
      </c>
    </row>
    <row r="81" spans="1:55" s="365" customFormat="1" ht="13.5" x14ac:dyDescent="0.2">
      <c r="A81" s="462" t="str">
        <f t="shared" si="7"/>
        <v>A203509010</v>
      </c>
      <c r="B81" s="1951" t="s">
        <v>35</v>
      </c>
      <c r="C81" s="1941"/>
      <c r="D81" s="1951" t="s">
        <v>315</v>
      </c>
      <c r="E81" s="1941"/>
      <c r="F81" s="1951" t="s">
        <v>313</v>
      </c>
      <c r="G81" s="1941"/>
      <c r="H81" s="1951" t="s">
        <v>322</v>
      </c>
      <c r="I81" s="1941"/>
      <c r="J81" s="1951" t="s">
        <v>328</v>
      </c>
      <c r="K81" s="1941"/>
      <c r="L81" s="1941"/>
      <c r="M81" s="1951" t="s">
        <v>329</v>
      </c>
      <c r="N81" s="1941"/>
      <c r="O81" s="1941"/>
      <c r="P81" s="1951"/>
      <c r="Q81" s="1941"/>
      <c r="R81" s="1951"/>
      <c r="S81" s="1941"/>
      <c r="T81" s="1954" t="s">
        <v>66</v>
      </c>
      <c r="U81" s="1941"/>
      <c r="V81" s="1941"/>
      <c r="W81" s="1941"/>
      <c r="X81" s="1941"/>
      <c r="Y81" s="1941"/>
      <c r="Z81" s="1941"/>
      <c r="AA81" s="1941"/>
      <c r="AB81" s="1951" t="s">
        <v>306</v>
      </c>
      <c r="AC81" s="1941"/>
      <c r="AD81" s="1941"/>
      <c r="AE81" s="1941"/>
      <c r="AF81" s="1941"/>
      <c r="AG81" s="1951" t="s">
        <v>307</v>
      </c>
      <c r="AH81" s="1941"/>
      <c r="AI81" s="1941"/>
      <c r="AJ81" s="455" t="s">
        <v>86</v>
      </c>
      <c r="AK81" s="1952" t="s">
        <v>308</v>
      </c>
      <c r="AL81" s="1941"/>
      <c r="AM81" s="1941"/>
      <c r="AN81" s="1941"/>
      <c r="AO81" s="1941"/>
      <c r="AP81" s="1941"/>
      <c r="AQ81" s="456">
        <v>600000</v>
      </c>
      <c r="AR81" s="457">
        <v>0</v>
      </c>
      <c r="AS81" s="516">
        <v>600000</v>
      </c>
      <c r="AT81" s="464">
        <v>0</v>
      </c>
      <c r="AU81" s="457">
        <v>0</v>
      </c>
      <c r="AV81" s="457">
        <v>0</v>
      </c>
      <c r="AW81" s="464">
        <v>0</v>
      </c>
      <c r="AX81" s="457">
        <v>0</v>
      </c>
      <c r="AY81" s="457">
        <v>0</v>
      </c>
      <c r="AZ81" s="457">
        <v>0</v>
      </c>
      <c r="BA81" s="457">
        <v>0</v>
      </c>
      <c r="BB81" s="457">
        <v>0</v>
      </c>
      <c r="BC81" s="457">
        <v>0</v>
      </c>
    </row>
    <row r="82" spans="1:55" s="365" customFormat="1" ht="13.5" x14ac:dyDescent="0.2">
      <c r="A82" s="462" t="str">
        <f t="shared" si="7"/>
        <v>A2035110</v>
      </c>
      <c r="B82" s="1940" t="s">
        <v>35</v>
      </c>
      <c r="C82" s="1941"/>
      <c r="D82" s="1940" t="s">
        <v>315</v>
      </c>
      <c r="E82" s="1941"/>
      <c r="F82" s="1940" t="s">
        <v>313</v>
      </c>
      <c r="G82" s="1941"/>
      <c r="H82" s="1940" t="s">
        <v>322</v>
      </c>
      <c r="I82" s="1941"/>
      <c r="J82" s="1940" t="s">
        <v>330</v>
      </c>
      <c r="K82" s="1941"/>
      <c r="L82" s="1941"/>
      <c r="M82" s="1940"/>
      <c r="N82" s="1941"/>
      <c r="O82" s="1941"/>
      <c r="P82" s="1940"/>
      <c r="Q82" s="1941"/>
      <c r="R82" s="1940"/>
      <c r="S82" s="1941"/>
      <c r="T82" s="1944" t="s">
        <v>237</v>
      </c>
      <c r="U82" s="1941"/>
      <c r="V82" s="1941"/>
      <c r="W82" s="1941"/>
      <c r="X82" s="1941"/>
      <c r="Y82" s="1941"/>
      <c r="Z82" s="1941"/>
      <c r="AA82" s="1941"/>
      <c r="AB82" s="1940" t="s">
        <v>306</v>
      </c>
      <c r="AC82" s="1941"/>
      <c r="AD82" s="1941"/>
      <c r="AE82" s="1941"/>
      <c r="AF82" s="1941"/>
      <c r="AG82" s="1940" t="s">
        <v>307</v>
      </c>
      <c r="AH82" s="1941"/>
      <c r="AI82" s="1941"/>
      <c r="AJ82" s="451" t="s">
        <v>86</v>
      </c>
      <c r="AK82" s="1947" t="s">
        <v>308</v>
      </c>
      <c r="AL82" s="1941"/>
      <c r="AM82" s="1941"/>
      <c r="AN82" s="1941"/>
      <c r="AO82" s="1941"/>
      <c r="AP82" s="1941"/>
      <c r="AQ82" s="452">
        <v>2000000</v>
      </c>
      <c r="AR82" s="453">
        <v>0</v>
      </c>
      <c r="AS82" s="514">
        <v>2000000</v>
      </c>
      <c r="AT82" s="559">
        <v>0</v>
      </c>
      <c r="AU82" s="453">
        <v>0</v>
      </c>
      <c r="AV82" s="453">
        <v>0</v>
      </c>
      <c r="AW82" s="559">
        <v>0</v>
      </c>
      <c r="AX82" s="453">
        <v>0</v>
      </c>
      <c r="AY82" s="453">
        <v>0</v>
      </c>
      <c r="AZ82" s="453">
        <v>0</v>
      </c>
      <c r="BA82" s="453">
        <v>0</v>
      </c>
      <c r="BB82" s="453">
        <v>0</v>
      </c>
      <c r="BC82" s="453">
        <v>0</v>
      </c>
    </row>
    <row r="83" spans="1:55" s="365" customFormat="1" ht="13.5" x14ac:dyDescent="0.2">
      <c r="A83" s="462" t="str">
        <f t="shared" si="7"/>
        <v>A20351110</v>
      </c>
      <c r="B83" s="1951" t="s">
        <v>35</v>
      </c>
      <c r="C83" s="1941"/>
      <c r="D83" s="1951" t="s">
        <v>315</v>
      </c>
      <c r="E83" s="1941"/>
      <c r="F83" s="1951" t="s">
        <v>313</v>
      </c>
      <c r="G83" s="1941"/>
      <c r="H83" s="1951" t="s">
        <v>322</v>
      </c>
      <c r="I83" s="1941"/>
      <c r="J83" s="1951" t="s">
        <v>330</v>
      </c>
      <c r="K83" s="1941"/>
      <c r="L83" s="1941"/>
      <c r="M83" s="1951" t="s">
        <v>312</v>
      </c>
      <c r="N83" s="1941"/>
      <c r="O83" s="1941"/>
      <c r="P83" s="1951"/>
      <c r="Q83" s="1941"/>
      <c r="R83" s="1951"/>
      <c r="S83" s="1941"/>
      <c r="T83" s="1954" t="s">
        <v>67</v>
      </c>
      <c r="U83" s="1941"/>
      <c r="V83" s="1941"/>
      <c r="W83" s="1941"/>
      <c r="X83" s="1941"/>
      <c r="Y83" s="1941"/>
      <c r="Z83" s="1941"/>
      <c r="AA83" s="1941"/>
      <c r="AB83" s="1951" t="s">
        <v>306</v>
      </c>
      <c r="AC83" s="1941"/>
      <c r="AD83" s="1941"/>
      <c r="AE83" s="1941"/>
      <c r="AF83" s="1941"/>
      <c r="AG83" s="1951" t="s">
        <v>307</v>
      </c>
      <c r="AH83" s="1941"/>
      <c r="AI83" s="1941"/>
      <c r="AJ83" s="455" t="s">
        <v>86</v>
      </c>
      <c r="AK83" s="1952" t="s">
        <v>308</v>
      </c>
      <c r="AL83" s="1941"/>
      <c r="AM83" s="1941"/>
      <c r="AN83" s="1941"/>
      <c r="AO83" s="1941"/>
      <c r="AP83" s="1941"/>
      <c r="AQ83" s="456">
        <v>1000000</v>
      </c>
      <c r="AR83" s="457">
        <v>0</v>
      </c>
      <c r="AS83" s="516">
        <v>1000000</v>
      </c>
      <c r="AT83" s="464">
        <v>0</v>
      </c>
      <c r="AU83" s="457">
        <v>0</v>
      </c>
      <c r="AV83" s="457">
        <v>0</v>
      </c>
      <c r="AW83" s="464">
        <v>0</v>
      </c>
      <c r="AX83" s="457">
        <v>0</v>
      </c>
      <c r="AY83" s="457">
        <v>0</v>
      </c>
      <c r="AZ83" s="457">
        <v>0</v>
      </c>
      <c r="BA83" s="457">
        <v>0</v>
      </c>
      <c r="BB83" s="457">
        <v>0</v>
      </c>
      <c r="BC83" s="457">
        <v>0</v>
      </c>
    </row>
    <row r="84" spans="1:55" s="365" customFormat="1" ht="13.5" x14ac:dyDescent="0.2">
      <c r="A84" s="462" t="str">
        <f t="shared" si="7"/>
        <v>A20351210</v>
      </c>
      <c r="B84" s="1951" t="s">
        <v>35</v>
      </c>
      <c r="C84" s="1941"/>
      <c r="D84" s="1951" t="s">
        <v>315</v>
      </c>
      <c r="E84" s="1941"/>
      <c r="F84" s="1951" t="s">
        <v>313</v>
      </c>
      <c r="G84" s="1941"/>
      <c r="H84" s="1951" t="s">
        <v>322</v>
      </c>
      <c r="I84" s="1941"/>
      <c r="J84" s="1951" t="s">
        <v>330</v>
      </c>
      <c r="K84" s="1941"/>
      <c r="L84" s="1941"/>
      <c r="M84" s="1951" t="s">
        <v>315</v>
      </c>
      <c r="N84" s="1941"/>
      <c r="O84" s="1941"/>
      <c r="P84" s="1951"/>
      <c r="Q84" s="1941"/>
      <c r="R84" s="1951"/>
      <c r="S84" s="1941"/>
      <c r="T84" s="1954" t="s">
        <v>68</v>
      </c>
      <c r="U84" s="1941"/>
      <c r="V84" s="1941"/>
      <c r="W84" s="1941"/>
      <c r="X84" s="1941"/>
      <c r="Y84" s="1941"/>
      <c r="Z84" s="1941"/>
      <c r="AA84" s="1941"/>
      <c r="AB84" s="1951" t="s">
        <v>306</v>
      </c>
      <c r="AC84" s="1941"/>
      <c r="AD84" s="1941"/>
      <c r="AE84" s="1941"/>
      <c r="AF84" s="1941"/>
      <c r="AG84" s="1951" t="s">
        <v>307</v>
      </c>
      <c r="AH84" s="1941"/>
      <c r="AI84" s="1941"/>
      <c r="AJ84" s="455" t="s">
        <v>86</v>
      </c>
      <c r="AK84" s="1952" t="s">
        <v>308</v>
      </c>
      <c r="AL84" s="1941"/>
      <c r="AM84" s="1941"/>
      <c r="AN84" s="1941"/>
      <c r="AO84" s="1941"/>
      <c r="AP84" s="1941"/>
      <c r="AQ84" s="456">
        <v>1000000</v>
      </c>
      <c r="AR84" s="457">
        <v>0</v>
      </c>
      <c r="AS84" s="516">
        <v>1000000</v>
      </c>
      <c r="AT84" s="464">
        <v>0</v>
      </c>
      <c r="AU84" s="457">
        <v>0</v>
      </c>
      <c r="AV84" s="457">
        <v>0</v>
      </c>
      <c r="AW84" s="464">
        <v>0</v>
      </c>
      <c r="AX84" s="457">
        <v>0</v>
      </c>
      <c r="AY84" s="457">
        <v>0</v>
      </c>
      <c r="AZ84" s="457">
        <v>0</v>
      </c>
      <c r="BA84" s="457">
        <v>0</v>
      </c>
      <c r="BB84" s="457">
        <v>0</v>
      </c>
      <c r="BC84" s="457">
        <v>0</v>
      </c>
    </row>
    <row r="85" spans="1:55" s="365" customFormat="1" ht="13.5" x14ac:dyDescent="0.2">
      <c r="A85" s="462" t="str">
        <f t="shared" si="7"/>
        <v>A20410</v>
      </c>
      <c r="B85" s="1951" t="s">
        <v>35</v>
      </c>
      <c r="C85" s="1941"/>
      <c r="D85" s="1951" t="s">
        <v>315</v>
      </c>
      <c r="E85" s="1941"/>
      <c r="F85" s="1951" t="s">
        <v>313</v>
      </c>
      <c r="G85" s="1941"/>
      <c r="H85" s="1951" t="s">
        <v>316</v>
      </c>
      <c r="I85" s="1941"/>
      <c r="J85" s="1951"/>
      <c r="K85" s="1941"/>
      <c r="L85" s="1941"/>
      <c r="M85" s="1951"/>
      <c r="N85" s="1941"/>
      <c r="O85" s="1941"/>
      <c r="P85" s="1951"/>
      <c r="Q85" s="1941"/>
      <c r="R85" s="1951"/>
      <c r="S85" s="1941"/>
      <c r="T85" s="1954" t="s">
        <v>239</v>
      </c>
      <c r="U85" s="1941"/>
      <c r="V85" s="1941"/>
      <c r="W85" s="1941"/>
      <c r="X85" s="1941"/>
      <c r="Y85" s="1941"/>
      <c r="Z85" s="1941"/>
      <c r="AA85" s="1941"/>
      <c r="AB85" s="1951" t="s">
        <v>306</v>
      </c>
      <c r="AC85" s="1941"/>
      <c r="AD85" s="1941"/>
      <c r="AE85" s="1941"/>
      <c r="AF85" s="1941"/>
      <c r="AG85" s="1951" t="s">
        <v>307</v>
      </c>
      <c r="AH85" s="1941"/>
      <c r="AI85" s="1941"/>
      <c r="AJ85" s="455" t="s">
        <v>86</v>
      </c>
      <c r="AK85" s="1952" t="s">
        <v>308</v>
      </c>
      <c r="AL85" s="1941"/>
      <c r="AM85" s="1941"/>
      <c r="AN85" s="1941"/>
      <c r="AO85" s="1941"/>
      <c r="AP85" s="1941"/>
      <c r="AQ85" s="456">
        <v>14097414179</v>
      </c>
      <c r="AR85" s="456">
        <v>10219402321.059999</v>
      </c>
      <c r="AS85" s="516">
        <v>3878011857.9400001</v>
      </c>
      <c r="AT85" s="464">
        <v>0</v>
      </c>
      <c r="AU85" s="456">
        <v>8750782786.2999992</v>
      </c>
      <c r="AV85" s="456">
        <v>1468619534.76</v>
      </c>
      <c r="AW85" s="463">
        <v>4707585616.8400002</v>
      </c>
      <c r="AX85" s="456">
        <v>4043197169.46</v>
      </c>
      <c r="AY85" s="456">
        <v>4686999612.8400002</v>
      </c>
      <c r="AZ85" s="456">
        <v>20586004</v>
      </c>
      <c r="BA85" s="456">
        <v>4686999612.8400002</v>
      </c>
      <c r="BB85" s="457">
        <v>0</v>
      </c>
      <c r="BC85" s="456">
        <v>2431352</v>
      </c>
    </row>
    <row r="86" spans="1:55" s="365" customFormat="1" ht="13.5" x14ac:dyDescent="0.2">
      <c r="A86" s="462" t="str">
        <f t="shared" si="7"/>
        <v>A20413</v>
      </c>
      <c r="B86" s="1940" t="s">
        <v>35</v>
      </c>
      <c r="C86" s="1941"/>
      <c r="D86" s="1940" t="s">
        <v>315</v>
      </c>
      <c r="E86" s="1941"/>
      <c r="F86" s="1940" t="s">
        <v>313</v>
      </c>
      <c r="G86" s="1941"/>
      <c r="H86" s="1940" t="s">
        <v>316</v>
      </c>
      <c r="I86" s="1941"/>
      <c r="J86" s="1940"/>
      <c r="K86" s="1941"/>
      <c r="L86" s="1941"/>
      <c r="M86" s="1940"/>
      <c r="N86" s="1941"/>
      <c r="O86" s="1941"/>
      <c r="P86" s="1940"/>
      <c r="Q86" s="1941"/>
      <c r="R86" s="1940"/>
      <c r="S86" s="1941"/>
      <c r="T86" s="1944" t="s">
        <v>239</v>
      </c>
      <c r="U86" s="1941"/>
      <c r="V86" s="1941"/>
      <c r="W86" s="1941"/>
      <c r="X86" s="1941"/>
      <c r="Y86" s="1941"/>
      <c r="Z86" s="1941"/>
      <c r="AA86" s="1941"/>
      <c r="AB86" s="1940" t="s">
        <v>306</v>
      </c>
      <c r="AC86" s="1941"/>
      <c r="AD86" s="1941"/>
      <c r="AE86" s="1941"/>
      <c r="AF86" s="1941"/>
      <c r="AG86" s="1940" t="s">
        <v>307</v>
      </c>
      <c r="AH86" s="1941"/>
      <c r="AI86" s="1941"/>
      <c r="AJ86" s="451" t="s">
        <v>336</v>
      </c>
      <c r="AK86" s="1947" t="s">
        <v>354</v>
      </c>
      <c r="AL86" s="1941"/>
      <c r="AM86" s="1941"/>
      <c r="AN86" s="1941"/>
      <c r="AO86" s="1941"/>
      <c r="AP86" s="1941"/>
      <c r="AQ86" s="452">
        <v>4021085821</v>
      </c>
      <c r="AR86" s="452">
        <v>550000000</v>
      </c>
      <c r="AS86" s="514">
        <v>3471085821</v>
      </c>
      <c r="AT86" s="559">
        <v>0</v>
      </c>
      <c r="AU86" s="453">
        <v>0</v>
      </c>
      <c r="AV86" s="452">
        <v>550000000</v>
      </c>
      <c r="AW86" s="559">
        <v>0</v>
      </c>
      <c r="AX86" s="453">
        <v>0</v>
      </c>
      <c r="AY86" s="453">
        <v>0</v>
      </c>
      <c r="AZ86" s="453">
        <v>0</v>
      </c>
      <c r="BA86" s="453">
        <v>0</v>
      </c>
      <c r="BB86" s="453">
        <v>0</v>
      </c>
      <c r="BC86" s="453">
        <v>0</v>
      </c>
    </row>
    <row r="87" spans="1:55" s="365" customFormat="1" ht="13.5" x14ac:dyDescent="0.2">
      <c r="A87" s="462" t="str">
        <f t="shared" si="7"/>
        <v>A204110</v>
      </c>
      <c r="B87" s="1940" t="s">
        <v>35</v>
      </c>
      <c r="C87" s="1941"/>
      <c r="D87" s="1940" t="s">
        <v>315</v>
      </c>
      <c r="E87" s="1941"/>
      <c r="F87" s="1940" t="s">
        <v>313</v>
      </c>
      <c r="G87" s="1941"/>
      <c r="H87" s="1940" t="s">
        <v>316</v>
      </c>
      <c r="I87" s="1941"/>
      <c r="J87" s="1940" t="s">
        <v>312</v>
      </c>
      <c r="K87" s="1941"/>
      <c r="L87" s="1941"/>
      <c r="M87" s="1940"/>
      <c r="N87" s="1941"/>
      <c r="O87" s="1941"/>
      <c r="P87" s="1940"/>
      <c r="Q87" s="1941"/>
      <c r="R87" s="1940"/>
      <c r="S87" s="1941"/>
      <c r="T87" s="1944" t="s">
        <v>242</v>
      </c>
      <c r="U87" s="1941"/>
      <c r="V87" s="1941"/>
      <c r="W87" s="1941"/>
      <c r="X87" s="1941"/>
      <c r="Y87" s="1941"/>
      <c r="Z87" s="1941"/>
      <c r="AA87" s="1941"/>
      <c r="AB87" s="1940" t="s">
        <v>306</v>
      </c>
      <c r="AC87" s="1941"/>
      <c r="AD87" s="1941"/>
      <c r="AE87" s="1941"/>
      <c r="AF87" s="1941"/>
      <c r="AG87" s="1940" t="s">
        <v>307</v>
      </c>
      <c r="AH87" s="1941"/>
      <c r="AI87" s="1941"/>
      <c r="AJ87" s="451" t="s">
        <v>86</v>
      </c>
      <c r="AK87" s="1947" t="s">
        <v>308</v>
      </c>
      <c r="AL87" s="1941"/>
      <c r="AM87" s="1941"/>
      <c r="AN87" s="1941"/>
      <c r="AO87" s="1941"/>
      <c r="AP87" s="1941"/>
      <c r="AQ87" s="452">
        <v>307000000</v>
      </c>
      <c r="AR87" s="452">
        <v>231642609.15000001</v>
      </c>
      <c r="AS87" s="514">
        <v>75357390.849999994</v>
      </c>
      <c r="AT87" s="559">
        <v>0</v>
      </c>
      <c r="AU87" s="452">
        <v>208021013.44999999</v>
      </c>
      <c r="AV87" s="452">
        <v>23621595.699999999</v>
      </c>
      <c r="AW87" s="558">
        <v>208021013.44</v>
      </c>
      <c r="AX87" s="453">
        <v>0.01</v>
      </c>
      <c r="AY87" s="452">
        <v>208021013.44</v>
      </c>
      <c r="AZ87" s="453">
        <v>0</v>
      </c>
      <c r="BA87" s="452">
        <v>208021013.44</v>
      </c>
      <c r="BB87" s="453">
        <v>0</v>
      </c>
      <c r="BC87" s="453">
        <v>0</v>
      </c>
    </row>
    <row r="88" spans="1:55" s="365" customFormat="1" ht="13.5" x14ac:dyDescent="0.2">
      <c r="A88" s="462" t="str">
        <f t="shared" si="7"/>
        <v>A204113</v>
      </c>
      <c r="B88" s="1940" t="s">
        <v>35</v>
      </c>
      <c r="C88" s="1941"/>
      <c r="D88" s="1940" t="s">
        <v>315</v>
      </c>
      <c r="E88" s="1941"/>
      <c r="F88" s="1940" t="s">
        <v>313</v>
      </c>
      <c r="G88" s="1941"/>
      <c r="H88" s="1940" t="s">
        <v>316</v>
      </c>
      <c r="I88" s="1941"/>
      <c r="J88" s="1940" t="s">
        <v>312</v>
      </c>
      <c r="K88" s="1941"/>
      <c r="L88" s="1941"/>
      <c r="M88" s="1940"/>
      <c r="N88" s="1941"/>
      <c r="O88" s="1941"/>
      <c r="P88" s="1940"/>
      <c r="Q88" s="1941"/>
      <c r="R88" s="1940"/>
      <c r="S88" s="1941"/>
      <c r="T88" s="1944" t="s">
        <v>242</v>
      </c>
      <c r="U88" s="1941"/>
      <c r="V88" s="1941"/>
      <c r="W88" s="1941"/>
      <c r="X88" s="1941"/>
      <c r="Y88" s="1941"/>
      <c r="Z88" s="1941"/>
      <c r="AA88" s="1941"/>
      <c r="AB88" s="1940" t="s">
        <v>306</v>
      </c>
      <c r="AC88" s="1941"/>
      <c r="AD88" s="1941"/>
      <c r="AE88" s="1941"/>
      <c r="AF88" s="1941"/>
      <c r="AG88" s="1940" t="s">
        <v>307</v>
      </c>
      <c r="AH88" s="1941"/>
      <c r="AI88" s="1941"/>
      <c r="AJ88" s="451" t="s">
        <v>336</v>
      </c>
      <c r="AK88" s="1947" t="s">
        <v>354</v>
      </c>
      <c r="AL88" s="1941"/>
      <c r="AM88" s="1941"/>
      <c r="AN88" s="1941"/>
      <c r="AO88" s="1941"/>
      <c r="AP88" s="1941"/>
      <c r="AQ88" s="452">
        <v>986000000</v>
      </c>
      <c r="AR88" s="453">
        <v>0</v>
      </c>
      <c r="AS88" s="514">
        <v>986000000</v>
      </c>
      <c r="AT88" s="559">
        <v>0</v>
      </c>
      <c r="AU88" s="453">
        <v>0</v>
      </c>
      <c r="AV88" s="453">
        <v>0</v>
      </c>
      <c r="AW88" s="559">
        <v>0</v>
      </c>
      <c r="AX88" s="453">
        <v>0</v>
      </c>
      <c r="AY88" s="453">
        <v>0</v>
      </c>
      <c r="AZ88" s="453">
        <v>0</v>
      </c>
      <c r="BA88" s="453">
        <v>0</v>
      </c>
      <c r="BB88" s="453">
        <v>0</v>
      </c>
      <c r="BC88" s="453">
        <v>0</v>
      </c>
    </row>
    <row r="89" spans="1:55" s="365" customFormat="1" ht="13.5" x14ac:dyDescent="0.2">
      <c r="A89" s="462" t="str">
        <f t="shared" si="7"/>
        <v>A2041313</v>
      </c>
      <c r="B89" s="1951" t="s">
        <v>35</v>
      </c>
      <c r="C89" s="1941"/>
      <c r="D89" s="1951" t="s">
        <v>315</v>
      </c>
      <c r="E89" s="1941"/>
      <c r="F89" s="1951" t="s">
        <v>313</v>
      </c>
      <c r="G89" s="1941"/>
      <c r="H89" s="1951" t="s">
        <v>316</v>
      </c>
      <c r="I89" s="1941"/>
      <c r="J89" s="1951" t="s">
        <v>312</v>
      </c>
      <c r="K89" s="1941"/>
      <c r="L89" s="1941"/>
      <c r="M89" s="1951" t="s">
        <v>322</v>
      </c>
      <c r="N89" s="1941"/>
      <c r="O89" s="1941"/>
      <c r="P89" s="1951"/>
      <c r="Q89" s="1941"/>
      <c r="R89" s="1951"/>
      <c r="S89" s="1941"/>
      <c r="T89" s="1954" t="s">
        <v>689</v>
      </c>
      <c r="U89" s="1941"/>
      <c r="V89" s="1941"/>
      <c r="W89" s="1941"/>
      <c r="X89" s="1941"/>
      <c r="Y89" s="1941"/>
      <c r="Z89" s="1941"/>
      <c r="AA89" s="1941"/>
      <c r="AB89" s="1951" t="s">
        <v>306</v>
      </c>
      <c r="AC89" s="1941"/>
      <c r="AD89" s="1941"/>
      <c r="AE89" s="1941"/>
      <c r="AF89" s="1941"/>
      <c r="AG89" s="1951" t="s">
        <v>307</v>
      </c>
      <c r="AH89" s="1941"/>
      <c r="AI89" s="1941"/>
      <c r="AJ89" s="455" t="s">
        <v>336</v>
      </c>
      <c r="AK89" s="1952" t="s">
        <v>354</v>
      </c>
      <c r="AL89" s="1941"/>
      <c r="AM89" s="1941"/>
      <c r="AN89" s="1941"/>
      <c r="AO89" s="1941"/>
      <c r="AP89" s="1941"/>
      <c r="AQ89" s="456">
        <v>6000000</v>
      </c>
      <c r="AR89" s="457">
        <v>0</v>
      </c>
      <c r="AS89" s="516">
        <v>6000000</v>
      </c>
      <c r="AT89" s="464">
        <v>0</v>
      </c>
      <c r="AU89" s="457">
        <v>0</v>
      </c>
      <c r="AV89" s="457">
        <v>0</v>
      </c>
      <c r="AW89" s="464">
        <v>0</v>
      </c>
      <c r="AX89" s="457">
        <v>0</v>
      </c>
      <c r="AY89" s="457">
        <v>0</v>
      </c>
      <c r="AZ89" s="457">
        <v>0</v>
      </c>
      <c r="BA89" s="457">
        <v>0</v>
      </c>
      <c r="BB89" s="457">
        <v>0</v>
      </c>
      <c r="BC89" s="457">
        <v>0</v>
      </c>
    </row>
    <row r="90" spans="1:55" s="365" customFormat="1" ht="13.5" x14ac:dyDescent="0.2">
      <c r="A90" s="462" t="str">
        <f t="shared" si="7"/>
        <v>A2041610</v>
      </c>
      <c r="B90" s="1951" t="s">
        <v>35</v>
      </c>
      <c r="C90" s="1941"/>
      <c r="D90" s="1951" t="s">
        <v>315</v>
      </c>
      <c r="E90" s="1941"/>
      <c r="F90" s="1951" t="s">
        <v>313</v>
      </c>
      <c r="G90" s="1941"/>
      <c r="H90" s="1951" t="s">
        <v>316</v>
      </c>
      <c r="I90" s="1941"/>
      <c r="J90" s="1951" t="s">
        <v>312</v>
      </c>
      <c r="K90" s="1941"/>
      <c r="L90" s="1941"/>
      <c r="M90" s="1951" t="s">
        <v>325</v>
      </c>
      <c r="N90" s="1941"/>
      <c r="O90" s="1941"/>
      <c r="P90" s="1951"/>
      <c r="Q90" s="1941"/>
      <c r="R90" s="1951"/>
      <c r="S90" s="1941"/>
      <c r="T90" s="1954" t="s">
        <v>69</v>
      </c>
      <c r="U90" s="1941"/>
      <c r="V90" s="1941"/>
      <c r="W90" s="1941"/>
      <c r="X90" s="1941"/>
      <c r="Y90" s="1941"/>
      <c r="Z90" s="1941"/>
      <c r="AA90" s="1941"/>
      <c r="AB90" s="1951" t="s">
        <v>306</v>
      </c>
      <c r="AC90" s="1941"/>
      <c r="AD90" s="1941"/>
      <c r="AE90" s="1941"/>
      <c r="AF90" s="1941"/>
      <c r="AG90" s="1951" t="s">
        <v>307</v>
      </c>
      <c r="AH90" s="1941"/>
      <c r="AI90" s="1941"/>
      <c r="AJ90" s="455" t="s">
        <v>86</v>
      </c>
      <c r="AK90" s="1952" t="s">
        <v>308</v>
      </c>
      <c r="AL90" s="1941"/>
      <c r="AM90" s="1941"/>
      <c r="AN90" s="1941"/>
      <c r="AO90" s="1941"/>
      <c r="AP90" s="1941"/>
      <c r="AQ90" s="456">
        <v>75000000</v>
      </c>
      <c r="AR90" s="456">
        <v>400000</v>
      </c>
      <c r="AS90" s="516">
        <v>74600000</v>
      </c>
      <c r="AT90" s="464">
        <v>0</v>
      </c>
      <c r="AU90" s="456">
        <v>400000</v>
      </c>
      <c r="AV90" s="457">
        <v>0</v>
      </c>
      <c r="AW90" s="463">
        <v>400000</v>
      </c>
      <c r="AX90" s="457">
        <v>0</v>
      </c>
      <c r="AY90" s="456">
        <v>400000</v>
      </c>
      <c r="AZ90" s="457">
        <v>0</v>
      </c>
      <c r="BA90" s="456">
        <v>400000</v>
      </c>
      <c r="BB90" s="457">
        <v>0</v>
      </c>
      <c r="BC90" s="457">
        <v>0</v>
      </c>
    </row>
    <row r="91" spans="1:55" s="365" customFormat="1" ht="13.5" x14ac:dyDescent="0.2">
      <c r="A91" s="462" t="str">
        <f t="shared" si="7"/>
        <v>A2041613</v>
      </c>
      <c r="B91" s="1951" t="s">
        <v>35</v>
      </c>
      <c r="C91" s="1941"/>
      <c r="D91" s="1951" t="s">
        <v>315</v>
      </c>
      <c r="E91" s="1941"/>
      <c r="F91" s="1951" t="s">
        <v>313</v>
      </c>
      <c r="G91" s="1941"/>
      <c r="H91" s="1951" t="s">
        <v>316</v>
      </c>
      <c r="I91" s="1941"/>
      <c r="J91" s="1951" t="s">
        <v>312</v>
      </c>
      <c r="K91" s="1941"/>
      <c r="L91" s="1941"/>
      <c r="M91" s="1951" t="s">
        <v>325</v>
      </c>
      <c r="N91" s="1941"/>
      <c r="O91" s="1941"/>
      <c r="P91" s="1951"/>
      <c r="Q91" s="1941"/>
      <c r="R91" s="1951"/>
      <c r="S91" s="1941"/>
      <c r="T91" s="1954" t="s">
        <v>69</v>
      </c>
      <c r="U91" s="1941"/>
      <c r="V91" s="1941"/>
      <c r="W91" s="1941"/>
      <c r="X91" s="1941"/>
      <c r="Y91" s="1941"/>
      <c r="Z91" s="1941"/>
      <c r="AA91" s="1941"/>
      <c r="AB91" s="1951" t="s">
        <v>306</v>
      </c>
      <c r="AC91" s="1941"/>
      <c r="AD91" s="1941"/>
      <c r="AE91" s="1941"/>
      <c r="AF91" s="1941"/>
      <c r="AG91" s="1951" t="s">
        <v>307</v>
      </c>
      <c r="AH91" s="1941"/>
      <c r="AI91" s="1941"/>
      <c r="AJ91" s="455" t="s">
        <v>336</v>
      </c>
      <c r="AK91" s="1952" t="s">
        <v>354</v>
      </c>
      <c r="AL91" s="1941"/>
      <c r="AM91" s="1941"/>
      <c r="AN91" s="1941"/>
      <c r="AO91" s="1941"/>
      <c r="AP91" s="1941"/>
      <c r="AQ91" s="456">
        <v>500000000</v>
      </c>
      <c r="AR91" s="457">
        <v>0</v>
      </c>
      <c r="AS91" s="516">
        <v>500000000</v>
      </c>
      <c r="AT91" s="464">
        <v>0</v>
      </c>
      <c r="AU91" s="457">
        <v>0</v>
      </c>
      <c r="AV91" s="457">
        <v>0</v>
      </c>
      <c r="AW91" s="464">
        <v>0</v>
      </c>
      <c r="AX91" s="457">
        <v>0</v>
      </c>
      <c r="AY91" s="457">
        <v>0</v>
      </c>
      <c r="AZ91" s="457">
        <v>0</v>
      </c>
      <c r="BA91" s="457">
        <v>0</v>
      </c>
      <c r="BB91" s="457">
        <v>0</v>
      </c>
      <c r="BC91" s="457">
        <v>0</v>
      </c>
    </row>
    <row r="92" spans="1:55" s="365" customFormat="1" ht="13.5" x14ac:dyDescent="0.2">
      <c r="A92" s="462" t="str">
        <f t="shared" si="7"/>
        <v>A2041810</v>
      </c>
      <c r="B92" s="1951" t="s">
        <v>35</v>
      </c>
      <c r="C92" s="1941"/>
      <c r="D92" s="1951" t="s">
        <v>315</v>
      </c>
      <c r="E92" s="1941"/>
      <c r="F92" s="1951" t="s">
        <v>313</v>
      </c>
      <c r="G92" s="1941"/>
      <c r="H92" s="1951" t="s">
        <v>316</v>
      </c>
      <c r="I92" s="1941"/>
      <c r="J92" s="1951" t="s">
        <v>312</v>
      </c>
      <c r="K92" s="1941"/>
      <c r="L92" s="1941"/>
      <c r="M92" s="1951" t="s">
        <v>327</v>
      </c>
      <c r="N92" s="1941"/>
      <c r="O92" s="1941"/>
      <c r="P92" s="1951"/>
      <c r="Q92" s="1941"/>
      <c r="R92" s="1951"/>
      <c r="S92" s="1941"/>
      <c r="T92" s="1954" t="s">
        <v>70</v>
      </c>
      <c r="U92" s="1941"/>
      <c r="V92" s="1941"/>
      <c r="W92" s="1941"/>
      <c r="X92" s="1941"/>
      <c r="Y92" s="1941"/>
      <c r="Z92" s="1941"/>
      <c r="AA92" s="1941"/>
      <c r="AB92" s="1951" t="s">
        <v>306</v>
      </c>
      <c r="AC92" s="1941"/>
      <c r="AD92" s="1941"/>
      <c r="AE92" s="1941"/>
      <c r="AF92" s="1941"/>
      <c r="AG92" s="1951" t="s">
        <v>307</v>
      </c>
      <c r="AH92" s="1941"/>
      <c r="AI92" s="1941"/>
      <c r="AJ92" s="455" t="s">
        <v>86</v>
      </c>
      <c r="AK92" s="1952" t="s">
        <v>308</v>
      </c>
      <c r="AL92" s="1941"/>
      <c r="AM92" s="1941"/>
      <c r="AN92" s="1941"/>
      <c r="AO92" s="1941"/>
      <c r="AP92" s="1941"/>
      <c r="AQ92" s="456">
        <v>232000000</v>
      </c>
      <c r="AR92" s="456">
        <v>231242609.15000001</v>
      </c>
      <c r="AS92" s="516">
        <v>757390.85</v>
      </c>
      <c r="AT92" s="464">
        <v>0</v>
      </c>
      <c r="AU92" s="456">
        <v>207621013.44999999</v>
      </c>
      <c r="AV92" s="456">
        <v>23621595.699999999</v>
      </c>
      <c r="AW92" s="463">
        <v>207621013.44</v>
      </c>
      <c r="AX92" s="457">
        <v>0.01</v>
      </c>
      <c r="AY92" s="456">
        <v>207621013.44</v>
      </c>
      <c r="AZ92" s="457">
        <v>0</v>
      </c>
      <c r="BA92" s="456">
        <v>207621013.44</v>
      </c>
      <c r="BB92" s="457">
        <v>0</v>
      </c>
      <c r="BC92" s="457">
        <v>0</v>
      </c>
    </row>
    <row r="93" spans="1:55" s="365" customFormat="1" ht="13.5" x14ac:dyDescent="0.2">
      <c r="A93" s="462" t="str">
        <f t="shared" si="7"/>
        <v>A2041813</v>
      </c>
      <c r="B93" s="1951" t="s">
        <v>35</v>
      </c>
      <c r="C93" s="1941"/>
      <c r="D93" s="1951" t="s">
        <v>315</v>
      </c>
      <c r="E93" s="1941"/>
      <c r="F93" s="1951" t="s">
        <v>313</v>
      </c>
      <c r="G93" s="1941"/>
      <c r="H93" s="1951" t="s">
        <v>316</v>
      </c>
      <c r="I93" s="1941"/>
      <c r="J93" s="1951" t="s">
        <v>312</v>
      </c>
      <c r="K93" s="1941"/>
      <c r="L93" s="1941"/>
      <c r="M93" s="1951" t="s">
        <v>327</v>
      </c>
      <c r="N93" s="1941"/>
      <c r="O93" s="1941"/>
      <c r="P93" s="1951"/>
      <c r="Q93" s="1941"/>
      <c r="R93" s="1951"/>
      <c r="S93" s="1941"/>
      <c r="T93" s="1954" t="s">
        <v>70</v>
      </c>
      <c r="U93" s="1941"/>
      <c r="V93" s="1941"/>
      <c r="W93" s="1941"/>
      <c r="X93" s="1941"/>
      <c r="Y93" s="1941"/>
      <c r="Z93" s="1941"/>
      <c r="AA93" s="1941"/>
      <c r="AB93" s="1951" t="s">
        <v>306</v>
      </c>
      <c r="AC93" s="1941"/>
      <c r="AD93" s="1941"/>
      <c r="AE93" s="1941"/>
      <c r="AF93" s="1941"/>
      <c r="AG93" s="1951" t="s">
        <v>307</v>
      </c>
      <c r="AH93" s="1941"/>
      <c r="AI93" s="1941"/>
      <c r="AJ93" s="455" t="s">
        <v>336</v>
      </c>
      <c r="AK93" s="1952" t="s">
        <v>354</v>
      </c>
      <c r="AL93" s="1941"/>
      <c r="AM93" s="1941"/>
      <c r="AN93" s="1941"/>
      <c r="AO93" s="1941"/>
      <c r="AP93" s="1941"/>
      <c r="AQ93" s="456">
        <v>480000000</v>
      </c>
      <c r="AR93" s="457">
        <v>0</v>
      </c>
      <c r="AS93" s="516">
        <v>480000000</v>
      </c>
      <c r="AT93" s="464">
        <v>0</v>
      </c>
      <c r="AU93" s="457">
        <v>0</v>
      </c>
      <c r="AV93" s="457">
        <v>0</v>
      </c>
      <c r="AW93" s="464">
        <v>0</v>
      </c>
      <c r="AX93" s="457">
        <v>0</v>
      </c>
      <c r="AY93" s="457">
        <v>0</v>
      </c>
      <c r="AZ93" s="457">
        <v>0</v>
      </c>
      <c r="BA93" s="457">
        <v>0</v>
      </c>
      <c r="BB93" s="457">
        <v>0</v>
      </c>
      <c r="BC93" s="457">
        <v>0</v>
      </c>
    </row>
    <row r="94" spans="1:55" s="365" customFormat="1" ht="13.5" x14ac:dyDescent="0.2">
      <c r="A94" s="462" t="str">
        <f t="shared" si="7"/>
        <v>A204210</v>
      </c>
      <c r="B94" s="1940" t="s">
        <v>35</v>
      </c>
      <c r="C94" s="1941"/>
      <c r="D94" s="1940" t="s">
        <v>315</v>
      </c>
      <c r="E94" s="1941"/>
      <c r="F94" s="1940" t="s">
        <v>313</v>
      </c>
      <c r="G94" s="1941"/>
      <c r="H94" s="1940" t="s">
        <v>316</v>
      </c>
      <c r="I94" s="1941"/>
      <c r="J94" s="1940" t="s">
        <v>315</v>
      </c>
      <c r="K94" s="1941"/>
      <c r="L94" s="1941"/>
      <c r="M94" s="1940"/>
      <c r="N94" s="1941"/>
      <c r="O94" s="1941"/>
      <c r="P94" s="1940"/>
      <c r="Q94" s="1941"/>
      <c r="R94" s="1940"/>
      <c r="S94" s="1941"/>
      <c r="T94" s="1944" t="s">
        <v>244</v>
      </c>
      <c r="U94" s="1941"/>
      <c r="V94" s="1941"/>
      <c r="W94" s="1941"/>
      <c r="X94" s="1941"/>
      <c r="Y94" s="1941"/>
      <c r="Z94" s="1941"/>
      <c r="AA94" s="1941"/>
      <c r="AB94" s="1940" t="s">
        <v>306</v>
      </c>
      <c r="AC94" s="1941"/>
      <c r="AD94" s="1941"/>
      <c r="AE94" s="1941"/>
      <c r="AF94" s="1941"/>
      <c r="AG94" s="1940" t="s">
        <v>307</v>
      </c>
      <c r="AH94" s="1941"/>
      <c r="AI94" s="1941"/>
      <c r="AJ94" s="451" t="s">
        <v>86</v>
      </c>
      <c r="AK94" s="1947" t="s">
        <v>308</v>
      </c>
      <c r="AL94" s="1941"/>
      <c r="AM94" s="1941"/>
      <c r="AN94" s="1941"/>
      <c r="AO94" s="1941"/>
      <c r="AP94" s="1941"/>
      <c r="AQ94" s="452">
        <v>127000000</v>
      </c>
      <c r="AR94" s="452">
        <v>27371990</v>
      </c>
      <c r="AS94" s="514">
        <v>99628010</v>
      </c>
      <c r="AT94" s="559">
        <v>0</v>
      </c>
      <c r="AU94" s="452">
        <v>2000000</v>
      </c>
      <c r="AV94" s="452">
        <v>25371990</v>
      </c>
      <c r="AW94" s="558">
        <v>2000000</v>
      </c>
      <c r="AX94" s="453">
        <v>0</v>
      </c>
      <c r="AY94" s="452">
        <v>2000000</v>
      </c>
      <c r="AZ94" s="453">
        <v>0</v>
      </c>
      <c r="BA94" s="452">
        <v>2000000</v>
      </c>
      <c r="BB94" s="453">
        <v>0</v>
      </c>
      <c r="BC94" s="453">
        <v>0</v>
      </c>
    </row>
    <row r="95" spans="1:55" s="365" customFormat="1" ht="13.5" x14ac:dyDescent="0.2">
      <c r="A95" s="462" t="str">
        <f t="shared" si="7"/>
        <v>A2042110</v>
      </c>
      <c r="B95" s="1951" t="s">
        <v>35</v>
      </c>
      <c r="C95" s="1941"/>
      <c r="D95" s="1951" t="s">
        <v>315</v>
      </c>
      <c r="E95" s="1941"/>
      <c r="F95" s="1951" t="s">
        <v>313</v>
      </c>
      <c r="G95" s="1941"/>
      <c r="H95" s="1951" t="s">
        <v>316</v>
      </c>
      <c r="I95" s="1941"/>
      <c r="J95" s="1951" t="s">
        <v>315</v>
      </c>
      <c r="K95" s="1941"/>
      <c r="L95" s="1941"/>
      <c r="M95" s="1951" t="s">
        <v>312</v>
      </c>
      <c r="N95" s="1941"/>
      <c r="O95" s="1941"/>
      <c r="P95" s="1951"/>
      <c r="Q95" s="1941"/>
      <c r="R95" s="1951"/>
      <c r="S95" s="1941"/>
      <c r="T95" s="1954" t="s">
        <v>71</v>
      </c>
      <c r="U95" s="1941"/>
      <c r="V95" s="1941"/>
      <c r="W95" s="1941"/>
      <c r="X95" s="1941"/>
      <c r="Y95" s="1941"/>
      <c r="Z95" s="1941"/>
      <c r="AA95" s="1941"/>
      <c r="AB95" s="1951" t="s">
        <v>306</v>
      </c>
      <c r="AC95" s="1941"/>
      <c r="AD95" s="1941"/>
      <c r="AE95" s="1941"/>
      <c r="AF95" s="1941"/>
      <c r="AG95" s="1951" t="s">
        <v>307</v>
      </c>
      <c r="AH95" s="1941"/>
      <c r="AI95" s="1941"/>
      <c r="AJ95" s="455" t="s">
        <v>86</v>
      </c>
      <c r="AK95" s="1952" t="s">
        <v>308</v>
      </c>
      <c r="AL95" s="1941"/>
      <c r="AM95" s="1941"/>
      <c r="AN95" s="1941"/>
      <c r="AO95" s="1941"/>
      <c r="AP95" s="1941"/>
      <c r="AQ95" s="456">
        <v>57000000</v>
      </c>
      <c r="AR95" s="456">
        <v>26371990</v>
      </c>
      <c r="AS95" s="516">
        <v>30628010</v>
      </c>
      <c r="AT95" s="464">
        <v>0</v>
      </c>
      <c r="AU95" s="456">
        <v>1000000</v>
      </c>
      <c r="AV95" s="456">
        <v>25371990</v>
      </c>
      <c r="AW95" s="463">
        <v>1000000</v>
      </c>
      <c r="AX95" s="457">
        <v>0</v>
      </c>
      <c r="AY95" s="456">
        <v>1000000</v>
      </c>
      <c r="AZ95" s="457">
        <v>0</v>
      </c>
      <c r="BA95" s="456">
        <v>1000000</v>
      </c>
      <c r="BB95" s="457">
        <v>0</v>
      </c>
      <c r="BC95" s="457">
        <v>0</v>
      </c>
    </row>
    <row r="96" spans="1:55" s="365" customFormat="1" ht="13.5" x14ac:dyDescent="0.2">
      <c r="A96" s="462" t="str">
        <f t="shared" si="7"/>
        <v>A2042210</v>
      </c>
      <c r="B96" s="1951" t="s">
        <v>35</v>
      </c>
      <c r="C96" s="1941"/>
      <c r="D96" s="1951" t="s">
        <v>315</v>
      </c>
      <c r="E96" s="1941"/>
      <c r="F96" s="1951" t="s">
        <v>313</v>
      </c>
      <c r="G96" s="1941"/>
      <c r="H96" s="1951" t="s">
        <v>316</v>
      </c>
      <c r="I96" s="1941"/>
      <c r="J96" s="1951" t="s">
        <v>315</v>
      </c>
      <c r="K96" s="1941"/>
      <c r="L96" s="1941"/>
      <c r="M96" s="1951" t="s">
        <v>315</v>
      </c>
      <c r="N96" s="1941"/>
      <c r="O96" s="1941"/>
      <c r="P96" s="1951"/>
      <c r="Q96" s="1941"/>
      <c r="R96" s="1951"/>
      <c r="S96" s="1941"/>
      <c r="T96" s="1954" t="s">
        <v>72</v>
      </c>
      <c r="U96" s="1941"/>
      <c r="V96" s="1941"/>
      <c r="W96" s="1941"/>
      <c r="X96" s="1941"/>
      <c r="Y96" s="1941"/>
      <c r="Z96" s="1941"/>
      <c r="AA96" s="1941"/>
      <c r="AB96" s="1951" t="s">
        <v>306</v>
      </c>
      <c r="AC96" s="1941"/>
      <c r="AD96" s="1941"/>
      <c r="AE96" s="1941"/>
      <c r="AF96" s="1941"/>
      <c r="AG96" s="1951" t="s">
        <v>307</v>
      </c>
      <c r="AH96" s="1941"/>
      <c r="AI96" s="1941"/>
      <c r="AJ96" s="455" t="s">
        <v>86</v>
      </c>
      <c r="AK96" s="1952" t="s">
        <v>308</v>
      </c>
      <c r="AL96" s="1941"/>
      <c r="AM96" s="1941"/>
      <c r="AN96" s="1941"/>
      <c r="AO96" s="1941"/>
      <c r="AP96" s="1941"/>
      <c r="AQ96" s="456">
        <v>70000000</v>
      </c>
      <c r="AR96" s="456">
        <v>1000000</v>
      </c>
      <c r="AS96" s="516">
        <v>69000000</v>
      </c>
      <c r="AT96" s="464">
        <v>0</v>
      </c>
      <c r="AU96" s="456">
        <v>1000000</v>
      </c>
      <c r="AV96" s="457">
        <v>0</v>
      </c>
      <c r="AW96" s="463">
        <v>1000000</v>
      </c>
      <c r="AX96" s="457">
        <v>0</v>
      </c>
      <c r="AY96" s="456">
        <v>1000000</v>
      </c>
      <c r="AZ96" s="457">
        <v>0</v>
      </c>
      <c r="BA96" s="456">
        <v>1000000</v>
      </c>
      <c r="BB96" s="457">
        <v>0</v>
      </c>
      <c r="BC96" s="457">
        <v>0</v>
      </c>
    </row>
    <row r="97" spans="1:55" s="365" customFormat="1" ht="13.5" x14ac:dyDescent="0.2">
      <c r="A97" s="462" t="str">
        <f t="shared" si="7"/>
        <v>A204410</v>
      </c>
      <c r="B97" s="1940" t="s">
        <v>35</v>
      </c>
      <c r="C97" s="1941"/>
      <c r="D97" s="1940" t="s">
        <v>315</v>
      </c>
      <c r="E97" s="1941"/>
      <c r="F97" s="1940" t="s">
        <v>313</v>
      </c>
      <c r="G97" s="1941"/>
      <c r="H97" s="1940" t="s">
        <v>316</v>
      </c>
      <c r="I97" s="1941"/>
      <c r="J97" s="1940" t="s">
        <v>316</v>
      </c>
      <c r="K97" s="1941"/>
      <c r="L97" s="1941"/>
      <c r="M97" s="1940"/>
      <c r="N97" s="1941"/>
      <c r="O97" s="1941"/>
      <c r="P97" s="1940"/>
      <c r="Q97" s="1941"/>
      <c r="R97" s="1940"/>
      <c r="S97" s="1941"/>
      <c r="T97" s="1944" t="s">
        <v>246</v>
      </c>
      <c r="U97" s="1941"/>
      <c r="V97" s="1941"/>
      <c r="W97" s="1941"/>
      <c r="X97" s="1941"/>
      <c r="Y97" s="1941"/>
      <c r="Z97" s="1941"/>
      <c r="AA97" s="1941"/>
      <c r="AB97" s="1940" t="s">
        <v>306</v>
      </c>
      <c r="AC97" s="1941"/>
      <c r="AD97" s="1941"/>
      <c r="AE97" s="1941"/>
      <c r="AF97" s="1941"/>
      <c r="AG97" s="1940" t="s">
        <v>307</v>
      </c>
      <c r="AH97" s="1941"/>
      <c r="AI97" s="1941"/>
      <c r="AJ97" s="451" t="s">
        <v>86</v>
      </c>
      <c r="AK97" s="1947" t="s">
        <v>308</v>
      </c>
      <c r="AL97" s="1941"/>
      <c r="AM97" s="1941"/>
      <c r="AN97" s="1941"/>
      <c r="AO97" s="1941"/>
      <c r="AP97" s="1941"/>
      <c r="AQ97" s="452">
        <v>298103744</v>
      </c>
      <c r="AR97" s="452">
        <v>246803483</v>
      </c>
      <c r="AS97" s="514">
        <v>51300261</v>
      </c>
      <c r="AT97" s="559">
        <v>0</v>
      </c>
      <c r="AU97" s="452">
        <v>194614515</v>
      </c>
      <c r="AV97" s="452">
        <v>52188968</v>
      </c>
      <c r="AW97" s="558">
        <v>91565481</v>
      </c>
      <c r="AX97" s="452">
        <v>103049034</v>
      </c>
      <c r="AY97" s="452">
        <v>89165481</v>
      </c>
      <c r="AZ97" s="452">
        <v>2400000</v>
      </c>
      <c r="BA97" s="452">
        <v>89165481</v>
      </c>
      <c r="BB97" s="453">
        <v>0</v>
      </c>
      <c r="BC97" s="453">
        <v>0</v>
      </c>
    </row>
    <row r="98" spans="1:55" s="567" customFormat="1" ht="13.5" x14ac:dyDescent="0.2">
      <c r="A98" s="562" t="str">
        <f t="shared" si="7"/>
        <v>A204413</v>
      </c>
      <c r="B98" s="1956" t="s">
        <v>35</v>
      </c>
      <c r="C98" s="1957"/>
      <c r="D98" s="1956" t="s">
        <v>315</v>
      </c>
      <c r="E98" s="1957"/>
      <c r="F98" s="1956" t="s">
        <v>313</v>
      </c>
      <c r="G98" s="1957"/>
      <c r="H98" s="1956" t="s">
        <v>316</v>
      </c>
      <c r="I98" s="1957"/>
      <c r="J98" s="1956" t="s">
        <v>316</v>
      </c>
      <c r="K98" s="1957"/>
      <c r="L98" s="1957"/>
      <c r="M98" s="1956"/>
      <c r="N98" s="1957"/>
      <c r="O98" s="1957"/>
      <c r="P98" s="1956"/>
      <c r="Q98" s="1957"/>
      <c r="R98" s="1956"/>
      <c r="S98" s="1957"/>
      <c r="T98" s="1959" t="s">
        <v>246</v>
      </c>
      <c r="U98" s="1957"/>
      <c r="V98" s="1957"/>
      <c r="W98" s="1957"/>
      <c r="X98" s="1957"/>
      <c r="Y98" s="1957"/>
      <c r="Z98" s="1957"/>
      <c r="AA98" s="1957"/>
      <c r="AB98" s="1956" t="s">
        <v>306</v>
      </c>
      <c r="AC98" s="1957"/>
      <c r="AD98" s="1957"/>
      <c r="AE98" s="1957"/>
      <c r="AF98" s="1957"/>
      <c r="AG98" s="1956" t="s">
        <v>307</v>
      </c>
      <c r="AH98" s="1957"/>
      <c r="AI98" s="1957"/>
      <c r="AJ98" s="563" t="s">
        <v>336</v>
      </c>
      <c r="AK98" s="1958" t="s">
        <v>354</v>
      </c>
      <c r="AL98" s="1957"/>
      <c r="AM98" s="1957"/>
      <c r="AN98" s="1957"/>
      <c r="AO98" s="1957"/>
      <c r="AP98" s="1957"/>
      <c r="AQ98" s="564">
        <v>1175000000</v>
      </c>
      <c r="AR98" s="564">
        <v>550000000</v>
      </c>
      <c r="AS98" s="572">
        <v>625000000</v>
      </c>
      <c r="AT98" s="565">
        <v>0</v>
      </c>
      <c r="AU98" s="566">
        <v>0</v>
      </c>
      <c r="AV98" s="564">
        <v>550000000</v>
      </c>
      <c r="AW98" s="565">
        <v>0</v>
      </c>
      <c r="AX98" s="566">
        <v>0</v>
      </c>
      <c r="AY98" s="566">
        <v>0</v>
      </c>
      <c r="AZ98" s="566">
        <v>0</v>
      </c>
      <c r="BA98" s="566">
        <v>0</v>
      </c>
      <c r="BB98" s="566">
        <v>0</v>
      </c>
      <c r="BC98" s="566">
        <v>0</v>
      </c>
    </row>
    <row r="99" spans="1:55" s="365" customFormat="1" ht="13.5" x14ac:dyDescent="0.2">
      <c r="A99" s="462" t="str">
        <f t="shared" si="7"/>
        <v>A2044110</v>
      </c>
      <c r="B99" s="1951" t="s">
        <v>35</v>
      </c>
      <c r="C99" s="1941"/>
      <c r="D99" s="1951" t="s">
        <v>315</v>
      </c>
      <c r="E99" s="1941"/>
      <c r="F99" s="1951" t="s">
        <v>313</v>
      </c>
      <c r="G99" s="1941"/>
      <c r="H99" s="1951" t="s">
        <v>316</v>
      </c>
      <c r="I99" s="1941"/>
      <c r="J99" s="1951" t="s">
        <v>316</v>
      </c>
      <c r="K99" s="1941"/>
      <c r="L99" s="1941"/>
      <c r="M99" s="1951" t="s">
        <v>312</v>
      </c>
      <c r="N99" s="1941"/>
      <c r="O99" s="1941"/>
      <c r="P99" s="1951"/>
      <c r="Q99" s="1941"/>
      <c r="R99" s="1951"/>
      <c r="S99" s="1941"/>
      <c r="T99" s="1954" t="s">
        <v>73</v>
      </c>
      <c r="U99" s="1941"/>
      <c r="V99" s="1941"/>
      <c r="W99" s="1941"/>
      <c r="X99" s="1941"/>
      <c r="Y99" s="1941"/>
      <c r="Z99" s="1941"/>
      <c r="AA99" s="1941"/>
      <c r="AB99" s="1951" t="s">
        <v>306</v>
      </c>
      <c r="AC99" s="1941"/>
      <c r="AD99" s="1941"/>
      <c r="AE99" s="1941"/>
      <c r="AF99" s="1941"/>
      <c r="AG99" s="1951" t="s">
        <v>307</v>
      </c>
      <c r="AH99" s="1941"/>
      <c r="AI99" s="1941"/>
      <c r="AJ99" s="455" t="s">
        <v>86</v>
      </c>
      <c r="AK99" s="1952" t="s">
        <v>308</v>
      </c>
      <c r="AL99" s="1941"/>
      <c r="AM99" s="1941"/>
      <c r="AN99" s="1941"/>
      <c r="AO99" s="1941"/>
      <c r="AP99" s="1941"/>
      <c r="AQ99" s="456">
        <v>196000000</v>
      </c>
      <c r="AR99" s="456">
        <v>179200000</v>
      </c>
      <c r="AS99" s="516">
        <v>16800000</v>
      </c>
      <c r="AT99" s="464">
        <v>0</v>
      </c>
      <c r="AU99" s="456">
        <v>154400000</v>
      </c>
      <c r="AV99" s="456">
        <v>24800000</v>
      </c>
      <c r="AW99" s="463">
        <v>68486966</v>
      </c>
      <c r="AX99" s="456">
        <v>85913034</v>
      </c>
      <c r="AY99" s="456">
        <v>66086966</v>
      </c>
      <c r="AZ99" s="456">
        <v>2400000</v>
      </c>
      <c r="BA99" s="456">
        <v>66086966</v>
      </c>
      <c r="BB99" s="457">
        <v>0</v>
      </c>
      <c r="BC99" s="457">
        <v>0</v>
      </c>
    </row>
    <row r="100" spans="1:55" s="365" customFormat="1" ht="13.5" x14ac:dyDescent="0.2">
      <c r="A100" s="462" t="str">
        <f t="shared" si="7"/>
        <v>A2044113</v>
      </c>
      <c r="B100" s="1951" t="s">
        <v>35</v>
      </c>
      <c r="C100" s="1941"/>
      <c r="D100" s="1951" t="s">
        <v>315</v>
      </c>
      <c r="E100" s="1941"/>
      <c r="F100" s="1951" t="s">
        <v>313</v>
      </c>
      <c r="G100" s="1941"/>
      <c r="H100" s="1951" t="s">
        <v>316</v>
      </c>
      <c r="I100" s="1941"/>
      <c r="J100" s="1951" t="s">
        <v>316</v>
      </c>
      <c r="K100" s="1941"/>
      <c r="L100" s="1941"/>
      <c r="M100" s="1951" t="s">
        <v>312</v>
      </c>
      <c r="N100" s="1941"/>
      <c r="O100" s="1941"/>
      <c r="P100" s="1951"/>
      <c r="Q100" s="1941"/>
      <c r="R100" s="1951"/>
      <c r="S100" s="1941"/>
      <c r="T100" s="1954" t="s">
        <v>73</v>
      </c>
      <c r="U100" s="1941"/>
      <c r="V100" s="1941"/>
      <c r="W100" s="1941"/>
      <c r="X100" s="1941"/>
      <c r="Y100" s="1941"/>
      <c r="Z100" s="1941"/>
      <c r="AA100" s="1941"/>
      <c r="AB100" s="1951" t="s">
        <v>306</v>
      </c>
      <c r="AC100" s="1941"/>
      <c r="AD100" s="1941"/>
      <c r="AE100" s="1941"/>
      <c r="AF100" s="1941"/>
      <c r="AG100" s="1951" t="s">
        <v>307</v>
      </c>
      <c r="AH100" s="1941"/>
      <c r="AI100" s="1941"/>
      <c r="AJ100" s="455" t="s">
        <v>336</v>
      </c>
      <c r="AK100" s="1952" t="s">
        <v>354</v>
      </c>
      <c r="AL100" s="1941"/>
      <c r="AM100" s="1941"/>
      <c r="AN100" s="1941"/>
      <c r="AO100" s="1941"/>
      <c r="AP100" s="1941"/>
      <c r="AQ100" s="456">
        <v>200000000</v>
      </c>
      <c r="AR100" s="457">
        <v>0</v>
      </c>
      <c r="AS100" s="516">
        <v>200000000</v>
      </c>
      <c r="AT100" s="464">
        <v>0</v>
      </c>
      <c r="AU100" s="457">
        <v>0</v>
      </c>
      <c r="AV100" s="457">
        <v>0</v>
      </c>
      <c r="AW100" s="464">
        <v>0</v>
      </c>
      <c r="AX100" s="457">
        <v>0</v>
      </c>
      <c r="AY100" s="457">
        <v>0</v>
      </c>
      <c r="AZ100" s="457">
        <v>0</v>
      </c>
      <c r="BA100" s="457">
        <v>0</v>
      </c>
      <c r="BB100" s="457">
        <v>0</v>
      </c>
      <c r="BC100" s="457">
        <v>0</v>
      </c>
    </row>
    <row r="101" spans="1:55" s="365" customFormat="1" ht="13.5" x14ac:dyDescent="0.2">
      <c r="A101" s="462" t="str">
        <f t="shared" si="7"/>
        <v>A2044610</v>
      </c>
      <c r="B101" s="1951" t="s">
        <v>35</v>
      </c>
      <c r="C101" s="1941"/>
      <c r="D101" s="1951" t="s">
        <v>315</v>
      </c>
      <c r="E101" s="1941"/>
      <c r="F101" s="1951" t="s">
        <v>313</v>
      </c>
      <c r="G101" s="1941"/>
      <c r="H101" s="1951" t="s">
        <v>316</v>
      </c>
      <c r="I101" s="1941"/>
      <c r="J101" s="1951" t="s">
        <v>316</v>
      </c>
      <c r="K101" s="1941"/>
      <c r="L101" s="1941"/>
      <c r="M101" s="1951" t="s">
        <v>325</v>
      </c>
      <c r="N101" s="1941"/>
      <c r="O101" s="1941"/>
      <c r="P101" s="1951"/>
      <c r="Q101" s="1941"/>
      <c r="R101" s="1951"/>
      <c r="S101" s="1941"/>
      <c r="T101" s="1954" t="s">
        <v>74</v>
      </c>
      <c r="U101" s="1941"/>
      <c r="V101" s="1941"/>
      <c r="W101" s="1941"/>
      <c r="X101" s="1941"/>
      <c r="Y101" s="1941"/>
      <c r="Z101" s="1941"/>
      <c r="AA101" s="1941"/>
      <c r="AB101" s="1951" t="s">
        <v>306</v>
      </c>
      <c r="AC101" s="1941"/>
      <c r="AD101" s="1941"/>
      <c r="AE101" s="1941"/>
      <c r="AF101" s="1941"/>
      <c r="AG101" s="1951" t="s">
        <v>307</v>
      </c>
      <c r="AH101" s="1941"/>
      <c r="AI101" s="1941"/>
      <c r="AJ101" s="455" t="s">
        <v>86</v>
      </c>
      <c r="AK101" s="1952" t="s">
        <v>308</v>
      </c>
      <c r="AL101" s="1941"/>
      <c r="AM101" s="1941"/>
      <c r="AN101" s="1941"/>
      <c r="AO101" s="1941"/>
      <c r="AP101" s="1941"/>
      <c r="AQ101" s="456">
        <v>20000000</v>
      </c>
      <c r="AR101" s="457">
        <v>0</v>
      </c>
      <c r="AS101" s="516">
        <v>20000000</v>
      </c>
      <c r="AT101" s="464">
        <v>0</v>
      </c>
      <c r="AU101" s="457">
        <v>0</v>
      </c>
      <c r="AV101" s="457">
        <v>0</v>
      </c>
      <c r="AW101" s="464">
        <v>0</v>
      </c>
      <c r="AX101" s="457">
        <v>0</v>
      </c>
      <c r="AY101" s="457">
        <v>0</v>
      </c>
      <c r="AZ101" s="457">
        <v>0</v>
      </c>
      <c r="BA101" s="457">
        <v>0</v>
      </c>
      <c r="BB101" s="457">
        <v>0</v>
      </c>
      <c r="BC101" s="457">
        <v>0</v>
      </c>
    </row>
    <row r="102" spans="1:55" s="365" customFormat="1" ht="13.5" x14ac:dyDescent="0.2">
      <c r="A102" s="462" t="str">
        <f t="shared" si="7"/>
        <v>A2044613</v>
      </c>
      <c r="B102" s="1951" t="s">
        <v>35</v>
      </c>
      <c r="C102" s="1941"/>
      <c r="D102" s="1951" t="s">
        <v>315</v>
      </c>
      <c r="E102" s="1941"/>
      <c r="F102" s="1951" t="s">
        <v>313</v>
      </c>
      <c r="G102" s="1941"/>
      <c r="H102" s="1951" t="s">
        <v>316</v>
      </c>
      <c r="I102" s="1941"/>
      <c r="J102" s="1951" t="s">
        <v>316</v>
      </c>
      <c r="K102" s="1941"/>
      <c r="L102" s="1941"/>
      <c r="M102" s="1951" t="s">
        <v>325</v>
      </c>
      <c r="N102" s="1941"/>
      <c r="O102" s="1941"/>
      <c r="P102" s="1951"/>
      <c r="Q102" s="1941"/>
      <c r="R102" s="1951"/>
      <c r="S102" s="1941"/>
      <c r="T102" s="1954" t="s">
        <v>74</v>
      </c>
      <c r="U102" s="1941"/>
      <c r="V102" s="1941"/>
      <c r="W102" s="1941"/>
      <c r="X102" s="1941"/>
      <c r="Y102" s="1941"/>
      <c r="Z102" s="1941"/>
      <c r="AA102" s="1941"/>
      <c r="AB102" s="1951" t="s">
        <v>306</v>
      </c>
      <c r="AC102" s="1941"/>
      <c r="AD102" s="1941"/>
      <c r="AE102" s="1941"/>
      <c r="AF102" s="1941"/>
      <c r="AG102" s="1951" t="s">
        <v>307</v>
      </c>
      <c r="AH102" s="1941"/>
      <c r="AI102" s="1941"/>
      <c r="AJ102" s="455" t="s">
        <v>336</v>
      </c>
      <c r="AK102" s="1952" t="s">
        <v>354</v>
      </c>
      <c r="AL102" s="1941"/>
      <c r="AM102" s="1941"/>
      <c r="AN102" s="1941"/>
      <c r="AO102" s="1941"/>
      <c r="AP102" s="1941"/>
      <c r="AQ102" s="456">
        <v>80000000</v>
      </c>
      <c r="AR102" s="457">
        <v>0</v>
      </c>
      <c r="AS102" s="516">
        <v>80000000</v>
      </c>
      <c r="AT102" s="464">
        <v>0</v>
      </c>
      <c r="AU102" s="457">
        <v>0</v>
      </c>
      <c r="AV102" s="457">
        <v>0</v>
      </c>
      <c r="AW102" s="464">
        <v>0</v>
      </c>
      <c r="AX102" s="457">
        <v>0</v>
      </c>
      <c r="AY102" s="457">
        <v>0</v>
      </c>
      <c r="AZ102" s="457">
        <v>0</v>
      </c>
      <c r="BA102" s="457">
        <v>0</v>
      </c>
      <c r="BB102" s="457">
        <v>0</v>
      </c>
      <c r="BC102" s="457">
        <v>0</v>
      </c>
    </row>
    <row r="103" spans="1:55" s="365" customFormat="1" ht="13.5" x14ac:dyDescent="0.2">
      <c r="A103" s="462" t="str">
        <f t="shared" ref="A103:A166" si="8">+B103&amp;D103&amp;F103&amp;H103&amp;J103&amp;M103&amp;P103&amp;AJ103</f>
        <v>A2044910</v>
      </c>
      <c r="B103" s="1951" t="s">
        <v>35</v>
      </c>
      <c r="C103" s="1941"/>
      <c r="D103" s="1951" t="s">
        <v>315</v>
      </c>
      <c r="E103" s="1941"/>
      <c r="F103" s="1951" t="s">
        <v>313</v>
      </c>
      <c r="G103" s="1941"/>
      <c r="H103" s="1951" t="s">
        <v>316</v>
      </c>
      <c r="I103" s="1941"/>
      <c r="J103" s="1951" t="s">
        <v>316</v>
      </c>
      <c r="K103" s="1941"/>
      <c r="L103" s="1941"/>
      <c r="M103" s="1951" t="s">
        <v>321</v>
      </c>
      <c r="N103" s="1941"/>
      <c r="O103" s="1941"/>
      <c r="P103" s="1951"/>
      <c r="Q103" s="1941"/>
      <c r="R103" s="1951"/>
      <c r="S103" s="1941"/>
      <c r="T103" s="1954" t="s">
        <v>75</v>
      </c>
      <c r="U103" s="1941"/>
      <c r="V103" s="1941"/>
      <c r="W103" s="1941"/>
      <c r="X103" s="1941"/>
      <c r="Y103" s="1941"/>
      <c r="Z103" s="1941"/>
      <c r="AA103" s="1941"/>
      <c r="AB103" s="1951" t="s">
        <v>306</v>
      </c>
      <c r="AC103" s="1941"/>
      <c r="AD103" s="1941"/>
      <c r="AE103" s="1941"/>
      <c r="AF103" s="1941"/>
      <c r="AG103" s="1951" t="s">
        <v>307</v>
      </c>
      <c r="AH103" s="1941"/>
      <c r="AI103" s="1941"/>
      <c r="AJ103" s="455" t="s">
        <v>86</v>
      </c>
      <c r="AK103" s="1952" t="s">
        <v>308</v>
      </c>
      <c r="AL103" s="1941"/>
      <c r="AM103" s="1941"/>
      <c r="AN103" s="1941"/>
      <c r="AO103" s="1941"/>
      <c r="AP103" s="1941"/>
      <c r="AQ103" s="456">
        <v>10000000</v>
      </c>
      <c r="AR103" s="456">
        <v>6600000</v>
      </c>
      <c r="AS103" s="516">
        <v>3400000</v>
      </c>
      <c r="AT103" s="464">
        <v>0</v>
      </c>
      <c r="AU103" s="456">
        <v>4630108</v>
      </c>
      <c r="AV103" s="456">
        <v>1969892</v>
      </c>
      <c r="AW103" s="463">
        <v>4630108</v>
      </c>
      <c r="AX103" s="457">
        <v>0</v>
      </c>
      <c r="AY103" s="456">
        <v>4630108</v>
      </c>
      <c r="AZ103" s="457">
        <v>0</v>
      </c>
      <c r="BA103" s="456">
        <v>4630108</v>
      </c>
      <c r="BB103" s="457">
        <v>0</v>
      </c>
      <c r="BC103" s="457">
        <v>0</v>
      </c>
    </row>
    <row r="104" spans="1:55" s="365" customFormat="1" ht="13.5" x14ac:dyDescent="0.2">
      <c r="A104" s="462" t="str">
        <f t="shared" si="8"/>
        <v>A2044913</v>
      </c>
      <c r="B104" s="1951" t="s">
        <v>35</v>
      </c>
      <c r="C104" s="1941"/>
      <c r="D104" s="1951" t="s">
        <v>315</v>
      </c>
      <c r="E104" s="1941"/>
      <c r="F104" s="1951" t="s">
        <v>313</v>
      </c>
      <c r="G104" s="1941"/>
      <c r="H104" s="1951" t="s">
        <v>316</v>
      </c>
      <c r="I104" s="1941"/>
      <c r="J104" s="1951" t="s">
        <v>316</v>
      </c>
      <c r="K104" s="1941"/>
      <c r="L104" s="1941"/>
      <c r="M104" s="1951" t="s">
        <v>321</v>
      </c>
      <c r="N104" s="1941"/>
      <c r="O104" s="1941"/>
      <c r="P104" s="1951"/>
      <c r="Q104" s="1941"/>
      <c r="R104" s="1951"/>
      <c r="S104" s="1941"/>
      <c r="T104" s="1954" t="s">
        <v>75</v>
      </c>
      <c r="U104" s="1941"/>
      <c r="V104" s="1941"/>
      <c r="W104" s="1941"/>
      <c r="X104" s="1941"/>
      <c r="Y104" s="1941"/>
      <c r="Z104" s="1941"/>
      <c r="AA104" s="1941"/>
      <c r="AB104" s="1951" t="s">
        <v>306</v>
      </c>
      <c r="AC104" s="1941"/>
      <c r="AD104" s="1941"/>
      <c r="AE104" s="1941"/>
      <c r="AF104" s="1941"/>
      <c r="AG104" s="1951" t="s">
        <v>307</v>
      </c>
      <c r="AH104" s="1941"/>
      <c r="AI104" s="1941"/>
      <c r="AJ104" s="455" t="s">
        <v>336</v>
      </c>
      <c r="AK104" s="1952" t="s">
        <v>354</v>
      </c>
      <c r="AL104" s="1941"/>
      <c r="AM104" s="1941"/>
      <c r="AN104" s="1941"/>
      <c r="AO104" s="1941"/>
      <c r="AP104" s="1941"/>
      <c r="AQ104" s="456">
        <v>20000000</v>
      </c>
      <c r="AR104" s="457">
        <v>0</v>
      </c>
      <c r="AS104" s="516">
        <v>20000000</v>
      </c>
      <c r="AT104" s="464">
        <v>0</v>
      </c>
      <c r="AU104" s="457">
        <v>0</v>
      </c>
      <c r="AV104" s="457">
        <v>0</v>
      </c>
      <c r="AW104" s="464">
        <v>0</v>
      </c>
      <c r="AX104" s="457">
        <v>0</v>
      </c>
      <c r="AY104" s="457">
        <v>0</v>
      </c>
      <c r="AZ104" s="457">
        <v>0</v>
      </c>
      <c r="BA104" s="457">
        <v>0</v>
      </c>
      <c r="BB104" s="457">
        <v>0</v>
      </c>
      <c r="BC104" s="457">
        <v>0</v>
      </c>
    </row>
    <row r="105" spans="1:55" s="365" customFormat="1" ht="13.5" x14ac:dyDescent="0.2">
      <c r="A105" s="462" t="str">
        <f t="shared" si="8"/>
        <v>A20441510</v>
      </c>
      <c r="B105" s="1951" t="s">
        <v>35</v>
      </c>
      <c r="C105" s="1941"/>
      <c r="D105" s="1951" t="s">
        <v>315</v>
      </c>
      <c r="E105" s="1941"/>
      <c r="F105" s="1951" t="s">
        <v>313</v>
      </c>
      <c r="G105" s="1941"/>
      <c r="H105" s="1951" t="s">
        <v>316</v>
      </c>
      <c r="I105" s="1941"/>
      <c r="J105" s="1951" t="s">
        <v>316</v>
      </c>
      <c r="K105" s="1941"/>
      <c r="L105" s="1941"/>
      <c r="M105" s="1951" t="s">
        <v>319</v>
      </c>
      <c r="N105" s="1941"/>
      <c r="O105" s="1941"/>
      <c r="P105" s="1951"/>
      <c r="Q105" s="1941"/>
      <c r="R105" s="1951"/>
      <c r="S105" s="1941"/>
      <c r="T105" s="1954" t="s">
        <v>76</v>
      </c>
      <c r="U105" s="1941"/>
      <c r="V105" s="1941"/>
      <c r="W105" s="1941"/>
      <c r="X105" s="1941"/>
      <c r="Y105" s="1941"/>
      <c r="Z105" s="1941"/>
      <c r="AA105" s="1941"/>
      <c r="AB105" s="1951" t="s">
        <v>306</v>
      </c>
      <c r="AC105" s="1941"/>
      <c r="AD105" s="1941"/>
      <c r="AE105" s="1941"/>
      <c r="AF105" s="1941"/>
      <c r="AG105" s="1951" t="s">
        <v>307</v>
      </c>
      <c r="AH105" s="1941"/>
      <c r="AI105" s="1941"/>
      <c r="AJ105" s="455" t="s">
        <v>86</v>
      </c>
      <c r="AK105" s="1952" t="s">
        <v>308</v>
      </c>
      <c r="AL105" s="1941"/>
      <c r="AM105" s="1941"/>
      <c r="AN105" s="1941"/>
      <c r="AO105" s="1941"/>
      <c r="AP105" s="1941"/>
      <c r="AQ105" s="456">
        <v>6600000</v>
      </c>
      <c r="AR105" s="456">
        <v>3836760</v>
      </c>
      <c r="AS105" s="516">
        <v>2763240</v>
      </c>
      <c r="AT105" s="464">
        <v>0</v>
      </c>
      <c r="AU105" s="456">
        <v>3239160</v>
      </c>
      <c r="AV105" s="456">
        <v>597600</v>
      </c>
      <c r="AW105" s="463">
        <v>3239160</v>
      </c>
      <c r="AX105" s="457">
        <v>0</v>
      </c>
      <c r="AY105" s="456">
        <v>3239160</v>
      </c>
      <c r="AZ105" s="457">
        <v>0</v>
      </c>
      <c r="BA105" s="456">
        <v>3239160</v>
      </c>
      <c r="BB105" s="457">
        <v>0</v>
      </c>
      <c r="BC105" s="457">
        <v>0</v>
      </c>
    </row>
    <row r="106" spans="1:55" s="365" customFormat="1" ht="13.5" x14ac:dyDescent="0.2">
      <c r="A106" s="462" t="str">
        <f t="shared" si="8"/>
        <v>A20441513</v>
      </c>
      <c r="B106" s="1951" t="s">
        <v>35</v>
      </c>
      <c r="C106" s="1941"/>
      <c r="D106" s="1951" t="s">
        <v>315</v>
      </c>
      <c r="E106" s="1941"/>
      <c r="F106" s="1951" t="s">
        <v>313</v>
      </c>
      <c r="G106" s="1941"/>
      <c r="H106" s="1951" t="s">
        <v>316</v>
      </c>
      <c r="I106" s="1941"/>
      <c r="J106" s="1951" t="s">
        <v>316</v>
      </c>
      <c r="K106" s="1941"/>
      <c r="L106" s="1941"/>
      <c r="M106" s="1951" t="s">
        <v>319</v>
      </c>
      <c r="N106" s="1941"/>
      <c r="O106" s="1941"/>
      <c r="P106" s="1951"/>
      <c r="Q106" s="1941"/>
      <c r="R106" s="1951"/>
      <c r="S106" s="1941"/>
      <c r="T106" s="1954" t="s">
        <v>76</v>
      </c>
      <c r="U106" s="1941"/>
      <c r="V106" s="1941"/>
      <c r="W106" s="1941"/>
      <c r="X106" s="1941"/>
      <c r="Y106" s="1941"/>
      <c r="Z106" s="1941"/>
      <c r="AA106" s="1941"/>
      <c r="AB106" s="1951" t="s">
        <v>306</v>
      </c>
      <c r="AC106" s="1941"/>
      <c r="AD106" s="1941"/>
      <c r="AE106" s="1941"/>
      <c r="AF106" s="1941"/>
      <c r="AG106" s="1951" t="s">
        <v>307</v>
      </c>
      <c r="AH106" s="1941"/>
      <c r="AI106" s="1941"/>
      <c r="AJ106" s="455" t="s">
        <v>336</v>
      </c>
      <c r="AK106" s="1952" t="s">
        <v>354</v>
      </c>
      <c r="AL106" s="1941"/>
      <c r="AM106" s="1941"/>
      <c r="AN106" s="1941"/>
      <c r="AO106" s="1941"/>
      <c r="AP106" s="1941"/>
      <c r="AQ106" s="456">
        <v>550000000</v>
      </c>
      <c r="AR106" s="456">
        <v>550000000</v>
      </c>
      <c r="AS106" s="517">
        <v>0</v>
      </c>
      <c r="AT106" s="464">
        <v>0</v>
      </c>
      <c r="AU106" s="457">
        <v>0</v>
      </c>
      <c r="AV106" s="456">
        <v>550000000</v>
      </c>
      <c r="AW106" s="464">
        <v>0</v>
      </c>
      <c r="AX106" s="457">
        <v>0</v>
      </c>
      <c r="AY106" s="457">
        <v>0</v>
      </c>
      <c r="AZ106" s="457">
        <v>0</v>
      </c>
      <c r="BA106" s="457">
        <v>0</v>
      </c>
      <c r="BB106" s="457">
        <v>0</v>
      </c>
      <c r="BC106" s="457">
        <v>0</v>
      </c>
    </row>
    <row r="107" spans="1:55" s="365" customFormat="1" ht="13.5" x14ac:dyDescent="0.2">
      <c r="A107" s="462" t="str">
        <f t="shared" si="8"/>
        <v>A20441710</v>
      </c>
      <c r="B107" s="1951" t="s">
        <v>35</v>
      </c>
      <c r="C107" s="1941"/>
      <c r="D107" s="1951" t="s">
        <v>315</v>
      </c>
      <c r="E107" s="1941"/>
      <c r="F107" s="1951" t="s">
        <v>313</v>
      </c>
      <c r="G107" s="1941"/>
      <c r="H107" s="1951" t="s">
        <v>316</v>
      </c>
      <c r="I107" s="1941"/>
      <c r="J107" s="1951" t="s">
        <v>316</v>
      </c>
      <c r="K107" s="1941"/>
      <c r="L107" s="1941"/>
      <c r="M107" s="1951" t="s">
        <v>331</v>
      </c>
      <c r="N107" s="1941"/>
      <c r="O107" s="1941"/>
      <c r="P107" s="1951"/>
      <c r="Q107" s="1941"/>
      <c r="R107" s="1951"/>
      <c r="S107" s="1941"/>
      <c r="T107" s="1954" t="s">
        <v>77</v>
      </c>
      <c r="U107" s="1941"/>
      <c r="V107" s="1941"/>
      <c r="W107" s="1941"/>
      <c r="X107" s="1941"/>
      <c r="Y107" s="1941"/>
      <c r="Z107" s="1941"/>
      <c r="AA107" s="1941"/>
      <c r="AB107" s="1951" t="s">
        <v>306</v>
      </c>
      <c r="AC107" s="1941"/>
      <c r="AD107" s="1941"/>
      <c r="AE107" s="1941"/>
      <c r="AF107" s="1941"/>
      <c r="AG107" s="1951" t="s">
        <v>307</v>
      </c>
      <c r="AH107" s="1941"/>
      <c r="AI107" s="1941"/>
      <c r="AJ107" s="455" t="s">
        <v>86</v>
      </c>
      <c r="AK107" s="1952" t="s">
        <v>308</v>
      </c>
      <c r="AL107" s="1941"/>
      <c r="AM107" s="1941"/>
      <c r="AN107" s="1941"/>
      <c r="AO107" s="1941"/>
      <c r="AP107" s="1941"/>
      <c r="AQ107" s="456">
        <v>7503744</v>
      </c>
      <c r="AR107" s="456">
        <v>6150000</v>
      </c>
      <c r="AS107" s="516">
        <v>1353744</v>
      </c>
      <c r="AT107" s="464">
        <v>0</v>
      </c>
      <c r="AU107" s="456">
        <v>4786155</v>
      </c>
      <c r="AV107" s="456">
        <v>1363845</v>
      </c>
      <c r="AW107" s="463">
        <v>4786155</v>
      </c>
      <c r="AX107" s="457">
        <v>0</v>
      </c>
      <c r="AY107" s="456">
        <v>4786155</v>
      </c>
      <c r="AZ107" s="457">
        <v>0</v>
      </c>
      <c r="BA107" s="456">
        <v>4786155</v>
      </c>
      <c r="BB107" s="457">
        <v>0</v>
      </c>
      <c r="BC107" s="457">
        <v>0</v>
      </c>
    </row>
    <row r="108" spans="1:55" s="365" customFormat="1" ht="13.5" x14ac:dyDescent="0.2">
      <c r="A108" s="462" t="str">
        <f t="shared" si="8"/>
        <v>A20441713</v>
      </c>
      <c r="B108" s="1951" t="s">
        <v>35</v>
      </c>
      <c r="C108" s="1941"/>
      <c r="D108" s="1951" t="s">
        <v>315</v>
      </c>
      <c r="E108" s="1941"/>
      <c r="F108" s="1951" t="s">
        <v>313</v>
      </c>
      <c r="G108" s="1941"/>
      <c r="H108" s="1951" t="s">
        <v>316</v>
      </c>
      <c r="I108" s="1941"/>
      <c r="J108" s="1951" t="s">
        <v>316</v>
      </c>
      <c r="K108" s="1941"/>
      <c r="L108" s="1941"/>
      <c r="M108" s="1951" t="s">
        <v>331</v>
      </c>
      <c r="N108" s="1941"/>
      <c r="O108" s="1941"/>
      <c r="P108" s="1951"/>
      <c r="Q108" s="1941"/>
      <c r="R108" s="1951"/>
      <c r="S108" s="1941"/>
      <c r="T108" s="1954" t="s">
        <v>77</v>
      </c>
      <c r="U108" s="1941"/>
      <c r="V108" s="1941"/>
      <c r="W108" s="1941"/>
      <c r="X108" s="1941"/>
      <c r="Y108" s="1941"/>
      <c r="Z108" s="1941"/>
      <c r="AA108" s="1941"/>
      <c r="AB108" s="1951" t="s">
        <v>306</v>
      </c>
      <c r="AC108" s="1941"/>
      <c r="AD108" s="1941"/>
      <c r="AE108" s="1941"/>
      <c r="AF108" s="1941"/>
      <c r="AG108" s="1951" t="s">
        <v>307</v>
      </c>
      <c r="AH108" s="1941"/>
      <c r="AI108" s="1941"/>
      <c r="AJ108" s="455" t="s">
        <v>336</v>
      </c>
      <c r="AK108" s="1952" t="s">
        <v>354</v>
      </c>
      <c r="AL108" s="1941"/>
      <c r="AM108" s="1941"/>
      <c r="AN108" s="1941"/>
      <c r="AO108" s="1941"/>
      <c r="AP108" s="1941"/>
      <c r="AQ108" s="456">
        <v>35000000</v>
      </c>
      <c r="AR108" s="457">
        <v>0</v>
      </c>
      <c r="AS108" s="516">
        <v>35000000</v>
      </c>
      <c r="AT108" s="464">
        <v>0</v>
      </c>
      <c r="AU108" s="457">
        <v>0</v>
      </c>
      <c r="AV108" s="457">
        <v>0</v>
      </c>
      <c r="AW108" s="464">
        <v>0</v>
      </c>
      <c r="AX108" s="457">
        <v>0</v>
      </c>
      <c r="AY108" s="457">
        <v>0</v>
      </c>
      <c r="AZ108" s="457">
        <v>0</v>
      </c>
      <c r="BA108" s="457">
        <v>0</v>
      </c>
      <c r="BB108" s="457">
        <v>0</v>
      </c>
      <c r="BC108" s="457">
        <v>0</v>
      </c>
    </row>
    <row r="109" spans="1:55" s="365" customFormat="1" ht="13.5" x14ac:dyDescent="0.2">
      <c r="A109" s="462" t="str">
        <f t="shared" si="8"/>
        <v>A20441810</v>
      </c>
      <c r="B109" s="1951" t="s">
        <v>35</v>
      </c>
      <c r="C109" s="1941"/>
      <c r="D109" s="1951" t="s">
        <v>315</v>
      </c>
      <c r="E109" s="1941"/>
      <c r="F109" s="1951" t="s">
        <v>313</v>
      </c>
      <c r="G109" s="1941"/>
      <c r="H109" s="1951" t="s">
        <v>316</v>
      </c>
      <c r="I109" s="1941"/>
      <c r="J109" s="1951" t="s">
        <v>316</v>
      </c>
      <c r="K109" s="1941"/>
      <c r="L109" s="1941"/>
      <c r="M109" s="1951" t="s">
        <v>332</v>
      </c>
      <c r="N109" s="1941"/>
      <c r="O109" s="1941"/>
      <c r="P109" s="1951"/>
      <c r="Q109" s="1941"/>
      <c r="R109" s="1951"/>
      <c r="S109" s="1941"/>
      <c r="T109" s="1954" t="s">
        <v>78</v>
      </c>
      <c r="U109" s="1941"/>
      <c r="V109" s="1941"/>
      <c r="W109" s="1941"/>
      <c r="X109" s="1941"/>
      <c r="Y109" s="1941"/>
      <c r="Z109" s="1941"/>
      <c r="AA109" s="1941"/>
      <c r="AB109" s="1951" t="s">
        <v>306</v>
      </c>
      <c r="AC109" s="1941"/>
      <c r="AD109" s="1941"/>
      <c r="AE109" s="1941"/>
      <c r="AF109" s="1941"/>
      <c r="AG109" s="1951" t="s">
        <v>307</v>
      </c>
      <c r="AH109" s="1941"/>
      <c r="AI109" s="1941"/>
      <c r="AJ109" s="455" t="s">
        <v>86</v>
      </c>
      <c r="AK109" s="1952" t="s">
        <v>308</v>
      </c>
      <c r="AL109" s="1941"/>
      <c r="AM109" s="1941"/>
      <c r="AN109" s="1941"/>
      <c r="AO109" s="1941"/>
      <c r="AP109" s="1941"/>
      <c r="AQ109" s="456">
        <v>9000000</v>
      </c>
      <c r="AR109" s="456">
        <v>5200000</v>
      </c>
      <c r="AS109" s="516">
        <v>3800000</v>
      </c>
      <c r="AT109" s="464">
        <v>0</v>
      </c>
      <c r="AU109" s="456">
        <v>4023492</v>
      </c>
      <c r="AV109" s="456">
        <v>1176508</v>
      </c>
      <c r="AW109" s="463">
        <v>4023492</v>
      </c>
      <c r="AX109" s="457">
        <v>0</v>
      </c>
      <c r="AY109" s="456">
        <v>4023492</v>
      </c>
      <c r="AZ109" s="457">
        <v>0</v>
      </c>
      <c r="BA109" s="456">
        <v>4023492</v>
      </c>
      <c r="BB109" s="457">
        <v>0</v>
      </c>
      <c r="BC109" s="457">
        <v>0</v>
      </c>
    </row>
    <row r="110" spans="1:55" s="365" customFormat="1" ht="13.5" x14ac:dyDescent="0.2">
      <c r="A110" s="462" t="str">
        <f t="shared" si="8"/>
        <v>A20442010</v>
      </c>
      <c r="B110" s="1951" t="s">
        <v>35</v>
      </c>
      <c r="C110" s="1941"/>
      <c r="D110" s="1951" t="s">
        <v>315</v>
      </c>
      <c r="E110" s="1941"/>
      <c r="F110" s="1951" t="s">
        <v>313</v>
      </c>
      <c r="G110" s="1941"/>
      <c r="H110" s="1951" t="s">
        <v>316</v>
      </c>
      <c r="I110" s="1941"/>
      <c r="J110" s="1951" t="s">
        <v>316</v>
      </c>
      <c r="K110" s="1941"/>
      <c r="L110" s="1941"/>
      <c r="M110" s="1951" t="s">
        <v>333</v>
      </c>
      <c r="N110" s="1941"/>
      <c r="O110" s="1941"/>
      <c r="P110" s="1951"/>
      <c r="Q110" s="1941"/>
      <c r="R110" s="1951"/>
      <c r="S110" s="1941"/>
      <c r="T110" s="1954" t="s">
        <v>79</v>
      </c>
      <c r="U110" s="1941"/>
      <c r="V110" s="1941"/>
      <c r="W110" s="1941"/>
      <c r="X110" s="1941"/>
      <c r="Y110" s="1941"/>
      <c r="Z110" s="1941"/>
      <c r="AA110" s="1941"/>
      <c r="AB110" s="1951" t="s">
        <v>306</v>
      </c>
      <c r="AC110" s="1941"/>
      <c r="AD110" s="1941"/>
      <c r="AE110" s="1941"/>
      <c r="AF110" s="1941"/>
      <c r="AG110" s="1951" t="s">
        <v>307</v>
      </c>
      <c r="AH110" s="1941"/>
      <c r="AI110" s="1941"/>
      <c r="AJ110" s="455" t="s">
        <v>86</v>
      </c>
      <c r="AK110" s="1952" t="s">
        <v>308</v>
      </c>
      <c r="AL110" s="1941"/>
      <c r="AM110" s="1941"/>
      <c r="AN110" s="1941"/>
      <c r="AO110" s="1941"/>
      <c r="AP110" s="1941"/>
      <c r="AQ110" s="456">
        <v>33000000</v>
      </c>
      <c r="AR110" s="456">
        <v>30308838</v>
      </c>
      <c r="AS110" s="516">
        <v>2691162</v>
      </c>
      <c r="AT110" s="464">
        <v>0</v>
      </c>
      <c r="AU110" s="456">
        <v>20213680</v>
      </c>
      <c r="AV110" s="456">
        <v>10095158</v>
      </c>
      <c r="AW110" s="463">
        <v>3077680</v>
      </c>
      <c r="AX110" s="456">
        <v>17136000</v>
      </c>
      <c r="AY110" s="456">
        <v>3077680</v>
      </c>
      <c r="AZ110" s="457">
        <v>0</v>
      </c>
      <c r="BA110" s="456">
        <v>3077680</v>
      </c>
      <c r="BB110" s="457">
        <v>0</v>
      </c>
      <c r="BC110" s="457">
        <v>0</v>
      </c>
    </row>
    <row r="111" spans="1:55" s="365" customFormat="1" ht="13.5" x14ac:dyDescent="0.2">
      <c r="A111" s="462" t="str">
        <f t="shared" si="8"/>
        <v>A20442013</v>
      </c>
      <c r="B111" s="1951" t="s">
        <v>35</v>
      </c>
      <c r="C111" s="1941"/>
      <c r="D111" s="1951" t="s">
        <v>315</v>
      </c>
      <c r="E111" s="1941"/>
      <c r="F111" s="1951" t="s">
        <v>313</v>
      </c>
      <c r="G111" s="1941"/>
      <c r="H111" s="1951" t="s">
        <v>316</v>
      </c>
      <c r="I111" s="1941"/>
      <c r="J111" s="1951" t="s">
        <v>316</v>
      </c>
      <c r="K111" s="1941"/>
      <c r="L111" s="1941"/>
      <c r="M111" s="1951" t="s">
        <v>333</v>
      </c>
      <c r="N111" s="1941"/>
      <c r="O111" s="1941"/>
      <c r="P111" s="1951"/>
      <c r="Q111" s="1941"/>
      <c r="R111" s="1951"/>
      <c r="S111" s="1941"/>
      <c r="T111" s="1954" t="s">
        <v>79</v>
      </c>
      <c r="U111" s="1941"/>
      <c r="V111" s="1941"/>
      <c r="W111" s="1941"/>
      <c r="X111" s="1941"/>
      <c r="Y111" s="1941"/>
      <c r="Z111" s="1941"/>
      <c r="AA111" s="1941"/>
      <c r="AB111" s="1951" t="s">
        <v>306</v>
      </c>
      <c r="AC111" s="1941"/>
      <c r="AD111" s="1941"/>
      <c r="AE111" s="1941"/>
      <c r="AF111" s="1941"/>
      <c r="AG111" s="1951" t="s">
        <v>307</v>
      </c>
      <c r="AH111" s="1941"/>
      <c r="AI111" s="1941"/>
      <c r="AJ111" s="455" t="s">
        <v>336</v>
      </c>
      <c r="AK111" s="1952" t="s">
        <v>354</v>
      </c>
      <c r="AL111" s="1941"/>
      <c r="AM111" s="1941"/>
      <c r="AN111" s="1941"/>
      <c r="AO111" s="1941"/>
      <c r="AP111" s="1941"/>
      <c r="AQ111" s="456">
        <v>270000000</v>
      </c>
      <c r="AR111" s="457">
        <v>0</v>
      </c>
      <c r="AS111" s="516">
        <v>270000000</v>
      </c>
      <c r="AT111" s="464">
        <v>0</v>
      </c>
      <c r="AU111" s="457">
        <v>0</v>
      </c>
      <c r="AV111" s="457">
        <v>0</v>
      </c>
      <c r="AW111" s="464">
        <v>0</v>
      </c>
      <c r="AX111" s="457">
        <v>0</v>
      </c>
      <c r="AY111" s="457">
        <v>0</v>
      </c>
      <c r="AZ111" s="457">
        <v>0</v>
      </c>
      <c r="BA111" s="457">
        <v>0</v>
      </c>
      <c r="BB111" s="457">
        <v>0</v>
      </c>
      <c r="BC111" s="457">
        <v>0</v>
      </c>
    </row>
    <row r="112" spans="1:55" s="365" customFormat="1" ht="13.5" x14ac:dyDescent="0.2">
      <c r="A112" s="462" t="str">
        <f t="shared" si="8"/>
        <v>A20442310</v>
      </c>
      <c r="B112" s="1951" t="s">
        <v>35</v>
      </c>
      <c r="C112" s="1941"/>
      <c r="D112" s="1951" t="s">
        <v>315</v>
      </c>
      <c r="E112" s="1941"/>
      <c r="F112" s="1951" t="s">
        <v>313</v>
      </c>
      <c r="G112" s="1941"/>
      <c r="H112" s="1951" t="s">
        <v>316</v>
      </c>
      <c r="I112" s="1941"/>
      <c r="J112" s="1951" t="s">
        <v>316</v>
      </c>
      <c r="K112" s="1941"/>
      <c r="L112" s="1941"/>
      <c r="M112" s="1951" t="s">
        <v>335</v>
      </c>
      <c r="N112" s="1941"/>
      <c r="O112" s="1941"/>
      <c r="P112" s="1951"/>
      <c r="Q112" s="1941"/>
      <c r="R112" s="1951"/>
      <c r="S112" s="1941"/>
      <c r="T112" s="1954" t="s">
        <v>80</v>
      </c>
      <c r="U112" s="1941"/>
      <c r="V112" s="1941"/>
      <c r="W112" s="1941"/>
      <c r="X112" s="1941"/>
      <c r="Y112" s="1941"/>
      <c r="Z112" s="1941"/>
      <c r="AA112" s="1941"/>
      <c r="AB112" s="1951" t="s">
        <v>306</v>
      </c>
      <c r="AC112" s="1941"/>
      <c r="AD112" s="1941"/>
      <c r="AE112" s="1941"/>
      <c r="AF112" s="1941"/>
      <c r="AG112" s="1951" t="s">
        <v>307</v>
      </c>
      <c r="AH112" s="1941"/>
      <c r="AI112" s="1941"/>
      <c r="AJ112" s="455" t="s">
        <v>86</v>
      </c>
      <c r="AK112" s="1952" t="s">
        <v>308</v>
      </c>
      <c r="AL112" s="1941"/>
      <c r="AM112" s="1941"/>
      <c r="AN112" s="1941"/>
      <c r="AO112" s="1941"/>
      <c r="AP112" s="1941"/>
      <c r="AQ112" s="456">
        <v>16000000</v>
      </c>
      <c r="AR112" s="456">
        <v>15507885</v>
      </c>
      <c r="AS112" s="516">
        <v>492115</v>
      </c>
      <c r="AT112" s="464">
        <v>0</v>
      </c>
      <c r="AU112" s="456">
        <v>3321920</v>
      </c>
      <c r="AV112" s="456">
        <v>12185965</v>
      </c>
      <c r="AW112" s="463">
        <v>3321920</v>
      </c>
      <c r="AX112" s="457">
        <v>0</v>
      </c>
      <c r="AY112" s="456">
        <v>3321920</v>
      </c>
      <c r="AZ112" s="457">
        <v>0</v>
      </c>
      <c r="BA112" s="456">
        <v>3321920</v>
      </c>
      <c r="BB112" s="457">
        <v>0</v>
      </c>
      <c r="BC112" s="457">
        <v>0</v>
      </c>
    </row>
    <row r="113" spans="1:55" s="365" customFormat="1" ht="13.5" x14ac:dyDescent="0.2">
      <c r="A113" s="462" t="str">
        <f t="shared" si="8"/>
        <v>A20442313</v>
      </c>
      <c r="B113" s="1951" t="s">
        <v>35</v>
      </c>
      <c r="C113" s="1941"/>
      <c r="D113" s="1951" t="s">
        <v>315</v>
      </c>
      <c r="E113" s="1941"/>
      <c r="F113" s="1951" t="s">
        <v>313</v>
      </c>
      <c r="G113" s="1941"/>
      <c r="H113" s="1951" t="s">
        <v>316</v>
      </c>
      <c r="I113" s="1941"/>
      <c r="J113" s="1951" t="s">
        <v>316</v>
      </c>
      <c r="K113" s="1941"/>
      <c r="L113" s="1941"/>
      <c r="M113" s="1951" t="s">
        <v>335</v>
      </c>
      <c r="N113" s="1941"/>
      <c r="O113" s="1941"/>
      <c r="P113" s="1951"/>
      <c r="Q113" s="1941"/>
      <c r="R113" s="1951"/>
      <c r="S113" s="1941"/>
      <c r="T113" s="1954" t="s">
        <v>80</v>
      </c>
      <c r="U113" s="1941"/>
      <c r="V113" s="1941"/>
      <c r="W113" s="1941"/>
      <c r="X113" s="1941"/>
      <c r="Y113" s="1941"/>
      <c r="Z113" s="1941"/>
      <c r="AA113" s="1941"/>
      <c r="AB113" s="1951" t="s">
        <v>306</v>
      </c>
      <c r="AC113" s="1941"/>
      <c r="AD113" s="1941"/>
      <c r="AE113" s="1941"/>
      <c r="AF113" s="1941"/>
      <c r="AG113" s="1951" t="s">
        <v>307</v>
      </c>
      <c r="AH113" s="1941"/>
      <c r="AI113" s="1941"/>
      <c r="AJ113" s="455" t="s">
        <v>336</v>
      </c>
      <c r="AK113" s="1952" t="s">
        <v>354</v>
      </c>
      <c r="AL113" s="1941"/>
      <c r="AM113" s="1941"/>
      <c r="AN113" s="1941"/>
      <c r="AO113" s="1941"/>
      <c r="AP113" s="1941"/>
      <c r="AQ113" s="456">
        <v>20000000</v>
      </c>
      <c r="AR113" s="457">
        <v>0</v>
      </c>
      <c r="AS113" s="516">
        <v>20000000</v>
      </c>
      <c r="AT113" s="464">
        <v>0</v>
      </c>
      <c r="AU113" s="457">
        <v>0</v>
      </c>
      <c r="AV113" s="457">
        <v>0</v>
      </c>
      <c r="AW113" s="464">
        <v>0</v>
      </c>
      <c r="AX113" s="457">
        <v>0</v>
      </c>
      <c r="AY113" s="457">
        <v>0</v>
      </c>
      <c r="AZ113" s="457">
        <v>0</v>
      </c>
      <c r="BA113" s="457">
        <v>0</v>
      </c>
      <c r="BB113" s="457">
        <v>0</v>
      </c>
      <c r="BC113" s="457">
        <v>0</v>
      </c>
    </row>
    <row r="114" spans="1:55" s="365" customFormat="1" ht="13.5" x14ac:dyDescent="0.2">
      <c r="A114" s="462" t="str">
        <f t="shared" si="8"/>
        <v>A204510</v>
      </c>
      <c r="B114" s="1940" t="s">
        <v>35</v>
      </c>
      <c r="C114" s="1941"/>
      <c r="D114" s="1940" t="s">
        <v>315</v>
      </c>
      <c r="E114" s="1941"/>
      <c r="F114" s="1940" t="s">
        <v>313</v>
      </c>
      <c r="G114" s="1941"/>
      <c r="H114" s="1940" t="s">
        <v>316</v>
      </c>
      <c r="I114" s="1941"/>
      <c r="J114" s="1940" t="s">
        <v>317</v>
      </c>
      <c r="K114" s="1941"/>
      <c r="L114" s="1941"/>
      <c r="M114" s="1940"/>
      <c r="N114" s="1941"/>
      <c r="O114" s="1941"/>
      <c r="P114" s="1940"/>
      <c r="Q114" s="1941"/>
      <c r="R114" s="1940"/>
      <c r="S114" s="1941"/>
      <c r="T114" s="1944" t="s">
        <v>249</v>
      </c>
      <c r="U114" s="1941"/>
      <c r="V114" s="1941"/>
      <c r="W114" s="1941"/>
      <c r="X114" s="1941"/>
      <c r="Y114" s="1941"/>
      <c r="Z114" s="1941"/>
      <c r="AA114" s="1941"/>
      <c r="AB114" s="1940" t="s">
        <v>306</v>
      </c>
      <c r="AC114" s="1941"/>
      <c r="AD114" s="1941"/>
      <c r="AE114" s="1941"/>
      <c r="AF114" s="1941"/>
      <c r="AG114" s="1940" t="s">
        <v>307</v>
      </c>
      <c r="AH114" s="1941"/>
      <c r="AI114" s="1941"/>
      <c r="AJ114" s="451" t="s">
        <v>86</v>
      </c>
      <c r="AK114" s="1947" t="s">
        <v>308</v>
      </c>
      <c r="AL114" s="1941"/>
      <c r="AM114" s="1941"/>
      <c r="AN114" s="1941"/>
      <c r="AO114" s="1941"/>
      <c r="AP114" s="1941"/>
      <c r="AQ114" s="452">
        <v>6153723603</v>
      </c>
      <c r="AR114" s="452">
        <v>4105947875.4099998</v>
      </c>
      <c r="AS114" s="514">
        <v>2047775727.5899999</v>
      </c>
      <c r="AT114" s="559">
        <v>0</v>
      </c>
      <c r="AU114" s="452">
        <v>3970855433.8499999</v>
      </c>
      <c r="AV114" s="452">
        <v>135092441.56</v>
      </c>
      <c r="AW114" s="558">
        <v>1327327894.4000001</v>
      </c>
      <c r="AX114" s="452">
        <v>2643527539.4499998</v>
      </c>
      <c r="AY114" s="452">
        <v>1327327894.4000001</v>
      </c>
      <c r="AZ114" s="453">
        <v>0</v>
      </c>
      <c r="BA114" s="452">
        <v>1327327894.4000001</v>
      </c>
      <c r="BB114" s="453">
        <v>0</v>
      </c>
      <c r="BC114" s="453">
        <v>0</v>
      </c>
    </row>
    <row r="115" spans="1:55" s="365" customFormat="1" ht="13.5" x14ac:dyDescent="0.2">
      <c r="A115" s="462" t="str">
        <f t="shared" si="8"/>
        <v>A204513</v>
      </c>
      <c r="B115" s="1940" t="s">
        <v>35</v>
      </c>
      <c r="C115" s="1941"/>
      <c r="D115" s="1940" t="s">
        <v>315</v>
      </c>
      <c r="E115" s="1941"/>
      <c r="F115" s="1940" t="s">
        <v>313</v>
      </c>
      <c r="G115" s="1941"/>
      <c r="H115" s="1940" t="s">
        <v>316</v>
      </c>
      <c r="I115" s="1941"/>
      <c r="J115" s="1940" t="s">
        <v>317</v>
      </c>
      <c r="K115" s="1941"/>
      <c r="L115" s="1941"/>
      <c r="M115" s="1940"/>
      <c r="N115" s="1941"/>
      <c r="O115" s="1941"/>
      <c r="P115" s="1940"/>
      <c r="Q115" s="1941"/>
      <c r="R115" s="1940"/>
      <c r="S115" s="1941"/>
      <c r="T115" s="1944" t="s">
        <v>249</v>
      </c>
      <c r="U115" s="1941"/>
      <c r="V115" s="1941"/>
      <c r="W115" s="1941"/>
      <c r="X115" s="1941"/>
      <c r="Y115" s="1941"/>
      <c r="Z115" s="1941"/>
      <c r="AA115" s="1941"/>
      <c r="AB115" s="1940" t="s">
        <v>306</v>
      </c>
      <c r="AC115" s="1941"/>
      <c r="AD115" s="1941"/>
      <c r="AE115" s="1941"/>
      <c r="AF115" s="1941"/>
      <c r="AG115" s="1940" t="s">
        <v>307</v>
      </c>
      <c r="AH115" s="1941"/>
      <c r="AI115" s="1941"/>
      <c r="AJ115" s="451" t="s">
        <v>336</v>
      </c>
      <c r="AK115" s="1947" t="s">
        <v>354</v>
      </c>
      <c r="AL115" s="1941"/>
      <c r="AM115" s="1941"/>
      <c r="AN115" s="1941"/>
      <c r="AO115" s="1941"/>
      <c r="AP115" s="1941"/>
      <c r="AQ115" s="452">
        <v>1074085821</v>
      </c>
      <c r="AR115" s="453">
        <v>0</v>
      </c>
      <c r="AS115" s="514">
        <v>1074085821</v>
      </c>
      <c r="AT115" s="559">
        <v>0</v>
      </c>
      <c r="AU115" s="453">
        <v>0</v>
      </c>
      <c r="AV115" s="453">
        <v>0</v>
      </c>
      <c r="AW115" s="559">
        <v>0</v>
      </c>
      <c r="AX115" s="453">
        <v>0</v>
      </c>
      <c r="AY115" s="453">
        <v>0</v>
      </c>
      <c r="AZ115" s="453">
        <v>0</v>
      </c>
      <c r="BA115" s="453">
        <v>0</v>
      </c>
      <c r="BB115" s="453">
        <v>0</v>
      </c>
      <c r="BC115" s="453">
        <v>0</v>
      </c>
    </row>
    <row r="116" spans="1:55" s="365" customFormat="1" ht="13.5" x14ac:dyDescent="0.2">
      <c r="A116" s="462" t="str">
        <f t="shared" si="8"/>
        <v>A2045110</v>
      </c>
      <c r="B116" s="1951" t="s">
        <v>35</v>
      </c>
      <c r="C116" s="1941"/>
      <c r="D116" s="1951" t="s">
        <v>315</v>
      </c>
      <c r="E116" s="1941"/>
      <c r="F116" s="1951" t="s">
        <v>313</v>
      </c>
      <c r="G116" s="1941"/>
      <c r="H116" s="1951" t="s">
        <v>316</v>
      </c>
      <c r="I116" s="1941"/>
      <c r="J116" s="1951" t="s">
        <v>317</v>
      </c>
      <c r="K116" s="1941"/>
      <c r="L116" s="1941"/>
      <c r="M116" s="1951" t="s">
        <v>312</v>
      </c>
      <c r="N116" s="1941"/>
      <c r="O116" s="1941"/>
      <c r="P116" s="1951"/>
      <c r="Q116" s="1941"/>
      <c r="R116" s="1951"/>
      <c r="S116" s="1941"/>
      <c r="T116" s="1954" t="s">
        <v>81</v>
      </c>
      <c r="U116" s="1941"/>
      <c r="V116" s="1941"/>
      <c r="W116" s="1941"/>
      <c r="X116" s="1941"/>
      <c r="Y116" s="1941"/>
      <c r="Z116" s="1941"/>
      <c r="AA116" s="1941"/>
      <c r="AB116" s="1951" t="s">
        <v>306</v>
      </c>
      <c r="AC116" s="1941"/>
      <c r="AD116" s="1941"/>
      <c r="AE116" s="1941"/>
      <c r="AF116" s="1941"/>
      <c r="AG116" s="1951" t="s">
        <v>307</v>
      </c>
      <c r="AH116" s="1941"/>
      <c r="AI116" s="1941"/>
      <c r="AJ116" s="455" t="s">
        <v>86</v>
      </c>
      <c r="AK116" s="1952" t="s">
        <v>308</v>
      </c>
      <c r="AL116" s="1941"/>
      <c r="AM116" s="1941"/>
      <c r="AN116" s="1941"/>
      <c r="AO116" s="1941"/>
      <c r="AP116" s="1941"/>
      <c r="AQ116" s="456">
        <v>952410435</v>
      </c>
      <c r="AR116" s="456">
        <v>559354889</v>
      </c>
      <c r="AS116" s="516">
        <v>393055546</v>
      </c>
      <c r="AT116" s="464">
        <v>0</v>
      </c>
      <c r="AU116" s="456">
        <v>512563850.97000003</v>
      </c>
      <c r="AV116" s="456">
        <v>46791038.030000001</v>
      </c>
      <c r="AW116" s="463">
        <v>219795196</v>
      </c>
      <c r="AX116" s="456">
        <v>292768654.97000003</v>
      </c>
      <c r="AY116" s="456">
        <v>219795196</v>
      </c>
      <c r="AZ116" s="457">
        <v>0</v>
      </c>
      <c r="BA116" s="456">
        <v>219795196</v>
      </c>
      <c r="BB116" s="457">
        <v>0</v>
      </c>
      <c r="BC116" s="457">
        <v>0</v>
      </c>
    </row>
    <row r="117" spans="1:55" s="365" customFormat="1" ht="13.5" x14ac:dyDescent="0.2">
      <c r="A117" s="462" t="str">
        <f t="shared" si="8"/>
        <v>A2045113</v>
      </c>
      <c r="B117" s="1951" t="s">
        <v>35</v>
      </c>
      <c r="C117" s="1941"/>
      <c r="D117" s="1951" t="s">
        <v>315</v>
      </c>
      <c r="E117" s="1941"/>
      <c r="F117" s="1951" t="s">
        <v>313</v>
      </c>
      <c r="G117" s="1941"/>
      <c r="H117" s="1951" t="s">
        <v>316</v>
      </c>
      <c r="I117" s="1941"/>
      <c r="J117" s="1951" t="s">
        <v>317</v>
      </c>
      <c r="K117" s="1941"/>
      <c r="L117" s="1941"/>
      <c r="M117" s="1951" t="s">
        <v>312</v>
      </c>
      <c r="N117" s="1941"/>
      <c r="O117" s="1941"/>
      <c r="P117" s="1951"/>
      <c r="Q117" s="1941"/>
      <c r="R117" s="1951"/>
      <c r="S117" s="1941"/>
      <c r="T117" s="1954" t="s">
        <v>81</v>
      </c>
      <c r="U117" s="1941"/>
      <c r="V117" s="1941"/>
      <c r="W117" s="1941"/>
      <c r="X117" s="1941"/>
      <c r="Y117" s="1941"/>
      <c r="Z117" s="1941"/>
      <c r="AA117" s="1941"/>
      <c r="AB117" s="1951" t="s">
        <v>306</v>
      </c>
      <c r="AC117" s="1941"/>
      <c r="AD117" s="1941"/>
      <c r="AE117" s="1941"/>
      <c r="AF117" s="1941"/>
      <c r="AG117" s="1951" t="s">
        <v>307</v>
      </c>
      <c r="AH117" s="1941"/>
      <c r="AI117" s="1941"/>
      <c r="AJ117" s="455" t="s">
        <v>336</v>
      </c>
      <c r="AK117" s="1952" t="s">
        <v>354</v>
      </c>
      <c r="AL117" s="1941"/>
      <c r="AM117" s="1941"/>
      <c r="AN117" s="1941"/>
      <c r="AO117" s="1941"/>
      <c r="AP117" s="1941"/>
      <c r="AQ117" s="456">
        <v>754085821</v>
      </c>
      <c r="AR117" s="457">
        <v>0</v>
      </c>
      <c r="AS117" s="516">
        <v>754085821</v>
      </c>
      <c r="AT117" s="464">
        <v>0</v>
      </c>
      <c r="AU117" s="457">
        <v>0</v>
      </c>
      <c r="AV117" s="457">
        <v>0</v>
      </c>
      <c r="AW117" s="464">
        <v>0</v>
      </c>
      <c r="AX117" s="457">
        <v>0</v>
      </c>
      <c r="AY117" s="457">
        <v>0</v>
      </c>
      <c r="AZ117" s="457">
        <v>0</v>
      </c>
      <c r="BA117" s="457">
        <v>0</v>
      </c>
      <c r="BB117" s="457">
        <v>0</v>
      </c>
      <c r="BC117" s="457">
        <v>0</v>
      </c>
    </row>
    <row r="118" spans="1:55" s="365" customFormat="1" ht="13.5" x14ac:dyDescent="0.2">
      <c r="A118" s="462" t="str">
        <f t="shared" si="8"/>
        <v>A2045210</v>
      </c>
      <c r="B118" s="1951" t="s">
        <v>35</v>
      </c>
      <c r="C118" s="1941"/>
      <c r="D118" s="1951" t="s">
        <v>315</v>
      </c>
      <c r="E118" s="1941"/>
      <c r="F118" s="1951" t="s">
        <v>313</v>
      </c>
      <c r="G118" s="1941"/>
      <c r="H118" s="1951" t="s">
        <v>316</v>
      </c>
      <c r="I118" s="1941"/>
      <c r="J118" s="1951" t="s">
        <v>317</v>
      </c>
      <c r="K118" s="1941"/>
      <c r="L118" s="1941"/>
      <c r="M118" s="1951" t="s">
        <v>315</v>
      </c>
      <c r="N118" s="1941"/>
      <c r="O118" s="1941"/>
      <c r="P118" s="1951"/>
      <c r="Q118" s="1941"/>
      <c r="R118" s="1951"/>
      <c r="S118" s="1941"/>
      <c r="T118" s="1954" t="s">
        <v>82</v>
      </c>
      <c r="U118" s="1941"/>
      <c r="V118" s="1941"/>
      <c r="W118" s="1941"/>
      <c r="X118" s="1941"/>
      <c r="Y118" s="1941"/>
      <c r="Z118" s="1941"/>
      <c r="AA118" s="1941"/>
      <c r="AB118" s="1951" t="s">
        <v>306</v>
      </c>
      <c r="AC118" s="1941"/>
      <c r="AD118" s="1941"/>
      <c r="AE118" s="1941"/>
      <c r="AF118" s="1941"/>
      <c r="AG118" s="1951" t="s">
        <v>307</v>
      </c>
      <c r="AH118" s="1941"/>
      <c r="AI118" s="1941"/>
      <c r="AJ118" s="455" t="s">
        <v>86</v>
      </c>
      <c r="AK118" s="1952" t="s">
        <v>308</v>
      </c>
      <c r="AL118" s="1941"/>
      <c r="AM118" s="1941"/>
      <c r="AN118" s="1941"/>
      <c r="AO118" s="1941"/>
      <c r="AP118" s="1941"/>
      <c r="AQ118" s="456">
        <v>66000000</v>
      </c>
      <c r="AR118" s="456">
        <v>2744250</v>
      </c>
      <c r="AS118" s="516">
        <v>63255750</v>
      </c>
      <c r="AT118" s="464">
        <v>0</v>
      </c>
      <c r="AU118" s="456">
        <v>2494350</v>
      </c>
      <c r="AV118" s="456">
        <v>249900</v>
      </c>
      <c r="AW118" s="463">
        <v>2494350</v>
      </c>
      <c r="AX118" s="457">
        <v>0</v>
      </c>
      <c r="AY118" s="456">
        <v>2494350</v>
      </c>
      <c r="AZ118" s="457">
        <v>0</v>
      </c>
      <c r="BA118" s="456">
        <v>2494350</v>
      </c>
      <c r="BB118" s="457">
        <v>0</v>
      </c>
      <c r="BC118" s="457">
        <v>0</v>
      </c>
    </row>
    <row r="119" spans="1:55" s="365" customFormat="1" ht="13.5" x14ac:dyDescent="0.2">
      <c r="A119" s="462" t="str">
        <f t="shared" si="8"/>
        <v>A2045510</v>
      </c>
      <c r="B119" s="1951" t="s">
        <v>35</v>
      </c>
      <c r="C119" s="1941"/>
      <c r="D119" s="1951" t="s">
        <v>315</v>
      </c>
      <c r="E119" s="1941"/>
      <c r="F119" s="1951" t="s">
        <v>313</v>
      </c>
      <c r="G119" s="1941"/>
      <c r="H119" s="1951" t="s">
        <v>316</v>
      </c>
      <c r="I119" s="1941"/>
      <c r="J119" s="1951" t="s">
        <v>317</v>
      </c>
      <c r="K119" s="1941"/>
      <c r="L119" s="1941"/>
      <c r="M119" s="1951" t="s">
        <v>317</v>
      </c>
      <c r="N119" s="1941"/>
      <c r="O119" s="1941"/>
      <c r="P119" s="1951"/>
      <c r="Q119" s="1941"/>
      <c r="R119" s="1951"/>
      <c r="S119" s="1941"/>
      <c r="T119" s="1954" t="s">
        <v>83</v>
      </c>
      <c r="U119" s="1941"/>
      <c r="V119" s="1941"/>
      <c r="W119" s="1941"/>
      <c r="X119" s="1941"/>
      <c r="Y119" s="1941"/>
      <c r="Z119" s="1941"/>
      <c r="AA119" s="1941"/>
      <c r="AB119" s="1951" t="s">
        <v>306</v>
      </c>
      <c r="AC119" s="1941"/>
      <c r="AD119" s="1941"/>
      <c r="AE119" s="1941"/>
      <c r="AF119" s="1941"/>
      <c r="AG119" s="1951" t="s">
        <v>307</v>
      </c>
      <c r="AH119" s="1941"/>
      <c r="AI119" s="1941"/>
      <c r="AJ119" s="455" t="s">
        <v>86</v>
      </c>
      <c r="AK119" s="1952" t="s">
        <v>308</v>
      </c>
      <c r="AL119" s="1941"/>
      <c r="AM119" s="1941"/>
      <c r="AN119" s="1941"/>
      <c r="AO119" s="1941"/>
      <c r="AP119" s="1941"/>
      <c r="AQ119" s="456">
        <v>530000000</v>
      </c>
      <c r="AR119" s="456">
        <v>5000000</v>
      </c>
      <c r="AS119" s="516">
        <v>525000000</v>
      </c>
      <c r="AT119" s="464">
        <v>0</v>
      </c>
      <c r="AU119" s="456">
        <v>1190000</v>
      </c>
      <c r="AV119" s="456">
        <v>3810000</v>
      </c>
      <c r="AW119" s="464">
        <v>0</v>
      </c>
      <c r="AX119" s="456">
        <v>1190000</v>
      </c>
      <c r="AY119" s="457">
        <v>0</v>
      </c>
      <c r="AZ119" s="457">
        <v>0</v>
      </c>
      <c r="BA119" s="457">
        <v>0</v>
      </c>
      <c r="BB119" s="457">
        <v>0</v>
      </c>
      <c r="BC119" s="457">
        <v>0</v>
      </c>
    </row>
    <row r="120" spans="1:55" s="365" customFormat="1" ht="13.5" x14ac:dyDescent="0.2">
      <c r="A120" s="462" t="str">
        <f t="shared" si="8"/>
        <v>A2045610</v>
      </c>
      <c r="B120" s="1951" t="s">
        <v>35</v>
      </c>
      <c r="C120" s="1941"/>
      <c r="D120" s="1951" t="s">
        <v>315</v>
      </c>
      <c r="E120" s="1941"/>
      <c r="F120" s="1951" t="s">
        <v>313</v>
      </c>
      <c r="G120" s="1941"/>
      <c r="H120" s="1951" t="s">
        <v>316</v>
      </c>
      <c r="I120" s="1941"/>
      <c r="J120" s="1951" t="s">
        <v>317</v>
      </c>
      <c r="K120" s="1941"/>
      <c r="L120" s="1941"/>
      <c r="M120" s="1951" t="s">
        <v>325</v>
      </c>
      <c r="N120" s="1941"/>
      <c r="O120" s="1941"/>
      <c r="P120" s="1951"/>
      <c r="Q120" s="1941"/>
      <c r="R120" s="1951"/>
      <c r="S120" s="1941"/>
      <c r="T120" s="1954" t="s">
        <v>84</v>
      </c>
      <c r="U120" s="1941"/>
      <c r="V120" s="1941"/>
      <c r="W120" s="1941"/>
      <c r="X120" s="1941"/>
      <c r="Y120" s="1941"/>
      <c r="Z120" s="1941"/>
      <c r="AA120" s="1941"/>
      <c r="AB120" s="1951" t="s">
        <v>306</v>
      </c>
      <c r="AC120" s="1941"/>
      <c r="AD120" s="1941"/>
      <c r="AE120" s="1941"/>
      <c r="AF120" s="1941"/>
      <c r="AG120" s="1951" t="s">
        <v>307</v>
      </c>
      <c r="AH120" s="1941"/>
      <c r="AI120" s="1941"/>
      <c r="AJ120" s="455" t="s">
        <v>86</v>
      </c>
      <c r="AK120" s="1952" t="s">
        <v>308</v>
      </c>
      <c r="AL120" s="1941"/>
      <c r="AM120" s="1941"/>
      <c r="AN120" s="1941"/>
      <c r="AO120" s="1941"/>
      <c r="AP120" s="1941"/>
      <c r="AQ120" s="456">
        <v>125000000</v>
      </c>
      <c r="AR120" s="456">
        <v>121715885</v>
      </c>
      <c r="AS120" s="516">
        <v>3284115</v>
      </c>
      <c r="AT120" s="464">
        <v>0</v>
      </c>
      <c r="AU120" s="456">
        <v>75978261</v>
      </c>
      <c r="AV120" s="456">
        <v>45737624</v>
      </c>
      <c r="AW120" s="463">
        <v>35508171</v>
      </c>
      <c r="AX120" s="456">
        <v>40470090</v>
      </c>
      <c r="AY120" s="456">
        <v>35508171</v>
      </c>
      <c r="AZ120" s="457">
        <v>0</v>
      </c>
      <c r="BA120" s="456">
        <v>35508171</v>
      </c>
      <c r="BB120" s="457">
        <v>0</v>
      </c>
      <c r="BC120" s="457">
        <v>0</v>
      </c>
    </row>
    <row r="121" spans="1:55" s="365" customFormat="1" ht="13.5" x14ac:dyDescent="0.2">
      <c r="A121" s="462" t="str">
        <f t="shared" si="8"/>
        <v>A2045613</v>
      </c>
      <c r="B121" s="1951" t="s">
        <v>35</v>
      </c>
      <c r="C121" s="1941"/>
      <c r="D121" s="1951" t="s">
        <v>315</v>
      </c>
      <c r="E121" s="1941"/>
      <c r="F121" s="1951" t="s">
        <v>313</v>
      </c>
      <c r="G121" s="1941"/>
      <c r="H121" s="1951" t="s">
        <v>316</v>
      </c>
      <c r="I121" s="1941"/>
      <c r="J121" s="1951" t="s">
        <v>317</v>
      </c>
      <c r="K121" s="1941"/>
      <c r="L121" s="1941"/>
      <c r="M121" s="1951" t="s">
        <v>325</v>
      </c>
      <c r="N121" s="1941"/>
      <c r="O121" s="1941"/>
      <c r="P121" s="1951"/>
      <c r="Q121" s="1941"/>
      <c r="R121" s="1951"/>
      <c r="S121" s="1941"/>
      <c r="T121" s="1954" t="s">
        <v>84</v>
      </c>
      <c r="U121" s="1941"/>
      <c r="V121" s="1941"/>
      <c r="W121" s="1941"/>
      <c r="X121" s="1941"/>
      <c r="Y121" s="1941"/>
      <c r="Z121" s="1941"/>
      <c r="AA121" s="1941"/>
      <c r="AB121" s="1951" t="s">
        <v>306</v>
      </c>
      <c r="AC121" s="1941"/>
      <c r="AD121" s="1941"/>
      <c r="AE121" s="1941"/>
      <c r="AF121" s="1941"/>
      <c r="AG121" s="1951" t="s">
        <v>307</v>
      </c>
      <c r="AH121" s="1941"/>
      <c r="AI121" s="1941"/>
      <c r="AJ121" s="455" t="s">
        <v>336</v>
      </c>
      <c r="AK121" s="1952" t="s">
        <v>354</v>
      </c>
      <c r="AL121" s="1941"/>
      <c r="AM121" s="1941"/>
      <c r="AN121" s="1941"/>
      <c r="AO121" s="1941"/>
      <c r="AP121" s="1941"/>
      <c r="AQ121" s="456">
        <v>320000000</v>
      </c>
      <c r="AR121" s="457">
        <v>0</v>
      </c>
      <c r="AS121" s="516">
        <v>320000000</v>
      </c>
      <c r="AT121" s="464">
        <v>0</v>
      </c>
      <c r="AU121" s="457">
        <v>0</v>
      </c>
      <c r="AV121" s="457">
        <v>0</v>
      </c>
      <c r="AW121" s="464">
        <v>0</v>
      </c>
      <c r="AX121" s="457">
        <v>0</v>
      </c>
      <c r="AY121" s="457">
        <v>0</v>
      </c>
      <c r="AZ121" s="457">
        <v>0</v>
      </c>
      <c r="BA121" s="457">
        <v>0</v>
      </c>
      <c r="BB121" s="457">
        <v>0</v>
      </c>
      <c r="BC121" s="457">
        <v>0</v>
      </c>
    </row>
    <row r="122" spans="1:55" s="365" customFormat="1" ht="13.5" x14ac:dyDescent="0.2">
      <c r="A122" s="462" t="str">
        <f t="shared" si="8"/>
        <v>A2045810</v>
      </c>
      <c r="B122" s="1951" t="s">
        <v>35</v>
      </c>
      <c r="C122" s="1941"/>
      <c r="D122" s="1951" t="s">
        <v>315</v>
      </c>
      <c r="E122" s="1941"/>
      <c r="F122" s="1951" t="s">
        <v>313</v>
      </c>
      <c r="G122" s="1941"/>
      <c r="H122" s="1951" t="s">
        <v>316</v>
      </c>
      <c r="I122" s="1941"/>
      <c r="J122" s="1951" t="s">
        <v>317</v>
      </c>
      <c r="K122" s="1941"/>
      <c r="L122" s="1941"/>
      <c r="M122" s="1951" t="s">
        <v>327</v>
      </c>
      <c r="N122" s="1941"/>
      <c r="O122" s="1941"/>
      <c r="P122" s="1951"/>
      <c r="Q122" s="1941"/>
      <c r="R122" s="1951"/>
      <c r="S122" s="1941"/>
      <c r="T122" s="1954" t="s">
        <v>85</v>
      </c>
      <c r="U122" s="1941"/>
      <c r="V122" s="1941"/>
      <c r="W122" s="1941"/>
      <c r="X122" s="1941"/>
      <c r="Y122" s="1941"/>
      <c r="Z122" s="1941"/>
      <c r="AA122" s="1941"/>
      <c r="AB122" s="1951" t="s">
        <v>306</v>
      </c>
      <c r="AC122" s="1941"/>
      <c r="AD122" s="1941"/>
      <c r="AE122" s="1941"/>
      <c r="AF122" s="1941"/>
      <c r="AG122" s="1951" t="s">
        <v>307</v>
      </c>
      <c r="AH122" s="1941"/>
      <c r="AI122" s="1941"/>
      <c r="AJ122" s="455" t="s">
        <v>86</v>
      </c>
      <c r="AK122" s="1952" t="s">
        <v>308</v>
      </c>
      <c r="AL122" s="1941"/>
      <c r="AM122" s="1941"/>
      <c r="AN122" s="1941"/>
      <c r="AO122" s="1941"/>
      <c r="AP122" s="1941"/>
      <c r="AQ122" s="456">
        <v>1761022020</v>
      </c>
      <c r="AR122" s="456">
        <v>1310452093.1199999</v>
      </c>
      <c r="AS122" s="516">
        <v>450569926.88</v>
      </c>
      <c r="AT122" s="464">
        <v>0</v>
      </c>
      <c r="AU122" s="456">
        <v>1290563384.5899999</v>
      </c>
      <c r="AV122" s="456">
        <v>19888708.530000001</v>
      </c>
      <c r="AW122" s="463">
        <v>417402640.39999998</v>
      </c>
      <c r="AX122" s="456">
        <v>873160744.19000006</v>
      </c>
      <c r="AY122" s="456">
        <v>417402640.39999998</v>
      </c>
      <c r="AZ122" s="457">
        <v>0</v>
      </c>
      <c r="BA122" s="456">
        <v>417402640.39999998</v>
      </c>
      <c r="BB122" s="457">
        <v>0</v>
      </c>
      <c r="BC122" s="457">
        <v>0</v>
      </c>
    </row>
    <row r="123" spans="1:55" s="365" customFormat="1" ht="13.5" x14ac:dyDescent="0.2">
      <c r="A123" s="462" t="str">
        <f t="shared" si="8"/>
        <v>A20451010</v>
      </c>
      <c r="B123" s="1951" t="s">
        <v>35</v>
      </c>
      <c r="C123" s="1941"/>
      <c r="D123" s="1951" t="s">
        <v>315</v>
      </c>
      <c r="E123" s="1941"/>
      <c r="F123" s="1951" t="s">
        <v>313</v>
      </c>
      <c r="G123" s="1941"/>
      <c r="H123" s="1951" t="s">
        <v>316</v>
      </c>
      <c r="I123" s="1941"/>
      <c r="J123" s="1951" t="s">
        <v>317</v>
      </c>
      <c r="K123" s="1941"/>
      <c r="L123" s="1941"/>
      <c r="M123" s="1951" t="s">
        <v>86</v>
      </c>
      <c r="N123" s="1941"/>
      <c r="O123" s="1941"/>
      <c r="P123" s="1951"/>
      <c r="Q123" s="1941"/>
      <c r="R123" s="1951"/>
      <c r="S123" s="1941"/>
      <c r="T123" s="1954" t="s">
        <v>87</v>
      </c>
      <c r="U123" s="1941"/>
      <c r="V123" s="1941"/>
      <c r="W123" s="1941"/>
      <c r="X123" s="1941"/>
      <c r="Y123" s="1941"/>
      <c r="Z123" s="1941"/>
      <c r="AA123" s="1941"/>
      <c r="AB123" s="1951" t="s">
        <v>306</v>
      </c>
      <c r="AC123" s="1941"/>
      <c r="AD123" s="1941"/>
      <c r="AE123" s="1941"/>
      <c r="AF123" s="1941"/>
      <c r="AG123" s="1951" t="s">
        <v>307</v>
      </c>
      <c r="AH123" s="1941"/>
      <c r="AI123" s="1941"/>
      <c r="AJ123" s="455" t="s">
        <v>86</v>
      </c>
      <c r="AK123" s="1952" t="s">
        <v>308</v>
      </c>
      <c r="AL123" s="1941"/>
      <c r="AM123" s="1941"/>
      <c r="AN123" s="1941"/>
      <c r="AO123" s="1941"/>
      <c r="AP123" s="1941"/>
      <c r="AQ123" s="456">
        <v>2715791148</v>
      </c>
      <c r="AR123" s="456">
        <v>2105723798.29</v>
      </c>
      <c r="AS123" s="516">
        <v>610067349.71000004</v>
      </c>
      <c r="AT123" s="464">
        <v>0</v>
      </c>
      <c r="AU123" s="456">
        <v>2087108627.29</v>
      </c>
      <c r="AV123" s="456">
        <v>18615171</v>
      </c>
      <c r="AW123" s="463">
        <v>651170577</v>
      </c>
      <c r="AX123" s="456">
        <v>1435938050.29</v>
      </c>
      <c r="AY123" s="456">
        <v>651170577</v>
      </c>
      <c r="AZ123" s="457">
        <v>0</v>
      </c>
      <c r="BA123" s="456">
        <v>651170577</v>
      </c>
      <c r="BB123" s="457">
        <v>0</v>
      </c>
      <c r="BC123" s="457">
        <v>0</v>
      </c>
    </row>
    <row r="124" spans="1:55" s="365" customFormat="1" ht="13.5" x14ac:dyDescent="0.2">
      <c r="A124" s="462" t="str">
        <f t="shared" si="8"/>
        <v>A20451210</v>
      </c>
      <c r="B124" s="1951" t="s">
        <v>35</v>
      </c>
      <c r="C124" s="1941"/>
      <c r="D124" s="1951" t="s">
        <v>315</v>
      </c>
      <c r="E124" s="1941"/>
      <c r="F124" s="1951" t="s">
        <v>313</v>
      </c>
      <c r="G124" s="1941"/>
      <c r="H124" s="1951" t="s">
        <v>316</v>
      </c>
      <c r="I124" s="1941"/>
      <c r="J124" s="1951" t="s">
        <v>317</v>
      </c>
      <c r="K124" s="1941"/>
      <c r="L124" s="1941"/>
      <c r="M124" s="1951" t="s">
        <v>323</v>
      </c>
      <c r="N124" s="1941"/>
      <c r="O124" s="1941"/>
      <c r="P124" s="1951"/>
      <c r="Q124" s="1941"/>
      <c r="R124" s="1951"/>
      <c r="S124" s="1941"/>
      <c r="T124" s="1954" t="s">
        <v>88</v>
      </c>
      <c r="U124" s="1941"/>
      <c r="V124" s="1941"/>
      <c r="W124" s="1941"/>
      <c r="X124" s="1941"/>
      <c r="Y124" s="1941"/>
      <c r="Z124" s="1941"/>
      <c r="AA124" s="1941"/>
      <c r="AB124" s="1951" t="s">
        <v>306</v>
      </c>
      <c r="AC124" s="1941"/>
      <c r="AD124" s="1941"/>
      <c r="AE124" s="1941"/>
      <c r="AF124" s="1941"/>
      <c r="AG124" s="1951" t="s">
        <v>307</v>
      </c>
      <c r="AH124" s="1941"/>
      <c r="AI124" s="1941"/>
      <c r="AJ124" s="455" t="s">
        <v>86</v>
      </c>
      <c r="AK124" s="1952" t="s">
        <v>308</v>
      </c>
      <c r="AL124" s="1941"/>
      <c r="AM124" s="1941"/>
      <c r="AN124" s="1941"/>
      <c r="AO124" s="1941"/>
      <c r="AP124" s="1941"/>
      <c r="AQ124" s="456">
        <v>3500000</v>
      </c>
      <c r="AR124" s="456">
        <v>956960</v>
      </c>
      <c r="AS124" s="516">
        <v>2543040</v>
      </c>
      <c r="AT124" s="464">
        <v>0</v>
      </c>
      <c r="AU124" s="456">
        <v>956960</v>
      </c>
      <c r="AV124" s="457">
        <v>0</v>
      </c>
      <c r="AW124" s="463">
        <v>956960</v>
      </c>
      <c r="AX124" s="457">
        <v>0</v>
      </c>
      <c r="AY124" s="456">
        <v>956960</v>
      </c>
      <c r="AZ124" s="457">
        <v>0</v>
      </c>
      <c r="BA124" s="456">
        <v>956960</v>
      </c>
      <c r="BB124" s="457">
        <v>0</v>
      </c>
      <c r="BC124" s="457">
        <v>0</v>
      </c>
    </row>
    <row r="125" spans="1:55" s="365" customFormat="1" ht="13.5" x14ac:dyDescent="0.2">
      <c r="A125" s="462" t="str">
        <f t="shared" si="8"/>
        <v>A204610</v>
      </c>
      <c r="B125" s="1940" t="s">
        <v>35</v>
      </c>
      <c r="C125" s="1941"/>
      <c r="D125" s="1940" t="s">
        <v>315</v>
      </c>
      <c r="E125" s="1941"/>
      <c r="F125" s="1940" t="s">
        <v>313</v>
      </c>
      <c r="G125" s="1941"/>
      <c r="H125" s="1940" t="s">
        <v>316</v>
      </c>
      <c r="I125" s="1941"/>
      <c r="J125" s="1940" t="s">
        <v>325</v>
      </c>
      <c r="K125" s="1941"/>
      <c r="L125" s="1941"/>
      <c r="M125" s="1940"/>
      <c r="N125" s="1941"/>
      <c r="O125" s="1941"/>
      <c r="P125" s="1940"/>
      <c r="Q125" s="1941"/>
      <c r="R125" s="1940"/>
      <c r="S125" s="1941"/>
      <c r="T125" s="1944" t="s">
        <v>337</v>
      </c>
      <c r="U125" s="1941"/>
      <c r="V125" s="1941"/>
      <c r="W125" s="1941"/>
      <c r="X125" s="1941"/>
      <c r="Y125" s="1941"/>
      <c r="Z125" s="1941"/>
      <c r="AA125" s="1941"/>
      <c r="AB125" s="1940" t="s">
        <v>306</v>
      </c>
      <c r="AC125" s="1941"/>
      <c r="AD125" s="1941"/>
      <c r="AE125" s="1941"/>
      <c r="AF125" s="1941"/>
      <c r="AG125" s="1940" t="s">
        <v>307</v>
      </c>
      <c r="AH125" s="1941"/>
      <c r="AI125" s="1941"/>
      <c r="AJ125" s="451" t="s">
        <v>86</v>
      </c>
      <c r="AK125" s="1947" t="s">
        <v>308</v>
      </c>
      <c r="AL125" s="1941"/>
      <c r="AM125" s="1941"/>
      <c r="AN125" s="1941"/>
      <c r="AO125" s="1941"/>
      <c r="AP125" s="1941"/>
      <c r="AQ125" s="452">
        <v>2810671112</v>
      </c>
      <c r="AR125" s="452">
        <v>2088681676.5</v>
      </c>
      <c r="AS125" s="514">
        <v>721989435.5</v>
      </c>
      <c r="AT125" s="559">
        <v>0</v>
      </c>
      <c r="AU125" s="452">
        <v>1619647028</v>
      </c>
      <c r="AV125" s="452">
        <v>469034648.5</v>
      </c>
      <c r="AW125" s="558">
        <v>786379421</v>
      </c>
      <c r="AX125" s="452">
        <v>833267607</v>
      </c>
      <c r="AY125" s="452">
        <v>786379421</v>
      </c>
      <c r="AZ125" s="453">
        <v>0</v>
      </c>
      <c r="BA125" s="452">
        <v>786379421</v>
      </c>
      <c r="BB125" s="453">
        <v>0</v>
      </c>
      <c r="BC125" s="453">
        <v>0</v>
      </c>
    </row>
    <row r="126" spans="1:55" s="365" customFormat="1" ht="13.5" x14ac:dyDescent="0.2">
      <c r="A126" s="462" t="str">
        <f t="shared" si="8"/>
        <v>A2046210</v>
      </c>
      <c r="B126" s="1951" t="s">
        <v>35</v>
      </c>
      <c r="C126" s="1941"/>
      <c r="D126" s="1951" t="s">
        <v>315</v>
      </c>
      <c r="E126" s="1941"/>
      <c r="F126" s="1951" t="s">
        <v>313</v>
      </c>
      <c r="G126" s="1941"/>
      <c r="H126" s="1951" t="s">
        <v>316</v>
      </c>
      <c r="I126" s="1941"/>
      <c r="J126" s="1951" t="s">
        <v>325</v>
      </c>
      <c r="K126" s="1941"/>
      <c r="L126" s="1941"/>
      <c r="M126" s="1951" t="s">
        <v>315</v>
      </c>
      <c r="N126" s="1941"/>
      <c r="O126" s="1941"/>
      <c r="P126" s="1951"/>
      <c r="Q126" s="1941"/>
      <c r="R126" s="1951"/>
      <c r="S126" s="1941"/>
      <c r="T126" s="1954" t="s">
        <v>89</v>
      </c>
      <c r="U126" s="1941"/>
      <c r="V126" s="1941"/>
      <c r="W126" s="1941"/>
      <c r="X126" s="1941"/>
      <c r="Y126" s="1941"/>
      <c r="Z126" s="1941"/>
      <c r="AA126" s="1941"/>
      <c r="AB126" s="1951" t="s">
        <v>306</v>
      </c>
      <c r="AC126" s="1941"/>
      <c r="AD126" s="1941"/>
      <c r="AE126" s="1941"/>
      <c r="AF126" s="1941"/>
      <c r="AG126" s="1951" t="s">
        <v>307</v>
      </c>
      <c r="AH126" s="1941"/>
      <c r="AI126" s="1941"/>
      <c r="AJ126" s="455" t="s">
        <v>86</v>
      </c>
      <c r="AK126" s="1952" t="s">
        <v>308</v>
      </c>
      <c r="AL126" s="1941"/>
      <c r="AM126" s="1941"/>
      <c r="AN126" s="1941"/>
      <c r="AO126" s="1941"/>
      <c r="AP126" s="1941"/>
      <c r="AQ126" s="456">
        <v>1086771112</v>
      </c>
      <c r="AR126" s="456">
        <v>704781676</v>
      </c>
      <c r="AS126" s="516">
        <v>381989436</v>
      </c>
      <c r="AT126" s="464">
        <v>0</v>
      </c>
      <c r="AU126" s="456">
        <v>704781676</v>
      </c>
      <c r="AV126" s="457">
        <v>0</v>
      </c>
      <c r="AW126" s="463">
        <v>328946749</v>
      </c>
      <c r="AX126" s="456">
        <v>375834927</v>
      </c>
      <c r="AY126" s="456">
        <v>328946749</v>
      </c>
      <c r="AZ126" s="457">
        <v>0</v>
      </c>
      <c r="BA126" s="456">
        <v>328946749</v>
      </c>
      <c r="BB126" s="457">
        <v>0</v>
      </c>
      <c r="BC126" s="457">
        <v>0</v>
      </c>
    </row>
    <row r="127" spans="1:55" s="365" customFormat="1" ht="13.5" x14ac:dyDescent="0.2">
      <c r="A127" s="462" t="str">
        <f t="shared" si="8"/>
        <v>A2046310</v>
      </c>
      <c r="B127" s="1951" t="s">
        <v>35</v>
      </c>
      <c r="C127" s="1941"/>
      <c r="D127" s="1951" t="s">
        <v>315</v>
      </c>
      <c r="E127" s="1941"/>
      <c r="F127" s="1951" t="s">
        <v>313</v>
      </c>
      <c r="G127" s="1941"/>
      <c r="H127" s="1951" t="s">
        <v>316</v>
      </c>
      <c r="I127" s="1941"/>
      <c r="J127" s="1951" t="s">
        <v>325</v>
      </c>
      <c r="K127" s="1941"/>
      <c r="L127" s="1941"/>
      <c r="M127" s="1951" t="s">
        <v>322</v>
      </c>
      <c r="N127" s="1941"/>
      <c r="O127" s="1941"/>
      <c r="P127" s="1951"/>
      <c r="Q127" s="1941"/>
      <c r="R127" s="1951"/>
      <c r="S127" s="1941"/>
      <c r="T127" s="1954" t="s">
        <v>90</v>
      </c>
      <c r="U127" s="1941"/>
      <c r="V127" s="1941"/>
      <c r="W127" s="1941"/>
      <c r="X127" s="1941"/>
      <c r="Y127" s="1941"/>
      <c r="Z127" s="1941"/>
      <c r="AA127" s="1941"/>
      <c r="AB127" s="1951" t="s">
        <v>306</v>
      </c>
      <c r="AC127" s="1941"/>
      <c r="AD127" s="1941"/>
      <c r="AE127" s="1941"/>
      <c r="AF127" s="1941"/>
      <c r="AG127" s="1951" t="s">
        <v>307</v>
      </c>
      <c r="AH127" s="1941"/>
      <c r="AI127" s="1941"/>
      <c r="AJ127" s="455" t="s">
        <v>86</v>
      </c>
      <c r="AK127" s="1952" t="s">
        <v>308</v>
      </c>
      <c r="AL127" s="1941"/>
      <c r="AM127" s="1941"/>
      <c r="AN127" s="1941"/>
      <c r="AO127" s="1941"/>
      <c r="AP127" s="1941"/>
      <c r="AQ127" s="456">
        <v>90000000</v>
      </c>
      <c r="AR127" s="457">
        <v>0</v>
      </c>
      <c r="AS127" s="516">
        <v>90000000</v>
      </c>
      <c r="AT127" s="464">
        <v>0</v>
      </c>
      <c r="AU127" s="457">
        <v>0</v>
      </c>
      <c r="AV127" s="457">
        <v>0</v>
      </c>
      <c r="AW127" s="464">
        <v>0</v>
      </c>
      <c r="AX127" s="457">
        <v>0</v>
      </c>
      <c r="AY127" s="457">
        <v>0</v>
      </c>
      <c r="AZ127" s="457">
        <v>0</v>
      </c>
      <c r="BA127" s="457">
        <v>0</v>
      </c>
      <c r="BB127" s="457">
        <v>0</v>
      </c>
      <c r="BC127" s="457">
        <v>0</v>
      </c>
    </row>
    <row r="128" spans="1:55" s="365" customFormat="1" ht="13.5" x14ac:dyDescent="0.2">
      <c r="A128" s="462" t="str">
        <f t="shared" si="8"/>
        <v>A2046510</v>
      </c>
      <c r="B128" s="1951" t="s">
        <v>35</v>
      </c>
      <c r="C128" s="1941"/>
      <c r="D128" s="1951" t="s">
        <v>315</v>
      </c>
      <c r="E128" s="1941"/>
      <c r="F128" s="1951" t="s">
        <v>313</v>
      </c>
      <c r="G128" s="1941"/>
      <c r="H128" s="1951" t="s">
        <v>316</v>
      </c>
      <c r="I128" s="1941"/>
      <c r="J128" s="1951" t="s">
        <v>325</v>
      </c>
      <c r="K128" s="1941"/>
      <c r="L128" s="1941"/>
      <c r="M128" s="1951" t="s">
        <v>317</v>
      </c>
      <c r="N128" s="1941"/>
      <c r="O128" s="1941"/>
      <c r="P128" s="1951"/>
      <c r="Q128" s="1941"/>
      <c r="R128" s="1951"/>
      <c r="S128" s="1941"/>
      <c r="T128" s="1954" t="s">
        <v>91</v>
      </c>
      <c r="U128" s="1941"/>
      <c r="V128" s="1941"/>
      <c r="W128" s="1941"/>
      <c r="X128" s="1941"/>
      <c r="Y128" s="1941"/>
      <c r="Z128" s="1941"/>
      <c r="AA128" s="1941"/>
      <c r="AB128" s="1951" t="s">
        <v>306</v>
      </c>
      <c r="AC128" s="1941"/>
      <c r="AD128" s="1941"/>
      <c r="AE128" s="1941"/>
      <c r="AF128" s="1941"/>
      <c r="AG128" s="1951" t="s">
        <v>307</v>
      </c>
      <c r="AH128" s="1941"/>
      <c r="AI128" s="1941"/>
      <c r="AJ128" s="455" t="s">
        <v>86</v>
      </c>
      <c r="AK128" s="1952" t="s">
        <v>308</v>
      </c>
      <c r="AL128" s="1941"/>
      <c r="AM128" s="1941"/>
      <c r="AN128" s="1941"/>
      <c r="AO128" s="1941"/>
      <c r="AP128" s="1941"/>
      <c r="AQ128" s="456">
        <v>1583900000</v>
      </c>
      <c r="AR128" s="456">
        <v>1383900000.5</v>
      </c>
      <c r="AS128" s="516">
        <v>199999999.5</v>
      </c>
      <c r="AT128" s="464">
        <v>0</v>
      </c>
      <c r="AU128" s="456">
        <v>914865352</v>
      </c>
      <c r="AV128" s="456">
        <v>469034648.5</v>
      </c>
      <c r="AW128" s="463">
        <v>457432672</v>
      </c>
      <c r="AX128" s="456">
        <v>457432680</v>
      </c>
      <c r="AY128" s="456">
        <v>457432672</v>
      </c>
      <c r="AZ128" s="457">
        <v>0</v>
      </c>
      <c r="BA128" s="456">
        <v>457432672</v>
      </c>
      <c r="BB128" s="457">
        <v>0</v>
      </c>
      <c r="BC128" s="457">
        <v>0</v>
      </c>
    </row>
    <row r="129" spans="1:55" s="365" customFormat="1" ht="13.5" x14ac:dyDescent="0.2">
      <c r="A129" s="462" t="str">
        <f t="shared" si="8"/>
        <v>A2046810</v>
      </c>
      <c r="B129" s="1951" t="s">
        <v>35</v>
      </c>
      <c r="C129" s="1941"/>
      <c r="D129" s="1951" t="s">
        <v>315</v>
      </c>
      <c r="E129" s="1941"/>
      <c r="F129" s="1951" t="s">
        <v>313</v>
      </c>
      <c r="G129" s="1941"/>
      <c r="H129" s="1951" t="s">
        <v>316</v>
      </c>
      <c r="I129" s="1941"/>
      <c r="J129" s="1951" t="s">
        <v>325</v>
      </c>
      <c r="K129" s="1941"/>
      <c r="L129" s="1941"/>
      <c r="M129" s="1951" t="s">
        <v>327</v>
      </c>
      <c r="N129" s="1941"/>
      <c r="O129" s="1941"/>
      <c r="P129" s="1951"/>
      <c r="Q129" s="1941"/>
      <c r="R129" s="1951"/>
      <c r="S129" s="1941"/>
      <c r="T129" s="1954" t="s">
        <v>691</v>
      </c>
      <c r="U129" s="1941"/>
      <c r="V129" s="1941"/>
      <c r="W129" s="1941"/>
      <c r="X129" s="1941"/>
      <c r="Y129" s="1941"/>
      <c r="Z129" s="1941"/>
      <c r="AA129" s="1941"/>
      <c r="AB129" s="1951" t="s">
        <v>306</v>
      </c>
      <c r="AC129" s="1941"/>
      <c r="AD129" s="1941"/>
      <c r="AE129" s="1941"/>
      <c r="AF129" s="1941"/>
      <c r="AG129" s="1951" t="s">
        <v>307</v>
      </c>
      <c r="AH129" s="1941"/>
      <c r="AI129" s="1941"/>
      <c r="AJ129" s="455" t="s">
        <v>86</v>
      </c>
      <c r="AK129" s="1952" t="s">
        <v>308</v>
      </c>
      <c r="AL129" s="1941"/>
      <c r="AM129" s="1941"/>
      <c r="AN129" s="1941"/>
      <c r="AO129" s="1941"/>
      <c r="AP129" s="1941"/>
      <c r="AQ129" s="456">
        <v>50000000</v>
      </c>
      <c r="AR129" s="457">
        <v>0</v>
      </c>
      <c r="AS129" s="516">
        <v>50000000</v>
      </c>
      <c r="AT129" s="464">
        <v>0</v>
      </c>
      <c r="AU129" s="457">
        <v>0</v>
      </c>
      <c r="AV129" s="457">
        <v>0</v>
      </c>
      <c r="AW129" s="464">
        <v>0</v>
      </c>
      <c r="AX129" s="457">
        <v>0</v>
      </c>
      <c r="AY129" s="457">
        <v>0</v>
      </c>
      <c r="AZ129" s="457">
        <v>0</v>
      </c>
      <c r="BA129" s="457">
        <v>0</v>
      </c>
      <c r="BB129" s="457">
        <v>0</v>
      </c>
      <c r="BC129" s="457">
        <v>0</v>
      </c>
    </row>
    <row r="130" spans="1:55" s="365" customFormat="1" ht="13.5" x14ac:dyDescent="0.2">
      <c r="A130" s="462" t="str">
        <f t="shared" si="8"/>
        <v>A204710</v>
      </c>
      <c r="B130" s="1940" t="s">
        <v>35</v>
      </c>
      <c r="C130" s="1941"/>
      <c r="D130" s="1940" t="s">
        <v>315</v>
      </c>
      <c r="E130" s="1941"/>
      <c r="F130" s="1940" t="s">
        <v>313</v>
      </c>
      <c r="G130" s="1941"/>
      <c r="H130" s="1940" t="s">
        <v>316</v>
      </c>
      <c r="I130" s="1941"/>
      <c r="J130" s="1940" t="s">
        <v>326</v>
      </c>
      <c r="K130" s="1941"/>
      <c r="L130" s="1941"/>
      <c r="M130" s="1940"/>
      <c r="N130" s="1941"/>
      <c r="O130" s="1941"/>
      <c r="P130" s="1940"/>
      <c r="Q130" s="1941"/>
      <c r="R130" s="1940"/>
      <c r="S130" s="1941"/>
      <c r="T130" s="1944" t="s">
        <v>253</v>
      </c>
      <c r="U130" s="1941"/>
      <c r="V130" s="1941"/>
      <c r="W130" s="1941"/>
      <c r="X130" s="1941"/>
      <c r="Y130" s="1941"/>
      <c r="Z130" s="1941"/>
      <c r="AA130" s="1941"/>
      <c r="AB130" s="1940" t="s">
        <v>306</v>
      </c>
      <c r="AC130" s="1941"/>
      <c r="AD130" s="1941"/>
      <c r="AE130" s="1941"/>
      <c r="AF130" s="1941"/>
      <c r="AG130" s="1940" t="s">
        <v>307</v>
      </c>
      <c r="AH130" s="1941"/>
      <c r="AI130" s="1941"/>
      <c r="AJ130" s="451" t="s">
        <v>86</v>
      </c>
      <c r="AK130" s="1947" t="s">
        <v>308</v>
      </c>
      <c r="AL130" s="1941"/>
      <c r="AM130" s="1941"/>
      <c r="AN130" s="1941"/>
      <c r="AO130" s="1941"/>
      <c r="AP130" s="1941"/>
      <c r="AQ130" s="452">
        <v>101400000</v>
      </c>
      <c r="AR130" s="452">
        <v>65534629</v>
      </c>
      <c r="AS130" s="514">
        <v>35865371</v>
      </c>
      <c r="AT130" s="559">
        <v>0</v>
      </c>
      <c r="AU130" s="452">
        <v>41334446</v>
      </c>
      <c r="AV130" s="452">
        <v>24200183</v>
      </c>
      <c r="AW130" s="558">
        <v>41334446</v>
      </c>
      <c r="AX130" s="453">
        <v>0</v>
      </c>
      <c r="AY130" s="452">
        <v>41334446</v>
      </c>
      <c r="AZ130" s="453">
        <v>0</v>
      </c>
      <c r="BA130" s="452">
        <v>41334446</v>
      </c>
      <c r="BB130" s="453">
        <v>0</v>
      </c>
      <c r="BC130" s="453">
        <v>0</v>
      </c>
    </row>
    <row r="131" spans="1:55" s="365" customFormat="1" ht="13.5" x14ac:dyDescent="0.2">
      <c r="A131" s="462" t="str">
        <f t="shared" si="8"/>
        <v>A2047510</v>
      </c>
      <c r="B131" s="1951" t="s">
        <v>35</v>
      </c>
      <c r="C131" s="1941"/>
      <c r="D131" s="1951" t="s">
        <v>315</v>
      </c>
      <c r="E131" s="1941"/>
      <c r="F131" s="1951" t="s">
        <v>313</v>
      </c>
      <c r="G131" s="1941"/>
      <c r="H131" s="1951" t="s">
        <v>316</v>
      </c>
      <c r="I131" s="1941"/>
      <c r="J131" s="1951" t="s">
        <v>326</v>
      </c>
      <c r="K131" s="1941"/>
      <c r="L131" s="1941"/>
      <c r="M131" s="1951" t="s">
        <v>317</v>
      </c>
      <c r="N131" s="1941"/>
      <c r="O131" s="1941"/>
      <c r="P131" s="1951"/>
      <c r="Q131" s="1941"/>
      <c r="R131" s="1951"/>
      <c r="S131" s="1941"/>
      <c r="T131" s="1954" t="s">
        <v>92</v>
      </c>
      <c r="U131" s="1941"/>
      <c r="V131" s="1941"/>
      <c r="W131" s="1941"/>
      <c r="X131" s="1941"/>
      <c r="Y131" s="1941"/>
      <c r="Z131" s="1941"/>
      <c r="AA131" s="1941"/>
      <c r="AB131" s="1951" t="s">
        <v>306</v>
      </c>
      <c r="AC131" s="1941"/>
      <c r="AD131" s="1941"/>
      <c r="AE131" s="1941"/>
      <c r="AF131" s="1941"/>
      <c r="AG131" s="1951" t="s">
        <v>307</v>
      </c>
      <c r="AH131" s="1941"/>
      <c r="AI131" s="1941"/>
      <c r="AJ131" s="455" t="s">
        <v>86</v>
      </c>
      <c r="AK131" s="1952" t="s">
        <v>308</v>
      </c>
      <c r="AL131" s="1941"/>
      <c r="AM131" s="1941"/>
      <c r="AN131" s="1941"/>
      <c r="AO131" s="1941"/>
      <c r="AP131" s="1941"/>
      <c r="AQ131" s="456">
        <v>6000000</v>
      </c>
      <c r="AR131" s="456">
        <v>837000</v>
      </c>
      <c r="AS131" s="516">
        <v>5163000</v>
      </c>
      <c r="AT131" s="464">
        <v>0</v>
      </c>
      <c r="AU131" s="456">
        <v>837000</v>
      </c>
      <c r="AV131" s="457">
        <v>0</v>
      </c>
      <c r="AW131" s="463">
        <v>837000</v>
      </c>
      <c r="AX131" s="457">
        <v>0</v>
      </c>
      <c r="AY131" s="456">
        <v>837000</v>
      </c>
      <c r="AZ131" s="457">
        <v>0</v>
      </c>
      <c r="BA131" s="456">
        <v>837000</v>
      </c>
      <c r="BB131" s="457">
        <v>0</v>
      </c>
      <c r="BC131" s="457">
        <v>0</v>
      </c>
    </row>
    <row r="132" spans="1:55" s="365" customFormat="1" ht="13.5" x14ac:dyDescent="0.2">
      <c r="A132" s="462" t="str">
        <f t="shared" si="8"/>
        <v>A2047610</v>
      </c>
      <c r="B132" s="1951" t="s">
        <v>35</v>
      </c>
      <c r="C132" s="1941"/>
      <c r="D132" s="1951" t="s">
        <v>315</v>
      </c>
      <c r="E132" s="1941"/>
      <c r="F132" s="1951" t="s">
        <v>313</v>
      </c>
      <c r="G132" s="1941"/>
      <c r="H132" s="1951" t="s">
        <v>316</v>
      </c>
      <c r="I132" s="1941"/>
      <c r="J132" s="1951" t="s">
        <v>326</v>
      </c>
      <c r="K132" s="1941"/>
      <c r="L132" s="1941"/>
      <c r="M132" s="1951" t="s">
        <v>325</v>
      </c>
      <c r="N132" s="1941"/>
      <c r="O132" s="1941"/>
      <c r="P132" s="1951"/>
      <c r="Q132" s="1941"/>
      <c r="R132" s="1951"/>
      <c r="S132" s="1941"/>
      <c r="T132" s="1954" t="s">
        <v>93</v>
      </c>
      <c r="U132" s="1941"/>
      <c r="V132" s="1941"/>
      <c r="W132" s="1941"/>
      <c r="X132" s="1941"/>
      <c r="Y132" s="1941"/>
      <c r="Z132" s="1941"/>
      <c r="AA132" s="1941"/>
      <c r="AB132" s="1951" t="s">
        <v>306</v>
      </c>
      <c r="AC132" s="1941"/>
      <c r="AD132" s="1941"/>
      <c r="AE132" s="1941"/>
      <c r="AF132" s="1941"/>
      <c r="AG132" s="1951" t="s">
        <v>307</v>
      </c>
      <c r="AH132" s="1941"/>
      <c r="AI132" s="1941"/>
      <c r="AJ132" s="455" t="s">
        <v>86</v>
      </c>
      <c r="AK132" s="1952" t="s">
        <v>308</v>
      </c>
      <c r="AL132" s="1941"/>
      <c r="AM132" s="1941"/>
      <c r="AN132" s="1941"/>
      <c r="AO132" s="1941"/>
      <c r="AP132" s="1941"/>
      <c r="AQ132" s="456">
        <v>95400000</v>
      </c>
      <c r="AR132" s="456">
        <v>64697629</v>
      </c>
      <c r="AS132" s="516">
        <v>30702371</v>
      </c>
      <c r="AT132" s="464">
        <v>0</v>
      </c>
      <c r="AU132" s="456">
        <v>40497446</v>
      </c>
      <c r="AV132" s="456">
        <v>24200183</v>
      </c>
      <c r="AW132" s="463">
        <v>40497446</v>
      </c>
      <c r="AX132" s="457">
        <v>0</v>
      </c>
      <c r="AY132" s="456">
        <v>40497446</v>
      </c>
      <c r="AZ132" s="457">
        <v>0</v>
      </c>
      <c r="BA132" s="456">
        <v>40497446</v>
      </c>
      <c r="BB132" s="457">
        <v>0</v>
      </c>
      <c r="BC132" s="457">
        <v>0</v>
      </c>
    </row>
    <row r="133" spans="1:55" s="365" customFormat="1" ht="13.5" x14ac:dyDescent="0.2">
      <c r="A133" s="462" t="str">
        <f t="shared" si="8"/>
        <v>A204810</v>
      </c>
      <c r="B133" s="1940" t="s">
        <v>35</v>
      </c>
      <c r="C133" s="1941"/>
      <c r="D133" s="1940" t="s">
        <v>315</v>
      </c>
      <c r="E133" s="1941"/>
      <c r="F133" s="1940" t="s">
        <v>313</v>
      </c>
      <c r="G133" s="1941"/>
      <c r="H133" s="1940" t="s">
        <v>316</v>
      </c>
      <c r="I133" s="1941"/>
      <c r="J133" s="1940" t="s">
        <v>327</v>
      </c>
      <c r="K133" s="1941"/>
      <c r="L133" s="1941"/>
      <c r="M133" s="1940"/>
      <c r="N133" s="1941"/>
      <c r="O133" s="1941"/>
      <c r="P133" s="1940"/>
      <c r="Q133" s="1941"/>
      <c r="R133" s="1940"/>
      <c r="S133" s="1941"/>
      <c r="T133" s="1944" t="s">
        <v>338</v>
      </c>
      <c r="U133" s="1941"/>
      <c r="V133" s="1941"/>
      <c r="W133" s="1941"/>
      <c r="X133" s="1941"/>
      <c r="Y133" s="1941"/>
      <c r="Z133" s="1941"/>
      <c r="AA133" s="1941"/>
      <c r="AB133" s="1940" t="s">
        <v>306</v>
      </c>
      <c r="AC133" s="1941"/>
      <c r="AD133" s="1941"/>
      <c r="AE133" s="1941"/>
      <c r="AF133" s="1941"/>
      <c r="AG133" s="1940" t="s">
        <v>307</v>
      </c>
      <c r="AH133" s="1941"/>
      <c r="AI133" s="1941"/>
      <c r="AJ133" s="451" t="s">
        <v>86</v>
      </c>
      <c r="AK133" s="1947" t="s">
        <v>308</v>
      </c>
      <c r="AL133" s="1941"/>
      <c r="AM133" s="1941"/>
      <c r="AN133" s="1941"/>
      <c r="AO133" s="1941"/>
      <c r="AP133" s="1941"/>
      <c r="AQ133" s="452">
        <v>1343176172</v>
      </c>
      <c r="AR133" s="452">
        <v>1343176172</v>
      </c>
      <c r="AS133" s="515">
        <v>0</v>
      </c>
      <c r="AT133" s="559">
        <v>0</v>
      </c>
      <c r="AU133" s="452">
        <v>739453810</v>
      </c>
      <c r="AV133" s="452">
        <v>603722362</v>
      </c>
      <c r="AW133" s="558">
        <v>739453810</v>
      </c>
      <c r="AX133" s="453">
        <v>0</v>
      </c>
      <c r="AY133" s="452">
        <v>722626608</v>
      </c>
      <c r="AZ133" s="452">
        <v>16827202</v>
      </c>
      <c r="BA133" s="452">
        <v>722626608</v>
      </c>
      <c r="BB133" s="453">
        <v>0</v>
      </c>
      <c r="BC133" s="452">
        <v>1193923</v>
      </c>
    </row>
    <row r="134" spans="1:55" s="365" customFormat="1" ht="13.5" x14ac:dyDescent="0.2">
      <c r="A134" s="462" t="str">
        <f t="shared" si="8"/>
        <v>A2048110</v>
      </c>
      <c r="B134" s="1951" t="s">
        <v>35</v>
      </c>
      <c r="C134" s="1941"/>
      <c r="D134" s="1951" t="s">
        <v>315</v>
      </c>
      <c r="E134" s="1941"/>
      <c r="F134" s="1951" t="s">
        <v>313</v>
      </c>
      <c r="G134" s="1941"/>
      <c r="H134" s="1951" t="s">
        <v>316</v>
      </c>
      <c r="I134" s="1941"/>
      <c r="J134" s="1951" t="s">
        <v>327</v>
      </c>
      <c r="K134" s="1941"/>
      <c r="L134" s="1941"/>
      <c r="M134" s="1951" t="s">
        <v>312</v>
      </c>
      <c r="N134" s="1941"/>
      <c r="O134" s="1941"/>
      <c r="P134" s="1951"/>
      <c r="Q134" s="1941"/>
      <c r="R134" s="1951"/>
      <c r="S134" s="1941"/>
      <c r="T134" s="1954" t="s">
        <v>94</v>
      </c>
      <c r="U134" s="1941"/>
      <c r="V134" s="1941"/>
      <c r="W134" s="1941"/>
      <c r="X134" s="1941"/>
      <c r="Y134" s="1941"/>
      <c r="Z134" s="1941"/>
      <c r="AA134" s="1941"/>
      <c r="AB134" s="1951" t="s">
        <v>306</v>
      </c>
      <c r="AC134" s="1941"/>
      <c r="AD134" s="1941"/>
      <c r="AE134" s="1941"/>
      <c r="AF134" s="1941"/>
      <c r="AG134" s="1951" t="s">
        <v>307</v>
      </c>
      <c r="AH134" s="1941"/>
      <c r="AI134" s="1941"/>
      <c r="AJ134" s="455" t="s">
        <v>86</v>
      </c>
      <c r="AK134" s="1952" t="s">
        <v>308</v>
      </c>
      <c r="AL134" s="1941"/>
      <c r="AM134" s="1941"/>
      <c r="AN134" s="1941"/>
      <c r="AO134" s="1941"/>
      <c r="AP134" s="1941"/>
      <c r="AQ134" s="456">
        <v>143815862</v>
      </c>
      <c r="AR134" s="456">
        <v>143815862</v>
      </c>
      <c r="AS134" s="517">
        <v>0</v>
      </c>
      <c r="AT134" s="464">
        <v>0</v>
      </c>
      <c r="AU134" s="456">
        <v>68122064</v>
      </c>
      <c r="AV134" s="456">
        <v>75693798</v>
      </c>
      <c r="AW134" s="463">
        <v>68122064</v>
      </c>
      <c r="AX134" s="457">
        <v>0</v>
      </c>
      <c r="AY134" s="456">
        <v>67710274</v>
      </c>
      <c r="AZ134" s="456">
        <v>411790</v>
      </c>
      <c r="BA134" s="456">
        <v>67710274</v>
      </c>
      <c r="BB134" s="457">
        <v>0</v>
      </c>
      <c r="BC134" s="457">
        <v>0</v>
      </c>
    </row>
    <row r="135" spans="1:55" s="365" customFormat="1" ht="13.5" x14ac:dyDescent="0.2">
      <c r="A135" s="462" t="str">
        <f t="shared" si="8"/>
        <v>A2048210</v>
      </c>
      <c r="B135" s="1951" t="s">
        <v>35</v>
      </c>
      <c r="C135" s="1941"/>
      <c r="D135" s="1951" t="s">
        <v>315</v>
      </c>
      <c r="E135" s="1941"/>
      <c r="F135" s="1951" t="s">
        <v>313</v>
      </c>
      <c r="G135" s="1941"/>
      <c r="H135" s="1951" t="s">
        <v>316</v>
      </c>
      <c r="I135" s="1941"/>
      <c r="J135" s="1951" t="s">
        <v>327</v>
      </c>
      <c r="K135" s="1941"/>
      <c r="L135" s="1941"/>
      <c r="M135" s="1951" t="s">
        <v>315</v>
      </c>
      <c r="N135" s="1941"/>
      <c r="O135" s="1941"/>
      <c r="P135" s="1951"/>
      <c r="Q135" s="1941"/>
      <c r="R135" s="1951"/>
      <c r="S135" s="1941"/>
      <c r="T135" s="1954" t="s">
        <v>95</v>
      </c>
      <c r="U135" s="1941"/>
      <c r="V135" s="1941"/>
      <c r="W135" s="1941"/>
      <c r="X135" s="1941"/>
      <c r="Y135" s="1941"/>
      <c r="Z135" s="1941"/>
      <c r="AA135" s="1941"/>
      <c r="AB135" s="1951" t="s">
        <v>306</v>
      </c>
      <c r="AC135" s="1941"/>
      <c r="AD135" s="1941"/>
      <c r="AE135" s="1941"/>
      <c r="AF135" s="1941"/>
      <c r="AG135" s="1951" t="s">
        <v>307</v>
      </c>
      <c r="AH135" s="1941"/>
      <c r="AI135" s="1941"/>
      <c r="AJ135" s="455" t="s">
        <v>86</v>
      </c>
      <c r="AK135" s="1952" t="s">
        <v>308</v>
      </c>
      <c r="AL135" s="1941"/>
      <c r="AM135" s="1941"/>
      <c r="AN135" s="1941"/>
      <c r="AO135" s="1941"/>
      <c r="AP135" s="1941"/>
      <c r="AQ135" s="456">
        <v>794010310</v>
      </c>
      <c r="AR135" s="456">
        <v>794010310</v>
      </c>
      <c r="AS135" s="517">
        <v>0</v>
      </c>
      <c r="AT135" s="464">
        <v>0</v>
      </c>
      <c r="AU135" s="456">
        <v>466900312</v>
      </c>
      <c r="AV135" s="456">
        <v>327109998</v>
      </c>
      <c r="AW135" s="463">
        <v>466900312</v>
      </c>
      <c r="AX135" s="457">
        <v>0</v>
      </c>
      <c r="AY135" s="456">
        <v>463831242</v>
      </c>
      <c r="AZ135" s="456">
        <v>3069070</v>
      </c>
      <c r="BA135" s="456">
        <v>463831242</v>
      </c>
      <c r="BB135" s="457">
        <v>0</v>
      </c>
      <c r="BC135" s="456">
        <v>1061023</v>
      </c>
    </row>
    <row r="136" spans="1:55" s="365" customFormat="1" ht="13.5" x14ac:dyDescent="0.2">
      <c r="A136" s="462" t="str">
        <f t="shared" si="8"/>
        <v>A2048310</v>
      </c>
      <c r="B136" s="1951" t="s">
        <v>35</v>
      </c>
      <c r="C136" s="1941"/>
      <c r="D136" s="1951" t="s">
        <v>315</v>
      </c>
      <c r="E136" s="1941"/>
      <c r="F136" s="1951" t="s">
        <v>313</v>
      </c>
      <c r="G136" s="1941"/>
      <c r="H136" s="1951" t="s">
        <v>316</v>
      </c>
      <c r="I136" s="1941"/>
      <c r="J136" s="1951" t="s">
        <v>327</v>
      </c>
      <c r="K136" s="1941"/>
      <c r="L136" s="1941"/>
      <c r="M136" s="1951" t="s">
        <v>322</v>
      </c>
      <c r="N136" s="1941"/>
      <c r="O136" s="1941"/>
      <c r="P136" s="1951"/>
      <c r="Q136" s="1941"/>
      <c r="R136" s="1951"/>
      <c r="S136" s="1941"/>
      <c r="T136" s="1954" t="s">
        <v>96</v>
      </c>
      <c r="U136" s="1941"/>
      <c r="V136" s="1941"/>
      <c r="W136" s="1941"/>
      <c r="X136" s="1941"/>
      <c r="Y136" s="1941"/>
      <c r="Z136" s="1941"/>
      <c r="AA136" s="1941"/>
      <c r="AB136" s="1951" t="s">
        <v>306</v>
      </c>
      <c r="AC136" s="1941"/>
      <c r="AD136" s="1941"/>
      <c r="AE136" s="1941"/>
      <c r="AF136" s="1941"/>
      <c r="AG136" s="1951" t="s">
        <v>307</v>
      </c>
      <c r="AH136" s="1941"/>
      <c r="AI136" s="1941"/>
      <c r="AJ136" s="455" t="s">
        <v>86</v>
      </c>
      <c r="AK136" s="1952" t="s">
        <v>308</v>
      </c>
      <c r="AL136" s="1941"/>
      <c r="AM136" s="1941"/>
      <c r="AN136" s="1941"/>
      <c r="AO136" s="1941"/>
      <c r="AP136" s="1941"/>
      <c r="AQ136" s="456">
        <v>350000</v>
      </c>
      <c r="AR136" s="456">
        <v>350000</v>
      </c>
      <c r="AS136" s="517">
        <v>0</v>
      </c>
      <c r="AT136" s="464">
        <v>0</v>
      </c>
      <c r="AU136" s="456">
        <v>55247</v>
      </c>
      <c r="AV136" s="456">
        <v>294753</v>
      </c>
      <c r="AW136" s="463">
        <v>55247</v>
      </c>
      <c r="AX136" s="457">
        <v>0</v>
      </c>
      <c r="AY136" s="456">
        <v>55247</v>
      </c>
      <c r="AZ136" s="457">
        <v>0</v>
      </c>
      <c r="BA136" s="456">
        <v>55247</v>
      </c>
      <c r="BB136" s="457">
        <v>0</v>
      </c>
      <c r="BC136" s="457">
        <v>0</v>
      </c>
    </row>
    <row r="137" spans="1:55" s="365" customFormat="1" ht="13.5" x14ac:dyDescent="0.2">
      <c r="A137" s="462" t="str">
        <f t="shared" si="8"/>
        <v>A2048510</v>
      </c>
      <c r="B137" s="1951" t="s">
        <v>35</v>
      </c>
      <c r="C137" s="1941"/>
      <c r="D137" s="1951" t="s">
        <v>315</v>
      </c>
      <c r="E137" s="1941"/>
      <c r="F137" s="1951" t="s">
        <v>313</v>
      </c>
      <c r="G137" s="1941"/>
      <c r="H137" s="1951" t="s">
        <v>316</v>
      </c>
      <c r="I137" s="1941"/>
      <c r="J137" s="1951" t="s">
        <v>327</v>
      </c>
      <c r="K137" s="1941"/>
      <c r="L137" s="1941"/>
      <c r="M137" s="1951" t="s">
        <v>317</v>
      </c>
      <c r="N137" s="1941"/>
      <c r="O137" s="1941"/>
      <c r="P137" s="1951"/>
      <c r="Q137" s="1941"/>
      <c r="R137" s="1951"/>
      <c r="S137" s="1941"/>
      <c r="T137" s="1954" t="s">
        <v>97</v>
      </c>
      <c r="U137" s="1941"/>
      <c r="V137" s="1941"/>
      <c r="W137" s="1941"/>
      <c r="X137" s="1941"/>
      <c r="Y137" s="1941"/>
      <c r="Z137" s="1941"/>
      <c r="AA137" s="1941"/>
      <c r="AB137" s="1951" t="s">
        <v>306</v>
      </c>
      <c r="AC137" s="1941"/>
      <c r="AD137" s="1941"/>
      <c r="AE137" s="1941"/>
      <c r="AF137" s="1941"/>
      <c r="AG137" s="1951" t="s">
        <v>307</v>
      </c>
      <c r="AH137" s="1941"/>
      <c r="AI137" s="1941"/>
      <c r="AJ137" s="455" t="s">
        <v>86</v>
      </c>
      <c r="AK137" s="1952" t="s">
        <v>308</v>
      </c>
      <c r="AL137" s="1941"/>
      <c r="AM137" s="1941"/>
      <c r="AN137" s="1941"/>
      <c r="AO137" s="1941"/>
      <c r="AP137" s="1941"/>
      <c r="AQ137" s="456">
        <v>185000000</v>
      </c>
      <c r="AR137" s="456">
        <v>185000000</v>
      </c>
      <c r="AS137" s="517">
        <v>0</v>
      </c>
      <c r="AT137" s="464">
        <v>0</v>
      </c>
      <c r="AU137" s="456">
        <v>84140245</v>
      </c>
      <c r="AV137" s="456">
        <v>100859755</v>
      </c>
      <c r="AW137" s="463">
        <v>84140245</v>
      </c>
      <c r="AX137" s="457">
        <v>0</v>
      </c>
      <c r="AY137" s="456">
        <v>71315571</v>
      </c>
      <c r="AZ137" s="456">
        <v>12824674</v>
      </c>
      <c r="BA137" s="456">
        <v>71315571</v>
      </c>
      <c r="BB137" s="457">
        <v>0</v>
      </c>
      <c r="BC137" s="456">
        <v>132900</v>
      </c>
    </row>
    <row r="138" spans="1:55" s="365" customFormat="1" ht="13.5" x14ac:dyDescent="0.2">
      <c r="A138" s="462" t="str">
        <f t="shared" si="8"/>
        <v>A2048610</v>
      </c>
      <c r="B138" s="1951" t="s">
        <v>35</v>
      </c>
      <c r="C138" s="1941"/>
      <c r="D138" s="1951" t="s">
        <v>315</v>
      </c>
      <c r="E138" s="1941"/>
      <c r="F138" s="1951" t="s">
        <v>313</v>
      </c>
      <c r="G138" s="1941"/>
      <c r="H138" s="1951" t="s">
        <v>316</v>
      </c>
      <c r="I138" s="1941"/>
      <c r="J138" s="1951" t="s">
        <v>327</v>
      </c>
      <c r="K138" s="1941"/>
      <c r="L138" s="1941"/>
      <c r="M138" s="1951" t="s">
        <v>325</v>
      </c>
      <c r="N138" s="1941"/>
      <c r="O138" s="1941"/>
      <c r="P138" s="1951"/>
      <c r="Q138" s="1941"/>
      <c r="R138" s="1951"/>
      <c r="S138" s="1941"/>
      <c r="T138" s="1954" t="s">
        <v>98</v>
      </c>
      <c r="U138" s="1941"/>
      <c r="V138" s="1941"/>
      <c r="W138" s="1941"/>
      <c r="X138" s="1941"/>
      <c r="Y138" s="1941"/>
      <c r="Z138" s="1941"/>
      <c r="AA138" s="1941"/>
      <c r="AB138" s="1951" t="s">
        <v>306</v>
      </c>
      <c r="AC138" s="1941"/>
      <c r="AD138" s="1941"/>
      <c r="AE138" s="1941"/>
      <c r="AF138" s="1941"/>
      <c r="AG138" s="1951" t="s">
        <v>307</v>
      </c>
      <c r="AH138" s="1941"/>
      <c r="AI138" s="1941"/>
      <c r="AJ138" s="455" t="s">
        <v>86</v>
      </c>
      <c r="AK138" s="1952" t="s">
        <v>308</v>
      </c>
      <c r="AL138" s="1941"/>
      <c r="AM138" s="1941"/>
      <c r="AN138" s="1941"/>
      <c r="AO138" s="1941"/>
      <c r="AP138" s="1941"/>
      <c r="AQ138" s="456">
        <v>220000000</v>
      </c>
      <c r="AR138" s="456">
        <v>220000000</v>
      </c>
      <c r="AS138" s="517">
        <v>0</v>
      </c>
      <c r="AT138" s="464">
        <v>0</v>
      </c>
      <c r="AU138" s="456">
        <v>120235942</v>
      </c>
      <c r="AV138" s="456">
        <v>99764058</v>
      </c>
      <c r="AW138" s="463">
        <v>120235942</v>
      </c>
      <c r="AX138" s="457">
        <v>0</v>
      </c>
      <c r="AY138" s="456">
        <v>119714274</v>
      </c>
      <c r="AZ138" s="456">
        <v>521668</v>
      </c>
      <c r="BA138" s="456">
        <v>119714274</v>
      </c>
      <c r="BB138" s="457">
        <v>0</v>
      </c>
      <c r="BC138" s="457">
        <v>0</v>
      </c>
    </row>
    <row r="139" spans="1:55" s="365" customFormat="1" ht="13.5" x14ac:dyDescent="0.2">
      <c r="A139" s="462" t="str">
        <f t="shared" si="8"/>
        <v>A204910</v>
      </c>
      <c r="B139" s="1940" t="s">
        <v>35</v>
      </c>
      <c r="C139" s="1941"/>
      <c r="D139" s="1940" t="s">
        <v>315</v>
      </c>
      <c r="E139" s="1941"/>
      <c r="F139" s="1940" t="s">
        <v>313</v>
      </c>
      <c r="G139" s="1941"/>
      <c r="H139" s="1940" t="s">
        <v>316</v>
      </c>
      <c r="I139" s="1941"/>
      <c r="J139" s="1940" t="s">
        <v>321</v>
      </c>
      <c r="K139" s="1941"/>
      <c r="L139" s="1941"/>
      <c r="M139" s="1940"/>
      <c r="N139" s="1941"/>
      <c r="O139" s="1941"/>
      <c r="P139" s="1940"/>
      <c r="Q139" s="1941"/>
      <c r="R139" s="1940"/>
      <c r="S139" s="1941"/>
      <c r="T139" s="1944" t="s">
        <v>257</v>
      </c>
      <c r="U139" s="1941"/>
      <c r="V139" s="1941"/>
      <c r="W139" s="1941"/>
      <c r="X139" s="1941"/>
      <c r="Y139" s="1941"/>
      <c r="Z139" s="1941"/>
      <c r="AA139" s="1941"/>
      <c r="AB139" s="1940" t="s">
        <v>306</v>
      </c>
      <c r="AC139" s="1941"/>
      <c r="AD139" s="1941"/>
      <c r="AE139" s="1941"/>
      <c r="AF139" s="1941"/>
      <c r="AG139" s="1940" t="s">
        <v>307</v>
      </c>
      <c r="AH139" s="1941"/>
      <c r="AI139" s="1941"/>
      <c r="AJ139" s="451" t="s">
        <v>86</v>
      </c>
      <c r="AK139" s="1947" t="s">
        <v>308</v>
      </c>
      <c r="AL139" s="1941"/>
      <c r="AM139" s="1941"/>
      <c r="AN139" s="1941"/>
      <c r="AO139" s="1941"/>
      <c r="AP139" s="1941"/>
      <c r="AQ139" s="452">
        <v>597250000</v>
      </c>
      <c r="AR139" s="452">
        <v>575263740</v>
      </c>
      <c r="AS139" s="514">
        <v>21986260</v>
      </c>
      <c r="AT139" s="559">
        <v>0</v>
      </c>
      <c r="AU139" s="452">
        <v>574786498</v>
      </c>
      <c r="AV139" s="452">
        <v>477242</v>
      </c>
      <c r="AW139" s="558">
        <v>574786498</v>
      </c>
      <c r="AX139" s="453">
        <v>0</v>
      </c>
      <c r="AY139" s="452">
        <v>574786498</v>
      </c>
      <c r="AZ139" s="453">
        <v>0</v>
      </c>
      <c r="BA139" s="452">
        <v>574786498</v>
      </c>
      <c r="BB139" s="453">
        <v>0</v>
      </c>
      <c r="BC139" s="453">
        <v>0</v>
      </c>
    </row>
    <row r="140" spans="1:55" s="365" customFormat="1" ht="13.5" x14ac:dyDescent="0.2">
      <c r="A140" s="462" t="str">
        <f t="shared" si="8"/>
        <v>A2049110</v>
      </c>
      <c r="B140" s="1951" t="s">
        <v>35</v>
      </c>
      <c r="C140" s="1941"/>
      <c r="D140" s="1951" t="s">
        <v>315</v>
      </c>
      <c r="E140" s="1941"/>
      <c r="F140" s="1951" t="s">
        <v>313</v>
      </c>
      <c r="G140" s="1941"/>
      <c r="H140" s="1951" t="s">
        <v>316</v>
      </c>
      <c r="I140" s="1941"/>
      <c r="J140" s="1951" t="s">
        <v>321</v>
      </c>
      <c r="K140" s="1941"/>
      <c r="L140" s="1941"/>
      <c r="M140" s="1951" t="s">
        <v>312</v>
      </c>
      <c r="N140" s="1941"/>
      <c r="O140" s="1941"/>
      <c r="P140" s="1951"/>
      <c r="Q140" s="1941"/>
      <c r="R140" s="1951"/>
      <c r="S140" s="1941"/>
      <c r="T140" s="1954" t="s">
        <v>99</v>
      </c>
      <c r="U140" s="1941"/>
      <c r="V140" s="1941"/>
      <c r="W140" s="1941"/>
      <c r="X140" s="1941"/>
      <c r="Y140" s="1941"/>
      <c r="Z140" s="1941"/>
      <c r="AA140" s="1941"/>
      <c r="AB140" s="1951" t="s">
        <v>306</v>
      </c>
      <c r="AC140" s="1941"/>
      <c r="AD140" s="1941"/>
      <c r="AE140" s="1941"/>
      <c r="AF140" s="1941"/>
      <c r="AG140" s="1951" t="s">
        <v>307</v>
      </c>
      <c r="AH140" s="1941"/>
      <c r="AI140" s="1941"/>
      <c r="AJ140" s="455" t="s">
        <v>86</v>
      </c>
      <c r="AK140" s="1952" t="s">
        <v>308</v>
      </c>
      <c r="AL140" s="1941"/>
      <c r="AM140" s="1941"/>
      <c r="AN140" s="1941"/>
      <c r="AO140" s="1941"/>
      <c r="AP140" s="1941"/>
      <c r="AQ140" s="456">
        <v>72100000</v>
      </c>
      <c r="AR140" s="456">
        <v>50113740</v>
      </c>
      <c r="AS140" s="516">
        <v>21986260</v>
      </c>
      <c r="AT140" s="464">
        <v>0</v>
      </c>
      <c r="AU140" s="456">
        <v>50113740</v>
      </c>
      <c r="AV140" s="457">
        <v>0</v>
      </c>
      <c r="AW140" s="463">
        <v>50113740</v>
      </c>
      <c r="AX140" s="457">
        <v>0</v>
      </c>
      <c r="AY140" s="456">
        <v>50113740</v>
      </c>
      <c r="AZ140" s="457">
        <v>0</v>
      </c>
      <c r="BA140" s="456">
        <v>50113740</v>
      </c>
      <c r="BB140" s="457">
        <v>0</v>
      </c>
      <c r="BC140" s="457">
        <v>0</v>
      </c>
    </row>
    <row r="141" spans="1:55" s="365" customFormat="1" ht="13.5" x14ac:dyDescent="0.2">
      <c r="A141" s="462" t="str">
        <f t="shared" si="8"/>
        <v>A2049810</v>
      </c>
      <c r="B141" s="1951" t="s">
        <v>35</v>
      </c>
      <c r="C141" s="1941"/>
      <c r="D141" s="1951" t="s">
        <v>315</v>
      </c>
      <c r="E141" s="1941"/>
      <c r="F141" s="1951" t="s">
        <v>313</v>
      </c>
      <c r="G141" s="1941"/>
      <c r="H141" s="1951" t="s">
        <v>316</v>
      </c>
      <c r="I141" s="1941"/>
      <c r="J141" s="1951" t="s">
        <v>321</v>
      </c>
      <c r="K141" s="1941"/>
      <c r="L141" s="1941"/>
      <c r="M141" s="1951" t="s">
        <v>327</v>
      </c>
      <c r="N141" s="1941"/>
      <c r="O141" s="1941"/>
      <c r="P141" s="1951"/>
      <c r="Q141" s="1941"/>
      <c r="R141" s="1951"/>
      <c r="S141" s="1941"/>
      <c r="T141" s="1954" t="s">
        <v>100</v>
      </c>
      <c r="U141" s="1941"/>
      <c r="V141" s="1941"/>
      <c r="W141" s="1941"/>
      <c r="X141" s="1941"/>
      <c r="Y141" s="1941"/>
      <c r="Z141" s="1941"/>
      <c r="AA141" s="1941"/>
      <c r="AB141" s="1951" t="s">
        <v>306</v>
      </c>
      <c r="AC141" s="1941"/>
      <c r="AD141" s="1941"/>
      <c r="AE141" s="1941"/>
      <c r="AF141" s="1941"/>
      <c r="AG141" s="1951" t="s">
        <v>307</v>
      </c>
      <c r="AH141" s="1941"/>
      <c r="AI141" s="1941"/>
      <c r="AJ141" s="455" t="s">
        <v>86</v>
      </c>
      <c r="AK141" s="1952" t="s">
        <v>308</v>
      </c>
      <c r="AL141" s="1941"/>
      <c r="AM141" s="1941"/>
      <c r="AN141" s="1941"/>
      <c r="AO141" s="1941"/>
      <c r="AP141" s="1941"/>
      <c r="AQ141" s="456">
        <v>13373589</v>
      </c>
      <c r="AR141" s="456">
        <v>13373589</v>
      </c>
      <c r="AS141" s="517">
        <v>0</v>
      </c>
      <c r="AT141" s="464">
        <v>0</v>
      </c>
      <c r="AU141" s="456">
        <v>13228888</v>
      </c>
      <c r="AV141" s="456">
        <v>144701</v>
      </c>
      <c r="AW141" s="463">
        <v>13228888</v>
      </c>
      <c r="AX141" s="457">
        <v>0</v>
      </c>
      <c r="AY141" s="456">
        <v>13228888</v>
      </c>
      <c r="AZ141" s="457">
        <v>0</v>
      </c>
      <c r="BA141" s="456">
        <v>13228888</v>
      </c>
      <c r="BB141" s="457">
        <v>0</v>
      </c>
      <c r="BC141" s="457">
        <v>0</v>
      </c>
    </row>
    <row r="142" spans="1:55" s="365" customFormat="1" ht="13.5" x14ac:dyDescent="0.2">
      <c r="A142" s="462" t="str">
        <f t="shared" si="8"/>
        <v>A20491110</v>
      </c>
      <c r="B142" s="1951" t="s">
        <v>35</v>
      </c>
      <c r="C142" s="1941"/>
      <c r="D142" s="1951" t="s">
        <v>315</v>
      </c>
      <c r="E142" s="1941"/>
      <c r="F142" s="1951" t="s">
        <v>313</v>
      </c>
      <c r="G142" s="1941"/>
      <c r="H142" s="1951" t="s">
        <v>316</v>
      </c>
      <c r="I142" s="1941"/>
      <c r="J142" s="1951" t="s">
        <v>321</v>
      </c>
      <c r="K142" s="1941"/>
      <c r="L142" s="1941"/>
      <c r="M142" s="1951" t="s">
        <v>101</v>
      </c>
      <c r="N142" s="1941"/>
      <c r="O142" s="1941"/>
      <c r="P142" s="1951"/>
      <c r="Q142" s="1941"/>
      <c r="R142" s="1951"/>
      <c r="S142" s="1941"/>
      <c r="T142" s="1954" t="s">
        <v>102</v>
      </c>
      <c r="U142" s="1941"/>
      <c r="V142" s="1941"/>
      <c r="W142" s="1941"/>
      <c r="X142" s="1941"/>
      <c r="Y142" s="1941"/>
      <c r="Z142" s="1941"/>
      <c r="AA142" s="1941"/>
      <c r="AB142" s="1951" t="s">
        <v>306</v>
      </c>
      <c r="AC142" s="1941"/>
      <c r="AD142" s="1941"/>
      <c r="AE142" s="1941"/>
      <c r="AF142" s="1941"/>
      <c r="AG142" s="1951" t="s">
        <v>307</v>
      </c>
      <c r="AH142" s="1941"/>
      <c r="AI142" s="1941"/>
      <c r="AJ142" s="455" t="s">
        <v>86</v>
      </c>
      <c r="AK142" s="1952" t="s">
        <v>308</v>
      </c>
      <c r="AL142" s="1941"/>
      <c r="AM142" s="1941"/>
      <c r="AN142" s="1941"/>
      <c r="AO142" s="1941"/>
      <c r="AP142" s="1941"/>
      <c r="AQ142" s="456">
        <v>511776411</v>
      </c>
      <c r="AR142" s="456">
        <v>511776411</v>
      </c>
      <c r="AS142" s="517">
        <v>0</v>
      </c>
      <c r="AT142" s="464">
        <v>0</v>
      </c>
      <c r="AU142" s="456">
        <v>511443870</v>
      </c>
      <c r="AV142" s="456">
        <v>332541</v>
      </c>
      <c r="AW142" s="463">
        <v>511443870</v>
      </c>
      <c r="AX142" s="457">
        <v>0</v>
      </c>
      <c r="AY142" s="456">
        <v>511443870</v>
      </c>
      <c r="AZ142" s="457">
        <v>0</v>
      </c>
      <c r="BA142" s="456">
        <v>511443870</v>
      </c>
      <c r="BB142" s="457">
        <v>0</v>
      </c>
      <c r="BC142" s="457">
        <v>0</v>
      </c>
    </row>
    <row r="143" spans="1:55" s="365" customFormat="1" ht="13.5" x14ac:dyDescent="0.2">
      <c r="A143" s="462" t="str">
        <f t="shared" si="8"/>
        <v>A2041010</v>
      </c>
      <c r="B143" s="1940" t="s">
        <v>35</v>
      </c>
      <c r="C143" s="1941"/>
      <c r="D143" s="1940" t="s">
        <v>315</v>
      </c>
      <c r="E143" s="1941"/>
      <c r="F143" s="1940" t="s">
        <v>313</v>
      </c>
      <c r="G143" s="1941"/>
      <c r="H143" s="1940" t="s">
        <v>316</v>
      </c>
      <c r="I143" s="1941"/>
      <c r="J143" s="1940" t="s">
        <v>86</v>
      </c>
      <c r="K143" s="1941"/>
      <c r="L143" s="1941"/>
      <c r="M143" s="1940"/>
      <c r="N143" s="1941"/>
      <c r="O143" s="1941"/>
      <c r="P143" s="1940"/>
      <c r="Q143" s="1941"/>
      <c r="R143" s="1940"/>
      <c r="S143" s="1941"/>
      <c r="T143" s="1944" t="s">
        <v>259</v>
      </c>
      <c r="U143" s="1941"/>
      <c r="V143" s="1941"/>
      <c r="W143" s="1941"/>
      <c r="X143" s="1941"/>
      <c r="Y143" s="1941"/>
      <c r="Z143" s="1941"/>
      <c r="AA143" s="1941"/>
      <c r="AB143" s="1940" t="s">
        <v>306</v>
      </c>
      <c r="AC143" s="1941"/>
      <c r="AD143" s="1941"/>
      <c r="AE143" s="1941"/>
      <c r="AF143" s="1941"/>
      <c r="AG143" s="1940" t="s">
        <v>307</v>
      </c>
      <c r="AH143" s="1941"/>
      <c r="AI143" s="1941"/>
      <c r="AJ143" s="451" t="s">
        <v>86</v>
      </c>
      <c r="AK143" s="1947" t="s">
        <v>308</v>
      </c>
      <c r="AL143" s="1941"/>
      <c r="AM143" s="1941"/>
      <c r="AN143" s="1941"/>
      <c r="AO143" s="1941"/>
      <c r="AP143" s="1941"/>
      <c r="AQ143" s="452">
        <v>1603139548</v>
      </c>
      <c r="AR143" s="452">
        <v>1150726144</v>
      </c>
      <c r="AS143" s="514">
        <v>452413404</v>
      </c>
      <c r="AT143" s="559">
        <v>0</v>
      </c>
      <c r="AU143" s="452">
        <v>1091694144</v>
      </c>
      <c r="AV143" s="452">
        <v>59032000</v>
      </c>
      <c r="AW143" s="558">
        <v>640417361</v>
      </c>
      <c r="AX143" s="452">
        <v>451276783</v>
      </c>
      <c r="AY143" s="452">
        <v>640417361</v>
      </c>
      <c r="AZ143" s="453">
        <v>0</v>
      </c>
      <c r="BA143" s="452">
        <v>640417361</v>
      </c>
      <c r="BB143" s="453">
        <v>0</v>
      </c>
      <c r="BC143" s="453">
        <v>0</v>
      </c>
    </row>
    <row r="144" spans="1:55" s="365" customFormat="1" ht="13.5" x14ac:dyDescent="0.2">
      <c r="A144" s="462" t="str">
        <f t="shared" si="8"/>
        <v>A20410110</v>
      </c>
      <c r="B144" s="1951" t="s">
        <v>35</v>
      </c>
      <c r="C144" s="1941"/>
      <c r="D144" s="1951" t="s">
        <v>315</v>
      </c>
      <c r="E144" s="1941"/>
      <c r="F144" s="1951" t="s">
        <v>313</v>
      </c>
      <c r="G144" s="1941"/>
      <c r="H144" s="1951" t="s">
        <v>316</v>
      </c>
      <c r="I144" s="1941"/>
      <c r="J144" s="1951" t="s">
        <v>86</v>
      </c>
      <c r="K144" s="1941"/>
      <c r="L144" s="1941"/>
      <c r="M144" s="1951" t="s">
        <v>312</v>
      </c>
      <c r="N144" s="1941"/>
      <c r="O144" s="1941"/>
      <c r="P144" s="1951"/>
      <c r="Q144" s="1941"/>
      <c r="R144" s="1951"/>
      <c r="S144" s="1941"/>
      <c r="T144" s="1954" t="s">
        <v>441</v>
      </c>
      <c r="U144" s="1941"/>
      <c r="V144" s="1941"/>
      <c r="W144" s="1941"/>
      <c r="X144" s="1941"/>
      <c r="Y144" s="1941"/>
      <c r="Z144" s="1941"/>
      <c r="AA144" s="1941"/>
      <c r="AB144" s="1951" t="s">
        <v>306</v>
      </c>
      <c r="AC144" s="1941"/>
      <c r="AD144" s="1941"/>
      <c r="AE144" s="1941"/>
      <c r="AF144" s="1941"/>
      <c r="AG144" s="1951" t="s">
        <v>307</v>
      </c>
      <c r="AH144" s="1941"/>
      <c r="AI144" s="1941"/>
      <c r="AJ144" s="455" t="s">
        <v>86</v>
      </c>
      <c r="AK144" s="1952" t="s">
        <v>308</v>
      </c>
      <c r="AL144" s="1941"/>
      <c r="AM144" s="1941"/>
      <c r="AN144" s="1941"/>
      <c r="AO144" s="1941"/>
      <c r="AP144" s="1941"/>
      <c r="AQ144" s="456">
        <v>400000000</v>
      </c>
      <c r="AR144" s="456">
        <v>95200000</v>
      </c>
      <c r="AS144" s="516">
        <v>304800000</v>
      </c>
      <c r="AT144" s="464">
        <v>0</v>
      </c>
      <c r="AU144" s="456">
        <v>72168000</v>
      </c>
      <c r="AV144" s="456">
        <v>23032000</v>
      </c>
      <c r="AW144" s="464">
        <v>0</v>
      </c>
      <c r="AX144" s="456">
        <v>72168000</v>
      </c>
      <c r="AY144" s="457">
        <v>0</v>
      </c>
      <c r="AZ144" s="457">
        <v>0</v>
      </c>
      <c r="BA144" s="457">
        <v>0</v>
      </c>
      <c r="BB144" s="457">
        <v>0</v>
      </c>
      <c r="BC144" s="457">
        <v>0</v>
      </c>
    </row>
    <row r="145" spans="1:55" s="365" customFormat="1" ht="13.5" x14ac:dyDescent="0.2">
      <c r="A145" s="462" t="str">
        <f t="shared" si="8"/>
        <v>A20410210</v>
      </c>
      <c r="B145" s="1951" t="s">
        <v>35</v>
      </c>
      <c r="C145" s="1941"/>
      <c r="D145" s="1951" t="s">
        <v>315</v>
      </c>
      <c r="E145" s="1941"/>
      <c r="F145" s="1951" t="s">
        <v>313</v>
      </c>
      <c r="G145" s="1941"/>
      <c r="H145" s="1951" t="s">
        <v>316</v>
      </c>
      <c r="I145" s="1941"/>
      <c r="J145" s="1951" t="s">
        <v>86</v>
      </c>
      <c r="K145" s="1941"/>
      <c r="L145" s="1941"/>
      <c r="M145" s="1951" t="s">
        <v>315</v>
      </c>
      <c r="N145" s="1941"/>
      <c r="O145" s="1941"/>
      <c r="P145" s="1951"/>
      <c r="Q145" s="1941"/>
      <c r="R145" s="1951"/>
      <c r="S145" s="1941"/>
      <c r="T145" s="1954" t="s">
        <v>103</v>
      </c>
      <c r="U145" s="1941"/>
      <c r="V145" s="1941"/>
      <c r="W145" s="1941"/>
      <c r="X145" s="1941"/>
      <c r="Y145" s="1941"/>
      <c r="Z145" s="1941"/>
      <c r="AA145" s="1941"/>
      <c r="AB145" s="1951" t="s">
        <v>306</v>
      </c>
      <c r="AC145" s="1941"/>
      <c r="AD145" s="1941"/>
      <c r="AE145" s="1941"/>
      <c r="AF145" s="1941"/>
      <c r="AG145" s="1951" t="s">
        <v>307</v>
      </c>
      <c r="AH145" s="1941"/>
      <c r="AI145" s="1941"/>
      <c r="AJ145" s="455" t="s">
        <v>86</v>
      </c>
      <c r="AK145" s="1952" t="s">
        <v>308</v>
      </c>
      <c r="AL145" s="1941"/>
      <c r="AM145" s="1941"/>
      <c r="AN145" s="1941"/>
      <c r="AO145" s="1941"/>
      <c r="AP145" s="1941"/>
      <c r="AQ145" s="456">
        <v>1203139548</v>
      </c>
      <c r="AR145" s="456">
        <v>1055526144</v>
      </c>
      <c r="AS145" s="516">
        <v>147613404</v>
      </c>
      <c r="AT145" s="464">
        <v>0</v>
      </c>
      <c r="AU145" s="456">
        <v>1019526144</v>
      </c>
      <c r="AV145" s="456">
        <v>36000000</v>
      </c>
      <c r="AW145" s="463">
        <v>640417361</v>
      </c>
      <c r="AX145" s="456">
        <v>379108783</v>
      </c>
      <c r="AY145" s="456">
        <v>640417361</v>
      </c>
      <c r="AZ145" s="457">
        <v>0</v>
      </c>
      <c r="BA145" s="456">
        <v>640417361</v>
      </c>
      <c r="BB145" s="457">
        <v>0</v>
      </c>
      <c r="BC145" s="457">
        <v>0</v>
      </c>
    </row>
    <row r="146" spans="1:55" s="365" customFormat="1" ht="13.5" x14ac:dyDescent="0.2">
      <c r="A146" s="462" t="str">
        <f t="shared" si="8"/>
        <v>A2041110</v>
      </c>
      <c r="B146" s="1940" t="s">
        <v>35</v>
      </c>
      <c r="C146" s="1941"/>
      <c r="D146" s="1940" t="s">
        <v>315</v>
      </c>
      <c r="E146" s="1941"/>
      <c r="F146" s="1940" t="s">
        <v>313</v>
      </c>
      <c r="G146" s="1941"/>
      <c r="H146" s="1940" t="s">
        <v>316</v>
      </c>
      <c r="I146" s="1941"/>
      <c r="J146" s="1940" t="s">
        <v>101</v>
      </c>
      <c r="K146" s="1941"/>
      <c r="L146" s="1941"/>
      <c r="M146" s="1940"/>
      <c r="N146" s="1941"/>
      <c r="O146" s="1941"/>
      <c r="P146" s="1940"/>
      <c r="Q146" s="1941"/>
      <c r="R146" s="1940"/>
      <c r="S146" s="1941"/>
      <c r="T146" s="1944" t="s">
        <v>260</v>
      </c>
      <c r="U146" s="1941"/>
      <c r="V146" s="1941"/>
      <c r="W146" s="1941"/>
      <c r="X146" s="1941"/>
      <c r="Y146" s="1941"/>
      <c r="Z146" s="1941"/>
      <c r="AA146" s="1941"/>
      <c r="AB146" s="1940" t="s">
        <v>306</v>
      </c>
      <c r="AC146" s="1941"/>
      <c r="AD146" s="1941"/>
      <c r="AE146" s="1941"/>
      <c r="AF146" s="1941"/>
      <c r="AG146" s="1940" t="s">
        <v>307</v>
      </c>
      <c r="AH146" s="1941"/>
      <c r="AI146" s="1941"/>
      <c r="AJ146" s="451" t="s">
        <v>86</v>
      </c>
      <c r="AK146" s="1947" t="s">
        <v>308</v>
      </c>
      <c r="AL146" s="1941"/>
      <c r="AM146" s="1941"/>
      <c r="AN146" s="1941"/>
      <c r="AO146" s="1941"/>
      <c r="AP146" s="1941"/>
      <c r="AQ146" s="452">
        <v>298000000</v>
      </c>
      <c r="AR146" s="452">
        <v>298000000</v>
      </c>
      <c r="AS146" s="515">
        <v>0</v>
      </c>
      <c r="AT146" s="559">
        <v>0</v>
      </c>
      <c r="AU146" s="452">
        <v>237216406</v>
      </c>
      <c r="AV146" s="452">
        <v>60783594</v>
      </c>
      <c r="AW146" s="558">
        <v>225140200</v>
      </c>
      <c r="AX146" s="452">
        <v>12076206</v>
      </c>
      <c r="AY146" s="452">
        <v>223781398</v>
      </c>
      <c r="AZ146" s="452">
        <v>1358802</v>
      </c>
      <c r="BA146" s="452">
        <v>223781398</v>
      </c>
      <c r="BB146" s="453">
        <v>0</v>
      </c>
      <c r="BC146" s="452">
        <v>1237429</v>
      </c>
    </row>
    <row r="147" spans="1:55" s="365" customFormat="1" ht="13.5" x14ac:dyDescent="0.2">
      <c r="A147" s="462" t="str">
        <f t="shared" si="8"/>
        <v>A2041113</v>
      </c>
      <c r="B147" s="1940" t="s">
        <v>35</v>
      </c>
      <c r="C147" s="1941"/>
      <c r="D147" s="1940" t="s">
        <v>315</v>
      </c>
      <c r="E147" s="1941"/>
      <c r="F147" s="1940" t="s">
        <v>313</v>
      </c>
      <c r="G147" s="1941"/>
      <c r="H147" s="1940" t="s">
        <v>316</v>
      </c>
      <c r="I147" s="1941"/>
      <c r="J147" s="1940" t="s">
        <v>101</v>
      </c>
      <c r="K147" s="1941"/>
      <c r="L147" s="1941"/>
      <c r="M147" s="1940"/>
      <c r="N147" s="1941"/>
      <c r="O147" s="1941"/>
      <c r="P147" s="1940"/>
      <c r="Q147" s="1941"/>
      <c r="R147" s="1940"/>
      <c r="S147" s="1941"/>
      <c r="T147" s="1944" t="s">
        <v>260</v>
      </c>
      <c r="U147" s="1941"/>
      <c r="V147" s="1941"/>
      <c r="W147" s="1941"/>
      <c r="X147" s="1941"/>
      <c r="Y147" s="1941"/>
      <c r="Z147" s="1941"/>
      <c r="AA147" s="1941"/>
      <c r="AB147" s="1940" t="s">
        <v>306</v>
      </c>
      <c r="AC147" s="1941"/>
      <c r="AD147" s="1941"/>
      <c r="AE147" s="1941"/>
      <c r="AF147" s="1941"/>
      <c r="AG147" s="1940" t="s">
        <v>307</v>
      </c>
      <c r="AH147" s="1941"/>
      <c r="AI147" s="1941"/>
      <c r="AJ147" s="451" t="s">
        <v>336</v>
      </c>
      <c r="AK147" s="1947" t="s">
        <v>354</v>
      </c>
      <c r="AL147" s="1941"/>
      <c r="AM147" s="1941"/>
      <c r="AN147" s="1941"/>
      <c r="AO147" s="1941"/>
      <c r="AP147" s="1941"/>
      <c r="AQ147" s="452">
        <v>550000000</v>
      </c>
      <c r="AR147" s="453">
        <v>0</v>
      </c>
      <c r="AS147" s="514">
        <v>550000000</v>
      </c>
      <c r="AT147" s="559">
        <v>0</v>
      </c>
      <c r="AU147" s="453">
        <v>0</v>
      </c>
      <c r="AV147" s="453">
        <v>0</v>
      </c>
      <c r="AW147" s="559">
        <v>0</v>
      </c>
      <c r="AX147" s="453">
        <v>0</v>
      </c>
      <c r="AY147" s="453">
        <v>0</v>
      </c>
      <c r="AZ147" s="453">
        <v>0</v>
      </c>
      <c r="BA147" s="453">
        <v>0</v>
      </c>
      <c r="BB147" s="453">
        <v>0</v>
      </c>
      <c r="BC147" s="453">
        <v>0</v>
      </c>
    </row>
    <row r="148" spans="1:55" s="365" customFormat="1" ht="13.5" x14ac:dyDescent="0.2">
      <c r="A148" s="462" t="str">
        <f t="shared" si="8"/>
        <v>A20411110</v>
      </c>
      <c r="B148" s="1951" t="s">
        <v>35</v>
      </c>
      <c r="C148" s="1941"/>
      <c r="D148" s="1951" t="s">
        <v>315</v>
      </c>
      <c r="E148" s="1941"/>
      <c r="F148" s="1951" t="s">
        <v>313</v>
      </c>
      <c r="G148" s="1941"/>
      <c r="H148" s="1951" t="s">
        <v>316</v>
      </c>
      <c r="I148" s="1941"/>
      <c r="J148" s="1951" t="s">
        <v>101</v>
      </c>
      <c r="K148" s="1941"/>
      <c r="L148" s="1941"/>
      <c r="M148" s="1951" t="s">
        <v>312</v>
      </c>
      <c r="N148" s="1941"/>
      <c r="O148" s="1941"/>
      <c r="P148" s="1951"/>
      <c r="Q148" s="1941"/>
      <c r="R148" s="1951"/>
      <c r="S148" s="1941"/>
      <c r="T148" s="1954" t="s">
        <v>104</v>
      </c>
      <c r="U148" s="1941"/>
      <c r="V148" s="1941"/>
      <c r="W148" s="1941"/>
      <c r="X148" s="1941"/>
      <c r="Y148" s="1941"/>
      <c r="Z148" s="1941"/>
      <c r="AA148" s="1941"/>
      <c r="AB148" s="1951" t="s">
        <v>306</v>
      </c>
      <c r="AC148" s="1941"/>
      <c r="AD148" s="1941"/>
      <c r="AE148" s="1941"/>
      <c r="AF148" s="1941"/>
      <c r="AG148" s="1951" t="s">
        <v>307</v>
      </c>
      <c r="AH148" s="1941"/>
      <c r="AI148" s="1941"/>
      <c r="AJ148" s="455" t="s">
        <v>86</v>
      </c>
      <c r="AK148" s="1952" t="s">
        <v>308</v>
      </c>
      <c r="AL148" s="1941"/>
      <c r="AM148" s="1941"/>
      <c r="AN148" s="1941"/>
      <c r="AO148" s="1941"/>
      <c r="AP148" s="1941"/>
      <c r="AQ148" s="456">
        <v>110000000</v>
      </c>
      <c r="AR148" s="456">
        <v>110000000</v>
      </c>
      <c r="AS148" s="517">
        <v>0</v>
      </c>
      <c r="AT148" s="464">
        <v>0</v>
      </c>
      <c r="AU148" s="456">
        <v>89073263</v>
      </c>
      <c r="AV148" s="456">
        <v>20926737</v>
      </c>
      <c r="AW148" s="463">
        <v>77260635</v>
      </c>
      <c r="AX148" s="456">
        <v>11812628</v>
      </c>
      <c r="AY148" s="456">
        <v>75901833</v>
      </c>
      <c r="AZ148" s="456">
        <v>1358802</v>
      </c>
      <c r="BA148" s="456">
        <v>75901833</v>
      </c>
      <c r="BB148" s="457">
        <v>0</v>
      </c>
      <c r="BC148" s="457">
        <v>0</v>
      </c>
    </row>
    <row r="149" spans="1:55" s="365" customFormat="1" ht="13.5" x14ac:dyDescent="0.2">
      <c r="A149" s="462" t="str">
        <f t="shared" si="8"/>
        <v>A20411113</v>
      </c>
      <c r="B149" s="1951" t="s">
        <v>35</v>
      </c>
      <c r="C149" s="1941"/>
      <c r="D149" s="1951" t="s">
        <v>315</v>
      </c>
      <c r="E149" s="1941"/>
      <c r="F149" s="1951" t="s">
        <v>313</v>
      </c>
      <c r="G149" s="1941"/>
      <c r="H149" s="1951" t="s">
        <v>316</v>
      </c>
      <c r="I149" s="1941"/>
      <c r="J149" s="1951" t="s">
        <v>101</v>
      </c>
      <c r="K149" s="1941"/>
      <c r="L149" s="1941"/>
      <c r="M149" s="1951" t="s">
        <v>312</v>
      </c>
      <c r="N149" s="1941"/>
      <c r="O149" s="1941"/>
      <c r="P149" s="1951"/>
      <c r="Q149" s="1941"/>
      <c r="R149" s="1951"/>
      <c r="S149" s="1941"/>
      <c r="T149" s="1954" t="s">
        <v>104</v>
      </c>
      <c r="U149" s="1941"/>
      <c r="V149" s="1941"/>
      <c r="W149" s="1941"/>
      <c r="X149" s="1941"/>
      <c r="Y149" s="1941"/>
      <c r="Z149" s="1941"/>
      <c r="AA149" s="1941"/>
      <c r="AB149" s="1951" t="s">
        <v>306</v>
      </c>
      <c r="AC149" s="1941"/>
      <c r="AD149" s="1941"/>
      <c r="AE149" s="1941"/>
      <c r="AF149" s="1941"/>
      <c r="AG149" s="1951" t="s">
        <v>307</v>
      </c>
      <c r="AH149" s="1941"/>
      <c r="AI149" s="1941"/>
      <c r="AJ149" s="455" t="s">
        <v>336</v>
      </c>
      <c r="AK149" s="1952" t="s">
        <v>354</v>
      </c>
      <c r="AL149" s="1941"/>
      <c r="AM149" s="1941"/>
      <c r="AN149" s="1941"/>
      <c r="AO149" s="1941"/>
      <c r="AP149" s="1941"/>
      <c r="AQ149" s="456">
        <v>50000000</v>
      </c>
      <c r="AR149" s="457">
        <v>0</v>
      </c>
      <c r="AS149" s="516">
        <v>50000000</v>
      </c>
      <c r="AT149" s="464">
        <v>0</v>
      </c>
      <c r="AU149" s="457">
        <v>0</v>
      </c>
      <c r="AV149" s="457">
        <v>0</v>
      </c>
      <c r="AW149" s="464">
        <v>0</v>
      </c>
      <c r="AX149" s="457">
        <v>0</v>
      </c>
      <c r="AY149" s="457">
        <v>0</v>
      </c>
      <c r="AZ149" s="457">
        <v>0</v>
      </c>
      <c r="BA149" s="457">
        <v>0</v>
      </c>
      <c r="BB149" s="457">
        <v>0</v>
      </c>
      <c r="BC149" s="457">
        <v>0</v>
      </c>
    </row>
    <row r="150" spans="1:55" s="365" customFormat="1" ht="13.5" x14ac:dyDescent="0.2">
      <c r="A150" s="462" t="str">
        <f t="shared" si="8"/>
        <v>A20411210</v>
      </c>
      <c r="B150" s="1951" t="s">
        <v>35</v>
      </c>
      <c r="C150" s="1941"/>
      <c r="D150" s="1951" t="s">
        <v>315</v>
      </c>
      <c r="E150" s="1941"/>
      <c r="F150" s="1951" t="s">
        <v>313</v>
      </c>
      <c r="G150" s="1941"/>
      <c r="H150" s="1951" t="s">
        <v>316</v>
      </c>
      <c r="I150" s="1941"/>
      <c r="J150" s="1951" t="s">
        <v>101</v>
      </c>
      <c r="K150" s="1941"/>
      <c r="L150" s="1941"/>
      <c r="M150" s="1951" t="s">
        <v>315</v>
      </c>
      <c r="N150" s="1941"/>
      <c r="O150" s="1941"/>
      <c r="P150" s="1951"/>
      <c r="Q150" s="1941"/>
      <c r="R150" s="1951"/>
      <c r="S150" s="1941"/>
      <c r="T150" s="1954" t="s">
        <v>105</v>
      </c>
      <c r="U150" s="1941"/>
      <c r="V150" s="1941"/>
      <c r="W150" s="1941"/>
      <c r="X150" s="1941"/>
      <c r="Y150" s="1941"/>
      <c r="Z150" s="1941"/>
      <c r="AA150" s="1941"/>
      <c r="AB150" s="1951" t="s">
        <v>306</v>
      </c>
      <c r="AC150" s="1941"/>
      <c r="AD150" s="1941"/>
      <c r="AE150" s="1941"/>
      <c r="AF150" s="1941"/>
      <c r="AG150" s="1951" t="s">
        <v>307</v>
      </c>
      <c r="AH150" s="1941"/>
      <c r="AI150" s="1941"/>
      <c r="AJ150" s="455" t="s">
        <v>86</v>
      </c>
      <c r="AK150" s="1952" t="s">
        <v>308</v>
      </c>
      <c r="AL150" s="1941"/>
      <c r="AM150" s="1941"/>
      <c r="AN150" s="1941"/>
      <c r="AO150" s="1941"/>
      <c r="AP150" s="1941"/>
      <c r="AQ150" s="456">
        <v>188000000</v>
      </c>
      <c r="AR150" s="456">
        <v>188000000</v>
      </c>
      <c r="AS150" s="517">
        <v>0</v>
      </c>
      <c r="AT150" s="464">
        <v>0</v>
      </c>
      <c r="AU150" s="456">
        <v>148143143</v>
      </c>
      <c r="AV150" s="456">
        <v>39856857</v>
      </c>
      <c r="AW150" s="463">
        <v>147879565</v>
      </c>
      <c r="AX150" s="456">
        <v>263578</v>
      </c>
      <c r="AY150" s="456">
        <v>147879565</v>
      </c>
      <c r="AZ150" s="457">
        <v>0</v>
      </c>
      <c r="BA150" s="456">
        <v>147879565</v>
      </c>
      <c r="BB150" s="457">
        <v>0</v>
      </c>
      <c r="BC150" s="456">
        <v>1237429</v>
      </c>
    </row>
    <row r="151" spans="1:55" s="365" customFormat="1" ht="13.5" x14ac:dyDescent="0.2">
      <c r="A151" s="462" t="str">
        <f t="shared" si="8"/>
        <v>A20411213</v>
      </c>
      <c r="B151" s="1951" t="s">
        <v>35</v>
      </c>
      <c r="C151" s="1941"/>
      <c r="D151" s="1951" t="s">
        <v>315</v>
      </c>
      <c r="E151" s="1941"/>
      <c r="F151" s="1951" t="s">
        <v>313</v>
      </c>
      <c r="G151" s="1941"/>
      <c r="H151" s="1951" t="s">
        <v>316</v>
      </c>
      <c r="I151" s="1941"/>
      <c r="J151" s="1951" t="s">
        <v>101</v>
      </c>
      <c r="K151" s="1941"/>
      <c r="L151" s="1941"/>
      <c r="M151" s="1951" t="s">
        <v>315</v>
      </c>
      <c r="N151" s="1941"/>
      <c r="O151" s="1941"/>
      <c r="P151" s="1951"/>
      <c r="Q151" s="1941"/>
      <c r="R151" s="1951"/>
      <c r="S151" s="1941"/>
      <c r="T151" s="1954" t="s">
        <v>105</v>
      </c>
      <c r="U151" s="1941"/>
      <c r="V151" s="1941"/>
      <c r="W151" s="1941"/>
      <c r="X151" s="1941"/>
      <c r="Y151" s="1941"/>
      <c r="Z151" s="1941"/>
      <c r="AA151" s="1941"/>
      <c r="AB151" s="1951" t="s">
        <v>306</v>
      </c>
      <c r="AC151" s="1941"/>
      <c r="AD151" s="1941"/>
      <c r="AE151" s="1941"/>
      <c r="AF151" s="1941"/>
      <c r="AG151" s="1951" t="s">
        <v>307</v>
      </c>
      <c r="AH151" s="1941"/>
      <c r="AI151" s="1941"/>
      <c r="AJ151" s="455" t="s">
        <v>336</v>
      </c>
      <c r="AK151" s="1952" t="s">
        <v>354</v>
      </c>
      <c r="AL151" s="1941"/>
      <c r="AM151" s="1941"/>
      <c r="AN151" s="1941"/>
      <c r="AO151" s="1941"/>
      <c r="AP151" s="1941"/>
      <c r="AQ151" s="456">
        <v>500000000</v>
      </c>
      <c r="AR151" s="457">
        <v>0</v>
      </c>
      <c r="AS151" s="516">
        <v>500000000</v>
      </c>
      <c r="AT151" s="464">
        <v>0</v>
      </c>
      <c r="AU151" s="457">
        <v>0</v>
      </c>
      <c r="AV151" s="457">
        <v>0</v>
      </c>
      <c r="AW151" s="464">
        <v>0</v>
      </c>
      <c r="AX151" s="457">
        <v>0</v>
      </c>
      <c r="AY151" s="457">
        <v>0</v>
      </c>
      <c r="AZ151" s="457">
        <v>0</v>
      </c>
      <c r="BA151" s="457">
        <v>0</v>
      </c>
      <c r="BB151" s="457">
        <v>0</v>
      </c>
      <c r="BC151" s="457">
        <v>0</v>
      </c>
    </row>
    <row r="152" spans="1:55" s="365" customFormat="1" ht="13.5" x14ac:dyDescent="0.2">
      <c r="A152" s="462" t="str">
        <f t="shared" si="8"/>
        <v>A2041410</v>
      </c>
      <c r="B152" s="1951" t="s">
        <v>35</v>
      </c>
      <c r="C152" s="1941"/>
      <c r="D152" s="1951" t="s">
        <v>315</v>
      </c>
      <c r="E152" s="1941"/>
      <c r="F152" s="1951" t="s">
        <v>313</v>
      </c>
      <c r="G152" s="1941"/>
      <c r="H152" s="1951" t="s">
        <v>316</v>
      </c>
      <c r="I152" s="1941"/>
      <c r="J152" s="1951" t="s">
        <v>318</v>
      </c>
      <c r="K152" s="1941"/>
      <c r="L152" s="1941"/>
      <c r="M152" s="1951"/>
      <c r="N152" s="1941"/>
      <c r="O152" s="1941"/>
      <c r="P152" s="1951"/>
      <c r="Q152" s="1941"/>
      <c r="R152" s="1951"/>
      <c r="S152" s="1941"/>
      <c r="T152" s="1954" t="s">
        <v>442</v>
      </c>
      <c r="U152" s="1941"/>
      <c r="V152" s="1941"/>
      <c r="W152" s="1941"/>
      <c r="X152" s="1941"/>
      <c r="Y152" s="1941"/>
      <c r="Z152" s="1941"/>
      <c r="AA152" s="1941"/>
      <c r="AB152" s="1951" t="s">
        <v>306</v>
      </c>
      <c r="AC152" s="1941"/>
      <c r="AD152" s="1941"/>
      <c r="AE152" s="1941"/>
      <c r="AF152" s="1941"/>
      <c r="AG152" s="1951" t="s">
        <v>307</v>
      </c>
      <c r="AH152" s="1941"/>
      <c r="AI152" s="1941"/>
      <c r="AJ152" s="455" t="s">
        <v>86</v>
      </c>
      <c r="AK152" s="1952" t="s">
        <v>308</v>
      </c>
      <c r="AL152" s="1941"/>
      <c r="AM152" s="1941"/>
      <c r="AN152" s="1941"/>
      <c r="AO152" s="1941"/>
      <c r="AP152" s="1941"/>
      <c r="AQ152" s="456">
        <v>2500000</v>
      </c>
      <c r="AR152" s="456">
        <v>925740</v>
      </c>
      <c r="AS152" s="516">
        <v>1574260</v>
      </c>
      <c r="AT152" s="464">
        <v>0</v>
      </c>
      <c r="AU152" s="456">
        <v>831230</v>
      </c>
      <c r="AV152" s="456">
        <v>94510</v>
      </c>
      <c r="AW152" s="463">
        <v>831230</v>
      </c>
      <c r="AX152" s="457">
        <v>0</v>
      </c>
      <c r="AY152" s="456">
        <v>831230</v>
      </c>
      <c r="AZ152" s="457">
        <v>0</v>
      </c>
      <c r="BA152" s="456">
        <v>831230</v>
      </c>
      <c r="BB152" s="457">
        <v>0</v>
      </c>
      <c r="BC152" s="457">
        <v>0</v>
      </c>
    </row>
    <row r="153" spans="1:55" s="365" customFormat="1" ht="13.5" x14ac:dyDescent="0.2">
      <c r="A153" s="462" t="str">
        <f t="shared" si="8"/>
        <v>A2042110</v>
      </c>
      <c r="B153" s="1940" t="s">
        <v>35</v>
      </c>
      <c r="C153" s="1941"/>
      <c r="D153" s="1940" t="s">
        <v>315</v>
      </c>
      <c r="E153" s="1941"/>
      <c r="F153" s="1940" t="s">
        <v>313</v>
      </c>
      <c r="G153" s="1941"/>
      <c r="H153" s="1940" t="s">
        <v>316</v>
      </c>
      <c r="I153" s="1941"/>
      <c r="J153" s="1940" t="s">
        <v>334</v>
      </c>
      <c r="K153" s="1941"/>
      <c r="L153" s="1941"/>
      <c r="M153" s="1940"/>
      <c r="N153" s="1941"/>
      <c r="O153" s="1941"/>
      <c r="P153" s="1940"/>
      <c r="Q153" s="1941"/>
      <c r="R153" s="1940"/>
      <c r="S153" s="1941"/>
      <c r="T153" s="1944" t="s">
        <v>339</v>
      </c>
      <c r="U153" s="1941"/>
      <c r="V153" s="1941"/>
      <c r="W153" s="1941"/>
      <c r="X153" s="1941"/>
      <c r="Y153" s="1941"/>
      <c r="Z153" s="1941"/>
      <c r="AA153" s="1941"/>
      <c r="AB153" s="1940" t="s">
        <v>306</v>
      </c>
      <c r="AC153" s="1941"/>
      <c r="AD153" s="1941"/>
      <c r="AE153" s="1941"/>
      <c r="AF153" s="1941"/>
      <c r="AG153" s="1940" t="s">
        <v>307</v>
      </c>
      <c r="AH153" s="1941"/>
      <c r="AI153" s="1941"/>
      <c r="AJ153" s="451" t="s">
        <v>86</v>
      </c>
      <c r="AK153" s="1947" t="s">
        <v>308</v>
      </c>
      <c r="AL153" s="1941"/>
      <c r="AM153" s="1941"/>
      <c r="AN153" s="1941"/>
      <c r="AO153" s="1941"/>
      <c r="AP153" s="1941"/>
      <c r="AQ153" s="452">
        <v>88570000</v>
      </c>
      <c r="AR153" s="452">
        <v>66320000</v>
      </c>
      <c r="AS153" s="514">
        <v>22250000</v>
      </c>
      <c r="AT153" s="559">
        <v>0</v>
      </c>
      <c r="AU153" s="452">
        <v>66320000</v>
      </c>
      <c r="AV153" s="453">
        <v>0</v>
      </c>
      <c r="AW153" s="558">
        <v>66320000</v>
      </c>
      <c r="AX153" s="453">
        <v>0</v>
      </c>
      <c r="AY153" s="452">
        <v>66320000</v>
      </c>
      <c r="AZ153" s="453">
        <v>0</v>
      </c>
      <c r="BA153" s="452">
        <v>66320000</v>
      </c>
      <c r="BB153" s="453">
        <v>0</v>
      </c>
      <c r="BC153" s="453">
        <v>0</v>
      </c>
    </row>
    <row r="154" spans="1:55" s="365" customFormat="1" ht="13.5" x14ac:dyDescent="0.2">
      <c r="A154" s="462" t="str">
        <f t="shared" si="8"/>
        <v>A2042113</v>
      </c>
      <c r="B154" s="1940" t="s">
        <v>35</v>
      </c>
      <c r="C154" s="1941"/>
      <c r="D154" s="1940" t="s">
        <v>315</v>
      </c>
      <c r="E154" s="1941"/>
      <c r="F154" s="1940" t="s">
        <v>313</v>
      </c>
      <c r="G154" s="1941"/>
      <c r="H154" s="1940" t="s">
        <v>316</v>
      </c>
      <c r="I154" s="1941"/>
      <c r="J154" s="1940" t="s">
        <v>334</v>
      </c>
      <c r="K154" s="1941"/>
      <c r="L154" s="1941"/>
      <c r="M154" s="1940"/>
      <c r="N154" s="1941"/>
      <c r="O154" s="1941"/>
      <c r="P154" s="1940"/>
      <c r="Q154" s="1941"/>
      <c r="R154" s="1940"/>
      <c r="S154" s="1941"/>
      <c r="T154" s="1944" t="s">
        <v>339</v>
      </c>
      <c r="U154" s="1941"/>
      <c r="V154" s="1941"/>
      <c r="W154" s="1941"/>
      <c r="X154" s="1941"/>
      <c r="Y154" s="1941"/>
      <c r="Z154" s="1941"/>
      <c r="AA154" s="1941"/>
      <c r="AB154" s="1940" t="s">
        <v>306</v>
      </c>
      <c r="AC154" s="1941"/>
      <c r="AD154" s="1941"/>
      <c r="AE154" s="1941"/>
      <c r="AF154" s="1941"/>
      <c r="AG154" s="1940" t="s">
        <v>307</v>
      </c>
      <c r="AH154" s="1941"/>
      <c r="AI154" s="1941"/>
      <c r="AJ154" s="451" t="s">
        <v>336</v>
      </c>
      <c r="AK154" s="1947" t="s">
        <v>354</v>
      </c>
      <c r="AL154" s="1941"/>
      <c r="AM154" s="1941"/>
      <c r="AN154" s="1941"/>
      <c r="AO154" s="1941"/>
      <c r="AP154" s="1941"/>
      <c r="AQ154" s="452">
        <v>120000000</v>
      </c>
      <c r="AR154" s="453">
        <v>0</v>
      </c>
      <c r="AS154" s="514">
        <v>120000000</v>
      </c>
      <c r="AT154" s="559">
        <v>0</v>
      </c>
      <c r="AU154" s="453">
        <v>0</v>
      </c>
      <c r="AV154" s="453">
        <v>0</v>
      </c>
      <c r="AW154" s="559">
        <v>0</v>
      </c>
      <c r="AX154" s="453">
        <v>0</v>
      </c>
      <c r="AY154" s="453">
        <v>0</v>
      </c>
      <c r="AZ154" s="453">
        <v>0</v>
      </c>
      <c r="BA154" s="453">
        <v>0</v>
      </c>
      <c r="BB154" s="453">
        <v>0</v>
      </c>
      <c r="BC154" s="453">
        <v>0</v>
      </c>
    </row>
    <row r="155" spans="1:55" s="365" customFormat="1" ht="13.5" x14ac:dyDescent="0.2">
      <c r="A155" s="462" t="str">
        <f t="shared" si="8"/>
        <v>A20421110</v>
      </c>
      <c r="B155" s="1951" t="s">
        <v>35</v>
      </c>
      <c r="C155" s="1941"/>
      <c r="D155" s="1951" t="s">
        <v>315</v>
      </c>
      <c r="E155" s="1941"/>
      <c r="F155" s="1951" t="s">
        <v>313</v>
      </c>
      <c r="G155" s="1941"/>
      <c r="H155" s="1951" t="s">
        <v>316</v>
      </c>
      <c r="I155" s="1941"/>
      <c r="J155" s="1951" t="s">
        <v>334</v>
      </c>
      <c r="K155" s="1941"/>
      <c r="L155" s="1941"/>
      <c r="M155" s="1951" t="s">
        <v>312</v>
      </c>
      <c r="N155" s="1941"/>
      <c r="O155" s="1941"/>
      <c r="P155" s="1951"/>
      <c r="Q155" s="1941"/>
      <c r="R155" s="1951"/>
      <c r="S155" s="1941"/>
      <c r="T155" s="1954" t="s">
        <v>106</v>
      </c>
      <c r="U155" s="1941"/>
      <c r="V155" s="1941"/>
      <c r="W155" s="1941"/>
      <c r="X155" s="1941"/>
      <c r="Y155" s="1941"/>
      <c r="Z155" s="1941"/>
      <c r="AA155" s="1941"/>
      <c r="AB155" s="1951" t="s">
        <v>306</v>
      </c>
      <c r="AC155" s="1941"/>
      <c r="AD155" s="1941"/>
      <c r="AE155" s="1941"/>
      <c r="AF155" s="1941"/>
      <c r="AG155" s="1951" t="s">
        <v>307</v>
      </c>
      <c r="AH155" s="1941"/>
      <c r="AI155" s="1941"/>
      <c r="AJ155" s="455" t="s">
        <v>86</v>
      </c>
      <c r="AK155" s="1952" t="s">
        <v>308</v>
      </c>
      <c r="AL155" s="1941"/>
      <c r="AM155" s="1941"/>
      <c r="AN155" s="1941"/>
      <c r="AO155" s="1941"/>
      <c r="AP155" s="1941"/>
      <c r="AQ155" s="456">
        <v>13500000</v>
      </c>
      <c r="AR155" s="456">
        <v>250000</v>
      </c>
      <c r="AS155" s="516">
        <v>13250000</v>
      </c>
      <c r="AT155" s="464">
        <v>0</v>
      </c>
      <c r="AU155" s="456">
        <v>250000</v>
      </c>
      <c r="AV155" s="457">
        <v>0</v>
      </c>
      <c r="AW155" s="463">
        <v>250000</v>
      </c>
      <c r="AX155" s="457">
        <v>0</v>
      </c>
      <c r="AY155" s="456">
        <v>250000</v>
      </c>
      <c r="AZ155" s="457">
        <v>0</v>
      </c>
      <c r="BA155" s="456">
        <v>250000</v>
      </c>
      <c r="BB155" s="457">
        <v>0</v>
      </c>
      <c r="BC155" s="457">
        <v>0</v>
      </c>
    </row>
    <row r="156" spans="1:55" s="365" customFormat="1" ht="13.5" x14ac:dyDescent="0.2">
      <c r="A156" s="462" t="str">
        <f t="shared" si="8"/>
        <v>A20421113</v>
      </c>
      <c r="B156" s="1951" t="s">
        <v>35</v>
      </c>
      <c r="C156" s="1941"/>
      <c r="D156" s="1951" t="s">
        <v>315</v>
      </c>
      <c r="E156" s="1941"/>
      <c r="F156" s="1951" t="s">
        <v>313</v>
      </c>
      <c r="G156" s="1941"/>
      <c r="H156" s="1951" t="s">
        <v>316</v>
      </c>
      <c r="I156" s="1941"/>
      <c r="J156" s="1951" t="s">
        <v>334</v>
      </c>
      <c r="K156" s="1941"/>
      <c r="L156" s="1941"/>
      <c r="M156" s="1951" t="s">
        <v>312</v>
      </c>
      <c r="N156" s="1941"/>
      <c r="O156" s="1941"/>
      <c r="P156" s="1951"/>
      <c r="Q156" s="1941"/>
      <c r="R156" s="1951"/>
      <c r="S156" s="1941"/>
      <c r="T156" s="1954" t="s">
        <v>106</v>
      </c>
      <c r="U156" s="1941"/>
      <c r="V156" s="1941"/>
      <c r="W156" s="1941"/>
      <c r="X156" s="1941"/>
      <c r="Y156" s="1941"/>
      <c r="Z156" s="1941"/>
      <c r="AA156" s="1941"/>
      <c r="AB156" s="1951" t="s">
        <v>306</v>
      </c>
      <c r="AC156" s="1941"/>
      <c r="AD156" s="1941"/>
      <c r="AE156" s="1941"/>
      <c r="AF156" s="1941"/>
      <c r="AG156" s="1951" t="s">
        <v>307</v>
      </c>
      <c r="AH156" s="1941"/>
      <c r="AI156" s="1941"/>
      <c r="AJ156" s="455" t="s">
        <v>336</v>
      </c>
      <c r="AK156" s="1952" t="s">
        <v>354</v>
      </c>
      <c r="AL156" s="1941"/>
      <c r="AM156" s="1941"/>
      <c r="AN156" s="1941"/>
      <c r="AO156" s="1941"/>
      <c r="AP156" s="1941"/>
      <c r="AQ156" s="456">
        <v>30000000</v>
      </c>
      <c r="AR156" s="457">
        <v>0</v>
      </c>
      <c r="AS156" s="516">
        <v>30000000</v>
      </c>
      <c r="AT156" s="464">
        <v>0</v>
      </c>
      <c r="AU156" s="457">
        <v>0</v>
      </c>
      <c r="AV156" s="457">
        <v>0</v>
      </c>
      <c r="AW156" s="464">
        <v>0</v>
      </c>
      <c r="AX156" s="457">
        <v>0</v>
      </c>
      <c r="AY156" s="457">
        <v>0</v>
      </c>
      <c r="AZ156" s="457">
        <v>0</v>
      </c>
      <c r="BA156" s="457">
        <v>0</v>
      </c>
      <c r="BB156" s="457">
        <v>0</v>
      </c>
      <c r="BC156" s="457">
        <v>0</v>
      </c>
    </row>
    <row r="157" spans="1:55" s="365" customFormat="1" ht="13.5" x14ac:dyDescent="0.2">
      <c r="A157" s="462" t="str">
        <f t="shared" si="8"/>
        <v>A20421410</v>
      </c>
      <c r="B157" s="1951" t="s">
        <v>35</v>
      </c>
      <c r="C157" s="1941"/>
      <c r="D157" s="1951" t="s">
        <v>315</v>
      </c>
      <c r="E157" s="1941"/>
      <c r="F157" s="1951" t="s">
        <v>313</v>
      </c>
      <c r="G157" s="1941"/>
      <c r="H157" s="1951" t="s">
        <v>316</v>
      </c>
      <c r="I157" s="1941"/>
      <c r="J157" s="1951" t="s">
        <v>334</v>
      </c>
      <c r="K157" s="1941"/>
      <c r="L157" s="1941"/>
      <c r="M157" s="1951" t="s">
        <v>316</v>
      </c>
      <c r="N157" s="1941"/>
      <c r="O157" s="1941"/>
      <c r="P157" s="1951"/>
      <c r="Q157" s="1941"/>
      <c r="R157" s="1951"/>
      <c r="S157" s="1941"/>
      <c r="T157" s="1954" t="s">
        <v>107</v>
      </c>
      <c r="U157" s="1941"/>
      <c r="V157" s="1941"/>
      <c r="W157" s="1941"/>
      <c r="X157" s="1941"/>
      <c r="Y157" s="1941"/>
      <c r="Z157" s="1941"/>
      <c r="AA157" s="1941"/>
      <c r="AB157" s="1951" t="s">
        <v>306</v>
      </c>
      <c r="AC157" s="1941"/>
      <c r="AD157" s="1941"/>
      <c r="AE157" s="1941"/>
      <c r="AF157" s="1941"/>
      <c r="AG157" s="1951" t="s">
        <v>307</v>
      </c>
      <c r="AH157" s="1941"/>
      <c r="AI157" s="1941"/>
      <c r="AJ157" s="455" t="s">
        <v>86</v>
      </c>
      <c r="AK157" s="1952" t="s">
        <v>308</v>
      </c>
      <c r="AL157" s="1941"/>
      <c r="AM157" s="1941"/>
      <c r="AN157" s="1941"/>
      <c r="AO157" s="1941"/>
      <c r="AP157" s="1941"/>
      <c r="AQ157" s="456">
        <v>4000000</v>
      </c>
      <c r="AR157" s="457">
        <v>0</v>
      </c>
      <c r="AS157" s="516">
        <v>4000000</v>
      </c>
      <c r="AT157" s="464">
        <v>0</v>
      </c>
      <c r="AU157" s="457">
        <v>0</v>
      </c>
      <c r="AV157" s="457">
        <v>0</v>
      </c>
      <c r="AW157" s="464">
        <v>0</v>
      </c>
      <c r="AX157" s="457">
        <v>0</v>
      </c>
      <c r="AY157" s="457">
        <v>0</v>
      </c>
      <c r="AZ157" s="457">
        <v>0</v>
      </c>
      <c r="BA157" s="457">
        <v>0</v>
      </c>
      <c r="BB157" s="457">
        <v>0</v>
      </c>
      <c r="BC157" s="457">
        <v>0</v>
      </c>
    </row>
    <row r="158" spans="1:55" s="365" customFormat="1" ht="13.5" x14ac:dyDescent="0.2">
      <c r="A158" s="462" t="str">
        <f t="shared" si="8"/>
        <v>A20421413</v>
      </c>
      <c r="B158" s="1951" t="s">
        <v>35</v>
      </c>
      <c r="C158" s="1941"/>
      <c r="D158" s="1951" t="s">
        <v>315</v>
      </c>
      <c r="E158" s="1941"/>
      <c r="F158" s="1951" t="s">
        <v>313</v>
      </c>
      <c r="G158" s="1941"/>
      <c r="H158" s="1951" t="s">
        <v>316</v>
      </c>
      <c r="I158" s="1941"/>
      <c r="J158" s="1951" t="s">
        <v>334</v>
      </c>
      <c r="K158" s="1941"/>
      <c r="L158" s="1941"/>
      <c r="M158" s="1951" t="s">
        <v>316</v>
      </c>
      <c r="N158" s="1941"/>
      <c r="O158" s="1941"/>
      <c r="P158" s="1951"/>
      <c r="Q158" s="1941"/>
      <c r="R158" s="1951"/>
      <c r="S158" s="1941"/>
      <c r="T158" s="1954" t="s">
        <v>107</v>
      </c>
      <c r="U158" s="1941"/>
      <c r="V158" s="1941"/>
      <c r="W158" s="1941"/>
      <c r="X158" s="1941"/>
      <c r="Y158" s="1941"/>
      <c r="Z158" s="1941"/>
      <c r="AA158" s="1941"/>
      <c r="AB158" s="1951" t="s">
        <v>306</v>
      </c>
      <c r="AC158" s="1941"/>
      <c r="AD158" s="1941"/>
      <c r="AE158" s="1941"/>
      <c r="AF158" s="1941"/>
      <c r="AG158" s="1951" t="s">
        <v>307</v>
      </c>
      <c r="AH158" s="1941"/>
      <c r="AI158" s="1941"/>
      <c r="AJ158" s="455" t="s">
        <v>336</v>
      </c>
      <c r="AK158" s="1952" t="s">
        <v>354</v>
      </c>
      <c r="AL158" s="1941"/>
      <c r="AM158" s="1941"/>
      <c r="AN158" s="1941"/>
      <c r="AO158" s="1941"/>
      <c r="AP158" s="1941"/>
      <c r="AQ158" s="456">
        <v>30000000</v>
      </c>
      <c r="AR158" s="457">
        <v>0</v>
      </c>
      <c r="AS158" s="516">
        <v>30000000</v>
      </c>
      <c r="AT158" s="464">
        <v>0</v>
      </c>
      <c r="AU158" s="457">
        <v>0</v>
      </c>
      <c r="AV158" s="457">
        <v>0</v>
      </c>
      <c r="AW158" s="464">
        <v>0</v>
      </c>
      <c r="AX158" s="457">
        <v>0</v>
      </c>
      <c r="AY158" s="457">
        <v>0</v>
      </c>
      <c r="AZ158" s="457">
        <v>0</v>
      </c>
      <c r="BA158" s="457">
        <v>0</v>
      </c>
      <c r="BB158" s="457">
        <v>0</v>
      </c>
      <c r="BC158" s="457">
        <v>0</v>
      </c>
    </row>
    <row r="159" spans="1:55" s="365" customFormat="1" ht="13.5" x14ac:dyDescent="0.2">
      <c r="A159" s="462" t="str">
        <f t="shared" si="8"/>
        <v>A20421510</v>
      </c>
      <c r="B159" s="1951" t="s">
        <v>35</v>
      </c>
      <c r="C159" s="1941"/>
      <c r="D159" s="1951" t="s">
        <v>315</v>
      </c>
      <c r="E159" s="1941"/>
      <c r="F159" s="1951" t="s">
        <v>313</v>
      </c>
      <c r="G159" s="1941"/>
      <c r="H159" s="1951" t="s">
        <v>316</v>
      </c>
      <c r="I159" s="1941"/>
      <c r="J159" s="1951" t="s">
        <v>334</v>
      </c>
      <c r="K159" s="1941"/>
      <c r="L159" s="1941"/>
      <c r="M159" s="1951" t="s">
        <v>317</v>
      </c>
      <c r="N159" s="1941"/>
      <c r="O159" s="1941"/>
      <c r="P159" s="1951"/>
      <c r="Q159" s="1941"/>
      <c r="R159" s="1951"/>
      <c r="S159" s="1941"/>
      <c r="T159" s="1954" t="s">
        <v>108</v>
      </c>
      <c r="U159" s="1941"/>
      <c r="V159" s="1941"/>
      <c r="W159" s="1941"/>
      <c r="X159" s="1941"/>
      <c r="Y159" s="1941"/>
      <c r="Z159" s="1941"/>
      <c r="AA159" s="1941"/>
      <c r="AB159" s="1951" t="s">
        <v>306</v>
      </c>
      <c r="AC159" s="1941"/>
      <c r="AD159" s="1941"/>
      <c r="AE159" s="1941"/>
      <c r="AF159" s="1941"/>
      <c r="AG159" s="1951" t="s">
        <v>307</v>
      </c>
      <c r="AH159" s="1941"/>
      <c r="AI159" s="1941"/>
      <c r="AJ159" s="455" t="s">
        <v>86</v>
      </c>
      <c r="AK159" s="1952" t="s">
        <v>308</v>
      </c>
      <c r="AL159" s="1941"/>
      <c r="AM159" s="1941"/>
      <c r="AN159" s="1941"/>
      <c r="AO159" s="1941"/>
      <c r="AP159" s="1941"/>
      <c r="AQ159" s="456">
        <v>66070000</v>
      </c>
      <c r="AR159" s="456">
        <v>66070000</v>
      </c>
      <c r="AS159" s="517">
        <v>0</v>
      </c>
      <c r="AT159" s="464">
        <v>0</v>
      </c>
      <c r="AU159" s="456">
        <v>66070000</v>
      </c>
      <c r="AV159" s="457">
        <v>0</v>
      </c>
      <c r="AW159" s="463">
        <v>66070000</v>
      </c>
      <c r="AX159" s="457">
        <v>0</v>
      </c>
      <c r="AY159" s="456">
        <v>66070000</v>
      </c>
      <c r="AZ159" s="457">
        <v>0</v>
      </c>
      <c r="BA159" s="456">
        <v>66070000</v>
      </c>
      <c r="BB159" s="457">
        <v>0</v>
      </c>
      <c r="BC159" s="457">
        <v>0</v>
      </c>
    </row>
    <row r="160" spans="1:55" s="365" customFormat="1" ht="13.5" x14ac:dyDescent="0.2">
      <c r="A160" s="462" t="str">
        <f t="shared" si="8"/>
        <v>A20421513</v>
      </c>
      <c r="B160" s="1951" t="s">
        <v>35</v>
      </c>
      <c r="C160" s="1941"/>
      <c r="D160" s="1951" t="s">
        <v>315</v>
      </c>
      <c r="E160" s="1941"/>
      <c r="F160" s="1951" t="s">
        <v>313</v>
      </c>
      <c r="G160" s="1941"/>
      <c r="H160" s="1951" t="s">
        <v>316</v>
      </c>
      <c r="I160" s="1941"/>
      <c r="J160" s="1951" t="s">
        <v>334</v>
      </c>
      <c r="K160" s="1941"/>
      <c r="L160" s="1941"/>
      <c r="M160" s="1951" t="s">
        <v>317</v>
      </c>
      <c r="N160" s="1941"/>
      <c r="O160" s="1941"/>
      <c r="P160" s="1951"/>
      <c r="Q160" s="1941"/>
      <c r="R160" s="1951"/>
      <c r="S160" s="1941"/>
      <c r="T160" s="1954" t="s">
        <v>108</v>
      </c>
      <c r="U160" s="1941"/>
      <c r="V160" s="1941"/>
      <c r="W160" s="1941"/>
      <c r="X160" s="1941"/>
      <c r="Y160" s="1941"/>
      <c r="Z160" s="1941"/>
      <c r="AA160" s="1941"/>
      <c r="AB160" s="1951" t="s">
        <v>306</v>
      </c>
      <c r="AC160" s="1941"/>
      <c r="AD160" s="1941"/>
      <c r="AE160" s="1941"/>
      <c r="AF160" s="1941"/>
      <c r="AG160" s="1951" t="s">
        <v>307</v>
      </c>
      <c r="AH160" s="1941"/>
      <c r="AI160" s="1941"/>
      <c r="AJ160" s="455" t="s">
        <v>336</v>
      </c>
      <c r="AK160" s="1952" t="s">
        <v>354</v>
      </c>
      <c r="AL160" s="1941"/>
      <c r="AM160" s="1941"/>
      <c r="AN160" s="1941"/>
      <c r="AO160" s="1941"/>
      <c r="AP160" s="1941"/>
      <c r="AQ160" s="456">
        <v>30000000</v>
      </c>
      <c r="AR160" s="457">
        <v>0</v>
      </c>
      <c r="AS160" s="516">
        <v>30000000</v>
      </c>
      <c r="AT160" s="464">
        <v>0</v>
      </c>
      <c r="AU160" s="457">
        <v>0</v>
      </c>
      <c r="AV160" s="457">
        <v>0</v>
      </c>
      <c r="AW160" s="464">
        <v>0</v>
      </c>
      <c r="AX160" s="457">
        <v>0</v>
      </c>
      <c r="AY160" s="457">
        <v>0</v>
      </c>
      <c r="AZ160" s="457">
        <v>0</v>
      </c>
      <c r="BA160" s="457">
        <v>0</v>
      </c>
      <c r="BB160" s="457">
        <v>0</v>
      </c>
      <c r="BC160" s="457">
        <v>0</v>
      </c>
    </row>
    <row r="161" spans="1:55" s="365" customFormat="1" ht="13.5" x14ac:dyDescent="0.2">
      <c r="A161" s="462" t="str">
        <f t="shared" si="8"/>
        <v>A20421810</v>
      </c>
      <c r="B161" s="1951" t="s">
        <v>35</v>
      </c>
      <c r="C161" s="1941"/>
      <c r="D161" s="1951" t="s">
        <v>315</v>
      </c>
      <c r="E161" s="1941"/>
      <c r="F161" s="1951" t="s">
        <v>313</v>
      </c>
      <c r="G161" s="1941"/>
      <c r="H161" s="1951" t="s">
        <v>316</v>
      </c>
      <c r="I161" s="1941"/>
      <c r="J161" s="1951" t="s">
        <v>334</v>
      </c>
      <c r="K161" s="1941"/>
      <c r="L161" s="1941"/>
      <c r="M161" s="1951" t="s">
        <v>327</v>
      </c>
      <c r="N161" s="1941"/>
      <c r="O161" s="1941"/>
      <c r="P161" s="1951"/>
      <c r="Q161" s="1941"/>
      <c r="R161" s="1951"/>
      <c r="S161" s="1941"/>
      <c r="T161" s="1954" t="s">
        <v>109</v>
      </c>
      <c r="U161" s="1941"/>
      <c r="V161" s="1941"/>
      <c r="W161" s="1941"/>
      <c r="X161" s="1941"/>
      <c r="Y161" s="1941"/>
      <c r="Z161" s="1941"/>
      <c r="AA161" s="1941"/>
      <c r="AB161" s="1951" t="s">
        <v>306</v>
      </c>
      <c r="AC161" s="1941"/>
      <c r="AD161" s="1941"/>
      <c r="AE161" s="1941"/>
      <c r="AF161" s="1941"/>
      <c r="AG161" s="1951" t="s">
        <v>307</v>
      </c>
      <c r="AH161" s="1941"/>
      <c r="AI161" s="1941"/>
      <c r="AJ161" s="455" t="s">
        <v>86</v>
      </c>
      <c r="AK161" s="1952" t="s">
        <v>308</v>
      </c>
      <c r="AL161" s="1941"/>
      <c r="AM161" s="1941"/>
      <c r="AN161" s="1941"/>
      <c r="AO161" s="1941"/>
      <c r="AP161" s="1941"/>
      <c r="AQ161" s="456">
        <v>5000000</v>
      </c>
      <c r="AR161" s="457">
        <v>0</v>
      </c>
      <c r="AS161" s="516">
        <v>5000000</v>
      </c>
      <c r="AT161" s="464">
        <v>0</v>
      </c>
      <c r="AU161" s="457">
        <v>0</v>
      </c>
      <c r="AV161" s="457">
        <v>0</v>
      </c>
      <c r="AW161" s="464">
        <v>0</v>
      </c>
      <c r="AX161" s="457">
        <v>0</v>
      </c>
      <c r="AY161" s="457">
        <v>0</v>
      </c>
      <c r="AZ161" s="457">
        <v>0</v>
      </c>
      <c r="BA161" s="457">
        <v>0</v>
      </c>
      <c r="BB161" s="457">
        <v>0</v>
      </c>
      <c r="BC161" s="457">
        <v>0</v>
      </c>
    </row>
    <row r="162" spans="1:55" s="365" customFormat="1" ht="13.5" x14ac:dyDescent="0.2">
      <c r="A162" s="462" t="str">
        <f t="shared" si="8"/>
        <v>A20421813</v>
      </c>
      <c r="B162" s="1951" t="s">
        <v>35</v>
      </c>
      <c r="C162" s="1941"/>
      <c r="D162" s="1951" t="s">
        <v>315</v>
      </c>
      <c r="E162" s="1941"/>
      <c r="F162" s="1951" t="s">
        <v>313</v>
      </c>
      <c r="G162" s="1941"/>
      <c r="H162" s="1951" t="s">
        <v>316</v>
      </c>
      <c r="I162" s="1941"/>
      <c r="J162" s="1951" t="s">
        <v>334</v>
      </c>
      <c r="K162" s="1941"/>
      <c r="L162" s="1941"/>
      <c r="M162" s="1951" t="s">
        <v>327</v>
      </c>
      <c r="N162" s="1941"/>
      <c r="O162" s="1941"/>
      <c r="P162" s="1951"/>
      <c r="Q162" s="1941"/>
      <c r="R162" s="1951"/>
      <c r="S162" s="1941"/>
      <c r="T162" s="1954" t="s">
        <v>109</v>
      </c>
      <c r="U162" s="1941"/>
      <c r="V162" s="1941"/>
      <c r="W162" s="1941"/>
      <c r="X162" s="1941"/>
      <c r="Y162" s="1941"/>
      <c r="Z162" s="1941"/>
      <c r="AA162" s="1941"/>
      <c r="AB162" s="1951" t="s">
        <v>306</v>
      </c>
      <c r="AC162" s="1941"/>
      <c r="AD162" s="1941"/>
      <c r="AE162" s="1941"/>
      <c r="AF162" s="1941"/>
      <c r="AG162" s="1951" t="s">
        <v>307</v>
      </c>
      <c r="AH162" s="1941"/>
      <c r="AI162" s="1941"/>
      <c r="AJ162" s="455" t="s">
        <v>336</v>
      </c>
      <c r="AK162" s="1952" t="s">
        <v>354</v>
      </c>
      <c r="AL162" s="1941"/>
      <c r="AM162" s="1941"/>
      <c r="AN162" s="1941"/>
      <c r="AO162" s="1941"/>
      <c r="AP162" s="1941"/>
      <c r="AQ162" s="456">
        <v>30000000</v>
      </c>
      <c r="AR162" s="457">
        <v>0</v>
      </c>
      <c r="AS162" s="516">
        <v>30000000</v>
      </c>
      <c r="AT162" s="464">
        <v>0</v>
      </c>
      <c r="AU162" s="457">
        <v>0</v>
      </c>
      <c r="AV162" s="457">
        <v>0</v>
      </c>
      <c r="AW162" s="464">
        <v>0</v>
      </c>
      <c r="AX162" s="457">
        <v>0</v>
      </c>
      <c r="AY162" s="457">
        <v>0</v>
      </c>
      <c r="AZ162" s="457">
        <v>0</v>
      </c>
      <c r="BA162" s="457">
        <v>0</v>
      </c>
      <c r="BB162" s="457">
        <v>0</v>
      </c>
      <c r="BC162" s="457">
        <v>0</v>
      </c>
    </row>
    <row r="163" spans="1:55" s="365" customFormat="1" ht="13.5" x14ac:dyDescent="0.2">
      <c r="A163" s="462" t="str">
        <f t="shared" si="8"/>
        <v>A2044010</v>
      </c>
      <c r="B163" s="1940" t="s">
        <v>35</v>
      </c>
      <c r="C163" s="1941"/>
      <c r="D163" s="1940" t="s">
        <v>315</v>
      </c>
      <c r="E163" s="1941"/>
      <c r="F163" s="1940" t="s">
        <v>313</v>
      </c>
      <c r="G163" s="1941"/>
      <c r="H163" s="1940" t="s">
        <v>316</v>
      </c>
      <c r="I163" s="1941"/>
      <c r="J163" s="1940" t="s">
        <v>340</v>
      </c>
      <c r="K163" s="1941"/>
      <c r="L163" s="1941"/>
      <c r="M163" s="1940"/>
      <c r="N163" s="1941"/>
      <c r="O163" s="1941"/>
      <c r="P163" s="1940"/>
      <c r="Q163" s="1941"/>
      <c r="R163" s="1940"/>
      <c r="S163" s="1941"/>
      <c r="T163" s="1944" t="s">
        <v>341</v>
      </c>
      <c r="U163" s="1941"/>
      <c r="V163" s="1941"/>
      <c r="W163" s="1941"/>
      <c r="X163" s="1941"/>
      <c r="Y163" s="1941"/>
      <c r="Z163" s="1941"/>
      <c r="AA163" s="1941"/>
      <c r="AB163" s="1940" t="s">
        <v>306</v>
      </c>
      <c r="AC163" s="1941"/>
      <c r="AD163" s="1941"/>
      <c r="AE163" s="1941"/>
      <c r="AF163" s="1941"/>
      <c r="AG163" s="1940" t="s">
        <v>307</v>
      </c>
      <c r="AH163" s="1941"/>
      <c r="AI163" s="1941"/>
      <c r="AJ163" s="451" t="s">
        <v>86</v>
      </c>
      <c r="AK163" s="1947" t="s">
        <v>308</v>
      </c>
      <c r="AL163" s="1941"/>
      <c r="AM163" s="1941"/>
      <c r="AN163" s="1941"/>
      <c r="AO163" s="1941"/>
      <c r="AP163" s="1941"/>
      <c r="AQ163" s="452">
        <v>9880000</v>
      </c>
      <c r="AR163" s="452">
        <v>392800</v>
      </c>
      <c r="AS163" s="514">
        <v>9487200</v>
      </c>
      <c r="AT163" s="559">
        <v>0</v>
      </c>
      <c r="AU163" s="452">
        <v>392800</v>
      </c>
      <c r="AV163" s="453">
        <v>0</v>
      </c>
      <c r="AW163" s="558">
        <v>392800</v>
      </c>
      <c r="AX163" s="453">
        <v>0</v>
      </c>
      <c r="AY163" s="452">
        <v>392800</v>
      </c>
      <c r="AZ163" s="453">
        <v>0</v>
      </c>
      <c r="BA163" s="452">
        <v>392800</v>
      </c>
      <c r="BB163" s="453">
        <v>0</v>
      </c>
      <c r="BC163" s="453">
        <v>0</v>
      </c>
    </row>
    <row r="164" spans="1:55" s="365" customFormat="1" ht="13.5" x14ac:dyDescent="0.2">
      <c r="A164" s="462" t="str">
        <f t="shared" si="8"/>
        <v>A204401510</v>
      </c>
      <c r="B164" s="1951" t="s">
        <v>35</v>
      </c>
      <c r="C164" s="1941"/>
      <c r="D164" s="1951" t="s">
        <v>315</v>
      </c>
      <c r="E164" s="1941"/>
      <c r="F164" s="1951" t="s">
        <v>313</v>
      </c>
      <c r="G164" s="1941"/>
      <c r="H164" s="1951" t="s">
        <v>316</v>
      </c>
      <c r="I164" s="1941"/>
      <c r="J164" s="1951" t="s">
        <v>340</v>
      </c>
      <c r="K164" s="1941"/>
      <c r="L164" s="1941"/>
      <c r="M164" s="1951" t="s">
        <v>319</v>
      </c>
      <c r="N164" s="1941"/>
      <c r="O164" s="1941"/>
      <c r="P164" s="1951"/>
      <c r="Q164" s="1941"/>
      <c r="R164" s="1951"/>
      <c r="S164" s="1941"/>
      <c r="T164" s="1954" t="s">
        <v>207</v>
      </c>
      <c r="U164" s="1941"/>
      <c r="V164" s="1941"/>
      <c r="W164" s="1941"/>
      <c r="X164" s="1941"/>
      <c r="Y164" s="1941"/>
      <c r="Z164" s="1941"/>
      <c r="AA164" s="1941"/>
      <c r="AB164" s="1951" t="s">
        <v>306</v>
      </c>
      <c r="AC164" s="1941"/>
      <c r="AD164" s="1941"/>
      <c r="AE164" s="1941"/>
      <c r="AF164" s="1941"/>
      <c r="AG164" s="1951" t="s">
        <v>307</v>
      </c>
      <c r="AH164" s="1941"/>
      <c r="AI164" s="1941"/>
      <c r="AJ164" s="455" t="s">
        <v>86</v>
      </c>
      <c r="AK164" s="1952" t="s">
        <v>308</v>
      </c>
      <c r="AL164" s="1941"/>
      <c r="AM164" s="1941"/>
      <c r="AN164" s="1941"/>
      <c r="AO164" s="1941"/>
      <c r="AP164" s="1941"/>
      <c r="AQ164" s="456">
        <v>9880000</v>
      </c>
      <c r="AR164" s="456">
        <v>392800</v>
      </c>
      <c r="AS164" s="516">
        <v>9487200</v>
      </c>
      <c r="AT164" s="464">
        <v>0</v>
      </c>
      <c r="AU164" s="456">
        <v>392800</v>
      </c>
      <c r="AV164" s="457">
        <v>0</v>
      </c>
      <c r="AW164" s="463">
        <v>392800</v>
      </c>
      <c r="AX164" s="457">
        <v>0</v>
      </c>
      <c r="AY164" s="456">
        <v>392800</v>
      </c>
      <c r="AZ164" s="457">
        <v>0</v>
      </c>
      <c r="BA164" s="456">
        <v>392800</v>
      </c>
      <c r="BB164" s="457">
        <v>0</v>
      </c>
      <c r="BC164" s="457">
        <v>0</v>
      </c>
    </row>
    <row r="165" spans="1:55" s="365" customFormat="1" ht="13.5" x14ac:dyDescent="0.2">
      <c r="A165" s="462" t="str">
        <f t="shared" si="8"/>
        <v>A2044110</v>
      </c>
      <c r="B165" s="1940" t="s">
        <v>35</v>
      </c>
      <c r="C165" s="1941"/>
      <c r="D165" s="1940" t="s">
        <v>315</v>
      </c>
      <c r="E165" s="1941"/>
      <c r="F165" s="1940" t="s">
        <v>313</v>
      </c>
      <c r="G165" s="1941"/>
      <c r="H165" s="1940" t="s">
        <v>316</v>
      </c>
      <c r="I165" s="1941"/>
      <c r="J165" s="1940" t="s">
        <v>342</v>
      </c>
      <c r="K165" s="1941"/>
      <c r="L165" s="1941"/>
      <c r="M165" s="1940"/>
      <c r="N165" s="1941"/>
      <c r="O165" s="1941"/>
      <c r="P165" s="1940"/>
      <c r="Q165" s="1941"/>
      <c r="R165" s="1940"/>
      <c r="S165" s="1941"/>
      <c r="T165" s="1944" t="s">
        <v>110</v>
      </c>
      <c r="U165" s="1941"/>
      <c r="V165" s="1941"/>
      <c r="W165" s="1941"/>
      <c r="X165" s="1941"/>
      <c r="Y165" s="1941"/>
      <c r="Z165" s="1941"/>
      <c r="AA165" s="1941"/>
      <c r="AB165" s="1940" t="s">
        <v>306</v>
      </c>
      <c r="AC165" s="1941"/>
      <c r="AD165" s="1941"/>
      <c r="AE165" s="1941"/>
      <c r="AF165" s="1941"/>
      <c r="AG165" s="1940" t="s">
        <v>307</v>
      </c>
      <c r="AH165" s="1941"/>
      <c r="AI165" s="1941"/>
      <c r="AJ165" s="451" t="s">
        <v>86</v>
      </c>
      <c r="AK165" s="1947" t="s">
        <v>308</v>
      </c>
      <c r="AL165" s="1941"/>
      <c r="AM165" s="1941"/>
      <c r="AN165" s="1941"/>
      <c r="AO165" s="1941"/>
      <c r="AP165" s="1941"/>
      <c r="AQ165" s="452">
        <v>357000000</v>
      </c>
      <c r="AR165" s="452">
        <v>18615462</v>
      </c>
      <c r="AS165" s="514">
        <v>338384538</v>
      </c>
      <c r="AT165" s="559">
        <v>0</v>
      </c>
      <c r="AU165" s="452">
        <v>3615462</v>
      </c>
      <c r="AV165" s="452">
        <v>15000000</v>
      </c>
      <c r="AW165" s="558">
        <v>3615462</v>
      </c>
      <c r="AX165" s="453">
        <v>0</v>
      </c>
      <c r="AY165" s="452">
        <v>3615462</v>
      </c>
      <c r="AZ165" s="453">
        <v>0</v>
      </c>
      <c r="BA165" s="452">
        <v>3615462</v>
      </c>
      <c r="BB165" s="453">
        <v>0</v>
      </c>
      <c r="BC165" s="453">
        <v>0</v>
      </c>
    </row>
    <row r="166" spans="1:55" s="365" customFormat="1" ht="13.5" x14ac:dyDescent="0.2">
      <c r="A166" s="462" t="str">
        <f t="shared" si="8"/>
        <v>A2044113</v>
      </c>
      <c r="B166" s="1940" t="s">
        <v>35</v>
      </c>
      <c r="C166" s="1941"/>
      <c r="D166" s="1940" t="s">
        <v>315</v>
      </c>
      <c r="E166" s="1941"/>
      <c r="F166" s="1940" t="s">
        <v>313</v>
      </c>
      <c r="G166" s="1941"/>
      <c r="H166" s="1940" t="s">
        <v>316</v>
      </c>
      <c r="I166" s="1941"/>
      <c r="J166" s="1940" t="s">
        <v>342</v>
      </c>
      <c r="K166" s="1941"/>
      <c r="L166" s="1941"/>
      <c r="M166" s="1940"/>
      <c r="N166" s="1941"/>
      <c r="O166" s="1941"/>
      <c r="P166" s="1940"/>
      <c r="Q166" s="1941"/>
      <c r="R166" s="1940"/>
      <c r="S166" s="1941"/>
      <c r="T166" s="1944" t="s">
        <v>110</v>
      </c>
      <c r="U166" s="1941"/>
      <c r="V166" s="1941"/>
      <c r="W166" s="1941"/>
      <c r="X166" s="1941"/>
      <c r="Y166" s="1941"/>
      <c r="Z166" s="1941"/>
      <c r="AA166" s="1941"/>
      <c r="AB166" s="1940" t="s">
        <v>306</v>
      </c>
      <c r="AC166" s="1941"/>
      <c r="AD166" s="1941"/>
      <c r="AE166" s="1941"/>
      <c r="AF166" s="1941"/>
      <c r="AG166" s="1940" t="s">
        <v>307</v>
      </c>
      <c r="AH166" s="1941"/>
      <c r="AI166" s="1941"/>
      <c r="AJ166" s="451" t="s">
        <v>336</v>
      </c>
      <c r="AK166" s="1947" t="s">
        <v>354</v>
      </c>
      <c r="AL166" s="1941"/>
      <c r="AM166" s="1941"/>
      <c r="AN166" s="1941"/>
      <c r="AO166" s="1941"/>
      <c r="AP166" s="1941"/>
      <c r="AQ166" s="452">
        <v>116000000</v>
      </c>
      <c r="AR166" s="453">
        <v>0</v>
      </c>
      <c r="AS166" s="514">
        <v>116000000</v>
      </c>
      <c r="AT166" s="559">
        <v>0</v>
      </c>
      <c r="AU166" s="453">
        <v>0</v>
      </c>
      <c r="AV166" s="453">
        <v>0</v>
      </c>
      <c r="AW166" s="559">
        <v>0</v>
      </c>
      <c r="AX166" s="453">
        <v>0</v>
      </c>
      <c r="AY166" s="453">
        <v>0</v>
      </c>
      <c r="AZ166" s="453">
        <v>0</v>
      </c>
      <c r="BA166" s="453">
        <v>0</v>
      </c>
      <c r="BB166" s="453">
        <v>0</v>
      </c>
      <c r="BC166" s="453">
        <v>0</v>
      </c>
    </row>
    <row r="167" spans="1:55" s="365" customFormat="1" ht="13.5" x14ac:dyDescent="0.2">
      <c r="A167" s="462" t="str">
        <f t="shared" ref="A167:A230" si="9">+B167&amp;D167&amp;F167&amp;H167&amp;J167&amp;M167&amp;P167&amp;AJ167</f>
        <v>A20441210</v>
      </c>
      <c r="B167" s="1951" t="s">
        <v>35</v>
      </c>
      <c r="C167" s="1941"/>
      <c r="D167" s="1951" t="s">
        <v>315</v>
      </c>
      <c r="E167" s="1941"/>
      <c r="F167" s="1951" t="s">
        <v>313</v>
      </c>
      <c r="G167" s="1941"/>
      <c r="H167" s="1951" t="s">
        <v>316</v>
      </c>
      <c r="I167" s="1941"/>
      <c r="J167" s="1951" t="s">
        <v>342</v>
      </c>
      <c r="K167" s="1941"/>
      <c r="L167" s="1941"/>
      <c r="M167" s="1951" t="s">
        <v>315</v>
      </c>
      <c r="N167" s="1941"/>
      <c r="O167" s="1941"/>
      <c r="P167" s="1951"/>
      <c r="Q167" s="1941"/>
      <c r="R167" s="1951"/>
      <c r="S167" s="1941"/>
      <c r="T167" s="1954" t="s">
        <v>111</v>
      </c>
      <c r="U167" s="1941"/>
      <c r="V167" s="1941"/>
      <c r="W167" s="1941"/>
      <c r="X167" s="1941"/>
      <c r="Y167" s="1941"/>
      <c r="Z167" s="1941"/>
      <c r="AA167" s="1941"/>
      <c r="AB167" s="1951" t="s">
        <v>306</v>
      </c>
      <c r="AC167" s="1941"/>
      <c r="AD167" s="1941"/>
      <c r="AE167" s="1941"/>
      <c r="AF167" s="1941"/>
      <c r="AG167" s="1951" t="s">
        <v>307</v>
      </c>
      <c r="AH167" s="1941"/>
      <c r="AI167" s="1941"/>
      <c r="AJ167" s="455" t="s">
        <v>86</v>
      </c>
      <c r="AK167" s="1952" t="s">
        <v>308</v>
      </c>
      <c r="AL167" s="1941"/>
      <c r="AM167" s="1941"/>
      <c r="AN167" s="1941"/>
      <c r="AO167" s="1941"/>
      <c r="AP167" s="1941"/>
      <c r="AQ167" s="456">
        <v>12000000</v>
      </c>
      <c r="AR167" s="457">
        <v>0</v>
      </c>
      <c r="AS167" s="516">
        <v>12000000</v>
      </c>
      <c r="AT167" s="464">
        <v>0</v>
      </c>
      <c r="AU167" s="457">
        <v>0</v>
      </c>
      <c r="AV167" s="457">
        <v>0</v>
      </c>
      <c r="AW167" s="464">
        <v>0</v>
      </c>
      <c r="AX167" s="457">
        <v>0</v>
      </c>
      <c r="AY167" s="457">
        <v>0</v>
      </c>
      <c r="AZ167" s="457">
        <v>0</v>
      </c>
      <c r="BA167" s="457">
        <v>0</v>
      </c>
      <c r="BB167" s="457">
        <v>0</v>
      </c>
      <c r="BC167" s="457">
        <v>0</v>
      </c>
    </row>
    <row r="168" spans="1:55" s="365" customFormat="1" ht="13.5" x14ac:dyDescent="0.2">
      <c r="A168" s="462" t="str">
        <f t="shared" si="9"/>
        <v>A20441213</v>
      </c>
      <c r="B168" s="1951" t="s">
        <v>35</v>
      </c>
      <c r="C168" s="1941"/>
      <c r="D168" s="1951" t="s">
        <v>315</v>
      </c>
      <c r="E168" s="1941"/>
      <c r="F168" s="1951" t="s">
        <v>313</v>
      </c>
      <c r="G168" s="1941"/>
      <c r="H168" s="1951" t="s">
        <v>316</v>
      </c>
      <c r="I168" s="1941"/>
      <c r="J168" s="1951" t="s">
        <v>342</v>
      </c>
      <c r="K168" s="1941"/>
      <c r="L168" s="1941"/>
      <c r="M168" s="1951" t="s">
        <v>315</v>
      </c>
      <c r="N168" s="1941"/>
      <c r="O168" s="1941"/>
      <c r="P168" s="1951"/>
      <c r="Q168" s="1941"/>
      <c r="R168" s="1951"/>
      <c r="S168" s="1941"/>
      <c r="T168" s="1954" t="s">
        <v>111</v>
      </c>
      <c r="U168" s="1941"/>
      <c r="V168" s="1941"/>
      <c r="W168" s="1941"/>
      <c r="X168" s="1941"/>
      <c r="Y168" s="1941"/>
      <c r="Z168" s="1941"/>
      <c r="AA168" s="1941"/>
      <c r="AB168" s="1951" t="s">
        <v>306</v>
      </c>
      <c r="AC168" s="1941"/>
      <c r="AD168" s="1941"/>
      <c r="AE168" s="1941"/>
      <c r="AF168" s="1941"/>
      <c r="AG168" s="1951" t="s">
        <v>307</v>
      </c>
      <c r="AH168" s="1941"/>
      <c r="AI168" s="1941"/>
      <c r="AJ168" s="455" t="s">
        <v>336</v>
      </c>
      <c r="AK168" s="1952" t="s">
        <v>354</v>
      </c>
      <c r="AL168" s="1941"/>
      <c r="AM168" s="1941"/>
      <c r="AN168" s="1941"/>
      <c r="AO168" s="1941"/>
      <c r="AP168" s="1941"/>
      <c r="AQ168" s="456">
        <v>116000000</v>
      </c>
      <c r="AR168" s="457">
        <v>0</v>
      </c>
      <c r="AS168" s="516">
        <v>116000000</v>
      </c>
      <c r="AT168" s="464">
        <v>0</v>
      </c>
      <c r="AU168" s="457">
        <v>0</v>
      </c>
      <c r="AV168" s="457">
        <v>0</v>
      </c>
      <c r="AW168" s="464">
        <v>0</v>
      </c>
      <c r="AX168" s="457">
        <v>0</v>
      </c>
      <c r="AY168" s="457">
        <v>0</v>
      </c>
      <c r="AZ168" s="457">
        <v>0</v>
      </c>
      <c r="BA168" s="457">
        <v>0</v>
      </c>
      <c r="BB168" s="457">
        <v>0</v>
      </c>
      <c r="BC168" s="457">
        <v>0</v>
      </c>
    </row>
    <row r="169" spans="1:55" s="365" customFormat="1" ht="13.5" x14ac:dyDescent="0.2">
      <c r="A169" s="462" t="s">
        <v>673</v>
      </c>
      <c r="B169" s="1951" t="s">
        <v>35</v>
      </c>
      <c r="C169" s="1941"/>
      <c r="D169" s="1951" t="s">
        <v>315</v>
      </c>
      <c r="E169" s="1941"/>
      <c r="F169" s="1951" t="s">
        <v>313</v>
      </c>
      <c r="G169" s="1941"/>
      <c r="H169" s="1951" t="s">
        <v>316</v>
      </c>
      <c r="I169" s="1941"/>
      <c r="J169" s="1951" t="s">
        <v>342</v>
      </c>
      <c r="K169" s="1941"/>
      <c r="L169" s="1941"/>
      <c r="M169" s="1951" t="s">
        <v>317</v>
      </c>
      <c r="N169" s="1941"/>
      <c r="O169" s="1941"/>
      <c r="P169" s="1951"/>
      <c r="Q169" s="1941"/>
      <c r="R169" s="1951"/>
      <c r="S169" s="1941"/>
      <c r="T169" s="1954" t="s">
        <v>112</v>
      </c>
      <c r="U169" s="1941"/>
      <c r="V169" s="1941"/>
      <c r="W169" s="1941"/>
      <c r="X169" s="1941"/>
      <c r="Y169" s="1941"/>
      <c r="Z169" s="1941"/>
      <c r="AA169" s="1941"/>
      <c r="AB169" s="1951" t="s">
        <v>306</v>
      </c>
      <c r="AC169" s="1941"/>
      <c r="AD169" s="1941"/>
      <c r="AE169" s="1941"/>
      <c r="AF169" s="1941"/>
      <c r="AG169" s="1951" t="s">
        <v>307</v>
      </c>
      <c r="AH169" s="1941"/>
      <c r="AI169" s="1941"/>
      <c r="AJ169" s="455" t="s">
        <v>86</v>
      </c>
      <c r="AK169" s="1952" t="s">
        <v>308</v>
      </c>
      <c r="AL169" s="1941"/>
      <c r="AM169" s="1941"/>
      <c r="AN169" s="1941"/>
      <c r="AO169" s="1941"/>
      <c r="AP169" s="1941"/>
      <c r="AQ169" s="456">
        <v>5000000</v>
      </c>
      <c r="AR169" s="456">
        <v>3615462</v>
      </c>
      <c r="AS169" s="516">
        <v>1384538</v>
      </c>
      <c r="AT169" s="464">
        <v>0</v>
      </c>
      <c r="AU169" s="456">
        <v>3615462</v>
      </c>
      <c r="AV169" s="457">
        <v>0</v>
      </c>
      <c r="AW169" s="463">
        <v>3615462</v>
      </c>
      <c r="AX169" s="457">
        <v>0</v>
      </c>
      <c r="AY169" s="456">
        <v>3615462</v>
      </c>
      <c r="AZ169" s="457">
        <v>0</v>
      </c>
      <c r="BA169" s="456">
        <v>3615462</v>
      </c>
      <c r="BB169" s="457">
        <v>0</v>
      </c>
      <c r="BC169" s="457">
        <v>0</v>
      </c>
    </row>
    <row r="170" spans="1:55" s="365" customFormat="1" ht="13.5" x14ac:dyDescent="0.2">
      <c r="A170" s="462" t="str">
        <f t="shared" si="9"/>
        <v>A204411310</v>
      </c>
      <c r="B170" s="1951" t="s">
        <v>35</v>
      </c>
      <c r="C170" s="1941"/>
      <c r="D170" s="1951" t="s">
        <v>315</v>
      </c>
      <c r="E170" s="1941"/>
      <c r="F170" s="1951" t="s">
        <v>313</v>
      </c>
      <c r="G170" s="1941"/>
      <c r="H170" s="1951" t="s">
        <v>316</v>
      </c>
      <c r="I170" s="1941"/>
      <c r="J170" s="1951" t="s">
        <v>342</v>
      </c>
      <c r="K170" s="1941"/>
      <c r="L170" s="1941"/>
      <c r="M170" s="1951" t="s">
        <v>336</v>
      </c>
      <c r="N170" s="1941"/>
      <c r="O170" s="1941"/>
      <c r="P170" s="1951"/>
      <c r="Q170" s="1941"/>
      <c r="R170" s="1951"/>
      <c r="S170" s="1941"/>
      <c r="T170" s="1954" t="s">
        <v>110</v>
      </c>
      <c r="U170" s="1941"/>
      <c r="V170" s="1941"/>
      <c r="W170" s="1941"/>
      <c r="X170" s="1941"/>
      <c r="Y170" s="1941"/>
      <c r="Z170" s="1941"/>
      <c r="AA170" s="1941"/>
      <c r="AB170" s="1951" t="s">
        <v>306</v>
      </c>
      <c r="AC170" s="1941"/>
      <c r="AD170" s="1941"/>
      <c r="AE170" s="1941"/>
      <c r="AF170" s="1941"/>
      <c r="AG170" s="1951" t="s">
        <v>307</v>
      </c>
      <c r="AH170" s="1941"/>
      <c r="AI170" s="1941"/>
      <c r="AJ170" s="455" t="s">
        <v>86</v>
      </c>
      <c r="AK170" s="1952" t="s">
        <v>308</v>
      </c>
      <c r="AL170" s="1941"/>
      <c r="AM170" s="1941"/>
      <c r="AN170" s="1941"/>
      <c r="AO170" s="1941"/>
      <c r="AP170" s="1941"/>
      <c r="AQ170" s="456">
        <v>340000000</v>
      </c>
      <c r="AR170" s="456">
        <v>15000000</v>
      </c>
      <c r="AS170" s="516">
        <v>325000000</v>
      </c>
      <c r="AT170" s="464">
        <v>0</v>
      </c>
      <c r="AU170" s="457">
        <v>0</v>
      </c>
      <c r="AV170" s="456">
        <v>15000000</v>
      </c>
      <c r="AW170" s="464">
        <v>0</v>
      </c>
      <c r="AX170" s="457">
        <v>0</v>
      </c>
      <c r="AY170" s="457">
        <v>0</v>
      </c>
      <c r="AZ170" s="457">
        <v>0</v>
      </c>
      <c r="BA170" s="457">
        <v>0</v>
      </c>
      <c r="BB170" s="457">
        <v>0</v>
      </c>
      <c r="BC170" s="457">
        <v>0</v>
      </c>
    </row>
    <row r="171" spans="1:55" s="441" customFormat="1" ht="12.75" hidden="1" x14ac:dyDescent="0.2">
      <c r="A171" s="462" t="str">
        <f t="shared" si="9"/>
        <v>A310</v>
      </c>
      <c r="B171" s="1640" t="s">
        <v>35</v>
      </c>
      <c r="C171" s="1641"/>
      <c r="D171" s="1640" t="s">
        <v>322</v>
      </c>
      <c r="E171" s="1641"/>
      <c r="F171" s="1640"/>
      <c r="G171" s="1641"/>
      <c r="H171" s="1640"/>
      <c r="I171" s="1641"/>
      <c r="J171" s="1640"/>
      <c r="K171" s="1641"/>
      <c r="L171" s="1641"/>
      <c r="M171" s="1640"/>
      <c r="N171" s="1641"/>
      <c r="O171" s="1641"/>
      <c r="P171" s="1640"/>
      <c r="Q171" s="1641"/>
      <c r="R171" s="1640"/>
      <c r="S171" s="1641"/>
      <c r="T171" s="1643" t="s">
        <v>26</v>
      </c>
      <c r="U171" s="1641"/>
      <c r="V171" s="1641"/>
      <c r="W171" s="1641"/>
      <c r="X171" s="1641"/>
      <c r="Y171" s="1641"/>
      <c r="Z171" s="1641"/>
      <c r="AA171" s="1641"/>
      <c r="AB171" s="1640" t="s">
        <v>306</v>
      </c>
      <c r="AC171" s="1641"/>
      <c r="AD171" s="1641"/>
      <c r="AE171" s="1641"/>
      <c r="AF171" s="1641"/>
      <c r="AG171" s="1640" t="s">
        <v>307</v>
      </c>
      <c r="AH171" s="1641"/>
      <c r="AI171" s="1641"/>
      <c r="AJ171" s="439" t="s">
        <v>86</v>
      </c>
      <c r="AK171" s="1642" t="s">
        <v>308</v>
      </c>
      <c r="AL171" s="1641"/>
      <c r="AM171" s="1641"/>
      <c r="AN171" s="1641"/>
      <c r="AO171" s="1641"/>
      <c r="AP171" s="1641"/>
      <c r="AQ171" s="440">
        <v>211904200000</v>
      </c>
      <c r="AR171" s="440">
        <v>202640964151</v>
      </c>
      <c r="AS171" s="509">
        <v>9263235849</v>
      </c>
      <c r="AT171" s="553">
        <v>0</v>
      </c>
      <c r="AU171" s="440">
        <v>190562227313</v>
      </c>
      <c r="AV171" s="440">
        <v>12078736838</v>
      </c>
      <c r="AW171" s="553">
        <v>90584530927</v>
      </c>
      <c r="AX171" s="440">
        <v>99977696386</v>
      </c>
      <c r="AY171" s="440">
        <v>90163836275</v>
      </c>
      <c r="AZ171" s="454">
        <v>420694652</v>
      </c>
      <c r="BA171" s="440">
        <v>90163836275</v>
      </c>
      <c r="BB171" s="454">
        <v>0</v>
      </c>
      <c r="BC171" s="440">
        <v>2742263</v>
      </c>
    </row>
    <row r="172" spans="1:55" s="441" customFormat="1" ht="12.75" hidden="1" x14ac:dyDescent="0.2">
      <c r="A172" s="462" t="str">
        <f t="shared" si="9"/>
        <v>A311</v>
      </c>
      <c r="B172" s="1640" t="s">
        <v>35</v>
      </c>
      <c r="C172" s="1641"/>
      <c r="D172" s="1640" t="s">
        <v>322</v>
      </c>
      <c r="E172" s="1641"/>
      <c r="F172" s="1640"/>
      <c r="G172" s="1641"/>
      <c r="H172" s="1640"/>
      <c r="I172" s="1641"/>
      <c r="J172" s="1640"/>
      <c r="K172" s="1641"/>
      <c r="L172" s="1641"/>
      <c r="M172" s="1640"/>
      <c r="N172" s="1641"/>
      <c r="O172" s="1641"/>
      <c r="P172" s="1640"/>
      <c r="Q172" s="1641"/>
      <c r="R172" s="1640"/>
      <c r="S172" s="1641"/>
      <c r="T172" s="1643" t="s">
        <v>26</v>
      </c>
      <c r="U172" s="1641"/>
      <c r="V172" s="1641"/>
      <c r="W172" s="1641"/>
      <c r="X172" s="1641"/>
      <c r="Y172" s="1641"/>
      <c r="Z172" s="1641"/>
      <c r="AA172" s="1641"/>
      <c r="AB172" s="1640" t="s">
        <v>306</v>
      </c>
      <c r="AC172" s="1641"/>
      <c r="AD172" s="1641"/>
      <c r="AE172" s="1641"/>
      <c r="AF172" s="1641"/>
      <c r="AG172" s="1640" t="s">
        <v>309</v>
      </c>
      <c r="AH172" s="1641"/>
      <c r="AI172" s="1641"/>
      <c r="AJ172" s="439" t="s">
        <v>101</v>
      </c>
      <c r="AK172" s="1642" t="s">
        <v>310</v>
      </c>
      <c r="AL172" s="1641"/>
      <c r="AM172" s="1641"/>
      <c r="AN172" s="1641"/>
      <c r="AO172" s="1641"/>
      <c r="AP172" s="1641"/>
      <c r="AQ172" s="440">
        <v>519000000</v>
      </c>
      <c r="AR172" s="440">
        <v>0</v>
      </c>
      <c r="AS172" s="509">
        <v>519000000</v>
      </c>
      <c r="AT172" s="553">
        <v>0</v>
      </c>
      <c r="AU172" s="440">
        <v>0</v>
      </c>
      <c r="AV172" s="440">
        <v>0</v>
      </c>
      <c r="AW172" s="553">
        <v>0</v>
      </c>
      <c r="AX172" s="440">
        <v>0</v>
      </c>
      <c r="AY172" s="440">
        <v>0</v>
      </c>
      <c r="AZ172" s="454">
        <v>0</v>
      </c>
      <c r="BA172" s="440">
        <v>0</v>
      </c>
      <c r="BB172" s="454">
        <v>0</v>
      </c>
      <c r="BC172" s="440">
        <v>0</v>
      </c>
    </row>
    <row r="173" spans="1:55" s="441" customFormat="1" ht="12.75" hidden="1" x14ac:dyDescent="0.2">
      <c r="A173" s="462" t="str">
        <f t="shared" si="9"/>
        <v>A316</v>
      </c>
      <c r="B173" s="1640" t="s">
        <v>35</v>
      </c>
      <c r="C173" s="1641"/>
      <c r="D173" s="1640" t="s">
        <v>322</v>
      </c>
      <c r="E173" s="1641"/>
      <c r="F173" s="1640"/>
      <c r="G173" s="1641"/>
      <c r="H173" s="1640"/>
      <c r="I173" s="1641"/>
      <c r="J173" s="1640"/>
      <c r="K173" s="1641"/>
      <c r="L173" s="1641"/>
      <c r="M173" s="1640"/>
      <c r="N173" s="1641"/>
      <c r="O173" s="1641"/>
      <c r="P173" s="1640"/>
      <c r="Q173" s="1641"/>
      <c r="R173" s="1640"/>
      <c r="S173" s="1641"/>
      <c r="T173" s="1643" t="s">
        <v>26</v>
      </c>
      <c r="U173" s="1641"/>
      <c r="V173" s="1641"/>
      <c r="W173" s="1641"/>
      <c r="X173" s="1641"/>
      <c r="Y173" s="1641"/>
      <c r="Z173" s="1641"/>
      <c r="AA173" s="1641"/>
      <c r="AB173" s="1640" t="s">
        <v>306</v>
      </c>
      <c r="AC173" s="1641"/>
      <c r="AD173" s="1641"/>
      <c r="AE173" s="1641"/>
      <c r="AF173" s="1641"/>
      <c r="AG173" s="1640" t="s">
        <v>309</v>
      </c>
      <c r="AH173" s="1641"/>
      <c r="AI173" s="1641"/>
      <c r="AJ173" s="439" t="s">
        <v>44</v>
      </c>
      <c r="AK173" s="1642" t="s">
        <v>311</v>
      </c>
      <c r="AL173" s="1641"/>
      <c r="AM173" s="1641"/>
      <c r="AN173" s="1641"/>
      <c r="AO173" s="1641"/>
      <c r="AP173" s="1641"/>
      <c r="AQ173" s="440">
        <v>66513900000</v>
      </c>
      <c r="AR173" s="440">
        <v>16486654599</v>
      </c>
      <c r="AS173" s="509">
        <v>50027245401</v>
      </c>
      <c r="AT173" s="553">
        <v>0</v>
      </c>
      <c r="AU173" s="440">
        <v>14609946123</v>
      </c>
      <c r="AV173" s="440">
        <v>1876708476</v>
      </c>
      <c r="AW173" s="553">
        <v>10221585605</v>
      </c>
      <c r="AX173" s="440">
        <v>4388360518</v>
      </c>
      <c r="AY173" s="440">
        <v>9891647814</v>
      </c>
      <c r="AZ173" s="454">
        <v>329937791</v>
      </c>
      <c r="BA173" s="440">
        <v>9891647814</v>
      </c>
      <c r="BB173" s="454">
        <v>0</v>
      </c>
      <c r="BC173" s="440">
        <v>0</v>
      </c>
    </row>
    <row r="174" spans="1:55" s="365" customFormat="1" ht="13.5" hidden="1" x14ac:dyDescent="0.2">
      <c r="A174" s="462" t="str">
        <f t="shared" si="9"/>
        <v>A3211</v>
      </c>
      <c r="B174" s="1940" t="s">
        <v>35</v>
      </c>
      <c r="C174" s="1941"/>
      <c r="D174" s="1940" t="s">
        <v>322</v>
      </c>
      <c r="E174" s="1941"/>
      <c r="F174" s="1940" t="s">
        <v>315</v>
      </c>
      <c r="G174" s="1941"/>
      <c r="H174" s="1940"/>
      <c r="I174" s="1941"/>
      <c r="J174" s="1940"/>
      <c r="K174" s="1941"/>
      <c r="L174" s="1941"/>
      <c r="M174" s="1940"/>
      <c r="N174" s="1941"/>
      <c r="O174" s="1941"/>
      <c r="P174" s="1940"/>
      <c r="Q174" s="1941"/>
      <c r="R174" s="1940"/>
      <c r="S174" s="1941"/>
      <c r="T174" s="1944" t="s">
        <v>343</v>
      </c>
      <c r="U174" s="1941"/>
      <c r="V174" s="1941"/>
      <c r="W174" s="1941"/>
      <c r="X174" s="1941"/>
      <c r="Y174" s="1941"/>
      <c r="Z174" s="1941"/>
      <c r="AA174" s="1941"/>
      <c r="AB174" s="1940" t="s">
        <v>306</v>
      </c>
      <c r="AC174" s="1941"/>
      <c r="AD174" s="1941"/>
      <c r="AE174" s="1941"/>
      <c r="AF174" s="1941"/>
      <c r="AG174" s="1940" t="s">
        <v>309</v>
      </c>
      <c r="AH174" s="1941"/>
      <c r="AI174" s="1941"/>
      <c r="AJ174" s="451" t="s">
        <v>101</v>
      </c>
      <c r="AK174" s="1947" t="s">
        <v>310</v>
      </c>
      <c r="AL174" s="1941"/>
      <c r="AM174" s="1941"/>
      <c r="AN174" s="1941"/>
      <c r="AO174" s="1941"/>
      <c r="AP174" s="1941"/>
      <c r="AQ174" s="452">
        <v>519000000</v>
      </c>
      <c r="AR174" s="453">
        <v>0</v>
      </c>
      <c r="AS174" s="514">
        <v>519000000</v>
      </c>
      <c r="AT174" s="559">
        <v>0</v>
      </c>
      <c r="AU174" s="453">
        <v>0</v>
      </c>
      <c r="AV174" s="453">
        <v>0</v>
      </c>
      <c r="AW174" s="559">
        <v>0</v>
      </c>
      <c r="AX174" s="453">
        <v>0</v>
      </c>
      <c r="AY174" s="453">
        <v>0</v>
      </c>
      <c r="AZ174" s="453">
        <v>0</v>
      </c>
      <c r="BA174" s="453">
        <v>0</v>
      </c>
      <c r="BB174" s="453">
        <v>0</v>
      </c>
      <c r="BC174" s="453">
        <v>0</v>
      </c>
    </row>
    <row r="175" spans="1:55" s="365" customFormat="1" ht="13.5" hidden="1" x14ac:dyDescent="0.2">
      <c r="A175" s="462" t="str">
        <f t="shared" si="9"/>
        <v>A32111</v>
      </c>
      <c r="B175" s="1940" t="s">
        <v>35</v>
      </c>
      <c r="C175" s="1941"/>
      <c r="D175" s="1940" t="s">
        <v>322</v>
      </c>
      <c r="E175" s="1941"/>
      <c r="F175" s="1940" t="s">
        <v>315</v>
      </c>
      <c r="G175" s="1941"/>
      <c r="H175" s="1940" t="s">
        <v>312</v>
      </c>
      <c r="I175" s="1941"/>
      <c r="J175" s="1940"/>
      <c r="K175" s="1941"/>
      <c r="L175" s="1941"/>
      <c r="M175" s="1940"/>
      <c r="N175" s="1941"/>
      <c r="O175" s="1941"/>
      <c r="P175" s="1940"/>
      <c r="Q175" s="1941"/>
      <c r="R175" s="1940"/>
      <c r="S175" s="1941"/>
      <c r="T175" s="1944" t="s">
        <v>344</v>
      </c>
      <c r="U175" s="1941"/>
      <c r="V175" s="1941"/>
      <c r="W175" s="1941"/>
      <c r="X175" s="1941"/>
      <c r="Y175" s="1941"/>
      <c r="Z175" s="1941"/>
      <c r="AA175" s="1941"/>
      <c r="AB175" s="1940" t="s">
        <v>306</v>
      </c>
      <c r="AC175" s="1941"/>
      <c r="AD175" s="1941"/>
      <c r="AE175" s="1941"/>
      <c r="AF175" s="1941"/>
      <c r="AG175" s="1940" t="s">
        <v>309</v>
      </c>
      <c r="AH175" s="1941"/>
      <c r="AI175" s="1941"/>
      <c r="AJ175" s="451" t="s">
        <v>101</v>
      </c>
      <c r="AK175" s="1947" t="s">
        <v>310</v>
      </c>
      <c r="AL175" s="1941"/>
      <c r="AM175" s="1941"/>
      <c r="AN175" s="1941"/>
      <c r="AO175" s="1941"/>
      <c r="AP175" s="1941"/>
      <c r="AQ175" s="452">
        <v>519000000</v>
      </c>
      <c r="AR175" s="453">
        <v>0</v>
      </c>
      <c r="AS175" s="514">
        <v>519000000</v>
      </c>
      <c r="AT175" s="559">
        <v>0</v>
      </c>
      <c r="AU175" s="453">
        <v>0</v>
      </c>
      <c r="AV175" s="453">
        <v>0</v>
      </c>
      <c r="AW175" s="559">
        <v>0</v>
      </c>
      <c r="AX175" s="453">
        <v>0</v>
      </c>
      <c r="AY175" s="453">
        <v>0</v>
      </c>
      <c r="AZ175" s="453">
        <v>0</v>
      </c>
      <c r="BA175" s="453">
        <v>0</v>
      </c>
      <c r="BB175" s="453">
        <v>0</v>
      </c>
      <c r="BC175" s="453">
        <v>0</v>
      </c>
    </row>
    <row r="176" spans="1:55" s="365" customFormat="1" ht="13.5" hidden="1" x14ac:dyDescent="0.2">
      <c r="A176" s="462" t="str">
        <f t="shared" si="9"/>
        <v>A321111</v>
      </c>
      <c r="B176" s="1951" t="s">
        <v>35</v>
      </c>
      <c r="C176" s="1941"/>
      <c r="D176" s="1951" t="s">
        <v>322</v>
      </c>
      <c r="E176" s="1941"/>
      <c r="F176" s="1951" t="s">
        <v>315</v>
      </c>
      <c r="G176" s="1941"/>
      <c r="H176" s="1951" t="s">
        <v>312</v>
      </c>
      <c r="I176" s="1941"/>
      <c r="J176" s="1951" t="s">
        <v>312</v>
      </c>
      <c r="K176" s="1941"/>
      <c r="L176" s="1941"/>
      <c r="M176" s="1951"/>
      <c r="N176" s="1941"/>
      <c r="O176" s="1941"/>
      <c r="P176" s="1951"/>
      <c r="Q176" s="1941"/>
      <c r="R176" s="1951"/>
      <c r="S176" s="1941"/>
      <c r="T176" s="1954" t="s">
        <v>113</v>
      </c>
      <c r="U176" s="1941"/>
      <c r="V176" s="1941"/>
      <c r="W176" s="1941"/>
      <c r="X176" s="1941"/>
      <c r="Y176" s="1941"/>
      <c r="Z176" s="1941"/>
      <c r="AA176" s="1941"/>
      <c r="AB176" s="1951" t="s">
        <v>306</v>
      </c>
      <c r="AC176" s="1941"/>
      <c r="AD176" s="1941"/>
      <c r="AE176" s="1941"/>
      <c r="AF176" s="1941"/>
      <c r="AG176" s="1951" t="s">
        <v>309</v>
      </c>
      <c r="AH176" s="1941"/>
      <c r="AI176" s="1941"/>
      <c r="AJ176" s="455" t="s">
        <v>101</v>
      </c>
      <c r="AK176" s="1952" t="s">
        <v>310</v>
      </c>
      <c r="AL176" s="1941"/>
      <c r="AM176" s="1941"/>
      <c r="AN176" s="1941"/>
      <c r="AO176" s="1941"/>
      <c r="AP176" s="1941"/>
      <c r="AQ176" s="456">
        <v>519000000</v>
      </c>
      <c r="AR176" s="457">
        <v>0</v>
      </c>
      <c r="AS176" s="516">
        <v>519000000</v>
      </c>
      <c r="AT176" s="464">
        <v>0</v>
      </c>
      <c r="AU176" s="457">
        <v>0</v>
      </c>
      <c r="AV176" s="457">
        <v>0</v>
      </c>
      <c r="AW176" s="464">
        <v>0</v>
      </c>
      <c r="AX176" s="457">
        <v>0</v>
      </c>
      <c r="AY176" s="457">
        <v>0</v>
      </c>
      <c r="AZ176" s="457">
        <v>0</v>
      </c>
      <c r="BA176" s="457">
        <v>0</v>
      </c>
      <c r="BB176" s="457">
        <v>0</v>
      </c>
      <c r="BC176" s="457">
        <v>0</v>
      </c>
    </row>
    <row r="177" spans="1:55" s="365" customFormat="1" ht="13.5" hidden="1" x14ac:dyDescent="0.2">
      <c r="A177" s="462" t="str">
        <f t="shared" si="9"/>
        <v>A3510</v>
      </c>
      <c r="B177" s="1940" t="s">
        <v>35</v>
      </c>
      <c r="C177" s="1941"/>
      <c r="D177" s="1940" t="s">
        <v>322</v>
      </c>
      <c r="E177" s="1941"/>
      <c r="F177" s="1940" t="s">
        <v>317</v>
      </c>
      <c r="G177" s="1941"/>
      <c r="H177" s="1940"/>
      <c r="I177" s="1941"/>
      <c r="J177" s="1940"/>
      <c r="K177" s="1941"/>
      <c r="L177" s="1941"/>
      <c r="M177" s="1940"/>
      <c r="N177" s="1941"/>
      <c r="O177" s="1941"/>
      <c r="P177" s="1940"/>
      <c r="Q177" s="1941"/>
      <c r="R177" s="1940"/>
      <c r="S177" s="1941"/>
      <c r="T177" s="1944" t="s">
        <v>345</v>
      </c>
      <c r="U177" s="1941"/>
      <c r="V177" s="1941"/>
      <c r="W177" s="1941"/>
      <c r="X177" s="1941"/>
      <c r="Y177" s="1941"/>
      <c r="Z177" s="1941"/>
      <c r="AA177" s="1941"/>
      <c r="AB177" s="1940" t="s">
        <v>306</v>
      </c>
      <c r="AC177" s="1941"/>
      <c r="AD177" s="1941"/>
      <c r="AE177" s="1941"/>
      <c r="AF177" s="1941"/>
      <c r="AG177" s="1940" t="s">
        <v>307</v>
      </c>
      <c r="AH177" s="1941"/>
      <c r="AI177" s="1941"/>
      <c r="AJ177" s="451" t="s">
        <v>86</v>
      </c>
      <c r="AK177" s="1947" t="s">
        <v>308</v>
      </c>
      <c r="AL177" s="1941"/>
      <c r="AM177" s="1941"/>
      <c r="AN177" s="1941"/>
      <c r="AO177" s="1941"/>
      <c r="AP177" s="1941"/>
      <c r="AQ177" s="452">
        <v>186200000</v>
      </c>
      <c r="AR177" s="453">
        <v>0</v>
      </c>
      <c r="AS177" s="514">
        <v>186200000</v>
      </c>
      <c r="AT177" s="559">
        <v>0</v>
      </c>
      <c r="AU177" s="453">
        <v>0</v>
      </c>
      <c r="AV177" s="453">
        <v>0</v>
      </c>
      <c r="AW177" s="559">
        <v>0</v>
      </c>
      <c r="AX177" s="453">
        <v>0</v>
      </c>
      <c r="AY177" s="453">
        <v>0</v>
      </c>
      <c r="AZ177" s="453">
        <v>0</v>
      </c>
      <c r="BA177" s="453">
        <v>0</v>
      </c>
      <c r="BB177" s="453">
        <v>0</v>
      </c>
      <c r="BC177" s="453">
        <v>0</v>
      </c>
    </row>
    <row r="178" spans="1:55" s="365" customFormat="1" ht="13.5" hidden="1" x14ac:dyDescent="0.2">
      <c r="A178" s="462" t="str">
        <f t="shared" si="9"/>
        <v>A35310</v>
      </c>
      <c r="B178" s="1940" t="s">
        <v>35</v>
      </c>
      <c r="C178" s="1941"/>
      <c r="D178" s="1940" t="s">
        <v>322</v>
      </c>
      <c r="E178" s="1941"/>
      <c r="F178" s="1940" t="s">
        <v>317</v>
      </c>
      <c r="G178" s="1941"/>
      <c r="H178" s="1940" t="s">
        <v>322</v>
      </c>
      <c r="I178" s="1941"/>
      <c r="J178" s="1940"/>
      <c r="K178" s="1941"/>
      <c r="L178" s="1941"/>
      <c r="M178" s="1940"/>
      <c r="N178" s="1941"/>
      <c r="O178" s="1941"/>
      <c r="P178" s="1940"/>
      <c r="Q178" s="1941"/>
      <c r="R178" s="1940"/>
      <c r="S178" s="1941"/>
      <c r="T178" s="1944" t="s">
        <v>346</v>
      </c>
      <c r="U178" s="1941"/>
      <c r="V178" s="1941"/>
      <c r="W178" s="1941"/>
      <c r="X178" s="1941"/>
      <c r="Y178" s="1941"/>
      <c r="Z178" s="1941"/>
      <c r="AA178" s="1941"/>
      <c r="AB178" s="1940" t="s">
        <v>306</v>
      </c>
      <c r="AC178" s="1941"/>
      <c r="AD178" s="1941"/>
      <c r="AE178" s="1941"/>
      <c r="AF178" s="1941"/>
      <c r="AG178" s="1940" t="s">
        <v>307</v>
      </c>
      <c r="AH178" s="1941"/>
      <c r="AI178" s="1941"/>
      <c r="AJ178" s="451" t="s">
        <v>86</v>
      </c>
      <c r="AK178" s="1947" t="s">
        <v>308</v>
      </c>
      <c r="AL178" s="1941"/>
      <c r="AM178" s="1941"/>
      <c r="AN178" s="1941"/>
      <c r="AO178" s="1941"/>
      <c r="AP178" s="1941"/>
      <c r="AQ178" s="452">
        <v>186200000</v>
      </c>
      <c r="AR178" s="453">
        <v>0</v>
      </c>
      <c r="AS178" s="514">
        <v>186200000</v>
      </c>
      <c r="AT178" s="559">
        <v>0</v>
      </c>
      <c r="AU178" s="453">
        <v>0</v>
      </c>
      <c r="AV178" s="453">
        <v>0</v>
      </c>
      <c r="AW178" s="559">
        <v>0</v>
      </c>
      <c r="AX178" s="453">
        <v>0</v>
      </c>
      <c r="AY178" s="453">
        <v>0</v>
      </c>
      <c r="AZ178" s="453">
        <v>0</v>
      </c>
      <c r="BA178" s="453">
        <v>0</v>
      </c>
      <c r="BB178" s="453">
        <v>0</v>
      </c>
      <c r="BC178" s="453">
        <v>0</v>
      </c>
    </row>
    <row r="179" spans="1:55" s="365" customFormat="1" ht="13.5" hidden="1" x14ac:dyDescent="0.2">
      <c r="A179" s="462" t="str">
        <f t="shared" si="9"/>
        <v>A3534410</v>
      </c>
      <c r="B179" s="1951" t="s">
        <v>35</v>
      </c>
      <c r="C179" s="1941"/>
      <c r="D179" s="1951" t="s">
        <v>322</v>
      </c>
      <c r="E179" s="1941"/>
      <c r="F179" s="1951" t="s">
        <v>317</v>
      </c>
      <c r="G179" s="1941"/>
      <c r="H179" s="1951" t="s">
        <v>322</v>
      </c>
      <c r="I179" s="1941"/>
      <c r="J179" s="1951" t="s">
        <v>347</v>
      </c>
      <c r="K179" s="1941"/>
      <c r="L179" s="1941"/>
      <c r="M179" s="1951"/>
      <c r="N179" s="1941"/>
      <c r="O179" s="1941"/>
      <c r="P179" s="1951"/>
      <c r="Q179" s="1941"/>
      <c r="R179" s="1951"/>
      <c r="S179" s="1941"/>
      <c r="T179" s="1954" t="s">
        <v>114</v>
      </c>
      <c r="U179" s="1941"/>
      <c r="V179" s="1941"/>
      <c r="W179" s="1941"/>
      <c r="X179" s="1941"/>
      <c r="Y179" s="1941"/>
      <c r="Z179" s="1941"/>
      <c r="AA179" s="1941"/>
      <c r="AB179" s="1951" t="s">
        <v>306</v>
      </c>
      <c r="AC179" s="1941"/>
      <c r="AD179" s="1941"/>
      <c r="AE179" s="1941"/>
      <c r="AF179" s="1941"/>
      <c r="AG179" s="1951" t="s">
        <v>307</v>
      </c>
      <c r="AH179" s="1941"/>
      <c r="AI179" s="1941"/>
      <c r="AJ179" s="455" t="s">
        <v>86</v>
      </c>
      <c r="AK179" s="1952" t="s">
        <v>308</v>
      </c>
      <c r="AL179" s="1941"/>
      <c r="AM179" s="1941"/>
      <c r="AN179" s="1941"/>
      <c r="AO179" s="1941"/>
      <c r="AP179" s="1941"/>
      <c r="AQ179" s="456">
        <v>186200000</v>
      </c>
      <c r="AR179" s="457">
        <v>0</v>
      </c>
      <c r="AS179" s="516">
        <v>186200000</v>
      </c>
      <c r="AT179" s="464">
        <v>0</v>
      </c>
      <c r="AU179" s="457">
        <v>0</v>
      </c>
      <c r="AV179" s="457">
        <v>0</v>
      </c>
      <c r="AW179" s="464">
        <v>0</v>
      </c>
      <c r="AX179" s="457">
        <v>0</v>
      </c>
      <c r="AY179" s="457">
        <v>0</v>
      </c>
      <c r="AZ179" s="457">
        <v>0</v>
      </c>
      <c r="BA179" s="457">
        <v>0</v>
      </c>
      <c r="BB179" s="457">
        <v>0</v>
      </c>
      <c r="BC179" s="457">
        <v>0</v>
      </c>
    </row>
    <row r="180" spans="1:55" s="365" customFormat="1" ht="13.5" hidden="1" x14ac:dyDescent="0.2">
      <c r="A180" s="462" t="str">
        <f t="shared" si="9"/>
        <v>A3610</v>
      </c>
      <c r="B180" s="1940" t="s">
        <v>35</v>
      </c>
      <c r="C180" s="1941"/>
      <c r="D180" s="1940" t="s">
        <v>322</v>
      </c>
      <c r="E180" s="1941"/>
      <c r="F180" s="1940" t="s">
        <v>325</v>
      </c>
      <c r="G180" s="1941"/>
      <c r="H180" s="1940"/>
      <c r="I180" s="1941"/>
      <c r="J180" s="1940"/>
      <c r="K180" s="1941"/>
      <c r="L180" s="1941"/>
      <c r="M180" s="1940"/>
      <c r="N180" s="1941"/>
      <c r="O180" s="1941"/>
      <c r="P180" s="1940"/>
      <c r="Q180" s="1941"/>
      <c r="R180" s="1940"/>
      <c r="S180" s="1941"/>
      <c r="T180" s="1944" t="s">
        <v>348</v>
      </c>
      <c r="U180" s="1941"/>
      <c r="V180" s="1941"/>
      <c r="W180" s="1941"/>
      <c r="X180" s="1941"/>
      <c r="Y180" s="1941"/>
      <c r="Z180" s="1941"/>
      <c r="AA180" s="1941"/>
      <c r="AB180" s="1940" t="s">
        <v>306</v>
      </c>
      <c r="AC180" s="1941"/>
      <c r="AD180" s="1941"/>
      <c r="AE180" s="1941"/>
      <c r="AF180" s="1941"/>
      <c r="AG180" s="1940" t="s">
        <v>307</v>
      </c>
      <c r="AH180" s="1941"/>
      <c r="AI180" s="1941"/>
      <c r="AJ180" s="451" t="s">
        <v>86</v>
      </c>
      <c r="AK180" s="1947" t="s">
        <v>308</v>
      </c>
      <c r="AL180" s="1941"/>
      <c r="AM180" s="1941"/>
      <c r="AN180" s="1941"/>
      <c r="AO180" s="1941"/>
      <c r="AP180" s="1941"/>
      <c r="AQ180" s="452">
        <v>211718000000</v>
      </c>
      <c r="AR180" s="452">
        <v>202640964151</v>
      </c>
      <c r="AS180" s="514">
        <v>9077035849</v>
      </c>
      <c r="AT180" s="559">
        <v>0</v>
      </c>
      <c r="AU180" s="452">
        <v>190562227313</v>
      </c>
      <c r="AV180" s="452">
        <v>12078736838</v>
      </c>
      <c r="AW180" s="558">
        <v>90584530927</v>
      </c>
      <c r="AX180" s="452">
        <v>99977696386</v>
      </c>
      <c r="AY180" s="452">
        <v>90163836275</v>
      </c>
      <c r="AZ180" s="452">
        <v>420694652</v>
      </c>
      <c r="BA180" s="452">
        <v>90163836275</v>
      </c>
      <c r="BB180" s="453">
        <v>0</v>
      </c>
      <c r="BC180" s="452">
        <v>2742263</v>
      </c>
    </row>
    <row r="181" spans="1:55" s="365" customFormat="1" ht="13.5" hidden="1" x14ac:dyDescent="0.2">
      <c r="A181" s="462" t="str">
        <f t="shared" si="9"/>
        <v>A3616</v>
      </c>
      <c r="B181" s="1940" t="s">
        <v>35</v>
      </c>
      <c r="C181" s="1941"/>
      <c r="D181" s="1940" t="s">
        <v>322</v>
      </c>
      <c r="E181" s="1941"/>
      <c r="F181" s="1940" t="s">
        <v>325</v>
      </c>
      <c r="G181" s="1941"/>
      <c r="H181" s="1940"/>
      <c r="I181" s="1941"/>
      <c r="J181" s="1940"/>
      <c r="K181" s="1941"/>
      <c r="L181" s="1941"/>
      <c r="M181" s="1940"/>
      <c r="N181" s="1941"/>
      <c r="O181" s="1941"/>
      <c r="P181" s="1940"/>
      <c r="Q181" s="1941"/>
      <c r="R181" s="1940"/>
      <c r="S181" s="1941"/>
      <c r="T181" s="1944" t="s">
        <v>348</v>
      </c>
      <c r="U181" s="1941"/>
      <c r="V181" s="1941"/>
      <c r="W181" s="1941"/>
      <c r="X181" s="1941"/>
      <c r="Y181" s="1941"/>
      <c r="Z181" s="1941"/>
      <c r="AA181" s="1941"/>
      <c r="AB181" s="1940" t="s">
        <v>306</v>
      </c>
      <c r="AC181" s="1941"/>
      <c r="AD181" s="1941"/>
      <c r="AE181" s="1941"/>
      <c r="AF181" s="1941"/>
      <c r="AG181" s="1940" t="s">
        <v>309</v>
      </c>
      <c r="AH181" s="1941"/>
      <c r="AI181" s="1941"/>
      <c r="AJ181" s="451" t="s">
        <v>44</v>
      </c>
      <c r="AK181" s="1947" t="s">
        <v>311</v>
      </c>
      <c r="AL181" s="1941"/>
      <c r="AM181" s="1941"/>
      <c r="AN181" s="1941"/>
      <c r="AO181" s="1941"/>
      <c r="AP181" s="1941"/>
      <c r="AQ181" s="452">
        <v>66513900000</v>
      </c>
      <c r="AR181" s="452">
        <v>16486654599</v>
      </c>
      <c r="AS181" s="514">
        <v>50027245401</v>
      </c>
      <c r="AT181" s="559">
        <v>0</v>
      </c>
      <c r="AU181" s="452">
        <v>14609946123</v>
      </c>
      <c r="AV181" s="452">
        <v>1876708476</v>
      </c>
      <c r="AW181" s="558">
        <v>10221585605</v>
      </c>
      <c r="AX181" s="452">
        <v>4388360518</v>
      </c>
      <c r="AY181" s="452">
        <v>9891647814</v>
      </c>
      <c r="AZ181" s="452">
        <v>329937791</v>
      </c>
      <c r="BA181" s="452">
        <v>9891647814</v>
      </c>
      <c r="BB181" s="453">
        <v>0</v>
      </c>
      <c r="BC181" s="453">
        <v>0</v>
      </c>
    </row>
    <row r="182" spans="1:55" s="365" customFormat="1" ht="13.5" hidden="1" x14ac:dyDescent="0.2">
      <c r="A182" s="462" t="str">
        <f t="shared" si="9"/>
        <v>A36110</v>
      </c>
      <c r="B182" s="1940" t="s">
        <v>35</v>
      </c>
      <c r="C182" s="1941"/>
      <c r="D182" s="1940" t="s">
        <v>322</v>
      </c>
      <c r="E182" s="1941"/>
      <c r="F182" s="1940" t="s">
        <v>325</v>
      </c>
      <c r="G182" s="1941"/>
      <c r="H182" s="1940" t="s">
        <v>312</v>
      </c>
      <c r="I182" s="1941"/>
      <c r="J182" s="1940"/>
      <c r="K182" s="1941"/>
      <c r="L182" s="1941"/>
      <c r="M182" s="1940"/>
      <c r="N182" s="1941"/>
      <c r="O182" s="1941"/>
      <c r="P182" s="1940"/>
      <c r="Q182" s="1941"/>
      <c r="R182" s="1940"/>
      <c r="S182" s="1941"/>
      <c r="T182" s="1944" t="s">
        <v>453</v>
      </c>
      <c r="U182" s="1941"/>
      <c r="V182" s="1941"/>
      <c r="W182" s="1941"/>
      <c r="X182" s="1941"/>
      <c r="Y182" s="1941"/>
      <c r="Z182" s="1941"/>
      <c r="AA182" s="1941"/>
      <c r="AB182" s="1940" t="s">
        <v>306</v>
      </c>
      <c r="AC182" s="1941"/>
      <c r="AD182" s="1941"/>
      <c r="AE182" s="1941"/>
      <c r="AF182" s="1941"/>
      <c r="AG182" s="1940" t="s">
        <v>307</v>
      </c>
      <c r="AH182" s="1941"/>
      <c r="AI182" s="1941"/>
      <c r="AJ182" s="451" t="s">
        <v>86</v>
      </c>
      <c r="AK182" s="1947" t="s">
        <v>308</v>
      </c>
      <c r="AL182" s="1941"/>
      <c r="AM182" s="1941"/>
      <c r="AN182" s="1941"/>
      <c r="AO182" s="1941"/>
      <c r="AP182" s="1941"/>
      <c r="AQ182" s="452">
        <v>420000000</v>
      </c>
      <c r="AR182" s="452">
        <v>401464151</v>
      </c>
      <c r="AS182" s="514">
        <v>18535849</v>
      </c>
      <c r="AT182" s="559">
        <v>0</v>
      </c>
      <c r="AU182" s="452">
        <v>401464151</v>
      </c>
      <c r="AV182" s="453">
        <v>0</v>
      </c>
      <c r="AW182" s="558">
        <v>401464151</v>
      </c>
      <c r="AX182" s="453">
        <v>0</v>
      </c>
      <c r="AY182" s="453">
        <v>0</v>
      </c>
      <c r="AZ182" s="452">
        <v>401464151</v>
      </c>
      <c r="BA182" s="453">
        <v>0</v>
      </c>
      <c r="BB182" s="453">
        <v>0</v>
      </c>
      <c r="BC182" s="453">
        <v>0</v>
      </c>
    </row>
    <row r="183" spans="1:55" s="365" customFormat="1" ht="13.5" hidden="1" x14ac:dyDescent="0.2">
      <c r="A183" s="462" t="str">
        <f t="shared" si="9"/>
        <v>A361110</v>
      </c>
      <c r="B183" s="1951" t="s">
        <v>35</v>
      </c>
      <c r="C183" s="1941"/>
      <c r="D183" s="1951" t="s">
        <v>322</v>
      </c>
      <c r="E183" s="1941"/>
      <c r="F183" s="1951" t="s">
        <v>325</v>
      </c>
      <c r="G183" s="1941"/>
      <c r="H183" s="1951" t="s">
        <v>312</v>
      </c>
      <c r="I183" s="1941"/>
      <c r="J183" s="1951" t="s">
        <v>312</v>
      </c>
      <c r="K183" s="1941"/>
      <c r="L183" s="1941"/>
      <c r="M183" s="1951"/>
      <c r="N183" s="1941"/>
      <c r="O183" s="1941"/>
      <c r="P183" s="1951"/>
      <c r="Q183" s="1941"/>
      <c r="R183" s="1951"/>
      <c r="S183" s="1941"/>
      <c r="T183" s="1954" t="s">
        <v>453</v>
      </c>
      <c r="U183" s="1941"/>
      <c r="V183" s="1941"/>
      <c r="W183" s="1941"/>
      <c r="X183" s="1941"/>
      <c r="Y183" s="1941"/>
      <c r="Z183" s="1941"/>
      <c r="AA183" s="1941"/>
      <c r="AB183" s="1951" t="s">
        <v>306</v>
      </c>
      <c r="AC183" s="1941"/>
      <c r="AD183" s="1941"/>
      <c r="AE183" s="1941"/>
      <c r="AF183" s="1941"/>
      <c r="AG183" s="1951" t="s">
        <v>307</v>
      </c>
      <c r="AH183" s="1941"/>
      <c r="AI183" s="1941"/>
      <c r="AJ183" s="455" t="s">
        <v>86</v>
      </c>
      <c r="AK183" s="1952" t="s">
        <v>308</v>
      </c>
      <c r="AL183" s="1941"/>
      <c r="AM183" s="1941"/>
      <c r="AN183" s="1941"/>
      <c r="AO183" s="1941"/>
      <c r="AP183" s="1941"/>
      <c r="AQ183" s="456">
        <v>420000000</v>
      </c>
      <c r="AR183" s="456">
        <v>401464151</v>
      </c>
      <c r="AS183" s="516">
        <v>18535849</v>
      </c>
      <c r="AT183" s="464">
        <v>0</v>
      </c>
      <c r="AU183" s="456">
        <v>401464151</v>
      </c>
      <c r="AV183" s="457">
        <v>0</v>
      </c>
      <c r="AW183" s="463">
        <v>401464151</v>
      </c>
      <c r="AX183" s="457">
        <v>0</v>
      </c>
      <c r="AY183" s="457">
        <v>0</v>
      </c>
      <c r="AZ183" s="456">
        <v>401464151</v>
      </c>
      <c r="BA183" s="457">
        <v>0</v>
      </c>
      <c r="BB183" s="457">
        <v>0</v>
      </c>
      <c r="BC183" s="457">
        <v>0</v>
      </c>
    </row>
    <row r="184" spans="1:55" s="365" customFormat="1" ht="13.5" hidden="1" x14ac:dyDescent="0.2">
      <c r="A184" s="462" t="str">
        <f t="shared" si="9"/>
        <v>A3611210</v>
      </c>
      <c r="B184" s="1951" t="s">
        <v>35</v>
      </c>
      <c r="C184" s="1941"/>
      <c r="D184" s="1951" t="s">
        <v>322</v>
      </c>
      <c r="E184" s="1941"/>
      <c r="F184" s="1951" t="s">
        <v>325</v>
      </c>
      <c r="G184" s="1941"/>
      <c r="H184" s="1951" t="s">
        <v>312</v>
      </c>
      <c r="I184" s="1941"/>
      <c r="J184" s="1951" t="s">
        <v>312</v>
      </c>
      <c r="K184" s="1941"/>
      <c r="L184" s="1941"/>
      <c r="M184" s="1951" t="s">
        <v>315</v>
      </c>
      <c r="N184" s="1941"/>
      <c r="O184" s="1941"/>
      <c r="P184" s="1951"/>
      <c r="Q184" s="1941"/>
      <c r="R184" s="1951"/>
      <c r="S184" s="1941"/>
      <c r="T184" s="1954" t="s">
        <v>454</v>
      </c>
      <c r="U184" s="1941"/>
      <c r="V184" s="1941"/>
      <c r="W184" s="1941"/>
      <c r="X184" s="1941"/>
      <c r="Y184" s="1941"/>
      <c r="Z184" s="1941"/>
      <c r="AA184" s="1941"/>
      <c r="AB184" s="1951" t="s">
        <v>306</v>
      </c>
      <c r="AC184" s="1941"/>
      <c r="AD184" s="1941"/>
      <c r="AE184" s="1941"/>
      <c r="AF184" s="1941"/>
      <c r="AG184" s="1951" t="s">
        <v>307</v>
      </c>
      <c r="AH184" s="1941"/>
      <c r="AI184" s="1941"/>
      <c r="AJ184" s="455" t="s">
        <v>86</v>
      </c>
      <c r="AK184" s="1952" t="s">
        <v>308</v>
      </c>
      <c r="AL184" s="1941"/>
      <c r="AM184" s="1941"/>
      <c r="AN184" s="1941"/>
      <c r="AO184" s="1941"/>
      <c r="AP184" s="1941"/>
      <c r="AQ184" s="456">
        <v>420000000</v>
      </c>
      <c r="AR184" s="456">
        <v>401464151</v>
      </c>
      <c r="AS184" s="516">
        <v>18535849</v>
      </c>
      <c r="AT184" s="464">
        <v>0</v>
      </c>
      <c r="AU184" s="456">
        <v>401464151</v>
      </c>
      <c r="AV184" s="457">
        <v>0</v>
      </c>
      <c r="AW184" s="463">
        <v>401464151</v>
      </c>
      <c r="AX184" s="457">
        <v>0</v>
      </c>
      <c r="AY184" s="457">
        <v>0</v>
      </c>
      <c r="AZ184" s="456">
        <v>401464151</v>
      </c>
      <c r="BA184" s="457">
        <v>0</v>
      </c>
      <c r="BB184" s="457">
        <v>0</v>
      </c>
      <c r="BC184" s="457">
        <v>0</v>
      </c>
    </row>
    <row r="185" spans="1:55" s="365" customFormat="1" ht="13.5" hidden="1" x14ac:dyDescent="0.2">
      <c r="A185" s="462" t="str">
        <f t="shared" si="9"/>
        <v>A36310</v>
      </c>
      <c r="B185" s="1940" t="s">
        <v>35</v>
      </c>
      <c r="C185" s="1941"/>
      <c r="D185" s="1940" t="s">
        <v>322</v>
      </c>
      <c r="E185" s="1941"/>
      <c r="F185" s="1940" t="s">
        <v>325</v>
      </c>
      <c r="G185" s="1941"/>
      <c r="H185" s="1940" t="s">
        <v>322</v>
      </c>
      <c r="I185" s="1941"/>
      <c r="J185" s="1940"/>
      <c r="K185" s="1941"/>
      <c r="L185" s="1941"/>
      <c r="M185" s="1940"/>
      <c r="N185" s="1941"/>
      <c r="O185" s="1941"/>
      <c r="P185" s="1940"/>
      <c r="Q185" s="1941"/>
      <c r="R185" s="1940"/>
      <c r="S185" s="1941"/>
      <c r="T185" s="1944" t="s">
        <v>349</v>
      </c>
      <c r="U185" s="1941"/>
      <c r="V185" s="1941"/>
      <c r="W185" s="1941"/>
      <c r="X185" s="1941"/>
      <c r="Y185" s="1941"/>
      <c r="Z185" s="1941"/>
      <c r="AA185" s="1941"/>
      <c r="AB185" s="1940" t="s">
        <v>306</v>
      </c>
      <c r="AC185" s="1941"/>
      <c r="AD185" s="1941"/>
      <c r="AE185" s="1941"/>
      <c r="AF185" s="1941"/>
      <c r="AG185" s="1940" t="s">
        <v>307</v>
      </c>
      <c r="AH185" s="1941"/>
      <c r="AI185" s="1941"/>
      <c r="AJ185" s="451" t="s">
        <v>86</v>
      </c>
      <c r="AK185" s="1947" t="s">
        <v>308</v>
      </c>
      <c r="AL185" s="1941"/>
      <c r="AM185" s="1941"/>
      <c r="AN185" s="1941"/>
      <c r="AO185" s="1941"/>
      <c r="AP185" s="1941"/>
      <c r="AQ185" s="452">
        <v>211298000000</v>
      </c>
      <c r="AR185" s="452">
        <v>202239500000</v>
      </c>
      <c r="AS185" s="514">
        <v>9058500000</v>
      </c>
      <c r="AT185" s="559">
        <v>0</v>
      </c>
      <c r="AU185" s="452">
        <v>190160763162</v>
      </c>
      <c r="AV185" s="452">
        <v>12078736838</v>
      </c>
      <c r="AW185" s="558">
        <v>90183066776</v>
      </c>
      <c r="AX185" s="452">
        <v>99977696386</v>
      </c>
      <c r="AY185" s="452">
        <v>90163836275</v>
      </c>
      <c r="AZ185" s="452">
        <v>19230501</v>
      </c>
      <c r="BA185" s="452">
        <v>90163836275</v>
      </c>
      <c r="BB185" s="453">
        <v>0</v>
      </c>
      <c r="BC185" s="452">
        <v>2742263</v>
      </c>
    </row>
    <row r="186" spans="1:55" s="365" customFormat="1" ht="13.5" hidden="1" x14ac:dyDescent="0.2">
      <c r="A186" s="462" t="str">
        <f t="shared" si="9"/>
        <v>A36316</v>
      </c>
      <c r="B186" s="1940" t="s">
        <v>35</v>
      </c>
      <c r="C186" s="1941"/>
      <c r="D186" s="1940" t="s">
        <v>322</v>
      </c>
      <c r="E186" s="1941"/>
      <c r="F186" s="1940" t="s">
        <v>325</v>
      </c>
      <c r="G186" s="1941"/>
      <c r="H186" s="1940" t="s">
        <v>322</v>
      </c>
      <c r="I186" s="1941"/>
      <c r="J186" s="1940"/>
      <c r="K186" s="1941"/>
      <c r="L186" s="1941"/>
      <c r="M186" s="1940"/>
      <c r="N186" s="1941"/>
      <c r="O186" s="1941"/>
      <c r="P186" s="1940"/>
      <c r="Q186" s="1941"/>
      <c r="R186" s="1940"/>
      <c r="S186" s="1941"/>
      <c r="T186" s="1944" t="s">
        <v>349</v>
      </c>
      <c r="U186" s="1941"/>
      <c r="V186" s="1941"/>
      <c r="W186" s="1941"/>
      <c r="X186" s="1941"/>
      <c r="Y186" s="1941"/>
      <c r="Z186" s="1941"/>
      <c r="AA186" s="1941"/>
      <c r="AB186" s="1940" t="s">
        <v>306</v>
      </c>
      <c r="AC186" s="1941"/>
      <c r="AD186" s="1941"/>
      <c r="AE186" s="1941"/>
      <c r="AF186" s="1941"/>
      <c r="AG186" s="1940" t="s">
        <v>309</v>
      </c>
      <c r="AH186" s="1941"/>
      <c r="AI186" s="1941"/>
      <c r="AJ186" s="451" t="s">
        <v>44</v>
      </c>
      <c r="AK186" s="1947" t="s">
        <v>311</v>
      </c>
      <c r="AL186" s="1941"/>
      <c r="AM186" s="1941"/>
      <c r="AN186" s="1941"/>
      <c r="AO186" s="1941"/>
      <c r="AP186" s="1941"/>
      <c r="AQ186" s="452">
        <v>66513900000</v>
      </c>
      <c r="AR186" s="452">
        <v>16486654599</v>
      </c>
      <c r="AS186" s="514">
        <v>50027245401</v>
      </c>
      <c r="AT186" s="559">
        <v>0</v>
      </c>
      <c r="AU186" s="452">
        <v>14609946123</v>
      </c>
      <c r="AV186" s="452">
        <v>1876708476</v>
      </c>
      <c r="AW186" s="558">
        <v>10221585605</v>
      </c>
      <c r="AX186" s="452">
        <v>4388360518</v>
      </c>
      <c r="AY186" s="452">
        <v>9891647814</v>
      </c>
      <c r="AZ186" s="452">
        <v>329937791</v>
      </c>
      <c r="BA186" s="452">
        <v>9891647814</v>
      </c>
      <c r="BB186" s="453">
        <v>0</v>
      </c>
      <c r="BC186" s="453">
        <v>0</v>
      </c>
    </row>
    <row r="187" spans="1:55" s="365" customFormat="1" ht="13.5" hidden="1" x14ac:dyDescent="0.2">
      <c r="A187" s="462" t="str">
        <f t="shared" si="9"/>
        <v>A363410</v>
      </c>
      <c r="B187" s="1951" t="s">
        <v>35</v>
      </c>
      <c r="C187" s="1941"/>
      <c r="D187" s="1951" t="s">
        <v>322</v>
      </c>
      <c r="E187" s="1941"/>
      <c r="F187" s="1951" t="s">
        <v>325</v>
      </c>
      <c r="G187" s="1941"/>
      <c r="H187" s="1951" t="s">
        <v>322</v>
      </c>
      <c r="I187" s="1941"/>
      <c r="J187" s="1951" t="s">
        <v>316</v>
      </c>
      <c r="K187" s="1941"/>
      <c r="L187" s="1941"/>
      <c r="M187" s="1951"/>
      <c r="N187" s="1941"/>
      <c r="O187" s="1941"/>
      <c r="P187" s="1951"/>
      <c r="Q187" s="1941"/>
      <c r="R187" s="1951"/>
      <c r="S187" s="1941"/>
      <c r="T187" s="1954" t="s">
        <v>115</v>
      </c>
      <c r="U187" s="1941"/>
      <c r="V187" s="1941"/>
      <c r="W187" s="1941"/>
      <c r="X187" s="1941"/>
      <c r="Y187" s="1941"/>
      <c r="Z187" s="1941"/>
      <c r="AA187" s="1941"/>
      <c r="AB187" s="1951" t="s">
        <v>306</v>
      </c>
      <c r="AC187" s="1941"/>
      <c r="AD187" s="1941"/>
      <c r="AE187" s="1941"/>
      <c r="AF187" s="1941"/>
      <c r="AG187" s="1951" t="s">
        <v>307</v>
      </c>
      <c r="AH187" s="1941"/>
      <c r="AI187" s="1941"/>
      <c r="AJ187" s="455" t="s">
        <v>86</v>
      </c>
      <c r="AK187" s="1952" t="s">
        <v>308</v>
      </c>
      <c r="AL187" s="1941"/>
      <c r="AM187" s="1941"/>
      <c r="AN187" s="1941"/>
      <c r="AO187" s="1941"/>
      <c r="AP187" s="1941"/>
      <c r="AQ187" s="456">
        <v>298000000</v>
      </c>
      <c r="AR187" s="456">
        <v>239500000</v>
      </c>
      <c r="AS187" s="516">
        <v>58500000</v>
      </c>
      <c r="AT187" s="464">
        <v>0</v>
      </c>
      <c r="AU187" s="456">
        <v>222066667</v>
      </c>
      <c r="AV187" s="456">
        <v>17433333</v>
      </c>
      <c r="AW187" s="463">
        <v>85800000</v>
      </c>
      <c r="AX187" s="456">
        <v>136266667</v>
      </c>
      <c r="AY187" s="456">
        <v>85800000</v>
      </c>
      <c r="AZ187" s="457">
        <v>0</v>
      </c>
      <c r="BA187" s="456">
        <v>85800000</v>
      </c>
      <c r="BB187" s="457">
        <v>0</v>
      </c>
      <c r="BC187" s="457">
        <v>0</v>
      </c>
    </row>
    <row r="188" spans="1:55" s="365" customFormat="1" ht="13.5" hidden="1" x14ac:dyDescent="0.2">
      <c r="A188" s="462" t="str">
        <f t="shared" si="9"/>
        <v>A363710</v>
      </c>
      <c r="B188" s="1951" t="s">
        <v>35</v>
      </c>
      <c r="C188" s="1941"/>
      <c r="D188" s="1951" t="s">
        <v>322</v>
      </c>
      <c r="E188" s="1941"/>
      <c r="F188" s="1951" t="s">
        <v>325</v>
      </c>
      <c r="G188" s="1941"/>
      <c r="H188" s="1951" t="s">
        <v>322</v>
      </c>
      <c r="I188" s="1941"/>
      <c r="J188" s="1951" t="s">
        <v>326</v>
      </c>
      <c r="K188" s="1941"/>
      <c r="L188" s="1941"/>
      <c r="M188" s="1951"/>
      <c r="N188" s="1941"/>
      <c r="O188" s="1941"/>
      <c r="P188" s="1951"/>
      <c r="Q188" s="1941"/>
      <c r="R188" s="1951"/>
      <c r="S188" s="1941"/>
      <c r="T188" s="1954" t="s">
        <v>116</v>
      </c>
      <c r="U188" s="1941"/>
      <c r="V188" s="1941"/>
      <c r="W188" s="1941"/>
      <c r="X188" s="1941"/>
      <c r="Y188" s="1941"/>
      <c r="Z188" s="1941"/>
      <c r="AA188" s="1941"/>
      <c r="AB188" s="1951" t="s">
        <v>306</v>
      </c>
      <c r="AC188" s="1941"/>
      <c r="AD188" s="1941"/>
      <c r="AE188" s="1941"/>
      <c r="AF188" s="1941"/>
      <c r="AG188" s="1951" t="s">
        <v>307</v>
      </c>
      <c r="AH188" s="1941"/>
      <c r="AI188" s="1941"/>
      <c r="AJ188" s="455" t="s">
        <v>86</v>
      </c>
      <c r="AK188" s="1952" t="s">
        <v>308</v>
      </c>
      <c r="AL188" s="1941"/>
      <c r="AM188" s="1941"/>
      <c r="AN188" s="1941"/>
      <c r="AO188" s="1941"/>
      <c r="AP188" s="1941"/>
      <c r="AQ188" s="456">
        <v>211000000000</v>
      </c>
      <c r="AR188" s="456">
        <v>202000000000</v>
      </c>
      <c r="AS188" s="516">
        <v>9000000000</v>
      </c>
      <c r="AT188" s="464">
        <v>0</v>
      </c>
      <c r="AU188" s="456">
        <v>189938696495</v>
      </c>
      <c r="AV188" s="456">
        <v>12061303505</v>
      </c>
      <c r="AW188" s="463">
        <v>90097266776</v>
      </c>
      <c r="AX188" s="456">
        <v>99841429719</v>
      </c>
      <c r="AY188" s="456">
        <v>90078036275</v>
      </c>
      <c r="AZ188" s="456">
        <v>19230501</v>
      </c>
      <c r="BA188" s="456">
        <v>90078036275</v>
      </c>
      <c r="BB188" s="457">
        <v>0</v>
      </c>
      <c r="BC188" s="456">
        <v>2742263</v>
      </c>
    </row>
    <row r="189" spans="1:55" s="365" customFormat="1" ht="13.5" hidden="1" x14ac:dyDescent="0.2">
      <c r="A189" s="462" t="str">
        <f t="shared" si="9"/>
        <v>A3631116</v>
      </c>
      <c r="B189" s="1951" t="s">
        <v>35</v>
      </c>
      <c r="C189" s="1941"/>
      <c r="D189" s="1951" t="s">
        <v>322</v>
      </c>
      <c r="E189" s="1941"/>
      <c r="F189" s="1951" t="s">
        <v>325</v>
      </c>
      <c r="G189" s="1941"/>
      <c r="H189" s="1951" t="s">
        <v>322</v>
      </c>
      <c r="I189" s="1941"/>
      <c r="J189" s="1951" t="s">
        <v>101</v>
      </c>
      <c r="K189" s="1941"/>
      <c r="L189" s="1941"/>
      <c r="M189" s="1951"/>
      <c r="N189" s="1941"/>
      <c r="O189" s="1941"/>
      <c r="P189" s="1951"/>
      <c r="Q189" s="1941"/>
      <c r="R189" s="1951"/>
      <c r="S189" s="1941"/>
      <c r="T189" s="1954" t="s">
        <v>208</v>
      </c>
      <c r="U189" s="1941"/>
      <c r="V189" s="1941"/>
      <c r="W189" s="1941"/>
      <c r="X189" s="1941"/>
      <c r="Y189" s="1941"/>
      <c r="Z189" s="1941"/>
      <c r="AA189" s="1941"/>
      <c r="AB189" s="1951" t="s">
        <v>306</v>
      </c>
      <c r="AC189" s="1941"/>
      <c r="AD189" s="1941"/>
      <c r="AE189" s="1941"/>
      <c r="AF189" s="1941"/>
      <c r="AG189" s="1951" t="s">
        <v>309</v>
      </c>
      <c r="AH189" s="1941"/>
      <c r="AI189" s="1941"/>
      <c r="AJ189" s="455" t="s">
        <v>44</v>
      </c>
      <c r="AK189" s="1952" t="s">
        <v>311</v>
      </c>
      <c r="AL189" s="1941"/>
      <c r="AM189" s="1941"/>
      <c r="AN189" s="1941"/>
      <c r="AO189" s="1941"/>
      <c r="AP189" s="1941"/>
      <c r="AQ189" s="456">
        <v>66009000000</v>
      </c>
      <c r="AR189" s="456">
        <v>16486654599</v>
      </c>
      <c r="AS189" s="516">
        <v>49522345401</v>
      </c>
      <c r="AT189" s="464">
        <v>0</v>
      </c>
      <c r="AU189" s="456">
        <v>14609946123</v>
      </c>
      <c r="AV189" s="456">
        <v>1876708476</v>
      </c>
      <c r="AW189" s="463">
        <v>10221585605</v>
      </c>
      <c r="AX189" s="456">
        <v>4388360518</v>
      </c>
      <c r="AY189" s="456">
        <v>9891647814</v>
      </c>
      <c r="AZ189" s="456">
        <v>329937791</v>
      </c>
      <c r="BA189" s="456">
        <v>9891647814</v>
      </c>
      <c r="BB189" s="457">
        <v>0</v>
      </c>
      <c r="BC189" s="457">
        <v>0</v>
      </c>
    </row>
    <row r="190" spans="1:55" s="365" customFormat="1" ht="13.5" hidden="1" x14ac:dyDescent="0.2">
      <c r="A190" s="462" t="str">
        <f t="shared" si="9"/>
        <v>A36311116</v>
      </c>
      <c r="B190" s="1951" t="s">
        <v>35</v>
      </c>
      <c r="C190" s="1941"/>
      <c r="D190" s="1951" t="s">
        <v>322</v>
      </c>
      <c r="E190" s="1941"/>
      <c r="F190" s="1951" t="s">
        <v>325</v>
      </c>
      <c r="G190" s="1941"/>
      <c r="H190" s="1951" t="s">
        <v>322</v>
      </c>
      <c r="I190" s="1941"/>
      <c r="J190" s="1951" t="s">
        <v>101</v>
      </c>
      <c r="K190" s="1941"/>
      <c r="L190" s="1941"/>
      <c r="M190" s="1951" t="s">
        <v>312</v>
      </c>
      <c r="N190" s="1941"/>
      <c r="O190" s="1941"/>
      <c r="P190" s="1951" t="s">
        <v>269</v>
      </c>
      <c r="Q190" s="1941"/>
      <c r="R190" s="1951" t="s">
        <v>269</v>
      </c>
      <c r="S190" s="1941"/>
      <c r="T190" s="1954" t="s">
        <v>117</v>
      </c>
      <c r="U190" s="1941"/>
      <c r="V190" s="1941"/>
      <c r="W190" s="1941"/>
      <c r="X190" s="1941"/>
      <c r="Y190" s="1941"/>
      <c r="Z190" s="1941"/>
      <c r="AA190" s="1941"/>
      <c r="AB190" s="1951" t="s">
        <v>306</v>
      </c>
      <c r="AC190" s="1941"/>
      <c r="AD190" s="1941"/>
      <c r="AE190" s="1941"/>
      <c r="AF190" s="1941"/>
      <c r="AG190" s="1951" t="s">
        <v>309</v>
      </c>
      <c r="AH190" s="1941"/>
      <c r="AI190" s="1941"/>
      <c r="AJ190" s="455" t="s">
        <v>44</v>
      </c>
      <c r="AK190" s="1952" t="s">
        <v>311</v>
      </c>
      <c r="AL190" s="1941"/>
      <c r="AM190" s="1941"/>
      <c r="AN190" s="1941"/>
      <c r="AO190" s="1941"/>
      <c r="AP190" s="1941"/>
      <c r="AQ190" s="456">
        <v>58014500000</v>
      </c>
      <c r="AR190" s="456">
        <v>8567154599</v>
      </c>
      <c r="AS190" s="516">
        <v>49447345401</v>
      </c>
      <c r="AT190" s="464">
        <v>0</v>
      </c>
      <c r="AU190" s="456">
        <v>6915879104</v>
      </c>
      <c r="AV190" s="456">
        <v>1651275495</v>
      </c>
      <c r="AW190" s="463">
        <v>6364871926</v>
      </c>
      <c r="AX190" s="456">
        <v>551007178</v>
      </c>
      <c r="AY190" s="456">
        <v>6034934135</v>
      </c>
      <c r="AZ190" s="456">
        <v>329937791</v>
      </c>
      <c r="BA190" s="456">
        <v>6034934135</v>
      </c>
      <c r="BB190" s="457">
        <v>0</v>
      </c>
      <c r="BC190" s="457">
        <v>0</v>
      </c>
    </row>
    <row r="191" spans="1:55" s="365" customFormat="1" ht="13.5" hidden="1" x14ac:dyDescent="0.2">
      <c r="A191" s="462" t="str">
        <f t="shared" si="9"/>
        <v>A36311216</v>
      </c>
      <c r="B191" s="1951" t="s">
        <v>35</v>
      </c>
      <c r="C191" s="1941"/>
      <c r="D191" s="1951" t="s">
        <v>322</v>
      </c>
      <c r="E191" s="1941"/>
      <c r="F191" s="1951" t="s">
        <v>325</v>
      </c>
      <c r="G191" s="1941"/>
      <c r="H191" s="1951" t="s">
        <v>322</v>
      </c>
      <c r="I191" s="1941"/>
      <c r="J191" s="1951" t="s">
        <v>101</v>
      </c>
      <c r="K191" s="1941"/>
      <c r="L191" s="1941"/>
      <c r="M191" s="1951" t="s">
        <v>315</v>
      </c>
      <c r="N191" s="1941"/>
      <c r="O191" s="1941"/>
      <c r="P191" s="1951" t="s">
        <v>269</v>
      </c>
      <c r="Q191" s="1941"/>
      <c r="R191" s="1951" t="s">
        <v>269</v>
      </c>
      <c r="S191" s="1941"/>
      <c r="T191" s="1954" t="s">
        <v>118</v>
      </c>
      <c r="U191" s="1941"/>
      <c r="V191" s="1941"/>
      <c r="W191" s="1941"/>
      <c r="X191" s="1941"/>
      <c r="Y191" s="1941"/>
      <c r="Z191" s="1941"/>
      <c r="AA191" s="1941"/>
      <c r="AB191" s="1951" t="s">
        <v>306</v>
      </c>
      <c r="AC191" s="1941"/>
      <c r="AD191" s="1941"/>
      <c r="AE191" s="1941"/>
      <c r="AF191" s="1941"/>
      <c r="AG191" s="1951" t="s">
        <v>309</v>
      </c>
      <c r="AH191" s="1941"/>
      <c r="AI191" s="1941"/>
      <c r="AJ191" s="455" t="s">
        <v>44</v>
      </c>
      <c r="AK191" s="1952" t="s">
        <v>311</v>
      </c>
      <c r="AL191" s="1941"/>
      <c r="AM191" s="1941"/>
      <c r="AN191" s="1941"/>
      <c r="AO191" s="1941"/>
      <c r="AP191" s="1941"/>
      <c r="AQ191" s="456">
        <v>7994500000</v>
      </c>
      <c r="AR191" s="456">
        <v>7919500000</v>
      </c>
      <c r="AS191" s="516">
        <v>75000000</v>
      </c>
      <c r="AT191" s="464">
        <v>0</v>
      </c>
      <c r="AU191" s="456">
        <v>7694067019</v>
      </c>
      <c r="AV191" s="456">
        <v>225432981</v>
      </c>
      <c r="AW191" s="463">
        <v>3856713679</v>
      </c>
      <c r="AX191" s="456">
        <v>3837353340</v>
      </c>
      <c r="AY191" s="456">
        <v>3856713679</v>
      </c>
      <c r="AZ191" s="457">
        <v>0</v>
      </c>
      <c r="BA191" s="456">
        <v>3856713679</v>
      </c>
      <c r="BB191" s="457">
        <v>0</v>
      </c>
      <c r="BC191" s="457">
        <v>0</v>
      </c>
    </row>
    <row r="192" spans="1:55" s="365" customFormat="1" ht="13.5" hidden="1" x14ac:dyDescent="0.2">
      <c r="A192" s="462" t="str">
        <f t="shared" si="9"/>
        <v>A3636616</v>
      </c>
      <c r="B192" s="1951" t="s">
        <v>35</v>
      </c>
      <c r="C192" s="1941"/>
      <c r="D192" s="1951" t="s">
        <v>322</v>
      </c>
      <c r="E192" s="1941"/>
      <c r="F192" s="1951" t="s">
        <v>325</v>
      </c>
      <c r="G192" s="1941"/>
      <c r="H192" s="1951" t="s">
        <v>322</v>
      </c>
      <c r="I192" s="1941"/>
      <c r="J192" s="1951" t="s">
        <v>350</v>
      </c>
      <c r="K192" s="1941"/>
      <c r="L192" s="1941"/>
      <c r="M192" s="1951"/>
      <c r="N192" s="1941"/>
      <c r="O192" s="1941"/>
      <c r="P192" s="1951"/>
      <c r="Q192" s="1941"/>
      <c r="R192" s="1951"/>
      <c r="S192" s="1941"/>
      <c r="T192" s="1954" t="s">
        <v>119</v>
      </c>
      <c r="U192" s="1941"/>
      <c r="V192" s="1941"/>
      <c r="W192" s="1941"/>
      <c r="X192" s="1941"/>
      <c r="Y192" s="1941"/>
      <c r="Z192" s="1941"/>
      <c r="AA192" s="1941"/>
      <c r="AB192" s="1951" t="s">
        <v>306</v>
      </c>
      <c r="AC192" s="1941"/>
      <c r="AD192" s="1941"/>
      <c r="AE192" s="1941"/>
      <c r="AF192" s="1941"/>
      <c r="AG192" s="1951" t="s">
        <v>309</v>
      </c>
      <c r="AH192" s="1941"/>
      <c r="AI192" s="1941"/>
      <c r="AJ192" s="455" t="s">
        <v>44</v>
      </c>
      <c r="AK192" s="1952" t="s">
        <v>311</v>
      </c>
      <c r="AL192" s="1941"/>
      <c r="AM192" s="1941"/>
      <c r="AN192" s="1941"/>
      <c r="AO192" s="1941"/>
      <c r="AP192" s="1941"/>
      <c r="AQ192" s="456">
        <v>504900000</v>
      </c>
      <c r="AR192" s="457">
        <v>0</v>
      </c>
      <c r="AS192" s="516">
        <v>504900000</v>
      </c>
      <c r="AT192" s="464">
        <v>0</v>
      </c>
      <c r="AU192" s="457">
        <v>0</v>
      </c>
      <c r="AV192" s="457">
        <v>0</v>
      </c>
      <c r="AW192" s="464">
        <v>0</v>
      </c>
      <c r="AX192" s="457">
        <v>0</v>
      </c>
      <c r="AY192" s="457">
        <v>0</v>
      </c>
      <c r="AZ192" s="457">
        <v>0</v>
      </c>
      <c r="BA192" s="457">
        <v>0</v>
      </c>
      <c r="BB192" s="457">
        <v>0</v>
      </c>
      <c r="BC192" s="457">
        <v>0</v>
      </c>
    </row>
    <row r="193" spans="1:55" s="441" customFormat="1" ht="12.75" hidden="1" x14ac:dyDescent="0.2">
      <c r="A193" s="462" t="str">
        <f t="shared" si="9"/>
        <v>C10</v>
      </c>
      <c r="B193" s="1640" t="s">
        <v>120</v>
      </c>
      <c r="C193" s="1641"/>
      <c r="D193" s="1640"/>
      <c r="E193" s="1641"/>
      <c r="F193" s="1640"/>
      <c r="G193" s="1641"/>
      <c r="H193" s="1640"/>
      <c r="I193" s="1641"/>
      <c r="J193" s="1640"/>
      <c r="K193" s="1641"/>
      <c r="L193" s="1641"/>
      <c r="M193" s="1640"/>
      <c r="N193" s="1641"/>
      <c r="O193" s="1641"/>
      <c r="P193" s="1640"/>
      <c r="Q193" s="1641"/>
      <c r="R193" s="1640"/>
      <c r="S193" s="1641"/>
      <c r="T193" s="1643" t="s">
        <v>27</v>
      </c>
      <c r="U193" s="1641"/>
      <c r="V193" s="1641"/>
      <c r="W193" s="1641"/>
      <c r="X193" s="1641"/>
      <c r="Y193" s="1641"/>
      <c r="Z193" s="1641"/>
      <c r="AA193" s="1641"/>
      <c r="AB193" s="1640" t="s">
        <v>306</v>
      </c>
      <c r="AC193" s="1641"/>
      <c r="AD193" s="1641"/>
      <c r="AE193" s="1641"/>
      <c r="AF193" s="1641"/>
      <c r="AG193" s="1640" t="s">
        <v>307</v>
      </c>
      <c r="AH193" s="1641"/>
      <c r="AI193" s="1641"/>
      <c r="AJ193" s="439" t="s">
        <v>86</v>
      </c>
      <c r="AK193" s="1642" t="s">
        <v>308</v>
      </c>
      <c r="AL193" s="1641"/>
      <c r="AM193" s="1641"/>
      <c r="AN193" s="1641"/>
      <c r="AO193" s="1641"/>
      <c r="AP193" s="1641"/>
      <c r="AQ193" s="440">
        <v>25170420000</v>
      </c>
      <c r="AR193" s="440">
        <v>12076604924</v>
      </c>
      <c r="AS193" s="509">
        <v>12793815076</v>
      </c>
      <c r="AT193" s="553">
        <v>1750000000</v>
      </c>
      <c r="AU193" s="440">
        <v>9326181711</v>
      </c>
      <c r="AV193" s="440">
        <v>2750423213</v>
      </c>
      <c r="AW193" s="553">
        <v>3160725912</v>
      </c>
      <c r="AX193" s="440">
        <v>6165455799</v>
      </c>
      <c r="AY193" s="440">
        <v>3074654423</v>
      </c>
      <c r="AZ193" s="454">
        <v>86071489</v>
      </c>
      <c r="BA193" s="440">
        <v>3074654423</v>
      </c>
      <c r="BB193" s="454">
        <v>0</v>
      </c>
      <c r="BC193" s="440">
        <v>1718802</v>
      </c>
    </row>
    <row r="194" spans="1:55" s="441" customFormat="1" ht="12.75" hidden="1" x14ac:dyDescent="0.2">
      <c r="A194" s="462" t="str">
        <f t="shared" si="9"/>
        <v>C13</v>
      </c>
      <c r="B194" s="1640" t="s">
        <v>120</v>
      </c>
      <c r="C194" s="1641"/>
      <c r="D194" s="1640"/>
      <c r="E194" s="1641"/>
      <c r="F194" s="1640"/>
      <c r="G194" s="1641"/>
      <c r="H194" s="1640"/>
      <c r="I194" s="1641"/>
      <c r="J194" s="1640"/>
      <c r="K194" s="1641"/>
      <c r="L194" s="1641"/>
      <c r="M194" s="1640"/>
      <c r="N194" s="1641"/>
      <c r="O194" s="1641"/>
      <c r="P194" s="1640"/>
      <c r="Q194" s="1641"/>
      <c r="R194" s="1640"/>
      <c r="S194" s="1641"/>
      <c r="T194" s="1643" t="s">
        <v>27</v>
      </c>
      <c r="U194" s="1641"/>
      <c r="V194" s="1641"/>
      <c r="W194" s="1641"/>
      <c r="X194" s="1641"/>
      <c r="Y194" s="1641"/>
      <c r="Z194" s="1641"/>
      <c r="AA194" s="1641"/>
      <c r="AB194" s="1640" t="s">
        <v>306</v>
      </c>
      <c r="AC194" s="1641"/>
      <c r="AD194" s="1641"/>
      <c r="AE194" s="1641"/>
      <c r="AF194" s="1641"/>
      <c r="AG194" s="1640" t="s">
        <v>307</v>
      </c>
      <c r="AH194" s="1641"/>
      <c r="AI194" s="1641"/>
      <c r="AJ194" s="439" t="s">
        <v>336</v>
      </c>
      <c r="AK194" s="1642" t="s">
        <v>354</v>
      </c>
      <c r="AL194" s="1641"/>
      <c r="AM194" s="1641"/>
      <c r="AN194" s="1641"/>
      <c r="AO194" s="1641"/>
      <c r="AP194" s="1641"/>
      <c r="AQ194" s="440">
        <v>5000000000</v>
      </c>
      <c r="AR194" s="440">
        <v>5000000000</v>
      </c>
      <c r="AS194" s="509">
        <v>0</v>
      </c>
      <c r="AT194" s="553">
        <v>0</v>
      </c>
      <c r="AU194" s="440">
        <v>5000000000</v>
      </c>
      <c r="AV194" s="440">
        <v>0</v>
      </c>
      <c r="AW194" s="553">
        <v>25907273.640000001</v>
      </c>
      <c r="AX194" s="440">
        <v>4974092726.3599997</v>
      </c>
      <c r="AY194" s="440">
        <v>25907273.640000001</v>
      </c>
      <c r="AZ194" s="454">
        <v>0</v>
      </c>
      <c r="BA194" s="440">
        <v>25907273.640000001</v>
      </c>
      <c r="BB194" s="454">
        <v>0</v>
      </c>
      <c r="BC194" s="440">
        <v>0</v>
      </c>
    </row>
    <row r="195" spans="1:55" s="441" customFormat="1" ht="12.75" hidden="1" x14ac:dyDescent="0.2">
      <c r="A195" s="462" t="str">
        <f t="shared" si="9"/>
        <v>C15</v>
      </c>
      <c r="B195" s="1640" t="s">
        <v>120</v>
      </c>
      <c r="C195" s="1641"/>
      <c r="D195" s="1640"/>
      <c r="E195" s="1641"/>
      <c r="F195" s="1640"/>
      <c r="G195" s="1641"/>
      <c r="H195" s="1640"/>
      <c r="I195" s="1641"/>
      <c r="J195" s="1640"/>
      <c r="K195" s="1641"/>
      <c r="L195" s="1641"/>
      <c r="M195" s="1640"/>
      <c r="N195" s="1641"/>
      <c r="O195" s="1641"/>
      <c r="P195" s="1640"/>
      <c r="Q195" s="1641"/>
      <c r="R195" s="1640"/>
      <c r="S195" s="1641"/>
      <c r="T195" s="1643" t="s">
        <v>27</v>
      </c>
      <c r="U195" s="1641"/>
      <c r="V195" s="1641"/>
      <c r="W195" s="1641"/>
      <c r="X195" s="1641"/>
      <c r="Y195" s="1641"/>
      <c r="Z195" s="1641"/>
      <c r="AA195" s="1641"/>
      <c r="AB195" s="1640" t="s">
        <v>306</v>
      </c>
      <c r="AC195" s="1641"/>
      <c r="AD195" s="1641"/>
      <c r="AE195" s="1641"/>
      <c r="AF195" s="1641"/>
      <c r="AG195" s="1640" t="s">
        <v>307</v>
      </c>
      <c r="AH195" s="1641"/>
      <c r="AI195" s="1641"/>
      <c r="AJ195" s="439" t="s">
        <v>319</v>
      </c>
      <c r="AK195" s="1642" t="s">
        <v>455</v>
      </c>
      <c r="AL195" s="1641"/>
      <c r="AM195" s="1641"/>
      <c r="AN195" s="1641"/>
      <c r="AO195" s="1641"/>
      <c r="AP195" s="1641"/>
      <c r="AQ195" s="440">
        <v>2815325822</v>
      </c>
      <c r="AR195" s="440">
        <v>471600000</v>
      </c>
      <c r="AS195" s="509">
        <v>2343725822</v>
      </c>
      <c r="AT195" s="553">
        <v>0</v>
      </c>
      <c r="AU195" s="440">
        <v>328800000</v>
      </c>
      <c r="AV195" s="440">
        <v>142800000</v>
      </c>
      <c r="AW195" s="553">
        <v>0</v>
      </c>
      <c r="AX195" s="440">
        <v>328800000</v>
      </c>
      <c r="AY195" s="440">
        <v>0</v>
      </c>
      <c r="AZ195" s="454">
        <v>0</v>
      </c>
      <c r="BA195" s="440">
        <v>0</v>
      </c>
      <c r="BB195" s="454">
        <v>0</v>
      </c>
      <c r="BC195" s="440">
        <v>0</v>
      </c>
    </row>
    <row r="196" spans="1:55" s="365" customFormat="1" ht="13.5" x14ac:dyDescent="0.2">
      <c r="A196" s="462" t="str">
        <f t="shared" si="9"/>
        <v>C250210</v>
      </c>
      <c r="B196" s="1940" t="s">
        <v>120</v>
      </c>
      <c r="C196" s="1941"/>
      <c r="D196" s="1940" t="s">
        <v>355</v>
      </c>
      <c r="E196" s="1941"/>
      <c r="F196" s="1940"/>
      <c r="G196" s="1941"/>
      <c r="H196" s="1940"/>
      <c r="I196" s="1941"/>
      <c r="J196" s="1940"/>
      <c r="K196" s="1941"/>
      <c r="L196" s="1941"/>
      <c r="M196" s="1940"/>
      <c r="N196" s="1941"/>
      <c r="O196" s="1941"/>
      <c r="P196" s="1940"/>
      <c r="Q196" s="1941"/>
      <c r="R196" s="1940"/>
      <c r="S196" s="1941"/>
      <c r="T196" s="1944" t="s">
        <v>356</v>
      </c>
      <c r="U196" s="1941"/>
      <c r="V196" s="1941"/>
      <c r="W196" s="1941"/>
      <c r="X196" s="1941"/>
      <c r="Y196" s="1941"/>
      <c r="Z196" s="1941"/>
      <c r="AA196" s="1941"/>
      <c r="AB196" s="1940" t="s">
        <v>306</v>
      </c>
      <c r="AC196" s="1941"/>
      <c r="AD196" s="1941"/>
      <c r="AE196" s="1941"/>
      <c r="AF196" s="1941"/>
      <c r="AG196" s="1940" t="s">
        <v>307</v>
      </c>
      <c r="AH196" s="1941"/>
      <c r="AI196" s="1941"/>
      <c r="AJ196" s="451" t="s">
        <v>86</v>
      </c>
      <c r="AK196" s="1947" t="s">
        <v>308</v>
      </c>
      <c r="AL196" s="1941"/>
      <c r="AM196" s="1941"/>
      <c r="AN196" s="1941"/>
      <c r="AO196" s="1941"/>
      <c r="AP196" s="1941"/>
      <c r="AQ196" s="452">
        <v>15500000000</v>
      </c>
      <c r="AR196" s="452">
        <v>12076604924</v>
      </c>
      <c r="AS196" s="514">
        <v>3123395076</v>
      </c>
      <c r="AT196" s="558">
        <v>1750000000</v>
      </c>
      <c r="AU196" s="452">
        <v>9326181711</v>
      </c>
      <c r="AV196" s="452">
        <v>2750423213</v>
      </c>
      <c r="AW196" s="558">
        <v>3160725912</v>
      </c>
      <c r="AX196" s="452">
        <v>6165455799</v>
      </c>
      <c r="AY196" s="452">
        <v>3074654423</v>
      </c>
      <c r="AZ196" s="452">
        <v>86071489</v>
      </c>
      <c r="BA196" s="452">
        <v>3074654423</v>
      </c>
      <c r="BB196" s="453">
        <v>0</v>
      </c>
      <c r="BC196" s="452">
        <v>1718802</v>
      </c>
    </row>
    <row r="197" spans="1:55" s="365" customFormat="1" ht="13.5" x14ac:dyDescent="0.2">
      <c r="A197" s="462" t="str">
        <f t="shared" si="9"/>
        <v>C250215</v>
      </c>
      <c r="B197" s="1940" t="s">
        <v>120</v>
      </c>
      <c r="C197" s="1941"/>
      <c r="D197" s="1940" t="s">
        <v>355</v>
      </c>
      <c r="E197" s="1941"/>
      <c r="F197" s="1940"/>
      <c r="G197" s="1941"/>
      <c r="H197" s="1940"/>
      <c r="I197" s="1941"/>
      <c r="J197" s="1940"/>
      <c r="K197" s="1941"/>
      <c r="L197" s="1941"/>
      <c r="M197" s="1940"/>
      <c r="N197" s="1941"/>
      <c r="O197" s="1941"/>
      <c r="P197" s="1940"/>
      <c r="Q197" s="1941"/>
      <c r="R197" s="1940"/>
      <c r="S197" s="1941"/>
      <c r="T197" s="1944" t="s">
        <v>356</v>
      </c>
      <c r="U197" s="1941"/>
      <c r="V197" s="1941"/>
      <c r="W197" s="1941"/>
      <c r="X197" s="1941"/>
      <c r="Y197" s="1941"/>
      <c r="Z197" s="1941"/>
      <c r="AA197" s="1941"/>
      <c r="AB197" s="1940" t="s">
        <v>306</v>
      </c>
      <c r="AC197" s="1941"/>
      <c r="AD197" s="1941"/>
      <c r="AE197" s="1941"/>
      <c r="AF197" s="1941"/>
      <c r="AG197" s="1940" t="s">
        <v>307</v>
      </c>
      <c r="AH197" s="1941"/>
      <c r="AI197" s="1941"/>
      <c r="AJ197" s="451" t="s">
        <v>319</v>
      </c>
      <c r="AK197" s="1947" t="s">
        <v>455</v>
      </c>
      <c r="AL197" s="1941"/>
      <c r="AM197" s="1941"/>
      <c r="AN197" s="1941"/>
      <c r="AO197" s="1941"/>
      <c r="AP197" s="1941"/>
      <c r="AQ197" s="452">
        <v>2815325822</v>
      </c>
      <c r="AR197" s="452">
        <v>471600000</v>
      </c>
      <c r="AS197" s="514">
        <v>2343725822</v>
      </c>
      <c r="AT197" s="559">
        <v>0</v>
      </c>
      <c r="AU197" s="452">
        <v>328800000</v>
      </c>
      <c r="AV197" s="452">
        <v>142800000</v>
      </c>
      <c r="AW197" s="559">
        <v>0</v>
      </c>
      <c r="AX197" s="452">
        <v>328800000</v>
      </c>
      <c r="AY197" s="453">
        <v>0</v>
      </c>
      <c r="AZ197" s="453">
        <v>0</v>
      </c>
      <c r="BA197" s="453">
        <v>0</v>
      </c>
      <c r="BB197" s="453">
        <v>0</v>
      </c>
      <c r="BC197" s="453">
        <v>0</v>
      </c>
    </row>
    <row r="198" spans="1:55" s="365" customFormat="1" ht="13.5" x14ac:dyDescent="0.2">
      <c r="A198" s="462" t="str">
        <f t="shared" si="9"/>
        <v>C2502100010</v>
      </c>
      <c r="B198" s="1940" t="s">
        <v>120</v>
      </c>
      <c r="C198" s="1941"/>
      <c r="D198" s="1940" t="s">
        <v>355</v>
      </c>
      <c r="E198" s="1941"/>
      <c r="F198" s="1940" t="s">
        <v>357</v>
      </c>
      <c r="G198" s="1941"/>
      <c r="H198" s="1940"/>
      <c r="I198" s="1941"/>
      <c r="J198" s="1940"/>
      <c r="K198" s="1941"/>
      <c r="L198" s="1941"/>
      <c r="M198" s="1940"/>
      <c r="N198" s="1941"/>
      <c r="O198" s="1941"/>
      <c r="P198" s="1940"/>
      <c r="Q198" s="1941"/>
      <c r="R198" s="1940"/>
      <c r="S198" s="1941"/>
      <c r="T198" s="1944" t="s">
        <v>358</v>
      </c>
      <c r="U198" s="1941"/>
      <c r="V198" s="1941"/>
      <c r="W198" s="1941"/>
      <c r="X198" s="1941"/>
      <c r="Y198" s="1941"/>
      <c r="Z198" s="1941"/>
      <c r="AA198" s="1941"/>
      <c r="AB198" s="1940" t="s">
        <v>306</v>
      </c>
      <c r="AC198" s="1941"/>
      <c r="AD198" s="1941"/>
      <c r="AE198" s="1941"/>
      <c r="AF198" s="1941"/>
      <c r="AG198" s="1940" t="s">
        <v>307</v>
      </c>
      <c r="AH198" s="1941"/>
      <c r="AI198" s="1941"/>
      <c r="AJ198" s="451" t="s">
        <v>86</v>
      </c>
      <c r="AK198" s="1947" t="s">
        <v>308</v>
      </c>
      <c r="AL198" s="1941"/>
      <c r="AM198" s="1941"/>
      <c r="AN198" s="1941"/>
      <c r="AO198" s="1941"/>
      <c r="AP198" s="1941"/>
      <c r="AQ198" s="452">
        <v>15500000000</v>
      </c>
      <c r="AR198" s="452">
        <v>12076604924</v>
      </c>
      <c r="AS198" s="514">
        <v>3123395076</v>
      </c>
      <c r="AT198" s="558">
        <v>1750000000</v>
      </c>
      <c r="AU198" s="452">
        <v>9326181711</v>
      </c>
      <c r="AV198" s="452">
        <v>2750423213</v>
      </c>
      <c r="AW198" s="558">
        <v>3160725912</v>
      </c>
      <c r="AX198" s="452">
        <v>6165455799</v>
      </c>
      <c r="AY198" s="452">
        <v>3074654423</v>
      </c>
      <c r="AZ198" s="452">
        <v>86071489</v>
      </c>
      <c r="BA198" s="452">
        <v>3074654423</v>
      </c>
      <c r="BB198" s="453">
        <v>0</v>
      </c>
      <c r="BC198" s="452">
        <v>1718802</v>
      </c>
    </row>
    <row r="199" spans="1:55" s="365" customFormat="1" ht="13.5" x14ac:dyDescent="0.2">
      <c r="A199" s="462" t="str">
        <f t="shared" si="9"/>
        <v>C2502100015</v>
      </c>
      <c r="B199" s="1940" t="s">
        <v>120</v>
      </c>
      <c r="C199" s="1941"/>
      <c r="D199" s="1940" t="s">
        <v>355</v>
      </c>
      <c r="E199" s="1941"/>
      <c r="F199" s="1940" t="s">
        <v>357</v>
      </c>
      <c r="G199" s="1941"/>
      <c r="H199" s="1940"/>
      <c r="I199" s="1941"/>
      <c r="J199" s="1940"/>
      <c r="K199" s="1941"/>
      <c r="L199" s="1941"/>
      <c r="M199" s="1940"/>
      <c r="N199" s="1941"/>
      <c r="O199" s="1941"/>
      <c r="P199" s="1940"/>
      <c r="Q199" s="1941"/>
      <c r="R199" s="1940"/>
      <c r="S199" s="1941"/>
      <c r="T199" s="1944" t="s">
        <v>358</v>
      </c>
      <c r="U199" s="1941"/>
      <c r="V199" s="1941"/>
      <c r="W199" s="1941"/>
      <c r="X199" s="1941"/>
      <c r="Y199" s="1941"/>
      <c r="Z199" s="1941"/>
      <c r="AA199" s="1941"/>
      <c r="AB199" s="1940" t="s">
        <v>306</v>
      </c>
      <c r="AC199" s="1941"/>
      <c r="AD199" s="1941"/>
      <c r="AE199" s="1941"/>
      <c r="AF199" s="1941"/>
      <c r="AG199" s="1940" t="s">
        <v>307</v>
      </c>
      <c r="AH199" s="1941"/>
      <c r="AI199" s="1941"/>
      <c r="AJ199" s="451" t="s">
        <v>319</v>
      </c>
      <c r="AK199" s="1947" t="s">
        <v>455</v>
      </c>
      <c r="AL199" s="1941"/>
      <c r="AM199" s="1941"/>
      <c r="AN199" s="1941"/>
      <c r="AO199" s="1941"/>
      <c r="AP199" s="1941"/>
      <c r="AQ199" s="452">
        <v>2815325822</v>
      </c>
      <c r="AR199" s="452">
        <v>471600000</v>
      </c>
      <c r="AS199" s="514">
        <v>2343725822</v>
      </c>
      <c r="AT199" s="559">
        <v>0</v>
      </c>
      <c r="AU199" s="452">
        <v>328800000</v>
      </c>
      <c r="AV199" s="452">
        <v>142800000</v>
      </c>
      <c r="AW199" s="559">
        <v>0</v>
      </c>
      <c r="AX199" s="452">
        <v>328800000</v>
      </c>
      <c r="AY199" s="453">
        <v>0</v>
      </c>
      <c r="AZ199" s="453">
        <v>0</v>
      </c>
      <c r="BA199" s="453">
        <v>0</v>
      </c>
      <c r="BB199" s="453">
        <v>0</v>
      </c>
      <c r="BC199" s="453">
        <v>0</v>
      </c>
    </row>
    <row r="200" spans="1:55" s="568" customFormat="1" ht="13.5" x14ac:dyDescent="0.2">
      <c r="A200" s="568" t="str">
        <f t="shared" si="9"/>
        <v>C25021000110</v>
      </c>
      <c r="B200" s="1960" t="s">
        <v>120</v>
      </c>
      <c r="C200" s="1961"/>
      <c r="D200" s="1960" t="s">
        <v>355</v>
      </c>
      <c r="E200" s="1961"/>
      <c r="F200" s="1960" t="s">
        <v>357</v>
      </c>
      <c r="G200" s="1961"/>
      <c r="H200" s="1960" t="s">
        <v>312</v>
      </c>
      <c r="I200" s="1961"/>
      <c r="J200" s="1960"/>
      <c r="K200" s="1961"/>
      <c r="L200" s="1961"/>
      <c r="M200" s="1960"/>
      <c r="N200" s="1961"/>
      <c r="O200" s="1961"/>
      <c r="P200" s="1960"/>
      <c r="Q200" s="1961"/>
      <c r="R200" s="1960"/>
      <c r="S200" s="1961"/>
      <c r="T200" s="1963" t="s">
        <v>270</v>
      </c>
      <c r="U200" s="1961"/>
      <c r="V200" s="1961"/>
      <c r="W200" s="1961"/>
      <c r="X200" s="1961"/>
      <c r="Y200" s="1961"/>
      <c r="Z200" s="1961"/>
      <c r="AA200" s="1961"/>
      <c r="AB200" s="1960" t="s">
        <v>306</v>
      </c>
      <c r="AC200" s="1961"/>
      <c r="AD200" s="1961"/>
      <c r="AE200" s="1961"/>
      <c r="AF200" s="1961"/>
      <c r="AG200" s="1960" t="s">
        <v>307</v>
      </c>
      <c r="AH200" s="1961"/>
      <c r="AI200" s="1961"/>
      <c r="AJ200" s="569" t="s">
        <v>86</v>
      </c>
      <c r="AK200" s="1962" t="s">
        <v>308</v>
      </c>
      <c r="AL200" s="1961"/>
      <c r="AM200" s="1961"/>
      <c r="AN200" s="1961"/>
      <c r="AO200" s="1961"/>
      <c r="AP200" s="1961"/>
      <c r="AQ200" s="516">
        <v>1300000000</v>
      </c>
      <c r="AR200" s="516">
        <v>1101000000</v>
      </c>
      <c r="AS200" s="516">
        <v>199000000</v>
      </c>
      <c r="AT200" s="516">
        <v>400000000</v>
      </c>
      <c r="AU200" s="516">
        <v>465210219</v>
      </c>
      <c r="AV200" s="516">
        <v>635789781</v>
      </c>
      <c r="AW200" s="516">
        <v>40154059</v>
      </c>
      <c r="AX200" s="516">
        <v>425056160</v>
      </c>
      <c r="AY200" s="516">
        <v>38686450</v>
      </c>
      <c r="AZ200" s="516">
        <v>1467609</v>
      </c>
      <c r="BA200" s="516">
        <v>38686450</v>
      </c>
      <c r="BB200" s="517">
        <v>0</v>
      </c>
      <c r="BC200" s="517">
        <v>0</v>
      </c>
    </row>
    <row r="201" spans="1:55" s="365" customFormat="1" ht="13.5" x14ac:dyDescent="0.2">
      <c r="A201" s="462" t="str">
        <f t="shared" si="9"/>
        <v>C25021000115</v>
      </c>
      <c r="B201" s="1940" t="s">
        <v>120</v>
      </c>
      <c r="C201" s="1941"/>
      <c r="D201" s="1940" t="s">
        <v>355</v>
      </c>
      <c r="E201" s="1941"/>
      <c r="F201" s="1940" t="s">
        <v>357</v>
      </c>
      <c r="G201" s="1941"/>
      <c r="H201" s="1940" t="s">
        <v>312</v>
      </c>
      <c r="I201" s="1941"/>
      <c r="J201" s="1940"/>
      <c r="K201" s="1941"/>
      <c r="L201" s="1941"/>
      <c r="M201" s="1940"/>
      <c r="N201" s="1941"/>
      <c r="O201" s="1941"/>
      <c r="P201" s="1940"/>
      <c r="Q201" s="1941"/>
      <c r="R201" s="1940"/>
      <c r="S201" s="1941"/>
      <c r="T201" s="1944" t="s">
        <v>270</v>
      </c>
      <c r="U201" s="1941"/>
      <c r="V201" s="1941"/>
      <c r="W201" s="1941"/>
      <c r="X201" s="1941"/>
      <c r="Y201" s="1941"/>
      <c r="Z201" s="1941"/>
      <c r="AA201" s="1941"/>
      <c r="AB201" s="1940" t="s">
        <v>306</v>
      </c>
      <c r="AC201" s="1941"/>
      <c r="AD201" s="1941"/>
      <c r="AE201" s="1941"/>
      <c r="AF201" s="1941"/>
      <c r="AG201" s="1940" t="s">
        <v>307</v>
      </c>
      <c r="AH201" s="1941"/>
      <c r="AI201" s="1941"/>
      <c r="AJ201" s="451" t="s">
        <v>319</v>
      </c>
      <c r="AK201" s="1947" t="s">
        <v>455</v>
      </c>
      <c r="AL201" s="1941"/>
      <c r="AM201" s="1941"/>
      <c r="AN201" s="1941"/>
      <c r="AO201" s="1941"/>
      <c r="AP201" s="1941"/>
      <c r="AQ201" s="452">
        <v>2815325822</v>
      </c>
      <c r="AR201" s="452">
        <v>471600000</v>
      </c>
      <c r="AS201" s="514">
        <v>2343725822</v>
      </c>
      <c r="AT201" s="559">
        <v>0</v>
      </c>
      <c r="AU201" s="452">
        <v>328800000</v>
      </c>
      <c r="AV201" s="452">
        <v>142800000</v>
      </c>
      <c r="AW201" s="559">
        <v>0</v>
      </c>
      <c r="AX201" s="452">
        <v>328800000</v>
      </c>
      <c r="AY201" s="453">
        <v>0</v>
      </c>
      <c r="AZ201" s="453">
        <v>0</v>
      </c>
      <c r="BA201" s="453">
        <v>0</v>
      </c>
      <c r="BB201" s="453">
        <v>0</v>
      </c>
      <c r="BC201" s="453">
        <v>0</v>
      </c>
    </row>
    <row r="202" spans="1:55" s="365" customFormat="1" ht="13.5" x14ac:dyDescent="0.2">
      <c r="A202" s="462" t="str">
        <f t="shared" si="9"/>
        <v>C250210001010</v>
      </c>
      <c r="B202" s="1940" t="s">
        <v>120</v>
      </c>
      <c r="C202" s="1941"/>
      <c r="D202" s="1940" t="s">
        <v>355</v>
      </c>
      <c r="E202" s="1941"/>
      <c r="F202" s="1940" t="s">
        <v>357</v>
      </c>
      <c r="G202" s="1941"/>
      <c r="H202" s="1940" t="s">
        <v>312</v>
      </c>
      <c r="I202" s="1941"/>
      <c r="J202" s="1940" t="s">
        <v>313</v>
      </c>
      <c r="K202" s="1941"/>
      <c r="L202" s="1941"/>
      <c r="M202" s="1940"/>
      <c r="N202" s="1941"/>
      <c r="O202" s="1941"/>
      <c r="P202" s="1940"/>
      <c r="Q202" s="1941"/>
      <c r="R202" s="1940"/>
      <c r="S202" s="1941"/>
      <c r="T202" s="1944" t="s">
        <v>270</v>
      </c>
      <c r="U202" s="1941"/>
      <c r="V202" s="1941"/>
      <c r="W202" s="1941"/>
      <c r="X202" s="1941"/>
      <c r="Y202" s="1941"/>
      <c r="Z202" s="1941"/>
      <c r="AA202" s="1941"/>
      <c r="AB202" s="1940" t="s">
        <v>306</v>
      </c>
      <c r="AC202" s="1941"/>
      <c r="AD202" s="1941"/>
      <c r="AE202" s="1941"/>
      <c r="AF202" s="1941"/>
      <c r="AG202" s="1940" t="s">
        <v>307</v>
      </c>
      <c r="AH202" s="1941"/>
      <c r="AI202" s="1941"/>
      <c r="AJ202" s="451" t="s">
        <v>86</v>
      </c>
      <c r="AK202" s="1947" t="s">
        <v>308</v>
      </c>
      <c r="AL202" s="1941"/>
      <c r="AM202" s="1941"/>
      <c r="AN202" s="1941"/>
      <c r="AO202" s="1941"/>
      <c r="AP202" s="1941"/>
      <c r="AQ202" s="452">
        <v>1300000000</v>
      </c>
      <c r="AR202" s="452">
        <v>1101000000</v>
      </c>
      <c r="AS202" s="514">
        <v>199000000</v>
      </c>
      <c r="AT202" s="559">
        <v>0</v>
      </c>
      <c r="AU202" s="452">
        <v>465210219</v>
      </c>
      <c r="AV202" s="452">
        <v>635789781</v>
      </c>
      <c r="AW202" s="558">
        <v>40154059</v>
      </c>
      <c r="AX202" s="452">
        <v>425056160</v>
      </c>
      <c r="AY202" s="452">
        <v>38686450</v>
      </c>
      <c r="AZ202" s="452">
        <v>1467609</v>
      </c>
      <c r="BA202" s="452">
        <v>38686450</v>
      </c>
      <c r="BB202" s="453">
        <v>0</v>
      </c>
      <c r="BC202" s="453">
        <v>0</v>
      </c>
    </row>
    <row r="203" spans="1:55" s="365" customFormat="1" ht="13.5" x14ac:dyDescent="0.2">
      <c r="A203" s="462" t="str">
        <f t="shared" si="9"/>
        <v>C250210001015</v>
      </c>
      <c r="B203" s="1940" t="s">
        <v>120</v>
      </c>
      <c r="C203" s="1941"/>
      <c r="D203" s="1940" t="s">
        <v>355</v>
      </c>
      <c r="E203" s="1941"/>
      <c r="F203" s="1940" t="s">
        <v>357</v>
      </c>
      <c r="G203" s="1941"/>
      <c r="H203" s="1940" t="s">
        <v>312</v>
      </c>
      <c r="I203" s="1941"/>
      <c r="J203" s="1940" t="s">
        <v>313</v>
      </c>
      <c r="K203" s="1941"/>
      <c r="L203" s="1941"/>
      <c r="M203" s="1940"/>
      <c r="N203" s="1941"/>
      <c r="O203" s="1941"/>
      <c r="P203" s="1940"/>
      <c r="Q203" s="1941"/>
      <c r="R203" s="1940"/>
      <c r="S203" s="1941"/>
      <c r="T203" s="1944" t="s">
        <v>270</v>
      </c>
      <c r="U203" s="1941"/>
      <c r="V203" s="1941"/>
      <c r="W203" s="1941"/>
      <c r="X203" s="1941"/>
      <c r="Y203" s="1941"/>
      <c r="Z203" s="1941"/>
      <c r="AA203" s="1941"/>
      <c r="AB203" s="1940" t="s">
        <v>306</v>
      </c>
      <c r="AC203" s="1941"/>
      <c r="AD203" s="1941"/>
      <c r="AE203" s="1941"/>
      <c r="AF203" s="1941"/>
      <c r="AG203" s="1940" t="s">
        <v>307</v>
      </c>
      <c r="AH203" s="1941"/>
      <c r="AI203" s="1941"/>
      <c r="AJ203" s="451" t="s">
        <v>319</v>
      </c>
      <c r="AK203" s="1947" t="s">
        <v>455</v>
      </c>
      <c r="AL203" s="1941"/>
      <c r="AM203" s="1941"/>
      <c r="AN203" s="1941"/>
      <c r="AO203" s="1941"/>
      <c r="AP203" s="1941"/>
      <c r="AQ203" s="452">
        <v>2815325822</v>
      </c>
      <c r="AR203" s="452">
        <v>471600000</v>
      </c>
      <c r="AS203" s="514">
        <v>2343725822</v>
      </c>
      <c r="AT203" s="559">
        <v>0</v>
      </c>
      <c r="AU203" s="452">
        <v>328800000</v>
      </c>
      <c r="AV203" s="452">
        <v>142800000</v>
      </c>
      <c r="AW203" s="559">
        <v>0</v>
      </c>
      <c r="AX203" s="452">
        <v>328800000</v>
      </c>
      <c r="AY203" s="453">
        <v>0</v>
      </c>
      <c r="AZ203" s="453">
        <v>0</v>
      </c>
      <c r="BA203" s="453">
        <v>0</v>
      </c>
      <c r="BB203" s="453">
        <v>0</v>
      </c>
      <c r="BC203" s="453">
        <v>0</v>
      </c>
    </row>
    <row r="204" spans="1:55" s="365" customFormat="1" ht="13.5" x14ac:dyDescent="0.2">
      <c r="A204" s="462" t="str">
        <f t="shared" si="9"/>
        <v>C2502100010210</v>
      </c>
      <c r="B204" s="1940" t="s">
        <v>120</v>
      </c>
      <c r="C204" s="1941"/>
      <c r="D204" s="1940" t="s">
        <v>355</v>
      </c>
      <c r="E204" s="1941"/>
      <c r="F204" s="1940" t="s">
        <v>357</v>
      </c>
      <c r="G204" s="1941"/>
      <c r="H204" s="1940" t="s">
        <v>312</v>
      </c>
      <c r="I204" s="1941"/>
      <c r="J204" s="1940" t="s">
        <v>313</v>
      </c>
      <c r="K204" s="1941"/>
      <c r="L204" s="1941"/>
      <c r="M204" s="1940" t="s">
        <v>315</v>
      </c>
      <c r="N204" s="1941"/>
      <c r="O204" s="1941"/>
      <c r="P204" s="1940"/>
      <c r="Q204" s="1941"/>
      <c r="R204" s="1940"/>
      <c r="S204" s="1941"/>
      <c r="T204" s="1944" t="s">
        <v>359</v>
      </c>
      <c r="U204" s="1941"/>
      <c r="V204" s="1941"/>
      <c r="W204" s="1941"/>
      <c r="X204" s="1941"/>
      <c r="Y204" s="1941"/>
      <c r="Z204" s="1941"/>
      <c r="AA204" s="1941"/>
      <c r="AB204" s="1940" t="s">
        <v>306</v>
      </c>
      <c r="AC204" s="1941"/>
      <c r="AD204" s="1941"/>
      <c r="AE204" s="1941"/>
      <c r="AF204" s="1941"/>
      <c r="AG204" s="1940" t="s">
        <v>307</v>
      </c>
      <c r="AH204" s="1941"/>
      <c r="AI204" s="1941"/>
      <c r="AJ204" s="451" t="s">
        <v>86</v>
      </c>
      <c r="AK204" s="1947" t="s">
        <v>308</v>
      </c>
      <c r="AL204" s="1941"/>
      <c r="AM204" s="1941"/>
      <c r="AN204" s="1941"/>
      <c r="AO204" s="1941"/>
      <c r="AP204" s="1941"/>
      <c r="AQ204" s="452">
        <v>1300000000</v>
      </c>
      <c r="AR204" s="452">
        <v>1101000000</v>
      </c>
      <c r="AS204" s="514">
        <v>199000000</v>
      </c>
      <c r="AT204" s="559">
        <v>0</v>
      </c>
      <c r="AU204" s="452">
        <v>465210219</v>
      </c>
      <c r="AV204" s="452">
        <v>635789781</v>
      </c>
      <c r="AW204" s="558">
        <v>40154059</v>
      </c>
      <c r="AX204" s="452">
        <v>425056160</v>
      </c>
      <c r="AY204" s="452">
        <v>38686450</v>
      </c>
      <c r="AZ204" s="452">
        <v>1467609</v>
      </c>
      <c r="BA204" s="452">
        <v>38686450</v>
      </c>
      <c r="BB204" s="453">
        <v>0</v>
      </c>
      <c r="BC204" s="453">
        <v>0</v>
      </c>
    </row>
    <row r="205" spans="1:55" s="365" customFormat="1" ht="13.5" x14ac:dyDescent="0.2">
      <c r="A205" s="462" t="str">
        <f t="shared" si="9"/>
        <v>C25021000102110</v>
      </c>
      <c r="B205" s="1951" t="s">
        <v>120</v>
      </c>
      <c r="C205" s="1941"/>
      <c r="D205" s="1951" t="s">
        <v>355</v>
      </c>
      <c r="E205" s="1941"/>
      <c r="F205" s="1951" t="s">
        <v>357</v>
      </c>
      <c r="G205" s="1941"/>
      <c r="H205" s="1951" t="s">
        <v>312</v>
      </c>
      <c r="I205" s="1941"/>
      <c r="J205" s="1951" t="s">
        <v>313</v>
      </c>
      <c r="K205" s="1941"/>
      <c r="L205" s="1941"/>
      <c r="M205" s="1951" t="s">
        <v>315</v>
      </c>
      <c r="N205" s="1941"/>
      <c r="O205" s="1941"/>
      <c r="P205" s="1951" t="s">
        <v>312</v>
      </c>
      <c r="Q205" s="1941"/>
      <c r="R205" s="1951"/>
      <c r="S205" s="1941"/>
      <c r="T205" s="1954" t="s">
        <v>365</v>
      </c>
      <c r="U205" s="1941"/>
      <c r="V205" s="1941"/>
      <c r="W205" s="1941"/>
      <c r="X205" s="1941"/>
      <c r="Y205" s="1941"/>
      <c r="Z205" s="1941"/>
      <c r="AA205" s="1941"/>
      <c r="AB205" s="1951" t="s">
        <v>306</v>
      </c>
      <c r="AC205" s="1941"/>
      <c r="AD205" s="1941"/>
      <c r="AE205" s="1941"/>
      <c r="AF205" s="1941"/>
      <c r="AG205" s="1951" t="s">
        <v>307</v>
      </c>
      <c r="AH205" s="1941"/>
      <c r="AI205" s="1941"/>
      <c r="AJ205" s="455" t="s">
        <v>86</v>
      </c>
      <c r="AK205" s="1952" t="s">
        <v>308</v>
      </c>
      <c r="AL205" s="1941"/>
      <c r="AM205" s="1941"/>
      <c r="AN205" s="1941"/>
      <c r="AO205" s="1941"/>
      <c r="AP205" s="1941"/>
      <c r="AQ205" s="456">
        <v>197200000</v>
      </c>
      <c r="AR205" s="456">
        <v>90000000</v>
      </c>
      <c r="AS205" s="516">
        <v>107200000</v>
      </c>
      <c r="AT205" s="464">
        <v>0</v>
      </c>
      <c r="AU205" s="457">
        <v>0</v>
      </c>
      <c r="AV205" s="456">
        <v>90000000</v>
      </c>
      <c r="AW205" s="464">
        <v>0</v>
      </c>
      <c r="AX205" s="457">
        <v>0</v>
      </c>
      <c r="AY205" s="457">
        <v>0</v>
      </c>
      <c r="AZ205" s="457">
        <v>0</v>
      </c>
      <c r="BA205" s="457">
        <v>0</v>
      </c>
      <c r="BB205" s="457">
        <v>0</v>
      </c>
      <c r="BC205" s="457">
        <v>0</v>
      </c>
    </row>
    <row r="206" spans="1:55" s="365" customFormat="1" ht="13.5" x14ac:dyDescent="0.2">
      <c r="A206" s="462" t="str">
        <f t="shared" si="9"/>
        <v>C25021000102210</v>
      </c>
      <c r="B206" s="1951" t="s">
        <v>120</v>
      </c>
      <c r="C206" s="1941"/>
      <c r="D206" s="1951" t="s">
        <v>355</v>
      </c>
      <c r="E206" s="1941"/>
      <c r="F206" s="1951" t="s">
        <v>357</v>
      </c>
      <c r="G206" s="1941"/>
      <c r="H206" s="1951" t="s">
        <v>312</v>
      </c>
      <c r="I206" s="1941"/>
      <c r="J206" s="1951" t="s">
        <v>313</v>
      </c>
      <c r="K206" s="1941"/>
      <c r="L206" s="1941"/>
      <c r="M206" s="1951" t="s">
        <v>315</v>
      </c>
      <c r="N206" s="1941"/>
      <c r="O206" s="1941"/>
      <c r="P206" s="1951" t="s">
        <v>315</v>
      </c>
      <c r="Q206" s="1941"/>
      <c r="R206" s="1951"/>
      <c r="S206" s="1941"/>
      <c r="T206" s="1954" t="s">
        <v>360</v>
      </c>
      <c r="U206" s="1941"/>
      <c r="V206" s="1941"/>
      <c r="W206" s="1941"/>
      <c r="X206" s="1941"/>
      <c r="Y206" s="1941"/>
      <c r="Z206" s="1941"/>
      <c r="AA206" s="1941"/>
      <c r="AB206" s="1951" t="s">
        <v>306</v>
      </c>
      <c r="AC206" s="1941"/>
      <c r="AD206" s="1941"/>
      <c r="AE206" s="1941"/>
      <c r="AF206" s="1941"/>
      <c r="AG206" s="1951" t="s">
        <v>307</v>
      </c>
      <c r="AH206" s="1941"/>
      <c r="AI206" s="1941"/>
      <c r="AJ206" s="455" t="s">
        <v>86</v>
      </c>
      <c r="AK206" s="1952" t="s">
        <v>308</v>
      </c>
      <c r="AL206" s="1941"/>
      <c r="AM206" s="1941"/>
      <c r="AN206" s="1941"/>
      <c r="AO206" s="1941"/>
      <c r="AP206" s="1941"/>
      <c r="AQ206" s="456">
        <v>135600000</v>
      </c>
      <c r="AR206" s="456">
        <v>105000000</v>
      </c>
      <c r="AS206" s="516">
        <v>30600000</v>
      </c>
      <c r="AT206" s="464">
        <v>0</v>
      </c>
      <c r="AU206" s="456">
        <v>105000000</v>
      </c>
      <c r="AV206" s="457">
        <v>0</v>
      </c>
      <c r="AW206" s="463">
        <v>25000000</v>
      </c>
      <c r="AX206" s="456">
        <v>80000000</v>
      </c>
      <c r="AY206" s="456">
        <v>25000000</v>
      </c>
      <c r="AZ206" s="457">
        <v>0</v>
      </c>
      <c r="BA206" s="456">
        <v>25000000</v>
      </c>
      <c r="BB206" s="457">
        <v>0</v>
      </c>
      <c r="BC206" s="457">
        <v>0</v>
      </c>
    </row>
    <row r="207" spans="1:55" s="365" customFormat="1" ht="13.5" x14ac:dyDescent="0.2">
      <c r="A207" s="462" t="str">
        <f t="shared" si="9"/>
        <v>C25021000102310</v>
      </c>
      <c r="B207" s="1951" t="s">
        <v>120</v>
      </c>
      <c r="C207" s="1941"/>
      <c r="D207" s="1951" t="s">
        <v>355</v>
      </c>
      <c r="E207" s="1941"/>
      <c r="F207" s="1951" t="s">
        <v>357</v>
      </c>
      <c r="G207" s="1941"/>
      <c r="H207" s="1951" t="s">
        <v>312</v>
      </c>
      <c r="I207" s="1941"/>
      <c r="J207" s="1951" t="s">
        <v>313</v>
      </c>
      <c r="K207" s="1941"/>
      <c r="L207" s="1941"/>
      <c r="M207" s="1951" t="s">
        <v>315</v>
      </c>
      <c r="N207" s="1941"/>
      <c r="O207" s="1941"/>
      <c r="P207" s="1951" t="s">
        <v>322</v>
      </c>
      <c r="Q207" s="1941"/>
      <c r="R207" s="1951"/>
      <c r="S207" s="1941"/>
      <c r="T207" s="1954" t="s">
        <v>361</v>
      </c>
      <c r="U207" s="1941"/>
      <c r="V207" s="1941"/>
      <c r="W207" s="1941"/>
      <c r="X207" s="1941"/>
      <c r="Y207" s="1941"/>
      <c r="Z207" s="1941"/>
      <c r="AA207" s="1941"/>
      <c r="AB207" s="1951" t="s">
        <v>306</v>
      </c>
      <c r="AC207" s="1941"/>
      <c r="AD207" s="1941"/>
      <c r="AE207" s="1941"/>
      <c r="AF207" s="1941"/>
      <c r="AG207" s="1951" t="s">
        <v>307</v>
      </c>
      <c r="AH207" s="1941"/>
      <c r="AI207" s="1941"/>
      <c r="AJ207" s="455" t="s">
        <v>86</v>
      </c>
      <c r="AK207" s="1952" t="s">
        <v>308</v>
      </c>
      <c r="AL207" s="1941"/>
      <c r="AM207" s="1941"/>
      <c r="AN207" s="1941"/>
      <c r="AO207" s="1941"/>
      <c r="AP207" s="1941"/>
      <c r="AQ207" s="456">
        <v>341600000</v>
      </c>
      <c r="AR207" s="456">
        <v>341600000</v>
      </c>
      <c r="AS207" s="517">
        <v>0</v>
      </c>
      <c r="AT207" s="464">
        <v>0</v>
      </c>
      <c r="AU207" s="456">
        <v>341600000</v>
      </c>
      <c r="AV207" s="457">
        <v>0</v>
      </c>
      <c r="AW207" s="463">
        <v>5055867</v>
      </c>
      <c r="AX207" s="456">
        <v>336544133</v>
      </c>
      <c r="AY207" s="456">
        <v>5055867</v>
      </c>
      <c r="AZ207" s="457">
        <v>0</v>
      </c>
      <c r="BA207" s="456">
        <v>5055867</v>
      </c>
      <c r="BB207" s="457">
        <v>0</v>
      </c>
      <c r="BC207" s="457">
        <v>0</v>
      </c>
    </row>
    <row r="208" spans="1:55" s="365" customFormat="1" ht="13.5" x14ac:dyDescent="0.2">
      <c r="A208" s="462" t="str">
        <f t="shared" si="9"/>
        <v>C25021000102410</v>
      </c>
      <c r="B208" s="1951" t="s">
        <v>120</v>
      </c>
      <c r="C208" s="1941"/>
      <c r="D208" s="1951" t="s">
        <v>355</v>
      </c>
      <c r="E208" s="1941"/>
      <c r="F208" s="1951" t="s">
        <v>357</v>
      </c>
      <c r="G208" s="1941"/>
      <c r="H208" s="1951" t="s">
        <v>312</v>
      </c>
      <c r="I208" s="1941"/>
      <c r="J208" s="1951" t="s">
        <v>313</v>
      </c>
      <c r="K208" s="1941"/>
      <c r="L208" s="1941"/>
      <c r="M208" s="1951" t="s">
        <v>315</v>
      </c>
      <c r="N208" s="1941"/>
      <c r="O208" s="1941"/>
      <c r="P208" s="1951" t="s">
        <v>316</v>
      </c>
      <c r="Q208" s="1941"/>
      <c r="R208" s="1951"/>
      <c r="S208" s="1941"/>
      <c r="T208" s="1954" t="s">
        <v>105</v>
      </c>
      <c r="U208" s="1941"/>
      <c r="V208" s="1941"/>
      <c r="W208" s="1941"/>
      <c r="X208" s="1941"/>
      <c r="Y208" s="1941"/>
      <c r="Z208" s="1941"/>
      <c r="AA208" s="1941"/>
      <c r="AB208" s="1951" t="s">
        <v>306</v>
      </c>
      <c r="AC208" s="1941"/>
      <c r="AD208" s="1941"/>
      <c r="AE208" s="1941"/>
      <c r="AF208" s="1941"/>
      <c r="AG208" s="1951" t="s">
        <v>307</v>
      </c>
      <c r="AH208" s="1941"/>
      <c r="AI208" s="1941"/>
      <c r="AJ208" s="455" t="s">
        <v>86</v>
      </c>
      <c r="AK208" s="1952" t="s">
        <v>308</v>
      </c>
      <c r="AL208" s="1941"/>
      <c r="AM208" s="1941"/>
      <c r="AN208" s="1941"/>
      <c r="AO208" s="1941"/>
      <c r="AP208" s="1941"/>
      <c r="AQ208" s="456">
        <v>394400000</v>
      </c>
      <c r="AR208" s="456">
        <v>394400000</v>
      </c>
      <c r="AS208" s="517">
        <v>0</v>
      </c>
      <c r="AT208" s="464">
        <v>0</v>
      </c>
      <c r="AU208" s="456">
        <v>18610219</v>
      </c>
      <c r="AV208" s="456">
        <v>375789781</v>
      </c>
      <c r="AW208" s="463">
        <v>10098192</v>
      </c>
      <c r="AX208" s="456">
        <v>8512027</v>
      </c>
      <c r="AY208" s="456">
        <v>8630583</v>
      </c>
      <c r="AZ208" s="456">
        <v>1467609</v>
      </c>
      <c r="BA208" s="456">
        <v>8630583</v>
      </c>
      <c r="BB208" s="457">
        <v>0</v>
      </c>
      <c r="BC208" s="457">
        <v>0</v>
      </c>
    </row>
    <row r="209" spans="1:55" s="365" customFormat="1" ht="13.5" x14ac:dyDescent="0.2">
      <c r="A209" s="462" t="str">
        <f t="shared" si="9"/>
        <v>C25021000102610</v>
      </c>
      <c r="B209" s="1951" t="s">
        <v>120</v>
      </c>
      <c r="C209" s="1941"/>
      <c r="D209" s="1951" t="s">
        <v>355</v>
      </c>
      <c r="E209" s="1941"/>
      <c r="F209" s="1951" t="s">
        <v>357</v>
      </c>
      <c r="G209" s="1941"/>
      <c r="H209" s="1951" t="s">
        <v>312</v>
      </c>
      <c r="I209" s="1941"/>
      <c r="J209" s="1951" t="s">
        <v>313</v>
      </c>
      <c r="K209" s="1941"/>
      <c r="L209" s="1941"/>
      <c r="M209" s="1951" t="s">
        <v>315</v>
      </c>
      <c r="N209" s="1941"/>
      <c r="O209" s="1941"/>
      <c r="P209" s="1951" t="s">
        <v>325</v>
      </c>
      <c r="Q209" s="1941"/>
      <c r="R209" s="1951"/>
      <c r="S209" s="1941"/>
      <c r="T209" s="1954" t="s">
        <v>362</v>
      </c>
      <c r="U209" s="1941"/>
      <c r="V209" s="1941"/>
      <c r="W209" s="1941"/>
      <c r="X209" s="1941"/>
      <c r="Y209" s="1941"/>
      <c r="Z209" s="1941"/>
      <c r="AA209" s="1941"/>
      <c r="AB209" s="1951" t="s">
        <v>306</v>
      </c>
      <c r="AC209" s="1941"/>
      <c r="AD209" s="1941"/>
      <c r="AE209" s="1941"/>
      <c r="AF209" s="1941"/>
      <c r="AG209" s="1951" t="s">
        <v>307</v>
      </c>
      <c r="AH209" s="1941"/>
      <c r="AI209" s="1941"/>
      <c r="AJ209" s="455" t="s">
        <v>86</v>
      </c>
      <c r="AK209" s="1952" t="s">
        <v>308</v>
      </c>
      <c r="AL209" s="1941"/>
      <c r="AM209" s="1941"/>
      <c r="AN209" s="1941"/>
      <c r="AO209" s="1941"/>
      <c r="AP209" s="1941"/>
      <c r="AQ209" s="456">
        <v>230000000</v>
      </c>
      <c r="AR209" s="456">
        <v>170000000</v>
      </c>
      <c r="AS209" s="516">
        <v>60000000</v>
      </c>
      <c r="AT209" s="464">
        <v>0</v>
      </c>
      <c r="AU209" s="457">
        <v>0</v>
      </c>
      <c r="AV209" s="456">
        <v>170000000</v>
      </c>
      <c r="AW209" s="464">
        <v>0</v>
      </c>
      <c r="AX209" s="457">
        <v>0</v>
      </c>
      <c r="AY209" s="457">
        <v>0</v>
      </c>
      <c r="AZ209" s="457">
        <v>0</v>
      </c>
      <c r="BA209" s="457">
        <v>0</v>
      </c>
      <c r="BB209" s="457">
        <v>0</v>
      </c>
      <c r="BC209" s="457">
        <v>0</v>
      </c>
    </row>
    <row r="210" spans="1:55" s="365" customFormat="1" ht="13.5" x14ac:dyDescent="0.2">
      <c r="A210" s="462" t="str">
        <f t="shared" si="9"/>
        <v>C250210001021110</v>
      </c>
      <c r="B210" s="1951" t="s">
        <v>120</v>
      </c>
      <c r="C210" s="1941"/>
      <c r="D210" s="1951" t="s">
        <v>355</v>
      </c>
      <c r="E210" s="1941"/>
      <c r="F210" s="1951" t="s">
        <v>357</v>
      </c>
      <c r="G210" s="1941"/>
      <c r="H210" s="1951" t="s">
        <v>312</v>
      </c>
      <c r="I210" s="1941"/>
      <c r="J210" s="1951" t="s">
        <v>313</v>
      </c>
      <c r="K210" s="1941"/>
      <c r="L210" s="1941"/>
      <c r="M210" s="1951" t="s">
        <v>315</v>
      </c>
      <c r="N210" s="1941"/>
      <c r="O210" s="1941"/>
      <c r="P210" s="1951" t="s">
        <v>101</v>
      </c>
      <c r="Q210" s="1941"/>
      <c r="R210" s="1951"/>
      <c r="S210" s="1941"/>
      <c r="T210" s="1954" t="s">
        <v>363</v>
      </c>
      <c r="U210" s="1941"/>
      <c r="V210" s="1941"/>
      <c r="W210" s="1941"/>
      <c r="X210" s="1941"/>
      <c r="Y210" s="1941"/>
      <c r="Z210" s="1941"/>
      <c r="AA210" s="1941"/>
      <c r="AB210" s="1951" t="s">
        <v>306</v>
      </c>
      <c r="AC210" s="1941"/>
      <c r="AD210" s="1941"/>
      <c r="AE210" s="1941"/>
      <c r="AF210" s="1941"/>
      <c r="AG210" s="1951" t="s">
        <v>307</v>
      </c>
      <c r="AH210" s="1941"/>
      <c r="AI210" s="1941"/>
      <c r="AJ210" s="455" t="s">
        <v>86</v>
      </c>
      <c r="AK210" s="1952" t="s">
        <v>308</v>
      </c>
      <c r="AL210" s="1941"/>
      <c r="AM210" s="1941"/>
      <c r="AN210" s="1941"/>
      <c r="AO210" s="1941"/>
      <c r="AP210" s="1941"/>
      <c r="AQ210" s="456">
        <v>1200000</v>
      </c>
      <c r="AR210" s="457">
        <v>0</v>
      </c>
      <c r="AS210" s="516">
        <v>1200000</v>
      </c>
      <c r="AT210" s="464">
        <v>0</v>
      </c>
      <c r="AU210" s="457">
        <v>0</v>
      </c>
      <c r="AV210" s="457">
        <v>0</v>
      </c>
      <c r="AW210" s="464">
        <v>0</v>
      </c>
      <c r="AX210" s="457">
        <v>0</v>
      </c>
      <c r="AY210" s="457">
        <v>0</v>
      </c>
      <c r="AZ210" s="457">
        <v>0</v>
      </c>
      <c r="BA210" s="457">
        <v>0</v>
      </c>
      <c r="BB210" s="457">
        <v>0</v>
      </c>
      <c r="BC210" s="457">
        <v>0</v>
      </c>
    </row>
    <row r="211" spans="1:55" s="568" customFormat="1" ht="13.5" x14ac:dyDescent="0.2">
      <c r="A211" s="568" t="str">
        <f t="shared" si="9"/>
        <v>C2502100010315</v>
      </c>
      <c r="B211" s="1964" t="s">
        <v>120</v>
      </c>
      <c r="C211" s="1961"/>
      <c r="D211" s="1964" t="s">
        <v>355</v>
      </c>
      <c r="E211" s="1961"/>
      <c r="F211" s="1964" t="s">
        <v>357</v>
      </c>
      <c r="G211" s="1961"/>
      <c r="H211" s="1964" t="s">
        <v>312</v>
      </c>
      <c r="I211" s="1961"/>
      <c r="J211" s="1964" t="s">
        <v>313</v>
      </c>
      <c r="K211" s="1961"/>
      <c r="L211" s="1961"/>
      <c r="M211" s="1964" t="s">
        <v>322</v>
      </c>
      <c r="N211" s="1961"/>
      <c r="O211" s="1961"/>
      <c r="P211" s="1964"/>
      <c r="Q211" s="1961"/>
      <c r="R211" s="1964"/>
      <c r="S211" s="1961"/>
      <c r="T211" s="1965" t="s">
        <v>456</v>
      </c>
      <c r="U211" s="1961"/>
      <c r="V211" s="1961"/>
      <c r="W211" s="1961"/>
      <c r="X211" s="1961"/>
      <c r="Y211" s="1961"/>
      <c r="Z211" s="1961"/>
      <c r="AA211" s="1961"/>
      <c r="AB211" s="1964" t="s">
        <v>306</v>
      </c>
      <c r="AC211" s="1961"/>
      <c r="AD211" s="1961"/>
      <c r="AE211" s="1961"/>
      <c r="AF211" s="1961"/>
      <c r="AG211" s="1964" t="s">
        <v>307</v>
      </c>
      <c r="AH211" s="1961"/>
      <c r="AI211" s="1961"/>
      <c r="AJ211" s="573" t="s">
        <v>319</v>
      </c>
      <c r="AK211" s="1966" t="s">
        <v>455</v>
      </c>
      <c r="AL211" s="1961"/>
      <c r="AM211" s="1961"/>
      <c r="AN211" s="1961"/>
      <c r="AO211" s="1961"/>
      <c r="AP211" s="1961"/>
      <c r="AQ211" s="514">
        <v>2815325822</v>
      </c>
      <c r="AR211" s="514">
        <v>471600000</v>
      </c>
      <c r="AS211" s="514">
        <v>2343725822</v>
      </c>
      <c r="AT211" s="515">
        <v>0</v>
      </c>
      <c r="AU211" s="514">
        <v>328800000</v>
      </c>
      <c r="AV211" s="514">
        <v>142800000</v>
      </c>
      <c r="AW211" s="515">
        <v>0</v>
      </c>
      <c r="AX211" s="514">
        <v>328800000</v>
      </c>
      <c r="AY211" s="515">
        <v>0</v>
      </c>
      <c r="AZ211" s="515">
        <v>0</v>
      </c>
      <c r="BA211" s="515">
        <v>0</v>
      </c>
      <c r="BB211" s="515">
        <v>0</v>
      </c>
      <c r="BC211" s="515">
        <v>0</v>
      </c>
    </row>
    <row r="212" spans="1:55" s="365" customFormat="1" ht="13.5" x14ac:dyDescent="0.2">
      <c r="A212" s="462" t="str">
        <f t="shared" si="9"/>
        <v>C25021000103115</v>
      </c>
      <c r="B212" s="1951" t="s">
        <v>120</v>
      </c>
      <c r="C212" s="1941"/>
      <c r="D212" s="1951" t="s">
        <v>355</v>
      </c>
      <c r="E212" s="1941"/>
      <c r="F212" s="1951" t="s">
        <v>357</v>
      </c>
      <c r="G212" s="1941"/>
      <c r="H212" s="1951" t="s">
        <v>312</v>
      </c>
      <c r="I212" s="1941"/>
      <c r="J212" s="1951" t="s">
        <v>313</v>
      </c>
      <c r="K212" s="1941"/>
      <c r="L212" s="1941"/>
      <c r="M212" s="1951" t="s">
        <v>322</v>
      </c>
      <c r="N212" s="1941"/>
      <c r="O212" s="1941"/>
      <c r="P212" s="1951" t="s">
        <v>312</v>
      </c>
      <c r="Q212" s="1941"/>
      <c r="R212" s="1951"/>
      <c r="S212" s="1941"/>
      <c r="T212" s="1954" t="s">
        <v>365</v>
      </c>
      <c r="U212" s="1941"/>
      <c r="V212" s="1941"/>
      <c r="W212" s="1941"/>
      <c r="X212" s="1941"/>
      <c r="Y212" s="1941"/>
      <c r="Z212" s="1941"/>
      <c r="AA212" s="1941"/>
      <c r="AB212" s="1951" t="s">
        <v>306</v>
      </c>
      <c r="AC212" s="1941"/>
      <c r="AD212" s="1941"/>
      <c r="AE212" s="1941"/>
      <c r="AF212" s="1941"/>
      <c r="AG212" s="1951" t="s">
        <v>307</v>
      </c>
      <c r="AH212" s="1941"/>
      <c r="AI212" s="1941"/>
      <c r="AJ212" s="455" t="s">
        <v>319</v>
      </c>
      <c r="AK212" s="1952" t="s">
        <v>455</v>
      </c>
      <c r="AL212" s="1941"/>
      <c r="AM212" s="1941"/>
      <c r="AN212" s="1941"/>
      <c r="AO212" s="1941"/>
      <c r="AP212" s="1941"/>
      <c r="AQ212" s="456">
        <v>1217200000</v>
      </c>
      <c r="AR212" s="456">
        <v>471600000</v>
      </c>
      <c r="AS212" s="516">
        <v>745600000</v>
      </c>
      <c r="AT212" s="464">
        <v>0</v>
      </c>
      <c r="AU212" s="456">
        <v>328800000</v>
      </c>
      <c r="AV212" s="456">
        <v>142800000</v>
      </c>
      <c r="AW212" s="464">
        <v>0</v>
      </c>
      <c r="AX212" s="456">
        <v>328800000</v>
      </c>
      <c r="AY212" s="457">
        <v>0</v>
      </c>
      <c r="AZ212" s="457">
        <v>0</v>
      </c>
      <c r="BA212" s="457">
        <v>0</v>
      </c>
      <c r="BB212" s="457">
        <v>0</v>
      </c>
      <c r="BC212" s="457">
        <v>0</v>
      </c>
    </row>
    <row r="213" spans="1:55" s="365" customFormat="1" ht="13.5" x14ac:dyDescent="0.2">
      <c r="A213" s="462" t="str">
        <f t="shared" si="9"/>
        <v>C25021000103215</v>
      </c>
      <c r="B213" s="1951" t="s">
        <v>120</v>
      </c>
      <c r="C213" s="1941"/>
      <c r="D213" s="1951" t="s">
        <v>355</v>
      </c>
      <c r="E213" s="1941"/>
      <c r="F213" s="1951" t="s">
        <v>357</v>
      </c>
      <c r="G213" s="1941"/>
      <c r="H213" s="1951" t="s">
        <v>312</v>
      </c>
      <c r="I213" s="1941"/>
      <c r="J213" s="1951" t="s">
        <v>313</v>
      </c>
      <c r="K213" s="1941"/>
      <c r="L213" s="1941"/>
      <c r="M213" s="1951" t="s">
        <v>322</v>
      </c>
      <c r="N213" s="1941"/>
      <c r="O213" s="1941"/>
      <c r="P213" s="1951" t="s">
        <v>315</v>
      </c>
      <c r="Q213" s="1941"/>
      <c r="R213" s="1951"/>
      <c r="S213" s="1941"/>
      <c r="T213" s="1954" t="s">
        <v>360</v>
      </c>
      <c r="U213" s="1941"/>
      <c r="V213" s="1941"/>
      <c r="W213" s="1941"/>
      <c r="X213" s="1941"/>
      <c r="Y213" s="1941"/>
      <c r="Z213" s="1941"/>
      <c r="AA213" s="1941"/>
      <c r="AB213" s="1951" t="s">
        <v>306</v>
      </c>
      <c r="AC213" s="1941"/>
      <c r="AD213" s="1941"/>
      <c r="AE213" s="1941"/>
      <c r="AF213" s="1941"/>
      <c r="AG213" s="1951" t="s">
        <v>307</v>
      </c>
      <c r="AH213" s="1941"/>
      <c r="AI213" s="1941"/>
      <c r="AJ213" s="455" t="s">
        <v>319</v>
      </c>
      <c r="AK213" s="1952" t="s">
        <v>455</v>
      </c>
      <c r="AL213" s="1941"/>
      <c r="AM213" s="1941"/>
      <c r="AN213" s="1941"/>
      <c r="AO213" s="1941"/>
      <c r="AP213" s="1941"/>
      <c r="AQ213" s="456">
        <v>228000000</v>
      </c>
      <c r="AR213" s="457">
        <v>0</v>
      </c>
      <c r="AS213" s="516">
        <v>228000000</v>
      </c>
      <c r="AT213" s="464">
        <v>0</v>
      </c>
      <c r="AU213" s="457">
        <v>0</v>
      </c>
      <c r="AV213" s="457">
        <v>0</v>
      </c>
      <c r="AW213" s="464">
        <v>0</v>
      </c>
      <c r="AX213" s="457">
        <v>0</v>
      </c>
      <c r="AY213" s="457">
        <v>0</v>
      </c>
      <c r="AZ213" s="457">
        <v>0</v>
      </c>
      <c r="BA213" s="457">
        <v>0</v>
      </c>
      <c r="BB213" s="457">
        <v>0</v>
      </c>
      <c r="BC213" s="457">
        <v>0</v>
      </c>
    </row>
    <row r="214" spans="1:55" s="365" customFormat="1" ht="13.5" x14ac:dyDescent="0.2">
      <c r="A214" s="462" t="str">
        <f t="shared" si="9"/>
        <v>C25021000103315</v>
      </c>
      <c r="B214" s="1951" t="s">
        <v>120</v>
      </c>
      <c r="C214" s="1941"/>
      <c r="D214" s="1951" t="s">
        <v>355</v>
      </c>
      <c r="E214" s="1941"/>
      <c r="F214" s="1951" t="s">
        <v>357</v>
      </c>
      <c r="G214" s="1941"/>
      <c r="H214" s="1951" t="s">
        <v>312</v>
      </c>
      <c r="I214" s="1941"/>
      <c r="J214" s="1951" t="s">
        <v>313</v>
      </c>
      <c r="K214" s="1941"/>
      <c r="L214" s="1941"/>
      <c r="M214" s="1951" t="s">
        <v>322</v>
      </c>
      <c r="N214" s="1941"/>
      <c r="O214" s="1941"/>
      <c r="P214" s="1951" t="s">
        <v>322</v>
      </c>
      <c r="Q214" s="1941"/>
      <c r="R214" s="1951"/>
      <c r="S214" s="1941"/>
      <c r="T214" s="1954" t="s">
        <v>361</v>
      </c>
      <c r="U214" s="1941"/>
      <c r="V214" s="1941"/>
      <c r="W214" s="1941"/>
      <c r="X214" s="1941"/>
      <c r="Y214" s="1941"/>
      <c r="Z214" s="1941"/>
      <c r="AA214" s="1941"/>
      <c r="AB214" s="1951" t="s">
        <v>306</v>
      </c>
      <c r="AC214" s="1941"/>
      <c r="AD214" s="1941"/>
      <c r="AE214" s="1941"/>
      <c r="AF214" s="1941"/>
      <c r="AG214" s="1951" t="s">
        <v>307</v>
      </c>
      <c r="AH214" s="1941"/>
      <c r="AI214" s="1941"/>
      <c r="AJ214" s="455" t="s">
        <v>319</v>
      </c>
      <c r="AK214" s="1952" t="s">
        <v>455</v>
      </c>
      <c r="AL214" s="1941"/>
      <c r="AM214" s="1941"/>
      <c r="AN214" s="1941"/>
      <c r="AO214" s="1941"/>
      <c r="AP214" s="1941"/>
      <c r="AQ214" s="456">
        <v>164000000</v>
      </c>
      <c r="AR214" s="457">
        <v>0</v>
      </c>
      <c r="AS214" s="516">
        <v>164000000</v>
      </c>
      <c r="AT214" s="464">
        <v>0</v>
      </c>
      <c r="AU214" s="457">
        <v>0</v>
      </c>
      <c r="AV214" s="457">
        <v>0</v>
      </c>
      <c r="AW214" s="464">
        <v>0</v>
      </c>
      <c r="AX214" s="457">
        <v>0</v>
      </c>
      <c r="AY214" s="457">
        <v>0</v>
      </c>
      <c r="AZ214" s="457">
        <v>0</v>
      </c>
      <c r="BA214" s="457">
        <v>0</v>
      </c>
      <c r="BB214" s="457">
        <v>0</v>
      </c>
      <c r="BC214" s="457">
        <v>0</v>
      </c>
    </row>
    <row r="215" spans="1:55" s="365" customFormat="1" ht="13.5" x14ac:dyDescent="0.2">
      <c r="A215" s="462" t="str">
        <f t="shared" si="9"/>
        <v>C25021000103415</v>
      </c>
      <c r="B215" s="1951" t="s">
        <v>120</v>
      </c>
      <c r="C215" s="1941"/>
      <c r="D215" s="1951" t="s">
        <v>355</v>
      </c>
      <c r="E215" s="1941"/>
      <c r="F215" s="1951" t="s">
        <v>357</v>
      </c>
      <c r="G215" s="1941"/>
      <c r="H215" s="1951" t="s">
        <v>312</v>
      </c>
      <c r="I215" s="1941"/>
      <c r="J215" s="1951" t="s">
        <v>313</v>
      </c>
      <c r="K215" s="1941"/>
      <c r="L215" s="1941"/>
      <c r="M215" s="1951" t="s">
        <v>322</v>
      </c>
      <c r="N215" s="1941"/>
      <c r="O215" s="1941"/>
      <c r="P215" s="1951" t="s">
        <v>316</v>
      </c>
      <c r="Q215" s="1941"/>
      <c r="R215" s="1951"/>
      <c r="S215" s="1941"/>
      <c r="T215" s="1954" t="s">
        <v>105</v>
      </c>
      <c r="U215" s="1941"/>
      <c r="V215" s="1941"/>
      <c r="W215" s="1941"/>
      <c r="X215" s="1941"/>
      <c r="Y215" s="1941"/>
      <c r="Z215" s="1941"/>
      <c r="AA215" s="1941"/>
      <c r="AB215" s="1951" t="s">
        <v>306</v>
      </c>
      <c r="AC215" s="1941"/>
      <c r="AD215" s="1941"/>
      <c r="AE215" s="1941"/>
      <c r="AF215" s="1941"/>
      <c r="AG215" s="1951" t="s">
        <v>307</v>
      </c>
      <c r="AH215" s="1941"/>
      <c r="AI215" s="1941"/>
      <c r="AJ215" s="455" t="s">
        <v>319</v>
      </c>
      <c r="AK215" s="1952" t="s">
        <v>455</v>
      </c>
      <c r="AL215" s="1941"/>
      <c r="AM215" s="1941"/>
      <c r="AN215" s="1941"/>
      <c r="AO215" s="1941"/>
      <c r="AP215" s="1941"/>
      <c r="AQ215" s="456">
        <v>361540000</v>
      </c>
      <c r="AR215" s="457">
        <v>0</v>
      </c>
      <c r="AS215" s="516">
        <v>361540000</v>
      </c>
      <c r="AT215" s="464">
        <v>0</v>
      </c>
      <c r="AU215" s="457">
        <v>0</v>
      </c>
      <c r="AV215" s="457">
        <v>0</v>
      </c>
      <c r="AW215" s="464">
        <v>0</v>
      </c>
      <c r="AX215" s="457">
        <v>0</v>
      </c>
      <c r="AY215" s="457">
        <v>0</v>
      </c>
      <c r="AZ215" s="457">
        <v>0</v>
      </c>
      <c r="BA215" s="457">
        <v>0</v>
      </c>
      <c r="BB215" s="457">
        <v>0</v>
      </c>
      <c r="BC215" s="457">
        <v>0</v>
      </c>
    </row>
    <row r="216" spans="1:55" s="365" customFormat="1" ht="13.5" x14ac:dyDescent="0.2">
      <c r="A216" s="462" t="str">
        <f t="shared" si="9"/>
        <v>C250210001031115</v>
      </c>
      <c r="B216" s="1951" t="s">
        <v>120</v>
      </c>
      <c r="C216" s="1941"/>
      <c r="D216" s="1951" t="s">
        <v>355</v>
      </c>
      <c r="E216" s="1941"/>
      <c r="F216" s="1951" t="s">
        <v>357</v>
      </c>
      <c r="G216" s="1941"/>
      <c r="H216" s="1951" t="s">
        <v>312</v>
      </c>
      <c r="I216" s="1941"/>
      <c r="J216" s="1951" t="s">
        <v>313</v>
      </c>
      <c r="K216" s="1941"/>
      <c r="L216" s="1941"/>
      <c r="M216" s="1951" t="s">
        <v>322</v>
      </c>
      <c r="N216" s="1941"/>
      <c r="O216" s="1941"/>
      <c r="P216" s="1951" t="s">
        <v>101</v>
      </c>
      <c r="Q216" s="1941"/>
      <c r="R216" s="1951"/>
      <c r="S216" s="1941"/>
      <c r="T216" s="1954" t="s">
        <v>363</v>
      </c>
      <c r="U216" s="1941"/>
      <c r="V216" s="1941"/>
      <c r="W216" s="1941"/>
      <c r="X216" s="1941"/>
      <c r="Y216" s="1941"/>
      <c r="Z216" s="1941"/>
      <c r="AA216" s="1941"/>
      <c r="AB216" s="1951" t="s">
        <v>306</v>
      </c>
      <c r="AC216" s="1941"/>
      <c r="AD216" s="1941"/>
      <c r="AE216" s="1941"/>
      <c r="AF216" s="1941"/>
      <c r="AG216" s="1951" t="s">
        <v>307</v>
      </c>
      <c r="AH216" s="1941"/>
      <c r="AI216" s="1941"/>
      <c r="AJ216" s="455" t="s">
        <v>319</v>
      </c>
      <c r="AK216" s="1952" t="s">
        <v>455</v>
      </c>
      <c r="AL216" s="1941"/>
      <c r="AM216" s="1941"/>
      <c r="AN216" s="1941"/>
      <c r="AO216" s="1941"/>
      <c r="AP216" s="1941"/>
      <c r="AQ216" s="456">
        <v>844585822</v>
      </c>
      <c r="AR216" s="457">
        <v>0</v>
      </c>
      <c r="AS216" s="516">
        <v>844585822</v>
      </c>
      <c r="AT216" s="464">
        <v>0</v>
      </c>
      <c r="AU216" s="457">
        <v>0</v>
      </c>
      <c r="AV216" s="457">
        <v>0</v>
      </c>
      <c r="AW216" s="464">
        <v>0</v>
      </c>
      <c r="AX216" s="457">
        <v>0</v>
      </c>
      <c r="AY216" s="457">
        <v>0</v>
      </c>
      <c r="AZ216" s="457">
        <v>0</v>
      </c>
      <c r="BA216" s="457">
        <v>0</v>
      </c>
      <c r="BB216" s="457">
        <v>0</v>
      </c>
      <c r="BC216" s="457">
        <v>0</v>
      </c>
    </row>
    <row r="217" spans="1:55" s="568" customFormat="1" ht="13.5" x14ac:dyDescent="0.2">
      <c r="A217" s="568" t="str">
        <f t="shared" si="9"/>
        <v>C25021000210</v>
      </c>
      <c r="B217" s="1960" t="s">
        <v>120</v>
      </c>
      <c r="C217" s="1961"/>
      <c r="D217" s="1960" t="s">
        <v>355</v>
      </c>
      <c r="E217" s="1961"/>
      <c r="F217" s="1960" t="s">
        <v>357</v>
      </c>
      <c r="G217" s="1961"/>
      <c r="H217" s="1960" t="s">
        <v>315</v>
      </c>
      <c r="I217" s="1961"/>
      <c r="J217" s="1960"/>
      <c r="K217" s="1961"/>
      <c r="L217" s="1961"/>
      <c r="M217" s="1960"/>
      <c r="N217" s="1961"/>
      <c r="O217" s="1961"/>
      <c r="P217" s="1960"/>
      <c r="Q217" s="1961"/>
      <c r="R217" s="1960"/>
      <c r="S217" s="1961"/>
      <c r="T217" s="1963" t="s">
        <v>351</v>
      </c>
      <c r="U217" s="1961"/>
      <c r="V217" s="1961"/>
      <c r="W217" s="1961"/>
      <c r="X217" s="1961"/>
      <c r="Y217" s="1961"/>
      <c r="Z217" s="1961"/>
      <c r="AA217" s="1961"/>
      <c r="AB217" s="1960" t="s">
        <v>306</v>
      </c>
      <c r="AC217" s="1961"/>
      <c r="AD217" s="1961"/>
      <c r="AE217" s="1961"/>
      <c r="AF217" s="1961"/>
      <c r="AG217" s="1960" t="s">
        <v>307</v>
      </c>
      <c r="AH217" s="1961"/>
      <c r="AI217" s="1961"/>
      <c r="AJ217" s="569" t="s">
        <v>86</v>
      </c>
      <c r="AK217" s="1962" t="s">
        <v>308</v>
      </c>
      <c r="AL217" s="1961"/>
      <c r="AM217" s="1961"/>
      <c r="AN217" s="1961"/>
      <c r="AO217" s="1961"/>
      <c r="AP217" s="1961"/>
      <c r="AQ217" s="516">
        <v>1600000000</v>
      </c>
      <c r="AR217" s="516">
        <v>1353859460</v>
      </c>
      <c r="AS217" s="516">
        <v>246140540</v>
      </c>
      <c r="AT217" s="517">
        <v>0</v>
      </c>
      <c r="AU217" s="516">
        <v>1199316313</v>
      </c>
      <c r="AV217" s="516">
        <v>154543147</v>
      </c>
      <c r="AW217" s="516">
        <v>267789310</v>
      </c>
      <c r="AX217" s="516">
        <v>931527003</v>
      </c>
      <c r="AY217" s="516">
        <v>257916564</v>
      </c>
      <c r="AZ217" s="516">
        <v>9872746</v>
      </c>
      <c r="BA217" s="516">
        <v>257916564</v>
      </c>
      <c r="BB217" s="517">
        <v>0</v>
      </c>
      <c r="BC217" s="516">
        <v>183673</v>
      </c>
    </row>
    <row r="218" spans="1:55" s="365" customFormat="1" ht="13.5" x14ac:dyDescent="0.2">
      <c r="A218" s="462" t="str">
        <f t="shared" si="9"/>
        <v>C250210002010</v>
      </c>
      <c r="B218" s="1940" t="s">
        <v>120</v>
      </c>
      <c r="C218" s="1941"/>
      <c r="D218" s="1940" t="s">
        <v>355</v>
      </c>
      <c r="E218" s="1941"/>
      <c r="F218" s="1940" t="s">
        <v>357</v>
      </c>
      <c r="G218" s="1941"/>
      <c r="H218" s="1940" t="s">
        <v>315</v>
      </c>
      <c r="I218" s="1941"/>
      <c r="J218" s="1940" t="s">
        <v>313</v>
      </c>
      <c r="K218" s="1941"/>
      <c r="L218" s="1941"/>
      <c r="M218" s="1940"/>
      <c r="N218" s="1941"/>
      <c r="O218" s="1941"/>
      <c r="P218" s="1940"/>
      <c r="Q218" s="1941"/>
      <c r="R218" s="1940"/>
      <c r="S218" s="1941"/>
      <c r="T218" s="1944" t="s">
        <v>351</v>
      </c>
      <c r="U218" s="1941"/>
      <c r="V218" s="1941"/>
      <c r="W218" s="1941"/>
      <c r="X218" s="1941"/>
      <c r="Y218" s="1941"/>
      <c r="Z218" s="1941"/>
      <c r="AA218" s="1941"/>
      <c r="AB218" s="1940" t="s">
        <v>306</v>
      </c>
      <c r="AC218" s="1941"/>
      <c r="AD218" s="1941"/>
      <c r="AE218" s="1941"/>
      <c r="AF218" s="1941"/>
      <c r="AG218" s="1940" t="s">
        <v>307</v>
      </c>
      <c r="AH218" s="1941"/>
      <c r="AI218" s="1941"/>
      <c r="AJ218" s="451" t="s">
        <v>86</v>
      </c>
      <c r="AK218" s="1947" t="s">
        <v>308</v>
      </c>
      <c r="AL218" s="1941"/>
      <c r="AM218" s="1941"/>
      <c r="AN218" s="1941"/>
      <c r="AO218" s="1941"/>
      <c r="AP218" s="1941"/>
      <c r="AQ218" s="452">
        <v>1600000000</v>
      </c>
      <c r="AR218" s="452">
        <v>1353859460</v>
      </c>
      <c r="AS218" s="514">
        <v>246140540</v>
      </c>
      <c r="AT218" s="559">
        <v>0</v>
      </c>
      <c r="AU218" s="452">
        <v>1199316313</v>
      </c>
      <c r="AV218" s="452">
        <v>154543147</v>
      </c>
      <c r="AW218" s="558">
        <v>267789310</v>
      </c>
      <c r="AX218" s="452">
        <v>931527003</v>
      </c>
      <c r="AY218" s="452">
        <v>257916564</v>
      </c>
      <c r="AZ218" s="452">
        <v>9872746</v>
      </c>
      <c r="BA218" s="452">
        <v>257916564</v>
      </c>
      <c r="BB218" s="453">
        <v>0</v>
      </c>
      <c r="BC218" s="452">
        <v>183673</v>
      </c>
    </row>
    <row r="219" spans="1:55" s="365" customFormat="1" ht="13.5" x14ac:dyDescent="0.2">
      <c r="A219" s="462" t="str">
        <f t="shared" si="9"/>
        <v>C2502100020110</v>
      </c>
      <c r="B219" s="1940" t="s">
        <v>120</v>
      </c>
      <c r="C219" s="1941"/>
      <c r="D219" s="1940" t="s">
        <v>355</v>
      </c>
      <c r="E219" s="1941"/>
      <c r="F219" s="1940" t="s">
        <v>357</v>
      </c>
      <c r="G219" s="1941"/>
      <c r="H219" s="1940" t="s">
        <v>315</v>
      </c>
      <c r="I219" s="1941"/>
      <c r="J219" s="1940" t="s">
        <v>313</v>
      </c>
      <c r="K219" s="1941"/>
      <c r="L219" s="1941"/>
      <c r="M219" s="1940" t="s">
        <v>312</v>
      </c>
      <c r="N219" s="1941"/>
      <c r="O219" s="1941"/>
      <c r="P219" s="1940"/>
      <c r="Q219" s="1941"/>
      <c r="R219" s="1940"/>
      <c r="S219" s="1941"/>
      <c r="T219" s="1944" t="s">
        <v>364</v>
      </c>
      <c r="U219" s="1941"/>
      <c r="V219" s="1941"/>
      <c r="W219" s="1941"/>
      <c r="X219" s="1941"/>
      <c r="Y219" s="1941"/>
      <c r="Z219" s="1941"/>
      <c r="AA219" s="1941"/>
      <c r="AB219" s="1940" t="s">
        <v>306</v>
      </c>
      <c r="AC219" s="1941"/>
      <c r="AD219" s="1941"/>
      <c r="AE219" s="1941"/>
      <c r="AF219" s="1941"/>
      <c r="AG219" s="1940" t="s">
        <v>307</v>
      </c>
      <c r="AH219" s="1941"/>
      <c r="AI219" s="1941"/>
      <c r="AJ219" s="451" t="s">
        <v>86</v>
      </c>
      <c r="AK219" s="1947" t="s">
        <v>308</v>
      </c>
      <c r="AL219" s="1941"/>
      <c r="AM219" s="1941"/>
      <c r="AN219" s="1941"/>
      <c r="AO219" s="1941"/>
      <c r="AP219" s="1941"/>
      <c r="AQ219" s="452">
        <v>382300000</v>
      </c>
      <c r="AR219" s="452">
        <v>285000000</v>
      </c>
      <c r="AS219" s="514">
        <v>97300000</v>
      </c>
      <c r="AT219" s="559">
        <v>0</v>
      </c>
      <c r="AU219" s="452">
        <v>201991856</v>
      </c>
      <c r="AV219" s="452">
        <v>83008144</v>
      </c>
      <c r="AW219" s="558">
        <v>55263850</v>
      </c>
      <c r="AX219" s="452">
        <v>146728006</v>
      </c>
      <c r="AY219" s="452">
        <v>55263850</v>
      </c>
      <c r="AZ219" s="453">
        <v>0</v>
      </c>
      <c r="BA219" s="452">
        <v>55263850</v>
      </c>
      <c r="BB219" s="453">
        <v>0</v>
      </c>
      <c r="BC219" s="452">
        <v>183673</v>
      </c>
    </row>
    <row r="220" spans="1:55" s="365" customFormat="1" ht="13.5" x14ac:dyDescent="0.2">
      <c r="A220" s="462" t="str">
        <f t="shared" si="9"/>
        <v>C25021000201110</v>
      </c>
      <c r="B220" s="1951" t="s">
        <v>120</v>
      </c>
      <c r="C220" s="1941"/>
      <c r="D220" s="1951" t="s">
        <v>355</v>
      </c>
      <c r="E220" s="1941"/>
      <c r="F220" s="1951" t="s">
        <v>357</v>
      </c>
      <c r="G220" s="1941"/>
      <c r="H220" s="1951" t="s">
        <v>315</v>
      </c>
      <c r="I220" s="1941"/>
      <c r="J220" s="1951" t="s">
        <v>313</v>
      </c>
      <c r="K220" s="1941"/>
      <c r="L220" s="1941"/>
      <c r="M220" s="1951" t="s">
        <v>312</v>
      </c>
      <c r="N220" s="1941"/>
      <c r="O220" s="1941"/>
      <c r="P220" s="1951" t="s">
        <v>312</v>
      </c>
      <c r="Q220" s="1941"/>
      <c r="R220" s="1951"/>
      <c r="S220" s="1941"/>
      <c r="T220" s="1954" t="s">
        <v>365</v>
      </c>
      <c r="U220" s="1941"/>
      <c r="V220" s="1941"/>
      <c r="W220" s="1941"/>
      <c r="X220" s="1941"/>
      <c r="Y220" s="1941"/>
      <c r="Z220" s="1941"/>
      <c r="AA220" s="1941"/>
      <c r="AB220" s="1951" t="s">
        <v>306</v>
      </c>
      <c r="AC220" s="1941"/>
      <c r="AD220" s="1941"/>
      <c r="AE220" s="1941"/>
      <c r="AF220" s="1941"/>
      <c r="AG220" s="1951" t="s">
        <v>307</v>
      </c>
      <c r="AH220" s="1941"/>
      <c r="AI220" s="1941"/>
      <c r="AJ220" s="455" t="s">
        <v>86</v>
      </c>
      <c r="AK220" s="1952" t="s">
        <v>308</v>
      </c>
      <c r="AL220" s="1941"/>
      <c r="AM220" s="1941"/>
      <c r="AN220" s="1941"/>
      <c r="AO220" s="1941"/>
      <c r="AP220" s="1941"/>
      <c r="AQ220" s="456">
        <v>177300000</v>
      </c>
      <c r="AR220" s="456">
        <v>80000000</v>
      </c>
      <c r="AS220" s="516">
        <v>97300000</v>
      </c>
      <c r="AT220" s="464">
        <v>0</v>
      </c>
      <c r="AU220" s="457">
        <v>0</v>
      </c>
      <c r="AV220" s="456">
        <v>80000000</v>
      </c>
      <c r="AW220" s="464">
        <v>0</v>
      </c>
      <c r="AX220" s="457">
        <v>0</v>
      </c>
      <c r="AY220" s="457">
        <v>0</v>
      </c>
      <c r="AZ220" s="457">
        <v>0</v>
      </c>
      <c r="BA220" s="457">
        <v>0</v>
      </c>
      <c r="BB220" s="457">
        <v>0</v>
      </c>
      <c r="BC220" s="457">
        <v>0</v>
      </c>
    </row>
    <row r="221" spans="1:55" s="365" customFormat="1" ht="13.5" x14ac:dyDescent="0.2">
      <c r="A221" s="462" t="str">
        <f t="shared" si="9"/>
        <v>C25021000201210</v>
      </c>
      <c r="B221" s="1951" t="s">
        <v>120</v>
      </c>
      <c r="C221" s="1941"/>
      <c r="D221" s="1951" t="s">
        <v>355</v>
      </c>
      <c r="E221" s="1941"/>
      <c r="F221" s="1951" t="s">
        <v>357</v>
      </c>
      <c r="G221" s="1941"/>
      <c r="H221" s="1951" t="s">
        <v>315</v>
      </c>
      <c r="I221" s="1941"/>
      <c r="J221" s="1951" t="s">
        <v>313</v>
      </c>
      <c r="K221" s="1941"/>
      <c r="L221" s="1941"/>
      <c r="M221" s="1951" t="s">
        <v>312</v>
      </c>
      <c r="N221" s="1941"/>
      <c r="O221" s="1941"/>
      <c r="P221" s="1951" t="s">
        <v>315</v>
      </c>
      <c r="Q221" s="1941"/>
      <c r="R221" s="1951"/>
      <c r="S221" s="1941"/>
      <c r="T221" s="1954" t="s">
        <v>360</v>
      </c>
      <c r="U221" s="1941"/>
      <c r="V221" s="1941"/>
      <c r="W221" s="1941"/>
      <c r="X221" s="1941"/>
      <c r="Y221" s="1941"/>
      <c r="Z221" s="1941"/>
      <c r="AA221" s="1941"/>
      <c r="AB221" s="1951" t="s">
        <v>306</v>
      </c>
      <c r="AC221" s="1941"/>
      <c r="AD221" s="1941"/>
      <c r="AE221" s="1941"/>
      <c r="AF221" s="1941"/>
      <c r="AG221" s="1951" t="s">
        <v>307</v>
      </c>
      <c r="AH221" s="1941"/>
      <c r="AI221" s="1941"/>
      <c r="AJ221" s="455" t="s">
        <v>86</v>
      </c>
      <c r="AK221" s="1952" t="s">
        <v>308</v>
      </c>
      <c r="AL221" s="1941"/>
      <c r="AM221" s="1941"/>
      <c r="AN221" s="1941"/>
      <c r="AO221" s="1941"/>
      <c r="AP221" s="1941"/>
      <c r="AQ221" s="456">
        <v>175000000</v>
      </c>
      <c r="AR221" s="456">
        <v>175000000</v>
      </c>
      <c r="AS221" s="517">
        <v>0</v>
      </c>
      <c r="AT221" s="464">
        <v>0</v>
      </c>
      <c r="AU221" s="456">
        <v>175000000</v>
      </c>
      <c r="AV221" s="457">
        <v>0</v>
      </c>
      <c r="AW221" s="463">
        <v>35000000</v>
      </c>
      <c r="AX221" s="456">
        <v>140000000</v>
      </c>
      <c r="AY221" s="456">
        <v>35000000</v>
      </c>
      <c r="AZ221" s="457">
        <v>0</v>
      </c>
      <c r="BA221" s="456">
        <v>35000000</v>
      </c>
      <c r="BB221" s="457">
        <v>0</v>
      </c>
      <c r="BC221" s="457">
        <v>0</v>
      </c>
    </row>
    <row r="222" spans="1:55" s="365" customFormat="1" ht="13.5" x14ac:dyDescent="0.2">
      <c r="A222" s="462" t="str">
        <f t="shared" si="9"/>
        <v>C25021000201310</v>
      </c>
      <c r="B222" s="1951" t="s">
        <v>120</v>
      </c>
      <c r="C222" s="1941"/>
      <c r="D222" s="1951" t="s">
        <v>355</v>
      </c>
      <c r="E222" s="1941"/>
      <c r="F222" s="1951" t="s">
        <v>357</v>
      </c>
      <c r="G222" s="1941"/>
      <c r="H222" s="1951" t="s">
        <v>315</v>
      </c>
      <c r="I222" s="1941"/>
      <c r="J222" s="1951" t="s">
        <v>313</v>
      </c>
      <c r="K222" s="1941"/>
      <c r="L222" s="1941"/>
      <c r="M222" s="1951" t="s">
        <v>312</v>
      </c>
      <c r="N222" s="1941"/>
      <c r="O222" s="1941"/>
      <c r="P222" s="1951" t="s">
        <v>322</v>
      </c>
      <c r="Q222" s="1941"/>
      <c r="R222" s="1951"/>
      <c r="S222" s="1941"/>
      <c r="T222" s="1954" t="s">
        <v>361</v>
      </c>
      <c r="U222" s="1941"/>
      <c r="V222" s="1941"/>
      <c r="W222" s="1941"/>
      <c r="X222" s="1941"/>
      <c r="Y222" s="1941"/>
      <c r="Z222" s="1941"/>
      <c r="AA222" s="1941"/>
      <c r="AB222" s="1951" t="s">
        <v>306</v>
      </c>
      <c r="AC222" s="1941"/>
      <c r="AD222" s="1941"/>
      <c r="AE222" s="1941"/>
      <c r="AF222" s="1941"/>
      <c r="AG222" s="1951" t="s">
        <v>307</v>
      </c>
      <c r="AH222" s="1941"/>
      <c r="AI222" s="1941"/>
      <c r="AJ222" s="455" t="s">
        <v>86</v>
      </c>
      <c r="AK222" s="1952" t="s">
        <v>308</v>
      </c>
      <c r="AL222" s="1941"/>
      <c r="AM222" s="1941"/>
      <c r="AN222" s="1941"/>
      <c r="AO222" s="1941"/>
      <c r="AP222" s="1941"/>
      <c r="AQ222" s="456">
        <v>5000000</v>
      </c>
      <c r="AR222" s="456">
        <v>5000000</v>
      </c>
      <c r="AS222" s="517">
        <v>0</v>
      </c>
      <c r="AT222" s="464">
        <v>0</v>
      </c>
      <c r="AU222" s="456">
        <v>5000000</v>
      </c>
      <c r="AV222" s="457">
        <v>0</v>
      </c>
      <c r="AW222" s="463">
        <v>504590</v>
      </c>
      <c r="AX222" s="456">
        <v>4495410</v>
      </c>
      <c r="AY222" s="456">
        <v>504590</v>
      </c>
      <c r="AZ222" s="457">
        <v>0</v>
      </c>
      <c r="BA222" s="456">
        <v>504590</v>
      </c>
      <c r="BB222" s="457">
        <v>0</v>
      </c>
      <c r="BC222" s="456">
        <v>183673</v>
      </c>
    </row>
    <row r="223" spans="1:55" s="365" customFormat="1" ht="13.5" x14ac:dyDescent="0.2">
      <c r="A223" s="462" t="str">
        <f t="shared" si="9"/>
        <v>C25021000201410</v>
      </c>
      <c r="B223" s="1951" t="s">
        <v>120</v>
      </c>
      <c r="C223" s="1941"/>
      <c r="D223" s="1951" t="s">
        <v>355</v>
      </c>
      <c r="E223" s="1941"/>
      <c r="F223" s="1951" t="s">
        <v>357</v>
      </c>
      <c r="G223" s="1941"/>
      <c r="H223" s="1951" t="s">
        <v>315</v>
      </c>
      <c r="I223" s="1941"/>
      <c r="J223" s="1951" t="s">
        <v>313</v>
      </c>
      <c r="K223" s="1941"/>
      <c r="L223" s="1941"/>
      <c r="M223" s="1951" t="s">
        <v>312</v>
      </c>
      <c r="N223" s="1941"/>
      <c r="O223" s="1941"/>
      <c r="P223" s="1951" t="s">
        <v>316</v>
      </c>
      <c r="Q223" s="1941"/>
      <c r="R223" s="1951"/>
      <c r="S223" s="1941"/>
      <c r="T223" s="1954" t="s">
        <v>105</v>
      </c>
      <c r="U223" s="1941"/>
      <c r="V223" s="1941"/>
      <c r="W223" s="1941"/>
      <c r="X223" s="1941"/>
      <c r="Y223" s="1941"/>
      <c r="Z223" s="1941"/>
      <c r="AA223" s="1941"/>
      <c r="AB223" s="1951" t="s">
        <v>306</v>
      </c>
      <c r="AC223" s="1941"/>
      <c r="AD223" s="1941"/>
      <c r="AE223" s="1941"/>
      <c r="AF223" s="1941"/>
      <c r="AG223" s="1951" t="s">
        <v>307</v>
      </c>
      <c r="AH223" s="1941"/>
      <c r="AI223" s="1941"/>
      <c r="AJ223" s="455" t="s">
        <v>86</v>
      </c>
      <c r="AK223" s="1952" t="s">
        <v>308</v>
      </c>
      <c r="AL223" s="1941"/>
      <c r="AM223" s="1941"/>
      <c r="AN223" s="1941"/>
      <c r="AO223" s="1941"/>
      <c r="AP223" s="1941"/>
      <c r="AQ223" s="456">
        <v>25000000</v>
      </c>
      <c r="AR223" s="456">
        <v>25000000</v>
      </c>
      <c r="AS223" s="517">
        <v>0</v>
      </c>
      <c r="AT223" s="464">
        <v>0</v>
      </c>
      <c r="AU223" s="456">
        <v>21991856</v>
      </c>
      <c r="AV223" s="456">
        <v>3008144</v>
      </c>
      <c r="AW223" s="463">
        <v>19759260</v>
      </c>
      <c r="AX223" s="456">
        <v>2232596</v>
      </c>
      <c r="AY223" s="456">
        <v>19759260</v>
      </c>
      <c r="AZ223" s="457">
        <v>0</v>
      </c>
      <c r="BA223" s="456">
        <v>19759260</v>
      </c>
      <c r="BB223" s="457">
        <v>0</v>
      </c>
      <c r="BC223" s="457">
        <v>0</v>
      </c>
    </row>
    <row r="224" spans="1:55" s="365" customFormat="1" ht="13.5" x14ac:dyDescent="0.2">
      <c r="A224" s="462" t="str">
        <f t="shared" si="9"/>
        <v>C2502100020210</v>
      </c>
      <c r="B224" s="1940" t="s">
        <v>120</v>
      </c>
      <c r="C224" s="1941"/>
      <c r="D224" s="1940" t="s">
        <v>355</v>
      </c>
      <c r="E224" s="1941"/>
      <c r="F224" s="1940" t="s">
        <v>357</v>
      </c>
      <c r="G224" s="1941"/>
      <c r="H224" s="1940" t="s">
        <v>315</v>
      </c>
      <c r="I224" s="1941"/>
      <c r="J224" s="1940" t="s">
        <v>313</v>
      </c>
      <c r="K224" s="1941"/>
      <c r="L224" s="1941"/>
      <c r="M224" s="1940" t="s">
        <v>315</v>
      </c>
      <c r="N224" s="1941"/>
      <c r="O224" s="1941"/>
      <c r="P224" s="1940"/>
      <c r="Q224" s="1941"/>
      <c r="R224" s="1940"/>
      <c r="S224" s="1941"/>
      <c r="T224" s="1944" t="s">
        <v>359</v>
      </c>
      <c r="U224" s="1941"/>
      <c r="V224" s="1941"/>
      <c r="W224" s="1941"/>
      <c r="X224" s="1941"/>
      <c r="Y224" s="1941"/>
      <c r="Z224" s="1941"/>
      <c r="AA224" s="1941"/>
      <c r="AB224" s="1940" t="s">
        <v>306</v>
      </c>
      <c r="AC224" s="1941"/>
      <c r="AD224" s="1941"/>
      <c r="AE224" s="1941"/>
      <c r="AF224" s="1941"/>
      <c r="AG224" s="1940" t="s">
        <v>307</v>
      </c>
      <c r="AH224" s="1941"/>
      <c r="AI224" s="1941"/>
      <c r="AJ224" s="451" t="s">
        <v>86</v>
      </c>
      <c r="AK224" s="1947" t="s">
        <v>308</v>
      </c>
      <c r="AL224" s="1941"/>
      <c r="AM224" s="1941"/>
      <c r="AN224" s="1941"/>
      <c r="AO224" s="1941"/>
      <c r="AP224" s="1941"/>
      <c r="AQ224" s="452">
        <v>1217700000</v>
      </c>
      <c r="AR224" s="452">
        <v>1068859460</v>
      </c>
      <c r="AS224" s="514">
        <v>148840540</v>
      </c>
      <c r="AT224" s="559">
        <v>0</v>
      </c>
      <c r="AU224" s="452">
        <v>997324457</v>
      </c>
      <c r="AV224" s="452">
        <v>71535003</v>
      </c>
      <c r="AW224" s="558">
        <v>212525460</v>
      </c>
      <c r="AX224" s="452">
        <v>784798997</v>
      </c>
      <c r="AY224" s="452">
        <v>202652714</v>
      </c>
      <c r="AZ224" s="452">
        <v>9872746</v>
      </c>
      <c r="BA224" s="452">
        <v>202652714</v>
      </c>
      <c r="BB224" s="453">
        <v>0</v>
      </c>
      <c r="BC224" s="453">
        <v>0</v>
      </c>
    </row>
    <row r="225" spans="1:55" s="365" customFormat="1" ht="13.5" x14ac:dyDescent="0.2">
      <c r="A225" s="462" t="str">
        <f t="shared" si="9"/>
        <v>C25021000202110</v>
      </c>
      <c r="B225" s="1951" t="s">
        <v>120</v>
      </c>
      <c r="C225" s="1941"/>
      <c r="D225" s="1951" t="s">
        <v>355</v>
      </c>
      <c r="E225" s="1941"/>
      <c r="F225" s="1951" t="s">
        <v>357</v>
      </c>
      <c r="G225" s="1941"/>
      <c r="H225" s="1951" t="s">
        <v>315</v>
      </c>
      <c r="I225" s="1941"/>
      <c r="J225" s="1951" t="s">
        <v>313</v>
      </c>
      <c r="K225" s="1941"/>
      <c r="L225" s="1941"/>
      <c r="M225" s="1951" t="s">
        <v>315</v>
      </c>
      <c r="N225" s="1941"/>
      <c r="O225" s="1941"/>
      <c r="P225" s="1951" t="s">
        <v>312</v>
      </c>
      <c r="Q225" s="1941"/>
      <c r="R225" s="1951"/>
      <c r="S225" s="1941"/>
      <c r="T225" s="1954" t="s">
        <v>365</v>
      </c>
      <c r="U225" s="1941"/>
      <c r="V225" s="1941"/>
      <c r="W225" s="1941"/>
      <c r="X225" s="1941"/>
      <c r="Y225" s="1941"/>
      <c r="Z225" s="1941"/>
      <c r="AA225" s="1941"/>
      <c r="AB225" s="1951" t="s">
        <v>306</v>
      </c>
      <c r="AC225" s="1941"/>
      <c r="AD225" s="1941"/>
      <c r="AE225" s="1941"/>
      <c r="AF225" s="1941"/>
      <c r="AG225" s="1951" t="s">
        <v>307</v>
      </c>
      <c r="AH225" s="1941"/>
      <c r="AI225" s="1941"/>
      <c r="AJ225" s="455" t="s">
        <v>86</v>
      </c>
      <c r="AK225" s="1952" t="s">
        <v>308</v>
      </c>
      <c r="AL225" s="1941"/>
      <c r="AM225" s="1941"/>
      <c r="AN225" s="1941"/>
      <c r="AO225" s="1941"/>
      <c r="AP225" s="1941"/>
      <c r="AQ225" s="456">
        <v>172000000</v>
      </c>
      <c r="AR225" s="456">
        <v>171600000</v>
      </c>
      <c r="AS225" s="516">
        <v>400000</v>
      </c>
      <c r="AT225" s="464">
        <v>0</v>
      </c>
      <c r="AU225" s="456">
        <v>165600000</v>
      </c>
      <c r="AV225" s="456">
        <v>6000000</v>
      </c>
      <c r="AW225" s="463">
        <v>29140000</v>
      </c>
      <c r="AX225" s="456">
        <v>136460000</v>
      </c>
      <c r="AY225" s="456">
        <v>29140000</v>
      </c>
      <c r="AZ225" s="457">
        <v>0</v>
      </c>
      <c r="BA225" s="456">
        <v>29140000</v>
      </c>
      <c r="BB225" s="457">
        <v>0</v>
      </c>
      <c r="BC225" s="457">
        <v>0</v>
      </c>
    </row>
    <row r="226" spans="1:55" s="365" customFormat="1" ht="13.5" x14ac:dyDescent="0.2">
      <c r="A226" s="462" t="str">
        <f t="shared" si="9"/>
        <v>C25021000202210</v>
      </c>
      <c r="B226" s="1951" t="s">
        <v>120</v>
      </c>
      <c r="C226" s="1941"/>
      <c r="D226" s="1951" t="s">
        <v>355</v>
      </c>
      <c r="E226" s="1941"/>
      <c r="F226" s="1951" t="s">
        <v>357</v>
      </c>
      <c r="G226" s="1941"/>
      <c r="H226" s="1951" t="s">
        <v>315</v>
      </c>
      <c r="I226" s="1941"/>
      <c r="J226" s="1951" t="s">
        <v>313</v>
      </c>
      <c r="K226" s="1941"/>
      <c r="L226" s="1941"/>
      <c r="M226" s="1951" t="s">
        <v>315</v>
      </c>
      <c r="N226" s="1941"/>
      <c r="O226" s="1941"/>
      <c r="P226" s="1951" t="s">
        <v>315</v>
      </c>
      <c r="Q226" s="1941"/>
      <c r="R226" s="1951"/>
      <c r="S226" s="1941"/>
      <c r="T226" s="1954" t="s">
        <v>360</v>
      </c>
      <c r="U226" s="1941"/>
      <c r="V226" s="1941"/>
      <c r="W226" s="1941"/>
      <c r="X226" s="1941"/>
      <c r="Y226" s="1941"/>
      <c r="Z226" s="1941"/>
      <c r="AA226" s="1941"/>
      <c r="AB226" s="1951" t="s">
        <v>306</v>
      </c>
      <c r="AC226" s="1941"/>
      <c r="AD226" s="1941"/>
      <c r="AE226" s="1941"/>
      <c r="AF226" s="1941"/>
      <c r="AG226" s="1951" t="s">
        <v>307</v>
      </c>
      <c r="AH226" s="1941"/>
      <c r="AI226" s="1941"/>
      <c r="AJ226" s="455" t="s">
        <v>86</v>
      </c>
      <c r="AK226" s="1952" t="s">
        <v>308</v>
      </c>
      <c r="AL226" s="1941"/>
      <c r="AM226" s="1941"/>
      <c r="AN226" s="1941"/>
      <c r="AO226" s="1941"/>
      <c r="AP226" s="1941"/>
      <c r="AQ226" s="456">
        <v>633400000</v>
      </c>
      <c r="AR226" s="456">
        <v>633400000</v>
      </c>
      <c r="AS226" s="517">
        <v>0</v>
      </c>
      <c r="AT226" s="464">
        <v>0</v>
      </c>
      <c r="AU226" s="456">
        <v>633400000</v>
      </c>
      <c r="AV226" s="457">
        <v>0</v>
      </c>
      <c r="AW226" s="463">
        <v>126680000</v>
      </c>
      <c r="AX226" s="456">
        <v>506720000</v>
      </c>
      <c r="AY226" s="456">
        <v>126680000</v>
      </c>
      <c r="AZ226" s="457">
        <v>0</v>
      </c>
      <c r="BA226" s="456">
        <v>126680000</v>
      </c>
      <c r="BB226" s="457">
        <v>0</v>
      </c>
      <c r="BC226" s="457">
        <v>0</v>
      </c>
    </row>
    <row r="227" spans="1:55" s="365" customFormat="1" ht="13.5" x14ac:dyDescent="0.2">
      <c r="A227" s="462" t="str">
        <f t="shared" si="9"/>
        <v>C25021000202310</v>
      </c>
      <c r="B227" s="1951" t="s">
        <v>120</v>
      </c>
      <c r="C227" s="1941"/>
      <c r="D227" s="1951" t="s">
        <v>355</v>
      </c>
      <c r="E227" s="1941"/>
      <c r="F227" s="1951" t="s">
        <v>357</v>
      </c>
      <c r="G227" s="1941"/>
      <c r="H227" s="1951" t="s">
        <v>315</v>
      </c>
      <c r="I227" s="1941"/>
      <c r="J227" s="1951" t="s">
        <v>313</v>
      </c>
      <c r="K227" s="1941"/>
      <c r="L227" s="1941"/>
      <c r="M227" s="1951" t="s">
        <v>315</v>
      </c>
      <c r="N227" s="1941"/>
      <c r="O227" s="1941"/>
      <c r="P227" s="1951" t="s">
        <v>322</v>
      </c>
      <c r="Q227" s="1941"/>
      <c r="R227" s="1951"/>
      <c r="S227" s="1941"/>
      <c r="T227" s="1954" t="s">
        <v>361</v>
      </c>
      <c r="U227" s="1941"/>
      <c r="V227" s="1941"/>
      <c r="W227" s="1941"/>
      <c r="X227" s="1941"/>
      <c r="Y227" s="1941"/>
      <c r="Z227" s="1941"/>
      <c r="AA227" s="1941"/>
      <c r="AB227" s="1951" t="s">
        <v>306</v>
      </c>
      <c r="AC227" s="1941"/>
      <c r="AD227" s="1941"/>
      <c r="AE227" s="1941"/>
      <c r="AF227" s="1941"/>
      <c r="AG227" s="1951" t="s">
        <v>307</v>
      </c>
      <c r="AH227" s="1941"/>
      <c r="AI227" s="1941"/>
      <c r="AJ227" s="455" t="s">
        <v>86</v>
      </c>
      <c r="AK227" s="1952" t="s">
        <v>308</v>
      </c>
      <c r="AL227" s="1941"/>
      <c r="AM227" s="1941"/>
      <c r="AN227" s="1941"/>
      <c r="AO227" s="1941"/>
      <c r="AP227" s="1941"/>
      <c r="AQ227" s="456">
        <v>120000000</v>
      </c>
      <c r="AR227" s="456">
        <v>120000000</v>
      </c>
      <c r="AS227" s="517">
        <v>0</v>
      </c>
      <c r="AT227" s="464">
        <v>0</v>
      </c>
      <c r="AU227" s="456">
        <v>120000000</v>
      </c>
      <c r="AV227" s="457">
        <v>0</v>
      </c>
      <c r="AW227" s="463">
        <v>10380733</v>
      </c>
      <c r="AX227" s="456">
        <v>109619267</v>
      </c>
      <c r="AY227" s="456">
        <v>10380733</v>
      </c>
      <c r="AZ227" s="457">
        <v>0</v>
      </c>
      <c r="BA227" s="456">
        <v>10380733</v>
      </c>
      <c r="BB227" s="457">
        <v>0</v>
      </c>
      <c r="BC227" s="457">
        <v>0</v>
      </c>
    </row>
    <row r="228" spans="1:55" s="365" customFormat="1" ht="13.5" x14ac:dyDescent="0.2">
      <c r="A228" s="462" t="str">
        <f t="shared" si="9"/>
        <v>C25021000202410</v>
      </c>
      <c r="B228" s="1951" t="s">
        <v>120</v>
      </c>
      <c r="C228" s="1941"/>
      <c r="D228" s="1951" t="s">
        <v>355</v>
      </c>
      <c r="E228" s="1941"/>
      <c r="F228" s="1951" t="s">
        <v>357</v>
      </c>
      <c r="G228" s="1941"/>
      <c r="H228" s="1951" t="s">
        <v>315</v>
      </c>
      <c r="I228" s="1941"/>
      <c r="J228" s="1951" t="s">
        <v>313</v>
      </c>
      <c r="K228" s="1941"/>
      <c r="L228" s="1941"/>
      <c r="M228" s="1951" t="s">
        <v>315</v>
      </c>
      <c r="N228" s="1941"/>
      <c r="O228" s="1941"/>
      <c r="P228" s="1951" t="s">
        <v>316</v>
      </c>
      <c r="Q228" s="1941"/>
      <c r="R228" s="1951"/>
      <c r="S228" s="1941"/>
      <c r="T228" s="1954" t="s">
        <v>105</v>
      </c>
      <c r="U228" s="1941"/>
      <c r="V228" s="1941"/>
      <c r="W228" s="1941"/>
      <c r="X228" s="1941"/>
      <c r="Y228" s="1941"/>
      <c r="Z228" s="1941"/>
      <c r="AA228" s="1941"/>
      <c r="AB228" s="1951" t="s">
        <v>306</v>
      </c>
      <c r="AC228" s="1941"/>
      <c r="AD228" s="1941"/>
      <c r="AE228" s="1941"/>
      <c r="AF228" s="1941"/>
      <c r="AG228" s="1951" t="s">
        <v>307</v>
      </c>
      <c r="AH228" s="1941"/>
      <c r="AI228" s="1941"/>
      <c r="AJ228" s="455" t="s">
        <v>86</v>
      </c>
      <c r="AK228" s="1952" t="s">
        <v>308</v>
      </c>
      <c r="AL228" s="1941"/>
      <c r="AM228" s="1941"/>
      <c r="AN228" s="1941"/>
      <c r="AO228" s="1941"/>
      <c r="AP228" s="1941"/>
      <c r="AQ228" s="456">
        <v>140000000</v>
      </c>
      <c r="AR228" s="456">
        <v>140000000</v>
      </c>
      <c r="AS228" s="517">
        <v>0</v>
      </c>
      <c r="AT228" s="464">
        <v>0</v>
      </c>
      <c r="AU228" s="456">
        <v>74464997</v>
      </c>
      <c r="AV228" s="456">
        <v>65535003</v>
      </c>
      <c r="AW228" s="463">
        <v>42465267</v>
      </c>
      <c r="AX228" s="456">
        <v>31999730</v>
      </c>
      <c r="AY228" s="456">
        <v>32592521</v>
      </c>
      <c r="AZ228" s="456">
        <v>9872746</v>
      </c>
      <c r="BA228" s="456">
        <v>32592521</v>
      </c>
      <c r="BB228" s="457">
        <v>0</v>
      </c>
      <c r="BC228" s="457">
        <v>0</v>
      </c>
    </row>
    <row r="229" spans="1:55" s="365" customFormat="1" ht="13.5" x14ac:dyDescent="0.2">
      <c r="A229" s="462" t="str">
        <f t="shared" si="9"/>
        <v>C25021000202610</v>
      </c>
      <c r="B229" s="1951" t="s">
        <v>120</v>
      </c>
      <c r="C229" s="1941"/>
      <c r="D229" s="1951" t="s">
        <v>355</v>
      </c>
      <c r="E229" s="1941"/>
      <c r="F229" s="1951" t="s">
        <v>357</v>
      </c>
      <c r="G229" s="1941"/>
      <c r="H229" s="1951" t="s">
        <v>315</v>
      </c>
      <c r="I229" s="1941"/>
      <c r="J229" s="1951" t="s">
        <v>313</v>
      </c>
      <c r="K229" s="1941"/>
      <c r="L229" s="1941"/>
      <c r="M229" s="1951" t="s">
        <v>315</v>
      </c>
      <c r="N229" s="1941"/>
      <c r="O229" s="1941"/>
      <c r="P229" s="1951" t="s">
        <v>325</v>
      </c>
      <c r="Q229" s="1941"/>
      <c r="R229" s="1951"/>
      <c r="S229" s="1941"/>
      <c r="T229" s="1954" t="s">
        <v>362</v>
      </c>
      <c r="U229" s="1941"/>
      <c r="V229" s="1941"/>
      <c r="W229" s="1941"/>
      <c r="X229" s="1941"/>
      <c r="Y229" s="1941"/>
      <c r="Z229" s="1941"/>
      <c r="AA229" s="1941"/>
      <c r="AB229" s="1951" t="s">
        <v>306</v>
      </c>
      <c r="AC229" s="1941"/>
      <c r="AD229" s="1941"/>
      <c r="AE229" s="1941"/>
      <c r="AF229" s="1941"/>
      <c r="AG229" s="1951" t="s">
        <v>307</v>
      </c>
      <c r="AH229" s="1941"/>
      <c r="AI229" s="1941"/>
      <c r="AJ229" s="455" t="s">
        <v>86</v>
      </c>
      <c r="AK229" s="1952" t="s">
        <v>308</v>
      </c>
      <c r="AL229" s="1941"/>
      <c r="AM229" s="1941"/>
      <c r="AN229" s="1941"/>
      <c r="AO229" s="1941"/>
      <c r="AP229" s="1941"/>
      <c r="AQ229" s="456">
        <v>70000000</v>
      </c>
      <c r="AR229" s="457">
        <v>0</v>
      </c>
      <c r="AS229" s="516">
        <v>70000000</v>
      </c>
      <c r="AT229" s="464">
        <v>0</v>
      </c>
      <c r="AU229" s="457">
        <v>0</v>
      </c>
      <c r="AV229" s="457">
        <v>0</v>
      </c>
      <c r="AW229" s="464">
        <v>0</v>
      </c>
      <c r="AX229" s="457">
        <v>0</v>
      </c>
      <c r="AY229" s="457">
        <v>0</v>
      </c>
      <c r="AZ229" s="457">
        <v>0</v>
      </c>
      <c r="BA229" s="457">
        <v>0</v>
      </c>
      <c r="BB229" s="457">
        <v>0</v>
      </c>
      <c r="BC229" s="457">
        <v>0</v>
      </c>
    </row>
    <row r="230" spans="1:55" s="365" customFormat="1" ht="13.5" x14ac:dyDescent="0.2">
      <c r="A230" s="462" t="str">
        <f t="shared" si="9"/>
        <v>C250210002021110</v>
      </c>
      <c r="B230" s="1951" t="s">
        <v>120</v>
      </c>
      <c r="C230" s="1941"/>
      <c r="D230" s="1951" t="s">
        <v>355</v>
      </c>
      <c r="E230" s="1941"/>
      <c r="F230" s="1951" t="s">
        <v>357</v>
      </c>
      <c r="G230" s="1941"/>
      <c r="H230" s="1951" t="s">
        <v>315</v>
      </c>
      <c r="I230" s="1941"/>
      <c r="J230" s="1951" t="s">
        <v>313</v>
      </c>
      <c r="K230" s="1941"/>
      <c r="L230" s="1941"/>
      <c r="M230" s="1951" t="s">
        <v>315</v>
      </c>
      <c r="N230" s="1941"/>
      <c r="O230" s="1941"/>
      <c r="P230" s="1951" t="s">
        <v>101</v>
      </c>
      <c r="Q230" s="1941"/>
      <c r="R230" s="1951"/>
      <c r="S230" s="1941"/>
      <c r="T230" s="1954" t="s">
        <v>363</v>
      </c>
      <c r="U230" s="1941"/>
      <c r="V230" s="1941"/>
      <c r="W230" s="1941"/>
      <c r="X230" s="1941"/>
      <c r="Y230" s="1941"/>
      <c r="Z230" s="1941"/>
      <c r="AA230" s="1941"/>
      <c r="AB230" s="1951" t="s">
        <v>306</v>
      </c>
      <c r="AC230" s="1941"/>
      <c r="AD230" s="1941"/>
      <c r="AE230" s="1941"/>
      <c r="AF230" s="1941"/>
      <c r="AG230" s="1951" t="s">
        <v>307</v>
      </c>
      <c r="AH230" s="1941"/>
      <c r="AI230" s="1941"/>
      <c r="AJ230" s="455" t="s">
        <v>86</v>
      </c>
      <c r="AK230" s="1952" t="s">
        <v>308</v>
      </c>
      <c r="AL230" s="1941"/>
      <c r="AM230" s="1941"/>
      <c r="AN230" s="1941"/>
      <c r="AO230" s="1941"/>
      <c r="AP230" s="1941"/>
      <c r="AQ230" s="456">
        <v>82300000</v>
      </c>
      <c r="AR230" s="456">
        <v>3859460</v>
      </c>
      <c r="AS230" s="516">
        <v>78440540</v>
      </c>
      <c r="AT230" s="464">
        <v>0</v>
      </c>
      <c r="AU230" s="456">
        <v>3859460</v>
      </c>
      <c r="AV230" s="457">
        <v>0</v>
      </c>
      <c r="AW230" s="463">
        <v>3859460</v>
      </c>
      <c r="AX230" s="457">
        <v>0</v>
      </c>
      <c r="AY230" s="456">
        <v>3859460</v>
      </c>
      <c r="AZ230" s="457">
        <v>0</v>
      </c>
      <c r="BA230" s="456">
        <v>3859460</v>
      </c>
      <c r="BB230" s="457">
        <v>0</v>
      </c>
      <c r="BC230" s="457">
        <v>0</v>
      </c>
    </row>
    <row r="231" spans="1:55" s="568" customFormat="1" ht="13.5" x14ac:dyDescent="0.2">
      <c r="A231" s="568" t="str">
        <f t="shared" ref="A231:A294" si="10">+B231&amp;D231&amp;F231&amp;H231&amp;J231&amp;M231&amp;P231&amp;AJ231</f>
        <v>C25021000310</v>
      </c>
      <c r="B231" s="1960" t="s">
        <v>120</v>
      </c>
      <c r="C231" s="1961"/>
      <c r="D231" s="1960" t="s">
        <v>355</v>
      </c>
      <c r="E231" s="1961"/>
      <c r="F231" s="1960" t="s">
        <v>357</v>
      </c>
      <c r="G231" s="1961"/>
      <c r="H231" s="1960" t="s">
        <v>322</v>
      </c>
      <c r="I231" s="1961"/>
      <c r="J231" s="1960"/>
      <c r="K231" s="1961"/>
      <c r="L231" s="1961"/>
      <c r="M231" s="1960"/>
      <c r="N231" s="1961"/>
      <c r="O231" s="1961"/>
      <c r="P231" s="1960"/>
      <c r="Q231" s="1961"/>
      <c r="R231" s="1960"/>
      <c r="S231" s="1961"/>
      <c r="T231" s="1963" t="s">
        <v>353</v>
      </c>
      <c r="U231" s="1961"/>
      <c r="V231" s="1961"/>
      <c r="W231" s="1961"/>
      <c r="X231" s="1961"/>
      <c r="Y231" s="1961"/>
      <c r="Z231" s="1961"/>
      <c r="AA231" s="1961"/>
      <c r="AB231" s="1960" t="s">
        <v>306</v>
      </c>
      <c r="AC231" s="1961"/>
      <c r="AD231" s="1961"/>
      <c r="AE231" s="1961"/>
      <c r="AF231" s="1961"/>
      <c r="AG231" s="1960" t="s">
        <v>307</v>
      </c>
      <c r="AH231" s="1961"/>
      <c r="AI231" s="1961"/>
      <c r="AJ231" s="569" t="s">
        <v>86</v>
      </c>
      <c r="AK231" s="1962" t="s">
        <v>308</v>
      </c>
      <c r="AL231" s="1961"/>
      <c r="AM231" s="1961"/>
      <c r="AN231" s="1961"/>
      <c r="AO231" s="1961"/>
      <c r="AP231" s="1961"/>
      <c r="AQ231" s="516">
        <v>2500000000</v>
      </c>
      <c r="AR231" s="516">
        <v>2064366881</v>
      </c>
      <c r="AS231" s="516">
        <v>435633119</v>
      </c>
      <c r="AT231" s="516">
        <v>350000000</v>
      </c>
      <c r="AU231" s="516">
        <v>1447837435</v>
      </c>
      <c r="AV231" s="516">
        <v>616529446</v>
      </c>
      <c r="AW231" s="516">
        <v>389927078</v>
      </c>
      <c r="AX231" s="516">
        <v>1057910357</v>
      </c>
      <c r="AY231" s="516">
        <v>380501783</v>
      </c>
      <c r="AZ231" s="516">
        <v>9425295</v>
      </c>
      <c r="BA231" s="516">
        <v>380501783</v>
      </c>
      <c r="BB231" s="517">
        <v>0</v>
      </c>
      <c r="BC231" s="517">
        <v>0</v>
      </c>
    </row>
    <row r="232" spans="1:55" s="365" customFormat="1" ht="13.5" x14ac:dyDescent="0.2">
      <c r="A232" s="462" t="str">
        <f t="shared" si="10"/>
        <v>C250210003010</v>
      </c>
      <c r="B232" s="1940" t="s">
        <v>120</v>
      </c>
      <c r="C232" s="1941"/>
      <c r="D232" s="1940" t="s">
        <v>355</v>
      </c>
      <c r="E232" s="1941"/>
      <c r="F232" s="1940" t="s">
        <v>357</v>
      </c>
      <c r="G232" s="1941"/>
      <c r="H232" s="1940" t="s">
        <v>322</v>
      </c>
      <c r="I232" s="1941"/>
      <c r="J232" s="1940" t="s">
        <v>313</v>
      </c>
      <c r="K232" s="1941"/>
      <c r="L232" s="1941"/>
      <c r="M232" s="1940"/>
      <c r="N232" s="1941"/>
      <c r="O232" s="1941"/>
      <c r="P232" s="1940"/>
      <c r="Q232" s="1941"/>
      <c r="R232" s="1940"/>
      <c r="S232" s="1941"/>
      <c r="T232" s="1944" t="s">
        <v>353</v>
      </c>
      <c r="U232" s="1941"/>
      <c r="V232" s="1941"/>
      <c r="W232" s="1941"/>
      <c r="X232" s="1941"/>
      <c r="Y232" s="1941"/>
      <c r="Z232" s="1941"/>
      <c r="AA232" s="1941"/>
      <c r="AB232" s="1940" t="s">
        <v>306</v>
      </c>
      <c r="AC232" s="1941"/>
      <c r="AD232" s="1941"/>
      <c r="AE232" s="1941"/>
      <c r="AF232" s="1941"/>
      <c r="AG232" s="1940" t="s">
        <v>307</v>
      </c>
      <c r="AH232" s="1941"/>
      <c r="AI232" s="1941"/>
      <c r="AJ232" s="451" t="s">
        <v>86</v>
      </c>
      <c r="AK232" s="1947" t="s">
        <v>308</v>
      </c>
      <c r="AL232" s="1941"/>
      <c r="AM232" s="1941"/>
      <c r="AN232" s="1941"/>
      <c r="AO232" s="1941"/>
      <c r="AP232" s="1941"/>
      <c r="AQ232" s="452">
        <v>2500000000</v>
      </c>
      <c r="AR232" s="452">
        <v>2064366881</v>
      </c>
      <c r="AS232" s="514">
        <v>435633119</v>
      </c>
      <c r="AT232" s="559">
        <v>0</v>
      </c>
      <c r="AU232" s="452">
        <v>1447837435</v>
      </c>
      <c r="AV232" s="452">
        <v>616529446</v>
      </c>
      <c r="AW232" s="558">
        <v>389927078</v>
      </c>
      <c r="AX232" s="452">
        <v>1057910357</v>
      </c>
      <c r="AY232" s="452">
        <v>380501783</v>
      </c>
      <c r="AZ232" s="452">
        <v>9425295</v>
      </c>
      <c r="BA232" s="452">
        <v>380501783</v>
      </c>
      <c r="BB232" s="453">
        <v>0</v>
      </c>
      <c r="BC232" s="453">
        <v>0</v>
      </c>
    </row>
    <row r="233" spans="1:55" s="365" customFormat="1" ht="13.5" x14ac:dyDescent="0.2">
      <c r="A233" s="462" t="str">
        <f t="shared" si="10"/>
        <v>C2502100030110</v>
      </c>
      <c r="B233" s="1940" t="s">
        <v>120</v>
      </c>
      <c r="C233" s="1941"/>
      <c r="D233" s="1940" t="s">
        <v>355</v>
      </c>
      <c r="E233" s="1941"/>
      <c r="F233" s="1940" t="s">
        <v>357</v>
      </c>
      <c r="G233" s="1941"/>
      <c r="H233" s="1940" t="s">
        <v>322</v>
      </c>
      <c r="I233" s="1941"/>
      <c r="J233" s="1940" t="s">
        <v>313</v>
      </c>
      <c r="K233" s="1941"/>
      <c r="L233" s="1941"/>
      <c r="M233" s="1940" t="s">
        <v>312</v>
      </c>
      <c r="N233" s="1941"/>
      <c r="O233" s="1941"/>
      <c r="P233" s="1940"/>
      <c r="Q233" s="1941"/>
      <c r="R233" s="1940"/>
      <c r="S233" s="1941"/>
      <c r="T233" s="1944" t="s">
        <v>364</v>
      </c>
      <c r="U233" s="1941"/>
      <c r="V233" s="1941"/>
      <c r="W233" s="1941"/>
      <c r="X233" s="1941"/>
      <c r="Y233" s="1941"/>
      <c r="Z233" s="1941"/>
      <c r="AA233" s="1941"/>
      <c r="AB233" s="1940" t="s">
        <v>306</v>
      </c>
      <c r="AC233" s="1941"/>
      <c r="AD233" s="1941"/>
      <c r="AE233" s="1941"/>
      <c r="AF233" s="1941"/>
      <c r="AG233" s="1940" t="s">
        <v>307</v>
      </c>
      <c r="AH233" s="1941"/>
      <c r="AI233" s="1941"/>
      <c r="AJ233" s="451" t="s">
        <v>86</v>
      </c>
      <c r="AK233" s="1947" t="s">
        <v>308</v>
      </c>
      <c r="AL233" s="1941"/>
      <c r="AM233" s="1941"/>
      <c r="AN233" s="1941"/>
      <c r="AO233" s="1941"/>
      <c r="AP233" s="1941"/>
      <c r="AQ233" s="453">
        <v>0</v>
      </c>
      <c r="AR233" s="453">
        <v>0</v>
      </c>
      <c r="AS233" s="515">
        <v>0</v>
      </c>
      <c r="AT233" s="559">
        <v>0</v>
      </c>
      <c r="AU233" s="453">
        <v>0</v>
      </c>
      <c r="AV233" s="453">
        <v>0</v>
      </c>
      <c r="AW233" s="559">
        <v>0</v>
      </c>
      <c r="AX233" s="453">
        <v>0</v>
      </c>
      <c r="AY233" s="453">
        <v>0</v>
      </c>
      <c r="AZ233" s="453">
        <v>0</v>
      </c>
      <c r="BA233" s="453">
        <v>0</v>
      </c>
      <c r="BB233" s="453">
        <v>0</v>
      </c>
      <c r="BC233" s="453">
        <v>0</v>
      </c>
    </row>
    <row r="234" spans="1:55" s="365" customFormat="1" ht="13.5" x14ac:dyDescent="0.2">
      <c r="A234" s="462" t="str">
        <f t="shared" si="10"/>
        <v>C25021000301410</v>
      </c>
      <c r="B234" s="1951" t="s">
        <v>120</v>
      </c>
      <c r="C234" s="1941"/>
      <c r="D234" s="1951" t="s">
        <v>355</v>
      </c>
      <c r="E234" s="1941"/>
      <c r="F234" s="1951" t="s">
        <v>357</v>
      </c>
      <c r="G234" s="1941"/>
      <c r="H234" s="1951" t="s">
        <v>322</v>
      </c>
      <c r="I234" s="1941"/>
      <c r="J234" s="1951" t="s">
        <v>313</v>
      </c>
      <c r="K234" s="1941"/>
      <c r="L234" s="1941"/>
      <c r="M234" s="1951" t="s">
        <v>312</v>
      </c>
      <c r="N234" s="1941"/>
      <c r="O234" s="1941"/>
      <c r="P234" s="1951" t="s">
        <v>316</v>
      </c>
      <c r="Q234" s="1941"/>
      <c r="R234" s="1951"/>
      <c r="S234" s="1941"/>
      <c r="T234" s="1954" t="s">
        <v>105</v>
      </c>
      <c r="U234" s="1941"/>
      <c r="V234" s="1941"/>
      <c r="W234" s="1941"/>
      <c r="X234" s="1941"/>
      <c r="Y234" s="1941"/>
      <c r="Z234" s="1941"/>
      <c r="AA234" s="1941"/>
      <c r="AB234" s="1951" t="s">
        <v>306</v>
      </c>
      <c r="AC234" s="1941"/>
      <c r="AD234" s="1941"/>
      <c r="AE234" s="1941"/>
      <c r="AF234" s="1941"/>
      <c r="AG234" s="1951" t="s">
        <v>307</v>
      </c>
      <c r="AH234" s="1941"/>
      <c r="AI234" s="1941"/>
      <c r="AJ234" s="455" t="s">
        <v>86</v>
      </c>
      <c r="AK234" s="1952" t="s">
        <v>308</v>
      </c>
      <c r="AL234" s="1941"/>
      <c r="AM234" s="1941"/>
      <c r="AN234" s="1941"/>
      <c r="AO234" s="1941"/>
      <c r="AP234" s="1941"/>
      <c r="AQ234" s="457">
        <v>0</v>
      </c>
      <c r="AR234" s="457">
        <v>0</v>
      </c>
      <c r="AS234" s="517">
        <v>0</v>
      </c>
      <c r="AT234" s="464">
        <v>0</v>
      </c>
      <c r="AU234" s="457">
        <v>0</v>
      </c>
      <c r="AV234" s="457">
        <v>0</v>
      </c>
      <c r="AW234" s="464">
        <v>0</v>
      </c>
      <c r="AX234" s="457">
        <v>0</v>
      </c>
      <c r="AY234" s="457">
        <v>0</v>
      </c>
      <c r="AZ234" s="457">
        <v>0</v>
      </c>
      <c r="BA234" s="457">
        <v>0</v>
      </c>
      <c r="BB234" s="457">
        <v>0</v>
      </c>
      <c r="BC234" s="457">
        <v>0</v>
      </c>
    </row>
    <row r="235" spans="1:55" s="365" customFormat="1" ht="13.5" x14ac:dyDescent="0.2">
      <c r="A235" s="462" t="str">
        <f t="shared" si="10"/>
        <v>C2502100030210</v>
      </c>
      <c r="B235" s="1940" t="s">
        <v>120</v>
      </c>
      <c r="C235" s="1941"/>
      <c r="D235" s="1940" t="s">
        <v>355</v>
      </c>
      <c r="E235" s="1941"/>
      <c r="F235" s="1940" t="s">
        <v>357</v>
      </c>
      <c r="G235" s="1941"/>
      <c r="H235" s="1940" t="s">
        <v>322</v>
      </c>
      <c r="I235" s="1941"/>
      <c r="J235" s="1940" t="s">
        <v>313</v>
      </c>
      <c r="K235" s="1941"/>
      <c r="L235" s="1941"/>
      <c r="M235" s="1940" t="s">
        <v>315</v>
      </c>
      <c r="N235" s="1941"/>
      <c r="O235" s="1941"/>
      <c r="P235" s="1940"/>
      <c r="Q235" s="1941"/>
      <c r="R235" s="1940"/>
      <c r="S235" s="1941"/>
      <c r="T235" s="1944" t="s">
        <v>359</v>
      </c>
      <c r="U235" s="1941"/>
      <c r="V235" s="1941"/>
      <c r="W235" s="1941"/>
      <c r="X235" s="1941"/>
      <c r="Y235" s="1941"/>
      <c r="Z235" s="1941"/>
      <c r="AA235" s="1941"/>
      <c r="AB235" s="1940" t="s">
        <v>306</v>
      </c>
      <c r="AC235" s="1941"/>
      <c r="AD235" s="1941"/>
      <c r="AE235" s="1941"/>
      <c r="AF235" s="1941"/>
      <c r="AG235" s="1940" t="s">
        <v>307</v>
      </c>
      <c r="AH235" s="1941"/>
      <c r="AI235" s="1941"/>
      <c r="AJ235" s="451" t="s">
        <v>86</v>
      </c>
      <c r="AK235" s="1947" t="s">
        <v>308</v>
      </c>
      <c r="AL235" s="1941"/>
      <c r="AM235" s="1941"/>
      <c r="AN235" s="1941"/>
      <c r="AO235" s="1941"/>
      <c r="AP235" s="1941"/>
      <c r="AQ235" s="452">
        <v>2500000000</v>
      </c>
      <c r="AR235" s="452">
        <v>2064366881</v>
      </c>
      <c r="AS235" s="514">
        <v>435633119</v>
      </c>
      <c r="AT235" s="559">
        <v>0</v>
      </c>
      <c r="AU235" s="452">
        <v>1447837435</v>
      </c>
      <c r="AV235" s="452">
        <v>616529446</v>
      </c>
      <c r="AW235" s="558">
        <v>389927078</v>
      </c>
      <c r="AX235" s="452">
        <v>1057910357</v>
      </c>
      <c r="AY235" s="452">
        <v>380501783</v>
      </c>
      <c r="AZ235" s="452">
        <v>9425295</v>
      </c>
      <c r="BA235" s="452">
        <v>380501783</v>
      </c>
      <c r="BB235" s="453">
        <v>0</v>
      </c>
      <c r="BC235" s="453">
        <v>0</v>
      </c>
    </row>
    <row r="236" spans="1:55" s="365" customFormat="1" ht="13.5" x14ac:dyDescent="0.2">
      <c r="A236" s="462" t="str">
        <f t="shared" si="10"/>
        <v>C25021000302110</v>
      </c>
      <c r="B236" s="1951" t="s">
        <v>120</v>
      </c>
      <c r="C236" s="1941"/>
      <c r="D236" s="1951" t="s">
        <v>355</v>
      </c>
      <c r="E236" s="1941"/>
      <c r="F236" s="1951" t="s">
        <v>357</v>
      </c>
      <c r="G236" s="1941"/>
      <c r="H236" s="1951" t="s">
        <v>322</v>
      </c>
      <c r="I236" s="1941"/>
      <c r="J236" s="1951" t="s">
        <v>313</v>
      </c>
      <c r="K236" s="1941"/>
      <c r="L236" s="1941"/>
      <c r="M236" s="1951" t="s">
        <v>315</v>
      </c>
      <c r="N236" s="1941"/>
      <c r="O236" s="1941"/>
      <c r="P236" s="1951" t="s">
        <v>312</v>
      </c>
      <c r="Q236" s="1941"/>
      <c r="R236" s="1951"/>
      <c r="S236" s="1941"/>
      <c r="T236" s="1954" t="s">
        <v>365</v>
      </c>
      <c r="U236" s="1941"/>
      <c r="V236" s="1941"/>
      <c r="W236" s="1941"/>
      <c r="X236" s="1941"/>
      <c r="Y236" s="1941"/>
      <c r="Z236" s="1941"/>
      <c r="AA236" s="1941"/>
      <c r="AB236" s="1951" t="s">
        <v>306</v>
      </c>
      <c r="AC236" s="1941"/>
      <c r="AD236" s="1941"/>
      <c r="AE236" s="1941"/>
      <c r="AF236" s="1941"/>
      <c r="AG236" s="1951" t="s">
        <v>307</v>
      </c>
      <c r="AH236" s="1941"/>
      <c r="AI236" s="1941"/>
      <c r="AJ236" s="455" t="s">
        <v>86</v>
      </c>
      <c r="AK236" s="1952" t="s">
        <v>308</v>
      </c>
      <c r="AL236" s="1941"/>
      <c r="AM236" s="1941"/>
      <c r="AN236" s="1941"/>
      <c r="AO236" s="1941"/>
      <c r="AP236" s="1941"/>
      <c r="AQ236" s="456">
        <v>1000000000</v>
      </c>
      <c r="AR236" s="456">
        <v>794366881</v>
      </c>
      <c r="AS236" s="516">
        <v>205633119</v>
      </c>
      <c r="AT236" s="464">
        <v>0</v>
      </c>
      <c r="AU236" s="456">
        <v>571003148</v>
      </c>
      <c r="AV236" s="456">
        <v>223363733</v>
      </c>
      <c r="AW236" s="463">
        <v>131850921</v>
      </c>
      <c r="AX236" s="456">
        <v>439152227</v>
      </c>
      <c r="AY236" s="456">
        <v>131850921</v>
      </c>
      <c r="AZ236" s="457">
        <v>0</v>
      </c>
      <c r="BA236" s="456">
        <v>131850921</v>
      </c>
      <c r="BB236" s="457">
        <v>0</v>
      </c>
      <c r="BC236" s="457">
        <v>0</v>
      </c>
    </row>
    <row r="237" spans="1:55" s="365" customFormat="1" ht="13.5" x14ac:dyDescent="0.2">
      <c r="A237" s="462" t="str">
        <f t="shared" si="10"/>
        <v>C25021000302210</v>
      </c>
      <c r="B237" s="1951" t="s">
        <v>120</v>
      </c>
      <c r="C237" s="1941"/>
      <c r="D237" s="1951" t="s">
        <v>355</v>
      </c>
      <c r="E237" s="1941"/>
      <c r="F237" s="1951" t="s">
        <v>357</v>
      </c>
      <c r="G237" s="1941"/>
      <c r="H237" s="1951" t="s">
        <v>322</v>
      </c>
      <c r="I237" s="1941"/>
      <c r="J237" s="1951" t="s">
        <v>313</v>
      </c>
      <c r="K237" s="1941"/>
      <c r="L237" s="1941"/>
      <c r="M237" s="1951" t="s">
        <v>315</v>
      </c>
      <c r="N237" s="1941"/>
      <c r="O237" s="1941"/>
      <c r="P237" s="1951" t="s">
        <v>315</v>
      </c>
      <c r="Q237" s="1941"/>
      <c r="R237" s="1951"/>
      <c r="S237" s="1941"/>
      <c r="T237" s="1954" t="s">
        <v>360</v>
      </c>
      <c r="U237" s="1941"/>
      <c r="V237" s="1941"/>
      <c r="W237" s="1941"/>
      <c r="X237" s="1941"/>
      <c r="Y237" s="1941"/>
      <c r="Z237" s="1941"/>
      <c r="AA237" s="1941"/>
      <c r="AB237" s="1951" t="s">
        <v>306</v>
      </c>
      <c r="AC237" s="1941"/>
      <c r="AD237" s="1941"/>
      <c r="AE237" s="1941"/>
      <c r="AF237" s="1941"/>
      <c r="AG237" s="1951" t="s">
        <v>307</v>
      </c>
      <c r="AH237" s="1941"/>
      <c r="AI237" s="1941"/>
      <c r="AJ237" s="455" t="s">
        <v>86</v>
      </c>
      <c r="AK237" s="1952" t="s">
        <v>308</v>
      </c>
      <c r="AL237" s="1941"/>
      <c r="AM237" s="1941"/>
      <c r="AN237" s="1941"/>
      <c r="AO237" s="1941"/>
      <c r="AP237" s="1941"/>
      <c r="AQ237" s="456">
        <v>550000000</v>
      </c>
      <c r="AR237" s="456">
        <v>420000000</v>
      </c>
      <c r="AS237" s="516">
        <v>130000000</v>
      </c>
      <c r="AT237" s="464">
        <v>0</v>
      </c>
      <c r="AU237" s="456">
        <v>420000000</v>
      </c>
      <c r="AV237" s="457">
        <v>0</v>
      </c>
      <c r="AW237" s="463">
        <v>84000000</v>
      </c>
      <c r="AX237" s="456">
        <v>336000000</v>
      </c>
      <c r="AY237" s="456">
        <v>84000000</v>
      </c>
      <c r="AZ237" s="457">
        <v>0</v>
      </c>
      <c r="BA237" s="456">
        <v>84000000</v>
      </c>
      <c r="BB237" s="457">
        <v>0</v>
      </c>
      <c r="BC237" s="457">
        <v>0</v>
      </c>
    </row>
    <row r="238" spans="1:55" s="365" customFormat="1" ht="13.5" x14ac:dyDescent="0.2">
      <c r="A238" s="462" t="str">
        <f t="shared" si="10"/>
        <v>C25021000302310</v>
      </c>
      <c r="B238" s="1951" t="s">
        <v>120</v>
      </c>
      <c r="C238" s="1941"/>
      <c r="D238" s="1951" t="s">
        <v>355</v>
      </c>
      <c r="E238" s="1941"/>
      <c r="F238" s="1951" t="s">
        <v>357</v>
      </c>
      <c r="G238" s="1941"/>
      <c r="H238" s="1951" t="s">
        <v>322</v>
      </c>
      <c r="I238" s="1941"/>
      <c r="J238" s="1951" t="s">
        <v>313</v>
      </c>
      <c r="K238" s="1941"/>
      <c r="L238" s="1941"/>
      <c r="M238" s="1951" t="s">
        <v>315</v>
      </c>
      <c r="N238" s="1941"/>
      <c r="O238" s="1941"/>
      <c r="P238" s="1951" t="s">
        <v>322</v>
      </c>
      <c r="Q238" s="1941"/>
      <c r="R238" s="1951"/>
      <c r="S238" s="1941"/>
      <c r="T238" s="1954" t="s">
        <v>361</v>
      </c>
      <c r="U238" s="1941"/>
      <c r="V238" s="1941"/>
      <c r="W238" s="1941"/>
      <c r="X238" s="1941"/>
      <c r="Y238" s="1941"/>
      <c r="Z238" s="1941"/>
      <c r="AA238" s="1941"/>
      <c r="AB238" s="1951" t="s">
        <v>306</v>
      </c>
      <c r="AC238" s="1941"/>
      <c r="AD238" s="1941"/>
      <c r="AE238" s="1941"/>
      <c r="AF238" s="1941"/>
      <c r="AG238" s="1951" t="s">
        <v>307</v>
      </c>
      <c r="AH238" s="1941"/>
      <c r="AI238" s="1941"/>
      <c r="AJ238" s="455" t="s">
        <v>86</v>
      </c>
      <c r="AK238" s="1952" t="s">
        <v>308</v>
      </c>
      <c r="AL238" s="1941"/>
      <c r="AM238" s="1941"/>
      <c r="AN238" s="1941"/>
      <c r="AO238" s="1941"/>
      <c r="AP238" s="1941"/>
      <c r="AQ238" s="456">
        <v>250000000</v>
      </c>
      <c r="AR238" s="456">
        <v>250000000</v>
      </c>
      <c r="AS238" s="517">
        <v>0</v>
      </c>
      <c r="AT238" s="464">
        <v>0</v>
      </c>
      <c r="AU238" s="456">
        <v>250000000</v>
      </c>
      <c r="AV238" s="457">
        <v>0</v>
      </c>
      <c r="AW238" s="463">
        <v>17616386</v>
      </c>
      <c r="AX238" s="456">
        <v>232383614</v>
      </c>
      <c r="AY238" s="456">
        <v>17616386</v>
      </c>
      <c r="AZ238" s="457">
        <v>0</v>
      </c>
      <c r="BA238" s="456">
        <v>17616386</v>
      </c>
      <c r="BB238" s="457">
        <v>0</v>
      </c>
      <c r="BC238" s="457">
        <v>0</v>
      </c>
    </row>
    <row r="239" spans="1:55" s="365" customFormat="1" ht="13.5" x14ac:dyDescent="0.2">
      <c r="A239" s="462" t="str">
        <f t="shared" si="10"/>
        <v>C25021000302410</v>
      </c>
      <c r="B239" s="1951" t="s">
        <v>120</v>
      </c>
      <c r="C239" s="1941"/>
      <c r="D239" s="1951" t="s">
        <v>355</v>
      </c>
      <c r="E239" s="1941"/>
      <c r="F239" s="1951" t="s">
        <v>357</v>
      </c>
      <c r="G239" s="1941"/>
      <c r="H239" s="1951" t="s">
        <v>322</v>
      </c>
      <c r="I239" s="1941"/>
      <c r="J239" s="1951" t="s">
        <v>313</v>
      </c>
      <c r="K239" s="1941"/>
      <c r="L239" s="1941"/>
      <c r="M239" s="1951" t="s">
        <v>315</v>
      </c>
      <c r="N239" s="1941"/>
      <c r="O239" s="1941"/>
      <c r="P239" s="1951" t="s">
        <v>316</v>
      </c>
      <c r="Q239" s="1941"/>
      <c r="R239" s="1951"/>
      <c r="S239" s="1941"/>
      <c r="T239" s="1954" t="s">
        <v>105</v>
      </c>
      <c r="U239" s="1941"/>
      <c r="V239" s="1941"/>
      <c r="W239" s="1941"/>
      <c r="X239" s="1941"/>
      <c r="Y239" s="1941"/>
      <c r="Z239" s="1941"/>
      <c r="AA239" s="1941"/>
      <c r="AB239" s="1951" t="s">
        <v>306</v>
      </c>
      <c r="AC239" s="1941"/>
      <c r="AD239" s="1941"/>
      <c r="AE239" s="1941"/>
      <c r="AF239" s="1941"/>
      <c r="AG239" s="1951" t="s">
        <v>307</v>
      </c>
      <c r="AH239" s="1941"/>
      <c r="AI239" s="1941"/>
      <c r="AJ239" s="455" t="s">
        <v>86</v>
      </c>
      <c r="AK239" s="1952" t="s">
        <v>308</v>
      </c>
      <c r="AL239" s="1941"/>
      <c r="AM239" s="1941"/>
      <c r="AN239" s="1941"/>
      <c r="AO239" s="1941"/>
      <c r="AP239" s="1941"/>
      <c r="AQ239" s="456">
        <v>400000000</v>
      </c>
      <c r="AR239" s="456">
        <v>400000000</v>
      </c>
      <c r="AS239" s="517">
        <v>0</v>
      </c>
      <c r="AT239" s="464">
        <v>0</v>
      </c>
      <c r="AU239" s="456">
        <v>206834287</v>
      </c>
      <c r="AV239" s="456">
        <v>193165713</v>
      </c>
      <c r="AW239" s="463">
        <v>156459771</v>
      </c>
      <c r="AX239" s="456">
        <v>50374516</v>
      </c>
      <c r="AY239" s="456">
        <v>147034476</v>
      </c>
      <c r="AZ239" s="456">
        <v>9425295</v>
      </c>
      <c r="BA239" s="456">
        <v>147034476</v>
      </c>
      <c r="BB239" s="457">
        <v>0</v>
      </c>
      <c r="BC239" s="457">
        <v>0</v>
      </c>
    </row>
    <row r="240" spans="1:55" s="365" customFormat="1" ht="13.5" x14ac:dyDescent="0.2">
      <c r="A240" s="462" t="str">
        <f t="shared" si="10"/>
        <v>C25021000302610</v>
      </c>
      <c r="B240" s="1951" t="s">
        <v>120</v>
      </c>
      <c r="C240" s="1941"/>
      <c r="D240" s="1951" t="s">
        <v>355</v>
      </c>
      <c r="E240" s="1941"/>
      <c r="F240" s="1951" t="s">
        <v>357</v>
      </c>
      <c r="G240" s="1941"/>
      <c r="H240" s="1951" t="s">
        <v>322</v>
      </c>
      <c r="I240" s="1941"/>
      <c r="J240" s="1951" t="s">
        <v>313</v>
      </c>
      <c r="K240" s="1941"/>
      <c r="L240" s="1941"/>
      <c r="M240" s="1951" t="s">
        <v>315</v>
      </c>
      <c r="N240" s="1941"/>
      <c r="O240" s="1941"/>
      <c r="P240" s="1951" t="s">
        <v>325</v>
      </c>
      <c r="Q240" s="1941"/>
      <c r="R240" s="1951"/>
      <c r="S240" s="1941"/>
      <c r="T240" s="1954" t="s">
        <v>362</v>
      </c>
      <c r="U240" s="1941"/>
      <c r="V240" s="1941"/>
      <c r="W240" s="1941"/>
      <c r="X240" s="1941"/>
      <c r="Y240" s="1941"/>
      <c r="Z240" s="1941"/>
      <c r="AA240" s="1941"/>
      <c r="AB240" s="1951" t="s">
        <v>306</v>
      </c>
      <c r="AC240" s="1941"/>
      <c r="AD240" s="1941"/>
      <c r="AE240" s="1941"/>
      <c r="AF240" s="1941"/>
      <c r="AG240" s="1951" t="s">
        <v>307</v>
      </c>
      <c r="AH240" s="1941"/>
      <c r="AI240" s="1941"/>
      <c r="AJ240" s="455" t="s">
        <v>86</v>
      </c>
      <c r="AK240" s="1952" t="s">
        <v>308</v>
      </c>
      <c r="AL240" s="1941"/>
      <c r="AM240" s="1941"/>
      <c r="AN240" s="1941"/>
      <c r="AO240" s="1941"/>
      <c r="AP240" s="1941"/>
      <c r="AQ240" s="456">
        <v>200000000</v>
      </c>
      <c r="AR240" s="456">
        <v>200000000</v>
      </c>
      <c r="AS240" s="517">
        <v>0</v>
      </c>
      <c r="AT240" s="464">
        <v>0</v>
      </c>
      <c r="AU240" s="457">
        <v>0</v>
      </c>
      <c r="AV240" s="456">
        <v>200000000</v>
      </c>
      <c r="AW240" s="464">
        <v>0</v>
      </c>
      <c r="AX240" s="457">
        <v>0</v>
      </c>
      <c r="AY240" s="457">
        <v>0</v>
      </c>
      <c r="AZ240" s="457">
        <v>0</v>
      </c>
      <c r="BA240" s="457">
        <v>0</v>
      </c>
      <c r="BB240" s="457">
        <v>0</v>
      </c>
      <c r="BC240" s="457">
        <v>0</v>
      </c>
    </row>
    <row r="241" spans="1:55" s="365" customFormat="1" ht="13.5" x14ac:dyDescent="0.2">
      <c r="A241" s="462" t="str">
        <f t="shared" si="10"/>
        <v>C250210003021110</v>
      </c>
      <c r="B241" s="1951" t="s">
        <v>120</v>
      </c>
      <c r="C241" s="1941"/>
      <c r="D241" s="1951" t="s">
        <v>355</v>
      </c>
      <c r="E241" s="1941"/>
      <c r="F241" s="1951" t="s">
        <v>357</v>
      </c>
      <c r="G241" s="1941"/>
      <c r="H241" s="1951" t="s">
        <v>322</v>
      </c>
      <c r="I241" s="1941"/>
      <c r="J241" s="1951" t="s">
        <v>313</v>
      </c>
      <c r="K241" s="1941"/>
      <c r="L241" s="1941"/>
      <c r="M241" s="1951" t="s">
        <v>315</v>
      </c>
      <c r="N241" s="1941"/>
      <c r="O241" s="1941"/>
      <c r="P241" s="1951" t="s">
        <v>101</v>
      </c>
      <c r="Q241" s="1941"/>
      <c r="R241" s="1951"/>
      <c r="S241" s="1941"/>
      <c r="T241" s="1954" t="s">
        <v>363</v>
      </c>
      <c r="U241" s="1941"/>
      <c r="V241" s="1941"/>
      <c r="W241" s="1941"/>
      <c r="X241" s="1941"/>
      <c r="Y241" s="1941"/>
      <c r="Z241" s="1941"/>
      <c r="AA241" s="1941"/>
      <c r="AB241" s="1951" t="s">
        <v>306</v>
      </c>
      <c r="AC241" s="1941"/>
      <c r="AD241" s="1941"/>
      <c r="AE241" s="1941"/>
      <c r="AF241" s="1941"/>
      <c r="AG241" s="1951" t="s">
        <v>307</v>
      </c>
      <c r="AH241" s="1941"/>
      <c r="AI241" s="1941"/>
      <c r="AJ241" s="455" t="s">
        <v>86</v>
      </c>
      <c r="AK241" s="1952" t="s">
        <v>308</v>
      </c>
      <c r="AL241" s="1941"/>
      <c r="AM241" s="1941"/>
      <c r="AN241" s="1941"/>
      <c r="AO241" s="1941"/>
      <c r="AP241" s="1941"/>
      <c r="AQ241" s="456">
        <v>100000000</v>
      </c>
      <c r="AR241" s="457">
        <v>0</v>
      </c>
      <c r="AS241" s="516">
        <v>100000000</v>
      </c>
      <c r="AT241" s="464">
        <v>0</v>
      </c>
      <c r="AU241" s="457">
        <v>0</v>
      </c>
      <c r="AV241" s="457">
        <v>0</v>
      </c>
      <c r="AW241" s="464">
        <v>0</v>
      </c>
      <c r="AX241" s="457">
        <v>0</v>
      </c>
      <c r="AY241" s="457">
        <v>0</v>
      </c>
      <c r="AZ241" s="457">
        <v>0</v>
      </c>
      <c r="BA241" s="457">
        <v>0</v>
      </c>
      <c r="BB241" s="457">
        <v>0</v>
      </c>
      <c r="BC241" s="457">
        <v>0</v>
      </c>
    </row>
    <row r="242" spans="1:55" s="568" customFormat="1" ht="13.5" x14ac:dyDescent="0.2">
      <c r="A242" s="568" t="str">
        <f t="shared" si="10"/>
        <v>C25021000410</v>
      </c>
      <c r="B242" s="1960" t="s">
        <v>120</v>
      </c>
      <c r="C242" s="1961"/>
      <c r="D242" s="1960" t="s">
        <v>355</v>
      </c>
      <c r="E242" s="1961"/>
      <c r="F242" s="1960" t="s">
        <v>357</v>
      </c>
      <c r="G242" s="1961"/>
      <c r="H242" s="1960" t="s">
        <v>316</v>
      </c>
      <c r="I242" s="1961"/>
      <c r="J242" s="1960"/>
      <c r="K242" s="1961"/>
      <c r="L242" s="1961"/>
      <c r="M242" s="1960"/>
      <c r="N242" s="1961"/>
      <c r="O242" s="1961"/>
      <c r="P242" s="1960"/>
      <c r="Q242" s="1961"/>
      <c r="R242" s="1960"/>
      <c r="S242" s="1961"/>
      <c r="T242" s="1963" t="s">
        <v>352</v>
      </c>
      <c r="U242" s="1961"/>
      <c r="V242" s="1961"/>
      <c r="W242" s="1961"/>
      <c r="X242" s="1961"/>
      <c r="Y242" s="1961"/>
      <c r="Z242" s="1961"/>
      <c r="AA242" s="1961"/>
      <c r="AB242" s="1960" t="s">
        <v>306</v>
      </c>
      <c r="AC242" s="1961"/>
      <c r="AD242" s="1961"/>
      <c r="AE242" s="1961"/>
      <c r="AF242" s="1961"/>
      <c r="AG242" s="1960" t="s">
        <v>307</v>
      </c>
      <c r="AH242" s="1961"/>
      <c r="AI242" s="1961"/>
      <c r="AJ242" s="569" t="s">
        <v>86</v>
      </c>
      <c r="AK242" s="1962" t="s">
        <v>308</v>
      </c>
      <c r="AL242" s="1961"/>
      <c r="AM242" s="1961"/>
      <c r="AN242" s="1961"/>
      <c r="AO242" s="1961"/>
      <c r="AP242" s="1961"/>
      <c r="AQ242" s="516">
        <v>600000000</v>
      </c>
      <c r="AR242" s="516">
        <v>490158583</v>
      </c>
      <c r="AS242" s="516">
        <v>109841417</v>
      </c>
      <c r="AT242" s="516">
        <v>300000000</v>
      </c>
      <c r="AU242" s="516">
        <v>327007516</v>
      </c>
      <c r="AV242" s="516">
        <v>163151067</v>
      </c>
      <c r="AW242" s="516">
        <v>77600264</v>
      </c>
      <c r="AX242" s="516">
        <v>249407252</v>
      </c>
      <c r="AY242" s="516">
        <v>75954676</v>
      </c>
      <c r="AZ242" s="516">
        <v>1645588</v>
      </c>
      <c r="BA242" s="516">
        <v>75954676</v>
      </c>
      <c r="BB242" s="517">
        <v>0</v>
      </c>
      <c r="BC242" s="517">
        <v>0</v>
      </c>
    </row>
    <row r="243" spans="1:55" s="365" customFormat="1" ht="13.5" x14ac:dyDescent="0.2">
      <c r="A243" s="462" t="str">
        <f t="shared" si="10"/>
        <v>C250210004010</v>
      </c>
      <c r="B243" s="1940" t="s">
        <v>120</v>
      </c>
      <c r="C243" s="1941"/>
      <c r="D243" s="1940" t="s">
        <v>355</v>
      </c>
      <c r="E243" s="1941"/>
      <c r="F243" s="1940" t="s">
        <v>357</v>
      </c>
      <c r="G243" s="1941"/>
      <c r="H243" s="1940" t="s">
        <v>316</v>
      </c>
      <c r="I243" s="1941"/>
      <c r="J243" s="1940" t="s">
        <v>313</v>
      </c>
      <c r="K243" s="1941"/>
      <c r="L243" s="1941"/>
      <c r="M243" s="1940"/>
      <c r="N243" s="1941"/>
      <c r="O243" s="1941"/>
      <c r="P243" s="1940"/>
      <c r="Q243" s="1941"/>
      <c r="R243" s="1940"/>
      <c r="S243" s="1941"/>
      <c r="T243" s="1944" t="s">
        <v>352</v>
      </c>
      <c r="U243" s="1941"/>
      <c r="V243" s="1941"/>
      <c r="W243" s="1941"/>
      <c r="X243" s="1941"/>
      <c r="Y243" s="1941"/>
      <c r="Z243" s="1941"/>
      <c r="AA243" s="1941"/>
      <c r="AB243" s="1940" t="s">
        <v>306</v>
      </c>
      <c r="AC243" s="1941"/>
      <c r="AD243" s="1941"/>
      <c r="AE243" s="1941"/>
      <c r="AF243" s="1941"/>
      <c r="AG243" s="1940" t="s">
        <v>307</v>
      </c>
      <c r="AH243" s="1941"/>
      <c r="AI243" s="1941"/>
      <c r="AJ243" s="451" t="s">
        <v>86</v>
      </c>
      <c r="AK243" s="1947" t="s">
        <v>308</v>
      </c>
      <c r="AL243" s="1941"/>
      <c r="AM243" s="1941"/>
      <c r="AN243" s="1941"/>
      <c r="AO243" s="1941"/>
      <c r="AP243" s="1941"/>
      <c r="AQ243" s="452">
        <v>600000000</v>
      </c>
      <c r="AR243" s="452">
        <v>490158583</v>
      </c>
      <c r="AS243" s="514">
        <v>109841417</v>
      </c>
      <c r="AT243" s="559">
        <v>0</v>
      </c>
      <c r="AU243" s="452">
        <v>327007516</v>
      </c>
      <c r="AV243" s="452">
        <v>163151067</v>
      </c>
      <c r="AW243" s="558">
        <v>77600264</v>
      </c>
      <c r="AX243" s="452">
        <v>249407252</v>
      </c>
      <c r="AY243" s="452">
        <v>75954676</v>
      </c>
      <c r="AZ243" s="452">
        <v>1645588</v>
      </c>
      <c r="BA243" s="452">
        <v>75954676</v>
      </c>
      <c r="BB243" s="453">
        <v>0</v>
      </c>
      <c r="BC243" s="453">
        <v>0</v>
      </c>
    </row>
    <row r="244" spans="1:55" s="365" customFormat="1" ht="13.5" x14ac:dyDescent="0.2">
      <c r="A244" s="462" t="str">
        <f t="shared" si="10"/>
        <v>C2502100040210</v>
      </c>
      <c r="B244" s="1940" t="s">
        <v>120</v>
      </c>
      <c r="C244" s="1941"/>
      <c r="D244" s="1940" t="s">
        <v>355</v>
      </c>
      <c r="E244" s="1941"/>
      <c r="F244" s="1940" t="s">
        <v>357</v>
      </c>
      <c r="G244" s="1941"/>
      <c r="H244" s="1940" t="s">
        <v>316</v>
      </c>
      <c r="I244" s="1941"/>
      <c r="J244" s="1940" t="s">
        <v>313</v>
      </c>
      <c r="K244" s="1941"/>
      <c r="L244" s="1941"/>
      <c r="M244" s="1940" t="s">
        <v>315</v>
      </c>
      <c r="N244" s="1941"/>
      <c r="O244" s="1941"/>
      <c r="P244" s="1940"/>
      <c r="Q244" s="1941"/>
      <c r="R244" s="1940"/>
      <c r="S244" s="1941"/>
      <c r="T244" s="1944" t="s">
        <v>359</v>
      </c>
      <c r="U244" s="1941"/>
      <c r="V244" s="1941"/>
      <c r="W244" s="1941"/>
      <c r="X244" s="1941"/>
      <c r="Y244" s="1941"/>
      <c r="Z244" s="1941"/>
      <c r="AA244" s="1941"/>
      <c r="AB244" s="1940" t="s">
        <v>306</v>
      </c>
      <c r="AC244" s="1941"/>
      <c r="AD244" s="1941"/>
      <c r="AE244" s="1941"/>
      <c r="AF244" s="1941"/>
      <c r="AG244" s="1940" t="s">
        <v>307</v>
      </c>
      <c r="AH244" s="1941"/>
      <c r="AI244" s="1941"/>
      <c r="AJ244" s="451" t="s">
        <v>86</v>
      </c>
      <c r="AK244" s="1947" t="s">
        <v>308</v>
      </c>
      <c r="AL244" s="1941"/>
      <c r="AM244" s="1941"/>
      <c r="AN244" s="1941"/>
      <c r="AO244" s="1941"/>
      <c r="AP244" s="1941"/>
      <c r="AQ244" s="452">
        <v>600000000</v>
      </c>
      <c r="AR244" s="452">
        <v>490158583</v>
      </c>
      <c r="AS244" s="514">
        <v>109841417</v>
      </c>
      <c r="AT244" s="559">
        <v>0</v>
      </c>
      <c r="AU244" s="452">
        <v>327007516</v>
      </c>
      <c r="AV244" s="452">
        <v>163151067</v>
      </c>
      <c r="AW244" s="558">
        <v>77600264</v>
      </c>
      <c r="AX244" s="452">
        <v>249407252</v>
      </c>
      <c r="AY244" s="452">
        <v>75954676</v>
      </c>
      <c r="AZ244" s="452">
        <v>1645588</v>
      </c>
      <c r="BA244" s="452">
        <v>75954676</v>
      </c>
      <c r="BB244" s="453">
        <v>0</v>
      </c>
      <c r="BC244" s="453">
        <v>0</v>
      </c>
    </row>
    <row r="245" spans="1:55" s="365" customFormat="1" ht="13.5" x14ac:dyDescent="0.2">
      <c r="A245" s="462" t="str">
        <f t="shared" si="10"/>
        <v>C25021000402110</v>
      </c>
      <c r="B245" s="1951" t="s">
        <v>120</v>
      </c>
      <c r="C245" s="1941"/>
      <c r="D245" s="1951" t="s">
        <v>355</v>
      </c>
      <c r="E245" s="1941"/>
      <c r="F245" s="1951" t="s">
        <v>357</v>
      </c>
      <c r="G245" s="1941"/>
      <c r="H245" s="1951" t="s">
        <v>316</v>
      </c>
      <c r="I245" s="1941"/>
      <c r="J245" s="1951" t="s">
        <v>313</v>
      </c>
      <c r="K245" s="1941"/>
      <c r="L245" s="1941"/>
      <c r="M245" s="1951" t="s">
        <v>315</v>
      </c>
      <c r="N245" s="1941"/>
      <c r="O245" s="1941"/>
      <c r="P245" s="1951" t="s">
        <v>312</v>
      </c>
      <c r="Q245" s="1941"/>
      <c r="R245" s="1951"/>
      <c r="S245" s="1941"/>
      <c r="T245" s="1954" t="s">
        <v>365</v>
      </c>
      <c r="U245" s="1941"/>
      <c r="V245" s="1941"/>
      <c r="W245" s="1941"/>
      <c r="X245" s="1941"/>
      <c r="Y245" s="1941"/>
      <c r="Z245" s="1941"/>
      <c r="AA245" s="1941"/>
      <c r="AB245" s="1951" t="s">
        <v>306</v>
      </c>
      <c r="AC245" s="1941"/>
      <c r="AD245" s="1941"/>
      <c r="AE245" s="1941"/>
      <c r="AF245" s="1941"/>
      <c r="AG245" s="1951" t="s">
        <v>307</v>
      </c>
      <c r="AH245" s="1941"/>
      <c r="AI245" s="1941"/>
      <c r="AJ245" s="455" t="s">
        <v>86</v>
      </c>
      <c r="AK245" s="1952" t="s">
        <v>308</v>
      </c>
      <c r="AL245" s="1941"/>
      <c r="AM245" s="1941"/>
      <c r="AN245" s="1941"/>
      <c r="AO245" s="1941"/>
      <c r="AP245" s="1941"/>
      <c r="AQ245" s="456">
        <v>313318843</v>
      </c>
      <c r="AR245" s="456">
        <v>250437583</v>
      </c>
      <c r="AS245" s="516">
        <v>62881260</v>
      </c>
      <c r="AT245" s="464">
        <v>0</v>
      </c>
      <c r="AU245" s="456">
        <v>200318843</v>
      </c>
      <c r="AV245" s="456">
        <v>50118740</v>
      </c>
      <c r="AW245" s="463">
        <v>42433866</v>
      </c>
      <c r="AX245" s="456">
        <v>157884977</v>
      </c>
      <c r="AY245" s="456">
        <v>42433866</v>
      </c>
      <c r="AZ245" s="457">
        <v>0</v>
      </c>
      <c r="BA245" s="456">
        <v>42433866</v>
      </c>
      <c r="BB245" s="457">
        <v>0</v>
      </c>
      <c r="BC245" s="457">
        <v>0</v>
      </c>
    </row>
    <row r="246" spans="1:55" s="365" customFormat="1" ht="13.5" x14ac:dyDescent="0.2">
      <c r="A246" s="462" t="str">
        <f t="shared" si="10"/>
        <v>C25021000402210</v>
      </c>
      <c r="B246" s="1951" t="s">
        <v>120</v>
      </c>
      <c r="C246" s="1941"/>
      <c r="D246" s="1951" t="s">
        <v>355</v>
      </c>
      <c r="E246" s="1941"/>
      <c r="F246" s="1951" t="s">
        <v>357</v>
      </c>
      <c r="G246" s="1941"/>
      <c r="H246" s="1951" t="s">
        <v>316</v>
      </c>
      <c r="I246" s="1941"/>
      <c r="J246" s="1951" t="s">
        <v>313</v>
      </c>
      <c r="K246" s="1941"/>
      <c r="L246" s="1941"/>
      <c r="M246" s="1951" t="s">
        <v>315</v>
      </c>
      <c r="N246" s="1941"/>
      <c r="O246" s="1941"/>
      <c r="P246" s="1951" t="s">
        <v>315</v>
      </c>
      <c r="Q246" s="1941"/>
      <c r="R246" s="1951"/>
      <c r="S246" s="1941"/>
      <c r="T246" s="1954" t="s">
        <v>360</v>
      </c>
      <c r="U246" s="1941"/>
      <c r="V246" s="1941"/>
      <c r="W246" s="1941"/>
      <c r="X246" s="1941"/>
      <c r="Y246" s="1941"/>
      <c r="Z246" s="1941"/>
      <c r="AA246" s="1941"/>
      <c r="AB246" s="1951" t="s">
        <v>306</v>
      </c>
      <c r="AC246" s="1941"/>
      <c r="AD246" s="1941"/>
      <c r="AE246" s="1941"/>
      <c r="AF246" s="1941"/>
      <c r="AG246" s="1951" t="s">
        <v>307</v>
      </c>
      <c r="AH246" s="1941"/>
      <c r="AI246" s="1941"/>
      <c r="AJ246" s="455" t="s">
        <v>86</v>
      </c>
      <c r="AK246" s="1952" t="s">
        <v>308</v>
      </c>
      <c r="AL246" s="1941"/>
      <c r="AM246" s="1941"/>
      <c r="AN246" s="1941"/>
      <c r="AO246" s="1941"/>
      <c r="AP246" s="1941"/>
      <c r="AQ246" s="456">
        <v>62595455</v>
      </c>
      <c r="AR246" s="456">
        <v>40000000</v>
      </c>
      <c r="AS246" s="516">
        <v>22595455</v>
      </c>
      <c r="AT246" s="464">
        <v>0</v>
      </c>
      <c r="AU246" s="456">
        <v>40000000</v>
      </c>
      <c r="AV246" s="457">
        <v>0</v>
      </c>
      <c r="AW246" s="464">
        <v>0</v>
      </c>
      <c r="AX246" s="456">
        <v>40000000</v>
      </c>
      <c r="AY246" s="457">
        <v>0</v>
      </c>
      <c r="AZ246" s="457">
        <v>0</v>
      </c>
      <c r="BA246" s="457">
        <v>0</v>
      </c>
      <c r="BB246" s="457">
        <v>0</v>
      </c>
      <c r="BC246" s="457">
        <v>0</v>
      </c>
    </row>
    <row r="247" spans="1:55" s="365" customFormat="1" ht="13.5" x14ac:dyDescent="0.2">
      <c r="A247" s="462" t="str">
        <f t="shared" si="10"/>
        <v>C25021000402310</v>
      </c>
      <c r="B247" s="1951" t="s">
        <v>120</v>
      </c>
      <c r="C247" s="1941"/>
      <c r="D247" s="1951" t="s">
        <v>355</v>
      </c>
      <c r="E247" s="1941"/>
      <c r="F247" s="1951" t="s">
        <v>357</v>
      </c>
      <c r="G247" s="1941"/>
      <c r="H247" s="1951" t="s">
        <v>316</v>
      </c>
      <c r="I247" s="1941"/>
      <c r="J247" s="1951" t="s">
        <v>313</v>
      </c>
      <c r="K247" s="1941"/>
      <c r="L247" s="1941"/>
      <c r="M247" s="1951" t="s">
        <v>315</v>
      </c>
      <c r="N247" s="1941"/>
      <c r="O247" s="1941"/>
      <c r="P247" s="1951" t="s">
        <v>322</v>
      </c>
      <c r="Q247" s="1941"/>
      <c r="R247" s="1951"/>
      <c r="S247" s="1941"/>
      <c r="T247" s="1954" t="s">
        <v>361</v>
      </c>
      <c r="U247" s="1941"/>
      <c r="V247" s="1941"/>
      <c r="W247" s="1941"/>
      <c r="X247" s="1941"/>
      <c r="Y247" s="1941"/>
      <c r="Z247" s="1941"/>
      <c r="AA247" s="1941"/>
      <c r="AB247" s="1951" t="s">
        <v>306</v>
      </c>
      <c r="AC247" s="1941"/>
      <c r="AD247" s="1941"/>
      <c r="AE247" s="1941"/>
      <c r="AF247" s="1941"/>
      <c r="AG247" s="1951" t="s">
        <v>307</v>
      </c>
      <c r="AH247" s="1941"/>
      <c r="AI247" s="1941"/>
      <c r="AJ247" s="455" t="s">
        <v>86</v>
      </c>
      <c r="AK247" s="1952" t="s">
        <v>308</v>
      </c>
      <c r="AL247" s="1941"/>
      <c r="AM247" s="1941"/>
      <c r="AN247" s="1941"/>
      <c r="AO247" s="1941"/>
      <c r="AP247" s="1941"/>
      <c r="AQ247" s="456">
        <v>45000000</v>
      </c>
      <c r="AR247" s="456">
        <v>45000000</v>
      </c>
      <c r="AS247" s="517">
        <v>0</v>
      </c>
      <c r="AT247" s="464">
        <v>0</v>
      </c>
      <c r="AU247" s="456">
        <v>45000000</v>
      </c>
      <c r="AV247" s="457">
        <v>0</v>
      </c>
      <c r="AW247" s="463">
        <v>3926588</v>
      </c>
      <c r="AX247" s="456">
        <v>41073412</v>
      </c>
      <c r="AY247" s="456">
        <v>3926588</v>
      </c>
      <c r="AZ247" s="457">
        <v>0</v>
      </c>
      <c r="BA247" s="456">
        <v>3926588</v>
      </c>
      <c r="BB247" s="457">
        <v>0</v>
      </c>
      <c r="BC247" s="457">
        <v>0</v>
      </c>
    </row>
    <row r="248" spans="1:55" s="365" customFormat="1" ht="13.5" x14ac:dyDescent="0.2">
      <c r="A248" s="462" t="str">
        <f t="shared" si="10"/>
        <v>C25021000402410</v>
      </c>
      <c r="B248" s="1951" t="s">
        <v>120</v>
      </c>
      <c r="C248" s="1941"/>
      <c r="D248" s="1951" t="s">
        <v>355</v>
      </c>
      <c r="E248" s="1941"/>
      <c r="F248" s="1951" t="s">
        <v>357</v>
      </c>
      <c r="G248" s="1941"/>
      <c r="H248" s="1951" t="s">
        <v>316</v>
      </c>
      <c r="I248" s="1941"/>
      <c r="J248" s="1951" t="s">
        <v>313</v>
      </c>
      <c r="K248" s="1941"/>
      <c r="L248" s="1941"/>
      <c r="M248" s="1951" t="s">
        <v>315</v>
      </c>
      <c r="N248" s="1941"/>
      <c r="O248" s="1941"/>
      <c r="P248" s="1951" t="s">
        <v>316</v>
      </c>
      <c r="Q248" s="1941"/>
      <c r="R248" s="1951"/>
      <c r="S248" s="1941"/>
      <c r="T248" s="1954" t="s">
        <v>105</v>
      </c>
      <c r="U248" s="1941"/>
      <c r="V248" s="1941"/>
      <c r="W248" s="1941"/>
      <c r="X248" s="1941"/>
      <c r="Y248" s="1941"/>
      <c r="Z248" s="1941"/>
      <c r="AA248" s="1941"/>
      <c r="AB248" s="1951" t="s">
        <v>306</v>
      </c>
      <c r="AC248" s="1941"/>
      <c r="AD248" s="1941"/>
      <c r="AE248" s="1941"/>
      <c r="AF248" s="1941"/>
      <c r="AG248" s="1951" t="s">
        <v>307</v>
      </c>
      <c r="AH248" s="1941"/>
      <c r="AI248" s="1941"/>
      <c r="AJ248" s="455" t="s">
        <v>86</v>
      </c>
      <c r="AK248" s="1952" t="s">
        <v>308</v>
      </c>
      <c r="AL248" s="1941"/>
      <c r="AM248" s="1941"/>
      <c r="AN248" s="1941"/>
      <c r="AO248" s="1941"/>
      <c r="AP248" s="1941"/>
      <c r="AQ248" s="456">
        <v>139085702</v>
      </c>
      <c r="AR248" s="456">
        <v>134721000</v>
      </c>
      <c r="AS248" s="516">
        <v>4364702</v>
      </c>
      <c r="AT248" s="464">
        <v>0</v>
      </c>
      <c r="AU248" s="456">
        <v>41688673</v>
      </c>
      <c r="AV248" s="456">
        <v>93032327</v>
      </c>
      <c r="AW248" s="463">
        <v>31239810</v>
      </c>
      <c r="AX248" s="456">
        <v>10448863</v>
      </c>
      <c r="AY248" s="456">
        <v>29594222</v>
      </c>
      <c r="AZ248" s="456">
        <v>1645588</v>
      </c>
      <c r="BA248" s="456">
        <v>29594222</v>
      </c>
      <c r="BB248" s="457">
        <v>0</v>
      </c>
      <c r="BC248" s="457">
        <v>0</v>
      </c>
    </row>
    <row r="249" spans="1:55" s="365" customFormat="1" ht="13.5" x14ac:dyDescent="0.2">
      <c r="A249" s="462" t="str">
        <f t="shared" si="10"/>
        <v>C25021000402610</v>
      </c>
      <c r="B249" s="1951" t="s">
        <v>120</v>
      </c>
      <c r="C249" s="1941"/>
      <c r="D249" s="1951" t="s">
        <v>355</v>
      </c>
      <c r="E249" s="1941"/>
      <c r="F249" s="1951" t="s">
        <v>357</v>
      </c>
      <c r="G249" s="1941"/>
      <c r="H249" s="1951" t="s">
        <v>316</v>
      </c>
      <c r="I249" s="1941"/>
      <c r="J249" s="1951" t="s">
        <v>313</v>
      </c>
      <c r="K249" s="1941"/>
      <c r="L249" s="1941"/>
      <c r="M249" s="1951" t="s">
        <v>315</v>
      </c>
      <c r="N249" s="1941"/>
      <c r="O249" s="1941"/>
      <c r="P249" s="1951" t="s">
        <v>325</v>
      </c>
      <c r="Q249" s="1941"/>
      <c r="R249" s="1951"/>
      <c r="S249" s="1941"/>
      <c r="T249" s="1954" t="s">
        <v>362</v>
      </c>
      <c r="U249" s="1941"/>
      <c r="V249" s="1941"/>
      <c r="W249" s="1941"/>
      <c r="X249" s="1941"/>
      <c r="Y249" s="1941"/>
      <c r="Z249" s="1941"/>
      <c r="AA249" s="1941"/>
      <c r="AB249" s="1951" t="s">
        <v>306</v>
      </c>
      <c r="AC249" s="1941"/>
      <c r="AD249" s="1941"/>
      <c r="AE249" s="1941"/>
      <c r="AF249" s="1941"/>
      <c r="AG249" s="1951" t="s">
        <v>307</v>
      </c>
      <c r="AH249" s="1941"/>
      <c r="AI249" s="1941"/>
      <c r="AJ249" s="455" t="s">
        <v>86</v>
      </c>
      <c r="AK249" s="1952" t="s">
        <v>308</v>
      </c>
      <c r="AL249" s="1941"/>
      <c r="AM249" s="1941"/>
      <c r="AN249" s="1941"/>
      <c r="AO249" s="1941"/>
      <c r="AP249" s="1941"/>
      <c r="AQ249" s="456">
        <v>40000000</v>
      </c>
      <c r="AR249" s="456">
        <v>20000000</v>
      </c>
      <c r="AS249" s="516">
        <v>20000000</v>
      </c>
      <c r="AT249" s="464">
        <v>0</v>
      </c>
      <c r="AU249" s="457">
        <v>0</v>
      </c>
      <c r="AV249" s="456">
        <v>20000000</v>
      </c>
      <c r="AW249" s="464">
        <v>0</v>
      </c>
      <c r="AX249" s="457">
        <v>0</v>
      </c>
      <c r="AY249" s="457">
        <v>0</v>
      </c>
      <c r="AZ249" s="457">
        <v>0</v>
      </c>
      <c r="BA249" s="457">
        <v>0</v>
      </c>
      <c r="BB249" s="457">
        <v>0</v>
      </c>
      <c r="BC249" s="457">
        <v>0</v>
      </c>
    </row>
    <row r="250" spans="1:55" s="365" customFormat="1" ht="13.5" x14ac:dyDescent="0.2">
      <c r="A250" s="462" t="str">
        <f t="shared" si="10"/>
        <v>C250210004021110</v>
      </c>
      <c r="B250" s="1951" t="s">
        <v>120</v>
      </c>
      <c r="C250" s="1941"/>
      <c r="D250" s="1951" t="s">
        <v>355</v>
      </c>
      <c r="E250" s="1941"/>
      <c r="F250" s="1951" t="s">
        <v>357</v>
      </c>
      <c r="G250" s="1941"/>
      <c r="H250" s="1951" t="s">
        <v>316</v>
      </c>
      <c r="I250" s="1941"/>
      <c r="J250" s="1951" t="s">
        <v>313</v>
      </c>
      <c r="K250" s="1941"/>
      <c r="L250" s="1941"/>
      <c r="M250" s="1951" t="s">
        <v>315</v>
      </c>
      <c r="N250" s="1941"/>
      <c r="O250" s="1941"/>
      <c r="P250" s="1951" t="s">
        <v>101</v>
      </c>
      <c r="Q250" s="1941"/>
      <c r="R250" s="1951"/>
      <c r="S250" s="1941"/>
      <c r="T250" s="1954" t="s">
        <v>363</v>
      </c>
      <c r="U250" s="1941"/>
      <c r="V250" s="1941"/>
      <c r="W250" s="1941"/>
      <c r="X250" s="1941"/>
      <c r="Y250" s="1941"/>
      <c r="Z250" s="1941"/>
      <c r="AA250" s="1941"/>
      <c r="AB250" s="1951" t="s">
        <v>306</v>
      </c>
      <c r="AC250" s="1941"/>
      <c r="AD250" s="1941"/>
      <c r="AE250" s="1941"/>
      <c r="AF250" s="1941"/>
      <c r="AG250" s="1951" t="s">
        <v>307</v>
      </c>
      <c r="AH250" s="1941"/>
      <c r="AI250" s="1941"/>
      <c r="AJ250" s="455" t="s">
        <v>86</v>
      </c>
      <c r="AK250" s="1952" t="s">
        <v>308</v>
      </c>
      <c r="AL250" s="1941"/>
      <c r="AM250" s="1941"/>
      <c r="AN250" s="1941"/>
      <c r="AO250" s="1941"/>
      <c r="AP250" s="1941"/>
      <c r="AQ250" s="457">
        <v>0</v>
      </c>
      <c r="AR250" s="457">
        <v>0</v>
      </c>
      <c r="AS250" s="517">
        <v>0</v>
      </c>
      <c r="AT250" s="464">
        <v>0</v>
      </c>
      <c r="AU250" s="457">
        <v>0</v>
      </c>
      <c r="AV250" s="457">
        <v>0</v>
      </c>
      <c r="AW250" s="464">
        <v>0</v>
      </c>
      <c r="AX250" s="457">
        <v>0</v>
      </c>
      <c r="AY250" s="457">
        <v>0</v>
      </c>
      <c r="AZ250" s="457">
        <v>0</v>
      </c>
      <c r="BA250" s="457">
        <v>0</v>
      </c>
      <c r="BB250" s="457">
        <v>0</v>
      </c>
      <c r="BC250" s="457">
        <v>0</v>
      </c>
    </row>
    <row r="251" spans="1:55" s="568" customFormat="1" ht="13.5" x14ac:dyDescent="0.2">
      <c r="A251" s="568" t="str">
        <f t="shared" si="10"/>
        <v>C25021000510</v>
      </c>
      <c r="B251" s="1960" t="s">
        <v>120</v>
      </c>
      <c r="C251" s="1961"/>
      <c r="D251" s="1960" t="s">
        <v>355</v>
      </c>
      <c r="E251" s="1961"/>
      <c r="F251" s="1960" t="s">
        <v>357</v>
      </c>
      <c r="G251" s="1961"/>
      <c r="H251" s="1960" t="s">
        <v>317</v>
      </c>
      <c r="I251" s="1961"/>
      <c r="J251" s="1960"/>
      <c r="K251" s="1961"/>
      <c r="L251" s="1961"/>
      <c r="M251" s="1960"/>
      <c r="N251" s="1961"/>
      <c r="O251" s="1961"/>
      <c r="P251" s="1960"/>
      <c r="Q251" s="1961"/>
      <c r="R251" s="1960"/>
      <c r="S251" s="1961"/>
      <c r="T251" s="1963" t="s">
        <v>366</v>
      </c>
      <c r="U251" s="1961"/>
      <c r="V251" s="1961"/>
      <c r="W251" s="1961"/>
      <c r="X251" s="1961"/>
      <c r="Y251" s="1961"/>
      <c r="Z251" s="1961"/>
      <c r="AA251" s="1961"/>
      <c r="AB251" s="1960" t="s">
        <v>306</v>
      </c>
      <c r="AC251" s="1961"/>
      <c r="AD251" s="1961"/>
      <c r="AE251" s="1961"/>
      <c r="AF251" s="1961"/>
      <c r="AG251" s="1960" t="s">
        <v>307</v>
      </c>
      <c r="AH251" s="1961"/>
      <c r="AI251" s="1961"/>
      <c r="AJ251" s="569" t="s">
        <v>86</v>
      </c>
      <c r="AK251" s="1962" t="s">
        <v>308</v>
      </c>
      <c r="AL251" s="1961"/>
      <c r="AM251" s="1961"/>
      <c r="AN251" s="1961"/>
      <c r="AO251" s="1961"/>
      <c r="AP251" s="1961"/>
      <c r="AQ251" s="516">
        <v>1200000000</v>
      </c>
      <c r="AR251" s="516">
        <v>900000000</v>
      </c>
      <c r="AS251" s="517">
        <v>0</v>
      </c>
      <c r="AT251" s="516">
        <v>300000000</v>
      </c>
      <c r="AU251" s="516">
        <v>624017884</v>
      </c>
      <c r="AV251" s="516">
        <v>275982116</v>
      </c>
      <c r="AW251" s="516">
        <v>236089536</v>
      </c>
      <c r="AX251" s="516">
        <v>387928348</v>
      </c>
      <c r="AY251" s="516">
        <v>227454114</v>
      </c>
      <c r="AZ251" s="516">
        <v>8635422</v>
      </c>
      <c r="BA251" s="516">
        <v>227454114</v>
      </c>
      <c r="BB251" s="517">
        <v>0</v>
      </c>
      <c r="BC251" s="517">
        <v>0</v>
      </c>
    </row>
    <row r="252" spans="1:55" s="365" customFormat="1" ht="13.5" x14ac:dyDescent="0.2">
      <c r="A252" s="462" t="str">
        <f t="shared" si="10"/>
        <v>C250210005010</v>
      </c>
      <c r="B252" s="1940" t="s">
        <v>120</v>
      </c>
      <c r="C252" s="1941"/>
      <c r="D252" s="1940" t="s">
        <v>355</v>
      </c>
      <c r="E252" s="1941"/>
      <c r="F252" s="1940" t="s">
        <v>357</v>
      </c>
      <c r="G252" s="1941"/>
      <c r="H252" s="1940" t="s">
        <v>317</v>
      </c>
      <c r="I252" s="1941"/>
      <c r="J252" s="1940" t="s">
        <v>313</v>
      </c>
      <c r="K252" s="1941"/>
      <c r="L252" s="1941"/>
      <c r="M252" s="1940"/>
      <c r="N252" s="1941"/>
      <c r="O252" s="1941"/>
      <c r="P252" s="1940"/>
      <c r="Q252" s="1941"/>
      <c r="R252" s="1940"/>
      <c r="S252" s="1941"/>
      <c r="T252" s="1944" t="s">
        <v>366</v>
      </c>
      <c r="U252" s="1941"/>
      <c r="V252" s="1941"/>
      <c r="W252" s="1941"/>
      <c r="X252" s="1941"/>
      <c r="Y252" s="1941"/>
      <c r="Z252" s="1941"/>
      <c r="AA252" s="1941"/>
      <c r="AB252" s="1940" t="s">
        <v>306</v>
      </c>
      <c r="AC252" s="1941"/>
      <c r="AD252" s="1941"/>
      <c r="AE252" s="1941"/>
      <c r="AF252" s="1941"/>
      <c r="AG252" s="1940" t="s">
        <v>307</v>
      </c>
      <c r="AH252" s="1941"/>
      <c r="AI252" s="1941"/>
      <c r="AJ252" s="451" t="s">
        <v>86</v>
      </c>
      <c r="AK252" s="1947" t="s">
        <v>308</v>
      </c>
      <c r="AL252" s="1941"/>
      <c r="AM252" s="1941"/>
      <c r="AN252" s="1941"/>
      <c r="AO252" s="1941"/>
      <c r="AP252" s="1941"/>
      <c r="AQ252" s="452">
        <v>900000000</v>
      </c>
      <c r="AR252" s="452">
        <v>900000000</v>
      </c>
      <c r="AS252" s="515">
        <v>0</v>
      </c>
      <c r="AT252" s="559">
        <v>0</v>
      </c>
      <c r="AU252" s="452">
        <v>624017884</v>
      </c>
      <c r="AV252" s="452">
        <v>275982116</v>
      </c>
      <c r="AW252" s="558">
        <v>236089536</v>
      </c>
      <c r="AX252" s="452">
        <v>387928348</v>
      </c>
      <c r="AY252" s="452">
        <v>227454114</v>
      </c>
      <c r="AZ252" s="452">
        <v>8635422</v>
      </c>
      <c r="BA252" s="452">
        <v>227454114</v>
      </c>
      <c r="BB252" s="453">
        <v>0</v>
      </c>
      <c r="BC252" s="453">
        <v>0</v>
      </c>
    </row>
    <row r="253" spans="1:55" s="365" customFormat="1" ht="13.5" x14ac:dyDescent="0.2">
      <c r="A253" s="462" t="str">
        <f t="shared" si="10"/>
        <v>C2502100050210</v>
      </c>
      <c r="B253" s="1940" t="s">
        <v>120</v>
      </c>
      <c r="C253" s="1941"/>
      <c r="D253" s="1940" t="s">
        <v>355</v>
      </c>
      <c r="E253" s="1941"/>
      <c r="F253" s="1940" t="s">
        <v>357</v>
      </c>
      <c r="G253" s="1941"/>
      <c r="H253" s="1940" t="s">
        <v>317</v>
      </c>
      <c r="I253" s="1941"/>
      <c r="J253" s="1940" t="s">
        <v>313</v>
      </c>
      <c r="K253" s="1941"/>
      <c r="L253" s="1941"/>
      <c r="M253" s="1940" t="s">
        <v>315</v>
      </c>
      <c r="N253" s="1941"/>
      <c r="O253" s="1941"/>
      <c r="P253" s="1940"/>
      <c r="Q253" s="1941"/>
      <c r="R253" s="1940"/>
      <c r="S253" s="1941"/>
      <c r="T253" s="1944" t="s">
        <v>359</v>
      </c>
      <c r="U253" s="1941"/>
      <c r="V253" s="1941"/>
      <c r="W253" s="1941"/>
      <c r="X253" s="1941"/>
      <c r="Y253" s="1941"/>
      <c r="Z253" s="1941"/>
      <c r="AA253" s="1941"/>
      <c r="AB253" s="1940" t="s">
        <v>306</v>
      </c>
      <c r="AC253" s="1941"/>
      <c r="AD253" s="1941"/>
      <c r="AE253" s="1941"/>
      <c r="AF253" s="1941"/>
      <c r="AG253" s="1940" t="s">
        <v>307</v>
      </c>
      <c r="AH253" s="1941"/>
      <c r="AI253" s="1941"/>
      <c r="AJ253" s="451" t="s">
        <v>86</v>
      </c>
      <c r="AK253" s="1947" t="s">
        <v>308</v>
      </c>
      <c r="AL253" s="1941"/>
      <c r="AM253" s="1941"/>
      <c r="AN253" s="1941"/>
      <c r="AO253" s="1941"/>
      <c r="AP253" s="1941"/>
      <c r="AQ253" s="452">
        <v>900000000</v>
      </c>
      <c r="AR253" s="452">
        <v>900000000</v>
      </c>
      <c r="AS253" s="515">
        <v>0</v>
      </c>
      <c r="AT253" s="559">
        <v>0</v>
      </c>
      <c r="AU253" s="452">
        <v>624017884</v>
      </c>
      <c r="AV253" s="452">
        <v>275982116</v>
      </c>
      <c r="AW253" s="558">
        <v>236089536</v>
      </c>
      <c r="AX253" s="452">
        <v>387928348</v>
      </c>
      <c r="AY253" s="452">
        <v>227454114</v>
      </c>
      <c r="AZ253" s="452">
        <v>8635422</v>
      </c>
      <c r="BA253" s="452">
        <v>227454114</v>
      </c>
      <c r="BB253" s="453">
        <v>0</v>
      </c>
      <c r="BC253" s="453">
        <v>0</v>
      </c>
    </row>
    <row r="254" spans="1:55" s="365" customFormat="1" ht="13.5" x14ac:dyDescent="0.2">
      <c r="A254" s="462" t="str">
        <f t="shared" si="10"/>
        <v>C25021000502110</v>
      </c>
      <c r="B254" s="1951" t="s">
        <v>120</v>
      </c>
      <c r="C254" s="1941"/>
      <c r="D254" s="1951" t="s">
        <v>355</v>
      </c>
      <c r="E254" s="1941"/>
      <c r="F254" s="1951" t="s">
        <v>357</v>
      </c>
      <c r="G254" s="1941"/>
      <c r="H254" s="1951" t="s">
        <v>317</v>
      </c>
      <c r="I254" s="1941"/>
      <c r="J254" s="1951" t="s">
        <v>313</v>
      </c>
      <c r="K254" s="1941"/>
      <c r="L254" s="1941"/>
      <c r="M254" s="1951" t="s">
        <v>315</v>
      </c>
      <c r="N254" s="1941"/>
      <c r="O254" s="1941"/>
      <c r="P254" s="1951" t="s">
        <v>312</v>
      </c>
      <c r="Q254" s="1941"/>
      <c r="R254" s="1951"/>
      <c r="S254" s="1941"/>
      <c r="T254" s="1954" t="s">
        <v>365</v>
      </c>
      <c r="U254" s="1941"/>
      <c r="V254" s="1941"/>
      <c r="W254" s="1941"/>
      <c r="X254" s="1941"/>
      <c r="Y254" s="1941"/>
      <c r="Z254" s="1941"/>
      <c r="AA254" s="1941"/>
      <c r="AB254" s="1951" t="s">
        <v>306</v>
      </c>
      <c r="AC254" s="1941"/>
      <c r="AD254" s="1941"/>
      <c r="AE254" s="1941"/>
      <c r="AF254" s="1941"/>
      <c r="AG254" s="1951" t="s">
        <v>307</v>
      </c>
      <c r="AH254" s="1941"/>
      <c r="AI254" s="1941"/>
      <c r="AJ254" s="455" t="s">
        <v>86</v>
      </c>
      <c r="AK254" s="1952" t="s">
        <v>308</v>
      </c>
      <c r="AL254" s="1941"/>
      <c r="AM254" s="1941"/>
      <c r="AN254" s="1941"/>
      <c r="AO254" s="1941"/>
      <c r="AP254" s="1941"/>
      <c r="AQ254" s="456">
        <v>550000000</v>
      </c>
      <c r="AR254" s="456">
        <v>550000000</v>
      </c>
      <c r="AS254" s="517">
        <v>0</v>
      </c>
      <c r="AT254" s="464">
        <v>0</v>
      </c>
      <c r="AU254" s="456">
        <v>333700000</v>
      </c>
      <c r="AV254" s="456">
        <v>216300000</v>
      </c>
      <c r="AW254" s="463">
        <v>102413333</v>
      </c>
      <c r="AX254" s="456">
        <v>231286667</v>
      </c>
      <c r="AY254" s="456">
        <v>102413333</v>
      </c>
      <c r="AZ254" s="457">
        <v>0</v>
      </c>
      <c r="BA254" s="456">
        <v>102413333</v>
      </c>
      <c r="BB254" s="457">
        <v>0</v>
      </c>
      <c r="BC254" s="457">
        <v>0</v>
      </c>
    </row>
    <row r="255" spans="1:55" s="365" customFormat="1" ht="13.5" x14ac:dyDescent="0.2">
      <c r="A255" s="462" t="str">
        <f t="shared" si="10"/>
        <v>C25021000502210</v>
      </c>
      <c r="B255" s="1951" t="s">
        <v>120</v>
      </c>
      <c r="C255" s="1941"/>
      <c r="D255" s="1951" t="s">
        <v>355</v>
      </c>
      <c r="E255" s="1941"/>
      <c r="F255" s="1951" t="s">
        <v>357</v>
      </c>
      <c r="G255" s="1941"/>
      <c r="H255" s="1951" t="s">
        <v>317</v>
      </c>
      <c r="I255" s="1941"/>
      <c r="J255" s="1951" t="s">
        <v>313</v>
      </c>
      <c r="K255" s="1941"/>
      <c r="L255" s="1941"/>
      <c r="M255" s="1951" t="s">
        <v>315</v>
      </c>
      <c r="N255" s="1941"/>
      <c r="O255" s="1941"/>
      <c r="P255" s="1951" t="s">
        <v>315</v>
      </c>
      <c r="Q255" s="1941"/>
      <c r="R255" s="1951"/>
      <c r="S255" s="1941"/>
      <c r="T255" s="1954" t="s">
        <v>360</v>
      </c>
      <c r="U255" s="1941"/>
      <c r="V255" s="1941"/>
      <c r="W255" s="1941"/>
      <c r="X255" s="1941"/>
      <c r="Y255" s="1941"/>
      <c r="Z255" s="1941"/>
      <c r="AA255" s="1941"/>
      <c r="AB255" s="1951" t="s">
        <v>306</v>
      </c>
      <c r="AC255" s="1941"/>
      <c r="AD255" s="1941"/>
      <c r="AE255" s="1941"/>
      <c r="AF255" s="1941"/>
      <c r="AG255" s="1951" t="s">
        <v>307</v>
      </c>
      <c r="AH255" s="1941"/>
      <c r="AI255" s="1941"/>
      <c r="AJ255" s="455" t="s">
        <v>86</v>
      </c>
      <c r="AK255" s="1952" t="s">
        <v>308</v>
      </c>
      <c r="AL255" s="1941"/>
      <c r="AM255" s="1941"/>
      <c r="AN255" s="1941"/>
      <c r="AO255" s="1941"/>
      <c r="AP255" s="1941"/>
      <c r="AQ255" s="456">
        <v>120000000</v>
      </c>
      <c r="AR255" s="456">
        <v>120000000</v>
      </c>
      <c r="AS255" s="517">
        <v>0</v>
      </c>
      <c r="AT255" s="464">
        <v>0</v>
      </c>
      <c r="AU255" s="456">
        <v>120000000</v>
      </c>
      <c r="AV255" s="457">
        <v>0</v>
      </c>
      <c r="AW255" s="463">
        <v>24000000</v>
      </c>
      <c r="AX255" s="456">
        <v>96000000</v>
      </c>
      <c r="AY255" s="456">
        <v>24000000</v>
      </c>
      <c r="AZ255" s="457">
        <v>0</v>
      </c>
      <c r="BA255" s="456">
        <v>24000000</v>
      </c>
      <c r="BB255" s="457">
        <v>0</v>
      </c>
      <c r="BC255" s="457">
        <v>0</v>
      </c>
    </row>
    <row r="256" spans="1:55" s="365" customFormat="1" ht="13.5" x14ac:dyDescent="0.2">
      <c r="A256" s="462" t="str">
        <f t="shared" si="10"/>
        <v>C25021000502310</v>
      </c>
      <c r="B256" s="1951" t="s">
        <v>120</v>
      </c>
      <c r="C256" s="1941"/>
      <c r="D256" s="1951" t="s">
        <v>355</v>
      </c>
      <c r="E256" s="1941"/>
      <c r="F256" s="1951" t="s">
        <v>357</v>
      </c>
      <c r="G256" s="1941"/>
      <c r="H256" s="1951" t="s">
        <v>317</v>
      </c>
      <c r="I256" s="1941"/>
      <c r="J256" s="1951" t="s">
        <v>313</v>
      </c>
      <c r="K256" s="1941"/>
      <c r="L256" s="1941"/>
      <c r="M256" s="1951" t="s">
        <v>315</v>
      </c>
      <c r="N256" s="1941"/>
      <c r="O256" s="1941"/>
      <c r="P256" s="1951" t="s">
        <v>322</v>
      </c>
      <c r="Q256" s="1941"/>
      <c r="R256" s="1951"/>
      <c r="S256" s="1941"/>
      <c r="T256" s="1954" t="s">
        <v>361</v>
      </c>
      <c r="U256" s="1941"/>
      <c r="V256" s="1941"/>
      <c r="W256" s="1941"/>
      <c r="X256" s="1941"/>
      <c r="Y256" s="1941"/>
      <c r="Z256" s="1941"/>
      <c r="AA256" s="1941"/>
      <c r="AB256" s="1951" t="s">
        <v>306</v>
      </c>
      <c r="AC256" s="1941"/>
      <c r="AD256" s="1941"/>
      <c r="AE256" s="1941"/>
      <c r="AF256" s="1941"/>
      <c r="AG256" s="1951" t="s">
        <v>307</v>
      </c>
      <c r="AH256" s="1941"/>
      <c r="AI256" s="1941"/>
      <c r="AJ256" s="455" t="s">
        <v>86</v>
      </c>
      <c r="AK256" s="1952" t="s">
        <v>308</v>
      </c>
      <c r="AL256" s="1941"/>
      <c r="AM256" s="1941"/>
      <c r="AN256" s="1941"/>
      <c r="AO256" s="1941"/>
      <c r="AP256" s="1941"/>
      <c r="AQ256" s="456">
        <v>55000000</v>
      </c>
      <c r="AR256" s="456">
        <v>55000000</v>
      </c>
      <c r="AS256" s="517">
        <v>0</v>
      </c>
      <c r="AT256" s="464">
        <v>0</v>
      </c>
      <c r="AU256" s="456">
        <v>55000000</v>
      </c>
      <c r="AV256" s="457">
        <v>0</v>
      </c>
      <c r="AW256" s="463">
        <v>19578547</v>
      </c>
      <c r="AX256" s="456">
        <v>35421453</v>
      </c>
      <c r="AY256" s="456">
        <v>19578547</v>
      </c>
      <c r="AZ256" s="457">
        <v>0</v>
      </c>
      <c r="BA256" s="456">
        <v>19578547</v>
      </c>
      <c r="BB256" s="457">
        <v>0</v>
      </c>
      <c r="BC256" s="457">
        <v>0</v>
      </c>
    </row>
    <row r="257" spans="1:55" s="365" customFormat="1" ht="13.5" x14ac:dyDescent="0.2">
      <c r="A257" s="462" t="str">
        <f t="shared" si="10"/>
        <v>C25021000502410</v>
      </c>
      <c r="B257" s="1951" t="s">
        <v>120</v>
      </c>
      <c r="C257" s="1941"/>
      <c r="D257" s="1951" t="s">
        <v>355</v>
      </c>
      <c r="E257" s="1941"/>
      <c r="F257" s="1951" t="s">
        <v>357</v>
      </c>
      <c r="G257" s="1941"/>
      <c r="H257" s="1951" t="s">
        <v>317</v>
      </c>
      <c r="I257" s="1941"/>
      <c r="J257" s="1951" t="s">
        <v>313</v>
      </c>
      <c r="K257" s="1941"/>
      <c r="L257" s="1941"/>
      <c r="M257" s="1951" t="s">
        <v>315</v>
      </c>
      <c r="N257" s="1941"/>
      <c r="O257" s="1941"/>
      <c r="P257" s="1951" t="s">
        <v>316</v>
      </c>
      <c r="Q257" s="1941"/>
      <c r="R257" s="1951"/>
      <c r="S257" s="1941"/>
      <c r="T257" s="1954" t="s">
        <v>105</v>
      </c>
      <c r="U257" s="1941"/>
      <c r="V257" s="1941"/>
      <c r="W257" s="1941"/>
      <c r="X257" s="1941"/>
      <c r="Y257" s="1941"/>
      <c r="Z257" s="1941"/>
      <c r="AA257" s="1941"/>
      <c r="AB257" s="1951" t="s">
        <v>306</v>
      </c>
      <c r="AC257" s="1941"/>
      <c r="AD257" s="1941"/>
      <c r="AE257" s="1941"/>
      <c r="AF257" s="1941"/>
      <c r="AG257" s="1951" t="s">
        <v>307</v>
      </c>
      <c r="AH257" s="1941"/>
      <c r="AI257" s="1941"/>
      <c r="AJ257" s="455" t="s">
        <v>86</v>
      </c>
      <c r="AK257" s="1952" t="s">
        <v>308</v>
      </c>
      <c r="AL257" s="1941"/>
      <c r="AM257" s="1941"/>
      <c r="AN257" s="1941"/>
      <c r="AO257" s="1941"/>
      <c r="AP257" s="1941"/>
      <c r="AQ257" s="456">
        <v>175000000</v>
      </c>
      <c r="AR257" s="456">
        <v>175000000</v>
      </c>
      <c r="AS257" s="517">
        <v>0</v>
      </c>
      <c r="AT257" s="464">
        <v>0</v>
      </c>
      <c r="AU257" s="456">
        <v>115317884</v>
      </c>
      <c r="AV257" s="456">
        <v>59682116</v>
      </c>
      <c r="AW257" s="463">
        <v>90097656</v>
      </c>
      <c r="AX257" s="456">
        <v>25220228</v>
      </c>
      <c r="AY257" s="456">
        <v>81462234</v>
      </c>
      <c r="AZ257" s="456">
        <v>8635422</v>
      </c>
      <c r="BA257" s="456">
        <v>81462234</v>
      </c>
      <c r="BB257" s="457">
        <v>0</v>
      </c>
      <c r="BC257" s="457">
        <v>0</v>
      </c>
    </row>
    <row r="258" spans="1:55" s="365" customFormat="1" ht="13.5" x14ac:dyDescent="0.2">
      <c r="A258" s="462" t="str">
        <f t="shared" si="10"/>
        <v>C25021000502610</v>
      </c>
      <c r="B258" s="1951" t="s">
        <v>120</v>
      </c>
      <c r="C258" s="1941"/>
      <c r="D258" s="1951" t="s">
        <v>355</v>
      </c>
      <c r="E258" s="1941"/>
      <c r="F258" s="1951" t="s">
        <v>357</v>
      </c>
      <c r="G258" s="1941"/>
      <c r="H258" s="1951" t="s">
        <v>317</v>
      </c>
      <c r="I258" s="1941"/>
      <c r="J258" s="1951" t="s">
        <v>313</v>
      </c>
      <c r="K258" s="1941"/>
      <c r="L258" s="1941"/>
      <c r="M258" s="1951" t="s">
        <v>315</v>
      </c>
      <c r="N258" s="1941"/>
      <c r="O258" s="1941"/>
      <c r="P258" s="1951" t="s">
        <v>325</v>
      </c>
      <c r="Q258" s="1941"/>
      <c r="R258" s="1951"/>
      <c r="S258" s="1941"/>
      <c r="T258" s="1954" t="s">
        <v>362</v>
      </c>
      <c r="U258" s="1941"/>
      <c r="V258" s="1941"/>
      <c r="W258" s="1941"/>
      <c r="X258" s="1941"/>
      <c r="Y258" s="1941"/>
      <c r="Z258" s="1941"/>
      <c r="AA258" s="1941"/>
      <c r="AB258" s="1951" t="s">
        <v>306</v>
      </c>
      <c r="AC258" s="1941"/>
      <c r="AD258" s="1941"/>
      <c r="AE258" s="1941"/>
      <c r="AF258" s="1941"/>
      <c r="AG258" s="1951" t="s">
        <v>307</v>
      </c>
      <c r="AH258" s="1941"/>
      <c r="AI258" s="1941"/>
      <c r="AJ258" s="455" t="s">
        <v>86</v>
      </c>
      <c r="AK258" s="1952" t="s">
        <v>308</v>
      </c>
      <c r="AL258" s="1941"/>
      <c r="AM258" s="1941"/>
      <c r="AN258" s="1941"/>
      <c r="AO258" s="1941"/>
      <c r="AP258" s="1941"/>
      <c r="AQ258" s="457">
        <v>0</v>
      </c>
      <c r="AR258" s="457">
        <v>0</v>
      </c>
      <c r="AS258" s="517">
        <v>0</v>
      </c>
      <c r="AT258" s="464">
        <v>0</v>
      </c>
      <c r="AU258" s="457">
        <v>0</v>
      </c>
      <c r="AV258" s="457">
        <v>0</v>
      </c>
      <c r="AW258" s="464">
        <v>0</v>
      </c>
      <c r="AX258" s="457">
        <v>0</v>
      </c>
      <c r="AY258" s="457">
        <v>0</v>
      </c>
      <c r="AZ258" s="457">
        <v>0</v>
      </c>
      <c r="BA258" s="457">
        <v>0</v>
      </c>
      <c r="BB258" s="457">
        <v>0</v>
      </c>
      <c r="BC258" s="457">
        <v>0</v>
      </c>
    </row>
    <row r="259" spans="1:55" s="365" customFormat="1" ht="13.5" x14ac:dyDescent="0.2">
      <c r="A259" s="462" t="str">
        <f t="shared" si="10"/>
        <v>C250210005021110</v>
      </c>
      <c r="B259" s="1951" t="s">
        <v>120</v>
      </c>
      <c r="C259" s="1941"/>
      <c r="D259" s="1951" t="s">
        <v>355</v>
      </c>
      <c r="E259" s="1941"/>
      <c r="F259" s="1951" t="s">
        <v>357</v>
      </c>
      <c r="G259" s="1941"/>
      <c r="H259" s="1951" t="s">
        <v>317</v>
      </c>
      <c r="I259" s="1941"/>
      <c r="J259" s="1951" t="s">
        <v>313</v>
      </c>
      <c r="K259" s="1941"/>
      <c r="L259" s="1941"/>
      <c r="M259" s="1951" t="s">
        <v>315</v>
      </c>
      <c r="N259" s="1941"/>
      <c r="O259" s="1941"/>
      <c r="P259" s="1951" t="s">
        <v>101</v>
      </c>
      <c r="Q259" s="1941"/>
      <c r="R259" s="1951"/>
      <c r="S259" s="1941"/>
      <c r="T259" s="1954" t="s">
        <v>363</v>
      </c>
      <c r="U259" s="1941"/>
      <c r="V259" s="1941"/>
      <c r="W259" s="1941"/>
      <c r="X259" s="1941"/>
      <c r="Y259" s="1941"/>
      <c r="Z259" s="1941"/>
      <c r="AA259" s="1941"/>
      <c r="AB259" s="1951" t="s">
        <v>306</v>
      </c>
      <c r="AC259" s="1941"/>
      <c r="AD259" s="1941"/>
      <c r="AE259" s="1941"/>
      <c r="AF259" s="1941"/>
      <c r="AG259" s="1951" t="s">
        <v>307</v>
      </c>
      <c r="AH259" s="1941"/>
      <c r="AI259" s="1941"/>
      <c r="AJ259" s="455" t="s">
        <v>86</v>
      </c>
      <c r="AK259" s="1952" t="s">
        <v>308</v>
      </c>
      <c r="AL259" s="1941"/>
      <c r="AM259" s="1941"/>
      <c r="AN259" s="1941"/>
      <c r="AO259" s="1941"/>
      <c r="AP259" s="1941"/>
      <c r="AQ259" s="457">
        <v>0</v>
      </c>
      <c r="AR259" s="457">
        <v>0</v>
      </c>
      <c r="AS259" s="517">
        <v>0</v>
      </c>
      <c r="AT259" s="464">
        <v>0</v>
      </c>
      <c r="AU259" s="457">
        <v>0</v>
      </c>
      <c r="AV259" s="457">
        <v>0</v>
      </c>
      <c r="AW259" s="464">
        <v>0</v>
      </c>
      <c r="AX259" s="457">
        <v>0</v>
      </c>
      <c r="AY259" s="457">
        <v>0</v>
      </c>
      <c r="AZ259" s="457">
        <v>0</v>
      </c>
      <c r="BA259" s="457">
        <v>0</v>
      </c>
      <c r="BB259" s="457">
        <v>0</v>
      </c>
      <c r="BC259" s="457">
        <v>0</v>
      </c>
    </row>
    <row r="260" spans="1:55" s="568" customFormat="1" ht="13.5" x14ac:dyDescent="0.2">
      <c r="A260" s="568" t="str">
        <f t="shared" si="10"/>
        <v>C25021000610</v>
      </c>
      <c r="B260" s="1960" t="s">
        <v>120</v>
      </c>
      <c r="C260" s="1961"/>
      <c r="D260" s="1960" t="s">
        <v>355</v>
      </c>
      <c r="E260" s="1961"/>
      <c r="F260" s="1960" t="s">
        <v>357</v>
      </c>
      <c r="G260" s="1961"/>
      <c r="H260" s="1960" t="s">
        <v>325</v>
      </c>
      <c r="I260" s="1961"/>
      <c r="J260" s="1960"/>
      <c r="K260" s="1961"/>
      <c r="L260" s="1961"/>
      <c r="M260" s="1960"/>
      <c r="N260" s="1961"/>
      <c r="O260" s="1961"/>
      <c r="P260" s="1960"/>
      <c r="Q260" s="1961"/>
      <c r="R260" s="1960"/>
      <c r="S260" s="1961"/>
      <c r="T260" s="1963" t="s">
        <v>367</v>
      </c>
      <c r="U260" s="1961"/>
      <c r="V260" s="1961"/>
      <c r="W260" s="1961"/>
      <c r="X260" s="1961"/>
      <c r="Y260" s="1961"/>
      <c r="Z260" s="1961"/>
      <c r="AA260" s="1961"/>
      <c r="AB260" s="1960" t="s">
        <v>306</v>
      </c>
      <c r="AC260" s="1961"/>
      <c r="AD260" s="1961"/>
      <c r="AE260" s="1961"/>
      <c r="AF260" s="1961"/>
      <c r="AG260" s="1960" t="s">
        <v>307</v>
      </c>
      <c r="AH260" s="1961"/>
      <c r="AI260" s="1961"/>
      <c r="AJ260" s="569" t="s">
        <v>86</v>
      </c>
      <c r="AK260" s="1962" t="s">
        <v>308</v>
      </c>
      <c r="AL260" s="1961"/>
      <c r="AM260" s="1961"/>
      <c r="AN260" s="1961"/>
      <c r="AO260" s="1961"/>
      <c r="AP260" s="1961"/>
      <c r="AQ260" s="516">
        <v>3600000000</v>
      </c>
      <c r="AR260" s="516">
        <v>2800000000</v>
      </c>
      <c r="AS260" s="516">
        <v>800000000</v>
      </c>
      <c r="AT260" s="516">
        <v>400000000</v>
      </c>
      <c r="AU260" s="516">
        <v>2544633751</v>
      </c>
      <c r="AV260" s="516">
        <v>255366249</v>
      </c>
      <c r="AW260" s="516">
        <v>1220864044</v>
      </c>
      <c r="AX260" s="516">
        <v>1323769707</v>
      </c>
      <c r="AY260" s="516">
        <v>1183943183</v>
      </c>
      <c r="AZ260" s="516">
        <v>36920861</v>
      </c>
      <c r="BA260" s="516">
        <v>1183943183</v>
      </c>
      <c r="BB260" s="517">
        <v>0</v>
      </c>
      <c r="BC260" s="516">
        <v>1535129</v>
      </c>
    </row>
    <row r="261" spans="1:55" s="365" customFormat="1" ht="13.5" x14ac:dyDescent="0.2">
      <c r="A261" s="462" t="str">
        <f t="shared" si="10"/>
        <v>C250210006010</v>
      </c>
      <c r="B261" s="1940" t="s">
        <v>120</v>
      </c>
      <c r="C261" s="1941"/>
      <c r="D261" s="1940" t="s">
        <v>355</v>
      </c>
      <c r="E261" s="1941"/>
      <c r="F261" s="1940" t="s">
        <v>357</v>
      </c>
      <c r="G261" s="1941"/>
      <c r="H261" s="1940" t="s">
        <v>325</v>
      </c>
      <c r="I261" s="1941"/>
      <c r="J261" s="1940" t="s">
        <v>313</v>
      </c>
      <c r="K261" s="1941"/>
      <c r="L261" s="1941"/>
      <c r="M261" s="1940"/>
      <c r="N261" s="1941"/>
      <c r="O261" s="1941"/>
      <c r="P261" s="1940"/>
      <c r="Q261" s="1941"/>
      <c r="R261" s="1940"/>
      <c r="S261" s="1941"/>
      <c r="T261" s="1944" t="s">
        <v>367</v>
      </c>
      <c r="U261" s="1941"/>
      <c r="V261" s="1941"/>
      <c r="W261" s="1941"/>
      <c r="X261" s="1941"/>
      <c r="Y261" s="1941"/>
      <c r="Z261" s="1941"/>
      <c r="AA261" s="1941"/>
      <c r="AB261" s="1940" t="s">
        <v>306</v>
      </c>
      <c r="AC261" s="1941"/>
      <c r="AD261" s="1941"/>
      <c r="AE261" s="1941"/>
      <c r="AF261" s="1941"/>
      <c r="AG261" s="1940" t="s">
        <v>307</v>
      </c>
      <c r="AH261" s="1941"/>
      <c r="AI261" s="1941"/>
      <c r="AJ261" s="451" t="s">
        <v>86</v>
      </c>
      <c r="AK261" s="1947" t="s">
        <v>308</v>
      </c>
      <c r="AL261" s="1941"/>
      <c r="AM261" s="1941"/>
      <c r="AN261" s="1941"/>
      <c r="AO261" s="1941"/>
      <c r="AP261" s="1941"/>
      <c r="AQ261" s="452">
        <v>2900000000</v>
      </c>
      <c r="AR261" s="452">
        <v>2800000000</v>
      </c>
      <c r="AS261" s="514">
        <v>100000000</v>
      </c>
      <c r="AT261" s="559">
        <v>0</v>
      </c>
      <c r="AU261" s="452">
        <v>2544633751</v>
      </c>
      <c r="AV261" s="452">
        <v>255366249</v>
      </c>
      <c r="AW261" s="558">
        <v>1220864044</v>
      </c>
      <c r="AX261" s="452">
        <v>1323769707</v>
      </c>
      <c r="AY261" s="452">
        <v>1183943183</v>
      </c>
      <c r="AZ261" s="452">
        <v>36920861</v>
      </c>
      <c r="BA261" s="452">
        <v>1183943183</v>
      </c>
      <c r="BB261" s="453">
        <v>0</v>
      </c>
      <c r="BC261" s="452">
        <v>1535129</v>
      </c>
    </row>
    <row r="262" spans="1:55" s="365" customFormat="1" ht="13.5" x14ac:dyDescent="0.2">
      <c r="A262" s="462" t="str">
        <f t="shared" si="10"/>
        <v>C2502100060110</v>
      </c>
      <c r="B262" s="1940" t="s">
        <v>120</v>
      </c>
      <c r="C262" s="1941"/>
      <c r="D262" s="1940" t="s">
        <v>355</v>
      </c>
      <c r="E262" s="1941"/>
      <c r="F262" s="1940" t="s">
        <v>357</v>
      </c>
      <c r="G262" s="1941"/>
      <c r="H262" s="1940" t="s">
        <v>325</v>
      </c>
      <c r="I262" s="1941"/>
      <c r="J262" s="1940" t="s">
        <v>313</v>
      </c>
      <c r="K262" s="1941"/>
      <c r="L262" s="1941"/>
      <c r="M262" s="1940" t="s">
        <v>312</v>
      </c>
      <c r="N262" s="1941"/>
      <c r="O262" s="1941"/>
      <c r="P262" s="1940"/>
      <c r="Q262" s="1941"/>
      <c r="R262" s="1940"/>
      <c r="S262" s="1941"/>
      <c r="T262" s="1944" t="s">
        <v>364</v>
      </c>
      <c r="U262" s="1941"/>
      <c r="V262" s="1941"/>
      <c r="W262" s="1941"/>
      <c r="X262" s="1941"/>
      <c r="Y262" s="1941"/>
      <c r="Z262" s="1941"/>
      <c r="AA262" s="1941"/>
      <c r="AB262" s="1940" t="s">
        <v>306</v>
      </c>
      <c r="AC262" s="1941"/>
      <c r="AD262" s="1941"/>
      <c r="AE262" s="1941"/>
      <c r="AF262" s="1941"/>
      <c r="AG262" s="1940" t="s">
        <v>307</v>
      </c>
      <c r="AH262" s="1941"/>
      <c r="AI262" s="1941"/>
      <c r="AJ262" s="451" t="s">
        <v>86</v>
      </c>
      <c r="AK262" s="1947" t="s">
        <v>308</v>
      </c>
      <c r="AL262" s="1941"/>
      <c r="AM262" s="1941"/>
      <c r="AN262" s="1941"/>
      <c r="AO262" s="1941"/>
      <c r="AP262" s="1941"/>
      <c r="AQ262" s="452">
        <v>2900000000</v>
      </c>
      <c r="AR262" s="452">
        <v>2800000000</v>
      </c>
      <c r="AS262" s="514">
        <v>100000000</v>
      </c>
      <c r="AT262" s="559">
        <v>0</v>
      </c>
      <c r="AU262" s="452">
        <v>2544633751</v>
      </c>
      <c r="AV262" s="452">
        <v>255366249</v>
      </c>
      <c r="AW262" s="558">
        <v>1220864044</v>
      </c>
      <c r="AX262" s="452">
        <v>1323769707</v>
      </c>
      <c r="AY262" s="452">
        <v>1183943183</v>
      </c>
      <c r="AZ262" s="452">
        <v>36920861</v>
      </c>
      <c r="BA262" s="452">
        <v>1183943183</v>
      </c>
      <c r="BB262" s="453">
        <v>0</v>
      </c>
      <c r="BC262" s="452">
        <v>1535129</v>
      </c>
    </row>
    <row r="263" spans="1:55" s="365" customFormat="1" ht="13.5" x14ac:dyDescent="0.2">
      <c r="A263" s="462" t="str">
        <f t="shared" si="10"/>
        <v>C25021000601110</v>
      </c>
      <c r="B263" s="1951" t="s">
        <v>120</v>
      </c>
      <c r="C263" s="1941"/>
      <c r="D263" s="1951" t="s">
        <v>355</v>
      </c>
      <c r="E263" s="1941"/>
      <c r="F263" s="1951" t="s">
        <v>357</v>
      </c>
      <c r="G263" s="1941"/>
      <c r="H263" s="1951" t="s">
        <v>325</v>
      </c>
      <c r="I263" s="1941"/>
      <c r="J263" s="1951" t="s">
        <v>313</v>
      </c>
      <c r="K263" s="1941"/>
      <c r="L263" s="1941"/>
      <c r="M263" s="1951" t="s">
        <v>312</v>
      </c>
      <c r="N263" s="1941"/>
      <c r="O263" s="1941"/>
      <c r="P263" s="1951" t="s">
        <v>312</v>
      </c>
      <c r="Q263" s="1941"/>
      <c r="R263" s="1951"/>
      <c r="S263" s="1941"/>
      <c r="T263" s="1954" t="s">
        <v>365</v>
      </c>
      <c r="U263" s="1941"/>
      <c r="V263" s="1941"/>
      <c r="W263" s="1941"/>
      <c r="X263" s="1941"/>
      <c r="Y263" s="1941"/>
      <c r="Z263" s="1941"/>
      <c r="AA263" s="1941"/>
      <c r="AB263" s="1951" t="s">
        <v>306</v>
      </c>
      <c r="AC263" s="1941"/>
      <c r="AD263" s="1941"/>
      <c r="AE263" s="1941"/>
      <c r="AF263" s="1941"/>
      <c r="AG263" s="1951" t="s">
        <v>307</v>
      </c>
      <c r="AH263" s="1941"/>
      <c r="AI263" s="1941"/>
      <c r="AJ263" s="455" t="s">
        <v>86</v>
      </c>
      <c r="AK263" s="1952" t="s">
        <v>308</v>
      </c>
      <c r="AL263" s="1941"/>
      <c r="AM263" s="1941"/>
      <c r="AN263" s="1941"/>
      <c r="AO263" s="1941"/>
      <c r="AP263" s="1941"/>
      <c r="AQ263" s="456">
        <v>868452358</v>
      </c>
      <c r="AR263" s="456">
        <v>868452358</v>
      </c>
      <c r="AS263" s="517">
        <v>0</v>
      </c>
      <c r="AT263" s="464">
        <v>0</v>
      </c>
      <c r="AU263" s="456">
        <v>790861233</v>
      </c>
      <c r="AV263" s="456">
        <v>77591125</v>
      </c>
      <c r="AW263" s="463">
        <v>255922900</v>
      </c>
      <c r="AX263" s="456">
        <v>534938333</v>
      </c>
      <c r="AY263" s="456">
        <v>255922900</v>
      </c>
      <c r="AZ263" s="457">
        <v>0</v>
      </c>
      <c r="BA263" s="456">
        <v>255922900</v>
      </c>
      <c r="BB263" s="457">
        <v>0</v>
      </c>
      <c r="BC263" s="457">
        <v>0</v>
      </c>
    </row>
    <row r="264" spans="1:55" s="365" customFormat="1" ht="13.5" x14ac:dyDescent="0.2">
      <c r="A264" s="462" t="str">
        <f t="shared" si="10"/>
        <v>C25021000601210</v>
      </c>
      <c r="B264" s="1951" t="s">
        <v>120</v>
      </c>
      <c r="C264" s="1941"/>
      <c r="D264" s="1951" t="s">
        <v>355</v>
      </c>
      <c r="E264" s="1941"/>
      <c r="F264" s="1951" t="s">
        <v>357</v>
      </c>
      <c r="G264" s="1941"/>
      <c r="H264" s="1951" t="s">
        <v>325</v>
      </c>
      <c r="I264" s="1941"/>
      <c r="J264" s="1951" t="s">
        <v>313</v>
      </c>
      <c r="K264" s="1941"/>
      <c r="L264" s="1941"/>
      <c r="M264" s="1951" t="s">
        <v>312</v>
      </c>
      <c r="N264" s="1941"/>
      <c r="O264" s="1941"/>
      <c r="P264" s="1951" t="s">
        <v>315</v>
      </c>
      <c r="Q264" s="1941"/>
      <c r="R264" s="1951"/>
      <c r="S264" s="1941"/>
      <c r="T264" s="1954" t="s">
        <v>360</v>
      </c>
      <c r="U264" s="1941"/>
      <c r="V264" s="1941"/>
      <c r="W264" s="1941"/>
      <c r="X264" s="1941"/>
      <c r="Y264" s="1941"/>
      <c r="Z264" s="1941"/>
      <c r="AA264" s="1941"/>
      <c r="AB264" s="1951" t="s">
        <v>306</v>
      </c>
      <c r="AC264" s="1941"/>
      <c r="AD264" s="1941"/>
      <c r="AE264" s="1941"/>
      <c r="AF264" s="1941"/>
      <c r="AG264" s="1951" t="s">
        <v>307</v>
      </c>
      <c r="AH264" s="1941"/>
      <c r="AI264" s="1941"/>
      <c r="AJ264" s="455" t="s">
        <v>86</v>
      </c>
      <c r="AK264" s="1952" t="s">
        <v>308</v>
      </c>
      <c r="AL264" s="1941"/>
      <c r="AM264" s="1941"/>
      <c r="AN264" s="1941"/>
      <c r="AO264" s="1941"/>
      <c r="AP264" s="1941"/>
      <c r="AQ264" s="456">
        <v>370000000</v>
      </c>
      <c r="AR264" s="456">
        <v>370000000</v>
      </c>
      <c r="AS264" s="517">
        <v>0</v>
      </c>
      <c r="AT264" s="464">
        <v>0</v>
      </c>
      <c r="AU264" s="456">
        <v>370000000</v>
      </c>
      <c r="AV264" s="457">
        <v>0</v>
      </c>
      <c r="AW264" s="463">
        <v>74000000</v>
      </c>
      <c r="AX264" s="456">
        <v>296000000</v>
      </c>
      <c r="AY264" s="456">
        <v>74000000</v>
      </c>
      <c r="AZ264" s="457">
        <v>0</v>
      </c>
      <c r="BA264" s="456">
        <v>74000000</v>
      </c>
      <c r="BB264" s="457">
        <v>0</v>
      </c>
      <c r="BC264" s="457">
        <v>0</v>
      </c>
    </row>
    <row r="265" spans="1:55" s="365" customFormat="1" ht="13.5" x14ac:dyDescent="0.2">
      <c r="A265" s="462" t="str">
        <f t="shared" si="10"/>
        <v>C25021000601310</v>
      </c>
      <c r="B265" s="1951" t="s">
        <v>120</v>
      </c>
      <c r="C265" s="1941"/>
      <c r="D265" s="1951" t="s">
        <v>355</v>
      </c>
      <c r="E265" s="1941"/>
      <c r="F265" s="1951" t="s">
        <v>357</v>
      </c>
      <c r="G265" s="1941"/>
      <c r="H265" s="1951" t="s">
        <v>325</v>
      </c>
      <c r="I265" s="1941"/>
      <c r="J265" s="1951" t="s">
        <v>313</v>
      </c>
      <c r="K265" s="1941"/>
      <c r="L265" s="1941"/>
      <c r="M265" s="1951" t="s">
        <v>312</v>
      </c>
      <c r="N265" s="1941"/>
      <c r="O265" s="1941"/>
      <c r="P265" s="1951" t="s">
        <v>322</v>
      </c>
      <c r="Q265" s="1941"/>
      <c r="R265" s="1951"/>
      <c r="S265" s="1941"/>
      <c r="T265" s="1954" t="s">
        <v>361</v>
      </c>
      <c r="U265" s="1941"/>
      <c r="V265" s="1941"/>
      <c r="W265" s="1941"/>
      <c r="X265" s="1941"/>
      <c r="Y265" s="1941"/>
      <c r="Z265" s="1941"/>
      <c r="AA265" s="1941"/>
      <c r="AB265" s="1951" t="s">
        <v>306</v>
      </c>
      <c r="AC265" s="1941"/>
      <c r="AD265" s="1941"/>
      <c r="AE265" s="1941"/>
      <c r="AF265" s="1941"/>
      <c r="AG265" s="1951" t="s">
        <v>307</v>
      </c>
      <c r="AH265" s="1941"/>
      <c r="AI265" s="1941"/>
      <c r="AJ265" s="455" t="s">
        <v>86</v>
      </c>
      <c r="AK265" s="1952" t="s">
        <v>308</v>
      </c>
      <c r="AL265" s="1941"/>
      <c r="AM265" s="1941"/>
      <c r="AN265" s="1941"/>
      <c r="AO265" s="1941"/>
      <c r="AP265" s="1941"/>
      <c r="AQ265" s="456">
        <v>390000000</v>
      </c>
      <c r="AR265" s="456">
        <v>390000000</v>
      </c>
      <c r="AS265" s="517">
        <v>0</v>
      </c>
      <c r="AT265" s="464">
        <v>0</v>
      </c>
      <c r="AU265" s="456">
        <v>390000000</v>
      </c>
      <c r="AV265" s="457">
        <v>0</v>
      </c>
      <c r="AW265" s="463">
        <v>51240318</v>
      </c>
      <c r="AX265" s="456">
        <v>338759682</v>
      </c>
      <c r="AY265" s="456">
        <v>51240318</v>
      </c>
      <c r="AZ265" s="457">
        <v>0</v>
      </c>
      <c r="BA265" s="456">
        <v>51240318</v>
      </c>
      <c r="BB265" s="457">
        <v>0</v>
      </c>
      <c r="BC265" s="457">
        <v>0</v>
      </c>
    </row>
    <row r="266" spans="1:55" s="365" customFormat="1" ht="13.5" x14ac:dyDescent="0.2">
      <c r="A266" s="462" t="str">
        <f t="shared" si="10"/>
        <v>C25021000601410</v>
      </c>
      <c r="B266" s="1951" t="s">
        <v>120</v>
      </c>
      <c r="C266" s="1941"/>
      <c r="D266" s="1951" t="s">
        <v>355</v>
      </c>
      <c r="E266" s="1941"/>
      <c r="F266" s="1951" t="s">
        <v>357</v>
      </c>
      <c r="G266" s="1941"/>
      <c r="H266" s="1951" t="s">
        <v>325</v>
      </c>
      <c r="I266" s="1941"/>
      <c r="J266" s="1951" t="s">
        <v>313</v>
      </c>
      <c r="K266" s="1941"/>
      <c r="L266" s="1941"/>
      <c r="M266" s="1951" t="s">
        <v>312</v>
      </c>
      <c r="N266" s="1941"/>
      <c r="O266" s="1941"/>
      <c r="P266" s="1951" t="s">
        <v>316</v>
      </c>
      <c r="Q266" s="1941"/>
      <c r="R266" s="1951"/>
      <c r="S266" s="1941"/>
      <c r="T266" s="1954" t="s">
        <v>105</v>
      </c>
      <c r="U266" s="1941"/>
      <c r="V266" s="1941"/>
      <c r="W266" s="1941"/>
      <c r="X266" s="1941"/>
      <c r="Y266" s="1941"/>
      <c r="Z266" s="1941"/>
      <c r="AA266" s="1941"/>
      <c r="AB266" s="1951" t="s">
        <v>306</v>
      </c>
      <c r="AC266" s="1941"/>
      <c r="AD266" s="1941"/>
      <c r="AE266" s="1941"/>
      <c r="AF266" s="1941"/>
      <c r="AG266" s="1951" t="s">
        <v>307</v>
      </c>
      <c r="AH266" s="1941"/>
      <c r="AI266" s="1941"/>
      <c r="AJ266" s="455" t="s">
        <v>86</v>
      </c>
      <c r="AK266" s="1952" t="s">
        <v>308</v>
      </c>
      <c r="AL266" s="1941"/>
      <c r="AM266" s="1941"/>
      <c r="AN266" s="1941"/>
      <c r="AO266" s="1941"/>
      <c r="AP266" s="1941"/>
      <c r="AQ266" s="456">
        <v>1171547642</v>
      </c>
      <c r="AR266" s="456">
        <v>1171547642</v>
      </c>
      <c r="AS266" s="517">
        <v>0</v>
      </c>
      <c r="AT266" s="464">
        <v>0</v>
      </c>
      <c r="AU266" s="456">
        <v>993772518</v>
      </c>
      <c r="AV266" s="456">
        <v>177775124</v>
      </c>
      <c r="AW266" s="463">
        <v>839700826</v>
      </c>
      <c r="AX266" s="456">
        <v>154071692</v>
      </c>
      <c r="AY266" s="456">
        <v>802779965</v>
      </c>
      <c r="AZ266" s="456">
        <v>36920861</v>
      </c>
      <c r="BA266" s="456">
        <v>802779965</v>
      </c>
      <c r="BB266" s="457">
        <v>0</v>
      </c>
      <c r="BC266" s="456">
        <v>1535129</v>
      </c>
    </row>
    <row r="267" spans="1:55" s="365" customFormat="1" ht="13.5" x14ac:dyDescent="0.2">
      <c r="A267" s="462" t="str">
        <f t="shared" si="10"/>
        <v>C25021000601710</v>
      </c>
      <c r="B267" s="1951" t="s">
        <v>120</v>
      </c>
      <c r="C267" s="1941"/>
      <c r="D267" s="1951" t="s">
        <v>355</v>
      </c>
      <c r="E267" s="1941"/>
      <c r="F267" s="1951" t="s">
        <v>357</v>
      </c>
      <c r="G267" s="1941"/>
      <c r="H267" s="1951" t="s">
        <v>325</v>
      </c>
      <c r="I267" s="1941"/>
      <c r="J267" s="1951" t="s">
        <v>313</v>
      </c>
      <c r="K267" s="1941"/>
      <c r="L267" s="1941"/>
      <c r="M267" s="1951" t="s">
        <v>312</v>
      </c>
      <c r="N267" s="1941"/>
      <c r="O267" s="1941"/>
      <c r="P267" s="1951" t="s">
        <v>326</v>
      </c>
      <c r="Q267" s="1941"/>
      <c r="R267" s="1951"/>
      <c r="S267" s="1941"/>
      <c r="T267" s="1954" t="s">
        <v>368</v>
      </c>
      <c r="U267" s="1941"/>
      <c r="V267" s="1941"/>
      <c r="W267" s="1941"/>
      <c r="X267" s="1941"/>
      <c r="Y267" s="1941"/>
      <c r="Z267" s="1941"/>
      <c r="AA267" s="1941"/>
      <c r="AB267" s="1951" t="s">
        <v>306</v>
      </c>
      <c r="AC267" s="1941"/>
      <c r="AD267" s="1941"/>
      <c r="AE267" s="1941"/>
      <c r="AF267" s="1941"/>
      <c r="AG267" s="1951" t="s">
        <v>307</v>
      </c>
      <c r="AH267" s="1941"/>
      <c r="AI267" s="1941"/>
      <c r="AJ267" s="455" t="s">
        <v>86</v>
      </c>
      <c r="AK267" s="1952" t="s">
        <v>308</v>
      </c>
      <c r="AL267" s="1941"/>
      <c r="AM267" s="1941"/>
      <c r="AN267" s="1941"/>
      <c r="AO267" s="1941"/>
      <c r="AP267" s="1941"/>
      <c r="AQ267" s="456">
        <v>100000000</v>
      </c>
      <c r="AR267" s="457">
        <v>0</v>
      </c>
      <c r="AS267" s="516">
        <v>100000000</v>
      </c>
      <c r="AT267" s="464">
        <v>0</v>
      </c>
      <c r="AU267" s="457">
        <v>0</v>
      </c>
      <c r="AV267" s="457">
        <v>0</v>
      </c>
      <c r="AW267" s="464">
        <v>0</v>
      </c>
      <c r="AX267" s="457">
        <v>0</v>
      </c>
      <c r="AY267" s="457">
        <v>0</v>
      </c>
      <c r="AZ267" s="457">
        <v>0</v>
      </c>
      <c r="BA267" s="457">
        <v>0</v>
      </c>
      <c r="BB267" s="457">
        <v>0</v>
      </c>
      <c r="BC267" s="457">
        <v>0</v>
      </c>
    </row>
    <row r="268" spans="1:55" s="365" customFormat="1" ht="13.5" x14ac:dyDescent="0.2">
      <c r="A268" s="462" t="str">
        <f t="shared" si="10"/>
        <v>C25021000710</v>
      </c>
      <c r="B268" s="1951" t="s">
        <v>120</v>
      </c>
      <c r="C268" s="1941"/>
      <c r="D268" s="1951" t="s">
        <v>355</v>
      </c>
      <c r="E268" s="1941"/>
      <c r="F268" s="1951" t="s">
        <v>357</v>
      </c>
      <c r="G268" s="1941"/>
      <c r="H268" s="1951" t="s">
        <v>326</v>
      </c>
      <c r="I268" s="1941"/>
      <c r="J268" s="1951"/>
      <c r="K268" s="1941"/>
      <c r="L268" s="1941"/>
      <c r="M268" s="1951"/>
      <c r="N268" s="1941"/>
      <c r="O268" s="1941"/>
      <c r="P268" s="1951"/>
      <c r="Q268" s="1941"/>
      <c r="R268" s="1951"/>
      <c r="S268" s="1941"/>
      <c r="T268" s="1954" t="s">
        <v>369</v>
      </c>
      <c r="U268" s="1941"/>
      <c r="V268" s="1941"/>
      <c r="W268" s="1941"/>
      <c r="X268" s="1941"/>
      <c r="Y268" s="1941"/>
      <c r="Z268" s="1941"/>
      <c r="AA268" s="1941"/>
      <c r="AB268" s="1951" t="s">
        <v>306</v>
      </c>
      <c r="AC268" s="1941"/>
      <c r="AD268" s="1941"/>
      <c r="AE268" s="1941"/>
      <c r="AF268" s="1941"/>
      <c r="AG268" s="1951" t="s">
        <v>307</v>
      </c>
      <c r="AH268" s="1941"/>
      <c r="AI268" s="1941"/>
      <c r="AJ268" s="455" t="s">
        <v>86</v>
      </c>
      <c r="AK268" s="1952" t="s">
        <v>308</v>
      </c>
      <c r="AL268" s="1941"/>
      <c r="AM268" s="1941"/>
      <c r="AN268" s="1941"/>
      <c r="AO268" s="1941"/>
      <c r="AP268" s="1941"/>
      <c r="AQ268" s="456">
        <v>4700000000</v>
      </c>
      <c r="AR268" s="456">
        <v>3367220000</v>
      </c>
      <c r="AS268" s="516">
        <v>1332780000</v>
      </c>
      <c r="AT268" s="464">
        <v>0</v>
      </c>
      <c r="AU268" s="456">
        <v>2718158593</v>
      </c>
      <c r="AV268" s="456">
        <v>649061407</v>
      </c>
      <c r="AW268" s="463">
        <v>928301621</v>
      </c>
      <c r="AX268" s="456">
        <v>1789856972</v>
      </c>
      <c r="AY268" s="456">
        <v>910197653</v>
      </c>
      <c r="AZ268" s="456">
        <v>18103968</v>
      </c>
      <c r="BA268" s="456">
        <v>910197653</v>
      </c>
      <c r="BB268" s="457">
        <v>0</v>
      </c>
      <c r="BC268" s="457">
        <v>0</v>
      </c>
    </row>
    <row r="269" spans="1:55" s="365" customFormat="1" ht="13.5" x14ac:dyDescent="0.2">
      <c r="A269" s="462" t="str">
        <f t="shared" si="10"/>
        <v>C250210007010</v>
      </c>
      <c r="B269" s="1940" t="s">
        <v>120</v>
      </c>
      <c r="C269" s="1941"/>
      <c r="D269" s="1940" t="s">
        <v>355</v>
      </c>
      <c r="E269" s="1941"/>
      <c r="F269" s="1940" t="s">
        <v>357</v>
      </c>
      <c r="G269" s="1941"/>
      <c r="H269" s="1940" t="s">
        <v>326</v>
      </c>
      <c r="I269" s="1941"/>
      <c r="J269" s="1940" t="s">
        <v>313</v>
      </c>
      <c r="K269" s="1941"/>
      <c r="L269" s="1941"/>
      <c r="M269" s="1940"/>
      <c r="N269" s="1941"/>
      <c r="O269" s="1941"/>
      <c r="P269" s="1940"/>
      <c r="Q269" s="1941"/>
      <c r="R269" s="1940"/>
      <c r="S269" s="1941"/>
      <c r="T269" s="1944" t="s">
        <v>369</v>
      </c>
      <c r="U269" s="1941"/>
      <c r="V269" s="1941"/>
      <c r="W269" s="1941"/>
      <c r="X269" s="1941"/>
      <c r="Y269" s="1941"/>
      <c r="Z269" s="1941"/>
      <c r="AA269" s="1941"/>
      <c r="AB269" s="1940" t="s">
        <v>306</v>
      </c>
      <c r="AC269" s="1941"/>
      <c r="AD269" s="1941"/>
      <c r="AE269" s="1941"/>
      <c r="AF269" s="1941"/>
      <c r="AG269" s="1940" t="s">
        <v>307</v>
      </c>
      <c r="AH269" s="1941"/>
      <c r="AI269" s="1941"/>
      <c r="AJ269" s="451" t="s">
        <v>86</v>
      </c>
      <c r="AK269" s="1947" t="s">
        <v>308</v>
      </c>
      <c r="AL269" s="1941"/>
      <c r="AM269" s="1941"/>
      <c r="AN269" s="1941"/>
      <c r="AO269" s="1941"/>
      <c r="AP269" s="1941"/>
      <c r="AQ269" s="452">
        <v>3500000000</v>
      </c>
      <c r="AR269" s="452">
        <v>3367220000</v>
      </c>
      <c r="AS269" s="514">
        <v>132780000</v>
      </c>
      <c r="AT269" s="559">
        <v>0</v>
      </c>
      <c r="AU269" s="452">
        <v>2718158593</v>
      </c>
      <c r="AV269" s="452">
        <v>649061407</v>
      </c>
      <c r="AW269" s="558">
        <v>928301621</v>
      </c>
      <c r="AX269" s="452">
        <v>1789856972</v>
      </c>
      <c r="AY269" s="452">
        <v>910197653</v>
      </c>
      <c r="AZ269" s="452">
        <v>18103968</v>
      </c>
      <c r="BA269" s="452">
        <v>910197653</v>
      </c>
      <c r="BB269" s="453">
        <v>0</v>
      </c>
      <c r="BC269" s="453">
        <v>0</v>
      </c>
    </row>
    <row r="270" spans="1:55" s="365" customFormat="1" ht="13.5" x14ac:dyDescent="0.2">
      <c r="A270" s="462" t="str">
        <f t="shared" si="10"/>
        <v>C2502100070210</v>
      </c>
      <c r="B270" s="1940" t="s">
        <v>120</v>
      </c>
      <c r="C270" s="1941"/>
      <c r="D270" s="1940" t="s">
        <v>355</v>
      </c>
      <c r="E270" s="1941"/>
      <c r="F270" s="1940" t="s">
        <v>357</v>
      </c>
      <c r="G270" s="1941"/>
      <c r="H270" s="1940" t="s">
        <v>326</v>
      </c>
      <c r="I270" s="1941"/>
      <c r="J270" s="1940" t="s">
        <v>313</v>
      </c>
      <c r="K270" s="1941"/>
      <c r="L270" s="1941"/>
      <c r="M270" s="1940" t="s">
        <v>315</v>
      </c>
      <c r="N270" s="1941"/>
      <c r="O270" s="1941"/>
      <c r="P270" s="1940"/>
      <c r="Q270" s="1941"/>
      <c r="R270" s="1940"/>
      <c r="S270" s="1941"/>
      <c r="T270" s="1944" t="s">
        <v>359</v>
      </c>
      <c r="U270" s="1941"/>
      <c r="V270" s="1941"/>
      <c r="W270" s="1941"/>
      <c r="X270" s="1941"/>
      <c r="Y270" s="1941"/>
      <c r="Z270" s="1941"/>
      <c r="AA270" s="1941"/>
      <c r="AB270" s="1940" t="s">
        <v>306</v>
      </c>
      <c r="AC270" s="1941"/>
      <c r="AD270" s="1941"/>
      <c r="AE270" s="1941"/>
      <c r="AF270" s="1941"/>
      <c r="AG270" s="1940" t="s">
        <v>307</v>
      </c>
      <c r="AH270" s="1941"/>
      <c r="AI270" s="1941"/>
      <c r="AJ270" s="451" t="s">
        <v>86</v>
      </c>
      <c r="AK270" s="1947" t="s">
        <v>308</v>
      </c>
      <c r="AL270" s="1941"/>
      <c r="AM270" s="1941"/>
      <c r="AN270" s="1941"/>
      <c r="AO270" s="1941"/>
      <c r="AP270" s="1941"/>
      <c r="AQ270" s="452">
        <v>3500000000</v>
      </c>
      <c r="AR270" s="452">
        <v>3367220000</v>
      </c>
      <c r="AS270" s="514">
        <v>132780000</v>
      </c>
      <c r="AT270" s="559">
        <v>0</v>
      </c>
      <c r="AU270" s="452">
        <v>2718158593</v>
      </c>
      <c r="AV270" s="452">
        <v>649061407</v>
      </c>
      <c r="AW270" s="558">
        <v>928301621</v>
      </c>
      <c r="AX270" s="452">
        <v>1789856972</v>
      </c>
      <c r="AY270" s="452">
        <v>910197653</v>
      </c>
      <c r="AZ270" s="452">
        <v>18103968</v>
      </c>
      <c r="BA270" s="452">
        <v>910197653</v>
      </c>
      <c r="BB270" s="453">
        <v>0</v>
      </c>
      <c r="BC270" s="453">
        <v>0</v>
      </c>
    </row>
    <row r="271" spans="1:55" s="365" customFormat="1" ht="13.5" x14ac:dyDescent="0.2">
      <c r="A271" s="462" t="str">
        <f t="shared" si="10"/>
        <v>C25021000702110</v>
      </c>
      <c r="B271" s="1951" t="s">
        <v>120</v>
      </c>
      <c r="C271" s="1941"/>
      <c r="D271" s="1951" t="s">
        <v>355</v>
      </c>
      <c r="E271" s="1941"/>
      <c r="F271" s="1951" t="s">
        <v>357</v>
      </c>
      <c r="G271" s="1941"/>
      <c r="H271" s="1951" t="s">
        <v>326</v>
      </c>
      <c r="I271" s="1941"/>
      <c r="J271" s="1951" t="s">
        <v>313</v>
      </c>
      <c r="K271" s="1941"/>
      <c r="L271" s="1941"/>
      <c r="M271" s="1951" t="s">
        <v>315</v>
      </c>
      <c r="N271" s="1941"/>
      <c r="O271" s="1941"/>
      <c r="P271" s="1951" t="s">
        <v>312</v>
      </c>
      <c r="Q271" s="1941"/>
      <c r="R271" s="1951"/>
      <c r="S271" s="1941"/>
      <c r="T271" s="1954" t="s">
        <v>365</v>
      </c>
      <c r="U271" s="1941"/>
      <c r="V271" s="1941"/>
      <c r="W271" s="1941"/>
      <c r="X271" s="1941"/>
      <c r="Y271" s="1941"/>
      <c r="Z271" s="1941"/>
      <c r="AA271" s="1941"/>
      <c r="AB271" s="1951" t="s">
        <v>306</v>
      </c>
      <c r="AC271" s="1941"/>
      <c r="AD271" s="1941"/>
      <c r="AE271" s="1941"/>
      <c r="AF271" s="1941"/>
      <c r="AG271" s="1951" t="s">
        <v>307</v>
      </c>
      <c r="AH271" s="1941"/>
      <c r="AI271" s="1941"/>
      <c r="AJ271" s="455" t="s">
        <v>86</v>
      </c>
      <c r="AK271" s="1952" t="s">
        <v>308</v>
      </c>
      <c r="AL271" s="1941"/>
      <c r="AM271" s="1941"/>
      <c r="AN271" s="1941"/>
      <c r="AO271" s="1941"/>
      <c r="AP271" s="1941"/>
      <c r="AQ271" s="456">
        <v>2400000000</v>
      </c>
      <c r="AR271" s="456">
        <v>2342220000</v>
      </c>
      <c r="AS271" s="516">
        <v>57780000</v>
      </c>
      <c r="AT271" s="464">
        <v>0</v>
      </c>
      <c r="AU271" s="456">
        <v>1914217999</v>
      </c>
      <c r="AV271" s="456">
        <v>428002001</v>
      </c>
      <c r="AW271" s="463">
        <v>561257319</v>
      </c>
      <c r="AX271" s="456">
        <v>1352960680</v>
      </c>
      <c r="AY271" s="456">
        <v>561257319</v>
      </c>
      <c r="AZ271" s="457">
        <v>0</v>
      </c>
      <c r="BA271" s="456">
        <v>561257319</v>
      </c>
      <c r="BB271" s="457">
        <v>0</v>
      </c>
      <c r="BC271" s="457">
        <v>0</v>
      </c>
    </row>
    <row r="272" spans="1:55" s="365" customFormat="1" ht="13.5" x14ac:dyDescent="0.2">
      <c r="A272" s="462" t="str">
        <f t="shared" si="10"/>
        <v>C25021000702210</v>
      </c>
      <c r="B272" s="1951" t="s">
        <v>120</v>
      </c>
      <c r="C272" s="1941"/>
      <c r="D272" s="1951" t="s">
        <v>355</v>
      </c>
      <c r="E272" s="1941"/>
      <c r="F272" s="1951" t="s">
        <v>357</v>
      </c>
      <c r="G272" s="1941"/>
      <c r="H272" s="1951" t="s">
        <v>326</v>
      </c>
      <c r="I272" s="1941"/>
      <c r="J272" s="1951" t="s">
        <v>313</v>
      </c>
      <c r="K272" s="1941"/>
      <c r="L272" s="1941"/>
      <c r="M272" s="1951" t="s">
        <v>315</v>
      </c>
      <c r="N272" s="1941"/>
      <c r="O272" s="1941"/>
      <c r="P272" s="1951" t="s">
        <v>315</v>
      </c>
      <c r="Q272" s="1941"/>
      <c r="R272" s="1951"/>
      <c r="S272" s="1941"/>
      <c r="T272" s="1954" t="s">
        <v>360</v>
      </c>
      <c r="U272" s="1941"/>
      <c r="V272" s="1941"/>
      <c r="W272" s="1941"/>
      <c r="X272" s="1941"/>
      <c r="Y272" s="1941"/>
      <c r="Z272" s="1941"/>
      <c r="AA272" s="1941"/>
      <c r="AB272" s="1951" t="s">
        <v>306</v>
      </c>
      <c r="AC272" s="1941"/>
      <c r="AD272" s="1941"/>
      <c r="AE272" s="1941"/>
      <c r="AF272" s="1941"/>
      <c r="AG272" s="1951" t="s">
        <v>307</v>
      </c>
      <c r="AH272" s="1941"/>
      <c r="AI272" s="1941"/>
      <c r="AJ272" s="455" t="s">
        <v>86</v>
      </c>
      <c r="AK272" s="1952" t="s">
        <v>308</v>
      </c>
      <c r="AL272" s="1941"/>
      <c r="AM272" s="1941"/>
      <c r="AN272" s="1941"/>
      <c r="AO272" s="1941"/>
      <c r="AP272" s="1941"/>
      <c r="AQ272" s="456">
        <v>375000000</v>
      </c>
      <c r="AR272" s="456">
        <v>375000000</v>
      </c>
      <c r="AS272" s="517">
        <v>0</v>
      </c>
      <c r="AT272" s="464">
        <v>0</v>
      </c>
      <c r="AU272" s="456">
        <v>375000000</v>
      </c>
      <c r="AV272" s="457">
        <v>0</v>
      </c>
      <c r="AW272" s="463">
        <v>75000000</v>
      </c>
      <c r="AX272" s="456">
        <v>300000000</v>
      </c>
      <c r="AY272" s="456">
        <v>75000000</v>
      </c>
      <c r="AZ272" s="457">
        <v>0</v>
      </c>
      <c r="BA272" s="456">
        <v>75000000</v>
      </c>
      <c r="BB272" s="457">
        <v>0</v>
      </c>
      <c r="BC272" s="457">
        <v>0</v>
      </c>
    </row>
    <row r="273" spans="1:55" s="365" customFormat="1" ht="13.5" x14ac:dyDescent="0.2">
      <c r="A273" s="462" t="str">
        <f t="shared" si="10"/>
        <v>C25021000702310</v>
      </c>
      <c r="B273" s="1951" t="s">
        <v>120</v>
      </c>
      <c r="C273" s="1941"/>
      <c r="D273" s="1951" t="s">
        <v>355</v>
      </c>
      <c r="E273" s="1941"/>
      <c r="F273" s="1951" t="s">
        <v>357</v>
      </c>
      <c r="G273" s="1941"/>
      <c r="H273" s="1951" t="s">
        <v>326</v>
      </c>
      <c r="I273" s="1941"/>
      <c r="J273" s="1951" t="s">
        <v>313</v>
      </c>
      <c r="K273" s="1941"/>
      <c r="L273" s="1941"/>
      <c r="M273" s="1951" t="s">
        <v>315</v>
      </c>
      <c r="N273" s="1941"/>
      <c r="O273" s="1941"/>
      <c r="P273" s="1951" t="s">
        <v>322</v>
      </c>
      <c r="Q273" s="1941"/>
      <c r="R273" s="1951"/>
      <c r="S273" s="1941"/>
      <c r="T273" s="1954" t="s">
        <v>361</v>
      </c>
      <c r="U273" s="1941"/>
      <c r="V273" s="1941"/>
      <c r="W273" s="1941"/>
      <c r="X273" s="1941"/>
      <c r="Y273" s="1941"/>
      <c r="Z273" s="1941"/>
      <c r="AA273" s="1941"/>
      <c r="AB273" s="1951" t="s">
        <v>306</v>
      </c>
      <c r="AC273" s="1941"/>
      <c r="AD273" s="1941"/>
      <c r="AE273" s="1941"/>
      <c r="AF273" s="1941"/>
      <c r="AG273" s="1951" t="s">
        <v>307</v>
      </c>
      <c r="AH273" s="1941"/>
      <c r="AI273" s="1941"/>
      <c r="AJ273" s="455" t="s">
        <v>86</v>
      </c>
      <c r="AK273" s="1952" t="s">
        <v>308</v>
      </c>
      <c r="AL273" s="1941"/>
      <c r="AM273" s="1941"/>
      <c r="AN273" s="1941"/>
      <c r="AO273" s="1941"/>
      <c r="AP273" s="1941"/>
      <c r="AQ273" s="456">
        <v>150000000</v>
      </c>
      <c r="AR273" s="456">
        <v>150000000</v>
      </c>
      <c r="AS273" s="517">
        <v>0</v>
      </c>
      <c r="AT273" s="464">
        <v>0</v>
      </c>
      <c r="AU273" s="456">
        <v>150000000</v>
      </c>
      <c r="AV273" s="457">
        <v>0</v>
      </c>
      <c r="AW273" s="463">
        <v>76781230</v>
      </c>
      <c r="AX273" s="456">
        <v>73218770</v>
      </c>
      <c r="AY273" s="456">
        <v>76781230</v>
      </c>
      <c r="AZ273" s="457">
        <v>0</v>
      </c>
      <c r="BA273" s="456">
        <v>76781230</v>
      </c>
      <c r="BB273" s="457">
        <v>0</v>
      </c>
      <c r="BC273" s="457">
        <v>0</v>
      </c>
    </row>
    <row r="274" spans="1:55" s="365" customFormat="1" ht="13.5" x14ac:dyDescent="0.2">
      <c r="A274" s="462" t="str">
        <f t="shared" si="10"/>
        <v>C25021000702410</v>
      </c>
      <c r="B274" s="1951" t="s">
        <v>120</v>
      </c>
      <c r="C274" s="1941"/>
      <c r="D274" s="1951" t="s">
        <v>355</v>
      </c>
      <c r="E274" s="1941"/>
      <c r="F274" s="1951" t="s">
        <v>357</v>
      </c>
      <c r="G274" s="1941"/>
      <c r="H274" s="1951" t="s">
        <v>326</v>
      </c>
      <c r="I274" s="1941"/>
      <c r="J274" s="1951" t="s">
        <v>313</v>
      </c>
      <c r="K274" s="1941"/>
      <c r="L274" s="1941"/>
      <c r="M274" s="1951" t="s">
        <v>315</v>
      </c>
      <c r="N274" s="1941"/>
      <c r="O274" s="1941"/>
      <c r="P274" s="1951" t="s">
        <v>316</v>
      </c>
      <c r="Q274" s="1941"/>
      <c r="R274" s="1951"/>
      <c r="S274" s="1941"/>
      <c r="T274" s="1954" t="s">
        <v>105</v>
      </c>
      <c r="U274" s="1941"/>
      <c r="V274" s="1941"/>
      <c r="W274" s="1941"/>
      <c r="X274" s="1941"/>
      <c r="Y274" s="1941"/>
      <c r="Z274" s="1941"/>
      <c r="AA274" s="1941"/>
      <c r="AB274" s="1951" t="s">
        <v>306</v>
      </c>
      <c r="AC274" s="1941"/>
      <c r="AD274" s="1941"/>
      <c r="AE274" s="1941"/>
      <c r="AF274" s="1941"/>
      <c r="AG274" s="1951" t="s">
        <v>307</v>
      </c>
      <c r="AH274" s="1941"/>
      <c r="AI274" s="1941"/>
      <c r="AJ274" s="455" t="s">
        <v>86</v>
      </c>
      <c r="AK274" s="1952" t="s">
        <v>308</v>
      </c>
      <c r="AL274" s="1941"/>
      <c r="AM274" s="1941"/>
      <c r="AN274" s="1941"/>
      <c r="AO274" s="1941"/>
      <c r="AP274" s="1941"/>
      <c r="AQ274" s="456">
        <v>500000000</v>
      </c>
      <c r="AR274" s="456">
        <v>500000000</v>
      </c>
      <c r="AS274" s="517">
        <v>0</v>
      </c>
      <c r="AT274" s="464">
        <v>0</v>
      </c>
      <c r="AU274" s="456">
        <v>278940594</v>
      </c>
      <c r="AV274" s="456">
        <v>221059406</v>
      </c>
      <c r="AW274" s="463">
        <v>215263072</v>
      </c>
      <c r="AX274" s="456">
        <v>63677522</v>
      </c>
      <c r="AY274" s="456">
        <v>197159104</v>
      </c>
      <c r="AZ274" s="456">
        <v>18103968</v>
      </c>
      <c r="BA274" s="456">
        <v>197159104</v>
      </c>
      <c r="BB274" s="457">
        <v>0</v>
      </c>
      <c r="BC274" s="457">
        <v>0</v>
      </c>
    </row>
    <row r="275" spans="1:55" s="365" customFormat="1" ht="13.5" x14ac:dyDescent="0.2">
      <c r="A275" s="462" t="str">
        <f t="shared" si="10"/>
        <v>C25021000702610</v>
      </c>
      <c r="B275" s="1951" t="s">
        <v>120</v>
      </c>
      <c r="C275" s="1941"/>
      <c r="D275" s="1951" t="s">
        <v>355</v>
      </c>
      <c r="E275" s="1941"/>
      <c r="F275" s="1951" t="s">
        <v>357</v>
      </c>
      <c r="G275" s="1941"/>
      <c r="H275" s="1951" t="s">
        <v>326</v>
      </c>
      <c r="I275" s="1941"/>
      <c r="J275" s="1951" t="s">
        <v>313</v>
      </c>
      <c r="K275" s="1941"/>
      <c r="L275" s="1941"/>
      <c r="M275" s="1951" t="s">
        <v>315</v>
      </c>
      <c r="N275" s="1941"/>
      <c r="O275" s="1941"/>
      <c r="P275" s="1951" t="s">
        <v>325</v>
      </c>
      <c r="Q275" s="1941"/>
      <c r="R275" s="1951"/>
      <c r="S275" s="1941"/>
      <c r="T275" s="1954" t="s">
        <v>362</v>
      </c>
      <c r="U275" s="1941"/>
      <c r="V275" s="1941"/>
      <c r="W275" s="1941"/>
      <c r="X275" s="1941"/>
      <c r="Y275" s="1941"/>
      <c r="Z275" s="1941"/>
      <c r="AA275" s="1941"/>
      <c r="AB275" s="1951" t="s">
        <v>306</v>
      </c>
      <c r="AC275" s="1941"/>
      <c r="AD275" s="1941"/>
      <c r="AE275" s="1941"/>
      <c r="AF275" s="1941"/>
      <c r="AG275" s="1951" t="s">
        <v>307</v>
      </c>
      <c r="AH275" s="1941"/>
      <c r="AI275" s="1941"/>
      <c r="AJ275" s="455" t="s">
        <v>86</v>
      </c>
      <c r="AK275" s="1952" t="s">
        <v>308</v>
      </c>
      <c r="AL275" s="1941"/>
      <c r="AM275" s="1941"/>
      <c r="AN275" s="1941"/>
      <c r="AO275" s="1941"/>
      <c r="AP275" s="1941"/>
      <c r="AQ275" s="456">
        <v>75000000</v>
      </c>
      <c r="AR275" s="457">
        <v>0</v>
      </c>
      <c r="AS275" s="516">
        <v>75000000</v>
      </c>
      <c r="AT275" s="464">
        <v>0</v>
      </c>
      <c r="AU275" s="457">
        <v>0</v>
      </c>
      <c r="AV275" s="457">
        <v>0</v>
      </c>
      <c r="AW275" s="464">
        <v>0</v>
      </c>
      <c r="AX275" s="457">
        <v>0</v>
      </c>
      <c r="AY275" s="457">
        <v>0</v>
      </c>
      <c r="AZ275" s="457">
        <v>0</v>
      </c>
      <c r="BA275" s="457">
        <v>0</v>
      </c>
      <c r="BB275" s="457">
        <v>0</v>
      </c>
      <c r="BC275" s="457">
        <v>0</v>
      </c>
    </row>
    <row r="276" spans="1:55" s="365" customFormat="1" ht="13.5" x14ac:dyDescent="0.2">
      <c r="A276" s="462" t="str">
        <f t="shared" si="10"/>
        <v>C250210007021110</v>
      </c>
      <c r="B276" s="1951" t="s">
        <v>120</v>
      </c>
      <c r="C276" s="1941"/>
      <c r="D276" s="1951" t="s">
        <v>355</v>
      </c>
      <c r="E276" s="1941"/>
      <c r="F276" s="1951" t="s">
        <v>357</v>
      </c>
      <c r="G276" s="1941"/>
      <c r="H276" s="1951" t="s">
        <v>326</v>
      </c>
      <c r="I276" s="1941"/>
      <c r="J276" s="1951" t="s">
        <v>313</v>
      </c>
      <c r="K276" s="1941"/>
      <c r="L276" s="1941"/>
      <c r="M276" s="1951" t="s">
        <v>315</v>
      </c>
      <c r="N276" s="1941"/>
      <c r="O276" s="1941"/>
      <c r="P276" s="1951" t="s">
        <v>101</v>
      </c>
      <c r="Q276" s="1941"/>
      <c r="R276" s="1951"/>
      <c r="S276" s="1941"/>
      <c r="T276" s="1954" t="s">
        <v>363</v>
      </c>
      <c r="U276" s="1941"/>
      <c r="V276" s="1941"/>
      <c r="W276" s="1941"/>
      <c r="X276" s="1941"/>
      <c r="Y276" s="1941"/>
      <c r="Z276" s="1941"/>
      <c r="AA276" s="1941"/>
      <c r="AB276" s="1951" t="s">
        <v>306</v>
      </c>
      <c r="AC276" s="1941"/>
      <c r="AD276" s="1941"/>
      <c r="AE276" s="1941"/>
      <c r="AF276" s="1941"/>
      <c r="AG276" s="1951" t="s">
        <v>307</v>
      </c>
      <c r="AH276" s="1941"/>
      <c r="AI276" s="1941"/>
      <c r="AJ276" s="455" t="s">
        <v>86</v>
      </c>
      <c r="AK276" s="1952" t="s">
        <v>308</v>
      </c>
      <c r="AL276" s="1941"/>
      <c r="AM276" s="1941"/>
      <c r="AN276" s="1941"/>
      <c r="AO276" s="1941"/>
      <c r="AP276" s="1941"/>
      <c r="AQ276" s="457">
        <v>0</v>
      </c>
      <c r="AR276" s="457">
        <v>0</v>
      </c>
      <c r="AS276" s="517">
        <v>0</v>
      </c>
      <c r="AT276" s="464">
        <v>0</v>
      </c>
      <c r="AU276" s="457">
        <v>0</v>
      </c>
      <c r="AV276" s="457">
        <v>0</v>
      </c>
      <c r="AW276" s="464">
        <v>0</v>
      </c>
      <c r="AX276" s="457">
        <v>0</v>
      </c>
      <c r="AY276" s="457">
        <v>0</v>
      </c>
      <c r="AZ276" s="457">
        <v>0</v>
      </c>
      <c r="BA276" s="457">
        <v>0</v>
      </c>
      <c r="BB276" s="457">
        <v>0</v>
      </c>
      <c r="BC276" s="457">
        <v>0</v>
      </c>
    </row>
    <row r="277" spans="1:55" s="365" customFormat="1" ht="13.5" x14ac:dyDescent="0.2">
      <c r="A277" s="462" t="str">
        <f t="shared" si="10"/>
        <v>C259910</v>
      </c>
      <c r="B277" s="1940" t="s">
        <v>120</v>
      </c>
      <c r="C277" s="1941"/>
      <c r="D277" s="1940" t="s">
        <v>370</v>
      </c>
      <c r="E277" s="1941"/>
      <c r="F277" s="1940"/>
      <c r="G277" s="1941"/>
      <c r="H277" s="1940"/>
      <c r="I277" s="1941"/>
      <c r="J277" s="1940"/>
      <c r="K277" s="1941"/>
      <c r="L277" s="1941"/>
      <c r="M277" s="1940"/>
      <c r="N277" s="1941"/>
      <c r="O277" s="1941"/>
      <c r="P277" s="1940"/>
      <c r="Q277" s="1941"/>
      <c r="R277" s="1940"/>
      <c r="S277" s="1941"/>
      <c r="T277" s="1944" t="s">
        <v>371</v>
      </c>
      <c r="U277" s="1941"/>
      <c r="V277" s="1941"/>
      <c r="W277" s="1941"/>
      <c r="X277" s="1941"/>
      <c r="Y277" s="1941"/>
      <c r="Z277" s="1941"/>
      <c r="AA277" s="1941"/>
      <c r="AB277" s="1940" t="s">
        <v>306</v>
      </c>
      <c r="AC277" s="1941"/>
      <c r="AD277" s="1941"/>
      <c r="AE277" s="1941"/>
      <c r="AF277" s="1941"/>
      <c r="AG277" s="1940" t="s">
        <v>307</v>
      </c>
      <c r="AH277" s="1941"/>
      <c r="AI277" s="1941"/>
      <c r="AJ277" s="451" t="s">
        <v>86</v>
      </c>
      <c r="AK277" s="1947" t="s">
        <v>308</v>
      </c>
      <c r="AL277" s="1941"/>
      <c r="AM277" s="1941"/>
      <c r="AN277" s="1941"/>
      <c r="AO277" s="1941"/>
      <c r="AP277" s="1941"/>
      <c r="AQ277" s="452">
        <v>9670420000</v>
      </c>
      <c r="AR277" s="453">
        <v>0</v>
      </c>
      <c r="AS277" s="514">
        <v>9670420000</v>
      </c>
      <c r="AT277" s="559">
        <v>0</v>
      </c>
      <c r="AU277" s="453">
        <v>0</v>
      </c>
      <c r="AV277" s="453">
        <v>0</v>
      </c>
      <c r="AW277" s="559">
        <v>0</v>
      </c>
      <c r="AX277" s="453">
        <v>0</v>
      </c>
      <c r="AY277" s="453">
        <v>0</v>
      </c>
      <c r="AZ277" s="453">
        <v>0</v>
      </c>
      <c r="BA277" s="453">
        <v>0</v>
      </c>
      <c r="BB277" s="453">
        <v>0</v>
      </c>
      <c r="BC277" s="453">
        <v>0</v>
      </c>
    </row>
    <row r="278" spans="1:55" s="365" customFormat="1" ht="13.5" x14ac:dyDescent="0.2">
      <c r="A278" s="462" t="str">
        <f t="shared" si="10"/>
        <v>C259913</v>
      </c>
      <c r="B278" s="1940" t="s">
        <v>120</v>
      </c>
      <c r="C278" s="1941"/>
      <c r="D278" s="1940" t="s">
        <v>370</v>
      </c>
      <c r="E278" s="1941"/>
      <c r="F278" s="1940"/>
      <c r="G278" s="1941"/>
      <c r="H278" s="1940"/>
      <c r="I278" s="1941"/>
      <c r="J278" s="1940"/>
      <c r="K278" s="1941"/>
      <c r="L278" s="1941"/>
      <c r="M278" s="1940"/>
      <c r="N278" s="1941"/>
      <c r="O278" s="1941"/>
      <c r="P278" s="1940"/>
      <c r="Q278" s="1941"/>
      <c r="R278" s="1940"/>
      <c r="S278" s="1941"/>
      <c r="T278" s="1944" t="s">
        <v>371</v>
      </c>
      <c r="U278" s="1941"/>
      <c r="V278" s="1941"/>
      <c r="W278" s="1941"/>
      <c r="X278" s="1941"/>
      <c r="Y278" s="1941"/>
      <c r="Z278" s="1941"/>
      <c r="AA278" s="1941"/>
      <c r="AB278" s="1940" t="s">
        <v>306</v>
      </c>
      <c r="AC278" s="1941"/>
      <c r="AD278" s="1941"/>
      <c r="AE278" s="1941"/>
      <c r="AF278" s="1941"/>
      <c r="AG278" s="1940" t="s">
        <v>307</v>
      </c>
      <c r="AH278" s="1941"/>
      <c r="AI278" s="1941"/>
      <c r="AJ278" s="451" t="s">
        <v>336</v>
      </c>
      <c r="AK278" s="1947" t="s">
        <v>354</v>
      </c>
      <c r="AL278" s="1941"/>
      <c r="AM278" s="1941"/>
      <c r="AN278" s="1941"/>
      <c r="AO278" s="1941"/>
      <c r="AP278" s="1941"/>
      <c r="AQ278" s="452">
        <v>5000000000</v>
      </c>
      <c r="AR278" s="452">
        <v>5000000000</v>
      </c>
      <c r="AS278" s="515">
        <v>0</v>
      </c>
      <c r="AT278" s="559">
        <v>0</v>
      </c>
      <c r="AU278" s="452">
        <v>5000000000</v>
      </c>
      <c r="AV278" s="453">
        <v>0</v>
      </c>
      <c r="AW278" s="558">
        <v>25907273.640000001</v>
      </c>
      <c r="AX278" s="452">
        <v>4974092726.3599997</v>
      </c>
      <c r="AY278" s="452">
        <v>25907273.640000001</v>
      </c>
      <c r="AZ278" s="453">
        <v>0</v>
      </c>
      <c r="BA278" s="452">
        <v>25907273.640000001</v>
      </c>
      <c r="BB278" s="453">
        <v>0</v>
      </c>
      <c r="BC278" s="453">
        <v>0</v>
      </c>
    </row>
    <row r="279" spans="1:55" s="365" customFormat="1" ht="13.5" x14ac:dyDescent="0.2">
      <c r="A279" s="462" t="str">
        <f t="shared" si="10"/>
        <v>C2599100010</v>
      </c>
      <c r="B279" s="1940" t="s">
        <v>120</v>
      </c>
      <c r="C279" s="1941"/>
      <c r="D279" s="1940" t="s">
        <v>370</v>
      </c>
      <c r="E279" s="1941"/>
      <c r="F279" s="1940" t="s">
        <v>357</v>
      </c>
      <c r="G279" s="1941"/>
      <c r="H279" s="1940"/>
      <c r="I279" s="1941"/>
      <c r="J279" s="1940"/>
      <c r="K279" s="1941"/>
      <c r="L279" s="1941"/>
      <c r="M279" s="1940"/>
      <c r="N279" s="1941"/>
      <c r="O279" s="1941"/>
      <c r="P279" s="1940"/>
      <c r="Q279" s="1941"/>
      <c r="R279" s="1940"/>
      <c r="S279" s="1941"/>
      <c r="T279" s="1944" t="s">
        <v>358</v>
      </c>
      <c r="U279" s="1941"/>
      <c r="V279" s="1941"/>
      <c r="W279" s="1941"/>
      <c r="X279" s="1941"/>
      <c r="Y279" s="1941"/>
      <c r="Z279" s="1941"/>
      <c r="AA279" s="1941"/>
      <c r="AB279" s="1940" t="s">
        <v>306</v>
      </c>
      <c r="AC279" s="1941"/>
      <c r="AD279" s="1941"/>
      <c r="AE279" s="1941"/>
      <c r="AF279" s="1941"/>
      <c r="AG279" s="1940" t="s">
        <v>307</v>
      </c>
      <c r="AH279" s="1941"/>
      <c r="AI279" s="1941"/>
      <c r="AJ279" s="451" t="s">
        <v>86</v>
      </c>
      <c r="AK279" s="1947" t="s">
        <v>308</v>
      </c>
      <c r="AL279" s="1941"/>
      <c r="AM279" s="1941"/>
      <c r="AN279" s="1941"/>
      <c r="AO279" s="1941"/>
      <c r="AP279" s="1941"/>
      <c r="AQ279" s="452">
        <v>9670420000</v>
      </c>
      <c r="AR279" s="453">
        <v>0</v>
      </c>
      <c r="AS279" s="514">
        <v>9670420000</v>
      </c>
      <c r="AT279" s="559">
        <v>0</v>
      </c>
      <c r="AU279" s="453">
        <v>0</v>
      </c>
      <c r="AV279" s="453">
        <v>0</v>
      </c>
      <c r="AW279" s="559">
        <v>0</v>
      </c>
      <c r="AX279" s="453">
        <v>0</v>
      </c>
      <c r="AY279" s="453">
        <v>0</v>
      </c>
      <c r="AZ279" s="453">
        <v>0</v>
      </c>
      <c r="BA279" s="453">
        <v>0</v>
      </c>
      <c r="BB279" s="453">
        <v>0</v>
      </c>
      <c r="BC279" s="453">
        <v>0</v>
      </c>
    </row>
    <row r="280" spans="1:55" s="365" customFormat="1" ht="13.5" x14ac:dyDescent="0.2">
      <c r="A280" s="462" t="str">
        <f t="shared" si="10"/>
        <v>C2599100013</v>
      </c>
      <c r="B280" s="1940" t="s">
        <v>120</v>
      </c>
      <c r="C280" s="1941"/>
      <c r="D280" s="1940" t="s">
        <v>370</v>
      </c>
      <c r="E280" s="1941"/>
      <c r="F280" s="1940" t="s">
        <v>357</v>
      </c>
      <c r="G280" s="1941"/>
      <c r="H280" s="1940"/>
      <c r="I280" s="1941"/>
      <c r="J280" s="1940"/>
      <c r="K280" s="1941"/>
      <c r="L280" s="1941"/>
      <c r="M280" s="1940"/>
      <c r="N280" s="1941"/>
      <c r="O280" s="1941"/>
      <c r="P280" s="1940"/>
      <c r="Q280" s="1941"/>
      <c r="R280" s="1940"/>
      <c r="S280" s="1941"/>
      <c r="T280" s="1944" t="s">
        <v>358</v>
      </c>
      <c r="U280" s="1941"/>
      <c r="V280" s="1941"/>
      <c r="W280" s="1941"/>
      <c r="X280" s="1941"/>
      <c r="Y280" s="1941"/>
      <c r="Z280" s="1941"/>
      <c r="AA280" s="1941"/>
      <c r="AB280" s="1940" t="s">
        <v>306</v>
      </c>
      <c r="AC280" s="1941"/>
      <c r="AD280" s="1941"/>
      <c r="AE280" s="1941"/>
      <c r="AF280" s="1941"/>
      <c r="AG280" s="1940" t="s">
        <v>307</v>
      </c>
      <c r="AH280" s="1941"/>
      <c r="AI280" s="1941"/>
      <c r="AJ280" s="451" t="s">
        <v>336</v>
      </c>
      <c r="AK280" s="1947" t="s">
        <v>354</v>
      </c>
      <c r="AL280" s="1941"/>
      <c r="AM280" s="1941"/>
      <c r="AN280" s="1941"/>
      <c r="AO280" s="1941"/>
      <c r="AP280" s="1941"/>
      <c r="AQ280" s="452">
        <v>5000000000</v>
      </c>
      <c r="AR280" s="452">
        <v>5000000000</v>
      </c>
      <c r="AS280" s="515">
        <v>0</v>
      </c>
      <c r="AT280" s="559">
        <v>0</v>
      </c>
      <c r="AU280" s="452">
        <v>5000000000</v>
      </c>
      <c r="AV280" s="453">
        <v>0</v>
      </c>
      <c r="AW280" s="558">
        <v>25907273.640000001</v>
      </c>
      <c r="AX280" s="452">
        <v>4974092726.3599997</v>
      </c>
      <c r="AY280" s="452">
        <v>25907273.640000001</v>
      </c>
      <c r="AZ280" s="453">
        <v>0</v>
      </c>
      <c r="BA280" s="452">
        <v>25907273.640000001</v>
      </c>
      <c r="BB280" s="453">
        <v>0</v>
      </c>
      <c r="BC280" s="453">
        <v>0</v>
      </c>
    </row>
    <row r="281" spans="1:55" s="568" customFormat="1" ht="13.5" x14ac:dyDescent="0.2">
      <c r="A281" s="568" t="str">
        <f t="shared" si="10"/>
        <v>C25991000110</v>
      </c>
      <c r="B281" s="1960" t="s">
        <v>120</v>
      </c>
      <c r="C281" s="1961"/>
      <c r="D281" s="1960" t="s">
        <v>370</v>
      </c>
      <c r="E281" s="1961"/>
      <c r="F281" s="1960" t="s">
        <v>357</v>
      </c>
      <c r="G281" s="1961"/>
      <c r="H281" s="1960" t="s">
        <v>312</v>
      </c>
      <c r="I281" s="1961"/>
      <c r="J281" s="1960"/>
      <c r="K281" s="1961"/>
      <c r="L281" s="1961"/>
      <c r="M281" s="1960"/>
      <c r="N281" s="1961"/>
      <c r="O281" s="1961"/>
      <c r="P281" s="1960"/>
      <c r="Q281" s="1961"/>
      <c r="R281" s="1960"/>
      <c r="S281" s="1961"/>
      <c r="T281" s="1963" t="s">
        <v>209</v>
      </c>
      <c r="U281" s="1961"/>
      <c r="V281" s="1961"/>
      <c r="W281" s="1961"/>
      <c r="X281" s="1961"/>
      <c r="Y281" s="1961"/>
      <c r="Z281" s="1961"/>
      <c r="AA281" s="1961"/>
      <c r="AB281" s="1960" t="s">
        <v>306</v>
      </c>
      <c r="AC281" s="1961"/>
      <c r="AD281" s="1961"/>
      <c r="AE281" s="1961"/>
      <c r="AF281" s="1961"/>
      <c r="AG281" s="1960" t="s">
        <v>307</v>
      </c>
      <c r="AH281" s="1961"/>
      <c r="AI281" s="1961"/>
      <c r="AJ281" s="569" t="s">
        <v>86</v>
      </c>
      <c r="AK281" s="1962" t="s">
        <v>308</v>
      </c>
      <c r="AL281" s="1961"/>
      <c r="AM281" s="1961"/>
      <c r="AN281" s="1961"/>
      <c r="AO281" s="1961"/>
      <c r="AP281" s="1961"/>
      <c r="AQ281" s="516">
        <v>8396500000</v>
      </c>
      <c r="AR281" s="517">
        <v>0</v>
      </c>
      <c r="AS281" s="516">
        <v>8396500000</v>
      </c>
      <c r="AT281" s="517">
        <v>0</v>
      </c>
      <c r="AU281" s="517">
        <v>0</v>
      </c>
      <c r="AV281" s="517">
        <v>0</v>
      </c>
      <c r="AW281" s="517">
        <v>0</v>
      </c>
      <c r="AX281" s="517">
        <v>0</v>
      </c>
      <c r="AY281" s="517">
        <v>0</v>
      </c>
      <c r="AZ281" s="517">
        <v>0</v>
      </c>
      <c r="BA281" s="517">
        <v>0</v>
      </c>
      <c r="BB281" s="517">
        <v>0</v>
      </c>
      <c r="BC281" s="517">
        <v>0</v>
      </c>
    </row>
    <row r="282" spans="1:55" s="568" customFormat="1" ht="13.5" x14ac:dyDescent="0.2">
      <c r="A282" s="568" t="str">
        <f t="shared" si="10"/>
        <v>C25991000113</v>
      </c>
      <c r="B282" s="1960" t="s">
        <v>120</v>
      </c>
      <c r="C282" s="1961"/>
      <c r="D282" s="1960" t="s">
        <v>370</v>
      </c>
      <c r="E282" s="1961"/>
      <c r="F282" s="1960" t="s">
        <v>357</v>
      </c>
      <c r="G282" s="1961"/>
      <c r="H282" s="1960" t="s">
        <v>312</v>
      </c>
      <c r="I282" s="1961"/>
      <c r="J282" s="1960"/>
      <c r="K282" s="1961"/>
      <c r="L282" s="1961"/>
      <c r="M282" s="1960"/>
      <c r="N282" s="1961"/>
      <c r="O282" s="1961"/>
      <c r="P282" s="1960"/>
      <c r="Q282" s="1961"/>
      <c r="R282" s="1960"/>
      <c r="S282" s="1961"/>
      <c r="T282" s="1963" t="s">
        <v>209</v>
      </c>
      <c r="U282" s="1961"/>
      <c r="V282" s="1961"/>
      <c r="W282" s="1961"/>
      <c r="X282" s="1961"/>
      <c r="Y282" s="1961"/>
      <c r="Z282" s="1961"/>
      <c r="AA282" s="1961"/>
      <c r="AB282" s="1960" t="s">
        <v>306</v>
      </c>
      <c r="AC282" s="1961"/>
      <c r="AD282" s="1961"/>
      <c r="AE282" s="1961"/>
      <c r="AF282" s="1961"/>
      <c r="AG282" s="1960" t="s">
        <v>307</v>
      </c>
      <c r="AH282" s="1961"/>
      <c r="AI282" s="1961"/>
      <c r="AJ282" s="569" t="s">
        <v>336</v>
      </c>
      <c r="AK282" s="1962" t="s">
        <v>354</v>
      </c>
      <c r="AL282" s="1961"/>
      <c r="AM282" s="1961"/>
      <c r="AN282" s="1961"/>
      <c r="AO282" s="1961"/>
      <c r="AP282" s="1961"/>
      <c r="AQ282" s="516">
        <v>5000000000</v>
      </c>
      <c r="AR282" s="516">
        <v>5000000000</v>
      </c>
      <c r="AS282" s="517">
        <v>0</v>
      </c>
      <c r="AT282" s="517">
        <v>0</v>
      </c>
      <c r="AU282" s="516">
        <v>5000000000</v>
      </c>
      <c r="AV282" s="517">
        <v>0</v>
      </c>
      <c r="AW282" s="516">
        <v>25907273.640000001</v>
      </c>
      <c r="AX282" s="516">
        <v>4974092726.3599997</v>
      </c>
      <c r="AY282" s="516">
        <v>25907273.640000001</v>
      </c>
      <c r="AZ282" s="517">
        <v>0</v>
      </c>
      <c r="BA282" s="516">
        <v>25907273.640000001</v>
      </c>
      <c r="BB282" s="517">
        <v>0</v>
      </c>
      <c r="BC282" s="517">
        <v>0</v>
      </c>
    </row>
    <row r="283" spans="1:55" s="568" customFormat="1" ht="13.5" x14ac:dyDescent="0.2">
      <c r="A283" s="568" t="str">
        <f t="shared" si="10"/>
        <v>C25991000210</v>
      </c>
      <c r="B283" s="1960" t="s">
        <v>120</v>
      </c>
      <c r="C283" s="1961"/>
      <c r="D283" s="1960" t="s">
        <v>370</v>
      </c>
      <c r="E283" s="1961"/>
      <c r="F283" s="1960" t="s">
        <v>357</v>
      </c>
      <c r="G283" s="1961"/>
      <c r="H283" s="1960" t="s">
        <v>315</v>
      </c>
      <c r="I283" s="1961"/>
      <c r="J283" s="1960" t="s">
        <v>269</v>
      </c>
      <c r="K283" s="1961"/>
      <c r="L283" s="1961"/>
      <c r="M283" s="1960" t="s">
        <v>269</v>
      </c>
      <c r="N283" s="1961"/>
      <c r="O283" s="1961"/>
      <c r="P283" s="1960" t="s">
        <v>269</v>
      </c>
      <c r="Q283" s="1961"/>
      <c r="R283" s="1960" t="s">
        <v>269</v>
      </c>
      <c r="S283" s="1961"/>
      <c r="T283" s="1963" t="s">
        <v>681</v>
      </c>
      <c r="U283" s="1961"/>
      <c r="V283" s="1961"/>
      <c r="W283" s="1961"/>
      <c r="X283" s="1961"/>
      <c r="Y283" s="1961"/>
      <c r="Z283" s="1961"/>
      <c r="AA283" s="1961"/>
      <c r="AB283" s="1960" t="s">
        <v>306</v>
      </c>
      <c r="AC283" s="1961"/>
      <c r="AD283" s="1961"/>
      <c r="AE283" s="1961"/>
      <c r="AF283" s="1961"/>
      <c r="AG283" s="1960" t="s">
        <v>307</v>
      </c>
      <c r="AH283" s="1961"/>
      <c r="AI283" s="1961"/>
      <c r="AJ283" s="569" t="s">
        <v>86</v>
      </c>
      <c r="AK283" s="1962" t="s">
        <v>308</v>
      </c>
      <c r="AL283" s="1961"/>
      <c r="AM283" s="1961"/>
      <c r="AN283" s="1961"/>
      <c r="AO283" s="1961"/>
      <c r="AP283" s="1961"/>
      <c r="AQ283" s="516">
        <v>323920000</v>
      </c>
      <c r="AR283" s="517">
        <v>0</v>
      </c>
      <c r="AS283" s="516">
        <v>323920000</v>
      </c>
      <c r="AT283" s="517">
        <v>0</v>
      </c>
      <c r="AU283" s="517">
        <v>0</v>
      </c>
      <c r="AV283" s="517">
        <v>0</v>
      </c>
      <c r="AW283" s="517">
        <v>0</v>
      </c>
      <c r="AX283" s="517">
        <v>0</v>
      </c>
      <c r="AY283" s="517">
        <v>0</v>
      </c>
      <c r="AZ283" s="517">
        <v>0</v>
      </c>
      <c r="BA283" s="517">
        <v>0</v>
      </c>
      <c r="BB283" s="517">
        <v>0</v>
      </c>
      <c r="BC283" s="517">
        <v>0</v>
      </c>
    </row>
    <row r="284" spans="1:55" s="365" customFormat="1" ht="13.5" x14ac:dyDescent="0.2">
      <c r="A284" s="462" t="str">
        <f t="shared" si="10"/>
        <v>C259910004010</v>
      </c>
      <c r="B284" s="1940" t="s">
        <v>120</v>
      </c>
      <c r="C284" s="1941"/>
      <c r="D284" s="1940" t="s">
        <v>370</v>
      </c>
      <c r="E284" s="1941"/>
      <c r="F284" s="1940" t="s">
        <v>357</v>
      </c>
      <c r="G284" s="1941"/>
      <c r="H284" s="1940" t="s">
        <v>316</v>
      </c>
      <c r="I284" s="1941"/>
      <c r="J284" s="1940" t="s">
        <v>313</v>
      </c>
      <c r="K284" s="1941"/>
      <c r="L284" s="1941"/>
      <c r="M284" s="1940"/>
      <c r="N284" s="1941"/>
      <c r="O284" s="1941"/>
      <c r="P284" s="1940"/>
      <c r="Q284" s="1941"/>
      <c r="R284" s="1940"/>
      <c r="S284" s="1941"/>
      <c r="T284" s="1944" t="s">
        <v>682</v>
      </c>
      <c r="U284" s="1941"/>
      <c r="V284" s="1941"/>
      <c r="W284" s="1941"/>
      <c r="X284" s="1941"/>
      <c r="Y284" s="1941"/>
      <c r="Z284" s="1941"/>
      <c r="AA284" s="1941"/>
      <c r="AB284" s="1940" t="s">
        <v>306</v>
      </c>
      <c r="AC284" s="1941"/>
      <c r="AD284" s="1941"/>
      <c r="AE284" s="1941"/>
      <c r="AF284" s="1941"/>
      <c r="AG284" s="1940" t="s">
        <v>307</v>
      </c>
      <c r="AH284" s="1941"/>
      <c r="AI284" s="1941"/>
      <c r="AJ284" s="451" t="s">
        <v>86</v>
      </c>
      <c r="AK284" s="1947" t="s">
        <v>308</v>
      </c>
      <c r="AL284" s="1941"/>
      <c r="AM284" s="1941"/>
      <c r="AN284" s="1941"/>
      <c r="AO284" s="1941"/>
      <c r="AP284" s="1941"/>
      <c r="AQ284" s="452">
        <v>350000000</v>
      </c>
      <c r="AR284" s="453">
        <v>0</v>
      </c>
      <c r="AS284" s="514">
        <v>350000000</v>
      </c>
      <c r="AT284" s="559">
        <v>0</v>
      </c>
      <c r="AU284" s="453">
        <v>0</v>
      </c>
      <c r="AV284" s="453">
        <v>0</v>
      </c>
      <c r="AW284" s="559">
        <v>0</v>
      </c>
      <c r="AX284" s="453">
        <v>0</v>
      </c>
      <c r="AY284" s="453">
        <v>0</v>
      </c>
      <c r="AZ284" s="453">
        <v>0</v>
      </c>
      <c r="BA284" s="453">
        <v>0</v>
      </c>
      <c r="BB284" s="453">
        <v>0</v>
      </c>
      <c r="BC284" s="453">
        <v>0</v>
      </c>
    </row>
    <row r="285" spans="1:55" s="365" customFormat="1" ht="13.5" x14ac:dyDescent="0.2">
      <c r="A285" s="462" t="str">
        <f t="shared" si="10"/>
        <v>C25991000410</v>
      </c>
      <c r="B285" s="1940" t="s">
        <v>120</v>
      </c>
      <c r="C285" s="1941"/>
      <c r="D285" s="1940" t="s">
        <v>370</v>
      </c>
      <c r="E285" s="1941"/>
      <c r="F285" s="1940" t="s">
        <v>357</v>
      </c>
      <c r="G285" s="1941"/>
      <c r="H285" s="1940" t="s">
        <v>316</v>
      </c>
      <c r="I285" s="1941"/>
      <c r="J285" s="1940" t="s">
        <v>269</v>
      </c>
      <c r="K285" s="1941"/>
      <c r="L285" s="1941"/>
      <c r="M285" s="1940" t="s">
        <v>269</v>
      </c>
      <c r="N285" s="1941"/>
      <c r="O285" s="1941"/>
      <c r="P285" s="1940" t="s">
        <v>269</v>
      </c>
      <c r="Q285" s="1941"/>
      <c r="R285" s="1940" t="s">
        <v>269</v>
      </c>
      <c r="S285" s="1941"/>
      <c r="T285" s="1944" t="s">
        <v>682</v>
      </c>
      <c r="U285" s="1941"/>
      <c r="V285" s="1941"/>
      <c r="W285" s="1941"/>
      <c r="X285" s="1941"/>
      <c r="Y285" s="1941"/>
      <c r="Z285" s="1941"/>
      <c r="AA285" s="1941"/>
      <c r="AB285" s="1940" t="s">
        <v>306</v>
      </c>
      <c r="AC285" s="1941"/>
      <c r="AD285" s="1941"/>
      <c r="AE285" s="1941"/>
      <c r="AF285" s="1941"/>
      <c r="AG285" s="1940" t="s">
        <v>307</v>
      </c>
      <c r="AH285" s="1941"/>
      <c r="AI285" s="1941"/>
      <c r="AJ285" s="451" t="s">
        <v>86</v>
      </c>
      <c r="AK285" s="1947" t="s">
        <v>308</v>
      </c>
      <c r="AL285" s="1941"/>
      <c r="AM285" s="1941"/>
      <c r="AN285" s="1941"/>
      <c r="AO285" s="1941"/>
      <c r="AP285" s="1941"/>
      <c r="AQ285" s="452">
        <v>350000000</v>
      </c>
      <c r="AR285" s="453">
        <v>0</v>
      </c>
      <c r="AS285" s="514">
        <v>350000000</v>
      </c>
      <c r="AT285" s="559">
        <v>0</v>
      </c>
      <c r="AU285" s="453">
        <v>0</v>
      </c>
      <c r="AV285" s="453">
        <v>0</v>
      </c>
      <c r="AW285" s="559">
        <v>0</v>
      </c>
      <c r="AX285" s="453">
        <v>0</v>
      </c>
      <c r="AY285" s="453">
        <v>0</v>
      </c>
      <c r="AZ285" s="453">
        <v>0</v>
      </c>
      <c r="BA285" s="453">
        <v>0</v>
      </c>
      <c r="BB285" s="453">
        <v>0</v>
      </c>
      <c r="BC285" s="453">
        <v>0</v>
      </c>
    </row>
    <row r="286" spans="1:55" s="365" customFormat="1" ht="13.5" x14ac:dyDescent="0.2">
      <c r="A286" s="462" t="str">
        <f t="shared" si="10"/>
        <v>C2599100040210</v>
      </c>
      <c r="B286" s="1940" t="s">
        <v>120</v>
      </c>
      <c r="C286" s="1941"/>
      <c r="D286" s="1940" t="s">
        <v>370</v>
      </c>
      <c r="E286" s="1941"/>
      <c r="F286" s="1940" t="s">
        <v>357</v>
      </c>
      <c r="G286" s="1941"/>
      <c r="H286" s="1940" t="s">
        <v>316</v>
      </c>
      <c r="I286" s="1941"/>
      <c r="J286" s="1940" t="s">
        <v>313</v>
      </c>
      <c r="K286" s="1941"/>
      <c r="L286" s="1941"/>
      <c r="M286" s="1940" t="s">
        <v>315</v>
      </c>
      <c r="N286" s="1941"/>
      <c r="O286" s="1941"/>
      <c r="P286" s="1940"/>
      <c r="Q286" s="1941"/>
      <c r="R286" s="1940"/>
      <c r="S286" s="1941"/>
      <c r="T286" s="1944" t="s">
        <v>359</v>
      </c>
      <c r="U286" s="1941"/>
      <c r="V286" s="1941"/>
      <c r="W286" s="1941"/>
      <c r="X286" s="1941"/>
      <c r="Y286" s="1941"/>
      <c r="Z286" s="1941"/>
      <c r="AA286" s="1941"/>
      <c r="AB286" s="1940" t="s">
        <v>306</v>
      </c>
      <c r="AC286" s="1941"/>
      <c r="AD286" s="1941"/>
      <c r="AE286" s="1941"/>
      <c r="AF286" s="1941"/>
      <c r="AG286" s="1940" t="s">
        <v>307</v>
      </c>
      <c r="AH286" s="1941"/>
      <c r="AI286" s="1941"/>
      <c r="AJ286" s="451" t="s">
        <v>86</v>
      </c>
      <c r="AK286" s="1947" t="s">
        <v>308</v>
      </c>
      <c r="AL286" s="1941"/>
      <c r="AM286" s="1941"/>
      <c r="AN286" s="1941"/>
      <c r="AO286" s="1941"/>
      <c r="AP286" s="1941"/>
      <c r="AQ286" s="452">
        <v>350000000</v>
      </c>
      <c r="AR286" s="453">
        <v>0</v>
      </c>
      <c r="AS286" s="514">
        <v>350000000</v>
      </c>
      <c r="AT286" s="559">
        <v>0</v>
      </c>
      <c r="AU286" s="453">
        <v>0</v>
      </c>
      <c r="AV286" s="453">
        <v>0</v>
      </c>
      <c r="AW286" s="559">
        <v>0</v>
      </c>
      <c r="AX286" s="453">
        <v>0</v>
      </c>
      <c r="AY286" s="453">
        <v>0</v>
      </c>
      <c r="AZ286" s="453">
        <v>0</v>
      </c>
      <c r="BA286" s="453">
        <v>0</v>
      </c>
      <c r="BB286" s="453">
        <v>0</v>
      </c>
      <c r="BC286" s="453">
        <v>0</v>
      </c>
    </row>
    <row r="287" spans="1:55" s="365" customFormat="1" ht="13.5" x14ac:dyDescent="0.2">
      <c r="A287" s="462" t="str">
        <f t="shared" si="10"/>
        <v>C25991000402110</v>
      </c>
      <c r="B287" s="1951" t="s">
        <v>120</v>
      </c>
      <c r="C287" s="1941"/>
      <c r="D287" s="1951" t="s">
        <v>370</v>
      </c>
      <c r="E287" s="1941"/>
      <c r="F287" s="1951" t="s">
        <v>357</v>
      </c>
      <c r="G287" s="1941"/>
      <c r="H287" s="1951" t="s">
        <v>316</v>
      </c>
      <c r="I287" s="1941"/>
      <c r="J287" s="1951" t="s">
        <v>313</v>
      </c>
      <c r="K287" s="1941"/>
      <c r="L287" s="1941"/>
      <c r="M287" s="1951" t="s">
        <v>315</v>
      </c>
      <c r="N287" s="1941"/>
      <c r="O287" s="1941"/>
      <c r="P287" s="1951" t="s">
        <v>312</v>
      </c>
      <c r="Q287" s="1941"/>
      <c r="R287" s="1951"/>
      <c r="S287" s="1941"/>
      <c r="T287" s="1954" t="s">
        <v>365</v>
      </c>
      <c r="U287" s="1941"/>
      <c r="V287" s="1941"/>
      <c r="W287" s="1941"/>
      <c r="X287" s="1941"/>
      <c r="Y287" s="1941"/>
      <c r="Z287" s="1941"/>
      <c r="AA287" s="1941"/>
      <c r="AB287" s="1951" t="s">
        <v>306</v>
      </c>
      <c r="AC287" s="1941"/>
      <c r="AD287" s="1941"/>
      <c r="AE287" s="1941"/>
      <c r="AF287" s="1941"/>
      <c r="AG287" s="1951" t="s">
        <v>307</v>
      </c>
      <c r="AH287" s="1941"/>
      <c r="AI287" s="1941"/>
      <c r="AJ287" s="455" t="s">
        <v>86</v>
      </c>
      <c r="AK287" s="1952" t="s">
        <v>308</v>
      </c>
      <c r="AL287" s="1941"/>
      <c r="AM287" s="1941"/>
      <c r="AN287" s="1941"/>
      <c r="AO287" s="1941"/>
      <c r="AP287" s="1941"/>
      <c r="AQ287" s="456">
        <v>120000000</v>
      </c>
      <c r="AR287" s="457">
        <v>0</v>
      </c>
      <c r="AS287" s="516">
        <v>120000000</v>
      </c>
      <c r="AT287" s="464">
        <v>0</v>
      </c>
      <c r="AU287" s="457">
        <v>0</v>
      </c>
      <c r="AV287" s="457">
        <v>0</v>
      </c>
      <c r="AW287" s="464">
        <v>0</v>
      </c>
      <c r="AX287" s="457">
        <v>0</v>
      </c>
      <c r="AY287" s="457">
        <v>0</v>
      </c>
      <c r="AZ287" s="457">
        <v>0</v>
      </c>
      <c r="BA287" s="457">
        <v>0</v>
      </c>
      <c r="BB287" s="457">
        <v>0</v>
      </c>
      <c r="BC287" s="457">
        <v>0</v>
      </c>
    </row>
    <row r="288" spans="1:55" s="365" customFormat="1" ht="13.5" x14ac:dyDescent="0.2">
      <c r="A288" s="462" t="str">
        <f t="shared" si="10"/>
        <v>C25991000402310</v>
      </c>
      <c r="B288" s="1951" t="s">
        <v>120</v>
      </c>
      <c r="C288" s="1941"/>
      <c r="D288" s="1951" t="s">
        <v>370</v>
      </c>
      <c r="E288" s="1941"/>
      <c r="F288" s="1951" t="s">
        <v>357</v>
      </c>
      <c r="G288" s="1941"/>
      <c r="H288" s="1951" t="s">
        <v>316</v>
      </c>
      <c r="I288" s="1941"/>
      <c r="J288" s="1951" t="s">
        <v>313</v>
      </c>
      <c r="K288" s="1941"/>
      <c r="L288" s="1941"/>
      <c r="M288" s="1951" t="s">
        <v>315</v>
      </c>
      <c r="N288" s="1941"/>
      <c r="O288" s="1941"/>
      <c r="P288" s="1951" t="s">
        <v>322</v>
      </c>
      <c r="Q288" s="1941"/>
      <c r="R288" s="1951"/>
      <c r="S288" s="1941"/>
      <c r="T288" s="1954" t="s">
        <v>361</v>
      </c>
      <c r="U288" s="1941"/>
      <c r="V288" s="1941"/>
      <c r="W288" s="1941"/>
      <c r="X288" s="1941"/>
      <c r="Y288" s="1941"/>
      <c r="Z288" s="1941"/>
      <c r="AA288" s="1941"/>
      <c r="AB288" s="1951" t="s">
        <v>306</v>
      </c>
      <c r="AC288" s="1941"/>
      <c r="AD288" s="1941"/>
      <c r="AE288" s="1941"/>
      <c r="AF288" s="1941"/>
      <c r="AG288" s="1951" t="s">
        <v>307</v>
      </c>
      <c r="AH288" s="1941"/>
      <c r="AI288" s="1941"/>
      <c r="AJ288" s="455" t="s">
        <v>86</v>
      </c>
      <c r="AK288" s="1952" t="s">
        <v>308</v>
      </c>
      <c r="AL288" s="1941"/>
      <c r="AM288" s="1941"/>
      <c r="AN288" s="1941"/>
      <c r="AO288" s="1941"/>
      <c r="AP288" s="1941"/>
      <c r="AQ288" s="456">
        <v>126500000</v>
      </c>
      <c r="AR288" s="457">
        <v>0</v>
      </c>
      <c r="AS288" s="516">
        <v>126500000</v>
      </c>
      <c r="AT288" s="464">
        <v>0</v>
      </c>
      <c r="AU288" s="457">
        <v>0</v>
      </c>
      <c r="AV288" s="457">
        <v>0</v>
      </c>
      <c r="AW288" s="464">
        <v>0</v>
      </c>
      <c r="AX288" s="457">
        <v>0</v>
      </c>
      <c r="AY288" s="457">
        <v>0</v>
      </c>
      <c r="AZ288" s="457">
        <v>0</v>
      </c>
      <c r="BA288" s="457">
        <v>0</v>
      </c>
      <c r="BB288" s="457">
        <v>0</v>
      </c>
      <c r="BC288" s="457">
        <v>0</v>
      </c>
    </row>
    <row r="289" spans="1:55" s="365" customFormat="1" ht="13.5" x14ac:dyDescent="0.2">
      <c r="A289" s="462" t="str">
        <f t="shared" si="10"/>
        <v>C25991000402410</v>
      </c>
      <c r="B289" s="1951" t="s">
        <v>120</v>
      </c>
      <c r="C289" s="1941"/>
      <c r="D289" s="1951" t="s">
        <v>370</v>
      </c>
      <c r="E289" s="1941"/>
      <c r="F289" s="1951" t="s">
        <v>357</v>
      </c>
      <c r="G289" s="1941"/>
      <c r="H289" s="1951" t="s">
        <v>316</v>
      </c>
      <c r="I289" s="1941"/>
      <c r="J289" s="1951" t="s">
        <v>313</v>
      </c>
      <c r="K289" s="1941"/>
      <c r="L289" s="1941"/>
      <c r="M289" s="1951" t="s">
        <v>315</v>
      </c>
      <c r="N289" s="1941"/>
      <c r="O289" s="1941"/>
      <c r="P289" s="1951" t="s">
        <v>316</v>
      </c>
      <c r="Q289" s="1941"/>
      <c r="R289" s="1951"/>
      <c r="S289" s="1941"/>
      <c r="T289" s="1954" t="s">
        <v>105</v>
      </c>
      <c r="U289" s="1941"/>
      <c r="V289" s="1941"/>
      <c r="W289" s="1941"/>
      <c r="X289" s="1941"/>
      <c r="Y289" s="1941"/>
      <c r="Z289" s="1941"/>
      <c r="AA289" s="1941"/>
      <c r="AB289" s="1951" t="s">
        <v>306</v>
      </c>
      <c r="AC289" s="1941"/>
      <c r="AD289" s="1941"/>
      <c r="AE289" s="1941"/>
      <c r="AF289" s="1941"/>
      <c r="AG289" s="1951" t="s">
        <v>307</v>
      </c>
      <c r="AH289" s="1941"/>
      <c r="AI289" s="1941"/>
      <c r="AJ289" s="455" t="s">
        <v>86</v>
      </c>
      <c r="AK289" s="1952" t="s">
        <v>308</v>
      </c>
      <c r="AL289" s="1941"/>
      <c r="AM289" s="1941"/>
      <c r="AN289" s="1941"/>
      <c r="AO289" s="1941"/>
      <c r="AP289" s="1941"/>
      <c r="AQ289" s="456">
        <v>103500000</v>
      </c>
      <c r="AR289" s="457">
        <v>0</v>
      </c>
      <c r="AS289" s="516">
        <v>103500000</v>
      </c>
      <c r="AT289" s="464">
        <v>0</v>
      </c>
      <c r="AU289" s="457">
        <v>0</v>
      </c>
      <c r="AV289" s="457">
        <v>0</v>
      </c>
      <c r="AW289" s="464">
        <v>0</v>
      </c>
      <c r="AX289" s="457">
        <v>0</v>
      </c>
      <c r="AY289" s="457">
        <v>0</v>
      </c>
      <c r="AZ289" s="457">
        <v>0</v>
      </c>
      <c r="BA289" s="457">
        <v>0</v>
      </c>
      <c r="BB289" s="457">
        <v>0</v>
      </c>
      <c r="BC289" s="457">
        <v>0</v>
      </c>
    </row>
    <row r="290" spans="1:55" s="568" customFormat="1" ht="13.5" x14ac:dyDescent="0.2">
      <c r="A290" s="568" t="str">
        <f t="shared" si="10"/>
        <v>C259910005010</v>
      </c>
      <c r="B290" s="1964" t="s">
        <v>120</v>
      </c>
      <c r="C290" s="1961"/>
      <c r="D290" s="1964" t="s">
        <v>370</v>
      </c>
      <c r="E290" s="1961"/>
      <c r="F290" s="1964" t="s">
        <v>357</v>
      </c>
      <c r="G290" s="1961"/>
      <c r="H290" s="1964" t="s">
        <v>317</v>
      </c>
      <c r="I290" s="1961"/>
      <c r="J290" s="1964" t="s">
        <v>313</v>
      </c>
      <c r="K290" s="1961"/>
      <c r="L290" s="1961"/>
      <c r="M290" s="1964"/>
      <c r="N290" s="1961"/>
      <c r="O290" s="1961"/>
      <c r="P290" s="1964"/>
      <c r="Q290" s="1961"/>
      <c r="R290" s="1964"/>
      <c r="S290" s="1961"/>
      <c r="T290" s="1965" t="s">
        <v>683</v>
      </c>
      <c r="U290" s="1961"/>
      <c r="V290" s="1961"/>
      <c r="W290" s="1961"/>
      <c r="X290" s="1961"/>
      <c r="Y290" s="1961"/>
      <c r="Z290" s="1961"/>
      <c r="AA290" s="1961"/>
      <c r="AB290" s="1964" t="s">
        <v>306</v>
      </c>
      <c r="AC290" s="1961"/>
      <c r="AD290" s="1961"/>
      <c r="AE290" s="1961"/>
      <c r="AF290" s="1961"/>
      <c r="AG290" s="1964" t="s">
        <v>307</v>
      </c>
      <c r="AH290" s="1961"/>
      <c r="AI290" s="1961"/>
      <c r="AJ290" s="573" t="s">
        <v>86</v>
      </c>
      <c r="AK290" s="1966" t="s">
        <v>308</v>
      </c>
      <c r="AL290" s="1961"/>
      <c r="AM290" s="1961"/>
      <c r="AN290" s="1961"/>
      <c r="AO290" s="1961"/>
      <c r="AP290" s="1961"/>
      <c r="AQ290" s="514">
        <v>300000000</v>
      </c>
      <c r="AR290" s="515">
        <v>0</v>
      </c>
      <c r="AS290" s="514">
        <v>300000000</v>
      </c>
      <c r="AT290" s="515">
        <v>0</v>
      </c>
      <c r="AU290" s="515">
        <v>0</v>
      </c>
      <c r="AV290" s="515">
        <v>0</v>
      </c>
      <c r="AW290" s="515">
        <v>0</v>
      </c>
      <c r="AX290" s="515">
        <v>0</v>
      </c>
      <c r="AY290" s="515">
        <v>0</v>
      </c>
      <c r="AZ290" s="515">
        <v>0</v>
      </c>
      <c r="BA290" s="515">
        <v>0</v>
      </c>
      <c r="BB290" s="515">
        <v>0</v>
      </c>
      <c r="BC290" s="515">
        <v>0</v>
      </c>
    </row>
    <row r="291" spans="1:55" s="365" customFormat="1" ht="13.5" x14ac:dyDescent="0.2">
      <c r="A291" s="462" t="str">
        <f t="shared" si="10"/>
        <v>C25991000510</v>
      </c>
      <c r="B291" s="1940" t="s">
        <v>120</v>
      </c>
      <c r="C291" s="1941"/>
      <c r="D291" s="1940" t="s">
        <v>370</v>
      </c>
      <c r="E291" s="1941"/>
      <c r="F291" s="1940" t="s">
        <v>357</v>
      </c>
      <c r="G291" s="1941"/>
      <c r="H291" s="1940" t="s">
        <v>317</v>
      </c>
      <c r="I291" s="1941"/>
      <c r="J291" s="1940" t="s">
        <v>269</v>
      </c>
      <c r="K291" s="1941"/>
      <c r="L291" s="1941"/>
      <c r="M291" s="1940" t="s">
        <v>269</v>
      </c>
      <c r="N291" s="1941"/>
      <c r="O291" s="1941"/>
      <c r="P291" s="1940" t="s">
        <v>269</v>
      </c>
      <c r="Q291" s="1941"/>
      <c r="R291" s="1940" t="s">
        <v>269</v>
      </c>
      <c r="S291" s="1941"/>
      <c r="T291" s="1944" t="s">
        <v>683</v>
      </c>
      <c r="U291" s="1941"/>
      <c r="V291" s="1941"/>
      <c r="W291" s="1941"/>
      <c r="X291" s="1941"/>
      <c r="Y291" s="1941"/>
      <c r="Z291" s="1941"/>
      <c r="AA291" s="1941"/>
      <c r="AB291" s="1940" t="s">
        <v>306</v>
      </c>
      <c r="AC291" s="1941"/>
      <c r="AD291" s="1941"/>
      <c r="AE291" s="1941"/>
      <c r="AF291" s="1941"/>
      <c r="AG291" s="1940" t="s">
        <v>307</v>
      </c>
      <c r="AH291" s="1941"/>
      <c r="AI291" s="1941"/>
      <c r="AJ291" s="451" t="s">
        <v>86</v>
      </c>
      <c r="AK291" s="1947" t="s">
        <v>308</v>
      </c>
      <c r="AL291" s="1941"/>
      <c r="AM291" s="1941"/>
      <c r="AN291" s="1941"/>
      <c r="AO291" s="1941"/>
      <c r="AP291" s="1941"/>
      <c r="AQ291" s="452">
        <v>300000000</v>
      </c>
      <c r="AR291" s="453">
        <v>0</v>
      </c>
      <c r="AS291" s="514">
        <v>300000000</v>
      </c>
      <c r="AT291" s="559">
        <v>0</v>
      </c>
      <c r="AU291" s="453">
        <v>0</v>
      </c>
      <c r="AV291" s="453">
        <v>0</v>
      </c>
      <c r="AW291" s="559">
        <v>0</v>
      </c>
      <c r="AX291" s="453">
        <v>0</v>
      </c>
      <c r="AY291" s="453">
        <v>0</v>
      </c>
      <c r="AZ291" s="453">
        <v>0</v>
      </c>
      <c r="BA291" s="453">
        <v>0</v>
      </c>
      <c r="BB291" s="453">
        <v>0</v>
      </c>
      <c r="BC291" s="453">
        <v>0</v>
      </c>
    </row>
    <row r="292" spans="1:55" s="365" customFormat="1" ht="13.5" x14ac:dyDescent="0.2">
      <c r="A292" s="462" t="str">
        <f t="shared" si="10"/>
        <v>C2599100050210</v>
      </c>
      <c r="B292" s="1940" t="s">
        <v>120</v>
      </c>
      <c r="C292" s="1941"/>
      <c r="D292" s="1940" t="s">
        <v>370</v>
      </c>
      <c r="E292" s="1941"/>
      <c r="F292" s="1940" t="s">
        <v>357</v>
      </c>
      <c r="G292" s="1941"/>
      <c r="H292" s="1940" t="s">
        <v>317</v>
      </c>
      <c r="I292" s="1941"/>
      <c r="J292" s="1940" t="s">
        <v>313</v>
      </c>
      <c r="K292" s="1941"/>
      <c r="L292" s="1941"/>
      <c r="M292" s="1940" t="s">
        <v>315</v>
      </c>
      <c r="N292" s="1941"/>
      <c r="O292" s="1941"/>
      <c r="P292" s="1940"/>
      <c r="Q292" s="1941"/>
      <c r="R292" s="1940"/>
      <c r="S292" s="1941"/>
      <c r="T292" s="1944" t="s">
        <v>359</v>
      </c>
      <c r="U292" s="1941"/>
      <c r="V292" s="1941"/>
      <c r="W292" s="1941"/>
      <c r="X292" s="1941"/>
      <c r="Y292" s="1941"/>
      <c r="Z292" s="1941"/>
      <c r="AA292" s="1941"/>
      <c r="AB292" s="1940" t="s">
        <v>306</v>
      </c>
      <c r="AC292" s="1941"/>
      <c r="AD292" s="1941"/>
      <c r="AE292" s="1941"/>
      <c r="AF292" s="1941"/>
      <c r="AG292" s="1940" t="s">
        <v>307</v>
      </c>
      <c r="AH292" s="1941"/>
      <c r="AI292" s="1941"/>
      <c r="AJ292" s="451" t="s">
        <v>86</v>
      </c>
      <c r="AK292" s="1947" t="s">
        <v>308</v>
      </c>
      <c r="AL292" s="1941"/>
      <c r="AM292" s="1941"/>
      <c r="AN292" s="1941"/>
      <c r="AO292" s="1941"/>
      <c r="AP292" s="1941"/>
      <c r="AQ292" s="452">
        <v>300000000</v>
      </c>
      <c r="AR292" s="453">
        <v>0</v>
      </c>
      <c r="AS292" s="514">
        <v>300000000</v>
      </c>
      <c r="AT292" s="559">
        <v>0</v>
      </c>
      <c r="AU292" s="453">
        <v>0</v>
      </c>
      <c r="AV292" s="453">
        <v>0</v>
      </c>
      <c r="AW292" s="559">
        <v>0</v>
      </c>
      <c r="AX292" s="453">
        <v>0</v>
      </c>
      <c r="AY292" s="453">
        <v>0</v>
      </c>
      <c r="AZ292" s="453">
        <v>0</v>
      </c>
      <c r="BA292" s="453">
        <v>0</v>
      </c>
      <c r="BB292" s="453">
        <v>0</v>
      </c>
      <c r="BC292" s="453">
        <v>0</v>
      </c>
    </row>
    <row r="293" spans="1:55" s="365" customFormat="1" ht="13.5" x14ac:dyDescent="0.2">
      <c r="A293" s="462" t="str">
        <f t="shared" si="10"/>
        <v>C25991000502110</v>
      </c>
      <c r="B293" s="1951" t="s">
        <v>120</v>
      </c>
      <c r="C293" s="1941"/>
      <c r="D293" s="1951" t="s">
        <v>370</v>
      </c>
      <c r="E293" s="1941"/>
      <c r="F293" s="1951" t="s">
        <v>357</v>
      </c>
      <c r="G293" s="1941"/>
      <c r="H293" s="1951" t="s">
        <v>317</v>
      </c>
      <c r="I293" s="1941"/>
      <c r="J293" s="1951" t="s">
        <v>313</v>
      </c>
      <c r="K293" s="1941"/>
      <c r="L293" s="1941"/>
      <c r="M293" s="1951" t="s">
        <v>315</v>
      </c>
      <c r="N293" s="1941"/>
      <c r="O293" s="1941"/>
      <c r="P293" s="1951" t="s">
        <v>312</v>
      </c>
      <c r="Q293" s="1941"/>
      <c r="R293" s="1951"/>
      <c r="S293" s="1941"/>
      <c r="T293" s="1954" t="s">
        <v>365</v>
      </c>
      <c r="U293" s="1941"/>
      <c r="V293" s="1941"/>
      <c r="W293" s="1941"/>
      <c r="X293" s="1941"/>
      <c r="Y293" s="1941"/>
      <c r="Z293" s="1941"/>
      <c r="AA293" s="1941"/>
      <c r="AB293" s="1951" t="s">
        <v>306</v>
      </c>
      <c r="AC293" s="1941"/>
      <c r="AD293" s="1941"/>
      <c r="AE293" s="1941"/>
      <c r="AF293" s="1941"/>
      <c r="AG293" s="1951" t="s">
        <v>307</v>
      </c>
      <c r="AH293" s="1941"/>
      <c r="AI293" s="1941"/>
      <c r="AJ293" s="455" t="s">
        <v>86</v>
      </c>
      <c r="AK293" s="1952" t="s">
        <v>308</v>
      </c>
      <c r="AL293" s="1941"/>
      <c r="AM293" s="1941"/>
      <c r="AN293" s="1941"/>
      <c r="AO293" s="1941"/>
      <c r="AP293" s="1941"/>
      <c r="AQ293" s="456">
        <v>300000000</v>
      </c>
      <c r="AR293" s="457">
        <v>0</v>
      </c>
      <c r="AS293" s="516">
        <v>300000000</v>
      </c>
      <c r="AT293" s="464">
        <v>0</v>
      </c>
      <c r="AU293" s="457">
        <v>0</v>
      </c>
      <c r="AV293" s="457">
        <v>0</v>
      </c>
      <c r="AW293" s="464">
        <v>0</v>
      </c>
      <c r="AX293" s="457">
        <v>0</v>
      </c>
      <c r="AY293" s="457">
        <v>0</v>
      </c>
      <c r="AZ293" s="457">
        <v>0</v>
      </c>
      <c r="BA293" s="457">
        <v>0</v>
      </c>
      <c r="BB293" s="457">
        <v>0</v>
      </c>
      <c r="BC293" s="457">
        <v>0</v>
      </c>
    </row>
    <row r="294" spans="1:55" s="568" customFormat="1" ht="13.5" x14ac:dyDescent="0.2">
      <c r="A294" s="568" t="str">
        <f t="shared" si="10"/>
        <v>C259910006010</v>
      </c>
      <c r="B294" s="1964" t="s">
        <v>120</v>
      </c>
      <c r="C294" s="1961"/>
      <c r="D294" s="1964" t="s">
        <v>370</v>
      </c>
      <c r="E294" s="1961"/>
      <c r="F294" s="1964" t="s">
        <v>357</v>
      </c>
      <c r="G294" s="1961"/>
      <c r="H294" s="1964" t="s">
        <v>325</v>
      </c>
      <c r="I294" s="1961"/>
      <c r="J294" s="1964" t="s">
        <v>313</v>
      </c>
      <c r="K294" s="1961"/>
      <c r="L294" s="1961"/>
      <c r="M294" s="1964"/>
      <c r="N294" s="1961"/>
      <c r="O294" s="1961"/>
      <c r="P294" s="1964"/>
      <c r="Q294" s="1961"/>
      <c r="R294" s="1964"/>
      <c r="S294" s="1961"/>
      <c r="T294" s="1965" t="s">
        <v>700</v>
      </c>
      <c r="U294" s="1961"/>
      <c r="V294" s="1961"/>
      <c r="W294" s="1961"/>
      <c r="X294" s="1961"/>
      <c r="Y294" s="1961"/>
      <c r="Z294" s="1961"/>
      <c r="AA294" s="1961"/>
      <c r="AB294" s="1964" t="s">
        <v>306</v>
      </c>
      <c r="AC294" s="1961"/>
      <c r="AD294" s="1961"/>
      <c r="AE294" s="1961"/>
      <c r="AF294" s="1961"/>
      <c r="AG294" s="1964" t="s">
        <v>307</v>
      </c>
      <c r="AH294" s="1961"/>
      <c r="AI294" s="1961"/>
      <c r="AJ294" s="573" t="s">
        <v>86</v>
      </c>
      <c r="AK294" s="1966" t="s">
        <v>308</v>
      </c>
      <c r="AL294" s="1961"/>
      <c r="AM294" s="1961"/>
      <c r="AN294" s="1961"/>
      <c r="AO294" s="1961"/>
      <c r="AP294" s="1961"/>
      <c r="AQ294" s="514">
        <v>300000000</v>
      </c>
      <c r="AR294" s="515">
        <v>0</v>
      </c>
      <c r="AS294" s="514">
        <v>300000000</v>
      </c>
      <c r="AT294" s="515">
        <v>0</v>
      </c>
      <c r="AU294" s="515">
        <v>0</v>
      </c>
      <c r="AV294" s="515">
        <v>0</v>
      </c>
      <c r="AW294" s="515">
        <v>0</v>
      </c>
      <c r="AX294" s="515">
        <v>0</v>
      </c>
      <c r="AY294" s="515">
        <v>0</v>
      </c>
      <c r="AZ294" s="515">
        <v>0</v>
      </c>
      <c r="BA294" s="515">
        <v>0</v>
      </c>
      <c r="BB294" s="515">
        <v>0</v>
      </c>
      <c r="BC294" s="515">
        <v>0</v>
      </c>
    </row>
    <row r="295" spans="1:55" s="365" customFormat="1" ht="13.5" x14ac:dyDescent="0.2">
      <c r="A295" s="462" t="str">
        <f t="shared" ref="A295:A300" si="11">+B295&amp;D295&amp;F295&amp;H295&amp;J295&amp;M295&amp;P295&amp;AJ295</f>
        <v>C25991000610</v>
      </c>
      <c r="B295" s="1940" t="s">
        <v>120</v>
      </c>
      <c r="C295" s="1941"/>
      <c r="D295" s="1940" t="s">
        <v>370</v>
      </c>
      <c r="E295" s="1941"/>
      <c r="F295" s="1940" t="s">
        <v>357</v>
      </c>
      <c r="G295" s="1941"/>
      <c r="H295" s="1940" t="s">
        <v>325</v>
      </c>
      <c r="I295" s="1941"/>
      <c r="J295" s="1940" t="s">
        <v>269</v>
      </c>
      <c r="K295" s="1941"/>
      <c r="L295" s="1941"/>
      <c r="M295" s="1940" t="s">
        <v>269</v>
      </c>
      <c r="N295" s="1941"/>
      <c r="O295" s="1941"/>
      <c r="P295" s="1940" t="s">
        <v>269</v>
      </c>
      <c r="Q295" s="1941"/>
      <c r="R295" s="1940" t="s">
        <v>269</v>
      </c>
      <c r="S295" s="1941"/>
      <c r="T295" s="1944" t="s">
        <v>685</v>
      </c>
      <c r="U295" s="1941"/>
      <c r="V295" s="1941"/>
      <c r="W295" s="1941"/>
      <c r="X295" s="1941"/>
      <c r="Y295" s="1941"/>
      <c r="Z295" s="1941"/>
      <c r="AA295" s="1941"/>
      <c r="AB295" s="1940" t="s">
        <v>306</v>
      </c>
      <c r="AC295" s="1941"/>
      <c r="AD295" s="1941"/>
      <c r="AE295" s="1941"/>
      <c r="AF295" s="1941"/>
      <c r="AG295" s="1940" t="s">
        <v>307</v>
      </c>
      <c r="AH295" s="1941"/>
      <c r="AI295" s="1941"/>
      <c r="AJ295" s="451" t="s">
        <v>86</v>
      </c>
      <c r="AK295" s="1947" t="s">
        <v>308</v>
      </c>
      <c r="AL295" s="1941"/>
      <c r="AM295" s="1941"/>
      <c r="AN295" s="1941"/>
      <c r="AO295" s="1941"/>
      <c r="AP295" s="1941"/>
      <c r="AQ295" s="452">
        <v>300000000</v>
      </c>
      <c r="AR295" s="453">
        <v>0</v>
      </c>
      <c r="AS295" s="514">
        <v>300000000</v>
      </c>
      <c r="AT295" s="559">
        <v>0</v>
      </c>
      <c r="AU295" s="453">
        <v>0</v>
      </c>
      <c r="AV295" s="453">
        <v>0</v>
      </c>
      <c r="AW295" s="559">
        <v>0</v>
      </c>
      <c r="AX295" s="453">
        <v>0</v>
      </c>
      <c r="AY295" s="453">
        <v>0</v>
      </c>
      <c r="AZ295" s="453">
        <v>0</v>
      </c>
      <c r="BA295" s="453">
        <v>0</v>
      </c>
      <c r="BB295" s="453">
        <v>0</v>
      </c>
      <c r="BC295" s="453">
        <v>0</v>
      </c>
    </row>
    <row r="296" spans="1:55" s="365" customFormat="1" ht="13.5" x14ac:dyDescent="0.2">
      <c r="A296" s="462" t="str">
        <f t="shared" si="11"/>
        <v>C2599100060210</v>
      </c>
      <c r="B296" s="1940" t="s">
        <v>120</v>
      </c>
      <c r="C296" s="1941"/>
      <c r="D296" s="1940" t="s">
        <v>370</v>
      </c>
      <c r="E296" s="1941"/>
      <c r="F296" s="1940" t="s">
        <v>357</v>
      </c>
      <c r="G296" s="1941"/>
      <c r="H296" s="1940" t="s">
        <v>325</v>
      </c>
      <c r="I296" s="1941"/>
      <c r="J296" s="1940" t="s">
        <v>313</v>
      </c>
      <c r="K296" s="1941"/>
      <c r="L296" s="1941"/>
      <c r="M296" s="1940" t="s">
        <v>315</v>
      </c>
      <c r="N296" s="1941"/>
      <c r="O296" s="1941"/>
      <c r="P296" s="1940"/>
      <c r="Q296" s="1941"/>
      <c r="R296" s="1940"/>
      <c r="S296" s="1941"/>
      <c r="T296" s="1944" t="s">
        <v>359</v>
      </c>
      <c r="U296" s="1941"/>
      <c r="V296" s="1941"/>
      <c r="W296" s="1941"/>
      <c r="X296" s="1941"/>
      <c r="Y296" s="1941"/>
      <c r="Z296" s="1941"/>
      <c r="AA296" s="1941"/>
      <c r="AB296" s="1940" t="s">
        <v>306</v>
      </c>
      <c r="AC296" s="1941"/>
      <c r="AD296" s="1941"/>
      <c r="AE296" s="1941"/>
      <c r="AF296" s="1941"/>
      <c r="AG296" s="1940" t="s">
        <v>307</v>
      </c>
      <c r="AH296" s="1941"/>
      <c r="AI296" s="1941"/>
      <c r="AJ296" s="451" t="s">
        <v>86</v>
      </c>
      <c r="AK296" s="1947" t="s">
        <v>308</v>
      </c>
      <c r="AL296" s="1941"/>
      <c r="AM296" s="1941"/>
      <c r="AN296" s="1941"/>
      <c r="AO296" s="1941"/>
      <c r="AP296" s="1941"/>
      <c r="AQ296" s="452">
        <v>300000000</v>
      </c>
      <c r="AR296" s="453">
        <v>0</v>
      </c>
      <c r="AS296" s="514">
        <v>300000000</v>
      </c>
      <c r="AT296" s="559">
        <v>0</v>
      </c>
      <c r="AU296" s="453">
        <v>0</v>
      </c>
      <c r="AV296" s="453">
        <v>0</v>
      </c>
      <c r="AW296" s="559">
        <v>0</v>
      </c>
      <c r="AX296" s="453">
        <v>0</v>
      </c>
      <c r="AY296" s="453">
        <v>0</v>
      </c>
      <c r="AZ296" s="453">
        <v>0</v>
      </c>
      <c r="BA296" s="453">
        <v>0</v>
      </c>
      <c r="BB296" s="453">
        <v>0</v>
      </c>
      <c r="BC296" s="453">
        <v>0</v>
      </c>
    </row>
    <row r="297" spans="1:55" s="365" customFormat="1" ht="13.5" x14ac:dyDescent="0.2">
      <c r="A297" s="462" t="str">
        <f t="shared" si="11"/>
        <v>C25991000602110</v>
      </c>
      <c r="B297" s="1951" t="s">
        <v>120</v>
      </c>
      <c r="C297" s="1941"/>
      <c r="D297" s="1951" t="s">
        <v>370</v>
      </c>
      <c r="E297" s="1941"/>
      <c r="F297" s="1951" t="s">
        <v>357</v>
      </c>
      <c r="G297" s="1941"/>
      <c r="H297" s="1951" t="s">
        <v>325</v>
      </c>
      <c r="I297" s="1941"/>
      <c r="J297" s="1951" t="s">
        <v>313</v>
      </c>
      <c r="K297" s="1941"/>
      <c r="L297" s="1941"/>
      <c r="M297" s="1951" t="s">
        <v>315</v>
      </c>
      <c r="N297" s="1941"/>
      <c r="O297" s="1941"/>
      <c r="P297" s="1951" t="s">
        <v>312</v>
      </c>
      <c r="Q297" s="1941"/>
      <c r="R297" s="1951"/>
      <c r="S297" s="1941"/>
      <c r="T297" s="1954" t="s">
        <v>365</v>
      </c>
      <c r="U297" s="1941"/>
      <c r="V297" s="1941"/>
      <c r="W297" s="1941"/>
      <c r="X297" s="1941"/>
      <c r="Y297" s="1941"/>
      <c r="Z297" s="1941"/>
      <c r="AA297" s="1941"/>
      <c r="AB297" s="1951" t="s">
        <v>306</v>
      </c>
      <c r="AC297" s="1941"/>
      <c r="AD297" s="1941"/>
      <c r="AE297" s="1941"/>
      <c r="AF297" s="1941"/>
      <c r="AG297" s="1951" t="s">
        <v>307</v>
      </c>
      <c r="AH297" s="1941"/>
      <c r="AI297" s="1941"/>
      <c r="AJ297" s="455" t="s">
        <v>86</v>
      </c>
      <c r="AK297" s="1952" t="s">
        <v>308</v>
      </c>
      <c r="AL297" s="1941"/>
      <c r="AM297" s="1941"/>
      <c r="AN297" s="1941"/>
      <c r="AO297" s="1941"/>
      <c r="AP297" s="1941"/>
      <c r="AQ297" s="456">
        <v>40000000</v>
      </c>
      <c r="AR297" s="457">
        <v>0</v>
      </c>
      <c r="AS297" s="516">
        <v>40000000</v>
      </c>
      <c r="AT297" s="464">
        <v>0</v>
      </c>
      <c r="AU297" s="457">
        <v>0</v>
      </c>
      <c r="AV297" s="457">
        <v>0</v>
      </c>
      <c r="AW297" s="464">
        <v>0</v>
      </c>
      <c r="AX297" s="457">
        <v>0</v>
      </c>
      <c r="AY297" s="457">
        <v>0</v>
      </c>
      <c r="AZ297" s="457">
        <v>0</v>
      </c>
      <c r="BA297" s="457">
        <v>0</v>
      </c>
      <c r="BB297" s="457">
        <v>0</v>
      </c>
      <c r="BC297" s="457">
        <v>0</v>
      </c>
    </row>
    <row r="298" spans="1:55" s="365" customFormat="1" ht="13.5" x14ac:dyDescent="0.2">
      <c r="A298" s="462" t="str">
        <f t="shared" si="11"/>
        <v>C25991000602310</v>
      </c>
      <c r="B298" s="1951" t="s">
        <v>120</v>
      </c>
      <c r="C298" s="1941"/>
      <c r="D298" s="1951" t="s">
        <v>370</v>
      </c>
      <c r="E298" s="1941"/>
      <c r="F298" s="1951" t="s">
        <v>357</v>
      </c>
      <c r="G298" s="1941"/>
      <c r="H298" s="1951" t="s">
        <v>325</v>
      </c>
      <c r="I298" s="1941"/>
      <c r="J298" s="1951" t="s">
        <v>313</v>
      </c>
      <c r="K298" s="1941"/>
      <c r="L298" s="1941"/>
      <c r="M298" s="1951" t="s">
        <v>315</v>
      </c>
      <c r="N298" s="1941"/>
      <c r="O298" s="1941"/>
      <c r="P298" s="1951" t="s">
        <v>322</v>
      </c>
      <c r="Q298" s="1941"/>
      <c r="R298" s="1951"/>
      <c r="S298" s="1941"/>
      <c r="T298" s="1954" t="s">
        <v>361</v>
      </c>
      <c r="U298" s="1941"/>
      <c r="V298" s="1941"/>
      <c r="W298" s="1941"/>
      <c r="X298" s="1941"/>
      <c r="Y298" s="1941"/>
      <c r="Z298" s="1941"/>
      <c r="AA298" s="1941"/>
      <c r="AB298" s="1951" t="s">
        <v>306</v>
      </c>
      <c r="AC298" s="1941"/>
      <c r="AD298" s="1941"/>
      <c r="AE298" s="1941"/>
      <c r="AF298" s="1941"/>
      <c r="AG298" s="1951" t="s">
        <v>307</v>
      </c>
      <c r="AH298" s="1941"/>
      <c r="AI298" s="1941"/>
      <c r="AJ298" s="455" t="s">
        <v>86</v>
      </c>
      <c r="AK298" s="1952" t="s">
        <v>308</v>
      </c>
      <c r="AL298" s="1941"/>
      <c r="AM298" s="1941"/>
      <c r="AN298" s="1941"/>
      <c r="AO298" s="1941"/>
      <c r="AP298" s="1941"/>
      <c r="AQ298" s="456">
        <v>16000000</v>
      </c>
      <c r="AR298" s="457">
        <v>0</v>
      </c>
      <c r="AS298" s="516">
        <v>16000000</v>
      </c>
      <c r="AT298" s="464">
        <v>0</v>
      </c>
      <c r="AU298" s="457">
        <v>0</v>
      </c>
      <c r="AV298" s="457">
        <v>0</v>
      </c>
      <c r="AW298" s="464">
        <v>0</v>
      </c>
      <c r="AX298" s="457">
        <v>0</v>
      </c>
      <c r="AY298" s="457">
        <v>0</v>
      </c>
      <c r="AZ298" s="457">
        <v>0</v>
      </c>
      <c r="BA298" s="457">
        <v>0</v>
      </c>
      <c r="BB298" s="457">
        <v>0</v>
      </c>
      <c r="BC298" s="457">
        <v>0</v>
      </c>
    </row>
    <row r="299" spans="1:55" s="365" customFormat="1" ht="13.5" x14ac:dyDescent="0.2">
      <c r="A299" s="462" t="str">
        <f t="shared" si="11"/>
        <v>C25991000602410</v>
      </c>
      <c r="B299" s="1951" t="s">
        <v>120</v>
      </c>
      <c r="C299" s="1941"/>
      <c r="D299" s="1951" t="s">
        <v>370</v>
      </c>
      <c r="E299" s="1941"/>
      <c r="F299" s="1951" t="s">
        <v>357</v>
      </c>
      <c r="G299" s="1941"/>
      <c r="H299" s="1951" t="s">
        <v>325</v>
      </c>
      <c r="I299" s="1941"/>
      <c r="J299" s="1951" t="s">
        <v>313</v>
      </c>
      <c r="K299" s="1941"/>
      <c r="L299" s="1941"/>
      <c r="M299" s="1951" t="s">
        <v>315</v>
      </c>
      <c r="N299" s="1941"/>
      <c r="O299" s="1941"/>
      <c r="P299" s="1951" t="s">
        <v>316</v>
      </c>
      <c r="Q299" s="1941"/>
      <c r="R299" s="1951"/>
      <c r="S299" s="1941"/>
      <c r="T299" s="1954" t="s">
        <v>105</v>
      </c>
      <c r="U299" s="1941"/>
      <c r="V299" s="1941"/>
      <c r="W299" s="1941"/>
      <c r="X299" s="1941"/>
      <c r="Y299" s="1941"/>
      <c r="Z299" s="1941"/>
      <c r="AA299" s="1941"/>
      <c r="AB299" s="1951" t="s">
        <v>306</v>
      </c>
      <c r="AC299" s="1941"/>
      <c r="AD299" s="1941"/>
      <c r="AE299" s="1941"/>
      <c r="AF299" s="1941"/>
      <c r="AG299" s="1951" t="s">
        <v>307</v>
      </c>
      <c r="AH299" s="1941"/>
      <c r="AI299" s="1941"/>
      <c r="AJ299" s="455" t="s">
        <v>86</v>
      </c>
      <c r="AK299" s="1952" t="s">
        <v>308</v>
      </c>
      <c r="AL299" s="1941"/>
      <c r="AM299" s="1941"/>
      <c r="AN299" s="1941"/>
      <c r="AO299" s="1941"/>
      <c r="AP299" s="1941"/>
      <c r="AQ299" s="456">
        <v>14000000</v>
      </c>
      <c r="AR299" s="457">
        <v>0</v>
      </c>
      <c r="AS299" s="516">
        <v>14000000</v>
      </c>
      <c r="AT299" s="464">
        <v>0</v>
      </c>
      <c r="AU299" s="457">
        <v>0</v>
      </c>
      <c r="AV299" s="457">
        <v>0</v>
      </c>
      <c r="AW299" s="464">
        <v>0</v>
      </c>
      <c r="AX299" s="457">
        <v>0</v>
      </c>
      <c r="AY299" s="457">
        <v>0</v>
      </c>
      <c r="AZ299" s="457">
        <v>0</v>
      </c>
      <c r="BA299" s="457">
        <v>0</v>
      </c>
      <c r="BB299" s="457">
        <v>0</v>
      </c>
      <c r="BC299" s="457">
        <v>0</v>
      </c>
    </row>
    <row r="300" spans="1:55" s="365" customFormat="1" ht="13.5" x14ac:dyDescent="0.2">
      <c r="A300" s="462" t="str">
        <f t="shared" si="11"/>
        <v>C25991000602810</v>
      </c>
      <c r="B300" s="1951" t="s">
        <v>120</v>
      </c>
      <c r="C300" s="1941"/>
      <c r="D300" s="1951" t="s">
        <v>370</v>
      </c>
      <c r="E300" s="1941"/>
      <c r="F300" s="1951" t="s">
        <v>357</v>
      </c>
      <c r="G300" s="1941"/>
      <c r="H300" s="1951" t="s">
        <v>325</v>
      </c>
      <c r="I300" s="1941"/>
      <c r="J300" s="1951" t="s">
        <v>313</v>
      </c>
      <c r="K300" s="1941"/>
      <c r="L300" s="1941"/>
      <c r="M300" s="1951" t="s">
        <v>315</v>
      </c>
      <c r="N300" s="1941"/>
      <c r="O300" s="1941"/>
      <c r="P300" s="1951" t="s">
        <v>327</v>
      </c>
      <c r="Q300" s="1941"/>
      <c r="R300" s="1951"/>
      <c r="S300" s="1941"/>
      <c r="T300" s="1954" t="s">
        <v>686</v>
      </c>
      <c r="U300" s="1941"/>
      <c r="V300" s="1941"/>
      <c r="W300" s="1941"/>
      <c r="X300" s="1941"/>
      <c r="Y300" s="1941"/>
      <c r="Z300" s="1941"/>
      <c r="AA300" s="1941"/>
      <c r="AB300" s="1951" t="s">
        <v>306</v>
      </c>
      <c r="AC300" s="1941"/>
      <c r="AD300" s="1941"/>
      <c r="AE300" s="1941"/>
      <c r="AF300" s="1941"/>
      <c r="AG300" s="1951" t="s">
        <v>307</v>
      </c>
      <c r="AH300" s="1941"/>
      <c r="AI300" s="1941"/>
      <c r="AJ300" s="455" t="s">
        <v>86</v>
      </c>
      <c r="AK300" s="1952" t="s">
        <v>308</v>
      </c>
      <c r="AL300" s="1941"/>
      <c r="AM300" s="1941"/>
      <c r="AN300" s="1941"/>
      <c r="AO300" s="1941"/>
      <c r="AP300" s="1941"/>
      <c r="AQ300" s="456">
        <v>160000000</v>
      </c>
      <c r="AR300" s="457">
        <v>0</v>
      </c>
      <c r="AS300" s="516">
        <v>160000000</v>
      </c>
      <c r="AT300" s="464">
        <v>0</v>
      </c>
      <c r="AU300" s="457">
        <v>0</v>
      </c>
      <c r="AV300" s="457">
        <v>0</v>
      </c>
      <c r="AW300" s="464">
        <v>0</v>
      </c>
      <c r="AX300" s="457">
        <v>0</v>
      </c>
      <c r="AY300" s="457">
        <v>0</v>
      </c>
      <c r="AZ300" s="457">
        <v>0</v>
      </c>
      <c r="BA300" s="457">
        <v>0</v>
      </c>
      <c r="BB300" s="457">
        <v>0</v>
      </c>
      <c r="BC300" s="457">
        <v>0</v>
      </c>
    </row>
    <row r="301" spans="1:55" s="365" customFormat="1" ht="13.5" x14ac:dyDescent="0.2">
      <c r="A301" s="462" t="str">
        <f>+B301&amp;D301&amp;F301&amp;H301&amp;J301&amp;M301&amp;P301&amp;AJ301</f>
        <v>C259910006021110</v>
      </c>
      <c r="B301" s="1951" t="s">
        <v>120</v>
      </c>
      <c r="C301" s="1941"/>
      <c r="D301" s="1951" t="s">
        <v>370</v>
      </c>
      <c r="E301" s="1941"/>
      <c r="F301" s="1951" t="s">
        <v>357</v>
      </c>
      <c r="G301" s="1941"/>
      <c r="H301" s="1951" t="s">
        <v>325</v>
      </c>
      <c r="I301" s="1941"/>
      <c r="J301" s="1951" t="s">
        <v>313</v>
      </c>
      <c r="K301" s="1941"/>
      <c r="L301" s="1941"/>
      <c r="M301" s="1951" t="s">
        <v>315</v>
      </c>
      <c r="N301" s="1941"/>
      <c r="O301" s="1941"/>
      <c r="P301" s="1951" t="s">
        <v>101</v>
      </c>
      <c r="Q301" s="1941"/>
      <c r="R301" s="1951"/>
      <c r="S301" s="1941"/>
      <c r="T301" s="1954" t="s">
        <v>363</v>
      </c>
      <c r="U301" s="1941"/>
      <c r="V301" s="1941"/>
      <c r="W301" s="1941"/>
      <c r="X301" s="1941"/>
      <c r="Y301" s="1941"/>
      <c r="Z301" s="1941"/>
      <c r="AA301" s="1941"/>
      <c r="AB301" s="1951" t="s">
        <v>306</v>
      </c>
      <c r="AC301" s="1941"/>
      <c r="AD301" s="1941"/>
      <c r="AE301" s="1941"/>
      <c r="AF301" s="1941"/>
      <c r="AG301" s="1951" t="s">
        <v>307</v>
      </c>
      <c r="AH301" s="1941"/>
      <c r="AI301" s="1941"/>
      <c r="AJ301" s="455" t="s">
        <v>86</v>
      </c>
      <c r="AK301" s="1952" t="s">
        <v>308</v>
      </c>
      <c r="AL301" s="1941"/>
      <c r="AM301" s="1941"/>
      <c r="AN301" s="1941"/>
      <c r="AO301" s="1941"/>
      <c r="AP301" s="1941"/>
      <c r="AQ301" s="456">
        <v>70000000</v>
      </c>
      <c r="AR301" s="457">
        <v>0</v>
      </c>
      <c r="AS301" s="516">
        <v>70000000</v>
      </c>
      <c r="AT301" s="464">
        <v>0</v>
      </c>
      <c r="AU301" s="457">
        <v>0</v>
      </c>
      <c r="AV301" s="457">
        <v>0</v>
      </c>
      <c r="AW301" s="464">
        <v>0</v>
      </c>
      <c r="AX301" s="457">
        <v>0</v>
      </c>
      <c r="AY301" s="457">
        <v>0</v>
      </c>
      <c r="AZ301" s="457">
        <v>0</v>
      </c>
      <c r="BA301" s="457">
        <v>0</v>
      </c>
      <c r="BB301" s="457">
        <v>0</v>
      </c>
      <c r="BC301" s="457">
        <v>0</v>
      </c>
    </row>
    <row r="302" spans="1:55" s="365" customFormat="1" ht="12" hidden="1" x14ac:dyDescent="0.2">
      <c r="A302" s="462" t="str">
        <f>+B302&amp;D302&amp;F302&amp;H302&amp;J302&amp;M302&amp;AJ302</f>
        <v/>
      </c>
      <c r="B302" s="458" t="s">
        <v>269</v>
      </c>
      <c r="C302" s="458" t="s">
        <v>269</v>
      </c>
      <c r="D302" s="458" t="s">
        <v>269</v>
      </c>
      <c r="E302" s="458" t="s">
        <v>269</v>
      </c>
      <c r="F302" s="458" t="s">
        <v>269</v>
      </c>
      <c r="G302" s="458" t="s">
        <v>269</v>
      </c>
      <c r="H302" s="458" t="s">
        <v>269</v>
      </c>
      <c r="I302" s="458" t="s">
        <v>269</v>
      </c>
      <c r="J302" s="458" t="s">
        <v>269</v>
      </c>
      <c r="K302" s="1967" t="s">
        <v>269</v>
      </c>
      <c r="L302" s="1941"/>
      <c r="M302" s="1967" t="s">
        <v>269</v>
      </c>
      <c r="N302" s="1941"/>
      <c r="O302" s="458" t="s">
        <v>269</v>
      </c>
      <c r="P302" s="458" t="s">
        <v>269</v>
      </c>
      <c r="Q302" s="458" t="s">
        <v>269</v>
      </c>
      <c r="R302" s="458" t="s">
        <v>269</v>
      </c>
      <c r="S302" s="458" t="s">
        <v>269</v>
      </c>
      <c r="T302" s="458" t="s">
        <v>269</v>
      </c>
      <c r="U302" s="458" t="s">
        <v>269</v>
      </c>
      <c r="V302" s="458" t="s">
        <v>269</v>
      </c>
      <c r="W302" s="458" t="s">
        <v>269</v>
      </c>
      <c r="X302" s="458" t="s">
        <v>269</v>
      </c>
      <c r="Y302" s="458" t="s">
        <v>269</v>
      </c>
      <c r="Z302" s="458" t="s">
        <v>269</v>
      </c>
      <c r="AA302" s="458" t="s">
        <v>269</v>
      </c>
      <c r="AB302" s="1967" t="s">
        <v>269</v>
      </c>
      <c r="AC302" s="1941"/>
      <c r="AD302" s="1967" t="s">
        <v>269</v>
      </c>
      <c r="AE302" s="1941"/>
      <c r="AF302" s="458" t="s">
        <v>269</v>
      </c>
      <c r="AG302" s="458" t="s">
        <v>269</v>
      </c>
      <c r="AH302" s="458" t="s">
        <v>269</v>
      </c>
      <c r="AI302" s="458" t="s">
        <v>269</v>
      </c>
      <c r="AJ302" s="458" t="s">
        <v>269</v>
      </c>
      <c r="AK302" s="458" t="s">
        <v>269</v>
      </c>
      <c r="AL302" s="458" t="s">
        <v>269</v>
      </c>
      <c r="AM302" s="458" t="s">
        <v>269</v>
      </c>
      <c r="AN302" s="1967" t="s">
        <v>269</v>
      </c>
      <c r="AO302" s="1941"/>
      <c r="AP302" s="1941"/>
      <c r="AQ302" s="458" t="s">
        <v>269</v>
      </c>
      <c r="AR302" s="458" t="s">
        <v>269</v>
      </c>
      <c r="AS302" s="518" t="s">
        <v>269</v>
      </c>
      <c r="AT302" s="560" t="s">
        <v>269</v>
      </c>
      <c r="AU302" s="458" t="s">
        <v>269</v>
      </c>
      <c r="AV302" s="458" t="s">
        <v>269</v>
      </c>
      <c r="AW302" s="560" t="s">
        <v>269</v>
      </c>
      <c r="AX302" s="458" t="s">
        <v>269</v>
      </c>
      <c r="AY302" s="458" t="s">
        <v>269</v>
      </c>
      <c r="AZ302" s="458" t="s">
        <v>269</v>
      </c>
      <c r="BA302" s="458" t="s">
        <v>269</v>
      </c>
      <c r="BB302" s="458" t="s">
        <v>269</v>
      </c>
      <c r="BC302" s="458" t="s">
        <v>269</v>
      </c>
    </row>
  </sheetData>
  <autoFilter ref="B29:BC302">
    <filterColumn colId="0" showButton="0"/>
    <filterColumn colId="2" showButton="0">
      <filters>
        <filter val="2"/>
        <filter val="2502"/>
        <filter val="2599"/>
      </filters>
    </filterColumn>
    <filterColumn colId="4" showButton="0"/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5" showButton="0"/>
    <filterColumn colId="36" showButton="0"/>
    <filterColumn colId="37" showButton="0"/>
    <filterColumn colId="38" showButton="0"/>
    <filterColumn colId="39" showButton="0"/>
  </autoFilter>
  <mergeCells count="3445">
    <mergeCell ref="R301:S301"/>
    <mergeCell ref="T301:AA301"/>
    <mergeCell ref="AB301:AF301"/>
    <mergeCell ref="AG301:AI301"/>
    <mergeCell ref="AK301:AP301"/>
    <mergeCell ref="K302:L302"/>
    <mergeCell ref="M302:N302"/>
    <mergeCell ref="AB302:AC302"/>
    <mergeCell ref="AD302:AE302"/>
    <mergeCell ref="AN302:AP302"/>
    <mergeCell ref="AB300:AF300"/>
    <mergeCell ref="AG300:AI300"/>
    <mergeCell ref="AK300:AP300"/>
    <mergeCell ref="B301:C301"/>
    <mergeCell ref="D301:E301"/>
    <mergeCell ref="F301:G301"/>
    <mergeCell ref="H301:I301"/>
    <mergeCell ref="J301:L301"/>
    <mergeCell ref="M301:O301"/>
    <mergeCell ref="P301:Q301"/>
    <mergeCell ref="AK299:AP299"/>
    <mergeCell ref="B300:C300"/>
    <mergeCell ref="D300:E300"/>
    <mergeCell ref="F300:G300"/>
    <mergeCell ref="H300:I300"/>
    <mergeCell ref="J300:L300"/>
    <mergeCell ref="M300:O300"/>
    <mergeCell ref="P300:Q300"/>
    <mergeCell ref="R300:S300"/>
    <mergeCell ref="T300:AA300"/>
    <mergeCell ref="M299:O299"/>
    <mergeCell ref="P299:Q299"/>
    <mergeCell ref="R299:S299"/>
    <mergeCell ref="T299:AA299"/>
    <mergeCell ref="AB299:AF299"/>
    <mergeCell ref="AG299:AI299"/>
    <mergeCell ref="R298:S298"/>
    <mergeCell ref="T298:AA298"/>
    <mergeCell ref="AB298:AF298"/>
    <mergeCell ref="AG298:AI298"/>
    <mergeCell ref="AK298:AP298"/>
    <mergeCell ref="B299:C299"/>
    <mergeCell ref="D299:E299"/>
    <mergeCell ref="F299:G299"/>
    <mergeCell ref="H299:I299"/>
    <mergeCell ref="J299:L299"/>
    <mergeCell ref="AB297:AF297"/>
    <mergeCell ref="AG297:AI297"/>
    <mergeCell ref="AK297:AP297"/>
    <mergeCell ref="B298:C298"/>
    <mergeCell ref="D298:E298"/>
    <mergeCell ref="F298:G298"/>
    <mergeCell ref="H298:I298"/>
    <mergeCell ref="J298:L298"/>
    <mergeCell ref="M298:O298"/>
    <mergeCell ref="P298:Q298"/>
    <mergeCell ref="AK296:AP296"/>
    <mergeCell ref="B297:C297"/>
    <mergeCell ref="D297:E297"/>
    <mergeCell ref="F297:G297"/>
    <mergeCell ref="H297:I297"/>
    <mergeCell ref="J297:L297"/>
    <mergeCell ref="M297:O297"/>
    <mergeCell ref="P297:Q297"/>
    <mergeCell ref="R297:S297"/>
    <mergeCell ref="T297:AA297"/>
    <mergeCell ref="M296:O296"/>
    <mergeCell ref="P296:Q296"/>
    <mergeCell ref="R296:S296"/>
    <mergeCell ref="T296:AA296"/>
    <mergeCell ref="AB296:AF296"/>
    <mergeCell ref="AG296:AI296"/>
    <mergeCell ref="R295:S295"/>
    <mergeCell ref="T295:AA295"/>
    <mergeCell ref="AB295:AF295"/>
    <mergeCell ref="AG295:AI295"/>
    <mergeCell ref="AK295:AP295"/>
    <mergeCell ref="B296:C296"/>
    <mergeCell ref="D296:E296"/>
    <mergeCell ref="F296:G296"/>
    <mergeCell ref="H296:I296"/>
    <mergeCell ref="J296:L296"/>
    <mergeCell ref="AB294:AF294"/>
    <mergeCell ref="AG294:AI294"/>
    <mergeCell ref="AK294:AP294"/>
    <mergeCell ref="B295:C295"/>
    <mergeCell ref="D295:E295"/>
    <mergeCell ref="F295:G295"/>
    <mergeCell ref="H295:I295"/>
    <mergeCell ref="J295:L295"/>
    <mergeCell ref="M295:O295"/>
    <mergeCell ref="P295:Q295"/>
    <mergeCell ref="AK293:AP293"/>
    <mergeCell ref="B294:C294"/>
    <mergeCell ref="D294:E294"/>
    <mergeCell ref="F294:G294"/>
    <mergeCell ref="H294:I294"/>
    <mergeCell ref="J294:L294"/>
    <mergeCell ref="M294:O294"/>
    <mergeCell ref="P294:Q294"/>
    <mergeCell ref="R294:S294"/>
    <mergeCell ref="T294:AA294"/>
    <mergeCell ref="M293:O293"/>
    <mergeCell ref="P293:Q293"/>
    <mergeCell ref="R293:S293"/>
    <mergeCell ref="T293:AA293"/>
    <mergeCell ref="AB293:AF293"/>
    <mergeCell ref="AG293:AI293"/>
    <mergeCell ref="R292:S292"/>
    <mergeCell ref="T292:AA292"/>
    <mergeCell ref="AB292:AF292"/>
    <mergeCell ref="AG292:AI292"/>
    <mergeCell ref="AK292:AP292"/>
    <mergeCell ref="B293:C293"/>
    <mergeCell ref="D293:E293"/>
    <mergeCell ref="F293:G293"/>
    <mergeCell ref="H293:I293"/>
    <mergeCell ref="J293:L293"/>
    <mergeCell ref="AB291:AF291"/>
    <mergeCell ref="AG291:AI291"/>
    <mergeCell ref="AK291:AP291"/>
    <mergeCell ref="B292:C292"/>
    <mergeCell ref="D292:E292"/>
    <mergeCell ref="F292:G292"/>
    <mergeCell ref="H292:I292"/>
    <mergeCell ref="J292:L292"/>
    <mergeCell ref="M292:O292"/>
    <mergeCell ref="P292:Q292"/>
    <mergeCell ref="AK290:AP290"/>
    <mergeCell ref="B291:C291"/>
    <mergeCell ref="D291:E291"/>
    <mergeCell ref="F291:G291"/>
    <mergeCell ref="H291:I291"/>
    <mergeCell ref="J291:L291"/>
    <mergeCell ref="M291:O291"/>
    <mergeCell ref="P291:Q291"/>
    <mergeCell ref="R291:S291"/>
    <mergeCell ref="T291:AA291"/>
    <mergeCell ref="M290:O290"/>
    <mergeCell ref="P290:Q290"/>
    <mergeCell ref="R290:S290"/>
    <mergeCell ref="T290:AA290"/>
    <mergeCell ref="AB290:AF290"/>
    <mergeCell ref="AG290:AI290"/>
    <mergeCell ref="R289:S289"/>
    <mergeCell ref="T289:AA289"/>
    <mergeCell ref="AB289:AF289"/>
    <mergeCell ref="AG289:AI289"/>
    <mergeCell ref="AK289:AP289"/>
    <mergeCell ref="B290:C290"/>
    <mergeCell ref="D290:E290"/>
    <mergeCell ref="F290:G290"/>
    <mergeCell ref="H290:I290"/>
    <mergeCell ref="J290:L290"/>
    <mergeCell ref="AB288:AF288"/>
    <mergeCell ref="AG288:AI288"/>
    <mergeCell ref="AK288:AP288"/>
    <mergeCell ref="B289:C289"/>
    <mergeCell ref="D289:E289"/>
    <mergeCell ref="F289:G289"/>
    <mergeCell ref="H289:I289"/>
    <mergeCell ref="J289:L289"/>
    <mergeCell ref="M289:O289"/>
    <mergeCell ref="P289:Q289"/>
    <mergeCell ref="AK287:AP287"/>
    <mergeCell ref="B288:C288"/>
    <mergeCell ref="D288:E288"/>
    <mergeCell ref="F288:G288"/>
    <mergeCell ref="H288:I288"/>
    <mergeCell ref="J288:L288"/>
    <mergeCell ref="M288:O288"/>
    <mergeCell ref="P288:Q288"/>
    <mergeCell ref="R288:S288"/>
    <mergeCell ref="T288:AA288"/>
    <mergeCell ref="M287:O287"/>
    <mergeCell ref="P287:Q287"/>
    <mergeCell ref="R287:S287"/>
    <mergeCell ref="T287:AA287"/>
    <mergeCell ref="AB287:AF287"/>
    <mergeCell ref="AG287:AI287"/>
    <mergeCell ref="R286:S286"/>
    <mergeCell ref="T286:AA286"/>
    <mergeCell ref="AB286:AF286"/>
    <mergeCell ref="AG286:AI286"/>
    <mergeCell ref="AK286:AP286"/>
    <mergeCell ref="B287:C287"/>
    <mergeCell ref="D287:E287"/>
    <mergeCell ref="F287:G287"/>
    <mergeCell ref="H287:I287"/>
    <mergeCell ref="J287:L287"/>
    <mergeCell ref="AB285:AF285"/>
    <mergeCell ref="AG285:AI285"/>
    <mergeCell ref="AK285:AP285"/>
    <mergeCell ref="B286:C286"/>
    <mergeCell ref="D286:E286"/>
    <mergeCell ref="F286:G286"/>
    <mergeCell ref="H286:I286"/>
    <mergeCell ref="J286:L286"/>
    <mergeCell ref="M286:O286"/>
    <mergeCell ref="P286:Q286"/>
    <mergeCell ref="AK284:AP284"/>
    <mergeCell ref="B285:C285"/>
    <mergeCell ref="D285:E285"/>
    <mergeCell ref="F285:G285"/>
    <mergeCell ref="H285:I285"/>
    <mergeCell ref="J285:L285"/>
    <mergeCell ref="M285:O285"/>
    <mergeCell ref="P285:Q285"/>
    <mergeCell ref="R285:S285"/>
    <mergeCell ref="T285:AA285"/>
    <mergeCell ref="M284:O284"/>
    <mergeCell ref="P284:Q284"/>
    <mergeCell ref="R284:S284"/>
    <mergeCell ref="T284:AA284"/>
    <mergeCell ref="AB284:AF284"/>
    <mergeCell ref="AG284:AI284"/>
    <mergeCell ref="R283:S283"/>
    <mergeCell ref="T283:AA283"/>
    <mergeCell ref="AB283:AF283"/>
    <mergeCell ref="AG283:AI283"/>
    <mergeCell ref="AK283:AP283"/>
    <mergeCell ref="B284:C284"/>
    <mergeCell ref="D284:E284"/>
    <mergeCell ref="F284:G284"/>
    <mergeCell ref="H284:I284"/>
    <mergeCell ref="J284:L284"/>
    <mergeCell ref="AB282:AF282"/>
    <mergeCell ref="AG282:AI282"/>
    <mergeCell ref="AK282:AP282"/>
    <mergeCell ref="B283:C283"/>
    <mergeCell ref="D283:E283"/>
    <mergeCell ref="F283:G283"/>
    <mergeCell ref="H283:I283"/>
    <mergeCell ref="J283:L283"/>
    <mergeCell ref="M283:O283"/>
    <mergeCell ref="P283:Q283"/>
    <mergeCell ref="AK281:AP281"/>
    <mergeCell ref="B282:C282"/>
    <mergeCell ref="D282:E282"/>
    <mergeCell ref="F282:G282"/>
    <mergeCell ref="H282:I282"/>
    <mergeCell ref="J282:L282"/>
    <mergeCell ref="M282:O282"/>
    <mergeCell ref="P282:Q282"/>
    <mergeCell ref="R282:S282"/>
    <mergeCell ref="T282:AA282"/>
    <mergeCell ref="M281:O281"/>
    <mergeCell ref="P281:Q281"/>
    <mergeCell ref="R281:S281"/>
    <mergeCell ref="T281:AA281"/>
    <mergeCell ref="AB281:AF281"/>
    <mergeCell ref="AG281:AI281"/>
    <mergeCell ref="R280:S280"/>
    <mergeCell ref="T280:AA280"/>
    <mergeCell ref="AB280:AF280"/>
    <mergeCell ref="AG280:AI280"/>
    <mergeCell ref="AK280:AP280"/>
    <mergeCell ref="B281:C281"/>
    <mergeCell ref="D281:E281"/>
    <mergeCell ref="F281:G281"/>
    <mergeCell ref="H281:I281"/>
    <mergeCell ref="J281:L281"/>
    <mergeCell ref="AB279:AF279"/>
    <mergeCell ref="AG279:AI279"/>
    <mergeCell ref="AK279:AP279"/>
    <mergeCell ref="B280:C280"/>
    <mergeCell ref="D280:E280"/>
    <mergeCell ref="F280:G280"/>
    <mergeCell ref="H280:I280"/>
    <mergeCell ref="J280:L280"/>
    <mergeCell ref="M280:O280"/>
    <mergeCell ref="P280:Q280"/>
    <mergeCell ref="AK278:AP278"/>
    <mergeCell ref="B279:C279"/>
    <mergeCell ref="D279:E279"/>
    <mergeCell ref="F279:G279"/>
    <mergeCell ref="H279:I279"/>
    <mergeCell ref="J279:L279"/>
    <mergeCell ref="M279:O279"/>
    <mergeCell ref="P279:Q279"/>
    <mergeCell ref="R279:S279"/>
    <mergeCell ref="T279:AA279"/>
    <mergeCell ref="M278:O278"/>
    <mergeCell ref="P278:Q278"/>
    <mergeCell ref="R278:S278"/>
    <mergeCell ref="T278:AA278"/>
    <mergeCell ref="AB278:AF278"/>
    <mergeCell ref="AG278:AI278"/>
    <mergeCell ref="R277:S277"/>
    <mergeCell ref="T277:AA277"/>
    <mergeCell ref="AB277:AF277"/>
    <mergeCell ref="AG277:AI277"/>
    <mergeCell ref="AK277:AP277"/>
    <mergeCell ref="B278:C278"/>
    <mergeCell ref="D278:E278"/>
    <mergeCell ref="F278:G278"/>
    <mergeCell ref="H278:I278"/>
    <mergeCell ref="J278:L278"/>
    <mergeCell ref="AB276:AF276"/>
    <mergeCell ref="AG276:AI276"/>
    <mergeCell ref="AK276:AP276"/>
    <mergeCell ref="B277:C277"/>
    <mergeCell ref="D277:E277"/>
    <mergeCell ref="F277:G277"/>
    <mergeCell ref="H277:I277"/>
    <mergeCell ref="J277:L277"/>
    <mergeCell ref="M277:O277"/>
    <mergeCell ref="P277:Q277"/>
    <mergeCell ref="AK275:AP275"/>
    <mergeCell ref="B276:C276"/>
    <mergeCell ref="D276:E276"/>
    <mergeCell ref="F276:G276"/>
    <mergeCell ref="H276:I276"/>
    <mergeCell ref="J276:L276"/>
    <mergeCell ref="M276:O276"/>
    <mergeCell ref="P276:Q276"/>
    <mergeCell ref="R276:S276"/>
    <mergeCell ref="T276:AA276"/>
    <mergeCell ref="M275:O275"/>
    <mergeCell ref="P275:Q275"/>
    <mergeCell ref="R275:S275"/>
    <mergeCell ref="T275:AA275"/>
    <mergeCell ref="AB275:AF275"/>
    <mergeCell ref="AG275:AI275"/>
    <mergeCell ref="R274:S274"/>
    <mergeCell ref="T274:AA274"/>
    <mergeCell ref="AB274:AF274"/>
    <mergeCell ref="AG274:AI274"/>
    <mergeCell ref="AK274:AP274"/>
    <mergeCell ref="B275:C275"/>
    <mergeCell ref="D275:E275"/>
    <mergeCell ref="F275:G275"/>
    <mergeCell ref="H275:I275"/>
    <mergeCell ref="J275:L275"/>
    <mergeCell ref="AB273:AF273"/>
    <mergeCell ref="AG273:AI273"/>
    <mergeCell ref="AK273:AP273"/>
    <mergeCell ref="B274:C274"/>
    <mergeCell ref="D274:E274"/>
    <mergeCell ref="F274:G274"/>
    <mergeCell ref="H274:I274"/>
    <mergeCell ref="J274:L274"/>
    <mergeCell ref="M274:O274"/>
    <mergeCell ref="P274:Q274"/>
    <mergeCell ref="AK272:AP272"/>
    <mergeCell ref="B273:C273"/>
    <mergeCell ref="D273:E273"/>
    <mergeCell ref="F273:G273"/>
    <mergeCell ref="H273:I273"/>
    <mergeCell ref="J273:L273"/>
    <mergeCell ref="M273:O273"/>
    <mergeCell ref="P273:Q273"/>
    <mergeCell ref="R273:S273"/>
    <mergeCell ref="T273:AA273"/>
    <mergeCell ref="M272:O272"/>
    <mergeCell ref="P272:Q272"/>
    <mergeCell ref="R272:S272"/>
    <mergeCell ref="T272:AA272"/>
    <mergeCell ref="AB272:AF272"/>
    <mergeCell ref="AG272:AI272"/>
    <mergeCell ref="R271:S271"/>
    <mergeCell ref="T271:AA271"/>
    <mergeCell ref="AB271:AF271"/>
    <mergeCell ref="AG271:AI271"/>
    <mergeCell ref="AK271:AP271"/>
    <mergeCell ref="B272:C272"/>
    <mergeCell ref="D272:E272"/>
    <mergeCell ref="F272:G272"/>
    <mergeCell ref="H272:I272"/>
    <mergeCell ref="J272:L272"/>
    <mergeCell ref="AB270:AF270"/>
    <mergeCell ref="AG270:AI270"/>
    <mergeCell ref="AK270:AP270"/>
    <mergeCell ref="B271:C271"/>
    <mergeCell ref="D271:E271"/>
    <mergeCell ref="F271:G271"/>
    <mergeCell ref="H271:I271"/>
    <mergeCell ref="J271:L271"/>
    <mergeCell ref="M271:O271"/>
    <mergeCell ref="P271:Q271"/>
    <mergeCell ref="AK269:AP269"/>
    <mergeCell ref="B270:C270"/>
    <mergeCell ref="D270:E270"/>
    <mergeCell ref="F270:G270"/>
    <mergeCell ref="H270:I270"/>
    <mergeCell ref="J270:L270"/>
    <mergeCell ref="M270:O270"/>
    <mergeCell ref="P270:Q270"/>
    <mergeCell ref="R270:S270"/>
    <mergeCell ref="T270:AA270"/>
    <mergeCell ref="M269:O269"/>
    <mergeCell ref="P269:Q269"/>
    <mergeCell ref="R269:S269"/>
    <mergeCell ref="T269:AA269"/>
    <mergeCell ref="AB269:AF269"/>
    <mergeCell ref="AG269:AI269"/>
    <mergeCell ref="R268:S268"/>
    <mergeCell ref="T268:AA268"/>
    <mergeCell ref="AB268:AF268"/>
    <mergeCell ref="AG268:AI268"/>
    <mergeCell ref="AK268:AP268"/>
    <mergeCell ref="B269:C269"/>
    <mergeCell ref="D269:E269"/>
    <mergeCell ref="F269:G269"/>
    <mergeCell ref="H269:I269"/>
    <mergeCell ref="J269:L269"/>
    <mergeCell ref="AB267:AF267"/>
    <mergeCell ref="AG267:AI267"/>
    <mergeCell ref="AK267:AP267"/>
    <mergeCell ref="B268:C268"/>
    <mergeCell ref="D268:E268"/>
    <mergeCell ref="F268:G268"/>
    <mergeCell ref="H268:I268"/>
    <mergeCell ref="J268:L268"/>
    <mergeCell ref="M268:O268"/>
    <mergeCell ref="P268:Q268"/>
    <mergeCell ref="AK266:AP266"/>
    <mergeCell ref="B267:C267"/>
    <mergeCell ref="D267:E267"/>
    <mergeCell ref="F267:G267"/>
    <mergeCell ref="H267:I267"/>
    <mergeCell ref="J267:L267"/>
    <mergeCell ref="M267:O267"/>
    <mergeCell ref="P267:Q267"/>
    <mergeCell ref="R267:S267"/>
    <mergeCell ref="T267:AA267"/>
    <mergeCell ref="M266:O266"/>
    <mergeCell ref="P266:Q266"/>
    <mergeCell ref="R266:S266"/>
    <mergeCell ref="T266:AA266"/>
    <mergeCell ref="AB266:AF266"/>
    <mergeCell ref="AG266:AI266"/>
    <mergeCell ref="R265:S265"/>
    <mergeCell ref="T265:AA265"/>
    <mergeCell ref="AB265:AF265"/>
    <mergeCell ref="AG265:AI265"/>
    <mergeCell ref="AK265:AP265"/>
    <mergeCell ref="B266:C266"/>
    <mergeCell ref="D266:E266"/>
    <mergeCell ref="F266:G266"/>
    <mergeCell ref="H266:I266"/>
    <mergeCell ref="J266:L266"/>
    <mergeCell ref="AB264:AF264"/>
    <mergeCell ref="AG264:AI264"/>
    <mergeCell ref="AK264:AP264"/>
    <mergeCell ref="B265:C265"/>
    <mergeCell ref="D265:E265"/>
    <mergeCell ref="F265:G265"/>
    <mergeCell ref="H265:I265"/>
    <mergeCell ref="J265:L265"/>
    <mergeCell ref="M265:O265"/>
    <mergeCell ref="P265:Q265"/>
    <mergeCell ref="AK263:AP263"/>
    <mergeCell ref="B264:C264"/>
    <mergeCell ref="D264:E264"/>
    <mergeCell ref="F264:G264"/>
    <mergeCell ref="H264:I264"/>
    <mergeCell ref="J264:L264"/>
    <mergeCell ref="M264:O264"/>
    <mergeCell ref="P264:Q264"/>
    <mergeCell ref="R264:S264"/>
    <mergeCell ref="T264:AA264"/>
    <mergeCell ref="M263:O263"/>
    <mergeCell ref="P263:Q263"/>
    <mergeCell ref="R263:S263"/>
    <mergeCell ref="T263:AA263"/>
    <mergeCell ref="AB263:AF263"/>
    <mergeCell ref="AG263:AI263"/>
    <mergeCell ref="R262:S262"/>
    <mergeCell ref="T262:AA262"/>
    <mergeCell ref="AB262:AF262"/>
    <mergeCell ref="AG262:AI262"/>
    <mergeCell ref="AK262:AP262"/>
    <mergeCell ref="B263:C263"/>
    <mergeCell ref="D263:E263"/>
    <mergeCell ref="F263:G263"/>
    <mergeCell ref="H263:I263"/>
    <mergeCell ref="J263:L263"/>
    <mergeCell ref="AB261:AF261"/>
    <mergeCell ref="AG261:AI261"/>
    <mergeCell ref="AK261:AP261"/>
    <mergeCell ref="B262:C262"/>
    <mergeCell ref="D262:E262"/>
    <mergeCell ref="F262:G262"/>
    <mergeCell ref="H262:I262"/>
    <mergeCell ref="J262:L262"/>
    <mergeCell ref="M262:O262"/>
    <mergeCell ref="P262:Q262"/>
    <mergeCell ref="AK260:AP260"/>
    <mergeCell ref="B261:C261"/>
    <mergeCell ref="D261:E261"/>
    <mergeCell ref="F261:G261"/>
    <mergeCell ref="H261:I261"/>
    <mergeCell ref="J261:L261"/>
    <mergeCell ref="M261:O261"/>
    <mergeCell ref="P261:Q261"/>
    <mergeCell ref="R261:S261"/>
    <mergeCell ref="T261:AA261"/>
    <mergeCell ref="M260:O260"/>
    <mergeCell ref="P260:Q260"/>
    <mergeCell ref="R260:S260"/>
    <mergeCell ref="T260:AA260"/>
    <mergeCell ref="AB260:AF260"/>
    <mergeCell ref="AG260:AI260"/>
    <mergeCell ref="R259:S259"/>
    <mergeCell ref="T259:AA259"/>
    <mergeCell ref="AB259:AF259"/>
    <mergeCell ref="AG259:AI259"/>
    <mergeCell ref="AK259:AP259"/>
    <mergeCell ref="B260:C260"/>
    <mergeCell ref="D260:E260"/>
    <mergeCell ref="F260:G260"/>
    <mergeCell ref="H260:I260"/>
    <mergeCell ref="J260:L260"/>
    <mergeCell ref="AB258:AF258"/>
    <mergeCell ref="AG258:AI258"/>
    <mergeCell ref="AK258:AP258"/>
    <mergeCell ref="B259:C259"/>
    <mergeCell ref="D259:E259"/>
    <mergeCell ref="F259:G259"/>
    <mergeCell ref="H259:I259"/>
    <mergeCell ref="J259:L259"/>
    <mergeCell ref="M259:O259"/>
    <mergeCell ref="P259:Q259"/>
    <mergeCell ref="AK257:AP257"/>
    <mergeCell ref="B258:C258"/>
    <mergeCell ref="D258:E258"/>
    <mergeCell ref="F258:G258"/>
    <mergeCell ref="H258:I258"/>
    <mergeCell ref="J258:L258"/>
    <mergeCell ref="M258:O258"/>
    <mergeCell ref="P258:Q258"/>
    <mergeCell ref="R258:S258"/>
    <mergeCell ref="T258:AA258"/>
    <mergeCell ref="M257:O257"/>
    <mergeCell ref="P257:Q257"/>
    <mergeCell ref="R257:S257"/>
    <mergeCell ref="T257:AA257"/>
    <mergeCell ref="AB257:AF257"/>
    <mergeCell ref="AG257:AI257"/>
    <mergeCell ref="R256:S256"/>
    <mergeCell ref="T256:AA256"/>
    <mergeCell ref="AB256:AF256"/>
    <mergeCell ref="AG256:AI256"/>
    <mergeCell ref="AK256:AP256"/>
    <mergeCell ref="B257:C257"/>
    <mergeCell ref="D257:E257"/>
    <mergeCell ref="F257:G257"/>
    <mergeCell ref="H257:I257"/>
    <mergeCell ref="J257:L257"/>
    <mergeCell ref="AB255:AF255"/>
    <mergeCell ref="AG255:AI255"/>
    <mergeCell ref="AK255:AP255"/>
    <mergeCell ref="B256:C256"/>
    <mergeCell ref="D256:E256"/>
    <mergeCell ref="F256:G256"/>
    <mergeCell ref="H256:I256"/>
    <mergeCell ref="J256:L256"/>
    <mergeCell ref="M256:O256"/>
    <mergeCell ref="P256:Q256"/>
    <mergeCell ref="AK254:AP254"/>
    <mergeCell ref="B255:C255"/>
    <mergeCell ref="D255:E255"/>
    <mergeCell ref="F255:G255"/>
    <mergeCell ref="H255:I255"/>
    <mergeCell ref="J255:L255"/>
    <mergeCell ref="M255:O255"/>
    <mergeCell ref="P255:Q255"/>
    <mergeCell ref="R255:S255"/>
    <mergeCell ref="T255:AA255"/>
    <mergeCell ref="M254:O254"/>
    <mergeCell ref="P254:Q254"/>
    <mergeCell ref="R254:S254"/>
    <mergeCell ref="T254:AA254"/>
    <mergeCell ref="AB254:AF254"/>
    <mergeCell ref="AG254:AI254"/>
    <mergeCell ref="R253:S253"/>
    <mergeCell ref="T253:AA253"/>
    <mergeCell ref="AB253:AF253"/>
    <mergeCell ref="AG253:AI253"/>
    <mergeCell ref="AK253:AP253"/>
    <mergeCell ref="B254:C254"/>
    <mergeCell ref="D254:E254"/>
    <mergeCell ref="F254:G254"/>
    <mergeCell ref="H254:I254"/>
    <mergeCell ref="J254:L254"/>
    <mergeCell ref="AB252:AF252"/>
    <mergeCell ref="AG252:AI252"/>
    <mergeCell ref="AK252:AP252"/>
    <mergeCell ref="B253:C253"/>
    <mergeCell ref="D253:E253"/>
    <mergeCell ref="F253:G253"/>
    <mergeCell ref="H253:I253"/>
    <mergeCell ref="J253:L253"/>
    <mergeCell ref="M253:O253"/>
    <mergeCell ref="P253:Q253"/>
    <mergeCell ref="AK251:AP251"/>
    <mergeCell ref="B252:C252"/>
    <mergeCell ref="D252:E252"/>
    <mergeCell ref="F252:G252"/>
    <mergeCell ref="H252:I252"/>
    <mergeCell ref="J252:L252"/>
    <mergeCell ref="M252:O252"/>
    <mergeCell ref="P252:Q252"/>
    <mergeCell ref="R252:S252"/>
    <mergeCell ref="T252:AA252"/>
    <mergeCell ref="M251:O251"/>
    <mergeCell ref="P251:Q251"/>
    <mergeCell ref="R251:S251"/>
    <mergeCell ref="T251:AA251"/>
    <mergeCell ref="AB251:AF251"/>
    <mergeCell ref="AG251:AI251"/>
    <mergeCell ref="R250:S250"/>
    <mergeCell ref="T250:AA250"/>
    <mergeCell ref="AB250:AF250"/>
    <mergeCell ref="AG250:AI250"/>
    <mergeCell ref="AK250:AP250"/>
    <mergeCell ref="B251:C251"/>
    <mergeCell ref="D251:E251"/>
    <mergeCell ref="F251:G251"/>
    <mergeCell ref="H251:I251"/>
    <mergeCell ref="J251:L251"/>
    <mergeCell ref="AB249:AF249"/>
    <mergeCell ref="AG249:AI249"/>
    <mergeCell ref="AK249:AP249"/>
    <mergeCell ref="B250:C250"/>
    <mergeCell ref="D250:E250"/>
    <mergeCell ref="F250:G250"/>
    <mergeCell ref="H250:I250"/>
    <mergeCell ref="J250:L250"/>
    <mergeCell ref="M250:O250"/>
    <mergeCell ref="P250:Q250"/>
    <mergeCell ref="AK248:AP248"/>
    <mergeCell ref="B249:C249"/>
    <mergeCell ref="D249:E249"/>
    <mergeCell ref="F249:G249"/>
    <mergeCell ref="H249:I249"/>
    <mergeCell ref="J249:L249"/>
    <mergeCell ref="M249:O249"/>
    <mergeCell ref="P249:Q249"/>
    <mergeCell ref="R249:S249"/>
    <mergeCell ref="T249:AA249"/>
    <mergeCell ref="M248:O248"/>
    <mergeCell ref="P248:Q248"/>
    <mergeCell ref="R248:S248"/>
    <mergeCell ref="T248:AA248"/>
    <mergeCell ref="AB248:AF248"/>
    <mergeCell ref="AG248:AI248"/>
    <mergeCell ref="R247:S247"/>
    <mergeCell ref="T247:AA247"/>
    <mergeCell ref="AB247:AF247"/>
    <mergeCell ref="AG247:AI247"/>
    <mergeCell ref="AK247:AP247"/>
    <mergeCell ref="B248:C248"/>
    <mergeCell ref="D248:E248"/>
    <mergeCell ref="F248:G248"/>
    <mergeCell ref="H248:I248"/>
    <mergeCell ref="J248:L248"/>
    <mergeCell ref="AB246:AF246"/>
    <mergeCell ref="AG246:AI246"/>
    <mergeCell ref="AK246:AP246"/>
    <mergeCell ref="B247:C247"/>
    <mergeCell ref="D247:E247"/>
    <mergeCell ref="F247:G247"/>
    <mergeCell ref="H247:I247"/>
    <mergeCell ref="J247:L247"/>
    <mergeCell ref="M247:O247"/>
    <mergeCell ref="P247:Q247"/>
    <mergeCell ref="AK245:AP245"/>
    <mergeCell ref="B246:C246"/>
    <mergeCell ref="D246:E246"/>
    <mergeCell ref="F246:G246"/>
    <mergeCell ref="H246:I246"/>
    <mergeCell ref="J246:L246"/>
    <mergeCell ref="M246:O246"/>
    <mergeCell ref="P246:Q246"/>
    <mergeCell ref="R246:S246"/>
    <mergeCell ref="T246:AA246"/>
    <mergeCell ref="M245:O245"/>
    <mergeCell ref="P245:Q245"/>
    <mergeCell ref="R245:S245"/>
    <mergeCell ref="T245:AA245"/>
    <mergeCell ref="AB245:AF245"/>
    <mergeCell ref="AG245:AI245"/>
    <mergeCell ref="R244:S244"/>
    <mergeCell ref="T244:AA244"/>
    <mergeCell ref="AB244:AF244"/>
    <mergeCell ref="AG244:AI244"/>
    <mergeCell ref="AK244:AP244"/>
    <mergeCell ref="B245:C245"/>
    <mergeCell ref="D245:E245"/>
    <mergeCell ref="F245:G245"/>
    <mergeCell ref="H245:I245"/>
    <mergeCell ref="J245:L245"/>
    <mergeCell ref="AB243:AF243"/>
    <mergeCell ref="AG243:AI243"/>
    <mergeCell ref="AK243:AP243"/>
    <mergeCell ref="B244:C244"/>
    <mergeCell ref="D244:E244"/>
    <mergeCell ref="F244:G244"/>
    <mergeCell ref="H244:I244"/>
    <mergeCell ref="J244:L244"/>
    <mergeCell ref="M244:O244"/>
    <mergeCell ref="P244:Q244"/>
    <mergeCell ref="AK242:AP242"/>
    <mergeCell ref="B243:C243"/>
    <mergeCell ref="D243:E243"/>
    <mergeCell ref="F243:G243"/>
    <mergeCell ref="H243:I243"/>
    <mergeCell ref="J243:L243"/>
    <mergeCell ref="M243:O243"/>
    <mergeCell ref="P243:Q243"/>
    <mergeCell ref="R243:S243"/>
    <mergeCell ref="T243:AA243"/>
    <mergeCell ref="M242:O242"/>
    <mergeCell ref="P242:Q242"/>
    <mergeCell ref="R242:S242"/>
    <mergeCell ref="T242:AA242"/>
    <mergeCell ref="AB242:AF242"/>
    <mergeCell ref="AG242:AI242"/>
    <mergeCell ref="R241:S241"/>
    <mergeCell ref="T241:AA241"/>
    <mergeCell ref="AB241:AF241"/>
    <mergeCell ref="AG241:AI241"/>
    <mergeCell ref="AK241:AP241"/>
    <mergeCell ref="B242:C242"/>
    <mergeCell ref="D242:E242"/>
    <mergeCell ref="F242:G242"/>
    <mergeCell ref="H242:I242"/>
    <mergeCell ref="J242:L242"/>
    <mergeCell ref="AB240:AF240"/>
    <mergeCell ref="AG240:AI240"/>
    <mergeCell ref="AK240:AP240"/>
    <mergeCell ref="B241:C241"/>
    <mergeCell ref="D241:E241"/>
    <mergeCell ref="F241:G241"/>
    <mergeCell ref="H241:I241"/>
    <mergeCell ref="J241:L241"/>
    <mergeCell ref="M241:O241"/>
    <mergeCell ref="P241:Q241"/>
    <mergeCell ref="AK239:AP239"/>
    <mergeCell ref="B240:C240"/>
    <mergeCell ref="D240:E240"/>
    <mergeCell ref="F240:G240"/>
    <mergeCell ref="H240:I240"/>
    <mergeCell ref="J240:L240"/>
    <mergeCell ref="M240:O240"/>
    <mergeCell ref="P240:Q240"/>
    <mergeCell ref="R240:S240"/>
    <mergeCell ref="T240:AA240"/>
    <mergeCell ref="M239:O239"/>
    <mergeCell ref="P239:Q239"/>
    <mergeCell ref="R239:S239"/>
    <mergeCell ref="T239:AA239"/>
    <mergeCell ref="AB239:AF239"/>
    <mergeCell ref="AG239:AI239"/>
    <mergeCell ref="R238:S238"/>
    <mergeCell ref="T238:AA238"/>
    <mergeCell ref="AB238:AF238"/>
    <mergeCell ref="AG238:AI238"/>
    <mergeCell ref="AK238:AP238"/>
    <mergeCell ref="B239:C239"/>
    <mergeCell ref="D239:E239"/>
    <mergeCell ref="F239:G239"/>
    <mergeCell ref="H239:I239"/>
    <mergeCell ref="J239:L239"/>
    <mergeCell ref="AB237:AF237"/>
    <mergeCell ref="AG237:AI237"/>
    <mergeCell ref="AK237:AP237"/>
    <mergeCell ref="B238:C238"/>
    <mergeCell ref="D238:E238"/>
    <mergeCell ref="F238:G238"/>
    <mergeCell ref="H238:I238"/>
    <mergeCell ref="J238:L238"/>
    <mergeCell ref="M238:O238"/>
    <mergeCell ref="P238:Q238"/>
    <mergeCell ref="AK236:AP236"/>
    <mergeCell ref="B237:C237"/>
    <mergeCell ref="D237:E237"/>
    <mergeCell ref="F237:G237"/>
    <mergeCell ref="H237:I237"/>
    <mergeCell ref="J237:L237"/>
    <mergeCell ref="M237:O237"/>
    <mergeCell ref="P237:Q237"/>
    <mergeCell ref="R237:S237"/>
    <mergeCell ref="T237:AA237"/>
    <mergeCell ref="M236:O236"/>
    <mergeCell ref="P236:Q236"/>
    <mergeCell ref="R236:S236"/>
    <mergeCell ref="T236:AA236"/>
    <mergeCell ref="AB236:AF236"/>
    <mergeCell ref="AG236:AI236"/>
    <mergeCell ref="R235:S235"/>
    <mergeCell ref="T235:AA235"/>
    <mergeCell ref="AB235:AF235"/>
    <mergeCell ref="AG235:AI235"/>
    <mergeCell ref="AK235:AP235"/>
    <mergeCell ref="B236:C236"/>
    <mergeCell ref="D236:E236"/>
    <mergeCell ref="F236:G236"/>
    <mergeCell ref="H236:I236"/>
    <mergeCell ref="J236:L236"/>
    <mergeCell ref="AB234:AF234"/>
    <mergeCell ref="AG234:AI234"/>
    <mergeCell ref="AK234:AP234"/>
    <mergeCell ref="B235:C235"/>
    <mergeCell ref="D235:E235"/>
    <mergeCell ref="F235:G235"/>
    <mergeCell ref="H235:I235"/>
    <mergeCell ref="J235:L235"/>
    <mergeCell ref="M235:O235"/>
    <mergeCell ref="P235:Q235"/>
    <mergeCell ref="AK233:AP233"/>
    <mergeCell ref="B234:C234"/>
    <mergeCell ref="D234:E234"/>
    <mergeCell ref="F234:G234"/>
    <mergeCell ref="H234:I234"/>
    <mergeCell ref="J234:L234"/>
    <mergeCell ref="M234:O234"/>
    <mergeCell ref="P234:Q234"/>
    <mergeCell ref="R234:S234"/>
    <mergeCell ref="T234:AA234"/>
    <mergeCell ref="M233:O233"/>
    <mergeCell ref="P233:Q233"/>
    <mergeCell ref="R233:S233"/>
    <mergeCell ref="T233:AA233"/>
    <mergeCell ref="AB233:AF233"/>
    <mergeCell ref="AG233:AI233"/>
    <mergeCell ref="R232:S232"/>
    <mergeCell ref="T232:AA232"/>
    <mergeCell ref="AB232:AF232"/>
    <mergeCell ref="AG232:AI232"/>
    <mergeCell ref="AK232:AP232"/>
    <mergeCell ref="B233:C233"/>
    <mergeCell ref="D233:E233"/>
    <mergeCell ref="F233:G233"/>
    <mergeCell ref="H233:I233"/>
    <mergeCell ref="J233:L233"/>
    <mergeCell ref="AB231:AF231"/>
    <mergeCell ref="AG231:AI231"/>
    <mergeCell ref="AK231:AP231"/>
    <mergeCell ref="B232:C232"/>
    <mergeCell ref="D232:E232"/>
    <mergeCell ref="F232:G232"/>
    <mergeCell ref="H232:I232"/>
    <mergeCell ref="J232:L232"/>
    <mergeCell ref="M232:O232"/>
    <mergeCell ref="P232:Q232"/>
    <mergeCell ref="AK230:AP230"/>
    <mergeCell ref="B231:C231"/>
    <mergeCell ref="D231:E231"/>
    <mergeCell ref="F231:G231"/>
    <mergeCell ref="H231:I231"/>
    <mergeCell ref="J231:L231"/>
    <mergeCell ref="M231:O231"/>
    <mergeCell ref="P231:Q231"/>
    <mergeCell ref="R231:S231"/>
    <mergeCell ref="T231:AA231"/>
    <mergeCell ref="M230:O230"/>
    <mergeCell ref="P230:Q230"/>
    <mergeCell ref="R230:S230"/>
    <mergeCell ref="T230:AA230"/>
    <mergeCell ref="AB230:AF230"/>
    <mergeCell ref="AG230:AI230"/>
    <mergeCell ref="R229:S229"/>
    <mergeCell ref="T229:AA229"/>
    <mergeCell ref="AB229:AF229"/>
    <mergeCell ref="AG229:AI229"/>
    <mergeCell ref="AK229:AP229"/>
    <mergeCell ref="B230:C230"/>
    <mergeCell ref="D230:E230"/>
    <mergeCell ref="F230:G230"/>
    <mergeCell ref="H230:I230"/>
    <mergeCell ref="J230:L230"/>
    <mergeCell ref="AB228:AF228"/>
    <mergeCell ref="AG228:AI228"/>
    <mergeCell ref="AK228:AP228"/>
    <mergeCell ref="B229:C229"/>
    <mergeCell ref="D229:E229"/>
    <mergeCell ref="F229:G229"/>
    <mergeCell ref="H229:I229"/>
    <mergeCell ref="J229:L229"/>
    <mergeCell ref="M229:O229"/>
    <mergeCell ref="P229:Q229"/>
    <mergeCell ref="AK227:AP227"/>
    <mergeCell ref="B228:C228"/>
    <mergeCell ref="D228:E228"/>
    <mergeCell ref="F228:G228"/>
    <mergeCell ref="H228:I228"/>
    <mergeCell ref="J228:L228"/>
    <mergeCell ref="M228:O228"/>
    <mergeCell ref="P228:Q228"/>
    <mergeCell ref="R228:S228"/>
    <mergeCell ref="T228:AA228"/>
    <mergeCell ref="M227:O227"/>
    <mergeCell ref="P227:Q227"/>
    <mergeCell ref="R227:S227"/>
    <mergeCell ref="T227:AA227"/>
    <mergeCell ref="AB227:AF227"/>
    <mergeCell ref="AG227:AI227"/>
    <mergeCell ref="R226:S226"/>
    <mergeCell ref="T226:AA226"/>
    <mergeCell ref="AB226:AF226"/>
    <mergeCell ref="AG226:AI226"/>
    <mergeCell ref="AK226:AP226"/>
    <mergeCell ref="B227:C227"/>
    <mergeCell ref="D227:E227"/>
    <mergeCell ref="F227:G227"/>
    <mergeCell ref="H227:I227"/>
    <mergeCell ref="J227:L227"/>
    <mergeCell ref="AB225:AF225"/>
    <mergeCell ref="AG225:AI225"/>
    <mergeCell ref="AK225:AP225"/>
    <mergeCell ref="B226:C226"/>
    <mergeCell ref="D226:E226"/>
    <mergeCell ref="F226:G226"/>
    <mergeCell ref="H226:I226"/>
    <mergeCell ref="J226:L226"/>
    <mergeCell ref="M226:O226"/>
    <mergeCell ref="P226:Q226"/>
    <mergeCell ref="AK224:AP224"/>
    <mergeCell ref="B225:C225"/>
    <mergeCell ref="D225:E225"/>
    <mergeCell ref="F225:G225"/>
    <mergeCell ref="H225:I225"/>
    <mergeCell ref="J225:L225"/>
    <mergeCell ref="M225:O225"/>
    <mergeCell ref="P225:Q225"/>
    <mergeCell ref="R225:S225"/>
    <mergeCell ref="T225:AA225"/>
    <mergeCell ref="M224:O224"/>
    <mergeCell ref="P224:Q224"/>
    <mergeCell ref="R224:S224"/>
    <mergeCell ref="T224:AA224"/>
    <mergeCell ref="AB224:AF224"/>
    <mergeCell ref="AG224:AI224"/>
    <mergeCell ref="R223:S223"/>
    <mergeCell ref="T223:AA223"/>
    <mergeCell ref="AB223:AF223"/>
    <mergeCell ref="AG223:AI223"/>
    <mergeCell ref="AK223:AP223"/>
    <mergeCell ref="B224:C224"/>
    <mergeCell ref="D224:E224"/>
    <mergeCell ref="F224:G224"/>
    <mergeCell ref="H224:I224"/>
    <mergeCell ref="J224:L224"/>
    <mergeCell ref="AB222:AF222"/>
    <mergeCell ref="AG222:AI222"/>
    <mergeCell ref="AK222:AP222"/>
    <mergeCell ref="B223:C223"/>
    <mergeCell ref="D223:E223"/>
    <mergeCell ref="F223:G223"/>
    <mergeCell ref="H223:I223"/>
    <mergeCell ref="J223:L223"/>
    <mergeCell ref="M223:O223"/>
    <mergeCell ref="P223:Q223"/>
    <mergeCell ref="AK221:AP221"/>
    <mergeCell ref="B222:C222"/>
    <mergeCell ref="D222:E222"/>
    <mergeCell ref="F222:G222"/>
    <mergeCell ref="H222:I222"/>
    <mergeCell ref="J222:L222"/>
    <mergeCell ref="M222:O222"/>
    <mergeCell ref="P222:Q222"/>
    <mergeCell ref="R222:S222"/>
    <mergeCell ref="T222:AA222"/>
    <mergeCell ref="M221:O221"/>
    <mergeCell ref="P221:Q221"/>
    <mergeCell ref="R221:S221"/>
    <mergeCell ref="T221:AA221"/>
    <mergeCell ref="AB221:AF221"/>
    <mergeCell ref="AG221:AI221"/>
    <mergeCell ref="R220:S220"/>
    <mergeCell ref="T220:AA220"/>
    <mergeCell ref="AB220:AF220"/>
    <mergeCell ref="AG220:AI220"/>
    <mergeCell ref="AK220:AP220"/>
    <mergeCell ref="B221:C221"/>
    <mergeCell ref="D221:E221"/>
    <mergeCell ref="F221:G221"/>
    <mergeCell ref="H221:I221"/>
    <mergeCell ref="J221:L221"/>
    <mergeCell ref="AB219:AF219"/>
    <mergeCell ref="AG219:AI219"/>
    <mergeCell ref="AK219:AP219"/>
    <mergeCell ref="B220:C220"/>
    <mergeCell ref="D220:E220"/>
    <mergeCell ref="F220:G220"/>
    <mergeCell ref="H220:I220"/>
    <mergeCell ref="J220:L220"/>
    <mergeCell ref="M220:O220"/>
    <mergeCell ref="P220:Q220"/>
    <mergeCell ref="AK218:AP218"/>
    <mergeCell ref="B219:C219"/>
    <mergeCell ref="D219:E219"/>
    <mergeCell ref="F219:G219"/>
    <mergeCell ref="H219:I219"/>
    <mergeCell ref="J219:L219"/>
    <mergeCell ref="M219:O219"/>
    <mergeCell ref="P219:Q219"/>
    <mergeCell ref="R219:S219"/>
    <mergeCell ref="T219:AA219"/>
    <mergeCell ref="M218:O218"/>
    <mergeCell ref="P218:Q218"/>
    <mergeCell ref="R218:S218"/>
    <mergeCell ref="T218:AA218"/>
    <mergeCell ref="AB218:AF218"/>
    <mergeCell ref="AG218:AI218"/>
    <mergeCell ref="R217:S217"/>
    <mergeCell ref="T217:AA217"/>
    <mergeCell ref="AB217:AF217"/>
    <mergeCell ref="AG217:AI217"/>
    <mergeCell ref="AK217:AP217"/>
    <mergeCell ref="B218:C218"/>
    <mergeCell ref="D218:E218"/>
    <mergeCell ref="F218:G218"/>
    <mergeCell ref="H218:I218"/>
    <mergeCell ref="J218:L218"/>
    <mergeCell ref="AB216:AF216"/>
    <mergeCell ref="AG216:AI216"/>
    <mergeCell ref="AK216:AP216"/>
    <mergeCell ref="B217:C217"/>
    <mergeCell ref="D217:E217"/>
    <mergeCell ref="F217:G217"/>
    <mergeCell ref="H217:I217"/>
    <mergeCell ref="J217:L217"/>
    <mergeCell ref="M217:O217"/>
    <mergeCell ref="P217:Q217"/>
    <mergeCell ref="AK215:AP215"/>
    <mergeCell ref="B216:C216"/>
    <mergeCell ref="D216:E216"/>
    <mergeCell ref="F216:G216"/>
    <mergeCell ref="H216:I216"/>
    <mergeCell ref="J216:L216"/>
    <mergeCell ref="M216:O216"/>
    <mergeCell ref="P216:Q216"/>
    <mergeCell ref="R216:S216"/>
    <mergeCell ref="T216:AA216"/>
    <mergeCell ref="M215:O215"/>
    <mergeCell ref="P215:Q215"/>
    <mergeCell ref="R215:S215"/>
    <mergeCell ref="T215:AA215"/>
    <mergeCell ref="AB215:AF215"/>
    <mergeCell ref="AG215:AI215"/>
    <mergeCell ref="R214:S214"/>
    <mergeCell ref="T214:AA214"/>
    <mergeCell ref="AB214:AF214"/>
    <mergeCell ref="AG214:AI214"/>
    <mergeCell ref="AK214:AP214"/>
    <mergeCell ref="B215:C215"/>
    <mergeCell ref="D215:E215"/>
    <mergeCell ref="F215:G215"/>
    <mergeCell ref="H215:I215"/>
    <mergeCell ref="J215:L215"/>
    <mergeCell ref="AB213:AF213"/>
    <mergeCell ref="AG213:AI213"/>
    <mergeCell ref="AK213:AP213"/>
    <mergeCell ref="B214:C214"/>
    <mergeCell ref="D214:E214"/>
    <mergeCell ref="F214:G214"/>
    <mergeCell ref="H214:I214"/>
    <mergeCell ref="J214:L214"/>
    <mergeCell ref="M214:O214"/>
    <mergeCell ref="P214:Q214"/>
    <mergeCell ref="AK212:AP212"/>
    <mergeCell ref="B213:C213"/>
    <mergeCell ref="D213:E213"/>
    <mergeCell ref="F213:G213"/>
    <mergeCell ref="H213:I213"/>
    <mergeCell ref="J213:L213"/>
    <mergeCell ref="M213:O213"/>
    <mergeCell ref="P213:Q213"/>
    <mergeCell ref="R213:S213"/>
    <mergeCell ref="T213:AA213"/>
    <mergeCell ref="M212:O212"/>
    <mergeCell ref="P212:Q212"/>
    <mergeCell ref="R212:S212"/>
    <mergeCell ref="T212:AA212"/>
    <mergeCell ref="AB212:AF212"/>
    <mergeCell ref="AG212:AI212"/>
    <mergeCell ref="R211:S211"/>
    <mergeCell ref="T211:AA211"/>
    <mergeCell ref="AB211:AF211"/>
    <mergeCell ref="AG211:AI211"/>
    <mergeCell ref="AK211:AP211"/>
    <mergeCell ref="B212:C212"/>
    <mergeCell ref="D212:E212"/>
    <mergeCell ref="F212:G212"/>
    <mergeCell ref="H212:I212"/>
    <mergeCell ref="J212:L212"/>
    <mergeCell ref="AB210:AF210"/>
    <mergeCell ref="AG210:AI210"/>
    <mergeCell ref="AK210:AP210"/>
    <mergeCell ref="B211:C211"/>
    <mergeCell ref="D211:E211"/>
    <mergeCell ref="F211:G211"/>
    <mergeCell ref="H211:I211"/>
    <mergeCell ref="J211:L211"/>
    <mergeCell ref="M211:O211"/>
    <mergeCell ref="P211:Q211"/>
    <mergeCell ref="AK209:AP209"/>
    <mergeCell ref="B210:C210"/>
    <mergeCell ref="D210:E210"/>
    <mergeCell ref="F210:G210"/>
    <mergeCell ref="H210:I210"/>
    <mergeCell ref="J210:L210"/>
    <mergeCell ref="M210:O210"/>
    <mergeCell ref="P210:Q210"/>
    <mergeCell ref="R210:S210"/>
    <mergeCell ref="T210:AA210"/>
    <mergeCell ref="M209:O209"/>
    <mergeCell ref="P209:Q209"/>
    <mergeCell ref="R209:S209"/>
    <mergeCell ref="T209:AA209"/>
    <mergeCell ref="AB209:AF209"/>
    <mergeCell ref="AG209:AI209"/>
    <mergeCell ref="R208:S208"/>
    <mergeCell ref="T208:AA208"/>
    <mergeCell ref="AB208:AF208"/>
    <mergeCell ref="AG208:AI208"/>
    <mergeCell ref="AK208:AP208"/>
    <mergeCell ref="B209:C209"/>
    <mergeCell ref="D209:E209"/>
    <mergeCell ref="F209:G209"/>
    <mergeCell ref="H209:I209"/>
    <mergeCell ref="J209:L209"/>
    <mergeCell ref="AB207:AF207"/>
    <mergeCell ref="AG207:AI207"/>
    <mergeCell ref="AK207:AP207"/>
    <mergeCell ref="B208:C208"/>
    <mergeCell ref="D208:E208"/>
    <mergeCell ref="F208:G208"/>
    <mergeCell ref="H208:I208"/>
    <mergeCell ref="J208:L208"/>
    <mergeCell ref="M208:O208"/>
    <mergeCell ref="P208:Q208"/>
    <mergeCell ref="AK206:AP206"/>
    <mergeCell ref="B207:C207"/>
    <mergeCell ref="D207:E207"/>
    <mergeCell ref="F207:G207"/>
    <mergeCell ref="H207:I207"/>
    <mergeCell ref="J207:L207"/>
    <mergeCell ref="M207:O207"/>
    <mergeCell ref="P207:Q207"/>
    <mergeCell ref="R207:S207"/>
    <mergeCell ref="T207:AA207"/>
    <mergeCell ref="M206:O206"/>
    <mergeCell ref="P206:Q206"/>
    <mergeCell ref="R206:S206"/>
    <mergeCell ref="T206:AA206"/>
    <mergeCell ref="AB206:AF206"/>
    <mergeCell ref="AG206:AI206"/>
    <mergeCell ref="R205:S205"/>
    <mergeCell ref="T205:AA205"/>
    <mergeCell ref="AB205:AF205"/>
    <mergeCell ref="AG205:AI205"/>
    <mergeCell ref="AK205:AP205"/>
    <mergeCell ref="B206:C206"/>
    <mergeCell ref="D206:E206"/>
    <mergeCell ref="F206:G206"/>
    <mergeCell ref="H206:I206"/>
    <mergeCell ref="J206:L206"/>
    <mergeCell ref="AB204:AF204"/>
    <mergeCell ref="AG204:AI204"/>
    <mergeCell ref="AK204:AP204"/>
    <mergeCell ref="B205:C205"/>
    <mergeCell ref="D205:E205"/>
    <mergeCell ref="F205:G205"/>
    <mergeCell ref="H205:I205"/>
    <mergeCell ref="J205:L205"/>
    <mergeCell ref="M205:O205"/>
    <mergeCell ref="P205:Q205"/>
    <mergeCell ref="AK203:AP203"/>
    <mergeCell ref="B204:C204"/>
    <mergeCell ref="D204:E204"/>
    <mergeCell ref="F204:G204"/>
    <mergeCell ref="H204:I204"/>
    <mergeCell ref="J204:L204"/>
    <mergeCell ref="M204:O204"/>
    <mergeCell ref="P204:Q204"/>
    <mergeCell ref="R204:S204"/>
    <mergeCell ref="T204:AA204"/>
    <mergeCell ref="M203:O203"/>
    <mergeCell ref="P203:Q203"/>
    <mergeCell ref="R203:S203"/>
    <mergeCell ref="T203:AA203"/>
    <mergeCell ref="AB203:AF203"/>
    <mergeCell ref="AG203:AI203"/>
    <mergeCell ref="R202:S202"/>
    <mergeCell ref="T202:AA202"/>
    <mergeCell ref="AB202:AF202"/>
    <mergeCell ref="AG202:AI202"/>
    <mergeCell ref="AK202:AP202"/>
    <mergeCell ref="B203:C203"/>
    <mergeCell ref="D203:E203"/>
    <mergeCell ref="F203:G203"/>
    <mergeCell ref="H203:I203"/>
    <mergeCell ref="J203:L203"/>
    <mergeCell ref="AB201:AF201"/>
    <mergeCell ref="AG201:AI201"/>
    <mergeCell ref="AK201:AP201"/>
    <mergeCell ref="B202:C202"/>
    <mergeCell ref="D202:E202"/>
    <mergeCell ref="F202:G202"/>
    <mergeCell ref="H202:I202"/>
    <mergeCell ref="J202:L202"/>
    <mergeCell ref="M202:O202"/>
    <mergeCell ref="P202:Q202"/>
    <mergeCell ref="AK200:AP200"/>
    <mergeCell ref="B201:C201"/>
    <mergeCell ref="D201:E201"/>
    <mergeCell ref="F201:G201"/>
    <mergeCell ref="H201:I201"/>
    <mergeCell ref="J201:L201"/>
    <mergeCell ref="M201:O201"/>
    <mergeCell ref="P201:Q201"/>
    <mergeCell ref="R201:S201"/>
    <mergeCell ref="T201:AA201"/>
    <mergeCell ref="M200:O200"/>
    <mergeCell ref="P200:Q200"/>
    <mergeCell ref="R200:S200"/>
    <mergeCell ref="T200:AA200"/>
    <mergeCell ref="AB200:AF200"/>
    <mergeCell ref="AG200:AI200"/>
    <mergeCell ref="R199:S199"/>
    <mergeCell ref="T199:AA199"/>
    <mergeCell ref="AB199:AF199"/>
    <mergeCell ref="AG199:AI199"/>
    <mergeCell ref="AK199:AP199"/>
    <mergeCell ref="B200:C200"/>
    <mergeCell ref="D200:E200"/>
    <mergeCell ref="F200:G200"/>
    <mergeCell ref="H200:I200"/>
    <mergeCell ref="J200:L200"/>
    <mergeCell ref="AB198:AF198"/>
    <mergeCell ref="AG198:AI198"/>
    <mergeCell ref="AK198:AP198"/>
    <mergeCell ref="B199:C199"/>
    <mergeCell ref="D199:E199"/>
    <mergeCell ref="F199:G199"/>
    <mergeCell ref="H199:I199"/>
    <mergeCell ref="J199:L199"/>
    <mergeCell ref="M199:O199"/>
    <mergeCell ref="P199:Q199"/>
    <mergeCell ref="AK197:AP197"/>
    <mergeCell ref="B198:C198"/>
    <mergeCell ref="D198:E198"/>
    <mergeCell ref="F198:G198"/>
    <mergeCell ref="H198:I198"/>
    <mergeCell ref="J198:L198"/>
    <mergeCell ref="M198:O198"/>
    <mergeCell ref="P198:Q198"/>
    <mergeCell ref="R198:S198"/>
    <mergeCell ref="T198:AA198"/>
    <mergeCell ref="M197:O197"/>
    <mergeCell ref="P197:Q197"/>
    <mergeCell ref="R197:S197"/>
    <mergeCell ref="T197:AA197"/>
    <mergeCell ref="AB197:AF197"/>
    <mergeCell ref="AG197:AI197"/>
    <mergeCell ref="R196:S196"/>
    <mergeCell ref="T196:AA196"/>
    <mergeCell ref="AB196:AF196"/>
    <mergeCell ref="AG196:AI196"/>
    <mergeCell ref="AK196:AP196"/>
    <mergeCell ref="B197:C197"/>
    <mergeCell ref="D197:E197"/>
    <mergeCell ref="F197:G197"/>
    <mergeCell ref="H197:I197"/>
    <mergeCell ref="J197:L197"/>
    <mergeCell ref="AB195:AF195"/>
    <mergeCell ref="AG195:AI195"/>
    <mergeCell ref="AK195:AP195"/>
    <mergeCell ref="B196:C196"/>
    <mergeCell ref="D196:E196"/>
    <mergeCell ref="F196:G196"/>
    <mergeCell ref="H196:I196"/>
    <mergeCell ref="J196:L196"/>
    <mergeCell ref="M196:O196"/>
    <mergeCell ref="P196:Q196"/>
    <mergeCell ref="AK194:AP194"/>
    <mergeCell ref="B195:C195"/>
    <mergeCell ref="D195:E195"/>
    <mergeCell ref="F195:G195"/>
    <mergeCell ref="H195:I195"/>
    <mergeCell ref="J195:L195"/>
    <mergeCell ref="M195:O195"/>
    <mergeCell ref="P195:Q195"/>
    <mergeCell ref="R195:S195"/>
    <mergeCell ref="T195:AA195"/>
    <mergeCell ref="M194:O194"/>
    <mergeCell ref="P194:Q194"/>
    <mergeCell ref="R194:S194"/>
    <mergeCell ref="T194:AA194"/>
    <mergeCell ref="AB194:AF194"/>
    <mergeCell ref="AG194:AI194"/>
    <mergeCell ref="R193:S193"/>
    <mergeCell ref="T193:AA193"/>
    <mergeCell ref="AB193:AF193"/>
    <mergeCell ref="AG193:AI193"/>
    <mergeCell ref="AK193:AP193"/>
    <mergeCell ref="B194:C194"/>
    <mergeCell ref="D194:E194"/>
    <mergeCell ref="F194:G194"/>
    <mergeCell ref="H194:I194"/>
    <mergeCell ref="J194:L194"/>
    <mergeCell ref="AB192:AF192"/>
    <mergeCell ref="AG192:AI192"/>
    <mergeCell ref="AK192:AP192"/>
    <mergeCell ref="B193:C193"/>
    <mergeCell ref="D193:E193"/>
    <mergeCell ref="F193:G193"/>
    <mergeCell ref="H193:I193"/>
    <mergeCell ref="J193:L193"/>
    <mergeCell ref="M193:O193"/>
    <mergeCell ref="P193:Q193"/>
    <mergeCell ref="AK191:AP191"/>
    <mergeCell ref="B192:C192"/>
    <mergeCell ref="D192:E192"/>
    <mergeCell ref="F192:G192"/>
    <mergeCell ref="H192:I192"/>
    <mergeCell ref="J192:L192"/>
    <mergeCell ref="M192:O192"/>
    <mergeCell ref="P192:Q192"/>
    <mergeCell ref="R192:S192"/>
    <mergeCell ref="T192:AA192"/>
    <mergeCell ref="M191:O191"/>
    <mergeCell ref="P191:Q191"/>
    <mergeCell ref="R191:S191"/>
    <mergeCell ref="T191:AA191"/>
    <mergeCell ref="AB191:AF191"/>
    <mergeCell ref="AG191:AI191"/>
    <mergeCell ref="R190:S190"/>
    <mergeCell ref="T190:AA190"/>
    <mergeCell ref="AB190:AF190"/>
    <mergeCell ref="AG190:AI190"/>
    <mergeCell ref="AK190:AP190"/>
    <mergeCell ref="B191:C191"/>
    <mergeCell ref="D191:E191"/>
    <mergeCell ref="F191:G191"/>
    <mergeCell ref="H191:I191"/>
    <mergeCell ref="J191:L191"/>
    <mergeCell ref="AB189:AF189"/>
    <mergeCell ref="AG189:AI189"/>
    <mergeCell ref="AK189:AP189"/>
    <mergeCell ref="B190:C190"/>
    <mergeCell ref="D190:E190"/>
    <mergeCell ref="F190:G190"/>
    <mergeCell ref="H190:I190"/>
    <mergeCell ref="J190:L190"/>
    <mergeCell ref="M190:O190"/>
    <mergeCell ref="P190:Q190"/>
    <mergeCell ref="AK188:AP188"/>
    <mergeCell ref="B189:C189"/>
    <mergeCell ref="D189:E189"/>
    <mergeCell ref="F189:G189"/>
    <mergeCell ref="H189:I189"/>
    <mergeCell ref="J189:L189"/>
    <mergeCell ref="M189:O189"/>
    <mergeCell ref="P189:Q189"/>
    <mergeCell ref="R189:S189"/>
    <mergeCell ref="T189:AA189"/>
    <mergeCell ref="M188:O188"/>
    <mergeCell ref="P188:Q188"/>
    <mergeCell ref="R188:S188"/>
    <mergeCell ref="T188:AA188"/>
    <mergeCell ref="AB188:AF188"/>
    <mergeCell ref="AG188:AI188"/>
    <mergeCell ref="R187:S187"/>
    <mergeCell ref="T187:AA187"/>
    <mergeCell ref="AB187:AF187"/>
    <mergeCell ref="AG187:AI187"/>
    <mergeCell ref="AK187:AP187"/>
    <mergeCell ref="B188:C188"/>
    <mergeCell ref="D188:E188"/>
    <mergeCell ref="F188:G188"/>
    <mergeCell ref="H188:I188"/>
    <mergeCell ref="J188:L188"/>
    <mergeCell ref="AB186:AF186"/>
    <mergeCell ref="AG186:AI186"/>
    <mergeCell ref="AK186:AP186"/>
    <mergeCell ref="B187:C187"/>
    <mergeCell ref="D187:E187"/>
    <mergeCell ref="F187:G187"/>
    <mergeCell ref="H187:I187"/>
    <mergeCell ref="J187:L187"/>
    <mergeCell ref="M187:O187"/>
    <mergeCell ref="P187:Q187"/>
    <mergeCell ref="AK185:AP185"/>
    <mergeCell ref="B186:C186"/>
    <mergeCell ref="D186:E186"/>
    <mergeCell ref="F186:G186"/>
    <mergeCell ref="H186:I186"/>
    <mergeCell ref="J186:L186"/>
    <mergeCell ref="M186:O186"/>
    <mergeCell ref="P186:Q186"/>
    <mergeCell ref="R186:S186"/>
    <mergeCell ref="T186:AA186"/>
    <mergeCell ref="M185:O185"/>
    <mergeCell ref="P185:Q185"/>
    <mergeCell ref="R185:S185"/>
    <mergeCell ref="T185:AA185"/>
    <mergeCell ref="AB185:AF185"/>
    <mergeCell ref="AG185:AI185"/>
    <mergeCell ref="R184:S184"/>
    <mergeCell ref="T184:AA184"/>
    <mergeCell ref="AB184:AF184"/>
    <mergeCell ref="AG184:AI184"/>
    <mergeCell ref="AK184:AP184"/>
    <mergeCell ref="B185:C185"/>
    <mergeCell ref="D185:E185"/>
    <mergeCell ref="F185:G185"/>
    <mergeCell ref="H185:I185"/>
    <mergeCell ref="J185:L185"/>
    <mergeCell ref="AB183:AF183"/>
    <mergeCell ref="AG183:AI183"/>
    <mergeCell ref="AK183:AP183"/>
    <mergeCell ref="B184:C184"/>
    <mergeCell ref="D184:E184"/>
    <mergeCell ref="F184:G184"/>
    <mergeCell ref="H184:I184"/>
    <mergeCell ref="J184:L184"/>
    <mergeCell ref="M184:O184"/>
    <mergeCell ref="P184:Q184"/>
    <mergeCell ref="AK182:AP182"/>
    <mergeCell ref="B183:C183"/>
    <mergeCell ref="D183:E183"/>
    <mergeCell ref="F183:G183"/>
    <mergeCell ref="H183:I183"/>
    <mergeCell ref="J183:L183"/>
    <mergeCell ref="M183:O183"/>
    <mergeCell ref="P183:Q183"/>
    <mergeCell ref="R183:S183"/>
    <mergeCell ref="T183:AA183"/>
    <mergeCell ref="M182:O182"/>
    <mergeCell ref="P182:Q182"/>
    <mergeCell ref="R182:S182"/>
    <mergeCell ref="T182:AA182"/>
    <mergeCell ref="AB182:AF182"/>
    <mergeCell ref="AG182:AI182"/>
    <mergeCell ref="R181:S181"/>
    <mergeCell ref="T181:AA181"/>
    <mergeCell ref="AB181:AF181"/>
    <mergeCell ref="AG181:AI181"/>
    <mergeCell ref="AK181:AP181"/>
    <mergeCell ref="B182:C182"/>
    <mergeCell ref="D182:E182"/>
    <mergeCell ref="F182:G182"/>
    <mergeCell ref="H182:I182"/>
    <mergeCell ref="J182:L182"/>
    <mergeCell ref="AB180:AF180"/>
    <mergeCell ref="AG180:AI180"/>
    <mergeCell ref="AK180:AP180"/>
    <mergeCell ref="B181:C181"/>
    <mergeCell ref="D181:E181"/>
    <mergeCell ref="F181:G181"/>
    <mergeCell ref="H181:I181"/>
    <mergeCell ref="J181:L181"/>
    <mergeCell ref="M181:O181"/>
    <mergeCell ref="P181:Q181"/>
    <mergeCell ref="AK179:AP179"/>
    <mergeCell ref="B180:C180"/>
    <mergeCell ref="D180:E180"/>
    <mergeCell ref="F180:G180"/>
    <mergeCell ref="H180:I180"/>
    <mergeCell ref="J180:L180"/>
    <mergeCell ref="M180:O180"/>
    <mergeCell ref="P180:Q180"/>
    <mergeCell ref="R180:S180"/>
    <mergeCell ref="T180:AA180"/>
    <mergeCell ref="M179:O179"/>
    <mergeCell ref="P179:Q179"/>
    <mergeCell ref="R179:S179"/>
    <mergeCell ref="T179:AA179"/>
    <mergeCell ref="AB179:AF179"/>
    <mergeCell ref="AG179:AI179"/>
    <mergeCell ref="R178:S178"/>
    <mergeCell ref="T178:AA178"/>
    <mergeCell ref="AB178:AF178"/>
    <mergeCell ref="AG178:AI178"/>
    <mergeCell ref="AK178:AP178"/>
    <mergeCell ref="B179:C179"/>
    <mergeCell ref="D179:E179"/>
    <mergeCell ref="F179:G179"/>
    <mergeCell ref="H179:I179"/>
    <mergeCell ref="J179:L179"/>
    <mergeCell ref="AB177:AF177"/>
    <mergeCell ref="AG177:AI177"/>
    <mergeCell ref="AK177:AP177"/>
    <mergeCell ref="B178:C178"/>
    <mergeCell ref="D178:E178"/>
    <mergeCell ref="F178:G178"/>
    <mergeCell ref="H178:I178"/>
    <mergeCell ref="J178:L178"/>
    <mergeCell ref="M178:O178"/>
    <mergeCell ref="P178:Q178"/>
    <mergeCell ref="AK176:AP176"/>
    <mergeCell ref="B177:C177"/>
    <mergeCell ref="D177:E177"/>
    <mergeCell ref="F177:G177"/>
    <mergeCell ref="H177:I177"/>
    <mergeCell ref="J177:L177"/>
    <mergeCell ref="M177:O177"/>
    <mergeCell ref="P177:Q177"/>
    <mergeCell ref="R177:S177"/>
    <mergeCell ref="T177:AA177"/>
    <mergeCell ref="M176:O176"/>
    <mergeCell ref="P176:Q176"/>
    <mergeCell ref="R176:S176"/>
    <mergeCell ref="T176:AA176"/>
    <mergeCell ref="AB176:AF176"/>
    <mergeCell ref="AG176:AI176"/>
    <mergeCell ref="R175:S175"/>
    <mergeCell ref="T175:AA175"/>
    <mergeCell ref="AB175:AF175"/>
    <mergeCell ref="AG175:AI175"/>
    <mergeCell ref="AK175:AP175"/>
    <mergeCell ref="B176:C176"/>
    <mergeCell ref="D176:E176"/>
    <mergeCell ref="F176:G176"/>
    <mergeCell ref="H176:I176"/>
    <mergeCell ref="J176:L176"/>
    <mergeCell ref="AB174:AF174"/>
    <mergeCell ref="AG174:AI174"/>
    <mergeCell ref="AK174:AP174"/>
    <mergeCell ref="B175:C175"/>
    <mergeCell ref="D175:E175"/>
    <mergeCell ref="F175:G175"/>
    <mergeCell ref="H175:I175"/>
    <mergeCell ref="J175:L175"/>
    <mergeCell ref="M175:O175"/>
    <mergeCell ref="P175:Q175"/>
    <mergeCell ref="AK173:AP173"/>
    <mergeCell ref="B174:C174"/>
    <mergeCell ref="D174:E174"/>
    <mergeCell ref="F174:G174"/>
    <mergeCell ref="H174:I174"/>
    <mergeCell ref="J174:L174"/>
    <mergeCell ref="M174:O174"/>
    <mergeCell ref="P174:Q174"/>
    <mergeCell ref="R174:S174"/>
    <mergeCell ref="T174:AA174"/>
    <mergeCell ref="M173:O173"/>
    <mergeCell ref="P173:Q173"/>
    <mergeCell ref="R173:S173"/>
    <mergeCell ref="T173:AA173"/>
    <mergeCell ref="AB173:AF173"/>
    <mergeCell ref="AG173:AI173"/>
    <mergeCell ref="R172:S172"/>
    <mergeCell ref="T172:AA172"/>
    <mergeCell ref="AB172:AF172"/>
    <mergeCell ref="AG172:AI172"/>
    <mergeCell ref="AK172:AP172"/>
    <mergeCell ref="B173:C173"/>
    <mergeCell ref="D173:E173"/>
    <mergeCell ref="F173:G173"/>
    <mergeCell ref="H173:I173"/>
    <mergeCell ref="J173:L173"/>
    <mergeCell ref="AB171:AF171"/>
    <mergeCell ref="AG171:AI171"/>
    <mergeCell ref="AK171:AP171"/>
    <mergeCell ref="B172:C172"/>
    <mergeCell ref="D172:E172"/>
    <mergeCell ref="F172:G172"/>
    <mergeCell ref="H172:I172"/>
    <mergeCell ref="J172:L172"/>
    <mergeCell ref="M172:O172"/>
    <mergeCell ref="P172:Q172"/>
    <mergeCell ref="AK170:AP170"/>
    <mergeCell ref="B171:C171"/>
    <mergeCell ref="D171:E171"/>
    <mergeCell ref="F171:G171"/>
    <mergeCell ref="H171:I171"/>
    <mergeCell ref="J171:L171"/>
    <mergeCell ref="M171:O171"/>
    <mergeCell ref="P171:Q171"/>
    <mergeCell ref="R171:S171"/>
    <mergeCell ref="T171:AA171"/>
    <mergeCell ref="M170:O170"/>
    <mergeCell ref="P170:Q170"/>
    <mergeCell ref="R170:S170"/>
    <mergeCell ref="T170:AA170"/>
    <mergeCell ref="AB170:AF170"/>
    <mergeCell ref="AG170:AI170"/>
    <mergeCell ref="R169:S169"/>
    <mergeCell ref="T169:AA169"/>
    <mergeCell ref="AB169:AF169"/>
    <mergeCell ref="AG169:AI169"/>
    <mergeCell ref="AK169:AP169"/>
    <mergeCell ref="B170:C170"/>
    <mergeCell ref="D170:E170"/>
    <mergeCell ref="F170:G170"/>
    <mergeCell ref="H170:I170"/>
    <mergeCell ref="J170:L170"/>
    <mergeCell ref="AB168:AF168"/>
    <mergeCell ref="AG168:AI168"/>
    <mergeCell ref="AK168:AP168"/>
    <mergeCell ref="B169:C169"/>
    <mergeCell ref="D169:E169"/>
    <mergeCell ref="F169:G169"/>
    <mergeCell ref="H169:I169"/>
    <mergeCell ref="J169:L169"/>
    <mergeCell ref="M169:O169"/>
    <mergeCell ref="P169:Q169"/>
    <mergeCell ref="AK167:AP167"/>
    <mergeCell ref="B168:C168"/>
    <mergeCell ref="D168:E168"/>
    <mergeCell ref="F168:G168"/>
    <mergeCell ref="H168:I168"/>
    <mergeCell ref="J168:L168"/>
    <mergeCell ref="M168:O168"/>
    <mergeCell ref="P168:Q168"/>
    <mergeCell ref="R168:S168"/>
    <mergeCell ref="T168:AA168"/>
    <mergeCell ref="M167:O167"/>
    <mergeCell ref="P167:Q167"/>
    <mergeCell ref="R167:S167"/>
    <mergeCell ref="T167:AA167"/>
    <mergeCell ref="AB167:AF167"/>
    <mergeCell ref="AG167:AI167"/>
    <mergeCell ref="R166:S166"/>
    <mergeCell ref="T166:AA166"/>
    <mergeCell ref="AB166:AF166"/>
    <mergeCell ref="AG166:AI166"/>
    <mergeCell ref="AK166:AP166"/>
    <mergeCell ref="B167:C167"/>
    <mergeCell ref="D167:E167"/>
    <mergeCell ref="F167:G167"/>
    <mergeCell ref="H167:I167"/>
    <mergeCell ref="J167:L167"/>
    <mergeCell ref="AB165:AF165"/>
    <mergeCell ref="AG165:AI165"/>
    <mergeCell ref="AK165:AP165"/>
    <mergeCell ref="B166:C166"/>
    <mergeCell ref="D166:E166"/>
    <mergeCell ref="F166:G166"/>
    <mergeCell ref="H166:I166"/>
    <mergeCell ref="J166:L166"/>
    <mergeCell ref="M166:O166"/>
    <mergeCell ref="P166:Q166"/>
    <mergeCell ref="AK164:AP164"/>
    <mergeCell ref="B165:C165"/>
    <mergeCell ref="D165:E165"/>
    <mergeCell ref="F165:G165"/>
    <mergeCell ref="H165:I165"/>
    <mergeCell ref="J165:L165"/>
    <mergeCell ref="M165:O165"/>
    <mergeCell ref="P165:Q165"/>
    <mergeCell ref="R165:S165"/>
    <mergeCell ref="T165:AA165"/>
    <mergeCell ref="M164:O164"/>
    <mergeCell ref="P164:Q164"/>
    <mergeCell ref="R164:S164"/>
    <mergeCell ref="T164:AA164"/>
    <mergeCell ref="AB164:AF164"/>
    <mergeCell ref="AG164:AI164"/>
    <mergeCell ref="R163:S163"/>
    <mergeCell ref="T163:AA163"/>
    <mergeCell ref="AB163:AF163"/>
    <mergeCell ref="AG163:AI163"/>
    <mergeCell ref="AK163:AP163"/>
    <mergeCell ref="B164:C164"/>
    <mergeCell ref="D164:E164"/>
    <mergeCell ref="F164:G164"/>
    <mergeCell ref="H164:I164"/>
    <mergeCell ref="J164:L164"/>
    <mergeCell ref="AB162:AF162"/>
    <mergeCell ref="AG162:AI162"/>
    <mergeCell ref="AK162:AP162"/>
    <mergeCell ref="B163:C163"/>
    <mergeCell ref="D163:E163"/>
    <mergeCell ref="F163:G163"/>
    <mergeCell ref="H163:I163"/>
    <mergeCell ref="J163:L163"/>
    <mergeCell ref="M163:O163"/>
    <mergeCell ref="P163:Q163"/>
    <mergeCell ref="AK161:AP161"/>
    <mergeCell ref="B162:C162"/>
    <mergeCell ref="D162:E162"/>
    <mergeCell ref="F162:G162"/>
    <mergeCell ref="H162:I162"/>
    <mergeCell ref="J162:L162"/>
    <mergeCell ref="M162:O162"/>
    <mergeCell ref="P162:Q162"/>
    <mergeCell ref="R162:S162"/>
    <mergeCell ref="T162:AA162"/>
    <mergeCell ref="M161:O161"/>
    <mergeCell ref="P161:Q161"/>
    <mergeCell ref="R161:S161"/>
    <mergeCell ref="T161:AA161"/>
    <mergeCell ref="AB161:AF161"/>
    <mergeCell ref="AG161:AI161"/>
    <mergeCell ref="R160:S160"/>
    <mergeCell ref="T160:AA160"/>
    <mergeCell ref="AB160:AF160"/>
    <mergeCell ref="AG160:AI160"/>
    <mergeCell ref="AK160:AP160"/>
    <mergeCell ref="B161:C161"/>
    <mergeCell ref="D161:E161"/>
    <mergeCell ref="F161:G161"/>
    <mergeCell ref="H161:I161"/>
    <mergeCell ref="J161:L161"/>
    <mergeCell ref="AB159:AF159"/>
    <mergeCell ref="AG159:AI159"/>
    <mergeCell ref="AK159:AP159"/>
    <mergeCell ref="B160:C160"/>
    <mergeCell ref="D160:E160"/>
    <mergeCell ref="F160:G160"/>
    <mergeCell ref="H160:I160"/>
    <mergeCell ref="J160:L160"/>
    <mergeCell ref="M160:O160"/>
    <mergeCell ref="P160:Q160"/>
    <mergeCell ref="AK158:AP158"/>
    <mergeCell ref="B159:C159"/>
    <mergeCell ref="D159:E159"/>
    <mergeCell ref="F159:G159"/>
    <mergeCell ref="H159:I159"/>
    <mergeCell ref="J159:L159"/>
    <mergeCell ref="M159:O159"/>
    <mergeCell ref="P159:Q159"/>
    <mergeCell ref="R159:S159"/>
    <mergeCell ref="T159:AA159"/>
    <mergeCell ref="M158:O158"/>
    <mergeCell ref="P158:Q158"/>
    <mergeCell ref="R158:S158"/>
    <mergeCell ref="T158:AA158"/>
    <mergeCell ref="AB158:AF158"/>
    <mergeCell ref="AG158:AI158"/>
    <mergeCell ref="R157:S157"/>
    <mergeCell ref="T157:AA157"/>
    <mergeCell ref="AB157:AF157"/>
    <mergeCell ref="AG157:AI157"/>
    <mergeCell ref="AK157:AP157"/>
    <mergeCell ref="B158:C158"/>
    <mergeCell ref="D158:E158"/>
    <mergeCell ref="F158:G158"/>
    <mergeCell ref="H158:I158"/>
    <mergeCell ref="J158:L158"/>
    <mergeCell ref="AB156:AF156"/>
    <mergeCell ref="AG156:AI156"/>
    <mergeCell ref="AK156:AP156"/>
    <mergeCell ref="B157:C157"/>
    <mergeCell ref="D157:E157"/>
    <mergeCell ref="F157:G157"/>
    <mergeCell ref="H157:I157"/>
    <mergeCell ref="J157:L157"/>
    <mergeCell ref="M157:O157"/>
    <mergeCell ref="P157:Q157"/>
    <mergeCell ref="AK155:AP155"/>
    <mergeCell ref="B156:C156"/>
    <mergeCell ref="D156:E156"/>
    <mergeCell ref="F156:G156"/>
    <mergeCell ref="H156:I156"/>
    <mergeCell ref="J156:L156"/>
    <mergeCell ref="M156:O156"/>
    <mergeCell ref="P156:Q156"/>
    <mergeCell ref="R156:S156"/>
    <mergeCell ref="T156:AA156"/>
    <mergeCell ref="M155:O155"/>
    <mergeCell ref="P155:Q155"/>
    <mergeCell ref="R155:S155"/>
    <mergeCell ref="T155:AA155"/>
    <mergeCell ref="AB155:AF155"/>
    <mergeCell ref="AG155:AI155"/>
    <mergeCell ref="R154:S154"/>
    <mergeCell ref="T154:AA154"/>
    <mergeCell ref="AB154:AF154"/>
    <mergeCell ref="AG154:AI154"/>
    <mergeCell ref="AK154:AP154"/>
    <mergeCell ref="B155:C155"/>
    <mergeCell ref="D155:E155"/>
    <mergeCell ref="F155:G155"/>
    <mergeCell ref="H155:I155"/>
    <mergeCell ref="J155:L155"/>
    <mergeCell ref="AB153:AF153"/>
    <mergeCell ref="AG153:AI153"/>
    <mergeCell ref="AK153:AP153"/>
    <mergeCell ref="B154:C154"/>
    <mergeCell ref="D154:E154"/>
    <mergeCell ref="F154:G154"/>
    <mergeCell ref="H154:I154"/>
    <mergeCell ref="J154:L154"/>
    <mergeCell ref="M154:O154"/>
    <mergeCell ref="P154:Q154"/>
    <mergeCell ref="AK152:AP152"/>
    <mergeCell ref="B153:C153"/>
    <mergeCell ref="D153:E153"/>
    <mergeCell ref="F153:G153"/>
    <mergeCell ref="H153:I153"/>
    <mergeCell ref="J153:L153"/>
    <mergeCell ref="M153:O153"/>
    <mergeCell ref="P153:Q153"/>
    <mergeCell ref="R153:S153"/>
    <mergeCell ref="T153:AA153"/>
    <mergeCell ref="M152:O152"/>
    <mergeCell ref="P152:Q152"/>
    <mergeCell ref="R152:S152"/>
    <mergeCell ref="T152:AA152"/>
    <mergeCell ref="AB152:AF152"/>
    <mergeCell ref="AG152:AI152"/>
    <mergeCell ref="R151:S151"/>
    <mergeCell ref="T151:AA151"/>
    <mergeCell ref="AB151:AF151"/>
    <mergeCell ref="AG151:AI151"/>
    <mergeCell ref="AK151:AP151"/>
    <mergeCell ref="B152:C152"/>
    <mergeCell ref="D152:E152"/>
    <mergeCell ref="F152:G152"/>
    <mergeCell ref="H152:I152"/>
    <mergeCell ref="J152:L152"/>
    <mergeCell ref="AB150:AF150"/>
    <mergeCell ref="AG150:AI150"/>
    <mergeCell ref="AK150:AP150"/>
    <mergeCell ref="B151:C151"/>
    <mergeCell ref="D151:E151"/>
    <mergeCell ref="F151:G151"/>
    <mergeCell ref="H151:I151"/>
    <mergeCell ref="J151:L151"/>
    <mergeCell ref="M151:O151"/>
    <mergeCell ref="P151:Q151"/>
    <mergeCell ref="AK149:AP149"/>
    <mergeCell ref="B150:C150"/>
    <mergeCell ref="D150:E150"/>
    <mergeCell ref="F150:G150"/>
    <mergeCell ref="H150:I150"/>
    <mergeCell ref="J150:L150"/>
    <mergeCell ref="M150:O150"/>
    <mergeCell ref="P150:Q150"/>
    <mergeCell ref="R150:S150"/>
    <mergeCell ref="T150:AA150"/>
    <mergeCell ref="M149:O149"/>
    <mergeCell ref="P149:Q149"/>
    <mergeCell ref="R149:S149"/>
    <mergeCell ref="T149:AA149"/>
    <mergeCell ref="AB149:AF149"/>
    <mergeCell ref="AG149:AI149"/>
    <mergeCell ref="R148:S148"/>
    <mergeCell ref="T148:AA148"/>
    <mergeCell ref="AB148:AF148"/>
    <mergeCell ref="AG148:AI148"/>
    <mergeCell ref="AK148:AP148"/>
    <mergeCell ref="B149:C149"/>
    <mergeCell ref="D149:E149"/>
    <mergeCell ref="F149:G149"/>
    <mergeCell ref="H149:I149"/>
    <mergeCell ref="J149:L149"/>
    <mergeCell ref="AB147:AF147"/>
    <mergeCell ref="AG147:AI147"/>
    <mergeCell ref="AK147:AP147"/>
    <mergeCell ref="B148:C148"/>
    <mergeCell ref="D148:E148"/>
    <mergeCell ref="F148:G148"/>
    <mergeCell ref="H148:I148"/>
    <mergeCell ref="J148:L148"/>
    <mergeCell ref="M148:O148"/>
    <mergeCell ref="P148:Q148"/>
    <mergeCell ref="AK146:AP146"/>
    <mergeCell ref="B147:C147"/>
    <mergeCell ref="D147:E147"/>
    <mergeCell ref="F147:G147"/>
    <mergeCell ref="H147:I147"/>
    <mergeCell ref="J147:L147"/>
    <mergeCell ref="M147:O147"/>
    <mergeCell ref="P147:Q147"/>
    <mergeCell ref="R147:S147"/>
    <mergeCell ref="T147:AA147"/>
    <mergeCell ref="M146:O146"/>
    <mergeCell ref="P146:Q146"/>
    <mergeCell ref="R146:S146"/>
    <mergeCell ref="T146:AA146"/>
    <mergeCell ref="AB146:AF146"/>
    <mergeCell ref="AG146:AI146"/>
    <mergeCell ref="R145:S145"/>
    <mergeCell ref="T145:AA145"/>
    <mergeCell ref="AB145:AF145"/>
    <mergeCell ref="AG145:AI145"/>
    <mergeCell ref="AK145:AP145"/>
    <mergeCell ref="B146:C146"/>
    <mergeCell ref="D146:E146"/>
    <mergeCell ref="F146:G146"/>
    <mergeCell ref="H146:I146"/>
    <mergeCell ref="J146:L146"/>
    <mergeCell ref="AB144:AF144"/>
    <mergeCell ref="AG144:AI144"/>
    <mergeCell ref="AK144:AP144"/>
    <mergeCell ref="B145:C145"/>
    <mergeCell ref="D145:E145"/>
    <mergeCell ref="F145:G145"/>
    <mergeCell ref="H145:I145"/>
    <mergeCell ref="J145:L145"/>
    <mergeCell ref="M145:O145"/>
    <mergeCell ref="P145:Q145"/>
    <mergeCell ref="AK143:AP143"/>
    <mergeCell ref="B144:C144"/>
    <mergeCell ref="D144:E144"/>
    <mergeCell ref="F144:G144"/>
    <mergeCell ref="H144:I144"/>
    <mergeCell ref="J144:L144"/>
    <mergeCell ref="M144:O144"/>
    <mergeCell ref="P144:Q144"/>
    <mergeCell ref="R144:S144"/>
    <mergeCell ref="T144:AA144"/>
    <mergeCell ref="M143:O143"/>
    <mergeCell ref="P143:Q143"/>
    <mergeCell ref="R143:S143"/>
    <mergeCell ref="T143:AA143"/>
    <mergeCell ref="AB143:AF143"/>
    <mergeCell ref="AG143:AI143"/>
    <mergeCell ref="R142:S142"/>
    <mergeCell ref="T142:AA142"/>
    <mergeCell ref="AB142:AF142"/>
    <mergeCell ref="AG142:AI142"/>
    <mergeCell ref="AK142:AP142"/>
    <mergeCell ref="B143:C143"/>
    <mergeCell ref="D143:E143"/>
    <mergeCell ref="F143:G143"/>
    <mergeCell ref="H143:I143"/>
    <mergeCell ref="J143:L143"/>
    <mergeCell ref="AB141:AF141"/>
    <mergeCell ref="AG141:AI141"/>
    <mergeCell ref="AK141:AP141"/>
    <mergeCell ref="B142:C142"/>
    <mergeCell ref="D142:E142"/>
    <mergeCell ref="F142:G142"/>
    <mergeCell ref="H142:I142"/>
    <mergeCell ref="J142:L142"/>
    <mergeCell ref="M142:O142"/>
    <mergeCell ref="P142:Q142"/>
    <mergeCell ref="AK140:AP140"/>
    <mergeCell ref="B141:C141"/>
    <mergeCell ref="D141:E141"/>
    <mergeCell ref="F141:G141"/>
    <mergeCell ref="H141:I141"/>
    <mergeCell ref="J141:L141"/>
    <mergeCell ref="M141:O141"/>
    <mergeCell ref="P141:Q141"/>
    <mergeCell ref="R141:S141"/>
    <mergeCell ref="T141:AA141"/>
    <mergeCell ref="M140:O140"/>
    <mergeCell ref="P140:Q140"/>
    <mergeCell ref="R140:S140"/>
    <mergeCell ref="T140:AA140"/>
    <mergeCell ref="AB140:AF140"/>
    <mergeCell ref="AG140:AI140"/>
    <mergeCell ref="R139:S139"/>
    <mergeCell ref="T139:AA139"/>
    <mergeCell ref="AB139:AF139"/>
    <mergeCell ref="AG139:AI139"/>
    <mergeCell ref="AK139:AP139"/>
    <mergeCell ref="B140:C140"/>
    <mergeCell ref="D140:E140"/>
    <mergeCell ref="F140:G140"/>
    <mergeCell ref="H140:I140"/>
    <mergeCell ref="J140:L140"/>
    <mergeCell ref="AB138:AF138"/>
    <mergeCell ref="AG138:AI138"/>
    <mergeCell ref="AK138:AP138"/>
    <mergeCell ref="B139:C139"/>
    <mergeCell ref="D139:E139"/>
    <mergeCell ref="F139:G139"/>
    <mergeCell ref="H139:I139"/>
    <mergeCell ref="J139:L139"/>
    <mergeCell ref="M139:O139"/>
    <mergeCell ref="P139:Q139"/>
    <mergeCell ref="AK137:AP137"/>
    <mergeCell ref="B138:C138"/>
    <mergeCell ref="D138:E138"/>
    <mergeCell ref="F138:G138"/>
    <mergeCell ref="H138:I138"/>
    <mergeCell ref="J138:L138"/>
    <mergeCell ref="M138:O138"/>
    <mergeCell ref="P138:Q138"/>
    <mergeCell ref="R138:S138"/>
    <mergeCell ref="T138:AA138"/>
    <mergeCell ref="M137:O137"/>
    <mergeCell ref="P137:Q137"/>
    <mergeCell ref="R137:S137"/>
    <mergeCell ref="T137:AA137"/>
    <mergeCell ref="AB137:AF137"/>
    <mergeCell ref="AG137:AI137"/>
    <mergeCell ref="R136:S136"/>
    <mergeCell ref="T136:AA136"/>
    <mergeCell ref="AB136:AF136"/>
    <mergeCell ref="AG136:AI136"/>
    <mergeCell ref="AK136:AP136"/>
    <mergeCell ref="B137:C137"/>
    <mergeCell ref="D137:E137"/>
    <mergeCell ref="F137:G137"/>
    <mergeCell ref="H137:I137"/>
    <mergeCell ref="J137:L137"/>
    <mergeCell ref="AB135:AF135"/>
    <mergeCell ref="AG135:AI135"/>
    <mergeCell ref="AK135:AP135"/>
    <mergeCell ref="B136:C136"/>
    <mergeCell ref="D136:E136"/>
    <mergeCell ref="F136:G136"/>
    <mergeCell ref="H136:I136"/>
    <mergeCell ref="J136:L136"/>
    <mergeCell ref="M136:O136"/>
    <mergeCell ref="P136:Q136"/>
    <mergeCell ref="AK134:AP134"/>
    <mergeCell ref="B135:C135"/>
    <mergeCell ref="D135:E135"/>
    <mergeCell ref="F135:G135"/>
    <mergeCell ref="H135:I135"/>
    <mergeCell ref="J135:L135"/>
    <mergeCell ref="M135:O135"/>
    <mergeCell ref="P135:Q135"/>
    <mergeCell ref="R135:S135"/>
    <mergeCell ref="T135:AA135"/>
    <mergeCell ref="M134:O134"/>
    <mergeCell ref="P134:Q134"/>
    <mergeCell ref="R134:S134"/>
    <mergeCell ref="T134:AA134"/>
    <mergeCell ref="AB134:AF134"/>
    <mergeCell ref="AG134:AI134"/>
    <mergeCell ref="R133:S133"/>
    <mergeCell ref="T133:AA133"/>
    <mergeCell ref="AB133:AF133"/>
    <mergeCell ref="AG133:AI133"/>
    <mergeCell ref="AK133:AP133"/>
    <mergeCell ref="B134:C134"/>
    <mergeCell ref="D134:E134"/>
    <mergeCell ref="F134:G134"/>
    <mergeCell ref="H134:I134"/>
    <mergeCell ref="J134:L134"/>
    <mergeCell ref="AB132:AF132"/>
    <mergeCell ref="AG132:AI132"/>
    <mergeCell ref="AK132:AP132"/>
    <mergeCell ref="B133:C133"/>
    <mergeCell ref="D133:E133"/>
    <mergeCell ref="F133:G133"/>
    <mergeCell ref="H133:I133"/>
    <mergeCell ref="J133:L133"/>
    <mergeCell ref="M133:O133"/>
    <mergeCell ref="P133:Q133"/>
    <mergeCell ref="AK131:AP131"/>
    <mergeCell ref="B132:C132"/>
    <mergeCell ref="D132:E132"/>
    <mergeCell ref="F132:G132"/>
    <mergeCell ref="H132:I132"/>
    <mergeCell ref="J132:L132"/>
    <mergeCell ref="M132:O132"/>
    <mergeCell ref="P132:Q132"/>
    <mergeCell ref="R132:S132"/>
    <mergeCell ref="T132:AA132"/>
    <mergeCell ref="M131:O131"/>
    <mergeCell ref="P131:Q131"/>
    <mergeCell ref="R131:S131"/>
    <mergeCell ref="T131:AA131"/>
    <mergeCell ref="AB131:AF131"/>
    <mergeCell ref="AG131:AI131"/>
    <mergeCell ref="R130:S130"/>
    <mergeCell ref="T130:AA130"/>
    <mergeCell ref="AB130:AF130"/>
    <mergeCell ref="AG130:AI130"/>
    <mergeCell ref="AK130:AP130"/>
    <mergeCell ref="B131:C131"/>
    <mergeCell ref="D131:E131"/>
    <mergeCell ref="F131:G131"/>
    <mergeCell ref="H131:I131"/>
    <mergeCell ref="J131:L131"/>
    <mergeCell ref="AB129:AF129"/>
    <mergeCell ref="AG129:AI129"/>
    <mergeCell ref="AK129:AP129"/>
    <mergeCell ref="B130:C130"/>
    <mergeCell ref="D130:E130"/>
    <mergeCell ref="F130:G130"/>
    <mergeCell ref="H130:I130"/>
    <mergeCell ref="J130:L130"/>
    <mergeCell ref="M130:O130"/>
    <mergeCell ref="P130:Q130"/>
    <mergeCell ref="AK128:AP128"/>
    <mergeCell ref="B129:C129"/>
    <mergeCell ref="D129:E129"/>
    <mergeCell ref="F129:G129"/>
    <mergeCell ref="H129:I129"/>
    <mergeCell ref="J129:L129"/>
    <mergeCell ref="M129:O129"/>
    <mergeCell ref="P129:Q129"/>
    <mergeCell ref="R129:S129"/>
    <mergeCell ref="T129:AA129"/>
    <mergeCell ref="M128:O128"/>
    <mergeCell ref="P128:Q128"/>
    <mergeCell ref="R128:S128"/>
    <mergeCell ref="T128:AA128"/>
    <mergeCell ref="AB128:AF128"/>
    <mergeCell ref="AG128:AI128"/>
    <mergeCell ref="R127:S127"/>
    <mergeCell ref="T127:AA127"/>
    <mergeCell ref="AB127:AF127"/>
    <mergeCell ref="AG127:AI127"/>
    <mergeCell ref="AK127:AP127"/>
    <mergeCell ref="B128:C128"/>
    <mergeCell ref="D128:E128"/>
    <mergeCell ref="F128:G128"/>
    <mergeCell ref="H128:I128"/>
    <mergeCell ref="J128:L128"/>
    <mergeCell ref="AB126:AF126"/>
    <mergeCell ref="AG126:AI126"/>
    <mergeCell ref="AK126:AP126"/>
    <mergeCell ref="B127:C127"/>
    <mergeCell ref="D127:E127"/>
    <mergeCell ref="F127:G127"/>
    <mergeCell ref="H127:I127"/>
    <mergeCell ref="J127:L127"/>
    <mergeCell ref="M127:O127"/>
    <mergeCell ref="P127:Q127"/>
    <mergeCell ref="AK125:AP125"/>
    <mergeCell ref="B126:C126"/>
    <mergeCell ref="D126:E126"/>
    <mergeCell ref="F126:G126"/>
    <mergeCell ref="H126:I126"/>
    <mergeCell ref="J126:L126"/>
    <mergeCell ref="M126:O126"/>
    <mergeCell ref="P126:Q126"/>
    <mergeCell ref="R126:S126"/>
    <mergeCell ref="T126:AA126"/>
    <mergeCell ref="M125:O125"/>
    <mergeCell ref="P125:Q125"/>
    <mergeCell ref="R125:S125"/>
    <mergeCell ref="T125:AA125"/>
    <mergeCell ref="AB125:AF125"/>
    <mergeCell ref="AG125:AI125"/>
    <mergeCell ref="R124:S124"/>
    <mergeCell ref="T124:AA124"/>
    <mergeCell ref="AB124:AF124"/>
    <mergeCell ref="AG124:AI124"/>
    <mergeCell ref="AK124:AP124"/>
    <mergeCell ref="B125:C125"/>
    <mergeCell ref="D125:E125"/>
    <mergeCell ref="F125:G125"/>
    <mergeCell ref="H125:I125"/>
    <mergeCell ref="J125:L125"/>
    <mergeCell ref="AB123:AF123"/>
    <mergeCell ref="AG123:AI123"/>
    <mergeCell ref="AK123:AP123"/>
    <mergeCell ref="B124:C124"/>
    <mergeCell ref="D124:E124"/>
    <mergeCell ref="F124:G124"/>
    <mergeCell ref="H124:I124"/>
    <mergeCell ref="J124:L124"/>
    <mergeCell ref="M124:O124"/>
    <mergeCell ref="P124:Q124"/>
    <mergeCell ref="AK122:AP122"/>
    <mergeCell ref="B123:C123"/>
    <mergeCell ref="D123:E123"/>
    <mergeCell ref="F123:G123"/>
    <mergeCell ref="H123:I123"/>
    <mergeCell ref="J123:L123"/>
    <mergeCell ref="M123:O123"/>
    <mergeCell ref="P123:Q123"/>
    <mergeCell ref="R123:S123"/>
    <mergeCell ref="T123:AA123"/>
    <mergeCell ref="M122:O122"/>
    <mergeCell ref="P122:Q122"/>
    <mergeCell ref="R122:S122"/>
    <mergeCell ref="T122:AA122"/>
    <mergeCell ref="AB122:AF122"/>
    <mergeCell ref="AG122:AI122"/>
    <mergeCell ref="R121:S121"/>
    <mergeCell ref="T121:AA121"/>
    <mergeCell ref="AB121:AF121"/>
    <mergeCell ref="AG121:AI121"/>
    <mergeCell ref="AK121:AP121"/>
    <mergeCell ref="B122:C122"/>
    <mergeCell ref="D122:E122"/>
    <mergeCell ref="F122:G122"/>
    <mergeCell ref="H122:I122"/>
    <mergeCell ref="J122:L122"/>
    <mergeCell ref="AB120:AF120"/>
    <mergeCell ref="AG120:AI120"/>
    <mergeCell ref="AK120:AP120"/>
    <mergeCell ref="B121:C121"/>
    <mergeCell ref="D121:E121"/>
    <mergeCell ref="F121:G121"/>
    <mergeCell ref="H121:I121"/>
    <mergeCell ref="J121:L121"/>
    <mergeCell ref="M121:O121"/>
    <mergeCell ref="P121:Q121"/>
    <mergeCell ref="AK119:AP119"/>
    <mergeCell ref="B120:C120"/>
    <mergeCell ref="D120:E120"/>
    <mergeCell ref="F120:G120"/>
    <mergeCell ref="H120:I120"/>
    <mergeCell ref="J120:L120"/>
    <mergeCell ref="M120:O120"/>
    <mergeCell ref="P120:Q120"/>
    <mergeCell ref="R120:S120"/>
    <mergeCell ref="T120:AA120"/>
    <mergeCell ref="M119:O119"/>
    <mergeCell ref="P119:Q119"/>
    <mergeCell ref="R119:S119"/>
    <mergeCell ref="T119:AA119"/>
    <mergeCell ref="AB119:AF119"/>
    <mergeCell ref="AG119:AI119"/>
    <mergeCell ref="R118:S118"/>
    <mergeCell ref="T118:AA118"/>
    <mergeCell ref="AB118:AF118"/>
    <mergeCell ref="AG118:AI118"/>
    <mergeCell ref="AK118:AP118"/>
    <mergeCell ref="B119:C119"/>
    <mergeCell ref="D119:E119"/>
    <mergeCell ref="F119:G119"/>
    <mergeCell ref="H119:I119"/>
    <mergeCell ref="J119:L119"/>
    <mergeCell ref="AB117:AF117"/>
    <mergeCell ref="AG117:AI117"/>
    <mergeCell ref="AK117:AP117"/>
    <mergeCell ref="B118:C118"/>
    <mergeCell ref="D118:E118"/>
    <mergeCell ref="F118:G118"/>
    <mergeCell ref="H118:I118"/>
    <mergeCell ref="J118:L118"/>
    <mergeCell ref="M118:O118"/>
    <mergeCell ref="P118:Q118"/>
    <mergeCell ref="AK116:AP116"/>
    <mergeCell ref="B117:C117"/>
    <mergeCell ref="D117:E117"/>
    <mergeCell ref="F117:G117"/>
    <mergeCell ref="H117:I117"/>
    <mergeCell ref="J117:L117"/>
    <mergeCell ref="M117:O117"/>
    <mergeCell ref="P117:Q117"/>
    <mergeCell ref="R117:S117"/>
    <mergeCell ref="T117:AA117"/>
    <mergeCell ref="M116:O116"/>
    <mergeCell ref="P116:Q116"/>
    <mergeCell ref="R116:S116"/>
    <mergeCell ref="T116:AA116"/>
    <mergeCell ref="AB116:AF116"/>
    <mergeCell ref="AG116:AI116"/>
    <mergeCell ref="R115:S115"/>
    <mergeCell ref="T115:AA115"/>
    <mergeCell ref="AB115:AF115"/>
    <mergeCell ref="AG115:AI115"/>
    <mergeCell ref="AK115:AP115"/>
    <mergeCell ref="B116:C116"/>
    <mergeCell ref="D116:E116"/>
    <mergeCell ref="F116:G116"/>
    <mergeCell ref="H116:I116"/>
    <mergeCell ref="J116:L116"/>
    <mergeCell ref="AB114:AF114"/>
    <mergeCell ref="AG114:AI114"/>
    <mergeCell ref="AK114:AP114"/>
    <mergeCell ref="B115:C115"/>
    <mergeCell ref="D115:E115"/>
    <mergeCell ref="F115:G115"/>
    <mergeCell ref="H115:I115"/>
    <mergeCell ref="J115:L115"/>
    <mergeCell ref="M115:O115"/>
    <mergeCell ref="P115:Q115"/>
    <mergeCell ref="AK113:AP113"/>
    <mergeCell ref="B114:C114"/>
    <mergeCell ref="D114:E114"/>
    <mergeCell ref="F114:G114"/>
    <mergeCell ref="H114:I114"/>
    <mergeCell ref="J114:L114"/>
    <mergeCell ref="M114:O114"/>
    <mergeCell ref="P114:Q114"/>
    <mergeCell ref="R114:S114"/>
    <mergeCell ref="T114:AA114"/>
    <mergeCell ref="M113:O113"/>
    <mergeCell ref="P113:Q113"/>
    <mergeCell ref="R113:S113"/>
    <mergeCell ref="T113:AA113"/>
    <mergeCell ref="AB113:AF113"/>
    <mergeCell ref="AG113:AI113"/>
    <mergeCell ref="R112:S112"/>
    <mergeCell ref="T112:AA112"/>
    <mergeCell ref="AB112:AF112"/>
    <mergeCell ref="AG112:AI112"/>
    <mergeCell ref="AK112:AP112"/>
    <mergeCell ref="B113:C113"/>
    <mergeCell ref="D113:E113"/>
    <mergeCell ref="F113:G113"/>
    <mergeCell ref="H113:I113"/>
    <mergeCell ref="J113:L113"/>
    <mergeCell ref="AB111:AF111"/>
    <mergeCell ref="AG111:AI111"/>
    <mergeCell ref="AK111:AP111"/>
    <mergeCell ref="B112:C112"/>
    <mergeCell ref="D112:E112"/>
    <mergeCell ref="F112:G112"/>
    <mergeCell ref="H112:I112"/>
    <mergeCell ref="J112:L112"/>
    <mergeCell ref="M112:O112"/>
    <mergeCell ref="P112:Q112"/>
    <mergeCell ref="AK110:AP110"/>
    <mergeCell ref="B111:C111"/>
    <mergeCell ref="D111:E111"/>
    <mergeCell ref="F111:G111"/>
    <mergeCell ref="H111:I111"/>
    <mergeCell ref="J111:L111"/>
    <mergeCell ref="M111:O111"/>
    <mergeCell ref="P111:Q111"/>
    <mergeCell ref="R111:S111"/>
    <mergeCell ref="T111:AA111"/>
    <mergeCell ref="M110:O110"/>
    <mergeCell ref="P110:Q110"/>
    <mergeCell ref="R110:S110"/>
    <mergeCell ref="T110:AA110"/>
    <mergeCell ref="AB110:AF110"/>
    <mergeCell ref="AG110:AI110"/>
    <mergeCell ref="R109:S109"/>
    <mergeCell ref="T109:AA109"/>
    <mergeCell ref="AB109:AF109"/>
    <mergeCell ref="AG109:AI109"/>
    <mergeCell ref="AK109:AP109"/>
    <mergeCell ref="B110:C110"/>
    <mergeCell ref="D110:E110"/>
    <mergeCell ref="F110:G110"/>
    <mergeCell ref="H110:I110"/>
    <mergeCell ref="J110:L110"/>
    <mergeCell ref="AB108:AF108"/>
    <mergeCell ref="AG108:AI108"/>
    <mergeCell ref="AK108:AP108"/>
    <mergeCell ref="B109:C109"/>
    <mergeCell ref="D109:E109"/>
    <mergeCell ref="F109:G109"/>
    <mergeCell ref="H109:I109"/>
    <mergeCell ref="J109:L109"/>
    <mergeCell ref="M109:O109"/>
    <mergeCell ref="P109:Q109"/>
    <mergeCell ref="AK107:AP107"/>
    <mergeCell ref="B108:C108"/>
    <mergeCell ref="D108:E108"/>
    <mergeCell ref="F108:G108"/>
    <mergeCell ref="H108:I108"/>
    <mergeCell ref="J108:L108"/>
    <mergeCell ref="M108:O108"/>
    <mergeCell ref="P108:Q108"/>
    <mergeCell ref="R108:S108"/>
    <mergeCell ref="T108:AA108"/>
    <mergeCell ref="M107:O107"/>
    <mergeCell ref="P107:Q107"/>
    <mergeCell ref="R107:S107"/>
    <mergeCell ref="T107:AA107"/>
    <mergeCell ref="AB107:AF107"/>
    <mergeCell ref="AG107:AI107"/>
    <mergeCell ref="R106:S106"/>
    <mergeCell ref="T106:AA106"/>
    <mergeCell ref="AB106:AF106"/>
    <mergeCell ref="AG106:AI106"/>
    <mergeCell ref="AK106:AP106"/>
    <mergeCell ref="B107:C107"/>
    <mergeCell ref="D107:E107"/>
    <mergeCell ref="F107:G107"/>
    <mergeCell ref="H107:I107"/>
    <mergeCell ref="J107:L107"/>
    <mergeCell ref="AB105:AF105"/>
    <mergeCell ref="AG105:AI105"/>
    <mergeCell ref="AK105:AP105"/>
    <mergeCell ref="B106:C106"/>
    <mergeCell ref="D106:E106"/>
    <mergeCell ref="F106:G106"/>
    <mergeCell ref="H106:I106"/>
    <mergeCell ref="J106:L106"/>
    <mergeCell ref="M106:O106"/>
    <mergeCell ref="P106:Q106"/>
    <mergeCell ref="AK104:AP104"/>
    <mergeCell ref="B105:C105"/>
    <mergeCell ref="D105:E105"/>
    <mergeCell ref="F105:G105"/>
    <mergeCell ref="H105:I105"/>
    <mergeCell ref="J105:L105"/>
    <mergeCell ref="M105:O105"/>
    <mergeCell ref="P105:Q105"/>
    <mergeCell ref="R105:S105"/>
    <mergeCell ref="T105:AA105"/>
    <mergeCell ref="M104:O104"/>
    <mergeCell ref="P104:Q104"/>
    <mergeCell ref="R104:S104"/>
    <mergeCell ref="T104:AA104"/>
    <mergeCell ref="AB104:AF104"/>
    <mergeCell ref="AG104:AI104"/>
    <mergeCell ref="R103:S103"/>
    <mergeCell ref="T103:AA103"/>
    <mergeCell ref="AB103:AF103"/>
    <mergeCell ref="AG103:AI103"/>
    <mergeCell ref="AK103:AP103"/>
    <mergeCell ref="B104:C104"/>
    <mergeCell ref="D104:E104"/>
    <mergeCell ref="F104:G104"/>
    <mergeCell ref="H104:I104"/>
    <mergeCell ref="J104:L104"/>
    <mergeCell ref="AB102:AF102"/>
    <mergeCell ref="AG102:AI102"/>
    <mergeCell ref="AK102:AP102"/>
    <mergeCell ref="B103:C103"/>
    <mergeCell ref="D103:E103"/>
    <mergeCell ref="F103:G103"/>
    <mergeCell ref="H103:I103"/>
    <mergeCell ref="J103:L103"/>
    <mergeCell ref="M103:O103"/>
    <mergeCell ref="P103:Q103"/>
    <mergeCell ref="AK101:AP101"/>
    <mergeCell ref="B102:C102"/>
    <mergeCell ref="D102:E102"/>
    <mergeCell ref="F102:G102"/>
    <mergeCell ref="H102:I102"/>
    <mergeCell ref="J102:L102"/>
    <mergeCell ref="M102:O102"/>
    <mergeCell ref="P102:Q102"/>
    <mergeCell ref="R102:S102"/>
    <mergeCell ref="T102:AA102"/>
    <mergeCell ref="M101:O101"/>
    <mergeCell ref="P101:Q101"/>
    <mergeCell ref="R101:S101"/>
    <mergeCell ref="T101:AA101"/>
    <mergeCell ref="AB101:AF101"/>
    <mergeCell ref="AG101:AI101"/>
    <mergeCell ref="R100:S100"/>
    <mergeCell ref="T100:AA100"/>
    <mergeCell ref="AB100:AF100"/>
    <mergeCell ref="AG100:AI100"/>
    <mergeCell ref="AK100:AP100"/>
    <mergeCell ref="B101:C101"/>
    <mergeCell ref="D101:E101"/>
    <mergeCell ref="F101:G101"/>
    <mergeCell ref="H101:I101"/>
    <mergeCell ref="J101:L101"/>
    <mergeCell ref="AB99:AF99"/>
    <mergeCell ref="AG99:AI99"/>
    <mergeCell ref="AK99:AP99"/>
    <mergeCell ref="B100:C100"/>
    <mergeCell ref="D100:E100"/>
    <mergeCell ref="F100:G100"/>
    <mergeCell ref="H100:I100"/>
    <mergeCell ref="J100:L100"/>
    <mergeCell ref="M100:O100"/>
    <mergeCell ref="P100:Q100"/>
    <mergeCell ref="AK98:AP98"/>
    <mergeCell ref="B99:C99"/>
    <mergeCell ref="D99:E99"/>
    <mergeCell ref="F99:G99"/>
    <mergeCell ref="H99:I99"/>
    <mergeCell ref="J99:L99"/>
    <mergeCell ref="M99:O99"/>
    <mergeCell ref="P99:Q99"/>
    <mergeCell ref="R99:S99"/>
    <mergeCell ref="T99:AA99"/>
    <mergeCell ref="M98:O98"/>
    <mergeCell ref="P98:Q98"/>
    <mergeCell ref="R98:S98"/>
    <mergeCell ref="T98:AA98"/>
    <mergeCell ref="AB98:AF98"/>
    <mergeCell ref="AG98:AI98"/>
    <mergeCell ref="R97:S97"/>
    <mergeCell ref="T97:AA97"/>
    <mergeCell ref="AB97:AF97"/>
    <mergeCell ref="AG97:AI97"/>
    <mergeCell ref="AK97:AP97"/>
    <mergeCell ref="B98:C98"/>
    <mergeCell ref="D98:E98"/>
    <mergeCell ref="F98:G98"/>
    <mergeCell ref="H98:I98"/>
    <mergeCell ref="J98:L98"/>
    <mergeCell ref="AB96:AF96"/>
    <mergeCell ref="AG96:AI96"/>
    <mergeCell ref="AK96:AP96"/>
    <mergeCell ref="B97:C97"/>
    <mergeCell ref="D97:E97"/>
    <mergeCell ref="F97:G97"/>
    <mergeCell ref="H97:I97"/>
    <mergeCell ref="J97:L97"/>
    <mergeCell ref="M97:O97"/>
    <mergeCell ref="P97:Q97"/>
    <mergeCell ref="AK95:AP95"/>
    <mergeCell ref="B96:C96"/>
    <mergeCell ref="D96:E96"/>
    <mergeCell ref="F96:G96"/>
    <mergeCell ref="H96:I96"/>
    <mergeCell ref="J96:L96"/>
    <mergeCell ref="M96:O96"/>
    <mergeCell ref="P96:Q96"/>
    <mergeCell ref="R96:S96"/>
    <mergeCell ref="T96:AA96"/>
    <mergeCell ref="M95:O95"/>
    <mergeCell ref="P95:Q95"/>
    <mergeCell ref="R95:S95"/>
    <mergeCell ref="T95:AA95"/>
    <mergeCell ref="AB95:AF95"/>
    <mergeCell ref="AG95:AI95"/>
    <mergeCell ref="R94:S94"/>
    <mergeCell ref="T94:AA94"/>
    <mergeCell ref="AB94:AF94"/>
    <mergeCell ref="AG94:AI94"/>
    <mergeCell ref="AK94:AP94"/>
    <mergeCell ref="B95:C95"/>
    <mergeCell ref="D95:E95"/>
    <mergeCell ref="F95:G95"/>
    <mergeCell ref="H95:I95"/>
    <mergeCell ref="J95:L95"/>
    <mergeCell ref="AB93:AF93"/>
    <mergeCell ref="AG93:AI93"/>
    <mergeCell ref="AK93:AP93"/>
    <mergeCell ref="B94:C94"/>
    <mergeCell ref="D94:E94"/>
    <mergeCell ref="F94:G94"/>
    <mergeCell ref="H94:I94"/>
    <mergeCell ref="J94:L94"/>
    <mergeCell ref="M94:O94"/>
    <mergeCell ref="P94:Q94"/>
    <mergeCell ref="AK92:AP92"/>
    <mergeCell ref="B93:C93"/>
    <mergeCell ref="D93:E93"/>
    <mergeCell ref="F93:G93"/>
    <mergeCell ref="H93:I93"/>
    <mergeCell ref="J93:L93"/>
    <mergeCell ref="M93:O93"/>
    <mergeCell ref="P93:Q93"/>
    <mergeCell ref="R93:S93"/>
    <mergeCell ref="T93:AA93"/>
    <mergeCell ref="M92:O92"/>
    <mergeCell ref="P92:Q92"/>
    <mergeCell ref="R92:S92"/>
    <mergeCell ref="T92:AA92"/>
    <mergeCell ref="AB92:AF92"/>
    <mergeCell ref="AG92:AI92"/>
    <mergeCell ref="R91:S91"/>
    <mergeCell ref="T91:AA91"/>
    <mergeCell ref="AB91:AF91"/>
    <mergeCell ref="AG91:AI91"/>
    <mergeCell ref="AK91:AP91"/>
    <mergeCell ref="B92:C92"/>
    <mergeCell ref="D92:E92"/>
    <mergeCell ref="F92:G92"/>
    <mergeCell ref="H92:I92"/>
    <mergeCell ref="J92:L92"/>
    <mergeCell ref="AB90:AF90"/>
    <mergeCell ref="AG90:AI90"/>
    <mergeCell ref="AK90:AP90"/>
    <mergeCell ref="B91:C91"/>
    <mergeCell ref="D91:E91"/>
    <mergeCell ref="F91:G91"/>
    <mergeCell ref="H91:I91"/>
    <mergeCell ref="J91:L91"/>
    <mergeCell ref="M91:O91"/>
    <mergeCell ref="P91:Q91"/>
    <mergeCell ref="AK89:AP89"/>
    <mergeCell ref="B90:C90"/>
    <mergeCell ref="D90:E90"/>
    <mergeCell ref="F90:G90"/>
    <mergeCell ref="H90:I90"/>
    <mergeCell ref="J90:L90"/>
    <mergeCell ref="M90:O90"/>
    <mergeCell ref="P90:Q90"/>
    <mergeCell ref="R90:S90"/>
    <mergeCell ref="T90:AA90"/>
    <mergeCell ref="M89:O89"/>
    <mergeCell ref="P89:Q89"/>
    <mergeCell ref="R89:S89"/>
    <mergeCell ref="T89:AA89"/>
    <mergeCell ref="AB89:AF89"/>
    <mergeCell ref="AG89:AI89"/>
    <mergeCell ref="R88:S88"/>
    <mergeCell ref="T88:AA88"/>
    <mergeCell ref="AB88:AF88"/>
    <mergeCell ref="AG88:AI88"/>
    <mergeCell ref="AK88:AP88"/>
    <mergeCell ref="B89:C89"/>
    <mergeCell ref="D89:E89"/>
    <mergeCell ref="F89:G89"/>
    <mergeCell ref="H89:I89"/>
    <mergeCell ref="J89:L89"/>
    <mergeCell ref="AB87:AF87"/>
    <mergeCell ref="AG87:AI87"/>
    <mergeCell ref="AK87:AP87"/>
    <mergeCell ref="B88:C88"/>
    <mergeCell ref="D88:E88"/>
    <mergeCell ref="F88:G88"/>
    <mergeCell ref="H88:I88"/>
    <mergeCell ref="J88:L88"/>
    <mergeCell ref="M88:O88"/>
    <mergeCell ref="P88:Q88"/>
    <mergeCell ref="AK86:AP86"/>
    <mergeCell ref="B87:C87"/>
    <mergeCell ref="D87:E87"/>
    <mergeCell ref="F87:G87"/>
    <mergeCell ref="H87:I87"/>
    <mergeCell ref="J87:L87"/>
    <mergeCell ref="M87:O87"/>
    <mergeCell ref="P87:Q87"/>
    <mergeCell ref="R87:S87"/>
    <mergeCell ref="T87:AA87"/>
    <mergeCell ref="M86:O86"/>
    <mergeCell ref="P86:Q86"/>
    <mergeCell ref="R86:S86"/>
    <mergeCell ref="T86:AA86"/>
    <mergeCell ref="AB86:AF86"/>
    <mergeCell ref="AG86:AI86"/>
    <mergeCell ref="R85:S85"/>
    <mergeCell ref="T85:AA85"/>
    <mergeCell ref="AB85:AF85"/>
    <mergeCell ref="AG85:AI85"/>
    <mergeCell ref="AK85:AP85"/>
    <mergeCell ref="B86:C86"/>
    <mergeCell ref="D86:E86"/>
    <mergeCell ref="F86:G86"/>
    <mergeCell ref="H86:I86"/>
    <mergeCell ref="J86:L86"/>
    <mergeCell ref="AB84:AF84"/>
    <mergeCell ref="AG84:AI84"/>
    <mergeCell ref="AK84:AP84"/>
    <mergeCell ref="B85:C85"/>
    <mergeCell ref="D85:E85"/>
    <mergeCell ref="F85:G85"/>
    <mergeCell ref="H85:I85"/>
    <mergeCell ref="J85:L85"/>
    <mergeCell ref="M85:O85"/>
    <mergeCell ref="P85:Q85"/>
    <mergeCell ref="AK83:AP83"/>
    <mergeCell ref="B84:C84"/>
    <mergeCell ref="D84:E84"/>
    <mergeCell ref="F84:G84"/>
    <mergeCell ref="H84:I84"/>
    <mergeCell ref="J84:L84"/>
    <mergeCell ref="M84:O84"/>
    <mergeCell ref="P84:Q84"/>
    <mergeCell ref="R84:S84"/>
    <mergeCell ref="T84:AA84"/>
    <mergeCell ref="M83:O83"/>
    <mergeCell ref="P83:Q83"/>
    <mergeCell ref="R83:S83"/>
    <mergeCell ref="T83:AA83"/>
    <mergeCell ref="AB83:AF83"/>
    <mergeCell ref="AG83:AI83"/>
    <mergeCell ref="R82:S82"/>
    <mergeCell ref="T82:AA82"/>
    <mergeCell ref="AB82:AF82"/>
    <mergeCell ref="AG82:AI82"/>
    <mergeCell ref="AK82:AP82"/>
    <mergeCell ref="B83:C83"/>
    <mergeCell ref="D83:E83"/>
    <mergeCell ref="F83:G83"/>
    <mergeCell ref="H83:I83"/>
    <mergeCell ref="J83:L83"/>
    <mergeCell ref="AB81:AF81"/>
    <mergeCell ref="AG81:AI81"/>
    <mergeCell ref="AK81:AP81"/>
    <mergeCell ref="B82:C82"/>
    <mergeCell ref="D82:E82"/>
    <mergeCell ref="F82:G82"/>
    <mergeCell ref="H82:I82"/>
    <mergeCell ref="J82:L82"/>
    <mergeCell ref="M82:O82"/>
    <mergeCell ref="P82:Q82"/>
    <mergeCell ref="AK80:AP80"/>
    <mergeCell ref="B81:C81"/>
    <mergeCell ref="D81:E81"/>
    <mergeCell ref="F81:G81"/>
    <mergeCell ref="H81:I81"/>
    <mergeCell ref="J81:L81"/>
    <mergeCell ref="M81:O81"/>
    <mergeCell ref="P81:Q81"/>
    <mergeCell ref="R81:S81"/>
    <mergeCell ref="T81:AA81"/>
    <mergeCell ref="M80:O80"/>
    <mergeCell ref="P80:Q80"/>
    <mergeCell ref="R80:S80"/>
    <mergeCell ref="T80:AA80"/>
    <mergeCell ref="AB80:AF80"/>
    <mergeCell ref="AG80:AI80"/>
    <mergeCell ref="R79:S79"/>
    <mergeCell ref="T79:AA79"/>
    <mergeCell ref="AB79:AF79"/>
    <mergeCell ref="AG79:AI79"/>
    <mergeCell ref="AK79:AP79"/>
    <mergeCell ref="B80:C80"/>
    <mergeCell ref="D80:E80"/>
    <mergeCell ref="F80:G80"/>
    <mergeCell ref="H80:I80"/>
    <mergeCell ref="J80:L80"/>
    <mergeCell ref="AB78:AF78"/>
    <mergeCell ref="AG78:AI78"/>
    <mergeCell ref="AK78:AP78"/>
    <mergeCell ref="B79:C79"/>
    <mergeCell ref="D79:E79"/>
    <mergeCell ref="F79:G79"/>
    <mergeCell ref="H79:I79"/>
    <mergeCell ref="J79:L79"/>
    <mergeCell ref="M79:O79"/>
    <mergeCell ref="P79:Q79"/>
    <mergeCell ref="AK77:AP77"/>
    <mergeCell ref="B78:C78"/>
    <mergeCell ref="D78:E78"/>
    <mergeCell ref="F78:G78"/>
    <mergeCell ref="H78:I78"/>
    <mergeCell ref="J78:L78"/>
    <mergeCell ref="M78:O78"/>
    <mergeCell ref="P78:Q78"/>
    <mergeCell ref="R78:S78"/>
    <mergeCell ref="T78:AA78"/>
    <mergeCell ref="M77:O77"/>
    <mergeCell ref="P77:Q77"/>
    <mergeCell ref="R77:S77"/>
    <mergeCell ref="T77:AA77"/>
    <mergeCell ref="AB77:AF77"/>
    <mergeCell ref="AG77:AI77"/>
    <mergeCell ref="R76:S76"/>
    <mergeCell ref="T76:AA76"/>
    <mergeCell ref="AB76:AF76"/>
    <mergeCell ref="AG76:AI76"/>
    <mergeCell ref="AK76:AP76"/>
    <mergeCell ref="B77:C77"/>
    <mergeCell ref="D77:E77"/>
    <mergeCell ref="F77:G77"/>
    <mergeCell ref="H77:I77"/>
    <mergeCell ref="J77:L77"/>
    <mergeCell ref="AB75:AF75"/>
    <mergeCell ref="AG75:AI75"/>
    <mergeCell ref="AK75:AP75"/>
    <mergeCell ref="B76:C76"/>
    <mergeCell ref="D76:E76"/>
    <mergeCell ref="F76:G76"/>
    <mergeCell ref="H76:I76"/>
    <mergeCell ref="J76:L76"/>
    <mergeCell ref="M76:O76"/>
    <mergeCell ref="P76:Q76"/>
    <mergeCell ref="AK74:AP74"/>
    <mergeCell ref="B75:C75"/>
    <mergeCell ref="D75:E75"/>
    <mergeCell ref="F75:G75"/>
    <mergeCell ref="H75:I75"/>
    <mergeCell ref="J75:L75"/>
    <mergeCell ref="M75:O75"/>
    <mergeCell ref="P75:Q75"/>
    <mergeCell ref="R75:S75"/>
    <mergeCell ref="T75:AA75"/>
    <mergeCell ref="M74:O74"/>
    <mergeCell ref="P74:Q74"/>
    <mergeCell ref="R74:S74"/>
    <mergeCell ref="T74:AA74"/>
    <mergeCell ref="AB74:AF74"/>
    <mergeCell ref="AG74:AI74"/>
    <mergeCell ref="R73:S73"/>
    <mergeCell ref="T73:AA73"/>
    <mergeCell ref="AB73:AF73"/>
    <mergeCell ref="AG73:AI73"/>
    <mergeCell ref="AK73:AP73"/>
    <mergeCell ref="B74:C74"/>
    <mergeCell ref="D74:E74"/>
    <mergeCell ref="F74:G74"/>
    <mergeCell ref="H74:I74"/>
    <mergeCell ref="J74:L74"/>
    <mergeCell ref="AB72:AF72"/>
    <mergeCell ref="AG72:AI72"/>
    <mergeCell ref="AK72:AP72"/>
    <mergeCell ref="B73:C73"/>
    <mergeCell ref="D73:E73"/>
    <mergeCell ref="F73:G73"/>
    <mergeCell ref="H73:I73"/>
    <mergeCell ref="J73:L73"/>
    <mergeCell ref="M73:O73"/>
    <mergeCell ref="P73:Q73"/>
    <mergeCell ref="AK71:AP71"/>
    <mergeCell ref="B72:C72"/>
    <mergeCell ref="D72:E72"/>
    <mergeCell ref="F72:G72"/>
    <mergeCell ref="H72:I72"/>
    <mergeCell ref="J72:L72"/>
    <mergeCell ref="M72:O72"/>
    <mergeCell ref="P72:Q72"/>
    <mergeCell ref="R72:S72"/>
    <mergeCell ref="T72:AA72"/>
    <mergeCell ref="M71:O71"/>
    <mergeCell ref="P71:Q71"/>
    <mergeCell ref="R71:S71"/>
    <mergeCell ref="T71:AA71"/>
    <mergeCell ref="AB71:AF71"/>
    <mergeCell ref="AG71:AI71"/>
    <mergeCell ref="R70:S70"/>
    <mergeCell ref="T70:AA70"/>
    <mergeCell ref="AB70:AF70"/>
    <mergeCell ref="AG70:AI70"/>
    <mergeCell ref="AK70:AP70"/>
    <mergeCell ref="B71:C71"/>
    <mergeCell ref="D71:E71"/>
    <mergeCell ref="F71:G71"/>
    <mergeCell ref="H71:I71"/>
    <mergeCell ref="J71:L71"/>
    <mergeCell ref="AB69:AF69"/>
    <mergeCell ref="AG69:AI69"/>
    <mergeCell ref="AK69:AP69"/>
    <mergeCell ref="B70:C70"/>
    <mergeCell ref="D70:E70"/>
    <mergeCell ref="F70:G70"/>
    <mergeCell ref="H70:I70"/>
    <mergeCell ref="J70:L70"/>
    <mergeCell ref="M70:O70"/>
    <mergeCell ref="P70:Q70"/>
    <mergeCell ref="AK68:AP68"/>
    <mergeCell ref="B69:C69"/>
    <mergeCell ref="D69:E69"/>
    <mergeCell ref="F69:G69"/>
    <mergeCell ref="H69:I69"/>
    <mergeCell ref="J69:L69"/>
    <mergeCell ref="M69:O69"/>
    <mergeCell ref="P69:Q69"/>
    <mergeCell ref="R69:S69"/>
    <mergeCell ref="T69:AA69"/>
    <mergeCell ref="M68:O68"/>
    <mergeCell ref="P68:Q68"/>
    <mergeCell ref="R68:S68"/>
    <mergeCell ref="T68:AA68"/>
    <mergeCell ref="AB68:AF68"/>
    <mergeCell ref="AG68:AI68"/>
    <mergeCell ref="R67:S67"/>
    <mergeCell ref="T67:AA67"/>
    <mergeCell ref="AB67:AF67"/>
    <mergeCell ref="AG67:AI67"/>
    <mergeCell ref="AK67:AP67"/>
    <mergeCell ref="B68:C68"/>
    <mergeCell ref="D68:E68"/>
    <mergeCell ref="F68:G68"/>
    <mergeCell ref="H68:I68"/>
    <mergeCell ref="J68:L68"/>
    <mergeCell ref="AB66:AF66"/>
    <mergeCell ref="AG66:AI66"/>
    <mergeCell ref="AK66:AP66"/>
    <mergeCell ref="B67:C67"/>
    <mergeCell ref="D67:E67"/>
    <mergeCell ref="F67:G67"/>
    <mergeCell ref="H67:I67"/>
    <mergeCell ref="J67:L67"/>
    <mergeCell ref="M67:O67"/>
    <mergeCell ref="P67:Q67"/>
    <mergeCell ref="AK65:AP65"/>
    <mergeCell ref="B66:C66"/>
    <mergeCell ref="D66:E66"/>
    <mergeCell ref="F66:G66"/>
    <mergeCell ref="H66:I66"/>
    <mergeCell ref="J66:L66"/>
    <mergeCell ref="M66:O66"/>
    <mergeCell ref="P66:Q66"/>
    <mergeCell ref="R66:S66"/>
    <mergeCell ref="T66:AA66"/>
    <mergeCell ref="M65:O65"/>
    <mergeCell ref="P65:Q65"/>
    <mergeCell ref="R65:S65"/>
    <mergeCell ref="T65:AA65"/>
    <mergeCell ref="AB65:AF65"/>
    <mergeCell ref="AG65:AI65"/>
    <mergeCell ref="R64:S64"/>
    <mergeCell ref="T64:AA64"/>
    <mergeCell ref="AB64:AF64"/>
    <mergeCell ref="AG64:AI64"/>
    <mergeCell ref="AK64:AP64"/>
    <mergeCell ref="B65:C65"/>
    <mergeCell ref="D65:E65"/>
    <mergeCell ref="F65:G65"/>
    <mergeCell ref="H65:I65"/>
    <mergeCell ref="J65:L65"/>
    <mergeCell ref="AB63:AF63"/>
    <mergeCell ref="AG63:AI63"/>
    <mergeCell ref="AK63:AP63"/>
    <mergeCell ref="B64:C64"/>
    <mergeCell ref="D64:E64"/>
    <mergeCell ref="F64:G64"/>
    <mergeCell ref="H64:I64"/>
    <mergeCell ref="J64:L64"/>
    <mergeCell ref="M64:O64"/>
    <mergeCell ref="P64:Q64"/>
    <mergeCell ref="AK62:AP62"/>
    <mergeCell ref="B63:C63"/>
    <mergeCell ref="D63:E63"/>
    <mergeCell ref="F63:G63"/>
    <mergeCell ref="H63:I63"/>
    <mergeCell ref="J63:L63"/>
    <mergeCell ref="M63:O63"/>
    <mergeCell ref="P63:Q63"/>
    <mergeCell ref="R63:S63"/>
    <mergeCell ref="T63:AA63"/>
    <mergeCell ref="M62:O62"/>
    <mergeCell ref="P62:Q62"/>
    <mergeCell ref="R62:S62"/>
    <mergeCell ref="T62:AA62"/>
    <mergeCell ref="AB62:AF62"/>
    <mergeCell ref="AG62:AI62"/>
    <mergeCell ref="R61:S61"/>
    <mergeCell ref="T61:AA61"/>
    <mergeCell ref="AB61:AF61"/>
    <mergeCell ref="AG61:AI61"/>
    <mergeCell ref="AK61:AP61"/>
    <mergeCell ref="B62:C62"/>
    <mergeCell ref="D62:E62"/>
    <mergeCell ref="F62:G62"/>
    <mergeCell ref="H62:I62"/>
    <mergeCell ref="J62:L62"/>
    <mergeCell ref="AB60:AF60"/>
    <mergeCell ref="AG60:AI60"/>
    <mergeCell ref="AK60:AP60"/>
    <mergeCell ref="B61:C61"/>
    <mergeCell ref="D61:E61"/>
    <mergeCell ref="F61:G61"/>
    <mergeCell ref="H61:I61"/>
    <mergeCell ref="J61:L61"/>
    <mergeCell ref="M61:O61"/>
    <mergeCell ref="P61:Q61"/>
    <mergeCell ref="AK59:AP59"/>
    <mergeCell ref="B60:C60"/>
    <mergeCell ref="D60:E60"/>
    <mergeCell ref="F60:G60"/>
    <mergeCell ref="H60:I60"/>
    <mergeCell ref="J60:L60"/>
    <mergeCell ref="M60:O60"/>
    <mergeCell ref="P60:Q60"/>
    <mergeCell ref="R60:S60"/>
    <mergeCell ref="T60:AA60"/>
    <mergeCell ref="M59:O59"/>
    <mergeCell ref="P59:Q59"/>
    <mergeCell ref="R59:S59"/>
    <mergeCell ref="T59:AA59"/>
    <mergeCell ref="AB59:AF59"/>
    <mergeCell ref="AG59:AI59"/>
    <mergeCell ref="R58:S58"/>
    <mergeCell ref="T58:AA58"/>
    <mergeCell ref="AB58:AF58"/>
    <mergeCell ref="AG58:AI58"/>
    <mergeCell ref="AK58:AP58"/>
    <mergeCell ref="B59:C59"/>
    <mergeCell ref="D59:E59"/>
    <mergeCell ref="F59:G59"/>
    <mergeCell ref="H59:I59"/>
    <mergeCell ref="J59:L59"/>
    <mergeCell ref="AB57:AF57"/>
    <mergeCell ref="AG57:AI57"/>
    <mergeCell ref="AK57:AP57"/>
    <mergeCell ref="B58:C58"/>
    <mergeCell ref="D58:E58"/>
    <mergeCell ref="F58:G58"/>
    <mergeCell ref="H58:I58"/>
    <mergeCell ref="J58:L58"/>
    <mergeCell ref="M58:O58"/>
    <mergeCell ref="P58:Q58"/>
    <mergeCell ref="AK56:AP56"/>
    <mergeCell ref="B57:C57"/>
    <mergeCell ref="D57:E57"/>
    <mergeCell ref="F57:G57"/>
    <mergeCell ref="H57:I57"/>
    <mergeCell ref="J57:L57"/>
    <mergeCell ref="M57:O57"/>
    <mergeCell ref="P57:Q57"/>
    <mergeCell ref="R57:S57"/>
    <mergeCell ref="T57:AA57"/>
    <mergeCell ref="M56:O56"/>
    <mergeCell ref="P56:Q56"/>
    <mergeCell ref="R56:S56"/>
    <mergeCell ref="T56:AA56"/>
    <mergeCell ref="AB56:AF56"/>
    <mergeCell ref="AG56:AI56"/>
    <mergeCell ref="R55:S55"/>
    <mergeCell ref="T55:AA55"/>
    <mergeCell ref="AB55:AF55"/>
    <mergeCell ref="AG55:AI55"/>
    <mergeCell ref="AK55:AP55"/>
    <mergeCell ref="B56:C56"/>
    <mergeCell ref="D56:E56"/>
    <mergeCell ref="F56:G56"/>
    <mergeCell ref="H56:I56"/>
    <mergeCell ref="J56:L56"/>
    <mergeCell ref="AB54:AF54"/>
    <mergeCell ref="AG54:AI54"/>
    <mergeCell ref="AK54:AP54"/>
    <mergeCell ref="B55:C55"/>
    <mergeCell ref="D55:E55"/>
    <mergeCell ref="F55:G55"/>
    <mergeCell ref="H55:I55"/>
    <mergeCell ref="J55:L55"/>
    <mergeCell ref="M55:O55"/>
    <mergeCell ref="P55:Q55"/>
    <mergeCell ref="AK53:AP53"/>
    <mergeCell ref="B54:C54"/>
    <mergeCell ref="D54:E54"/>
    <mergeCell ref="F54:G54"/>
    <mergeCell ref="H54:I54"/>
    <mergeCell ref="J54:L54"/>
    <mergeCell ref="M54:O54"/>
    <mergeCell ref="P54:Q54"/>
    <mergeCell ref="R54:S54"/>
    <mergeCell ref="T54:AA54"/>
    <mergeCell ref="M53:O53"/>
    <mergeCell ref="P53:Q53"/>
    <mergeCell ref="R53:S53"/>
    <mergeCell ref="T53:AA53"/>
    <mergeCell ref="AB53:AF53"/>
    <mergeCell ref="AG53:AI53"/>
    <mergeCell ref="R52:S52"/>
    <mergeCell ref="T52:AA52"/>
    <mergeCell ref="AB52:AF52"/>
    <mergeCell ref="AG52:AI52"/>
    <mergeCell ref="AK52:AP52"/>
    <mergeCell ref="B53:C53"/>
    <mergeCell ref="D53:E53"/>
    <mergeCell ref="F53:G53"/>
    <mergeCell ref="H53:I53"/>
    <mergeCell ref="J53:L53"/>
    <mergeCell ref="AB51:AF51"/>
    <mergeCell ref="AG51:AI51"/>
    <mergeCell ref="AK51:AP51"/>
    <mergeCell ref="B52:C52"/>
    <mergeCell ref="D52:E52"/>
    <mergeCell ref="F52:G52"/>
    <mergeCell ref="H52:I52"/>
    <mergeCell ref="J52:L52"/>
    <mergeCell ref="M52:O52"/>
    <mergeCell ref="P52:Q52"/>
    <mergeCell ref="AK50:AP50"/>
    <mergeCell ref="B51:C51"/>
    <mergeCell ref="D51:E51"/>
    <mergeCell ref="F51:G51"/>
    <mergeCell ref="H51:I51"/>
    <mergeCell ref="J51:L51"/>
    <mergeCell ref="M51:O51"/>
    <mergeCell ref="P51:Q51"/>
    <mergeCell ref="R51:S51"/>
    <mergeCell ref="T51:AA51"/>
    <mergeCell ref="M50:O50"/>
    <mergeCell ref="P50:Q50"/>
    <mergeCell ref="R50:S50"/>
    <mergeCell ref="T50:AA50"/>
    <mergeCell ref="AB50:AF50"/>
    <mergeCell ref="AG50:AI50"/>
    <mergeCell ref="R49:S49"/>
    <mergeCell ref="T49:AA49"/>
    <mergeCell ref="AB49:AF49"/>
    <mergeCell ref="AG49:AI49"/>
    <mergeCell ref="AK49:AP49"/>
    <mergeCell ref="B50:C50"/>
    <mergeCell ref="D50:E50"/>
    <mergeCell ref="F50:G50"/>
    <mergeCell ref="H50:I50"/>
    <mergeCell ref="J50:L50"/>
    <mergeCell ref="AB48:AF48"/>
    <mergeCell ref="AG48:AI48"/>
    <mergeCell ref="AK48:AP48"/>
    <mergeCell ref="B49:C49"/>
    <mergeCell ref="D49:E49"/>
    <mergeCell ref="F49:G49"/>
    <mergeCell ref="H49:I49"/>
    <mergeCell ref="J49:L49"/>
    <mergeCell ref="M49:O49"/>
    <mergeCell ref="P49:Q49"/>
    <mergeCell ref="AK47:AP47"/>
    <mergeCell ref="B48:C48"/>
    <mergeCell ref="D48:E48"/>
    <mergeCell ref="F48:G48"/>
    <mergeCell ref="H48:I48"/>
    <mergeCell ref="J48:L48"/>
    <mergeCell ref="M48:O48"/>
    <mergeCell ref="P48:Q48"/>
    <mergeCell ref="R48:S48"/>
    <mergeCell ref="T48:AA48"/>
    <mergeCell ref="M47:O47"/>
    <mergeCell ref="P47:Q47"/>
    <mergeCell ref="R47:S47"/>
    <mergeCell ref="T47:AA47"/>
    <mergeCell ref="AB47:AF47"/>
    <mergeCell ref="AG47:AI47"/>
    <mergeCell ref="R46:S46"/>
    <mergeCell ref="T46:AA46"/>
    <mergeCell ref="AB46:AF46"/>
    <mergeCell ref="AG46:AI46"/>
    <mergeCell ref="AK46:AP46"/>
    <mergeCell ref="B47:C47"/>
    <mergeCell ref="D47:E47"/>
    <mergeCell ref="F47:G47"/>
    <mergeCell ref="H47:I47"/>
    <mergeCell ref="J47:L47"/>
    <mergeCell ref="AB45:AF45"/>
    <mergeCell ref="AG45:AI45"/>
    <mergeCell ref="AK45:AP45"/>
    <mergeCell ref="B46:C46"/>
    <mergeCell ref="D46:E46"/>
    <mergeCell ref="F46:G46"/>
    <mergeCell ref="H46:I46"/>
    <mergeCell ref="J46:L46"/>
    <mergeCell ref="M46:O46"/>
    <mergeCell ref="P46:Q46"/>
    <mergeCell ref="AK44:AP44"/>
    <mergeCell ref="B45:C45"/>
    <mergeCell ref="D45:E45"/>
    <mergeCell ref="F45:G45"/>
    <mergeCell ref="H45:I45"/>
    <mergeCell ref="J45:L45"/>
    <mergeCell ref="M45:O45"/>
    <mergeCell ref="P45:Q45"/>
    <mergeCell ref="R45:S45"/>
    <mergeCell ref="T45:AA45"/>
    <mergeCell ref="M44:O44"/>
    <mergeCell ref="P44:Q44"/>
    <mergeCell ref="R44:S44"/>
    <mergeCell ref="T44:AA44"/>
    <mergeCell ref="AB44:AF44"/>
    <mergeCell ref="AG44:AI44"/>
    <mergeCell ref="R43:S43"/>
    <mergeCell ref="T43:AA43"/>
    <mergeCell ref="AB43:AF43"/>
    <mergeCell ref="AG43:AI43"/>
    <mergeCell ref="AK43:AP43"/>
    <mergeCell ref="B44:C44"/>
    <mergeCell ref="D44:E44"/>
    <mergeCell ref="F44:G44"/>
    <mergeCell ref="H44:I44"/>
    <mergeCell ref="J44:L44"/>
    <mergeCell ref="AB42:AF42"/>
    <mergeCell ref="AG42:AI42"/>
    <mergeCell ref="AK42:AP42"/>
    <mergeCell ref="B43:C43"/>
    <mergeCell ref="D43:E43"/>
    <mergeCell ref="F43:G43"/>
    <mergeCell ref="H43:I43"/>
    <mergeCell ref="J43:L43"/>
    <mergeCell ref="M43:O43"/>
    <mergeCell ref="P43:Q43"/>
    <mergeCell ref="AK41:AP41"/>
    <mergeCell ref="B42:C42"/>
    <mergeCell ref="D42:E42"/>
    <mergeCell ref="F42:G42"/>
    <mergeCell ref="H42:I42"/>
    <mergeCell ref="J42:L42"/>
    <mergeCell ref="M42:O42"/>
    <mergeCell ref="P42:Q42"/>
    <mergeCell ref="R42:S42"/>
    <mergeCell ref="T42:AA42"/>
    <mergeCell ref="M41:O41"/>
    <mergeCell ref="P41:Q41"/>
    <mergeCell ref="R41:S41"/>
    <mergeCell ref="T41:AA41"/>
    <mergeCell ref="AB41:AF41"/>
    <mergeCell ref="AG41:AI41"/>
    <mergeCell ref="R40:S40"/>
    <mergeCell ref="T40:AA40"/>
    <mergeCell ref="AB40:AF40"/>
    <mergeCell ref="AG40:AI40"/>
    <mergeCell ref="AK40:AP40"/>
    <mergeCell ref="B41:C41"/>
    <mergeCell ref="D41:E41"/>
    <mergeCell ref="F41:G41"/>
    <mergeCell ref="H41:I41"/>
    <mergeCell ref="J41:L41"/>
    <mergeCell ref="AB39:AF39"/>
    <mergeCell ref="AG39:AI39"/>
    <mergeCell ref="AK39:AP39"/>
    <mergeCell ref="B40:C40"/>
    <mergeCell ref="D40:E40"/>
    <mergeCell ref="F40:G40"/>
    <mergeCell ref="H40:I40"/>
    <mergeCell ref="J40:L40"/>
    <mergeCell ref="M40:O40"/>
    <mergeCell ref="P40:Q40"/>
    <mergeCell ref="AK38:AP38"/>
    <mergeCell ref="B39:C39"/>
    <mergeCell ref="D39:E39"/>
    <mergeCell ref="F39:G39"/>
    <mergeCell ref="H39:I39"/>
    <mergeCell ref="J39:L39"/>
    <mergeCell ref="M39:O39"/>
    <mergeCell ref="P39:Q39"/>
    <mergeCell ref="R39:S39"/>
    <mergeCell ref="T39:AA39"/>
    <mergeCell ref="M38:O38"/>
    <mergeCell ref="P38:Q38"/>
    <mergeCell ref="R38:S38"/>
    <mergeCell ref="T38:AA38"/>
    <mergeCell ref="AB38:AF38"/>
    <mergeCell ref="AG38:AI38"/>
    <mergeCell ref="R37:S37"/>
    <mergeCell ref="T37:AA37"/>
    <mergeCell ref="AB37:AF37"/>
    <mergeCell ref="AG37:AI37"/>
    <mergeCell ref="AK37:AP37"/>
    <mergeCell ref="B38:C38"/>
    <mergeCell ref="D38:E38"/>
    <mergeCell ref="F38:G38"/>
    <mergeCell ref="H38:I38"/>
    <mergeCell ref="J38:L38"/>
    <mergeCell ref="AB36:AF36"/>
    <mergeCell ref="AG36:AI36"/>
    <mergeCell ref="AK36:AP36"/>
    <mergeCell ref="B37:C37"/>
    <mergeCell ref="D37:E37"/>
    <mergeCell ref="F37:G37"/>
    <mergeCell ref="H37:I37"/>
    <mergeCell ref="J37:L37"/>
    <mergeCell ref="M37:O37"/>
    <mergeCell ref="P37:Q37"/>
    <mergeCell ref="AK35:AP35"/>
    <mergeCell ref="B36:C36"/>
    <mergeCell ref="D36:E36"/>
    <mergeCell ref="F36:G36"/>
    <mergeCell ref="H36:I36"/>
    <mergeCell ref="J36:L36"/>
    <mergeCell ref="M36:O36"/>
    <mergeCell ref="P36:Q36"/>
    <mergeCell ref="R36:S36"/>
    <mergeCell ref="T36:AA36"/>
    <mergeCell ref="M35:O35"/>
    <mergeCell ref="P35:Q35"/>
    <mergeCell ref="R35:S35"/>
    <mergeCell ref="T35:AA35"/>
    <mergeCell ref="AB35:AF35"/>
    <mergeCell ref="AG35:AI35"/>
    <mergeCell ref="R34:S34"/>
    <mergeCell ref="T34:AA34"/>
    <mergeCell ref="AB34:AF34"/>
    <mergeCell ref="AG34:AI34"/>
    <mergeCell ref="AK34:AP34"/>
    <mergeCell ref="B35:C35"/>
    <mergeCell ref="D35:E35"/>
    <mergeCell ref="F35:G35"/>
    <mergeCell ref="H35:I35"/>
    <mergeCell ref="J35:L35"/>
    <mergeCell ref="AB33:AF33"/>
    <mergeCell ref="AG33:AI33"/>
    <mergeCell ref="AK33:AP33"/>
    <mergeCell ref="B34:C34"/>
    <mergeCell ref="D34:E34"/>
    <mergeCell ref="F34:G34"/>
    <mergeCell ref="H34:I34"/>
    <mergeCell ref="J34:L34"/>
    <mergeCell ref="M34:O34"/>
    <mergeCell ref="P34:Q34"/>
    <mergeCell ref="AK32:AP32"/>
    <mergeCell ref="B33:C33"/>
    <mergeCell ref="D33:E33"/>
    <mergeCell ref="F33:G33"/>
    <mergeCell ref="H33:I33"/>
    <mergeCell ref="J33:L33"/>
    <mergeCell ref="M33:O33"/>
    <mergeCell ref="P33:Q33"/>
    <mergeCell ref="R33:S33"/>
    <mergeCell ref="T33:AA33"/>
    <mergeCell ref="M32:O32"/>
    <mergeCell ref="P32:Q32"/>
    <mergeCell ref="R32:S32"/>
    <mergeCell ref="T32:AA32"/>
    <mergeCell ref="AB32:AF32"/>
    <mergeCell ref="AG32:AI32"/>
    <mergeCell ref="R31:S31"/>
    <mergeCell ref="T31:AA31"/>
    <mergeCell ref="AB31:AF31"/>
    <mergeCell ref="AG31:AI31"/>
    <mergeCell ref="AK31:AP31"/>
    <mergeCell ref="B32:C32"/>
    <mergeCell ref="D32:E32"/>
    <mergeCell ref="F32:G32"/>
    <mergeCell ref="H32:I32"/>
    <mergeCell ref="J32:L32"/>
    <mergeCell ref="AB30:AF30"/>
    <mergeCell ref="AG30:AI30"/>
    <mergeCell ref="AK30:AP30"/>
    <mergeCell ref="B31:C31"/>
    <mergeCell ref="D31:E31"/>
    <mergeCell ref="F31:G31"/>
    <mergeCell ref="H31:I31"/>
    <mergeCell ref="J31:L31"/>
    <mergeCell ref="M31:O31"/>
    <mergeCell ref="P31:Q31"/>
    <mergeCell ref="AK29:AP29"/>
    <mergeCell ref="B30:C30"/>
    <mergeCell ref="D30:E30"/>
    <mergeCell ref="F30:G30"/>
    <mergeCell ref="H30:I30"/>
    <mergeCell ref="J30:L30"/>
    <mergeCell ref="M30:O30"/>
    <mergeCell ref="P30:Q30"/>
    <mergeCell ref="R30:S30"/>
    <mergeCell ref="T30:AA30"/>
    <mergeCell ref="M29:O29"/>
    <mergeCell ref="P29:Q29"/>
    <mergeCell ref="R29:S29"/>
    <mergeCell ref="T29:AA29"/>
    <mergeCell ref="AB29:AF29"/>
    <mergeCell ref="AG29:AI29"/>
    <mergeCell ref="R28:S28"/>
    <mergeCell ref="T28:AA28"/>
    <mergeCell ref="AB28:AF28"/>
    <mergeCell ref="AG28:AI28"/>
    <mergeCell ref="AK28:AP28"/>
    <mergeCell ref="B29:C29"/>
    <mergeCell ref="D29:E29"/>
    <mergeCell ref="F29:G29"/>
    <mergeCell ref="H29:I29"/>
    <mergeCell ref="J29:L29"/>
    <mergeCell ref="AB27:AF27"/>
    <mergeCell ref="AG27:AI27"/>
    <mergeCell ref="AK27:AP27"/>
    <mergeCell ref="B28:C28"/>
    <mergeCell ref="D28:E28"/>
    <mergeCell ref="F28:G28"/>
    <mergeCell ref="H28:I28"/>
    <mergeCell ref="J28:L28"/>
    <mergeCell ref="M28:O28"/>
    <mergeCell ref="P28:Q28"/>
    <mergeCell ref="AK26:AP26"/>
    <mergeCell ref="B27:C27"/>
    <mergeCell ref="D27:E27"/>
    <mergeCell ref="F27:G27"/>
    <mergeCell ref="H27:I27"/>
    <mergeCell ref="J27:L27"/>
    <mergeCell ref="M27:O27"/>
    <mergeCell ref="P27:Q27"/>
    <mergeCell ref="R27:S27"/>
    <mergeCell ref="T27:AA27"/>
    <mergeCell ref="M26:O26"/>
    <mergeCell ref="P26:Q26"/>
    <mergeCell ref="R26:S26"/>
    <mergeCell ref="T26:AA26"/>
    <mergeCell ref="AB26:AF26"/>
    <mergeCell ref="AG26:AI26"/>
    <mergeCell ref="R25:S25"/>
    <mergeCell ref="T25:AA25"/>
    <mergeCell ref="AB25:AF25"/>
    <mergeCell ref="AG25:AI25"/>
    <mergeCell ref="AK25:AP25"/>
    <mergeCell ref="B26:C26"/>
    <mergeCell ref="D26:E26"/>
    <mergeCell ref="F26:G26"/>
    <mergeCell ref="H26:I26"/>
    <mergeCell ref="J26:L26"/>
    <mergeCell ref="AB24:AF24"/>
    <mergeCell ref="AG24:AI24"/>
    <mergeCell ref="AK24:AP24"/>
    <mergeCell ref="B25:C25"/>
    <mergeCell ref="D25:E25"/>
    <mergeCell ref="F25:G25"/>
    <mergeCell ref="H25:I25"/>
    <mergeCell ref="J25:L25"/>
    <mergeCell ref="M25:O25"/>
    <mergeCell ref="P25:Q25"/>
    <mergeCell ref="AK23:AP23"/>
    <mergeCell ref="B24:C24"/>
    <mergeCell ref="D24:E24"/>
    <mergeCell ref="F24:G24"/>
    <mergeCell ref="H24:I24"/>
    <mergeCell ref="J24:L24"/>
    <mergeCell ref="M24:O24"/>
    <mergeCell ref="P24:Q24"/>
    <mergeCell ref="R24:S24"/>
    <mergeCell ref="T24:AA24"/>
    <mergeCell ref="M23:O23"/>
    <mergeCell ref="P23:Q23"/>
    <mergeCell ref="R23:S23"/>
    <mergeCell ref="T23:AA23"/>
    <mergeCell ref="AB23:AF23"/>
    <mergeCell ref="AG23:AI23"/>
    <mergeCell ref="R22:S22"/>
    <mergeCell ref="T22:AA22"/>
    <mergeCell ref="AB22:AF22"/>
    <mergeCell ref="AG22:AI22"/>
    <mergeCell ref="AK22:AP22"/>
    <mergeCell ref="B23:C23"/>
    <mergeCell ref="D23:E23"/>
    <mergeCell ref="F23:G23"/>
    <mergeCell ref="H23:I23"/>
    <mergeCell ref="J23:L23"/>
    <mergeCell ref="AB21:AF21"/>
    <mergeCell ref="AG21:AI21"/>
    <mergeCell ref="AK21:AP21"/>
    <mergeCell ref="B22:C22"/>
    <mergeCell ref="D22:E22"/>
    <mergeCell ref="F22:G22"/>
    <mergeCell ref="H22:I22"/>
    <mergeCell ref="J22:L22"/>
    <mergeCell ref="M22:O22"/>
    <mergeCell ref="P22:Q22"/>
    <mergeCell ref="AK20:AP20"/>
    <mergeCell ref="B21:C21"/>
    <mergeCell ref="D21:E21"/>
    <mergeCell ref="F21:G21"/>
    <mergeCell ref="H21:I21"/>
    <mergeCell ref="J21:L21"/>
    <mergeCell ref="M21:O21"/>
    <mergeCell ref="P21:Q21"/>
    <mergeCell ref="R21:S21"/>
    <mergeCell ref="T21:AA21"/>
    <mergeCell ref="M20:O20"/>
    <mergeCell ref="P20:Q20"/>
    <mergeCell ref="R20:S20"/>
    <mergeCell ref="T20:AA20"/>
    <mergeCell ref="AB20:AF20"/>
    <mergeCell ref="AG20:AI20"/>
    <mergeCell ref="H15:AH15"/>
    <mergeCell ref="AN15:AP15"/>
    <mergeCell ref="B16:H16"/>
    <mergeCell ref="I16:AP16"/>
    <mergeCell ref="B17:C17"/>
    <mergeCell ref="D17:E17"/>
    <mergeCell ref="F17:G17"/>
    <mergeCell ref="H17:I17"/>
    <mergeCell ref="J17:L17"/>
    <mergeCell ref="R19:S19"/>
    <mergeCell ref="T19:AA19"/>
    <mergeCell ref="AB19:AF19"/>
    <mergeCell ref="AG19:AI19"/>
    <mergeCell ref="AK19:AP19"/>
    <mergeCell ref="B20:C20"/>
    <mergeCell ref="D20:E20"/>
    <mergeCell ref="F20:G20"/>
    <mergeCell ref="H20:I20"/>
    <mergeCell ref="J20:L20"/>
    <mergeCell ref="AB18:AF18"/>
    <mergeCell ref="AG18:AI18"/>
    <mergeCell ref="AK18:AP18"/>
    <mergeCell ref="B19:C19"/>
    <mergeCell ref="D19:E19"/>
    <mergeCell ref="F19:G19"/>
    <mergeCell ref="H19:I19"/>
    <mergeCell ref="J19:L19"/>
    <mergeCell ref="M19:O19"/>
    <mergeCell ref="P19:Q19"/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  <mergeCell ref="B2:K6"/>
    <mergeCell ref="N3:AB5"/>
    <mergeCell ref="AE3:AN3"/>
    <mergeCell ref="AP3:AT3"/>
    <mergeCell ref="AE5:AN7"/>
    <mergeCell ref="AP5:AT7"/>
    <mergeCell ref="AK17:AP17"/>
    <mergeCell ref="B18:C18"/>
    <mergeCell ref="D18:E18"/>
    <mergeCell ref="F18:G18"/>
    <mergeCell ref="H18:I18"/>
    <mergeCell ref="J18:L18"/>
    <mergeCell ref="M18:O18"/>
    <mergeCell ref="P18:Q18"/>
    <mergeCell ref="R18:S18"/>
    <mergeCell ref="T18:AA18"/>
    <mergeCell ref="M17:O17"/>
    <mergeCell ref="P17:Q17"/>
    <mergeCell ref="R17:S17"/>
    <mergeCell ref="T17:AA17"/>
    <mergeCell ref="AB17:AF17"/>
    <mergeCell ref="AG17:AI17"/>
    <mergeCell ref="B15:G15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B050"/>
  </sheetPr>
  <dimension ref="A1:BB311"/>
  <sheetViews>
    <sheetView showGridLines="0" topLeftCell="A273" zoomScale="120" zoomScaleNormal="120" workbookViewId="0">
      <selection activeCell="AX284" sqref="AX284"/>
    </sheetView>
  </sheetViews>
  <sheetFormatPr baseColWidth="10" defaultRowHeight="15" x14ac:dyDescent="0.25"/>
  <cols>
    <col min="1" max="1" width="2.85546875" style="434" customWidth="1"/>
    <col min="2" max="5" width="2.7109375" style="434" customWidth="1"/>
    <col min="6" max="6" width="2.85546875" style="434" customWidth="1"/>
    <col min="7" max="9" width="2.7109375" style="434" customWidth="1"/>
    <col min="10" max="10" width="2.42578125" style="434" customWidth="1"/>
    <col min="11" max="11" width="0.28515625" style="434" customWidth="1"/>
    <col min="12" max="12" width="1" style="434" customWidth="1"/>
    <col min="13" max="13" width="1.5703125" style="434" customWidth="1"/>
    <col min="14" max="26" width="2.7109375" style="434" customWidth="1"/>
    <col min="27" max="27" width="2.42578125" style="434" customWidth="1"/>
    <col min="28" max="28" width="0.28515625" style="434" customWidth="1"/>
    <col min="29" max="29" width="1.85546875" style="434" customWidth="1"/>
    <col min="30" max="30" width="0.85546875" style="434" customWidth="1"/>
    <col min="31" max="34" width="2.7109375" style="434" customWidth="1"/>
    <col min="35" max="35" width="3.28515625" style="434" customWidth="1"/>
    <col min="36" max="36" width="3.140625" style="434" customWidth="1"/>
    <col min="37" max="38" width="2.7109375" style="434" customWidth="1"/>
    <col min="39" max="40" width="0.85546875" style="434" customWidth="1"/>
    <col min="41" max="41" width="1" style="434" customWidth="1"/>
    <col min="42" max="42" width="17.5703125" style="434" hidden="1" customWidth="1"/>
    <col min="43" max="43" width="15.28515625" style="519" hidden="1" customWidth="1"/>
    <col min="44" max="44" width="16.5703125" style="434" hidden="1" customWidth="1"/>
    <col min="45" max="45" width="15.85546875" style="434" hidden="1" customWidth="1"/>
    <col min="46" max="46" width="16.5703125" style="519" hidden="1" customWidth="1"/>
    <col min="47" max="47" width="17.140625" style="434" hidden="1" customWidth="1"/>
    <col min="48" max="48" width="17" style="519" bestFit="1" customWidth="1"/>
    <col min="49" max="49" width="17.140625" style="434" bestFit="1" customWidth="1"/>
    <col min="50" max="50" width="17" style="519" bestFit="1" customWidth="1"/>
    <col min="51" max="51" width="13.5703125" style="434" customWidth="1"/>
    <col min="52" max="52" width="16.5703125" style="434" bestFit="1" customWidth="1"/>
    <col min="53" max="54" width="13.5703125" style="434" customWidth="1"/>
    <col min="55" max="55" width="0.5703125" style="434" customWidth="1"/>
    <col min="56" max="16384" width="11.42578125" style="434"/>
  </cols>
  <sheetData>
    <row r="1" spans="1:54" ht="4.3499999999999996" customHeight="1" x14ac:dyDescent="0.25"/>
    <row r="2" spans="1:54" ht="4.3499999999999996" customHeight="1" x14ac:dyDescent="0.25">
      <c r="A2" s="1583"/>
      <c r="B2" s="1583"/>
      <c r="C2" s="1583"/>
      <c r="D2" s="1583"/>
      <c r="E2" s="1583"/>
      <c r="F2" s="1583"/>
      <c r="G2" s="1583"/>
      <c r="H2" s="1583"/>
      <c r="I2" s="1583"/>
      <c r="J2" s="1583"/>
    </row>
    <row r="3" spans="1:54" ht="14.1" customHeight="1" x14ac:dyDescent="0.25">
      <c r="A3" s="1583"/>
      <c r="B3" s="1583"/>
      <c r="C3" s="1583"/>
      <c r="D3" s="1583"/>
      <c r="E3" s="1583"/>
      <c r="F3" s="1583"/>
      <c r="G3" s="1583"/>
      <c r="H3" s="1583"/>
      <c r="I3" s="1583"/>
      <c r="J3" s="1583"/>
      <c r="M3" s="1937" t="s">
        <v>448</v>
      </c>
      <c r="N3" s="1583"/>
      <c r="O3" s="1583"/>
      <c r="P3" s="1583"/>
      <c r="Q3" s="1583"/>
      <c r="R3" s="1583"/>
      <c r="S3" s="1583"/>
      <c r="T3" s="1583"/>
      <c r="U3" s="1583"/>
      <c r="V3" s="1583"/>
      <c r="W3" s="1583"/>
      <c r="X3" s="1583"/>
      <c r="Y3" s="1583"/>
      <c r="Z3" s="1583"/>
      <c r="AA3" s="1583"/>
      <c r="AD3" s="1585" t="s">
        <v>271</v>
      </c>
      <c r="AE3" s="1583"/>
      <c r="AF3" s="1583"/>
      <c r="AG3" s="1583"/>
      <c r="AH3" s="1583"/>
      <c r="AI3" s="1583"/>
      <c r="AJ3" s="1583"/>
      <c r="AK3" s="1583"/>
      <c r="AL3" s="1583"/>
      <c r="AM3" s="1583"/>
      <c r="AO3" s="1586" t="s">
        <v>450</v>
      </c>
      <c r="AP3" s="1583"/>
      <c r="AQ3" s="1583"/>
      <c r="AR3" s="1583"/>
      <c r="AS3" s="1583"/>
    </row>
    <row r="4" spans="1:54" ht="7.15" customHeight="1" x14ac:dyDescent="0.25">
      <c r="A4" s="1583"/>
      <c r="B4" s="1583"/>
      <c r="C4" s="1583"/>
      <c r="D4" s="1583"/>
      <c r="E4" s="1583"/>
      <c r="F4" s="1583"/>
      <c r="G4" s="1583"/>
      <c r="H4" s="1583"/>
      <c r="I4" s="1583"/>
      <c r="J4" s="1583"/>
      <c r="M4" s="1583"/>
      <c r="N4" s="1583"/>
      <c r="O4" s="1583"/>
      <c r="P4" s="1583"/>
      <c r="Q4" s="1583"/>
      <c r="R4" s="1583"/>
      <c r="S4" s="1583"/>
      <c r="T4" s="1583"/>
      <c r="U4" s="1583"/>
      <c r="V4" s="1583"/>
      <c r="W4" s="1583"/>
      <c r="X4" s="1583"/>
      <c r="Y4" s="1583"/>
      <c r="Z4" s="1583"/>
      <c r="AA4" s="1583"/>
    </row>
    <row r="5" spans="1:54" ht="28.35" customHeight="1" x14ac:dyDescent="0.25">
      <c r="A5" s="1583"/>
      <c r="B5" s="1583"/>
      <c r="C5" s="1583"/>
      <c r="D5" s="1583"/>
      <c r="E5" s="1583"/>
      <c r="F5" s="1583"/>
      <c r="G5" s="1583"/>
      <c r="H5" s="1583"/>
      <c r="I5" s="1583"/>
      <c r="J5" s="1583"/>
      <c r="M5" s="1583"/>
      <c r="N5" s="1583"/>
      <c r="O5" s="1583"/>
      <c r="P5" s="1583"/>
      <c r="Q5" s="1583"/>
      <c r="R5" s="1583"/>
      <c r="S5" s="1583"/>
      <c r="T5" s="1583"/>
      <c r="U5" s="1583"/>
      <c r="V5" s="1583"/>
      <c r="W5" s="1583"/>
      <c r="X5" s="1583"/>
      <c r="Y5" s="1583"/>
      <c r="Z5" s="1583"/>
      <c r="AA5" s="1583"/>
      <c r="AD5" s="1587" t="s">
        <v>272</v>
      </c>
      <c r="AE5" s="1583"/>
      <c r="AF5" s="1583"/>
      <c r="AG5" s="1583"/>
      <c r="AH5" s="1583"/>
      <c r="AI5" s="1583"/>
      <c r="AJ5" s="1583"/>
      <c r="AK5" s="1583"/>
      <c r="AL5" s="1583"/>
      <c r="AM5" s="1583"/>
      <c r="AO5" s="1588" t="s">
        <v>273</v>
      </c>
      <c r="AP5" s="1583"/>
      <c r="AQ5" s="1583"/>
      <c r="AR5" s="1583"/>
      <c r="AS5" s="1583"/>
    </row>
    <row r="6" spans="1:54" ht="2.85" customHeight="1" x14ac:dyDescent="0.25">
      <c r="A6" s="1583"/>
      <c r="B6" s="1583"/>
      <c r="C6" s="1583"/>
      <c r="D6" s="1583"/>
      <c r="E6" s="1583"/>
      <c r="F6" s="1583"/>
      <c r="G6" s="1583"/>
      <c r="H6" s="1583"/>
      <c r="I6" s="1583"/>
      <c r="J6" s="1583"/>
      <c r="AD6" s="1583"/>
      <c r="AE6" s="1583"/>
      <c r="AF6" s="1583"/>
      <c r="AG6" s="1583"/>
      <c r="AH6" s="1583"/>
      <c r="AI6" s="1583"/>
      <c r="AJ6" s="1583"/>
      <c r="AK6" s="1583"/>
      <c r="AL6" s="1583"/>
      <c r="AM6" s="1583"/>
      <c r="AO6" s="1583"/>
      <c r="AP6" s="1583"/>
      <c r="AQ6" s="1583"/>
      <c r="AR6" s="1583"/>
      <c r="AS6" s="1583"/>
    </row>
    <row r="7" spans="1:54" x14ac:dyDescent="0.25">
      <c r="AD7" s="1583"/>
      <c r="AE7" s="1583"/>
      <c r="AF7" s="1583"/>
      <c r="AG7" s="1583"/>
      <c r="AH7" s="1583"/>
      <c r="AI7" s="1583"/>
      <c r="AJ7" s="1583"/>
      <c r="AK7" s="1583"/>
      <c r="AL7" s="1583"/>
      <c r="AM7" s="1583"/>
      <c r="AO7" s="1583"/>
      <c r="AP7" s="1583"/>
      <c r="AQ7" s="1583"/>
      <c r="AR7" s="1583"/>
      <c r="AS7" s="1583"/>
    </row>
    <row r="8" spans="1:54" ht="7.15" customHeight="1" x14ac:dyDescent="0.25"/>
    <row r="9" spans="1:54" ht="14.1" customHeight="1" x14ac:dyDescent="0.25">
      <c r="AD9" s="1587" t="s">
        <v>274</v>
      </c>
      <c r="AE9" s="1583"/>
      <c r="AF9" s="1583"/>
      <c r="AG9" s="1583"/>
      <c r="AH9" s="1583"/>
      <c r="AI9" s="1583"/>
      <c r="AJ9" s="1583"/>
      <c r="AK9" s="1583"/>
      <c r="AL9" s="1583"/>
      <c r="AM9" s="1583"/>
      <c r="AO9" s="1588" t="s">
        <v>724</v>
      </c>
      <c r="AP9" s="1583"/>
      <c r="AQ9" s="1583"/>
      <c r="AR9" s="1583"/>
      <c r="AS9" s="1583"/>
    </row>
    <row r="10" spans="1:54" ht="0" hidden="1" customHeight="1" x14ac:dyDescent="0.25"/>
    <row r="11" spans="1:54" ht="19.899999999999999" customHeight="1" x14ac:dyDescent="0.25"/>
    <row r="12" spans="1:54" ht="0" hidden="1" customHeight="1" x14ac:dyDescent="0.25"/>
    <row r="13" spans="1:54" ht="8.4499999999999993" customHeight="1" x14ac:dyDescent="0.25"/>
    <row r="14" spans="1:54" x14ac:dyDescent="0.25">
      <c r="A14" s="1597" t="s">
        <v>275</v>
      </c>
      <c r="B14" s="1590"/>
      <c r="C14" s="1590"/>
      <c r="D14" s="1590"/>
      <c r="E14" s="1591"/>
      <c r="F14" s="1598" t="s">
        <v>449</v>
      </c>
      <c r="G14" s="1590"/>
      <c r="H14" s="1591"/>
      <c r="I14" s="1597" t="s">
        <v>276</v>
      </c>
      <c r="J14" s="1590"/>
      <c r="K14" s="1590"/>
      <c r="L14" s="1590"/>
      <c r="M14" s="1590"/>
      <c r="N14" s="1590"/>
      <c r="O14" s="1590"/>
      <c r="P14" s="1591"/>
      <c r="Q14" s="1599" t="s">
        <v>277</v>
      </c>
      <c r="R14" s="1590"/>
      <c r="S14" s="1590"/>
      <c r="T14" s="1590"/>
      <c r="U14" s="1590"/>
      <c r="V14" s="1590"/>
      <c r="W14" s="1591"/>
      <c r="X14" s="1597" t="s">
        <v>278</v>
      </c>
      <c r="Y14" s="1590"/>
      <c r="Z14" s="1590"/>
      <c r="AA14" s="1590"/>
      <c r="AB14" s="1590"/>
      <c r="AC14" s="1590"/>
      <c r="AD14" s="1591"/>
      <c r="AE14" s="1599" t="s">
        <v>723</v>
      </c>
      <c r="AF14" s="1590"/>
      <c r="AG14" s="1590"/>
      <c r="AH14" s="1590"/>
      <c r="AI14" s="1590"/>
      <c r="AJ14" s="1591"/>
      <c r="AK14" s="438" t="s">
        <v>269</v>
      </c>
      <c r="AL14" s="438" t="s">
        <v>269</v>
      </c>
      <c r="AM14" s="1600" t="s">
        <v>269</v>
      </c>
      <c r="AN14" s="1583"/>
      <c r="AO14" s="1583"/>
      <c r="AP14" s="438" t="s">
        <v>269</v>
      </c>
      <c r="AQ14" s="520" t="s">
        <v>269</v>
      </c>
      <c r="AR14" s="438" t="s">
        <v>269</v>
      </c>
      <c r="AS14" s="438" t="s">
        <v>269</v>
      </c>
      <c r="AT14" s="520" t="s">
        <v>269</v>
      </c>
      <c r="AU14" s="438" t="s">
        <v>269</v>
      </c>
      <c r="AV14" s="520" t="s">
        <v>269</v>
      </c>
      <c r="AW14" s="438" t="s">
        <v>269</v>
      </c>
      <c r="AX14" s="520" t="s">
        <v>269</v>
      </c>
      <c r="AY14" s="438" t="s">
        <v>269</v>
      </c>
      <c r="AZ14" s="438" t="s">
        <v>269</v>
      </c>
      <c r="BA14" s="438" t="s">
        <v>269</v>
      </c>
      <c r="BB14" s="438" t="s">
        <v>269</v>
      </c>
    </row>
    <row r="15" spans="1:54" x14ac:dyDescent="0.25">
      <c r="A15" s="1589" t="s">
        <v>279</v>
      </c>
      <c r="B15" s="1590"/>
      <c r="C15" s="1590"/>
      <c r="D15" s="1590"/>
      <c r="E15" s="1590"/>
      <c r="F15" s="1591"/>
      <c r="G15" s="1592" t="s">
        <v>273</v>
      </c>
      <c r="H15" s="1590"/>
      <c r="I15" s="1590"/>
      <c r="J15" s="1590"/>
      <c r="K15" s="1590"/>
      <c r="L15" s="1590"/>
      <c r="M15" s="1590"/>
      <c r="N15" s="1590"/>
      <c r="O15" s="1590"/>
      <c r="P15" s="1590"/>
      <c r="Q15" s="1590"/>
      <c r="R15" s="1590"/>
      <c r="S15" s="1590"/>
      <c r="T15" s="1590"/>
      <c r="U15" s="1590"/>
      <c r="V15" s="1590"/>
      <c r="W15" s="1590"/>
      <c r="X15" s="1590"/>
      <c r="Y15" s="1590"/>
      <c r="Z15" s="1590"/>
      <c r="AA15" s="1590"/>
      <c r="AB15" s="1590"/>
      <c r="AC15" s="1590"/>
      <c r="AD15" s="1590"/>
      <c r="AE15" s="1590"/>
      <c r="AF15" s="1590"/>
      <c r="AG15" s="1591"/>
      <c r="AH15" s="437" t="s">
        <v>269</v>
      </c>
      <c r="AI15" s="437" t="s">
        <v>269</v>
      </c>
      <c r="AJ15" s="437" t="s">
        <v>269</v>
      </c>
      <c r="AK15" s="437" t="s">
        <v>269</v>
      </c>
      <c r="AL15" s="437" t="s">
        <v>269</v>
      </c>
      <c r="AM15" s="1593" t="s">
        <v>269</v>
      </c>
      <c r="AN15" s="1594"/>
      <c r="AO15" s="1594"/>
      <c r="AP15" s="438" t="s">
        <v>269</v>
      </c>
      <c r="AQ15" s="520" t="s">
        <v>269</v>
      </c>
      <c r="AR15" s="438" t="s">
        <v>269</v>
      </c>
      <c r="AS15" s="438" t="s">
        <v>269</v>
      </c>
      <c r="AT15" s="520" t="s">
        <v>269</v>
      </c>
      <c r="AU15" s="438" t="s">
        <v>269</v>
      </c>
      <c r="AV15" s="520" t="s">
        <v>269</v>
      </c>
      <c r="AW15" s="438" t="s">
        <v>269</v>
      </c>
      <c r="AX15" s="520" t="s">
        <v>269</v>
      </c>
      <c r="AY15" s="438" t="s">
        <v>269</v>
      </c>
      <c r="AZ15" s="438" t="s">
        <v>269</v>
      </c>
      <c r="BA15" s="438" t="s">
        <v>269</v>
      </c>
      <c r="BB15" s="438" t="s">
        <v>269</v>
      </c>
    </row>
    <row r="16" spans="1:54" x14ac:dyDescent="0.25">
      <c r="A16" s="1589" t="s">
        <v>697</v>
      </c>
      <c r="B16" s="1590"/>
      <c r="C16" s="1590"/>
      <c r="D16" s="1590"/>
      <c r="E16" s="1590"/>
      <c r="F16" s="1590"/>
      <c r="G16" s="1591"/>
      <c r="H16" s="1592" t="s">
        <v>698</v>
      </c>
      <c r="I16" s="1590"/>
      <c r="J16" s="1590"/>
      <c r="K16" s="1590"/>
      <c r="L16" s="1590"/>
      <c r="M16" s="1590"/>
      <c r="N16" s="1590"/>
      <c r="O16" s="1590"/>
      <c r="P16" s="1590"/>
      <c r="Q16" s="1590"/>
      <c r="R16" s="1590"/>
      <c r="S16" s="1590"/>
      <c r="T16" s="1590"/>
      <c r="U16" s="1590"/>
      <c r="V16" s="1590"/>
      <c r="W16" s="1590"/>
      <c r="X16" s="1590"/>
      <c r="Y16" s="1590"/>
      <c r="Z16" s="1590"/>
      <c r="AA16" s="1590"/>
      <c r="AB16" s="1590"/>
      <c r="AC16" s="1590"/>
      <c r="AD16" s="1590"/>
      <c r="AE16" s="1590"/>
      <c r="AF16" s="1590"/>
      <c r="AG16" s="1590"/>
      <c r="AH16" s="1590"/>
      <c r="AI16" s="1590"/>
      <c r="AJ16" s="1590"/>
      <c r="AK16" s="1590"/>
      <c r="AL16" s="1590"/>
      <c r="AM16" s="1590"/>
      <c r="AN16" s="1590"/>
      <c r="AO16" s="1591"/>
      <c r="AP16" s="438" t="s">
        <v>269</v>
      </c>
      <c r="AQ16" s="535"/>
      <c r="AR16" s="438" t="s">
        <v>269</v>
      </c>
      <c r="AS16" s="438" t="s">
        <v>269</v>
      </c>
      <c r="AT16" s="520" t="s">
        <v>269</v>
      </c>
      <c r="AU16" s="438" t="s">
        <v>269</v>
      </c>
      <c r="AV16" s="520" t="s">
        <v>269</v>
      </c>
      <c r="AW16" s="438" t="s">
        <v>269</v>
      </c>
      <c r="AX16" s="520" t="s">
        <v>269</v>
      </c>
      <c r="AY16" s="438" t="s">
        <v>269</v>
      </c>
      <c r="AZ16" s="438" t="s">
        <v>269</v>
      </c>
      <c r="BA16" s="438" t="s">
        <v>269</v>
      </c>
      <c r="BB16" s="438" t="s">
        <v>269</v>
      </c>
    </row>
    <row r="17" spans="1:54" x14ac:dyDescent="0.25">
      <c r="A17" s="494"/>
      <c r="B17" s="492"/>
      <c r="C17" s="492"/>
      <c r="D17" s="492"/>
      <c r="E17" s="492"/>
      <c r="F17" s="492"/>
      <c r="G17" s="491"/>
      <c r="H17" s="493"/>
      <c r="I17" s="492"/>
      <c r="J17" s="492"/>
      <c r="K17" s="492"/>
      <c r="L17" s="492"/>
      <c r="M17" s="492"/>
      <c r="N17" s="492"/>
      <c r="O17" s="492"/>
      <c r="P17" s="492"/>
      <c r="Q17" s="492"/>
      <c r="R17" s="492"/>
      <c r="S17" s="492"/>
      <c r="T17" s="492"/>
      <c r="U17" s="492"/>
      <c r="V17" s="492"/>
      <c r="W17" s="492"/>
      <c r="X17" s="492"/>
      <c r="Y17" s="492"/>
      <c r="Z17" s="492"/>
      <c r="AA17" s="492"/>
      <c r="AB17" s="492"/>
      <c r="AC17" s="492"/>
      <c r="AD17" s="492"/>
      <c r="AE17" s="492"/>
      <c r="AF17" s="492"/>
      <c r="AG17" s="492"/>
      <c r="AH17" s="492"/>
      <c r="AI17" s="492"/>
      <c r="AJ17" s="492"/>
      <c r="AK17" s="492"/>
      <c r="AL17" s="492"/>
      <c r="AM17" s="492"/>
      <c r="AN17" s="492"/>
      <c r="AO17" s="491"/>
      <c r="AP17" s="438"/>
      <c r="AQ17" s="520"/>
      <c r="AR17" s="438"/>
      <c r="AS17" s="438"/>
      <c r="AT17" s="520"/>
      <c r="AU17" s="438"/>
      <c r="AV17" s="535"/>
      <c r="AW17" s="438"/>
      <c r="AX17" s="535">
        <f>+AX18-AX19</f>
        <v>-1224602253</v>
      </c>
      <c r="AY17" s="438"/>
      <c r="AZ17" s="438"/>
      <c r="BA17" s="438"/>
      <c r="BB17" s="438"/>
    </row>
    <row r="18" spans="1:54" x14ac:dyDescent="0.25">
      <c r="A18" s="482"/>
      <c r="B18" s="446"/>
      <c r="C18" s="446"/>
      <c r="D18" s="446"/>
      <c r="E18" s="446"/>
      <c r="F18" s="446"/>
      <c r="G18" s="446"/>
      <c r="H18" s="481"/>
      <c r="I18" s="446"/>
      <c r="J18" s="446"/>
      <c r="K18" s="446"/>
      <c r="L18" s="446"/>
      <c r="M18" s="446"/>
      <c r="N18" s="446"/>
      <c r="O18" s="446"/>
      <c r="P18" s="446"/>
      <c r="Q18" s="446"/>
      <c r="R18" s="446"/>
      <c r="S18" s="446"/>
      <c r="T18" s="446"/>
      <c r="U18" s="446"/>
      <c r="V18" s="446"/>
      <c r="W18" s="446"/>
      <c r="X18" s="446"/>
      <c r="Y18" s="446"/>
      <c r="Z18" s="446"/>
      <c r="AA18" s="446"/>
      <c r="AB18" s="446"/>
      <c r="AC18" s="446"/>
      <c r="AD18" s="446"/>
      <c r="AE18" s="446"/>
      <c r="AF18" s="446"/>
      <c r="AG18" s="446"/>
      <c r="AH18" s="446"/>
      <c r="AI18" s="446"/>
      <c r="AJ18" s="446"/>
      <c r="AK18" s="446"/>
      <c r="AL18" s="446"/>
      <c r="AM18" s="446"/>
      <c r="AN18" s="446"/>
      <c r="AO18" s="446"/>
      <c r="AP18" s="438"/>
      <c r="AQ18" s="520"/>
      <c r="AR18" s="438"/>
      <c r="AS18" s="438"/>
      <c r="AT18" s="520"/>
      <c r="AU18" s="438"/>
      <c r="AV18" s="520"/>
      <c r="AW18" s="438"/>
      <c r="AX18" s="520">
        <v>15916955519</v>
      </c>
      <c r="AY18" s="438"/>
      <c r="AZ18" s="438"/>
      <c r="BA18" s="438"/>
      <c r="BB18" s="438"/>
    </row>
    <row r="19" spans="1:54" x14ac:dyDescent="0.25">
      <c r="A19" s="482"/>
      <c r="B19" s="446"/>
      <c r="C19" s="446"/>
      <c r="D19" s="446"/>
      <c r="E19" s="446"/>
      <c r="F19" s="446"/>
      <c r="G19" s="446"/>
      <c r="H19" s="481"/>
      <c r="I19" s="446"/>
      <c r="J19" s="446"/>
      <c r="K19" s="446"/>
      <c r="L19" s="446"/>
      <c r="M19" s="446"/>
      <c r="N19" s="446"/>
      <c r="O19" s="446"/>
      <c r="P19" s="446"/>
      <c r="Q19" s="446"/>
      <c r="R19" s="446"/>
      <c r="S19" s="446"/>
      <c r="T19" s="446"/>
      <c r="U19" s="446"/>
      <c r="V19" s="446"/>
      <c r="W19" s="446"/>
      <c r="X19" s="446"/>
      <c r="Y19" s="446"/>
      <c r="Z19" s="446"/>
      <c r="AA19" s="446"/>
      <c r="AB19" s="446"/>
      <c r="AC19" s="446"/>
      <c r="AD19" s="446"/>
      <c r="AE19" s="446"/>
      <c r="AF19" s="446"/>
      <c r="AG19" s="495" t="s">
        <v>722</v>
      </c>
      <c r="AH19" s="495"/>
      <c r="AI19" s="495"/>
      <c r="AJ19" s="495"/>
      <c r="AK19" s="495"/>
      <c r="AL19" s="495"/>
      <c r="AM19" s="495"/>
      <c r="AN19" s="495"/>
      <c r="AO19" s="495"/>
      <c r="AP19" s="496">
        <f t="shared" ref="AP19:BB19" si="0">+AP36</f>
        <v>153005016667</v>
      </c>
      <c r="AQ19" s="522">
        <f t="shared" si="0"/>
        <v>70900000</v>
      </c>
      <c r="AR19" s="496">
        <f t="shared" si="0"/>
        <v>2000097571</v>
      </c>
      <c r="AS19" s="496">
        <f t="shared" si="0"/>
        <v>9382000000</v>
      </c>
      <c r="AT19" s="522">
        <f t="shared" si="0"/>
        <v>16948512286</v>
      </c>
      <c r="AU19" s="496">
        <f t="shared" si="0"/>
        <v>-16877612286</v>
      </c>
      <c r="AV19" s="522">
        <f t="shared" si="0"/>
        <v>17128622012</v>
      </c>
      <c r="AW19" s="496">
        <f t="shared" si="0"/>
        <v>-180109726</v>
      </c>
      <c r="AX19" s="522">
        <f t="shared" si="0"/>
        <v>17141557772</v>
      </c>
      <c r="AY19" s="496">
        <f t="shared" si="0"/>
        <v>-12935760</v>
      </c>
      <c r="AZ19" s="496">
        <f t="shared" si="0"/>
        <v>17141557772</v>
      </c>
      <c r="BA19" s="496">
        <f t="shared" si="0"/>
        <v>0</v>
      </c>
      <c r="BB19" s="496">
        <f t="shared" si="0"/>
        <v>28223488</v>
      </c>
    </row>
    <row r="20" spans="1:54" x14ac:dyDescent="0.25">
      <c r="A20" s="482"/>
      <c r="B20" s="446"/>
      <c r="C20" s="446"/>
      <c r="D20" s="446"/>
      <c r="E20" s="446"/>
      <c r="F20" s="446"/>
      <c r="G20" s="446"/>
      <c r="H20" s="481"/>
      <c r="I20" s="446"/>
      <c r="J20" s="446"/>
      <c r="K20" s="446"/>
      <c r="L20" s="446"/>
      <c r="M20" s="446"/>
      <c r="N20" s="446"/>
      <c r="O20" s="446"/>
      <c r="P20" s="446"/>
      <c r="Q20" s="446"/>
      <c r="R20" s="446"/>
      <c r="S20" s="446"/>
      <c r="T20" s="446"/>
      <c r="U20" s="446"/>
      <c r="V20" s="446"/>
      <c r="W20" s="446"/>
      <c r="X20" s="446"/>
      <c r="Y20" s="446"/>
      <c r="Z20" s="446"/>
      <c r="AA20" s="446"/>
      <c r="AB20" s="446"/>
      <c r="AC20" s="446"/>
      <c r="AD20" s="446"/>
      <c r="AE20" s="446"/>
      <c r="AF20" s="446"/>
      <c r="AG20" s="495" t="s">
        <v>721</v>
      </c>
      <c r="AH20" s="495"/>
      <c r="AI20" s="495"/>
      <c r="AJ20" s="495"/>
      <c r="AK20" s="495"/>
      <c r="AL20" s="495"/>
      <c r="AM20" s="495"/>
      <c r="AN20" s="495"/>
      <c r="AO20" s="449"/>
      <c r="AP20" s="496">
        <f t="shared" ref="AP20:BB20" si="1">+AP74+AP75</f>
        <v>18606500000</v>
      </c>
      <c r="AQ20" s="522">
        <f t="shared" si="1"/>
        <v>810239196.5</v>
      </c>
      <c r="AR20" s="496">
        <f t="shared" si="1"/>
        <v>7378436115.9400005</v>
      </c>
      <c r="AS20" s="496">
        <f t="shared" si="1"/>
        <v>-145000000</v>
      </c>
      <c r="AT20" s="522">
        <f t="shared" si="1"/>
        <v>121737851</v>
      </c>
      <c r="AU20" s="496">
        <f t="shared" si="1"/>
        <v>688501345.5</v>
      </c>
      <c r="AV20" s="522">
        <f t="shared" si="1"/>
        <v>1050483871.61</v>
      </c>
      <c r="AW20" s="496">
        <f t="shared" si="1"/>
        <v>-928746020.61000001</v>
      </c>
      <c r="AX20" s="522">
        <f t="shared" si="1"/>
        <v>1029897867.61</v>
      </c>
      <c r="AY20" s="496">
        <f t="shared" si="1"/>
        <v>20586004</v>
      </c>
      <c r="AZ20" s="496">
        <f t="shared" si="1"/>
        <v>1029897867.61</v>
      </c>
      <c r="BA20" s="496">
        <f t="shared" si="1"/>
        <v>0</v>
      </c>
      <c r="BB20" s="496">
        <f t="shared" si="1"/>
        <v>391766</v>
      </c>
    </row>
    <row r="21" spans="1:54" x14ac:dyDescent="0.25">
      <c r="A21" s="482"/>
      <c r="B21" s="446"/>
      <c r="C21" s="446"/>
      <c r="D21" s="446"/>
      <c r="E21" s="446"/>
      <c r="F21" s="446"/>
      <c r="G21" s="446"/>
      <c r="H21" s="481"/>
      <c r="I21" s="446"/>
      <c r="J21" s="446"/>
      <c r="K21" s="446"/>
      <c r="L21" s="446"/>
      <c r="M21" s="446"/>
      <c r="N21" s="446"/>
      <c r="O21" s="446"/>
      <c r="P21" s="446"/>
      <c r="Q21" s="446"/>
      <c r="R21" s="446"/>
      <c r="S21" s="446"/>
      <c r="T21" s="446"/>
      <c r="U21" s="446"/>
      <c r="V21" s="446"/>
      <c r="W21" s="446"/>
      <c r="X21" s="446"/>
      <c r="Y21" s="446"/>
      <c r="Z21" s="446"/>
      <c r="AA21" s="446"/>
      <c r="AB21" s="446"/>
      <c r="AC21" s="446"/>
      <c r="AD21" s="446"/>
      <c r="AE21" s="446"/>
      <c r="AF21" s="446"/>
      <c r="AG21" s="495" t="s">
        <v>720</v>
      </c>
      <c r="AH21" s="495"/>
      <c r="AI21" s="495"/>
      <c r="AJ21" s="495"/>
      <c r="AK21" s="495"/>
      <c r="AL21" s="495"/>
      <c r="AM21" s="495"/>
      <c r="AN21" s="495"/>
      <c r="AO21" s="449"/>
      <c r="AP21" s="496">
        <f t="shared" ref="AP21:BB21" si="2">+AP173+AP174+AP175</f>
        <v>279357100000</v>
      </c>
      <c r="AQ21" s="522">
        <f t="shared" si="2"/>
        <v>792816011</v>
      </c>
      <c r="AR21" s="496">
        <f t="shared" si="2"/>
        <v>59809481250</v>
      </c>
      <c r="AS21" s="496">
        <f t="shared" si="2"/>
        <v>-420000000</v>
      </c>
      <c r="AT21" s="522">
        <f t="shared" si="2"/>
        <v>3004886623</v>
      </c>
      <c r="AU21" s="496">
        <f t="shared" si="2"/>
        <v>-2212070612</v>
      </c>
      <c r="AV21" s="522">
        <f t="shared" si="2"/>
        <v>17227001542</v>
      </c>
      <c r="AW21" s="496">
        <f t="shared" si="2"/>
        <v>-14222114919</v>
      </c>
      <c r="AX21" s="522">
        <f t="shared" si="2"/>
        <v>16549311024</v>
      </c>
      <c r="AY21" s="496">
        <f t="shared" si="2"/>
        <v>677690518</v>
      </c>
      <c r="AZ21" s="496">
        <f t="shared" si="2"/>
        <v>16549311024</v>
      </c>
      <c r="BA21" s="496">
        <f t="shared" si="2"/>
        <v>0</v>
      </c>
      <c r="BB21" s="496">
        <f t="shared" si="2"/>
        <v>181183</v>
      </c>
    </row>
    <row r="22" spans="1:54" s="435" customFormat="1" x14ac:dyDescent="0.25">
      <c r="A22" s="490"/>
      <c r="B22" s="488"/>
      <c r="C22" s="488"/>
      <c r="D22" s="488"/>
      <c r="E22" s="488"/>
      <c r="F22" s="488"/>
      <c r="G22" s="488"/>
      <c r="H22" s="489"/>
      <c r="I22" s="488"/>
      <c r="J22" s="488"/>
      <c r="K22" s="488"/>
      <c r="L22" s="488"/>
      <c r="M22" s="488"/>
      <c r="N22" s="488"/>
      <c r="O22" s="488"/>
      <c r="P22" s="488"/>
      <c r="Q22" s="488"/>
      <c r="R22" s="488"/>
      <c r="S22" s="488"/>
      <c r="T22" s="488"/>
      <c r="U22" s="488"/>
      <c r="V22" s="488"/>
      <c r="W22" s="488"/>
      <c r="X22" s="488"/>
      <c r="Y22" s="488"/>
      <c r="Z22" s="488"/>
      <c r="AA22" s="488"/>
      <c r="AB22" s="488"/>
      <c r="AC22" s="488"/>
      <c r="AD22" s="488"/>
      <c r="AE22" s="488"/>
      <c r="AF22" s="488"/>
      <c r="AG22" s="497" t="s">
        <v>719</v>
      </c>
      <c r="AH22" s="497"/>
      <c r="AI22" s="497"/>
      <c r="AJ22" s="497"/>
      <c r="AK22" s="497"/>
      <c r="AL22" s="497"/>
      <c r="AM22" s="497"/>
      <c r="AN22" s="497"/>
      <c r="AO22" s="498"/>
      <c r="AP22" s="499">
        <f t="shared" ref="AP22:BB22" si="3">+AP19+AP20+AP21</f>
        <v>450968616667</v>
      </c>
      <c r="AQ22" s="523">
        <f t="shared" si="3"/>
        <v>1673955207.5</v>
      </c>
      <c r="AR22" s="499">
        <f t="shared" si="3"/>
        <v>69188014936.940002</v>
      </c>
      <c r="AS22" s="499">
        <f t="shared" si="3"/>
        <v>8817000000</v>
      </c>
      <c r="AT22" s="523">
        <f t="shared" si="3"/>
        <v>20075136760</v>
      </c>
      <c r="AU22" s="499">
        <f t="shared" si="3"/>
        <v>-18401181552.5</v>
      </c>
      <c r="AV22" s="523">
        <f t="shared" si="3"/>
        <v>35406107425.610001</v>
      </c>
      <c r="AW22" s="499">
        <f t="shared" si="3"/>
        <v>-15330970665.610001</v>
      </c>
      <c r="AX22" s="523">
        <f t="shared" si="3"/>
        <v>34720766663.610001</v>
      </c>
      <c r="AY22" s="499">
        <f t="shared" si="3"/>
        <v>685340762</v>
      </c>
      <c r="AZ22" s="499">
        <f t="shared" si="3"/>
        <v>34720766663.610001</v>
      </c>
      <c r="BA22" s="499">
        <f t="shared" si="3"/>
        <v>0</v>
      </c>
      <c r="BB22" s="499">
        <f t="shared" si="3"/>
        <v>28796437</v>
      </c>
    </row>
    <row r="23" spans="1:54" s="435" customFormat="1" x14ac:dyDescent="0.25">
      <c r="A23" s="490"/>
      <c r="B23" s="488"/>
      <c r="C23" s="488"/>
      <c r="D23" s="488"/>
      <c r="E23" s="488"/>
      <c r="F23" s="488"/>
      <c r="G23" s="488"/>
      <c r="H23" s="489"/>
      <c r="I23" s="488"/>
      <c r="J23" s="488"/>
      <c r="K23" s="488"/>
      <c r="L23" s="488"/>
      <c r="M23" s="488"/>
      <c r="N23" s="488"/>
      <c r="O23" s="488"/>
      <c r="P23" s="488"/>
      <c r="Q23" s="488"/>
      <c r="R23" s="488"/>
      <c r="S23" s="488"/>
      <c r="T23" s="488"/>
      <c r="U23" s="488"/>
      <c r="V23" s="488"/>
      <c r="W23" s="488"/>
      <c r="X23" s="488"/>
      <c r="Y23" s="488"/>
      <c r="Z23" s="488"/>
      <c r="AA23" s="488"/>
      <c r="AB23" s="488"/>
      <c r="AC23" s="488"/>
      <c r="AD23" s="488"/>
      <c r="AE23" s="488"/>
      <c r="AF23" s="488"/>
      <c r="AG23" s="497" t="s">
        <v>266</v>
      </c>
      <c r="AH23" s="497"/>
      <c r="AI23" s="497"/>
      <c r="AJ23" s="497"/>
      <c r="AK23" s="497"/>
      <c r="AL23" s="497"/>
      <c r="AM23" s="497"/>
      <c r="AN23" s="497"/>
      <c r="AO23" s="498"/>
      <c r="AP23" s="499">
        <f t="shared" ref="AP23:BB23" si="4">+AP195+AP196+AP197</f>
        <v>41059665822</v>
      </c>
      <c r="AQ23" s="523">
        <f t="shared" si="4"/>
        <v>445600000</v>
      </c>
      <c r="AR23" s="499">
        <f t="shared" si="4"/>
        <v>15137540898</v>
      </c>
      <c r="AS23" s="499">
        <f t="shared" si="4"/>
        <v>-6323920000</v>
      </c>
      <c r="AT23" s="523">
        <f t="shared" si="4"/>
        <v>956226889</v>
      </c>
      <c r="AU23" s="499">
        <f t="shared" si="4"/>
        <v>-510626889</v>
      </c>
      <c r="AV23" s="523">
        <f t="shared" si="4"/>
        <v>794877489.63999999</v>
      </c>
      <c r="AW23" s="499">
        <f t="shared" si="4"/>
        <v>161349399.36000001</v>
      </c>
      <c r="AX23" s="523">
        <f t="shared" si="4"/>
        <v>827841628.63999999</v>
      </c>
      <c r="AY23" s="499">
        <f t="shared" si="4"/>
        <v>-32964139</v>
      </c>
      <c r="AZ23" s="499">
        <f t="shared" si="4"/>
        <v>827841628.63999999</v>
      </c>
      <c r="BA23" s="499">
        <f t="shared" si="4"/>
        <v>0</v>
      </c>
      <c r="BB23" s="499">
        <f t="shared" si="4"/>
        <v>0</v>
      </c>
    </row>
    <row r="24" spans="1:54" x14ac:dyDescent="0.25">
      <c r="A24" s="482"/>
      <c r="B24" s="446"/>
      <c r="C24" s="446"/>
      <c r="D24" s="446"/>
      <c r="E24" s="446"/>
      <c r="F24" s="446"/>
      <c r="G24" s="446"/>
      <c r="H24" s="481"/>
      <c r="I24" s="446"/>
      <c r="J24" s="446"/>
      <c r="K24" s="446"/>
      <c r="L24" s="446"/>
      <c r="M24" s="446"/>
      <c r="N24" s="446"/>
      <c r="O24" s="446"/>
      <c r="P24" s="446"/>
      <c r="Q24" s="446"/>
      <c r="R24" s="446"/>
      <c r="S24" s="446"/>
      <c r="T24" s="446"/>
      <c r="U24" s="446"/>
      <c r="V24" s="446"/>
      <c r="W24" s="446"/>
      <c r="X24" s="446"/>
      <c r="Y24" s="446"/>
      <c r="Z24" s="446"/>
      <c r="AA24" s="446"/>
      <c r="AB24" s="446"/>
      <c r="AC24" s="446"/>
      <c r="AD24" s="446"/>
      <c r="AE24" s="446"/>
      <c r="AF24" s="446"/>
      <c r="AG24" s="495"/>
      <c r="AH24" s="495"/>
      <c r="AI24" s="495"/>
      <c r="AJ24" s="495"/>
      <c r="AK24" s="495"/>
      <c r="AL24" s="495"/>
      <c r="AM24" s="495"/>
      <c r="AN24" s="495"/>
      <c r="AO24" s="449"/>
      <c r="AP24" s="500"/>
      <c r="AQ24" s="524"/>
      <c r="AR24" s="500"/>
      <c r="AS24" s="500"/>
      <c r="AT24" s="524"/>
      <c r="AU24" s="500"/>
      <c r="AV24" s="524"/>
      <c r="AW24" s="500"/>
      <c r="AX24" s="524"/>
      <c r="AY24" s="500"/>
      <c r="AZ24" s="500"/>
      <c r="BA24" s="500"/>
      <c r="BB24" s="500"/>
    </row>
    <row r="25" spans="1:54" s="484" customFormat="1" x14ac:dyDescent="0.25">
      <c r="A25" s="487"/>
      <c r="B25" s="485"/>
      <c r="C25" s="485"/>
      <c r="D25" s="485"/>
      <c r="E25" s="485"/>
      <c r="F25" s="485"/>
      <c r="G25" s="485"/>
      <c r="H25" s="486"/>
      <c r="I25" s="485"/>
      <c r="J25" s="485"/>
      <c r="K25" s="485"/>
      <c r="L25" s="485"/>
      <c r="M25" s="485"/>
      <c r="N25" s="485"/>
      <c r="O25" s="485"/>
      <c r="P25" s="485"/>
      <c r="Q25" s="485"/>
      <c r="R25" s="485"/>
      <c r="S25" s="485"/>
      <c r="T25" s="485"/>
      <c r="U25" s="485"/>
      <c r="V25" s="485"/>
      <c r="W25" s="485"/>
      <c r="X25" s="485"/>
      <c r="Y25" s="485"/>
      <c r="Z25" s="485"/>
      <c r="AA25" s="485"/>
      <c r="AB25" s="485"/>
      <c r="AC25" s="485"/>
      <c r="AD25" s="485"/>
      <c r="AE25" s="485"/>
      <c r="AF25" s="485"/>
      <c r="AG25" s="501" t="s">
        <v>718</v>
      </c>
      <c r="AH25" s="501"/>
      <c r="AI25" s="501"/>
      <c r="AJ25" s="501"/>
      <c r="AK25" s="501"/>
      <c r="AL25" s="501"/>
      <c r="AM25" s="501"/>
      <c r="AN25" s="501"/>
      <c r="AO25" s="502"/>
      <c r="AP25" s="503">
        <f t="shared" ref="AP25:BB25" si="5">+AP22+AP23</f>
        <v>492028282489</v>
      </c>
      <c r="AQ25" s="525">
        <f t="shared" si="5"/>
        <v>2119555207.5</v>
      </c>
      <c r="AR25" s="503">
        <f t="shared" si="5"/>
        <v>84325555834.940002</v>
      </c>
      <c r="AS25" s="503">
        <f t="shared" si="5"/>
        <v>2493080000</v>
      </c>
      <c r="AT25" s="525">
        <f t="shared" si="5"/>
        <v>21031363649</v>
      </c>
      <c r="AU25" s="503">
        <f t="shared" si="5"/>
        <v>-18911808441.5</v>
      </c>
      <c r="AV25" s="525">
        <f t="shared" si="5"/>
        <v>36200984915.25</v>
      </c>
      <c r="AW25" s="503">
        <f t="shared" si="5"/>
        <v>-15169621266.25</v>
      </c>
      <c r="AX25" s="525">
        <f t="shared" si="5"/>
        <v>35548608292.25</v>
      </c>
      <c r="AY25" s="503">
        <f t="shared" si="5"/>
        <v>652376623</v>
      </c>
      <c r="AZ25" s="503">
        <f t="shared" si="5"/>
        <v>35548608292.25</v>
      </c>
      <c r="BA25" s="503">
        <f t="shared" si="5"/>
        <v>0</v>
      </c>
      <c r="BB25" s="503">
        <f t="shared" si="5"/>
        <v>28796437</v>
      </c>
    </row>
    <row r="26" spans="1:54" x14ac:dyDescent="0.25">
      <c r="A26" s="482"/>
      <c r="B26" s="446"/>
      <c r="C26" s="446"/>
      <c r="D26" s="446"/>
      <c r="E26" s="446"/>
      <c r="F26" s="446"/>
      <c r="G26" s="446"/>
      <c r="H26" s="481"/>
      <c r="I26" s="446"/>
      <c r="J26" s="446"/>
      <c r="K26" s="446"/>
      <c r="L26" s="446"/>
      <c r="M26" s="446"/>
      <c r="N26" s="446"/>
      <c r="O26" s="446"/>
      <c r="P26" s="446"/>
      <c r="Q26" s="446"/>
      <c r="R26" s="446"/>
      <c r="S26" s="446"/>
      <c r="T26" s="446"/>
      <c r="U26" s="446"/>
      <c r="V26" s="446"/>
      <c r="W26" s="446"/>
      <c r="X26" s="446"/>
      <c r="Y26" s="446"/>
      <c r="Z26" s="446"/>
      <c r="AA26" s="446"/>
      <c r="AB26" s="446"/>
      <c r="AC26" s="446"/>
      <c r="AD26" s="446"/>
      <c r="AE26" s="446"/>
      <c r="AF26" s="446"/>
      <c r="AG26" s="483"/>
      <c r="AH26" s="483"/>
      <c r="AI26" s="483"/>
      <c r="AJ26" s="483"/>
      <c r="AK26" s="483"/>
      <c r="AL26" s="483"/>
      <c r="AM26" s="483"/>
      <c r="AN26" s="483"/>
      <c r="AO26" s="446"/>
      <c r="AP26" s="438"/>
      <c r="AQ26" s="520"/>
      <c r="AR26" s="438"/>
      <c r="AS26" s="438"/>
      <c r="AT26" s="520"/>
      <c r="AU26" s="438"/>
      <c r="AV26" s="520"/>
      <c r="AW26" s="438"/>
      <c r="AX26" s="520"/>
      <c r="AY26" s="438"/>
      <c r="AZ26" s="438"/>
      <c r="BA26" s="438"/>
      <c r="BB26" s="438"/>
    </row>
    <row r="27" spans="1:54" x14ac:dyDescent="0.25">
      <c r="A27" s="482"/>
      <c r="B27" s="446"/>
      <c r="C27" s="446"/>
      <c r="D27" s="446"/>
      <c r="E27" s="446"/>
      <c r="F27" s="446"/>
      <c r="G27" s="446"/>
      <c r="H27" s="481"/>
      <c r="I27" s="446"/>
      <c r="J27" s="446"/>
      <c r="K27" s="446"/>
      <c r="L27" s="446"/>
      <c r="M27" s="446"/>
      <c r="N27" s="446"/>
      <c r="O27" s="446"/>
      <c r="P27" s="446"/>
      <c r="Q27" s="446"/>
      <c r="R27" s="446"/>
      <c r="S27" s="446"/>
      <c r="T27" s="446"/>
      <c r="U27" s="446"/>
      <c r="V27" s="446"/>
      <c r="W27" s="446"/>
      <c r="X27" s="446"/>
      <c r="Y27" s="446"/>
      <c r="Z27" s="446"/>
      <c r="AA27" s="446"/>
      <c r="AB27" s="446"/>
      <c r="AC27" s="446"/>
      <c r="AD27" s="446"/>
      <c r="AE27" s="446"/>
      <c r="AF27" s="446"/>
      <c r="AG27" s="483"/>
      <c r="AH27" s="483"/>
      <c r="AI27" s="483"/>
      <c r="AJ27" s="483"/>
      <c r="AK27" s="483"/>
      <c r="AL27" s="483"/>
      <c r="AM27" s="483"/>
      <c r="AN27" s="483"/>
      <c r="AO27" s="446"/>
      <c r="AP27" s="438"/>
      <c r="AQ27" s="520"/>
      <c r="AR27" s="438"/>
      <c r="AS27" s="438"/>
      <c r="AT27" s="520"/>
      <c r="AU27" s="438"/>
      <c r="AV27" s="520"/>
      <c r="AW27" s="438"/>
      <c r="AX27" s="520"/>
      <c r="AY27" s="438"/>
      <c r="AZ27" s="438"/>
      <c r="BA27" s="438"/>
      <c r="BB27" s="438"/>
    </row>
    <row r="28" spans="1:54" x14ac:dyDescent="0.25">
      <c r="A28" s="482"/>
      <c r="B28" s="446"/>
      <c r="C28" s="446"/>
      <c r="D28" s="446"/>
      <c r="E28" s="446"/>
      <c r="F28" s="446"/>
      <c r="G28" s="446"/>
      <c r="H28" s="481"/>
      <c r="I28" s="446"/>
      <c r="J28" s="446"/>
      <c r="K28" s="446"/>
      <c r="L28" s="446"/>
      <c r="M28" s="446"/>
      <c r="N28" s="446"/>
      <c r="O28" s="446"/>
      <c r="P28" s="446"/>
      <c r="Q28" s="446"/>
      <c r="R28" s="446"/>
      <c r="S28" s="446"/>
      <c r="T28" s="446"/>
      <c r="U28" s="446"/>
      <c r="V28" s="446"/>
      <c r="W28" s="446"/>
      <c r="X28" s="446"/>
      <c r="Y28" s="446"/>
      <c r="Z28" s="446"/>
      <c r="AA28" s="446"/>
      <c r="AB28" s="446"/>
      <c r="AC28" s="446"/>
      <c r="AD28" s="446"/>
      <c r="AE28" s="446"/>
      <c r="AF28" s="446"/>
      <c r="AG28" s="483"/>
      <c r="AH28" s="483"/>
      <c r="AI28" s="483"/>
      <c r="AJ28" s="483"/>
      <c r="AK28" s="483"/>
      <c r="AL28" s="483"/>
      <c r="AM28" s="483"/>
      <c r="AN28" s="483"/>
      <c r="AO28" s="446"/>
      <c r="AP28" s="438"/>
      <c r="AQ28" s="520"/>
      <c r="AR28" s="438"/>
      <c r="AS28" s="438"/>
      <c r="AT28" s="520"/>
      <c r="AU28" s="438"/>
      <c r="AV28" s="520"/>
      <c r="AW28" s="438"/>
      <c r="AX28" s="520"/>
      <c r="AY28" s="438"/>
      <c r="AZ28" s="438"/>
      <c r="BA28" s="438"/>
      <c r="BB28" s="438"/>
    </row>
    <row r="29" spans="1:54" x14ac:dyDescent="0.25">
      <c r="A29" s="482"/>
      <c r="B29" s="446"/>
      <c r="C29" s="446"/>
      <c r="D29" s="446"/>
      <c r="E29" s="446"/>
      <c r="F29" s="446"/>
      <c r="G29" s="446"/>
      <c r="H29" s="481"/>
      <c r="I29" s="446"/>
      <c r="J29" s="446"/>
      <c r="K29" s="446"/>
      <c r="L29" s="446"/>
      <c r="M29" s="446"/>
      <c r="N29" s="446"/>
      <c r="O29" s="446"/>
      <c r="P29" s="446"/>
      <c r="Q29" s="446"/>
      <c r="R29" s="446"/>
      <c r="S29" s="446"/>
      <c r="T29" s="446"/>
      <c r="U29" s="446"/>
      <c r="V29" s="446"/>
      <c r="W29" s="446"/>
      <c r="X29" s="446"/>
      <c r="Y29" s="446"/>
      <c r="Z29" s="446"/>
      <c r="AA29" s="446"/>
      <c r="AB29" s="446"/>
      <c r="AC29" s="446"/>
      <c r="AD29" s="446"/>
      <c r="AE29" s="446"/>
      <c r="AF29" s="446"/>
      <c r="AG29" s="446"/>
      <c r="AH29" s="446"/>
      <c r="AI29" s="446"/>
      <c r="AJ29" s="446"/>
      <c r="AK29" s="446"/>
      <c r="AL29" s="446"/>
      <c r="AM29" s="446"/>
      <c r="AN29" s="446"/>
      <c r="AO29" s="446"/>
      <c r="AP29" s="438"/>
      <c r="AQ29" s="520"/>
      <c r="AR29" s="438"/>
      <c r="AS29" s="438"/>
      <c r="AT29" s="520"/>
      <c r="AU29" s="438"/>
      <c r="AV29" s="520"/>
      <c r="AW29" s="438"/>
      <c r="AX29" s="520"/>
      <c r="AY29" s="438"/>
      <c r="AZ29" s="438"/>
      <c r="BA29" s="438"/>
      <c r="BB29" s="438"/>
    </row>
    <row r="30" spans="1:54" x14ac:dyDescent="0.25">
      <c r="A30" s="482"/>
      <c r="B30" s="446"/>
      <c r="C30" s="446"/>
      <c r="D30" s="446"/>
      <c r="E30" s="446"/>
      <c r="F30" s="446"/>
      <c r="G30" s="446"/>
      <c r="H30" s="481"/>
      <c r="I30" s="446"/>
      <c r="J30" s="446"/>
      <c r="K30" s="446"/>
      <c r="L30" s="446"/>
      <c r="M30" s="446"/>
      <c r="N30" s="446"/>
      <c r="O30" s="446"/>
      <c r="P30" s="446"/>
      <c r="Q30" s="446"/>
      <c r="R30" s="446"/>
      <c r="S30" s="446"/>
      <c r="T30" s="446"/>
      <c r="U30" s="446"/>
      <c r="V30" s="446"/>
      <c r="W30" s="446"/>
      <c r="X30" s="446"/>
      <c r="Y30" s="446"/>
      <c r="Z30" s="446"/>
      <c r="AA30" s="446"/>
      <c r="AB30" s="446"/>
      <c r="AC30" s="446"/>
      <c r="AD30" s="446"/>
      <c r="AE30" s="446"/>
      <c r="AF30" s="446"/>
      <c r="AG30" s="446"/>
      <c r="AH30" s="446"/>
      <c r="AI30" s="446"/>
      <c r="AJ30" s="446"/>
      <c r="AK30" s="446"/>
      <c r="AL30" s="446"/>
      <c r="AM30" s="446"/>
      <c r="AN30" s="446"/>
      <c r="AO30" s="446"/>
      <c r="AP30" s="438"/>
      <c r="AQ30" s="520"/>
      <c r="AR30" s="438"/>
      <c r="AS30" s="438"/>
      <c r="AT30" s="520"/>
      <c r="AU30" s="438"/>
      <c r="AV30" s="520"/>
      <c r="AW30" s="438"/>
      <c r="AX30" s="520"/>
      <c r="AY30" s="438"/>
      <c r="AZ30" s="438"/>
      <c r="BA30" s="438"/>
      <c r="BB30" s="438"/>
    </row>
    <row r="31" spans="1:54" ht="36" x14ac:dyDescent="0.25">
      <c r="A31" s="1981" t="s">
        <v>280</v>
      </c>
      <c r="B31" s="1982"/>
      <c r="C31" s="1983" t="s">
        <v>281</v>
      </c>
      <c r="D31" s="1982"/>
      <c r="E31" s="1981" t="s">
        <v>282</v>
      </c>
      <c r="F31" s="1982"/>
      <c r="G31" s="1981" t="s">
        <v>283</v>
      </c>
      <c r="H31" s="1982"/>
      <c r="I31" s="1981" t="s">
        <v>284</v>
      </c>
      <c r="J31" s="1594"/>
      <c r="K31" s="1982"/>
      <c r="L31" s="1981" t="s">
        <v>285</v>
      </c>
      <c r="M31" s="1594"/>
      <c r="N31" s="1982"/>
      <c r="O31" s="1981" t="s">
        <v>286</v>
      </c>
      <c r="P31" s="1982"/>
      <c r="Q31" s="1981" t="s">
        <v>287</v>
      </c>
      <c r="R31" s="1982"/>
      <c r="S31" s="1981" t="s">
        <v>288</v>
      </c>
      <c r="T31" s="1594"/>
      <c r="U31" s="1594"/>
      <c r="V31" s="1594"/>
      <c r="W31" s="1594"/>
      <c r="X31" s="1594"/>
      <c r="Y31" s="1594"/>
      <c r="Z31" s="1982"/>
      <c r="AA31" s="1981" t="s">
        <v>289</v>
      </c>
      <c r="AB31" s="1594"/>
      <c r="AC31" s="1594"/>
      <c r="AD31" s="1594"/>
      <c r="AE31" s="1982"/>
      <c r="AF31" s="1981" t="s">
        <v>290</v>
      </c>
      <c r="AG31" s="1594"/>
      <c r="AH31" s="1982"/>
      <c r="AI31" s="480" t="s">
        <v>291</v>
      </c>
      <c r="AJ31" s="1981" t="s">
        <v>292</v>
      </c>
      <c r="AK31" s="1594"/>
      <c r="AL31" s="1594"/>
      <c r="AM31" s="1594"/>
      <c r="AN31" s="1594"/>
      <c r="AO31" s="1982"/>
      <c r="AP31" s="480" t="s">
        <v>293</v>
      </c>
      <c r="AQ31" s="526" t="s">
        <v>294</v>
      </c>
      <c r="AR31" s="480" t="s">
        <v>295</v>
      </c>
      <c r="AS31" s="480" t="s">
        <v>296</v>
      </c>
      <c r="AT31" s="526" t="s">
        <v>297</v>
      </c>
      <c r="AU31" s="480" t="s">
        <v>298</v>
      </c>
      <c r="AV31" s="526" t="s">
        <v>299</v>
      </c>
      <c r="AW31" s="480" t="s">
        <v>300</v>
      </c>
      <c r="AX31" s="526" t="s">
        <v>301</v>
      </c>
      <c r="AY31" s="480" t="s">
        <v>302</v>
      </c>
      <c r="AZ31" s="480" t="s">
        <v>303</v>
      </c>
      <c r="BA31" s="480" t="s">
        <v>304</v>
      </c>
      <c r="BB31" s="480" t="s">
        <v>305</v>
      </c>
    </row>
    <row r="32" spans="1:54" hidden="1" x14ac:dyDescent="0.25">
      <c r="A32" s="1935" t="s">
        <v>35</v>
      </c>
      <c r="B32" s="1583"/>
      <c r="C32" s="1935"/>
      <c r="D32" s="1583"/>
      <c r="E32" s="1935"/>
      <c r="F32" s="1583"/>
      <c r="G32" s="1935"/>
      <c r="H32" s="1583"/>
      <c r="I32" s="1935"/>
      <c r="J32" s="1583"/>
      <c r="K32" s="1583"/>
      <c r="L32" s="1935"/>
      <c r="M32" s="1583"/>
      <c r="N32" s="1583"/>
      <c r="O32" s="1935"/>
      <c r="P32" s="1583"/>
      <c r="Q32" s="1935"/>
      <c r="R32" s="1583"/>
      <c r="S32" s="1934" t="s">
        <v>24</v>
      </c>
      <c r="T32" s="1583"/>
      <c r="U32" s="1583"/>
      <c r="V32" s="1583"/>
      <c r="W32" s="1583"/>
      <c r="X32" s="1583"/>
      <c r="Y32" s="1583"/>
      <c r="Z32" s="1583"/>
      <c r="AA32" s="1935" t="s">
        <v>306</v>
      </c>
      <c r="AB32" s="1583"/>
      <c r="AC32" s="1583"/>
      <c r="AD32" s="1583"/>
      <c r="AE32" s="1583"/>
      <c r="AF32" s="1935" t="s">
        <v>307</v>
      </c>
      <c r="AG32" s="1583"/>
      <c r="AH32" s="1583"/>
      <c r="AI32" s="475" t="s">
        <v>86</v>
      </c>
      <c r="AJ32" s="1936" t="s">
        <v>308</v>
      </c>
      <c r="AK32" s="1583"/>
      <c r="AL32" s="1583"/>
      <c r="AM32" s="1583"/>
      <c r="AN32" s="1583"/>
      <c r="AO32" s="1583"/>
      <c r="AP32" s="474">
        <v>379914630846</v>
      </c>
      <c r="AQ32" s="527">
        <v>740603347.5</v>
      </c>
      <c r="AR32" s="474">
        <v>15170683714.940001</v>
      </c>
      <c r="AS32" s="474">
        <v>8817000000</v>
      </c>
      <c r="AT32" s="527">
        <v>19279292464</v>
      </c>
      <c r="AU32" s="474">
        <v>-18538689116.5</v>
      </c>
      <c r="AV32" s="527">
        <v>34319361957.610001</v>
      </c>
      <c r="AW32" s="474">
        <v>-15040069493.610001</v>
      </c>
      <c r="AX32" s="527">
        <v>33942996107.610001</v>
      </c>
      <c r="AY32" s="474">
        <v>376365850</v>
      </c>
      <c r="AZ32" s="474">
        <v>33942996107.610001</v>
      </c>
      <c r="BA32" s="473">
        <v>0</v>
      </c>
      <c r="BB32" s="474">
        <v>28796437</v>
      </c>
    </row>
    <row r="33" spans="1:54" hidden="1" x14ac:dyDescent="0.25">
      <c r="A33" s="1935" t="s">
        <v>35</v>
      </c>
      <c r="B33" s="1583"/>
      <c r="C33" s="1935"/>
      <c r="D33" s="1583"/>
      <c r="E33" s="1935"/>
      <c r="F33" s="1583"/>
      <c r="G33" s="1935"/>
      <c r="H33" s="1583"/>
      <c r="I33" s="1935"/>
      <c r="J33" s="1583"/>
      <c r="K33" s="1583"/>
      <c r="L33" s="1935"/>
      <c r="M33" s="1583"/>
      <c r="N33" s="1583"/>
      <c r="O33" s="1935"/>
      <c r="P33" s="1583"/>
      <c r="Q33" s="1935"/>
      <c r="R33" s="1583"/>
      <c r="S33" s="1934" t="s">
        <v>24</v>
      </c>
      <c r="T33" s="1583"/>
      <c r="U33" s="1583"/>
      <c r="V33" s="1583"/>
      <c r="W33" s="1583"/>
      <c r="X33" s="1583"/>
      <c r="Y33" s="1583"/>
      <c r="Z33" s="1583"/>
      <c r="AA33" s="1935" t="s">
        <v>306</v>
      </c>
      <c r="AB33" s="1583"/>
      <c r="AC33" s="1583"/>
      <c r="AD33" s="1583"/>
      <c r="AE33" s="1583"/>
      <c r="AF33" s="1935" t="s">
        <v>307</v>
      </c>
      <c r="AG33" s="1583"/>
      <c r="AH33" s="1583"/>
      <c r="AI33" s="475" t="s">
        <v>336</v>
      </c>
      <c r="AJ33" s="1936" t="s">
        <v>354</v>
      </c>
      <c r="AK33" s="1583"/>
      <c r="AL33" s="1583"/>
      <c r="AM33" s="1583"/>
      <c r="AN33" s="1583"/>
      <c r="AO33" s="1583"/>
      <c r="AP33" s="474">
        <v>4021085821</v>
      </c>
      <c r="AQ33" s="527">
        <v>550000000</v>
      </c>
      <c r="AR33" s="474">
        <v>3471085821</v>
      </c>
      <c r="AS33" s="473">
        <v>0</v>
      </c>
      <c r="AT33" s="528">
        <v>0</v>
      </c>
      <c r="AU33" s="474">
        <v>550000000</v>
      </c>
      <c r="AV33" s="528">
        <v>0</v>
      </c>
      <c r="AW33" s="473">
        <v>0</v>
      </c>
      <c r="AX33" s="528">
        <v>0</v>
      </c>
      <c r="AY33" s="473">
        <v>0</v>
      </c>
      <c r="AZ33" s="473">
        <v>0</v>
      </c>
      <c r="BA33" s="473">
        <v>0</v>
      </c>
      <c r="BB33" s="473">
        <v>0</v>
      </c>
    </row>
    <row r="34" spans="1:54" hidden="1" x14ac:dyDescent="0.25">
      <c r="A34" s="1935" t="s">
        <v>35</v>
      </c>
      <c r="B34" s="1583"/>
      <c r="C34" s="1935"/>
      <c r="D34" s="1583"/>
      <c r="E34" s="1935"/>
      <c r="F34" s="1583"/>
      <c r="G34" s="1935"/>
      <c r="H34" s="1583"/>
      <c r="I34" s="1935"/>
      <c r="J34" s="1583"/>
      <c r="K34" s="1583"/>
      <c r="L34" s="1935"/>
      <c r="M34" s="1583"/>
      <c r="N34" s="1583"/>
      <c r="O34" s="1935"/>
      <c r="P34" s="1583"/>
      <c r="Q34" s="1935"/>
      <c r="R34" s="1583"/>
      <c r="S34" s="1934" t="s">
        <v>24</v>
      </c>
      <c r="T34" s="1583"/>
      <c r="U34" s="1583"/>
      <c r="V34" s="1583"/>
      <c r="W34" s="1583"/>
      <c r="X34" s="1583"/>
      <c r="Y34" s="1583"/>
      <c r="Z34" s="1583"/>
      <c r="AA34" s="1935" t="s">
        <v>306</v>
      </c>
      <c r="AB34" s="1583"/>
      <c r="AC34" s="1583"/>
      <c r="AD34" s="1583"/>
      <c r="AE34" s="1583"/>
      <c r="AF34" s="1935" t="s">
        <v>309</v>
      </c>
      <c r="AG34" s="1583"/>
      <c r="AH34" s="1583"/>
      <c r="AI34" s="475" t="s">
        <v>101</v>
      </c>
      <c r="AJ34" s="1936" t="s">
        <v>310</v>
      </c>
      <c r="AK34" s="1583"/>
      <c r="AL34" s="1583"/>
      <c r="AM34" s="1583"/>
      <c r="AN34" s="1583"/>
      <c r="AO34" s="1583"/>
      <c r="AP34" s="474">
        <v>519000000</v>
      </c>
      <c r="AQ34" s="528">
        <v>0</v>
      </c>
      <c r="AR34" s="474">
        <v>519000000</v>
      </c>
      <c r="AS34" s="473">
        <v>0</v>
      </c>
      <c r="AT34" s="528">
        <v>0</v>
      </c>
      <c r="AU34" s="473">
        <v>0</v>
      </c>
      <c r="AV34" s="528">
        <v>0</v>
      </c>
      <c r="AW34" s="473">
        <v>0</v>
      </c>
      <c r="AX34" s="528">
        <v>0</v>
      </c>
      <c r="AY34" s="473">
        <v>0</v>
      </c>
      <c r="AZ34" s="473">
        <v>0</v>
      </c>
      <c r="BA34" s="473">
        <v>0</v>
      </c>
      <c r="BB34" s="473">
        <v>0</v>
      </c>
    </row>
    <row r="35" spans="1:54" hidden="1" x14ac:dyDescent="0.25">
      <c r="A35" s="1935" t="s">
        <v>35</v>
      </c>
      <c r="B35" s="1583"/>
      <c r="C35" s="1935"/>
      <c r="D35" s="1583"/>
      <c r="E35" s="1935"/>
      <c r="F35" s="1583"/>
      <c r="G35" s="1935"/>
      <c r="H35" s="1583"/>
      <c r="I35" s="1935"/>
      <c r="J35" s="1583"/>
      <c r="K35" s="1583"/>
      <c r="L35" s="1935"/>
      <c r="M35" s="1583"/>
      <c r="N35" s="1583"/>
      <c r="O35" s="1935"/>
      <c r="P35" s="1583"/>
      <c r="Q35" s="1935"/>
      <c r="R35" s="1583"/>
      <c r="S35" s="1934" t="s">
        <v>24</v>
      </c>
      <c r="T35" s="1583"/>
      <c r="U35" s="1583"/>
      <c r="V35" s="1583"/>
      <c r="W35" s="1583"/>
      <c r="X35" s="1583"/>
      <c r="Y35" s="1583"/>
      <c r="Z35" s="1583"/>
      <c r="AA35" s="1935" t="s">
        <v>306</v>
      </c>
      <c r="AB35" s="1583"/>
      <c r="AC35" s="1583"/>
      <c r="AD35" s="1583"/>
      <c r="AE35" s="1583"/>
      <c r="AF35" s="1935" t="s">
        <v>309</v>
      </c>
      <c r="AG35" s="1583"/>
      <c r="AH35" s="1583"/>
      <c r="AI35" s="475" t="s">
        <v>44</v>
      </c>
      <c r="AJ35" s="1936" t="s">
        <v>311</v>
      </c>
      <c r="AK35" s="1583"/>
      <c r="AL35" s="1583"/>
      <c r="AM35" s="1583"/>
      <c r="AN35" s="1583"/>
      <c r="AO35" s="1583"/>
      <c r="AP35" s="474">
        <v>66513900000</v>
      </c>
      <c r="AQ35" s="527">
        <v>383351860</v>
      </c>
      <c r="AR35" s="474">
        <v>50027245401</v>
      </c>
      <c r="AS35" s="473">
        <v>0</v>
      </c>
      <c r="AT35" s="527">
        <v>795844296</v>
      </c>
      <c r="AU35" s="474">
        <v>-412492436</v>
      </c>
      <c r="AV35" s="527">
        <v>1086745468</v>
      </c>
      <c r="AW35" s="474">
        <v>-290901172</v>
      </c>
      <c r="AX35" s="527">
        <v>777770556</v>
      </c>
      <c r="AY35" s="474">
        <v>308974912</v>
      </c>
      <c r="AZ35" s="474">
        <v>777770556</v>
      </c>
      <c r="BA35" s="473">
        <v>0</v>
      </c>
      <c r="BB35" s="473">
        <v>0</v>
      </c>
    </row>
    <row r="36" spans="1:54" s="476" customFormat="1" hidden="1" x14ac:dyDescent="0.25">
      <c r="A36" s="1619" t="s">
        <v>35</v>
      </c>
      <c r="B36" s="1620"/>
      <c r="C36" s="1619" t="s">
        <v>312</v>
      </c>
      <c r="D36" s="1620"/>
      <c r="E36" s="1619"/>
      <c r="F36" s="1620"/>
      <c r="G36" s="1619"/>
      <c r="H36" s="1620"/>
      <c r="I36" s="1619"/>
      <c r="J36" s="1620"/>
      <c r="K36" s="1620"/>
      <c r="L36" s="1619"/>
      <c r="M36" s="1620"/>
      <c r="N36" s="1620"/>
      <c r="O36" s="1619"/>
      <c r="P36" s="1620"/>
      <c r="Q36" s="1619"/>
      <c r="R36" s="1620"/>
      <c r="S36" s="1621" t="s">
        <v>23</v>
      </c>
      <c r="T36" s="1620"/>
      <c r="U36" s="1620"/>
      <c r="V36" s="1620"/>
      <c r="W36" s="1620"/>
      <c r="X36" s="1620"/>
      <c r="Y36" s="1620"/>
      <c r="Z36" s="1620"/>
      <c r="AA36" s="1619" t="s">
        <v>306</v>
      </c>
      <c r="AB36" s="1620"/>
      <c r="AC36" s="1620"/>
      <c r="AD36" s="1620"/>
      <c r="AE36" s="1620"/>
      <c r="AF36" s="1619" t="s">
        <v>307</v>
      </c>
      <c r="AG36" s="1620"/>
      <c r="AH36" s="1620"/>
      <c r="AI36" s="479" t="s">
        <v>86</v>
      </c>
      <c r="AJ36" s="1622" t="s">
        <v>308</v>
      </c>
      <c r="AK36" s="1620"/>
      <c r="AL36" s="1620"/>
      <c r="AM36" s="1620"/>
      <c r="AN36" s="1620"/>
      <c r="AO36" s="1620"/>
      <c r="AP36" s="478">
        <v>153005016667</v>
      </c>
      <c r="AQ36" s="529">
        <v>70900000</v>
      </c>
      <c r="AR36" s="478">
        <v>2000097571</v>
      </c>
      <c r="AS36" s="478">
        <v>9382000000</v>
      </c>
      <c r="AT36" s="529">
        <v>16948512286</v>
      </c>
      <c r="AU36" s="478">
        <v>-16877612286</v>
      </c>
      <c r="AV36" s="529">
        <v>17128622012</v>
      </c>
      <c r="AW36" s="478">
        <v>-180109726</v>
      </c>
      <c r="AX36" s="529">
        <v>17141557772</v>
      </c>
      <c r="AY36" s="478">
        <v>-12935760</v>
      </c>
      <c r="AZ36" s="478">
        <v>17141557772</v>
      </c>
      <c r="BA36" s="477">
        <v>0</v>
      </c>
      <c r="BB36" s="478">
        <v>28223488</v>
      </c>
    </row>
    <row r="37" spans="1:54" hidden="1" x14ac:dyDescent="0.25">
      <c r="A37" s="1935" t="s">
        <v>35</v>
      </c>
      <c r="B37" s="1583"/>
      <c r="C37" s="1935" t="s">
        <v>312</v>
      </c>
      <c r="D37" s="1583"/>
      <c r="E37" s="1935" t="s">
        <v>313</v>
      </c>
      <c r="F37" s="1583"/>
      <c r="G37" s="1935"/>
      <c r="H37" s="1583"/>
      <c r="I37" s="1935"/>
      <c r="J37" s="1583"/>
      <c r="K37" s="1583"/>
      <c r="L37" s="1935"/>
      <c r="M37" s="1583"/>
      <c r="N37" s="1583"/>
      <c r="O37" s="1935"/>
      <c r="P37" s="1583"/>
      <c r="Q37" s="1935"/>
      <c r="R37" s="1583"/>
      <c r="S37" s="1934" t="s">
        <v>23</v>
      </c>
      <c r="T37" s="1583"/>
      <c r="U37" s="1583"/>
      <c r="V37" s="1583"/>
      <c r="W37" s="1583"/>
      <c r="X37" s="1583"/>
      <c r="Y37" s="1583"/>
      <c r="Z37" s="1583"/>
      <c r="AA37" s="1935" t="s">
        <v>306</v>
      </c>
      <c r="AB37" s="1583"/>
      <c r="AC37" s="1583"/>
      <c r="AD37" s="1583"/>
      <c r="AE37" s="1583"/>
      <c r="AF37" s="1935" t="s">
        <v>307</v>
      </c>
      <c r="AG37" s="1583"/>
      <c r="AH37" s="1583"/>
      <c r="AI37" s="475" t="s">
        <v>86</v>
      </c>
      <c r="AJ37" s="1936" t="s">
        <v>308</v>
      </c>
      <c r="AK37" s="1583"/>
      <c r="AL37" s="1583"/>
      <c r="AM37" s="1583"/>
      <c r="AN37" s="1583"/>
      <c r="AO37" s="1583"/>
      <c r="AP37" s="474">
        <v>153005016667</v>
      </c>
      <c r="AQ37" s="527">
        <v>70900000</v>
      </c>
      <c r="AR37" s="474">
        <v>2000097571</v>
      </c>
      <c r="AS37" s="474">
        <v>9382000000</v>
      </c>
      <c r="AT37" s="527">
        <v>16948512286</v>
      </c>
      <c r="AU37" s="474">
        <v>-16877612286</v>
      </c>
      <c r="AV37" s="527">
        <v>17128622012</v>
      </c>
      <c r="AW37" s="474">
        <v>-180109726</v>
      </c>
      <c r="AX37" s="527">
        <v>17141557772</v>
      </c>
      <c r="AY37" s="474">
        <v>-12935760</v>
      </c>
      <c r="AZ37" s="474">
        <v>17141557772</v>
      </c>
      <c r="BA37" s="473">
        <v>0</v>
      </c>
      <c r="BB37" s="474">
        <v>28223488</v>
      </c>
    </row>
    <row r="38" spans="1:54" hidden="1" x14ac:dyDescent="0.25">
      <c r="A38" s="1935" t="s">
        <v>35</v>
      </c>
      <c r="B38" s="1583"/>
      <c r="C38" s="1935" t="s">
        <v>312</v>
      </c>
      <c r="D38" s="1583"/>
      <c r="E38" s="1935" t="s">
        <v>313</v>
      </c>
      <c r="F38" s="1583"/>
      <c r="G38" s="1935" t="s">
        <v>312</v>
      </c>
      <c r="H38" s="1583"/>
      <c r="I38" s="1935"/>
      <c r="J38" s="1583"/>
      <c r="K38" s="1583"/>
      <c r="L38" s="1935"/>
      <c r="M38" s="1583"/>
      <c r="N38" s="1583"/>
      <c r="O38" s="1935"/>
      <c r="P38" s="1583"/>
      <c r="Q38" s="1935"/>
      <c r="R38" s="1583"/>
      <c r="S38" s="1934" t="s">
        <v>314</v>
      </c>
      <c r="T38" s="1583"/>
      <c r="U38" s="1583"/>
      <c r="V38" s="1583"/>
      <c r="W38" s="1583"/>
      <c r="X38" s="1583"/>
      <c r="Y38" s="1583"/>
      <c r="Z38" s="1583"/>
      <c r="AA38" s="1935" t="s">
        <v>306</v>
      </c>
      <c r="AB38" s="1583"/>
      <c r="AC38" s="1583"/>
      <c r="AD38" s="1583"/>
      <c r="AE38" s="1583"/>
      <c r="AF38" s="1935" t="s">
        <v>307</v>
      </c>
      <c r="AG38" s="1583"/>
      <c r="AH38" s="1583"/>
      <c r="AI38" s="475" t="s">
        <v>86</v>
      </c>
      <c r="AJ38" s="1936" t="s">
        <v>308</v>
      </c>
      <c r="AK38" s="1583"/>
      <c r="AL38" s="1583"/>
      <c r="AM38" s="1583"/>
      <c r="AN38" s="1583"/>
      <c r="AO38" s="1583"/>
      <c r="AP38" s="474">
        <v>115327000000</v>
      </c>
      <c r="AQ38" s="528">
        <v>0</v>
      </c>
      <c r="AR38" s="474">
        <v>2000000000</v>
      </c>
      <c r="AS38" s="474">
        <v>9382000000</v>
      </c>
      <c r="AT38" s="527">
        <v>13210043731</v>
      </c>
      <c r="AU38" s="474">
        <v>-13210043731</v>
      </c>
      <c r="AV38" s="527">
        <v>13210043731</v>
      </c>
      <c r="AW38" s="473">
        <v>0</v>
      </c>
      <c r="AX38" s="527">
        <v>13210043731</v>
      </c>
      <c r="AY38" s="473">
        <v>0</v>
      </c>
      <c r="AZ38" s="474">
        <v>13210043731</v>
      </c>
      <c r="BA38" s="473">
        <v>0</v>
      </c>
      <c r="BB38" s="474">
        <v>23826682</v>
      </c>
    </row>
    <row r="39" spans="1:54" hidden="1" x14ac:dyDescent="0.25">
      <c r="A39" s="1935" t="s">
        <v>35</v>
      </c>
      <c r="B39" s="1583"/>
      <c r="C39" s="1935" t="s">
        <v>312</v>
      </c>
      <c r="D39" s="1583"/>
      <c r="E39" s="1935" t="s">
        <v>313</v>
      </c>
      <c r="F39" s="1583"/>
      <c r="G39" s="1935" t="s">
        <v>312</v>
      </c>
      <c r="H39" s="1583"/>
      <c r="I39" s="1935" t="s">
        <v>312</v>
      </c>
      <c r="J39" s="1583"/>
      <c r="K39" s="1583"/>
      <c r="L39" s="1935"/>
      <c r="M39" s="1583"/>
      <c r="N39" s="1583"/>
      <c r="O39" s="1935"/>
      <c r="P39" s="1583"/>
      <c r="Q39" s="1935"/>
      <c r="R39" s="1583"/>
      <c r="S39" s="1934" t="s">
        <v>219</v>
      </c>
      <c r="T39" s="1583"/>
      <c r="U39" s="1583"/>
      <c r="V39" s="1583"/>
      <c r="W39" s="1583"/>
      <c r="X39" s="1583"/>
      <c r="Y39" s="1583"/>
      <c r="Z39" s="1583"/>
      <c r="AA39" s="1935" t="s">
        <v>306</v>
      </c>
      <c r="AB39" s="1583"/>
      <c r="AC39" s="1583"/>
      <c r="AD39" s="1583"/>
      <c r="AE39" s="1583"/>
      <c r="AF39" s="1935" t="s">
        <v>307</v>
      </c>
      <c r="AG39" s="1583"/>
      <c r="AH39" s="1583"/>
      <c r="AI39" s="475" t="s">
        <v>86</v>
      </c>
      <c r="AJ39" s="1936" t="s">
        <v>308</v>
      </c>
      <c r="AK39" s="1583"/>
      <c r="AL39" s="1583"/>
      <c r="AM39" s="1583"/>
      <c r="AN39" s="1583"/>
      <c r="AO39" s="1583"/>
      <c r="AP39" s="474">
        <v>89215000000</v>
      </c>
      <c r="AQ39" s="528">
        <v>0</v>
      </c>
      <c r="AR39" s="474">
        <v>2000000000</v>
      </c>
      <c r="AS39" s="473">
        <v>0</v>
      </c>
      <c r="AT39" s="527">
        <v>7894906531</v>
      </c>
      <c r="AU39" s="474">
        <v>-7894906531</v>
      </c>
      <c r="AV39" s="527">
        <v>7894906531</v>
      </c>
      <c r="AW39" s="473">
        <v>0</v>
      </c>
      <c r="AX39" s="527">
        <v>7894906531</v>
      </c>
      <c r="AY39" s="473">
        <v>0</v>
      </c>
      <c r="AZ39" s="474">
        <v>7894906531</v>
      </c>
      <c r="BA39" s="473">
        <v>0</v>
      </c>
      <c r="BB39" s="474">
        <v>23826682</v>
      </c>
    </row>
    <row r="40" spans="1:54" hidden="1" x14ac:dyDescent="0.25">
      <c r="A40" s="1931" t="s">
        <v>35</v>
      </c>
      <c r="B40" s="1583"/>
      <c r="C40" s="1931" t="s">
        <v>312</v>
      </c>
      <c r="D40" s="1583"/>
      <c r="E40" s="1931" t="s">
        <v>313</v>
      </c>
      <c r="F40" s="1583"/>
      <c r="G40" s="1931" t="s">
        <v>312</v>
      </c>
      <c r="H40" s="1583"/>
      <c r="I40" s="1931" t="s">
        <v>312</v>
      </c>
      <c r="J40" s="1583"/>
      <c r="K40" s="1583"/>
      <c r="L40" s="1931" t="s">
        <v>312</v>
      </c>
      <c r="M40" s="1583"/>
      <c r="N40" s="1583"/>
      <c r="O40" s="1931"/>
      <c r="P40" s="1583"/>
      <c r="Q40" s="1931"/>
      <c r="R40" s="1583"/>
      <c r="S40" s="1932" t="s">
        <v>36</v>
      </c>
      <c r="T40" s="1583"/>
      <c r="U40" s="1583"/>
      <c r="V40" s="1583"/>
      <c r="W40" s="1583"/>
      <c r="X40" s="1583"/>
      <c r="Y40" s="1583"/>
      <c r="Z40" s="1583"/>
      <c r="AA40" s="1931" t="s">
        <v>306</v>
      </c>
      <c r="AB40" s="1583"/>
      <c r="AC40" s="1583"/>
      <c r="AD40" s="1583"/>
      <c r="AE40" s="1583"/>
      <c r="AF40" s="1931" t="s">
        <v>307</v>
      </c>
      <c r="AG40" s="1583"/>
      <c r="AH40" s="1583"/>
      <c r="AI40" s="472" t="s">
        <v>86</v>
      </c>
      <c r="AJ40" s="1933" t="s">
        <v>308</v>
      </c>
      <c r="AK40" s="1583"/>
      <c r="AL40" s="1583"/>
      <c r="AM40" s="1583"/>
      <c r="AN40" s="1583"/>
      <c r="AO40" s="1583"/>
      <c r="AP40" s="471">
        <v>83015000000</v>
      </c>
      <c r="AQ40" s="531">
        <v>0</v>
      </c>
      <c r="AR40" s="471">
        <v>1800000000</v>
      </c>
      <c r="AS40" s="470">
        <v>0</v>
      </c>
      <c r="AT40" s="530">
        <v>7381992106</v>
      </c>
      <c r="AU40" s="471">
        <v>-7381992106</v>
      </c>
      <c r="AV40" s="530">
        <v>7381992106</v>
      </c>
      <c r="AW40" s="470">
        <v>0</v>
      </c>
      <c r="AX40" s="530">
        <v>7381992106</v>
      </c>
      <c r="AY40" s="470">
        <v>0</v>
      </c>
      <c r="AZ40" s="471">
        <v>7381992106</v>
      </c>
      <c r="BA40" s="470">
        <v>0</v>
      </c>
      <c r="BB40" s="470">
        <v>0</v>
      </c>
    </row>
    <row r="41" spans="1:54" hidden="1" x14ac:dyDescent="0.25">
      <c r="A41" s="1931" t="s">
        <v>35</v>
      </c>
      <c r="B41" s="1583"/>
      <c r="C41" s="1931" t="s">
        <v>312</v>
      </c>
      <c r="D41" s="1583"/>
      <c r="E41" s="1931" t="s">
        <v>313</v>
      </c>
      <c r="F41" s="1583"/>
      <c r="G41" s="1931" t="s">
        <v>312</v>
      </c>
      <c r="H41" s="1583"/>
      <c r="I41" s="1931" t="s">
        <v>312</v>
      </c>
      <c r="J41" s="1583"/>
      <c r="K41" s="1583"/>
      <c r="L41" s="1931" t="s">
        <v>315</v>
      </c>
      <c r="M41" s="1583"/>
      <c r="N41" s="1583"/>
      <c r="O41" s="1931"/>
      <c r="P41" s="1583"/>
      <c r="Q41" s="1931"/>
      <c r="R41" s="1583"/>
      <c r="S41" s="1932" t="s">
        <v>37</v>
      </c>
      <c r="T41" s="1583"/>
      <c r="U41" s="1583"/>
      <c r="V41" s="1583"/>
      <c r="W41" s="1583"/>
      <c r="X41" s="1583"/>
      <c r="Y41" s="1583"/>
      <c r="Z41" s="1583"/>
      <c r="AA41" s="1931" t="s">
        <v>306</v>
      </c>
      <c r="AB41" s="1583"/>
      <c r="AC41" s="1583"/>
      <c r="AD41" s="1583"/>
      <c r="AE41" s="1583"/>
      <c r="AF41" s="1931" t="s">
        <v>307</v>
      </c>
      <c r="AG41" s="1583"/>
      <c r="AH41" s="1583"/>
      <c r="AI41" s="472" t="s">
        <v>86</v>
      </c>
      <c r="AJ41" s="1933" t="s">
        <v>308</v>
      </c>
      <c r="AK41" s="1583"/>
      <c r="AL41" s="1583"/>
      <c r="AM41" s="1583"/>
      <c r="AN41" s="1583"/>
      <c r="AO41" s="1583"/>
      <c r="AP41" s="471">
        <v>5180000000</v>
      </c>
      <c r="AQ41" s="531">
        <v>0</v>
      </c>
      <c r="AR41" s="471">
        <v>180000000</v>
      </c>
      <c r="AS41" s="470">
        <v>0</v>
      </c>
      <c r="AT41" s="530">
        <v>402414802</v>
      </c>
      <c r="AU41" s="471">
        <v>-402414802</v>
      </c>
      <c r="AV41" s="530">
        <v>402414802</v>
      </c>
      <c r="AW41" s="470">
        <v>0</v>
      </c>
      <c r="AX41" s="530">
        <v>402414802</v>
      </c>
      <c r="AY41" s="470">
        <v>0</v>
      </c>
      <c r="AZ41" s="471">
        <v>402414802</v>
      </c>
      <c r="BA41" s="470">
        <v>0</v>
      </c>
      <c r="BB41" s="470">
        <v>0</v>
      </c>
    </row>
    <row r="42" spans="1:54" hidden="1" x14ac:dyDescent="0.25">
      <c r="A42" s="1931" t="s">
        <v>35</v>
      </c>
      <c r="B42" s="1583"/>
      <c r="C42" s="1931" t="s">
        <v>312</v>
      </c>
      <c r="D42" s="1583"/>
      <c r="E42" s="1931" t="s">
        <v>313</v>
      </c>
      <c r="F42" s="1583"/>
      <c r="G42" s="1931" t="s">
        <v>312</v>
      </c>
      <c r="H42" s="1583"/>
      <c r="I42" s="1931" t="s">
        <v>312</v>
      </c>
      <c r="J42" s="1583"/>
      <c r="K42" s="1583"/>
      <c r="L42" s="1931" t="s">
        <v>316</v>
      </c>
      <c r="M42" s="1583"/>
      <c r="N42" s="1583"/>
      <c r="O42" s="1931"/>
      <c r="P42" s="1583"/>
      <c r="Q42" s="1931"/>
      <c r="R42" s="1583"/>
      <c r="S42" s="1932" t="s">
        <v>38</v>
      </c>
      <c r="T42" s="1583"/>
      <c r="U42" s="1583"/>
      <c r="V42" s="1583"/>
      <c r="W42" s="1583"/>
      <c r="X42" s="1583"/>
      <c r="Y42" s="1583"/>
      <c r="Z42" s="1583"/>
      <c r="AA42" s="1931" t="s">
        <v>306</v>
      </c>
      <c r="AB42" s="1583"/>
      <c r="AC42" s="1583"/>
      <c r="AD42" s="1583"/>
      <c r="AE42" s="1583"/>
      <c r="AF42" s="1931" t="s">
        <v>307</v>
      </c>
      <c r="AG42" s="1583"/>
      <c r="AH42" s="1583"/>
      <c r="AI42" s="472" t="s">
        <v>86</v>
      </c>
      <c r="AJ42" s="1933" t="s">
        <v>308</v>
      </c>
      <c r="AK42" s="1583"/>
      <c r="AL42" s="1583"/>
      <c r="AM42" s="1583"/>
      <c r="AN42" s="1583"/>
      <c r="AO42" s="1583"/>
      <c r="AP42" s="471">
        <v>1020000000</v>
      </c>
      <c r="AQ42" s="531">
        <v>0</v>
      </c>
      <c r="AR42" s="471">
        <v>20000000</v>
      </c>
      <c r="AS42" s="470">
        <v>0</v>
      </c>
      <c r="AT42" s="530">
        <v>110499623</v>
      </c>
      <c r="AU42" s="471">
        <v>-110499623</v>
      </c>
      <c r="AV42" s="530">
        <v>110499623</v>
      </c>
      <c r="AW42" s="470">
        <v>0</v>
      </c>
      <c r="AX42" s="530">
        <v>110499623</v>
      </c>
      <c r="AY42" s="470">
        <v>0</v>
      </c>
      <c r="AZ42" s="471">
        <v>110499623</v>
      </c>
      <c r="BA42" s="470">
        <v>0</v>
      </c>
      <c r="BB42" s="471">
        <v>23826682</v>
      </c>
    </row>
    <row r="43" spans="1:54" hidden="1" x14ac:dyDescent="0.25">
      <c r="A43" s="1935" t="s">
        <v>35</v>
      </c>
      <c r="B43" s="1583"/>
      <c r="C43" s="1935" t="s">
        <v>312</v>
      </c>
      <c r="D43" s="1583"/>
      <c r="E43" s="1935" t="s">
        <v>313</v>
      </c>
      <c r="F43" s="1583"/>
      <c r="G43" s="1935" t="s">
        <v>312</v>
      </c>
      <c r="H43" s="1583"/>
      <c r="I43" s="1935" t="s">
        <v>316</v>
      </c>
      <c r="J43" s="1583"/>
      <c r="K43" s="1583"/>
      <c r="L43" s="1935"/>
      <c r="M43" s="1583"/>
      <c r="N43" s="1583"/>
      <c r="O43" s="1935"/>
      <c r="P43" s="1583"/>
      <c r="Q43" s="1935"/>
      <c r="R43" s="1583"/>
      <c r="S43" s="1934" t="s">
        <v>220</v>
      </c>
      <c r="T43" s="1583"/>
      <c r="U43" s="1583"/>
      <c r="V43" s="1583"/>
      <c r="W43" s="1583"/>
      <c r="X43" s="1583"/>
      <c r="Y43" s="1583"/>
      <c r="Z43" s="1583"/>
      <c r="AA43" s="1935" t="s">
        <v>306</v>
      </c>
      <c r="AB43" s="1583"/>
      <c r="AC43" s="1583"/>
      <c r="AD43" s="1583"/>
      <c r="AE43" s="1583"/>
      <c r="AF43" s="1935" t="s">
        <v>307</v>
      </c>
      <c r="AG43" s="1583"/>
      <c r="AH43" s="1583"/>
      <c r="AI43" s="475" t="s">
        <v>86</v>
      </c>
      <c r="AJ43" s="1936" t="s">
        <v>308</v>
      </c>
      <c r="AK43" s="1583"/>
      <c r="AL43" s="1583"/>
      <c r="AM43" s="1583"/>
      <c r="AN43" s="1583"/>
      <c r="AO43" s="1583"/>
      <c r="AP43" s="474">
        <v>1525000000</v>
      </c>
      <c r="AQ43" s="528">
        <v>0</v>
      </c>
      <c r="AR43" s="473">
        <v>0</v>
      </c>
      <c r="AS43" s="473">
        <v>0</v>
      </c>
      <c r="AT43" s="527">
        <v>144455025</v>
      </c>
      <c r="AU43" s="474">
        <v>-144455025</v>
      </c>
      <c r="AV43" s="527">
        <v>144455025</v>
      </c>
      <c r="AW43" s="473">
        <v>0</v>
      </c>
      <c r="AX43" s="527">
        <v>144455025</v>
      </c>
      <c r="AY43" s="473">
        <v>0</v>
      </c>
      <c r="AZ43" s="474">
        <v>144455025</v>
      </c>
      <c r="BA43" s="473">
        <v>0</v>
      </c>
      <c r="BB43" s="473">
        <v>0</v>
      </c>
    </row>
    <row r="44" spans="1:54" hidden="1" x14ac:dyDescent="0.25">
      <c r="A44" s="1931" t="s">
        <v>35</v>
      </c>
      <c r="B44" s="1583"/>
      <c r="C44" s="1931" t="s">
        <v>312</v>
      </c>
      <c r="D44" s="1583"/>
      <c r="E44" s="1931" t="s">
        <v>313</v>
      </c>
      <c r="F44" s="1583"/>
      <c r="G44" s="1931" t="s">
        <v>312</v>
      </c>
      <c r="H44" s="1583"/>
      <c r="I44" s="1931" t="s">
        <v>316</v>
      </c>
      <c r="J44" s="1583"/>
      <c r="K44" s="1583"/>
      <c r="L44" s="1931" t="s">
        <v>315</v>
      </c>
      <c r="M44" s="1583"/>
      <c r="N44" s="1583"/>
      <c r="O44" s="1931"/>
      <c r="P44" s="1583"/>
      <c r="Q44" s="1931"/>
      <c r="R44" s="1583"/>
      <c r="S44" s="1932" t="s">
        <v>39</v>
      </c>
      <c r="T44" s="1583"/>
      <c r="U44" s="1583"/>
      <c r="V44" s="1583"/>
      <c r="W44" s="1583"/>
      <c r="X44" s="1583"/>
      <c r="Y44" s="1583"/>
      <c r="Z44" s="1583"/>
      <c r="AA44" s="1931" t="s">
        <v>306</v>
      </c>
      <c r="AB44" s="1583"/>
      <c r="AC44" s="1583"/>
      <c r="AD44" s="1583"/>
      <c r="AE44" s="1583"/>
      <c r="AF44" s="1931" t="s">
        <v>307</v>
      </c>
      <c r="AG44" s="1583"/>
      <c r="AH44" s="1583"/>
      <c r="AI44" s="472" t="s">
        <v>86</v>
      </c>
      <c r="AJ44" s="1933" t="s">
        <v>308</v>
      </c>
      <c r="AK44" s="1583"/>
      <c r="AL44" s="1583"/>
      <c r="AM44" s="1583"/>
      <c r="AN44" s="1583"/>
      <c r="AO44" s="1583"/>
      <c r="AP44" s="471">
        <v>1525000000</v>
      </c>
      <c r="AQ44" s="531">
        <v>0</v>
      </c>
      <c r="AR44" s="470">
        <v>0</v>
      </c>
      <c r="AS44" s="470">
        <v>0</v>
      </c>
      <c r="AT44" s="530">
        <v>144455025</v>
      </c>
      <c r="AU44" s="471">
        <v>-144455025</v>
      </c>
      <c r="AV44" s="530">
        <v>144455025</v>
      </c>
      <c r="AW44" s="470">
        <v>0</v>
      </c>
      <c r="AX44" s="530">
        <v>144455025</v>
      </c>
      <c r="AY44" s="470">
        <v>0</v>
      </c>
      <c r="AZ44" s="471">
        <v>144455025</v>
      </c>
      <c r="BA44" s="470">
        <v>0</v>
      </c>
      <c r="BB44" s="470">
        <v>0</v>
      </c>
    </row>
    <row r="45" spans="1:54" hidden="1" x14ac:dyDescent="0.25">
      <c r="A45" s="1935" t="s">
        <v>35</v>
      </c>
      <c r="B45" s="1583"/>
      <c r="C45" s="1935" t="s">
        <v>312</v>
      </c>
      <c r="D45" s="1583"/>
      <c r="E45" s="1935" t="s">
        <v>313</v>
      </c>
      <c r="F45" s="1583"/>
      <c r="G45" s="1935" t="s">
        <v>312</v>
      </c>
      <c r="H45" s="1583"/>
      <c r="I45" s="1935" t="s">
        <v>317</v>
      </c>
      <c r="J45" s="1583"/>
      <c r="K45" s="1583"/>
      <c r="L45" s="1935"/>
      <c r="M45" s="1583"/>
      <c r="N45" s="1583"/>
      <c r="O45" s="1935"/>
      <c r="P45" s="1583"/>
      <c r="Q45" s="1935"/>
      <c r="R45" s="1583"/>
      <c r="S45" s="1934" t="s">
        <v>222</v>
      </c>
      <c r="T45" s="1583"/>
      <c r="U45" s="1583"/>
      <c r="V45" s="1583"/>
      <c r="W45" s="1583"/>
      <c r="X45" s="1583"/>
      <c r="Y45" s="1583"/>
      <c r="Z45" s="1583"/>
      <c r="AA45" s="1935" t="s">
        <v>306</v>
      </c>
      <c r="AB45" s="1583"/>
      <c r="AC45" s="1583"/>
      <c r="AD45" s="1583"/>
      <c r="AE45" s="1583"/>
      <c r="AF45" s="1935" t="s">
        <v>307</v>
      </c>
      <c r="AG45" s="1583"/>
      <c r="AH45" s="1583"/>
      <c r="AI45" s="475" t="s">
        <v>86</v>
      </c>
      <c r="AJ45" s="1936" t="s">
        <v>308</v>
      </c>
      <c r="AK45" s="1583"/>
      <c r="AL45" s="1583"/>
      <c r="AM45" s="1583"/>
      <c r="AN45" s="1583"/>
      <c r="AO45" s="1583"/>
      <c r="AP45" s="474">
        <v>24015000000</v>
      </c>
      <c r="AQ45" s="528">
        <v>0</v>
      </c>
      <c r="AR45" s="473">
        <v>0</v>
      </c>
      <c r="AS45" s="473">
        <v>0</v>
      </c>
      <c r="AT45" s="527">
        <v>5122296588</v>
      </c>
      <c r="AU45" s="474">
        <v>-5122296588</v>
      </c>
      <c r="AV45" s="527">
        <v>5122296588</v>
      </c>
      <c r="AW45" s="473">
        <v>0</v>
      </c>
      <c r="AX45" s="527">
        <v>5122296588</v>
      </c>
      <c r="AY45" s="473">
        <v>0</v>
      </c>
      <c r="AZ45" s="474">
        <v>5122296588</v>
      </c>
      <c r="BA45" s="473">
        <v>0</v>
      </c>
      <c r="BB45" s="473">
        <v>0</v>
      </c>
    </row>
    <row r="46" spans="1:54" hidden="1" x14ac:dyDescent="0.25">
      <c r="A46" s="1931" t="s">
        <v>35</v>
      </c>
      <c r="B46" s="1583"/>
      <c r="C46" s="1931" t="s">
        <v>312</v>
      </c>
      <c r="D46" s="1583"/>
      <c r="E46" s="1931" t="s">
        <v>313</v>
      </c>
      <c r="F46" s="1583"/>
      <c r="G46" s="1931" t="s">
        <v>312</v>
      </c>
      <c r="H46" s="1583"/>
      <c r="I46" s="1931" t="s">
        <v>317</v>
      </c>
      <c r="J46" s="1583"/>
      <c r="K46" s="1583"/>
      <c r="L46" s="1931" t="s">
        <v>312</v>
      </c>
      <c r="M46" s="1583"/>
      <c r="N46" s="1583"/>
      <c r="O46" s="1931"/>
      <c r="P46" s="1583"/>
      <c r="Q46" s="1931"/>
      <c r="R46" s="1583"/>
      <c r="S46" s="1932" t="s">
        <v>40</v>
      </c>
      <c r="T46" s="1583"/>
      <c r="U46" s="1583"/>
      <c r="V46" s="1583"/>
      <c r="W46" s="1583"/>
      <c r="X46" s="1583"/>
      <c r="Y46" s="1583"/>
      <c r="Z46" s="1583"/>
      <c r="AA46" s="1931" t="s">
        <v>306</v>
      </c>
      <c r="AB46" s="1583"/>
      <c r="AC46" s="1583"/>
      <c r="AD46" s="1583"/>
      <c r="AE46" s="1583"/>
      <c r="AF46" s="1931" t="s">
        <v>307</v>
      </c>
      <c r="AG46" s="1583"/>
      <c r="AH46" s="1583"/>
      <c r="AI46" s="472" t="s">
        <v>86</v>
      </c>
      <c r="AJ46" s="1933" t="s">
        <v>308</v>
      </c>
      <c r="AK46" s="1583"/>
      <c r="AL46" s="1583"/>
      <c r="AM46" s="1583"/>
      <c r="AN46" s="1583"/>
      <c r="AO46" s="1583"/>
      <c r="AP46" s="471">
        <v>3150962889</v>
      </c>
      <c r="AQ46" s="531">
        <v>0</v>
      </c>
      <c r="AR46" s="470">
        <v>0</v>
      </c>
      <c r="AS46" s="470">
        <v>0</v>
      </c>
      <c r="AT46" s="530">
        <v>295060203</v>
      </c>
      <c r="AU46" s="471">
        <v>-295060203</v>
      </c>
      <c r="AV46" s="530">
        <v>295060203</v>
      </c>
      <c r="AW46" s="470">
        <v>0</v>
      </c>
      <c r="AX46" s="530">
        <v>295060203</v>
      </c>
      <c r="AY46" s="470">
        <v>0</v>
      </c>
      <c r="AZ46" s="471">
        <v>295060203</v>
      </c>
      <c r="BA46" s="470">
        <v>0</v>
      </c>
      <c r="BB46" s="470">
        <v>0</v>
      </c>
    </row>
    <row r="47" spans="1:54" hidden="1" x14ac:dyDescent="0.25">
      <c r="A47" s="1931" t="s">
        <v>35</v>
      </c>
      <c r="B47" s="1583"/>
      <c r="C47" s="1931" t="s">
        <v>312</v>
      </c>
      <c r="D47" s="1583"/>
      <c r="E47" s="1931" t="s">
        <v>313</v>
      </c>
      <c r="F47" s="1583"/>
      <c r="G47" s="1931" t="s">
        <v>312</v>
      </c>
      <c r="H47" s="1583"/>
      <c r="I47" s="1931" t="s">
        <v>317</v>
      </c>
      <c r="J47" s="1583"/>
      <c r="K47" s="1583"/>
      <c r="L47" s="1931" t="s">
        <v>315</v>
      </c>
      <c r="M47" s="1583"/>
      <c r="N47" s="1583"/>
      <c r="O47" s="1931"/>
      <c r="P47" s="1583"/>
      <c r="Q47" s="1931"/>
      <c r="R47" s="1583"/>
      <c r="S47" s="1932" t="s">
        <v>41</v>
      </c>
      <c r="T47" s="1583"/>
      <c r="U47" s="1583"/>
      <c r="V47" s="1583"/>
      <c r="W47" s="1583"/>
      <c r="X47" s="1583"/>
      <c r="Y47" s="1583"/>
      <c r="Z47" s="1583"/>
      <c r="AA47" s="1931" t="s">
        <v>306</v>
      </c>
      <c r="AB47" s="1583"/>
      <c r="AC47" s="1583"/>
      <c r="AD47" s="1583"/>
      <c r="AE47" s="1583"/>
      <c r="AF47" s="1931" t="s">
        <v>307</v>
      </c>
      <c r="AG47" s="1583"/>
      <c r="AH47" s="1583"/>
      <c r="AI47" s="472" t="s">
        <v>86</v>
      </c>
      <c r="AJ47" s="1933" t="s">
        <v>308</v>
      </c>
      <c r="AK47" s="1583"/>
      <c r="AL47" s="1583"/>
      <c r="AM47" s="1583"/>
      <c r="AN47" s="1583"/>
      <c r="AO47" s="1583"/>
      <c r="AP47" s="471">
        <v>2597340556</v>
      </c>
      <c r="AQ47" s="531">
        <v>0</v>
      </c>
      <c r="AR47" s="470">
        <v>0</v>
      </c>
      <c r="AS47" s="470">
        <v>0</v>
      </c>
      <c r="AT47" s="530">
        <v>240582422</v>
      </c>
      <c r="AU47" s="471">
        <v>-240582422</v>
      </c>
      <c r="AV47" s="530">
        <v>240582422</v>
      </c>
      <c r="AW47" s="470">
        <v>0</v>
      </c>
      <c r="AX47" s="530">
        <v>240582422</v>
      </c>
      <c r="AY47" s="470">
        <v>0</v>
      </c>
      <c r="AZ47" s="471">
        <v>240582422</v>
      </c>
      <c r="BA47" s="470">
        <v>0</v>
      </c>
      <c r="BB47" s="470">
        <v>0</v>
      </c>
    </row>
    <row r="48" spans="1:54" hidden="1" x14ac:dyDescent="0.25">
      <c r="A48" s="1931" t="s">
        <v>35</v>
      </c>
      <c r="B48" s="1583"/>
      <c r="C48" s="1931" t="s">
        <v>312</v>
      </c>
      <c r="D48" s="1583"/>
      <c r="E48" s="1931" t="s">
        <v>313</v>
      </c>
      <c r="F48" s="1583"/>
      <c r="G48" s="1931" t="s">
        <v>312</v>
      </c>
      <c r="H48" s="1583"/>
      <c r="I48" s="1931" t="s">
        <v>317</v>
      </c>
      <c r="J48" s="1583"/>
      <c r="K48" s="1583"/>
      <c r="L48" s="1931" t="s">
        <v>318</v>
      </c>
      <c r="M48" s="1583"/>
      <c r="N48" s="1583"/>
      <c r="O48" s="1931"/>
      <c r="P48" s="1583"/>
      <c r="Q48" s="1931"/>
      <c r="R48" s="1583"/>
      <c r="S48" s="1932" t="s">
        <v>42</v>
      </c>
      <c r="T48" s="1583"/>
      <c r="U48" s="1583"/>
      <c r="V48" s="1583"/>
      <c r="W48" s="1583"/>
      <c r="X48" s="1583"/>
      <c r="Y48" s="1583"/>
      <c r="Z48" s="1583"/>
      <c r="AA48" s="1931" t="s">
        <v>306</v>
      </c>
      <c r="AB48" s="1583"/>
      <c r="AC48" s="1583"/>
      <c r="AD48" s="1583"/>
      <c r="AE48" s="1583"/>
      <c r="AF48" s="1931" t="s">
        <v>307</v>
      </c>
      <c r="AG48" s="1583"/>
      <c r="AH48" s="1583"/>
      <c r="AI48" s="472" t="s">
        <v>86</v>
      </c>
      <c r="AJ48" s="1933" t="s">
        <v>308</v>
      </c>
      <c r="AK48" s="1583"/>
      <c r="AL48" s="1583"/>
      <c r="AM48" s="1583"/>
      <c r="AN48" s="1583"/>
      <c r="AO48" s="1583"/>
      <c r="AP48" s="471">
        <v>4253886505</v>
      </c>
      <c r="AQ48" s="531">
        <v>0</v>
      </c>
      <c r="AR48" s="470">
        <v>0</v>
      </c>
      <c r="AS48" s="470">
        <v>0</v>
      </c>
      <c r="AT48" s="530">
        <v>4097223893</v>
      </c>
      <c r="AU48" s="471">
        <v>-4097223893</v>
      </c>
      <c r="AV48" s="530">
        <v>4097223893</v>
      </c>
      <c r="AW48" s="470">
        <v>0</v>
      </c>
      <c r="AX48" s="530">
        <v>4097223893</v>
      </c>
      <c r="AY48" s="470">
        <v>0</v>
      </c>
      <c r="AZ48" s="471">
        <v>4097223893</v>
      </c>
      <c r="BA48" s="470">
        <v>0</v>
      </c>
      <c r="BB48" s="470">
        <v>0</v>
      </c>
    </row>
    <row r="49" spans="1:54" hidden="1" x14ac:dyDescent="0.25">
      <c r="A49" s="1931" t="s">
        <v>35</v>
      </c>
      <c r="B49" s="1583"/>
      <c r="C49" s="1931" t="s">
        <v>312</v>
      </c>
      <c r="D49" s="1583"/>
      <c r="E49" s="1931" t="s">
        <v>313</v>
      </c>
      <c r="F49" s="1583"/>
      <c r="G49" s="1931" t="s">
        <v>312</v>
      </c>
      <c r="H49" s="1583"/>
      <c r="I49" s="1931" t="s">
        <v>317</v>
      </c>
      <c r="J49" s="1583"/>
      <c r="K49" s="1583"/>
      <c r="L49" s="1931" t="s">
        <v>319</v>
      </c>
      <c r="M49" s="1583"/>
      <c r="N49" s="1583"/>
      <c r="O49" s="1931"/>
      <c r="P49" s="1583"/>
      <c r="Q49" s="1931"/>
      <c r="R49" s="1583"/>
      <c r="S49" s="1932" t="s">
        <v>43</v>
      </c>
      <c r="T49" s="1583"/>
      <c r="U49" s="1583"/>
      <c r="V49" s="1583"/>
      <c r="W49" s="1583"/>
      <c r="X49" s="1583"/>
      <c r="Y49" s="1583"/>
      <c r="Z49" s="1583"/>
      <c r="AA49" s="1931" t="s">
        <v>306</v>
      </c>
      <c r="AB49" s="1583"/>
      <c r="AC49" s="1583"/>
      <c r="AD49" s="1583"/>
      <c r="AE49" s="1583"/>
      <c r="AF49" s="1931" t="s">
        <v>307</v>
      </c>
      <c r="AG49" s="1583"/>
      <c r="AH49" s="1583"/>
      <c r="AI49" s="472" t="s">
        <v>86</v>
      </c>
      <c r="AJ49" s="1933" t="s">
        <v>308</v>
      </c>
      <c r="AK49" s="1583"/>
      <c r="AL49" s="1583"/>
      <c r="AM49" s="1583"/>
      <c r="AN49" s="1583"/>
      <c r="AO49" s="1583"/>
      <c r="AP49" s="471">
        <v>4008125026</v>
      </c>
      <c r="AQ49" s="531">
        <v>0</v>
      </c>
      <c r="AR49" s="470">
        <v>0</v>
      </c>
      <c r="AS49" s="470">
        <v>0</v>
      </c>
      <c r="AT49" s="530">
        <v>286310237</v>
      </c>
      <c r="AU49" s="471">
        <v>-286310237</v>
      </c>
      <c r="AV49" s="530">
        <v>286310237</v>
      </c>
      <c r="AW49" s="470">
        <v>0</v>
      </c>
      <c r="AX49" s="530">
        <v>286310237</v>
      </c>
      <c r="AY49" s="470">
        <v>0</v>
      </c>
      <c r="AZ49" s="471">
        <v>286310237</v>
      </c>
      <c r="BA49" s="470">
        <v>0</v>
      </c>
      <c r="BB49" s="470">
        <v>0</v>
      </c>
    </row>
    <row r="50" spans="1:54" hidden="1" x14ac:dyDescent="0.25">
      <c r="A50" s="1931" t="s">
        <v>35</v>
      </c>
      <c r="B50" s="1583"/>
      <c r="C50" s="1931" t="s">
        <v>312</v>
      </c>
      <c r="D50" s="1583"/>
      <c r="E50" s="1931" t="s">
        <v>313</v>
      </c>
      <c r="F50" s="1583"/>
      <c r="G50" s="1931" t="s">
        <v>312</v>
      </c>
      <c r="H50" s="1583"/>
      <c r="I50" s="1931" t="s">
        <v>317</v>
      </c>
      <c r="J50" s="1583"/>
      <c r="K50" s="1583"/>
      <c r="L50" s="1931" t="s">
        <v>44</v>
      </c>
      <c r="M50" s="1583"/>
      <c r="N50" s="1583"/>
      <c r="O50" s="1931"/>
      <c r="P50" s="1583"/>
      <c r="Q50" s="1931"/>
      <c r="R50" s="1583"/>
      <c r="S50" s="1932" t="s">
        <v>45</v>
      </c>
      <c r="T50" s="1583"/>
      <c r="U50" s="1583"/>
      <c r="V50" s="1583"/>
      <c r="W50" s="1583"/>
      <c r="X50" s="1583"/>
      <c r="Y50" s="1583"/>
      <c r="Z50" s="1583"/>
      <c r="AA50" s="1931" t="s">
        <v>306</v>
      </c>
      <c r="AB50" s="1583"/>
      <c r="AC50" s="1583"/>
      <c r="AD50" s="1583"/>
      <c r="AE50" s="1583"/>
      <c r="AF50" s="1931" t="s">
        <v>307</v>
      </c>
      <c r="AG50" s="1583"/>
      <c r="AH50" s="1583"/>
      <c r="AI50" s="472" t="s">
        <v>86</v>
      </c>
      <c r="AJ50" s="1933" t="s">
        <v>308</v>
      </c>
      <c r="AK50" s="1583"/>
      <c r="AL50" s="1583"/>
      <c r="AM50" s="1583"/>
      <c r="AN50" s="1583"/>
      <c r="AO50" s="1583"/>
      <c r="AP50" s="471">
        <v>7990939236</v>
      </c>
      <c r="AQ50" s="531">
        <v>0</v>
      </c>
      <c r="AR50" s="470">
        <v>0</v>
      </c>
      <c r="AS50" s="470">
        <v>0</v>
      </c>
      <c r="AT50" s="530">
        <v>16979341</v>
      </c>
      <c r="AU50" s="471">
        <v>-16979341</v>
      </c>
      <c r="AV50" s="530">
        <v>16979341</v>
      </c>
      <c r="AW50" s="470">
        <v>0</v>
      </c>
      <c r="AX50" s="530">
        <v>16979341</v>
      </c>
      <c r="AY50" s="470">
        <v>0</v>
      </c>
      <c r="AZ50" s="471">
        <v>16979341</v>
      </c>
      <c r="BA50" s="470">
        <v>0</v>
      </c>
      <c r="BB50" s="470">
        <v>0</v>
      </c>
    </row>
    <row r="51" spans="1:54" hidden="1" x14ac:dyDescent="0.25">
      <c r="A51" s="1931" t="s">
        <v>35</v>
      </c>
      <c r="B51" s="1583"/>
      <c r="C51" s="1931" t="s">
        <v>312</v>
      </c>
      <c r="D51" s="1583"/>
      <c r="E51" s="1931" t="s">
        <v>313</v>
      </c>
      <c r="F51" s="1583"/>
      <c r="G51" s="1931" t="s">
        <v>312</v>
      </c>
      <c r="H51" s="1583"/>
      <c r="I51" s="1931" t="s">
        <v>317</v>
      </c>
      <c r="J51" s="1583"/>
      <c r="K51" s="1583"/>
      <c r="L51" s="1931" t="s">
        <v>320</v>
      </c>
      <c r="M51" s="1583"/>
      <c r="N51" s="1583"/>
      <c r="O51" s="1931"/>
      <c r="P51" s="1583"/>
      <c r="Q51" s="1931"/>
      <c r="R51" s="1583"/>
      <c r="S51" s="1932" t="s">
        <v>46</v>
      </c>
      <c r="T51" s="1583"/>
      <c r="U51" s="1583"/>
      <c r="V51" s="1583"/>
      <c r="W51" s="1583"/>
      <c r="X51" s="1583"/>
      <c r="Y51" s="1583"/>
      <c r="Z51" s="1583"/>
      <c r="AA51" s="1931" t="s">
        <v>306</v>
      </c>
      <c r="AB51" s="1583"/>
      <c r="AC51" s="1583"/>
      <c r="AD51" s="1583"/>
      <c r="AE51" s="1583"/>
      <c r="AF51" s="1931" t="s">
        <v>307</v>
      </c>
      <c r="AG51" s="1583"/>
      <c r="AH51" s="1583"/>
      <c r="AI51" s="472" t="s">
        <v>86</v>
      </c>
      <c r="AJ51" s="1933" t="s">
        <v>308</v>
      </c>
      <c r="AK51" s="1583"/>
      <c r="AL51" s="1583"/>
      <c r="AM51" s="1583"/>
      <c r="AN51" s="1583"/>
      <c r="AO51" s="1583"/>
      <c r="AP51" s="471">
        <v>2013745788</v>
      </c>
      <c r="AQ51" s="531">
        <v>0</v>
      </c>
      <c r="AR51" s="470">
        <v>0</v>
      </c>
      <c r="AS51" s="470">
        <v>0</v>
      </c>
      <c r="AT51" s="530">
        <v>186140492</v>
      </c>
      <c r="AU51" s="471">
        <v>-186140492</v>
      </c>
      <c r="AV51" s="530">
        <v>186140492</v>
      </c>
      <c r="AW51" s="470">
        <v>0</v>
      </c>
      <c r="AX51" s="530">
        <v>186140492</v>
      </c>
      <c r="AY51" s="470">
        <v>0</v>
      </c>
      <c r="AZ51" s="471">
        <v>186140492</v>
      </c>
      <c r="BA51" s="470">
        <v>0</v>
      </c>
      <c r="BB51" s="470">
        <v>0</v>
      </c>
    </row>
    <row r="52" spans="1:54" hidden="1" x14ac:dyDescent="0.25">
      <c r="A52" s="1935" t="s">
        <v>35</v>
      </c>
      <c r="B52" s="1583"/>
      <c r="C52" s="1935" t="s">
        <v>312</v>
      </c>
      <c r="D52" s="1583"/>
      <c r="E52" s="1935" t="s">
        <v>313</v>
      </c>
      <c r="F52" s="1583"/>
      <c r="G52" s="1935" t="s">
        <v>312</v>
      </c>
      <c r="H52" s="1583"/>
      <c r="I52" s="1935" t="s">
        <v>321</v>
      </c>
      <c r="J52" s="1583"/>
      <c r="K52" s="1583"/>
      <c r="L52" s="1935"/>
      <c r="M52" s="1583"/>
      <c r="N52" s="1583"/>
      <c r="O52" s="1935"/>
      <c r="P52" s="1583"/>
      <c r="Q52" s="1935"/>
      <c r="R52" s="1583"/>
      <c r="S52" s="1934" t="s">
        <v>223</v>
      </c>
      <c r="T52" s="1583"/>
      <c r="U52" s="1583"/>
      <c r="V52" s="1583"/>
      <c r="W52" s="1583"/>
      <c r="X52" s="1583"/>
      <c r="Y52" s="1583"/>
      <c r="Z52" s="1583"/>
      <c r="AA52" s="1935" t="s">
        <v>306</v>
      </c>
      <c r="AB52" s="1583"/>
      <c r="AC52" s="1583"/>
      <c r="AD52" s="1583"/>
      <c r="AE52" s="1583"/>
      <c r="AF52" s="1935" t="s">
        <v>307</v>
      </c>
      <c r="AG52" s="1583"/>
      <c r="AH52" s="1583"/>
      <c r="AI52" s="475" t="s">
        <v>86</v>
      </c>
      <c r="AJ52" s="1936" t="s">
        <v>308</v>
      </c>
      <c r="AK52" s="1583"/>
      <c r="AL52" s="1583"/>
      <c r="AM52" s="1583"/>
      <c r="AN52" s="1583"/>
      <c r="AO52" s="1583"/>
      <c r="AP52" s="474">
        <v>572000000</v>
      </c>
      <c r="AQ52" s="528">
        <v>0</v>
      </c>
      <c r="AR52" s="473">
        <v>0</v>
      </c>
      <c r="AS52" s="473">
        <v>0</v>
      </c>
      <c r="AT52" s="527">
        <v>48385587</v>
      </c>
      <c r="AU52" s="474">
        <v>-48385587</v>
      </c>
      <c r="AV52" s="527">
        <v>48385587</v>
      </c>
      <c r="AW52" s="473">
        <v>0</v>
      </c>
      <c r="AX52" s="527">
        <v>48385587</v>
      </c>
      <c r="AY52" s="473">
        <v>0</v>
      </c>
      <c r="AZ52" s="474">
        <v>48385587</v>
      </c>
      <c r="BA52" s="473">
        <v>0</v>
      </c>
      <c r="BB52" s="473">
        <v>0</v>
      </c>
    </row>
    <row r="53" spans="1:54" hidden="1" x14ac:dyDescent="0.25">
      <c r="A53" s="1931" t="s">
        <v>35</v>
      </c>
      <c r="B53" s="1583"/>
      <c r="C53" s="1931" t="s">
        <v>312</v>
      </c>
      <c r="D53" s="1583"/>
      <c r="E53" s="1931" t="s">
        <v>313</v>
      </c>
      <c r="F53" s="1583"/>
      <c r="G53" s="1931" t="s">
        <v>312</v>
      </c>
      <c r="H53" s="1583"/>
      <c r="I53" s="1931" t="s">
        <v>321</v>
      </c>
      <c r="J53" s="1583"/>
      <c r="K53" s="1583"/>
      <c r="L53" s="1931" t="s">
        <v>312</v>
      </c>
      <c r="M53" s="1583"/>
      <c r="N53" s="1583"/>
      <c r="O53" s="1931"/>
      <c r="P53" s="1583"/>
      <c r="Q53" s="1931"/>
      <c r="R53" s="1583"/>
      <c r="S53" s="1932" t="s">
        <v>47</v>
      </c>
      <c r="T53" s="1583"/>
      <c r="U53" s="1583"/>
      <c r="V53" s="1583"/>
      <c r="W53" s="1583"/>
      <c r="X53" s="1583"/>
      <c r="Y53" s="1583"/>
      <c r="Z53" s="1583"/>
      <c r="AA53" s="1931" t="s">
        <v>306</v>
      </c>
      <c r="AB53" s="1583"/>
      <c r="AC53" s="1583"/>
      <c r="AD53" s="1583"/>
      <c r="AE53" s="1583"/>
      <c r="AF53" s="1931" t="s">
        <v>307</v>
      </c>
      <c r="AG53" s="1583"/>
      <c r="AH53" s="1583"/>
      <c r="AI53" s="472" t="s">
        <v>86</v>
      </c>
      <c r="AJ53" s="1933" t="s">
        <v>308</v>
      </c>
      <c r="AK53" s="1583"/>
      <c r="AL53" s="1583"/>
      <c r="AM53" s="1583"/>
      <c r="AN53" s="1583"/>
      <c r="AO53" s="1583"/>
      <c r="AP53" s="471">
        <v>300000000</v>
      </c>
      <c r="AQ53" s="531">
        <v>0</v>
      </c>
      <c r="AR53" s="470">
        <v>0</v>
      </c>
      <c r="AS53" s="470">
        <v>0</v>
      </c>
      <c r="AT53" s="530">
        <v>30878738</v>
      </c>
      <c r="AU53" s="471">
        <v>-30878738</v>
      </c>
      <c r="AV53" s="530">
        <v>30878738</v>
      </c>
      <c r="AW53" s="470">
        <v>0</v>
      </c>
      <c r="AX53" s="530">
        <v>30878738</v>
      </c>
      <c r="AY53" s="470">
        <v>0</v>
      </c>
      <c r="AZ53" s="471">
        <v>30878738</v>
      </c>
      <c r="BA53" s="470">
        <v>0</v>
      </c>
      <c r="BB53" s="470">
        <v>0</v>
      </c>
    </row>
    <row r="54" spans="1:54" hidden="1" x14ac:dyDescent="0.25">
      <c r="A54" s="1931" t="s">
        <v>35</v>
      </c>
      <c r="B54" s="1583"/>
      <c r="C54" s="1931" t="s">
        <v>312</v>
      </c>
      <c r="D54" s="1583"/>
      <c r="E54" s="1931" t="s">
        <v>313</v>
      </c>
      <c r="F54" s="1583"/>
      <c r="G54" s="1931" t="s">
        <v>312</v>
      </c>
      <c r="H54" s="1583"/>
      <c r="I54" s="1931" t="s">
        <v>321</v>
      </c>
      <c r="J54" s="1583"/>
      <c r="K54" s="1583"/>
      <c r="L54" s="1931" t="s">
        <v>322</v>
      </c>
      <c r="M54" s="1583"/>
      <c r="N54" s="1583"/>
      <c r="O54" s="1931"/>
      <c r="P54" s="1583"/>
      <c r="Q54" s="1931"/>
      <c r="R54" s="1583"/>
      <c r="S54" s="1932" t="s">
        <v>48</v>
      </c>
      <c r="T54" s="1583"/>
      <c r="U54" s="1583"/>
      <c r="V54" s="1583"/>
      <c r="W54" s="1583"/>
      <c r="X54" s="1583"/>
      <c r="Y54" s="1583"/>
      <c r="Z54" s="1583"/>
      <c r="AA54" s="1931" t="s">
        <v>306</v>
      </c>
      <c r="AB54" s="1583"/>
      <c r="AC54" s="1583"/>
      <c r="AD54" s="1583"/>
      <c r="AE54" s="1583"/>
      <c r="AF54" s="1931" t="s">
        <v>307</v>
      </c>
      <c r="AG54" s="1583"/>
      <c r="AH54" s="1583"/>
      <c r="AI54" s="472" t="s">
        <v>86</v>
      </c>
      <c r="AJ54" s="1933" t="s">
        <v>308</v>
      </c>
      <c r="AK54" s="1583"/>
      <c r="AL54" s="1583"/>
      <c r="AM54" s="1583"/>
      <c r="AN54" s="1583"/>
      <c r="AO54" s="1583"/>
      <c r="AP54" s="471">
        <v>272000000</v>
      </c>
      <c r="AQ54" s="531">
        <v>0</v>
      </c>
      <c r="AR54" s="470">
        <v>0</v>
      </c>
      <c r="AS54" s="470">
        <v>0</v>
      </c>
      <c r="AT54" s="530">
        <v>17506849</v>
      </c>
      <c r="AU54" s="471">
        <v>-17506849</v>
      </c>
      <c r="AV54" s="530">
        <v>17506849</v>
      </c>
      <c r="AW54" s="470">
        <v>0</v>
      </c>
      <c r="AX54" s="530">
        <v>17506849</v>
      </c>
      <c r="AY54" s="470">
        <v>0</v>
      </c>
      <c r="AZ54" s="471">
        <v>17506849</v>
      </c>
      <c r="BA54" s="470">
        <v>0</v>
      </c>
      <c r="BB54" s="470">
        <v>0</v>
      </c>
    </row>
    <row r="55" spans="1:54" hidden="1" x14ac:dyDescent="0.25">
      <c r="A55" s="1931" t="s">
        <v>35</v>
      </c>
      <c r="B55" s="1583"/>
      <c r="C55" s="1931" t="s">
        <v>312</v>
      </c>
      <c r="D55" s="1583"/>
      <c r="E55" s="1931" t="s">
        <v>313</v>
      </c>
      <c r="F55" s="1583"/>
      <c r="G55" s="1931" t="s">
        <v>312</v>
      </c>
      <c r="H55" s="1583"/>
      <c r="I55" s="1931" t="s">
        <v>86</v>
      </c>
      <c r="J55" s="1583"/>
      <c r="K55" s="1583"/>
      <c r="L55" s="1931"/>
      <c r="M55" s="1583"/>
      <c r="N55" s="1583"/>
      <c r="O55" s="1931"/>
      <c r="P55" s="1583"/>
      <c r="Q55" s="1931"/>
      <c r="R55" s="1583"/>
      <c r="S55" s="1932" t="s">
        <v>699</v>
      </c>
      <c r="T55" s="1583"/>
      <c r="U55" s="1583"/>
      <c r="V55" s="1583"/>
      <c r="W55" s="1583"/>
      <c r="X55" s="1583"/>
      <c r="Y55" s="1583"/>
      <c r="Z55" s="1583"/>
      <c r="AA55" s="1931" t="s">
        <v>306</v>
      </c>
      <c r="AB55" s="1583"/>
      <c r="AC55" s="1583"/>
      <c r="AD55" s="1583"/>
      <c r="AE55" s="1583"/>
      <c r="AF55" s="1931" t="s">
        <v>307</v>
      </c>
      <c r="AG55" s="1583"/>
      <c r="AH55" s="1583"/>
      <c r="AI55" s="472" t="s">
        <v>86</v>
      </c>
      <c r="AJ55" s="1933" t="s">
        <v>308</v>
      </c>
      <c r="AK55" s="1583"/>
      <c r="AL55" s="1583"/>
      <c r="AM55" s="1583"/>
      <c r="AN55" s="1583"/>
      <c r="AO55" s="1583"/>
      <c r="AP55" s="470">
        <v>0</v>
      </c>
      <c r="AQ55" s="531">
        <v>0</v>
      </c>
      <c r="AR55" s="470">
        <v>0</v>
      </c>
      <c r="AS55" s="471">
        <v>9382000000</v>
      </c>
      <c r="AT55" s="531">
        <v>0</v>
      </c>
      <c r="AU55" s="470">
        <v>0</v>
      </c>
      <c r="AV55" s="531">
        <v>0</v>
      </c>
      <c r="AW55" s="470">
        <v>0</v>
      </c>
      <c r="AX55" s="531">
        <v>0</v>
      </c>
      <c r="AY55" s="470">
        <v>0</v>
      </c>
      <c r="AZ55" s="470">
        <v>0</v>
      </c>
      <c r="BA55" s="470">
        <v>0</v>
      </c>
      <c r="BB55" s="470">
        <v>0</v>
      </c>
    </row>
    <row r="56" spans="1:54" hidden="1" x14ac:dyDescent="0.25">
      <c r="A56" s="1935" t="s">
        <v>35</v>
      </c>
      <c r="B56" s="1583"/>
      <c r="C56" s="1935" t="s">
        <v>312</v>
      </c>
      <c r="D56" s="1583"/>
      <c r="E56" s="1935" t="s">
        <v>313</v>
      </c>
      <c r="F56" s="1583"/>
      <c r="G56" s="1935" t="s">
        <v>315</v>
      </c>
      <c r="H56" s="1583"/>
      <c r="I56" s="1935"/>
      <c r="J56" s="1583"/>
      <c r="K56" s="1583"/>
      <c r="L56" s="1935"/>
      <c r="M56" s="1583"/>
      <c r="N56" s="1583"/>
      <c r="O56" s="1935"/>
      <c r="P56" s="1583"/>
      <c r="Q56" s="1935"/>
      <c r="R56" s="1583"/>
      <c r="S56" s="1934" t="s">
        <v>226</v>
      </c>
      <c r="T56" s="1583"/>
      <c r="U56" s="1583"/>
      <c r="V56" s="1583"/>
      <c r="W56" s="1583"/>
      <c r="X56" s="1583"/>
      <c r="Y56" s="1583"/>
      <c r="Z56" s="1583"/>
      <c r="AA56" s="1935" t="s">
        <v>306</v>
      </c>
      <c r="AB56" s="1583"/>
      <c r="AC56" s="1583"/>
      <c r="AD56" s="1583"/>
      <c r="AE56" s="1583"/>
      <c r="AF56" s="1935" t="s">
        <v>307</v>
      </c>
      <c r="AG56" s="1583"/>
      <c r="AH56" s="1583"/>
      <c r="AI56" s="475" t="s">
        <v>86</v>
      </c>
      <c r="AJ56" s="1936" t="s">
        <v>308</v>
      </c>
      <c r="AK56" s="1583"/>
      <c r="AL56" s="1583"/>
      <c r="AM56" s="1583"/>
      <c r="AN56" s="1583"/>
      <c r="AO56" s="1583"/>
      <c r="AP56" s="474">
        <v>2620100000</v>
      </c>
      <c r="AQ56" s="527">
        <v>70900000</v>
      </c>
      <c r="AR56" s="474">
        <v>97571</v>
      </c>
      <c r="AS56" s="473">
        <v>0</v>
      </c>
      <c r="AT56" s="527">
        <v>36856155</v>
      </c>
      <c r="AU56" s="474">
        <v>34043845</v>
      </c>
      <c r="AV56" s="527">
        <v>216965881</v>
      </c>
      <c r="AW56" s="474">
        <v>-180109726</v>
      </c>
      <c r="AX56" s="527">
        <v>229901641</v>
      </c>
      <c r="AY56" s="474">
        <v>-12935760</v>
      </c>
      <c r="AZ56" s="474">
        <v>229901641</v>
      </c>
      <c r="BA56" s="473">
        <v>0</v>
      </c>
      <c r="BB56" s="473">
        <v>0</v>
      </c>
    </row>
    <row r="57" spans="1:54" hidden="1" x14ac:dyDescent="0.25">
      <c r="A57" s="1931" t="s">
        <v>35</v>
      </c>
      <c r="B57" s="1583"/>
      <c r="C57" s="1931" t="s">
        <v>312</v>
      </c>
      <c r="D57" s="1583"/>
      <c r="E57" s="1931" t="s">
        <v>313</v>
      </c>
      <c r="F57" s="1583"/>
      <c r="G57" s="1931" t="s">
        <v>315</v>
      </c>
      <c r="H57" s="1583"/>
      <c r="I57" s="1931" t="s">
        <v>323</v>
      </c>
      <c r="J57" s="1583"/>
      <c r="K57" s="1583"/>
      <c r="L57" s="1931"/>
      <c r="M57" s="1583"/>
      <c r="N57" s="1583"/>
      <c r="O57" s="1931"/>
      <c r="P57" s="1583"/>
      <c r="Q57" s="1931"/>
      <c r="R57" s="1583"/>
      <c r="S57" s="1932" t="s">
        <v>49</v>
      </c>
      <c r="T57" s="1583"/>
      <c r="U57" s="1583"/>
      <c r="V57" s="1583"/>
      <c r="W57" s="1583"/>
      <c r="X57" s="1583"/>
      <c r="Y57" s="1583"/>
      <c r="Z57" s="1583"/>
      <c r="AA57" s="1931" t="s">
        <v>306</v>
      </c>
      <c r="AB57" s="1583"/>
      <c r="AC57" s="1583"/>
      <c r="AD57" s="1583"/>
      <c r="AE57" s="1583"/>
      <c r="AF57" s="1931" t="s">
        <v>307</v>
      </c>
      <c r="AG57" s="1583"/>
      <c r="AH57" s="1583"/>
      <c r="AI57" s="472" t="s">
        <v>86</v>
      </c>
      <c r="AJ57" s="1933" t="s">
        <v>308</v>
      </c>
      <c r="AK57" s="1583"/>
      <c r="AL57" s="1583"/>
      <c r="AM57" s="1583"/>
      <c r="AN57" s="1583"/>
      <c r="AO57" s="1583"/>
      <c r="AP57" s="471">
        <v>2620100000</v>
      </c>
      <c r="AQ57" s="530">
        <v>70900000</v>
      </c>
      <c r="AR57" s="471">
        <v>97571</v>
      </c>
      <c r="AS57" s="470">
        <v>0</v>
      </c>
      <c r="AT57" s="530">
        <v>36856155</v>
      </c>
      <c r="AU57" s="471">
        <v>34043845</v>
      </c>
      <c r="AV57" s="530">
        <v>216965881</v>
      </c>
      <c r="AW57" s="471">
        <v>-180109726</v>
      </c>
      <c r="AX57" s="530">
        <v>229901641</v>
      </c>
      <c r="AY57" s="471">
        <v>-12935760</v>
      </c>
      <c r="AZ57" s="471">
        <v>229901641</v>
      </c>
      <c r="BA57" s="470">
        <v>0</v>
      </c>
      <c r="BB57" s="470">
        <v>0</v>
      </c>
    </row>
    <row r="58" spans="1:54" hidden="1" x14ac:dyDescent="0.25">
      <c r="A58" s="1935" t="s">
        <v>35</v>
      </c>
      <c r="B58" s="1583"/>
      <c r="C58" s="1935" t="s">
        <v>312</v>
      </c>
      <c r="D58" s="1583"/>
      <c r="E58" s="1935" t="s">
        <v>313</v>
      </c>
      <c r="F58" s="1583"/>
      <c r="G58" s="1935" t="s">
        <v>317</v>
      </c>
      <c r="H58" s="1583"/>
      <c r="I58" s="1935"/>
      <c r="J58" s="1583"/>
      <c r="K58" s="1583"/>
      <c r="L58" s="1935"/>
      <c r="M58" s="1583"/>
      <c r="N58" s="1583"/>
      <c r="O58" s="1935"/>
      <c r="P58" s="1583"/>
      <c r="Q58" s="1935"/>
      <c r="R58" s="1583"/>
      <c r="S58" s="1934" t="s">
        <v>228</v>
      </c>
      <c r="T58" s="1583"/>
      <c r="U58" s="1583"/>
      <c r="V58" s="1583"/>
      <c r="W58" s="1583"/>
      <c r="X58" s="1583"/>
      <c r="Y58" s="1583"/>
      <c r="Z58" s="1583"/>
      <c r="AA58" s="1935" t="s">
        <v>306</v>
      </c>
      <c r="AB58" s="1583"/>
      <c r="AC58" s="1583"/>
      <c r="AD58" s="1583"/>
      <c r="AE58" s="1583"/>
      <c r="AF58" s="1935" t="s">
        <v>307</v>
      </c>
      <c r="AG58" s="1583"/>
      <c r="AH58" s="1583"/>
      <c r="AI58" s="475" t="s">
        <v>86</v>
      </c>
      <c r="AJ58" s="1936" t="s">
        <v>308</v>
      </c>
      <c r="AK58" s="1583"/>
      <c r="AL58" s="1583"/>
      <c r="AM58" s="1583"/>
      <c r="AN58" s="1583"/>
      <c r="AO58" s="1583"/>
      <c r="AP58" s="474">
        <v>35057916667</v>
      </c>
      <c r="AQ58" s="528">
        <v>0</v>
      </c>
      <c r="AR58" s="473">
        <v>0</v>
      </c>
      <c r="AS58" s="473">
        <v>0</v>
      </c>
      <c r="AT58" s="527">
        <v>3701612400</v>
      </c>
      <c r="AU58" s="474">
        <v>-3701612400</v>
      </c>
      <c r="AV58" s="527">
        <v>3701612400</v>
      </c>
      <c r="AW58" s="473">
        <v>0</v>
      </c>
      <c r="AX58" s="527">
        <v>3701612400</v>
      </c>
      <c r="AY58" s="473">
        <v>0</v>
      </c>
      <c r="AZ58" s="474">
        <v>3701612400</v>
      </c>
      <c r="BA58" s="473">
        <v>0</v>
      </c>
      <c r="BB58" s="474">
        <v>4396806</v>
      </c>
    </row>
    <row r="59" spans="1:54" hidden="1" x14ac:dyDescent="0.25">
      <c r="A59" s="1935" t="s">
        <v>35</v>
      </c>
      <c r="B59" s="1583"/>
      <c r="C59" s="1935" t="s">
        <v>312</v>
      </c>
      <c r="D59" s="1583"/>
      <c r="E59" s="1935" t="s">
        <v>313</v>
      </c>
      <c r="F59" s="1583"/>
      <c r="G59" s="1935" t="s">
        <v>317</v>
      </c>
      <c r="H59" s="1583"/>
      <c r="I59" s="1935" t="s">
        <v>312</v>
      </c>
      <c r="J59" s="1583"/>
      <c r="K59" s="1583"/>
      <c r="L59" s="1935"/>
      <c r="M59" s="1583"/>
      <c r="N59" s="1583"/>
      <c r="O59" s="1935"/>
      <c r="P59" s="1583"/>
      <c r="Q59" s="1935"/>
      <c r="R59" s="1583"/>
      <c r="S59" s="1934" t="s">
        <v>230</v>
      </c>
      <c r="T59" s="1583"/>
      <c r="U59" s="1583"/>
      <c r="V59" s="1583"/>
      <c r="W59" s="1583"/>
      <c r="X59" s="1583"/>
      <c r="Y59" s="1583"/>
      <c r="Z59" s="1583"/>
      <c r="AA59" s="1935" t="s">
        <v>306</v>
      </c>
      <c r="AB59" s="1583"/>
      <c r="AC59" s="1583"/>
      <c r="AD59" s="1583"/>
      <c r="AE59" s="1583"/>
      <c r="AF59" s="1935" t="s">
        <v>307</v>
      </c>
      <c r="AG59" s="1583"/>
      <c r="AH59" s="1583"/>
      <c r="AI59" s="475" t="s">
        <v>86</v>
      </c>
      <c r="AJ59" s="1936" t="s">
        <v>308</v>
      </c>
      <c r="AK59" s="1583"/>
      <c r="AL59" s="1583"/>
      <c r="AM59" s="1583"/>
      <c r="AN59" s="1583"/>
      <c r="AO59" s="1583"/>
      <c r="AP59" s="474">
        <v>17935538469</v>
      </c>
      <c r="AQ59" s="528">
        <v>0</v>
      </c>
      <c r="AR59" s="473">
        <v>0</v>
      </c>
      <c r="AS59" s="473">
        <v>0</v>
      </c>
      <c r="AT59" s="527">
        <v>1822450447</v>
      </c>
      <c r="AU59" s="474">
        <v>-1822450447</v>
      </c>
      <c r="AV59" s="527">
        <v>1822450447</v>
      </c>
      <c r="AW59" s="473">
        <v>0</v>
      </c>
      <c r="AX59" s="527">
        <v>1822450447</v>
      </c>
      <c r="AY59" s="473">
        <v>0</v>
      </c>
      <c r="AZ59" s="474">
        <v>1822450447</v>
      </c>
      <c r="BA59" s="473">
        <v>0</v>
      </c>
      <c r="BB59" s="474">
        <v>3483860</v>
      </c>
    </row>
    <row r="60" spans="1:54" hidden="1" x14ac:dyDescent="0.25">
      <c r="A60" s="1931" t="s">
        <v>35</v>
      </c>
      <c r="B60" s="1583"/>
      <c r="C60" s="1931" t="s">
        <v>312</v>
      </c>
      <c r="D60" s="1583"/>
      <c r="E60" s="1931" t="s">
        <v>313</v>
      </c>
      <c r="F60" s="1583"/>
      <c r="G60" s="1931" t="s">
        <v>317</v>
      </c>
      <c r="H60" s="1583"/>
      <c r="I60" s="1931" t="s">
        <v>312</v>
      </c>
      <c r="J60" s="1583"/>
      <c r="K60" s="1583"/>
      <c r="L60" s="1931" t="s">
        <v>312</v>
      </c>
      <c r="M60" s="1583"/>
      <c r="N60" s="1583"/>
      <c r="O60" s="1931"/>
      <c r="P60" s="1583"/>
      <c r="Q60" s="1931"/>
      <c r="R60" s="1583"/>
      <c r="S60" s="1932" t="s">
        <v>50</v>
      </c>
      <c r="T60" s="1583"/>
      <c r="U60" s="1583"/>
      <c r="V60" s="1583"/>
      <c r="W60" s="1583"/>
      <c r="X60" s="1583"/>
      <c r="Y60" s="1583"/>
      <c r="Z60" s="1583"/>
      <c r="AA60" s="1931" t="s">
        <v>306</v>
      </c>
      <c r="AB60" s="1583"/>
      <c r="AC60" s="1583"/>
      <c r="AD60" s="1583"/>
      <c r="AE60" s="1583"/>
      <c r="AF60" s="1931" t="s">
        <v>307</v>
      </c>
      <c r="AG60" s="1583"/>
      <c r="AH60" s="1583"/>
      <c r="AI60" s="472" t="s">
        <v>86</v>
      </c>
      <c r="AJ60" s="1933" t="s">
        <v>308</v>
      </c>
      <c r="AK60" s="1583"/>
      <c r="AL60" s="1583"/>
      <c r="AM60" s="1583"/>
      <c r="AN60" s="1583"/>
      <c r="AO60" s="1583"/>
      <c r="AP60" s="471">
        <v>3486406531</v>
      </c>
      <c r="AQ60" s="531">
        <v>0</v>
      </c>
      <c r="AR60" s="470">
        <v>0</v>
      </c>
      <c r="AS60" s="470">
        <v>0</v>
      </c>
      <c r="AT60" s="530">
        <v>495935200</v>
      </c>
      <c r="AU60" s="471">
        <v>-495935200</v>
      </c>
      <c r="AV60" s="530">
        <v>495935200</v>
      </c>
      <c r="AW60" s="470">
        <v>0</v>
      </c>
      <c r="AX60" s="530">
        <v>495935200</v>
      </c>
      <c r="AY60" s="470">
        <v>0</v>
      </c>
      <c r="AZ60" s="471">
        <v>495935200</v>
      </c>
      <c r="BA60" s="470">
        <v>0</v>
      </c>
      <c r="BB60" s="470">
        <v>0</v>
      </c>
    </row>
    <row r="61" spans="1:54" hidden="1" x14ac:dyDescent="0.25">
      <c r="A61" s="1931" t="s">
        <v>35</v>
      </c>
      <c r="B61" s="1583"/>
      <c r="C61" s="1931" t="s">
        <v>312</v>
      </c>
      <c r="D61" s="1583"/>
      <c r="E61" s="1931" t="s">
        <v>313</v>
      </c>
      <c r="F61" s="1583"/>
      <c r="G61" s="1931" t="s">
        <v>317</v>
      </c>
      <c r="H61" s="1583"/>
      <c r="I61" s="1931" t="s">
        <v>312</v>
      </c>
      <c r="J61" s="1583"/>
      <c r="K61" s="1583"/>
      <c r="L61" s="1931" t="s">
        <v>315</v>
      </c>
      <c r="M61" s="1583"/>
      <c r="N61" s="1583"/>
      <c r="O61" s="1931"/>
      <c r="P61" s="1583"/>
      <c r="Q61" s="1931"/>
      <c r="R61" s="1583"/>
      <c r="S61" s="1932" t="s">
        <v>51</v>
      </c>
      <c r="T61" s="1583"/>
      <c r="U61" s="1583"/>
      <c r="V61" s="1583"/>
      <c r="W61" s="1583"/>
      <c r="X61" s="1583"/>
      <c r="Y61" s="1583"/>
      <c r="Z61" s="1583"/>
      <c r="AA61" s="1931" t="s">
        <v>306</v>
      </c>
      <c r="AB61" s="1583"/>
      <c r="AC61" s="1583"/>
      <c r="AD61" s="1583"/>
      <c r="AE61" s="1583"/>
      <c r="AF61" s="1931" t="s">
        <v>307</v>
      </c>
      <c r="AG61" s="1583"/>
      <c r="AH61" s="1583"/>
      <c r="AI61" s="472" t="s">
        <v>86</v>
      </c>
      <c r="AJ61" s="1933" t="s">
        <v>308</v>
      </c>
      <c r="AK61" s="1583"/>
      <c r="AL61" s="1583"/>
      <c r="AM61" s="1583"/>
      <c r="AN61" s="1583"/>
      <c r="AO61" s="1583"/>
      <c r="AP61" s="471">
        <v>1530182979</v>
      </c>
      <c r="AQ61" s="531">
        <v>0</v>
      </c>
      <c r="AR61" s="470">
        <v>0</v>
      </c>
      <c r="AS61" s="470">
        <v>0</v>
      </c>
      <c r="AT61" s="530">
        <v>7474347</v>
      </c>
      <c r="AU61" s="471">
        <v>-7474347</v>
      </c>
      <c r="AV61" s="530">
        <v>7474347</v>
      </c>
      <c r="AW61" s="470">
        <v>0</v>
      </c>
      <c r="AX61" s="530">
        <v>7474347</v>
      </c>
      <c r="AY61" s="470">
        <v>0</v>
      </c>
      <c r="AZ61" s="471">
        <v>7474347</v>
      </c>
      <c r="BA61" s="470">
        <v>0</v>
      </c>
      <c r="BB61" s="470">
        <v>0</v>
      </c>
    </row>
    <row r="62" spans="1:54" hidden="1" x14ac:dyDescent="0.25">
      <c r="A62" s="1931" t="s">
        <v>35</v>
      </c>
      <c r="B62" s="1583"/>
      <c r="C62" s="1931" t="s">
        <v>312</v>
      </c>
      <c r="D62" s="1583"/>
      <c r="E62" s="1931" t="s">
        <v>313</v>
      </c>
      <c r="F62" s="1583"/>
      <c r="G62" s="1931" t="s">
        <v>317</v>
      </c>
      <c r="H62" s="1583"/>
      <c r="I62" s="1931" t="s">
        <v>312</v>
      </c>
      <c r="J62" s="1583"/>
      <c r="K62" s="1583"/>
      <c r="L62" s="1931" t="s">
        <v>322</v>
      </c>
      <c r="M62" s="1583"/>
      <c r="N62" s="1583"/>
      <c r="O62" s="1931"/>
      <c r="P62" s="1583"/>
      <c r="Q62" s="1931"/>
      <c r="R62" s="1583"/>
      <c r="S62" s="1932" t="s">
        <v>52</v>
      </c>
      <c r="T62" s="1583"/>
      <c r="U62" s="1583"/>
      <c r="V62" s="1583"/>
      <c r="W62" s="1583"/>
      <c r="X62" s="1583"/>
      <c r="Y62" s="1583"/>
      <c r="Z62" s="1583"/>
      <c r="AA62" s="1931" t="s">
        <v>306</v>
      </c>
      <c r="AB62" s="1583"/>
      <c r="AC62" s="1583"/>
      <c r="AD62" s="1583"/>
      <c r="AE62" s="1583"/>
      <c r="AF62" s="1931" t="s">
        <v>307</v>
      </c>
      <c r="AG62" s="1583"/>
      <c r="AH62" s="1583"/>
      <c r="AI62" s="472" t="s">
        <v>86</v>
      </c>
      <c r="AJ62" s="1933" t="s">
        <v>308</v>
      </c>
      <c r="AK62" s="1583"/>
      <c r="AL62" s="1583"/>
      <c r="AM62" s="1583"/>
      <c r="AN62" s="1583"/>
      <c r="AO62" s="1583"/>
      <c r="AP62" s="471">
        <v>4451871042</v>
      </c>
      <c r="AQ62" s="531">
        <v>0</v>
      </c>
      <c r="AR62" s="470">
        <v>0</v>
      </c>
      <c r="AS62" s="470">
        <v>0</v>
      </c>
      <c r="AT62" s="530">
        <v>453359200</v>
      </c>
      <c r="AU62" s="471">
        <v>-453359200</v>
      </c>
      <c r="AV62" s="530">
        <v>453359200</v>
      </c>
      <c r="AW62" s="470">
        <v>0</v>
      </c>
      <c r="AX62" s="530">
        <v>453359200</v>
      </c>
      <c r="AY62" s="470">
        <v>0</v>
      </c>
      <c r="AZ62" s="471">
        <v>453359200</v>
      </c>
      <c r="BA62" s="470">
        <v>0</v>
      </c>
      <c r="BB62" s="470">
        <v>0</v>
      </c>
    </row>
    <row r="63" spans="1:54" hidden="1" x14ac:dyDescent="0.25">
      <c r="A63" s="1931" t="s">
        <v>35</v>
      </c>
      <c r="B63" s="1583"/>
      <c r="C63" s="1931" t="s">
        <v>312</v>
      </c>
      <c r="D63" s="1583"/>
      <c r="E63" s="1931" t="s">
        <v>313</v>
      </c>
      <c r="F63" s="1583"/>
      <c r="G63" s="1931" t="s">
        <v>317</v>
      </c>
      <c r="H63" s="1583"/>
      <c r="I63" s="1931" t="s">
        <v>312</v>
      </c>
      <c r="J63" s="1583"/>
      <c r="K63" s="1583"/>
      <c r="L63" s="1931" t="s">
        <v>316</v>
      </c>
      <c r="M63" s="1583"/>
      <c r="N63" s="1583"/>
      <c r="O63" s="1931"/>
      <c r="P63" s="1583"/>
      <c r="Q63" s="1931"/>
      <c r="R63" s="1583"/>
      <c r="S63" s="1932" t="s">
        <v>53</v>
      </c>
      <c r="T63" s="1583"/>
      <c r="U63" s="1583"/>
      <c r="V63" s="1583"/>
      <c r="W63" s="1583"/>
      <c r="X63" s="1583"/>
      <c r="Y63" s="1583"/>
      <c r="Z63" s="1583"/>
      <c r="AA63" s="1931" t="s">
        <v>306</v>
      </c>
      <c r="AB63" s="1583"/>
      <c r="AC63" s="1583"/>
      <c r="AD63" s="1583"/>
      <c r="AE63" s="1583"/>
      <c r="AF63" s="1931" t="s">
        <v>307</v>
      </c>
      <c r="AG63" s="1583"/>
      <c r="AH63" s="1583"/>
      <c r="AI63" s="472" t="s">
        <v>86</v>
      </c>
      <c r="AJ63" s="1933" t="s">
        <v>308</v>
      </c>
      <c r="AK63" s="1583"/>
      <c r="AL63" s="1583"/>
      <c r="AM63" s="1583"/>
      <c r="AN63" s="1583"/>
      <c r="AO63" s="1583"/>
      <c r="AP63" s="471">
        <v>7532131228</v>
      </c>
      <c r="AQ63" s="531">
        <v>0</v>
      </c>
      <c r="AR63" s="470">
        <v>0</v>
      </c>
      <c r="AS63" s="470">
        <v>0</v>
      </c>
      <c r="AT63" s="530">
        <v>773076700</v>
      </c>
      <c r="AU63" s="471">
        <v>-773076700</v>
      </c>
      <c r="AV63" s="530">
        <v>773076700</v>
      </c>
      <c r="AW63" s="470">
        <v>0</v>
      </c>
      <c r="AX63" s="530">
        <v>773076700</v>
      </c>
      <c r="AY63" s="470">
        <v>0</v>
      </c>
      <c r="AZ63" s="471">
        <v>773076700</v>
      </c>
      <c r="BA63" s="470">
        <v>0</v>
      </c>
      <c r="BB63" s="471">
        <v>3483860</v>
      </c>
    </row>
    <row r="64" spans="1:54" hidden="1" x14ac:dyDescent="0.25">
      <c r="A64" s="1931" t="s">
        <v>35</v>
      </c>
      <c r="B64" s="1583"/>
      <c r="C64" s="1931" t="s">
        <v>312</v>
      </c>
      <c r="D64" s="1583"/>
      <c r="E64" s="1931" t="s">
        <v>313</v>
      </c>
      <c r="F64" s="1583"/>
      <c r="G64" s="1931" t="s">
        <v>317</v>
      </c>
      <c r="H64" s="1583"/>
      <c r="I64" s="1931" t="s">
        <v>312</v>
      </c>
      <c r="J64" s="1583"/>
      <c r="K64" s="1583"/>
      <c r="L64" s="1931" t="s">
        <v>317</v>
      </c>
      <c r="M64" s="1583"/>
      <c r="N64" s="1583"/>
      <c r="O64" s="1931"/>
      <c r="P64" s="1583"/>
      <c r="Q64" s="1931"/>
      <c r="R64" s="1583"/>
      <c r="S64" s="1932" t="s">
        <v>54</v>
      </c>
      <c r="T64" s="1583"/>
      <c r="U64" s="1583"/>
      <c r="V64" s="1583"/>
      <c r="W64" s="1583"/>
      <c r="X64" s="1583"/>
      <c r="Y64" s="1583"/>
      <c r="Z64" s="1583"/>
      <c r="AA64" s="1931" t="s">
        <v>306</v>
      </c>
      <c r="AB64" s="1583"/>
      <c r="AC64" s="1583"/>
      <c r="AD64" s="1583"/>
      <c r="AE64" s="1583"/>
      <c r="AF64" s="1931" t="s">
        <v>307</v>
      </c>
      <c r="AG64" s="1583"/>
      <c r="AH64" s="1583"/>
      <c r="AI64" s="472" t="s">
        <v>86</v>
      </c>
      <c r="AJ64" s="1933" t="s">
        <v>308</v>
      </c>
      <c r="AK64" s="1583"/>
      <c r="AL64" s="1583"/>
      <c r="AM64" s="1583"/>
      <c r="AN64" s="1583"/>
      <c r="AO64" s="1583"/>
      <c r="AP64" s="471">
        <v>934946689</v>
      </c>
      <c r="AQ64" s="531">
        <v>0</v>
      </c>
      <c r="AR64" s="470">
        <v>0</v>
      </c>
      <c r="AS64" s="470">
        <v>0</v>
      </c>
      <c r="AT64" s="530">
        <v>92605000</v>
      </c>
      <c r="AU64" s="471">
        <v>-92605000</v>
      </c>
      <c r="AV64" s="530">
        <v>92605000</v>
      </c>
      <c r="AW64" s="470">
        <v>0</v>
      </c>
      <c r="AX64" s="530">
        <v>92605000</v>
      </c>
      <c r="AY64" s="470">
        <v>0</v>
      </c>
      <c r="AZ64" s="471">
        <v>92605000</v>
      </c>
      <c r="BA64" s="470">
        <v>0</v>
      </c>
      <c r="BB64" s="470">
        <v>0</v>
      </c>
    </row>
    <row r="65" spans="1:54" hidden="1" x14ac:dyDescent="0.25">
      <c r="A65" s="1935" t="s">
        <v>35</v>
      </c>
      <c r="B65" s="1583"/>
      <c r="C65" s="1935" t="s">
        <v>312</v>
      </c>
      <c r="D65" s="1583"/>
      <c r="E65" s="1935" t="s">
        <v>313</v>
      </c>
      <c r="F65" s="1583"/>
      <c r="G65" s="1935" t="s">
        <v>317</v>
      </c>
      <c r="H65" s="1583"/>
      <c r="I65" s="1935" t="s">
        <v>315</v>
      </c>
      <c r="J65" s="1583"/>
      <c r="K65" s="1583"/>
      <c r="L65" s="1935"/>
      <c r="M65" s="1583"/>
      <c r="N65" s="1583"/>
      <c r="O65" s="1935"/>
      <c r="P65" s="1583"/>
      <c r="Q65" s="1935"/>
      <c r="R65" s="1583"/>
      <c r="S65" s="1934" t="s">
        <v>324</v>
      </c>
      <c r="T65" s="1583"/>
      <c r="U65" s="1583"/>
      <c r="V65" s="1583"/>
      <c r="W65" s="1583"/>
      <c r="X65" s="1583"/>
      <c r="Y65" s="1583"/>
      <c r="Z65" s="1583"/>
      <c r="AA65" s="1935" t="s">
        <v>306</v>
      </c>
      <c r="AB65" s="1583"/>
      <c r="AC65" s="1583"/>
      <c r="AD65" s="1583"/>
      <c r="AE65" s="1583"/>
      <c r="AF65" s="1935" t="s">
        <v>307</v>
      </c>
      <c r="AG65" s="1583"/>
      <c r="AH65" s="1583"/>
      <c r="AI65" s="475" t="s">
        <v>86</v>
      </c>
      <c r="AJ65" s="1936" t="s">
        <v>308</v>
      </c>
      <c r="AK65" s="1583"/>
      <c r="AL65" s="1583"/>
      <c r="AM65" s="1583"/>
      <c r="AN65" s="1583"/>
      <c r="AO65" s="1583"/>
      <c r="AP65" s="474">
        <v>12419953098</v>
      </c>
      <c r="AQ65" s="528">
        <v>0</v>
      </c>
      <c r="AR65" s="473">
        <v>0</v>
      </c>
      <c r="AS65" s="473">
        <v>0</v>
      </c>
      <c r="AT65" s="527">
        <v>1239891053</v>
      </c>
      <c r="AU65" s="474">
        <v>-1239891053</v>
      </c>
      <c r="AV65" s="527">
        <v>1239891053</v>
      </c>
      <c r="AW65" s="473">
        <v>0</v>
      </c>
      <c r="AX65" s="527">
        <v>1239891053</v>
      </c>
      <c r="AY65" s="473">
        <v>0</v>
      </c>
      <c r="AZ65" s="474">
        <v>1239891053</v>
      </c>
      <c r="BA65" s="473">
        <v>0</v>
      </c>
      <c r="BB65" s="474">
        <v>912946</v>
      </c>
    </row>
    <row r="66" spans="1:54" hidden="1" x14ac:dyDescent="0.25">
      <c r="A66" s="1931" t="s">
        <v>35</v>
      </c>
      <c r="B66" s="1583"/>
      <c r="C66" s="1931" t="s">
        <v>312</v>
      </c>
      <c r="D66" s="1583"/>
      <c r="E66" s="1931" t="s">
        <v>313</v>
      </c>
      <c r="F66" s="1583"/>
      <c r="G66" s="1931" t="s">
        <v>317</v>
      </c>
      <c r="H66" s="1583"/>
      <c r="I66" s="1931" t="s">
        <v>315</v>
      </c>
      <c r="J66" s="1583"/>
      <c r="K66" s="1583"/>
      <c r="L66" s="1931" t="s">
        <v>312</v>
      </c>
      <c r="M66" s="1583"/>
      <c r="N66" s="1583"/>
      <c r="O66" s="1931"/>
      <c r="P66" s="1583"/>
      <c r="Q66" s="1931"/>
      <c r="R66" s="1583"/>
      <c r="S66" s="1932" t="s">
        <v>55</v>
      </c>
      <c r="T66" s="1583"/>
      <c r="U66" s="1583"/>
      <c r="V66" s="1583"/>
      <c r="W66" s="1583"/>
      <c r="X66" s="1583"/>
      <c r="Y66" s="1583"/>
      <c r="Z66" s="1583"/>
      <c r="AA66" s="1931" t="s">
        <v>306</v>
      </c>
      <c r="AB66" s="1583"/>
      <c r="AC66" s="1583"/>
      <c r="AD66" s="1583"/>
      <c r="AE66" s="1583"/>
      <c r="AF66" s="1931" t="s">
        <v>307</v>
      </c>
      <c r="AG66" s="1583"/>
      <c r="AH66" s="1583"/>
      <c r="AI66" s="472" t="s">
        <v>86</v>
      </c>
      <c r="AJ66" s="1933" t="s">
        <v>308</v>
      </c>
      <c r="AK66" s="1583"/>
      <c r="AL66" s="1583"/>
      <c r="AM66" s="1583"/>
      <c r="AN66" s="1583"/>
      <c r="AO66" s="1583"/>
      <c r="AP66" s="471">
        <v>119144700</v>
      </c>
      <c r="AQ66" s="531">
        <v>0</v>
      </c>
      <c r="AR66" s="470">
        <v>0</v>
      </c>
      <c r="AS66" s="470">
        <v>0</v>
      </c>
      <c r="AT66" s="530">
        <v>15288800</v>
      </c>
      <c r="AU66" s="471">
        <v>-15288800</v>
      </c>
      <c r="AV66" s="530">
        <v>15288800</v>
      </c>
      <c r="AW66" s="470">
        <v>0</v>
      </c>
      <c r="AX66" s="530">
        <v>15288800</v>
      </c>
      <c r="AY66" s="470">
        <v>0</v>
      </c>
      <c r="AZ66" s="471">
        <v>15288800</v>
      </c>
      <c r="BA66" s="470">
        <v>0</v>
      </c>
      <c r="BB66" s="470">
        <v>0</v>
      </c>
    </row>
    <row r="67" spans="1:54" hidden="1" x14ac:dyDescent="0.25">
      <c r="A67" s="1931" t="s">
        <v>35</v>
      </c>
      <c r="B67" s="1583"/>
      <c r="C67" s="1931" t="s">
        <v>312</v>
      </c>
      <c r="D67" s="1583"/>
      <c r="E67" s="1931" t="s">
        <v>313</v>
      </c>
      <c r="F67" s="1583"/>
      <c r="G67" s="1931" t="s">
        <v>317</v>
      </c>
      <c r="H67" s="1583"/>
      <c r="I67" s="1931" t="s">
        <v>315</v>
      </c>
      <c r="J67" s="1583"/>
      <c r="K67" s="1583"/>
      <c r="L67" s="1931" t="s">
        <v>315</v>
      </c>
      <c r="M67" s="1583"/>
      <c r="N67" s="1583"/>
      <c r="O67" s="1931"/>
      <c r="P67" s="1583"/>
      <c r="Q67" s="1931"/>
      <c r="R67" s="1583"/>
      <c r="S67" s="1932" t="s">
        <v>56</v>
      </c>
      <c r="T67" s="1583"/>
      <c r="U67" s="1583"/>
      <c r="V67" s="1583"/>
      <c r="W67" s="1583"/>
      <c r="X67" s="1583"/>
      <c r="Y67" s="1583"/>
      <c r="Z67" s="1583"/>
      <c r="AA67" s="1931" t="s">
        <v>306</v>
      </c>
      <c r="AB67" s="1583"/>
      <c r="AC67" s="1583"/>
      <c r="AD67" s="1583"/>
      <c r="AE67" s="1583"/>
      <c r="AF67" s="1931" t="s">
        <v>307</v>
      </c>
      <c r="AG67" s="1583"/>
      <c r="AH67" s="1583"/>
      <c r="AI67" s="472" t="s">
        <v>86</v>
      </c>
      <c r="AJ67" s="1933" t="s">
        <v>308</v>
      </c>
      <c r="AK67" s="1583"/>
      <c r="AL67" s="1583"/>
      <c r="AM67" s="1583"/>
      <c r="AN67" s="1583"/>
      <c r="AO67" s="1583"/>
      <c r="AP67" s="471">
        <v>5697403045</v>
      </c>
      <c r="AQ67" s="531">
        <v>0</v>
      </c>
      <c r="AR67" s="470">
        <v>0</v>
      </c>
      <c r="AS67" s="470">
        <v>0</v>
      </c>
      <c r="AT67" s="530">
        <v>569840053</v>
      </c>
      <c r="AU67" s="471">
        <v>-569840053</v>
      </c>
      <c r="AV67" s="530">
        <v>569840053</v>
      </c>
      <c r="AW67" s="470">
        <v>0</v>
      </c>
      <c r="AX67" s="530">
        <v>569840053</v>
      </c>
      <c r="AY67" s="470">
        <v>0</v>
      </c>
      <c r="AZ67" s="471">
        <v>569840053</v>
      </c>
      <c r="BA67" s="470">
        <v>0</v>
      </c>
      <c r="BB67" s="470">
        <v>0</v>
      </c>
    </row>
    <row r="68" spans="1:54" hidden="1" x14ac:dyDescent="0.25">
      <c r="A68" s="1931" t="s">
        <v>35</v>
      </c>
      <c r="B68" s="1583"/>
      <c r="C68" s="1931" t="s">
        <v>312</v>
      </c>
      <c r="D68" s="1583"/>
      <c r="E68" s="1931" t="s">
        <v>313</v>
      </c>
      <c r="F68" s="1583"/>
      <c r="G68" s="1931" t="s">
        <v>317</v>
      </c>
      <c r="H68" s="1583"/>
      <c r="I68" s="1931" t="s">
        <v>315</v>
      </c>
      <c r="J68" s="1583"/>
      <c r="K68" s="1583"/>
      <c r="L68" s="1931" t="s">
        <v>322</v>
      </c>
      <c r="M68" s="1583"/>
      <c r="N68" s="1583"/>
      <c r="O68" s="1931"/>
      <c r="P68" s="1583"/>
      <c r="Q68" s="1931"/>
      <c r="R68" s="1583"/>
      <c r="S68" s="1932" t="s">
        <v>57</v>
      </c>
      <c r="T68" s="1583"/>
      <c r="U68" s="1583"/>
      <c r="V68" s="1583"/>
      <c r="W68" s="1583"/>
      <c r="X68" s="1583"/>
      <c r="Y68" s="1583"/>
      <c r="Z68" s="1583"/>
      <c r="AA68" s="1931" t="s">
        <v>306</v>
      </c>
      <c r="AB68" s="1583"/>
      <c r="AC68" s="1583"/>
      <c r="AD68" s="1583"/>
      <c r="AE68" s="1583"/>
      <c r="AF68" s="1931" t="s">
        <v>307</v>
      </c>
      <c r="AG68" s="1583"/>
      <c r="AH68" s="1583"/>
      <c r="AI68" s="472" t="s">
        <v>86</v>
      </c>
      <c r="AJ68" s="1933" t="s">
        <v>308</v>
      </c>
      <c r="AK68" s="1583"/>
      <c r="AL68" s="1583"/>
      <c r="AM68" s="1583"/>
      <c r="AN68" s="1583"/>
      <c r="AO68" s="1583"/>
      <c r="AP68" s="471">
        <v>6528258063</v>
      </c>
      <c r="AQ68" s="531">
        <v>0</v>
      </c>
      <c r="AR68" s="470">
        <v>0</v>
      </c>
      <c r="AS68" s="470">
        <v>0</v>
      </c>
      <c r="AT68" s="530">
        <v>647493600</v>
      </c>
      <c r="AU68" s="471">
        <v>-647493600</v>
      </c>
      <c r="AV68" s="530">
        <v>647493600</v>
      </c>
      <c r="AW68" s="470">
        <v>0</v>
      </c>
      <c r="AX68" s="530">
        <v>647493600</v>
      </c>
      <c r="AY68" s="470">
        <v>0</v>
      </c>
      <c r="AZ68" s="471">
        <v>647493600</v>
      </c>
      <c r="BA68" s="470">
        <v>0</v>
      </c>
      <c r="BB68" s="471">
        <v>912946</v>
      </c>
    </row>
    <row r="69" spans="1:54" hidden="1" x14ac:dyDescent="0.25">
      <c r="A69" s="1931" t="s">
        <v>35</v>
      </c>
      <c r="B69" s="1583"/>
      <c r="C69" s="1931" t="s">
        <v>312</v>
      </c>
      <c r="D69" s="1583"/>
      <c r="E69" s="1931" t="s">
        <v>313</v>
      </c>
      <c r="F69" s="1583"/>
      <c r="G69" s="1931" t="s">
        <v>317</v>
      </c>
      <c r="H69" s="1583"/>
      <c r="I69" s="1931" t="s">
        <v>315</v>
      </c>
      <c r="J69" s="1583"/>
      <c r="K69" s="1583"/>
      <c r="L69" s="1931" t="s">
        <v>325</v>
      </c>
      <c r="M69" s="1583"/>
      <c r="N69" s="1583"/>
      <c r="O69" s="1931"/>
      <c r="P69" s="1583"/>
      <c r="Q69" s="1931"/>
      <c r="R69" s="1583"/>
      <c r="S69" s="1932" t="s">
        <v>58</v>
      </c>
      <c r="T69" s="1583"/>
      <c r="U69" s="1583"/>
      <c r="V69" s="1583"/>
      <c r="W69" s="1583"/>
      <c r="X69" s="1583"/>
      <c r="Y69" s="1583"/>
      <c r="Z69" s="1583"/>
      <c r="AA69" s="1931" t="s">
        <v>306</v>
      </c>
      <c r="AB69" s="1583"/>
      <c r="AC69" s="1583"/>
      <c r="AD69" s="1583"/>
      <c r="AE69" s="1583"/>
      <c r="AF69" s="1931" t="s">
        <v>307</v>
      </c>
      <c r="AG69" s="1583"/>
      <c r="AH69" s="1583"/>
      <c r="AI69" s="472" t="s">
        <v>86</v>
      </c>
      <c r="AJ69" s="1933" t="s">
        <v>308</v>
      </c>
      <c r="AK69" s="1583"/>
      <c r="AL69" s="1583"/>
      <c r="AM69" s="1583"/>
      <c r="AN69" s="1583"/>
      <c r="AO69" s="1583"/>
      <c r="AP69" s="471">
        <v>75147290</v>
      </c>
      <c r="AQ69" s="531">
        <v>0</v>
      </c>
      <c r="AR69" s="470">
        <v>0</v>
      </c>
      <c r="AS69" s="470">
        <v>0</v>
      </c>
      <c r="AT69" s="530">
        <v>7268600</v>
      </c>
      <c r="AU69" s="471">
        <v>-7268600</v>
      </c>
      <c r="AV69" s="530">
        <v>7268600</v>
      </c>
      <c r="AW69" s="470">
        <v>0</v>
      </c>
      <c r="AX69" s="530">
        <v>7268600</v>
      </c>
      <c r="AY69" s="470">
        <v>0</v>
      </c>
      <c r="AZ69" s="471">
        <v>7268600</v>
      </c>
      <c r="BA69" s="470">
        <v>0</v>
      </c>
      <c r="BB69" s="470">
        <v>0</v>
      </c>
    </row>
    <row r="70" spans="1:54" hidden="1" x14ac:dyDescent="0.25">
      <c r="A70" s="1931" t="s">
        <v>35</v>
      </c>
      <c r="B70" s="1583"/>
      <c r="C70" s="1931" t="s">
        <v>312</v>
      </c>
      <c r="D70" s="1583"/>
      <c r="E70" s="1931" t="s">
        <v>313</v>
      </c>
      <c r="F70" s="1583"/>
      <c r="G70" s="1931" t="s">
        <v>317</v>
      </c>
      <c r="H70" s="1583"/>
      <c r="I70" s="1931" t="s">
        <v>325</v>
      </c>
      <c r="J70" s="1583"/>
      <c r="K70" s="1583"/>
      <c r="L70" s="1931"/>
      <c r="M70" s="1583"/>
      <c r="N70" s="1583"/>
      <c r="O70" s="1931"/>
      <c r="P70" s="1583"/>
      <c r="Q70" s="1931"/>
      <c r="R70" s="1583"/>
      <c r="S70" s="1932" t="s">
        <v>59</v>
      </c>
      <c r="T70" s="1583"/>
      <c r="U70" s="1583"/>
      <c r="V70" s="1583"/>
      <c r="W70" s="1583"/>
      <c r="X70" s="1583"/>
      <c r="Y70" s="1583"/>
      <c r="Z70" s="1583"/>
      <c r="AA70" s="1931" t="s">
        <v>306</v>
      </c>
      <c r="AB70" s="1583"/>
      <c r="AC70" s="1583"/>
      <c r="AD70" s="1583"/>
      <c r="AE70" s="1583"/>
      <c r="AF70" s="1931" t="s">
        <v>307</v>
      </c>
      <c r="AG70" s="1583"/>
      <c r="AH70" s="1583"/>
      <c r="AI70" s="472" t="s">
        <v>86</v>
      </c>
      <c r="AJ70" s="1933" t="s">
        <v>308</v>
      </c>
      <c r="AK70" s="1583"/>
      <c r="AL70" s="1583"/>
      <c r="AM70" s="1583"/>
      <c r="AN70" s="1583"/>
      <c r="AO70" s="1583"/>
      <c r="AP70" s="471">
        <v>2721591300</v>
      </c>
      <c r="AQ70" s="531">
        <v>0</v>
      </c>
      <c r="AR70" s="470">
        <v>0</v>
      </c>
      <c r="AS70" s="470">
        <v>0</v>
      </c>
      <c r="AT70" s="530">
        <v>383438000</v>
      </c>
      <c r="AU70" s="471">
        <v>-383438000</v>
      </c>
      <c r="AV70" s="530">
        <v>383438000</v>
      </c>
      <c r="AW70" s="470">
        <v>0</v>
      </c>
      <c r="AX70" s="530">
        <v>383438000</v>
      </c>
      <c r="AY70" s="470">
        <v>0</v>
      </c>
      <c r="AZ70" s="471">
        <v>383438000</v>
      </c>
      <c r="BA70" s="470">
        <v>0</v>
      </c>
      <c r="BB70" s="470">
        <v>0</v>
      </c>
    </row>
    <row r="71" spans="1:54" hidden="1" x14ac:dyDescent="0.25">
      <c r="A71" s="1931" t="s">
        <v>35</v>
      </c>
      <c r="B71" s="1583"/>
      <c r="C71" s="1931" t="s">
        <v>312</v>
      </c>
      <c r="D71" s="1583"/>
      <c r="E71" s="1931" t="s">
        <v>313</v>
      </c>
      <c r="F71" s="1583"/>
      <c r="G71" s="1931" t="s">
        <v>317</v>
      </c>
      <c r="H71" s="1583"/>
      <c r="I71" s="1931" t="s">
        <v>326</v>
      </c>
      <c r="J71" s="1583"/>
      <c r="K71" s="1583"/>
      <c r="L71" s="1931"/>
      <c r="M71" s="1583"/>
      <c r="N71" s="1583"/>
      <c r="O71" s="1931"/>
      <c r="P71" s="1583"/>
      <c r="Q71" s="1931"/>
      <c r="R71" s="1583"/>
      <c r="S71" s="1932" t="s">
        <v>60</v>
      </c>
      <c r="T71" s="1583"/>
      <c r="U71" s="1583"/>
      <c r="V71" s="1583"/>
      <c r="W71" s="1583"/>
      <c r="X71" s="1583"/>
      <c r="Y71" s="1583"/>
      <c r="Z71" s="1583"/>
      <c r="AA71" s="1931" t="s">
        <v>306</v>
      </c>
      <c r="AB71" s="1583"/>
      <c r="AC71" s="1583"/>
      <c r="AD71" s="1583"/>
      <c r="AE71" s="1583"/>
      <c r="AF71" s="1931" t="s">
        <v>307</v>
      </c>
      <c r="AG71" s="1583"/>
      <c r="AH71" s="1583"/>
      <c r="AI71" s="472" t="s">
        <v>86</v>
      </c>
      <c r="AJ71" s="1933" t="s">
        <v>308</v>
      </c>
      <c r="AK71" s="1583"/>
      <c r="AL71" s="1583"/>
      <c r="AM71" s="1583"/>
      <c r="AN71" s="1583"/>
      <c r="AO71" s="1583"/>
      <c r="AP71" s="471">
        <v>520219400</v>
      </c>
      <c r="AQ71" s="531">
        <v>0</v>
      </c>
      <c r="AR71" s="470">
        <v>0</v>
      </c>
      <c r="AS71" s="470">
        <v>0</v>
      </c>
      <c r="AT71" s="530">
        <v>63977800</v>
      </c>
      <c r="AU71" s="471">
        <v>-63977800</v>
      </c>
      <c r="AV71" s="530">
        <v>63977800</v>
      </c>
      <c r="AW71" s="470">
        <v>0</v>
      </c>
      <c r="AX71" s="530">
        <v>63977800</v>
      </c>
      <c r="AY71" s="470">
        <v>0</v>
      </c>
      <c r="AZ71" s="471">
        <v>63977800</v>
      </c>
      <c r="BA71" s="470">
        <v>0</v>
      </c>
      <c r="BB71" s="470">
        <v>0</v>
      </c>
    </row>
    <row r="72" spans="1:54" hidden="1" x14ac:dyDescent="0.25">
      <c r="A72" s="1931" t="s">
        <v>35</v>
      </c>
      <c r="B72" s="1583"/>
      <c r="C72" s="1931" t="s">
        <v>312</v>
      </c>
      <c r="D72" s="1583"/>
      <c r="E72" s="1931" t="s">
        <v>313</v>
      </c>
      <c r="F72" s="1583"/>
      <c r="G72" s="1931" t="s">
        <v>317</v>
      </c>
      <c r="H72" s="1583"/>
      <c r="I72" s="1931" t="s">
        <v>327</v>
      </c>
      <c r="J72" s="1583"/>
      <c r="K72" s="1583"/>
      <c r="L72" s="1931"/>
      <c r="M72" s="1583"/>
      <c r="N72" s="1583"/>
      <c r="O72" s="1931"/>
      <c r="P72" s="1583"/>
      <c r="Q72" s="1931"/>
      <c r="R72" s="1583"/>
      <c r="S72" s="1932" t="s">
        <v>61</v>
      </c>
      <c r="T72" s="1583"/>
      <c r="U72" s="1583"/>
      <c r="V72" s="1583"/>
      <c r="W72" s="1583"/>
      <c r="X72" s="1583"/>
      <c r="Y72" s="1583"/>
      <c r="Z72" s="1583"/>
      <c r="AA72" s="1931" t="s">
        <v>306</v>
      </c>
      <c r="AB72" s="1583"/>
      <c r="AC72" s="1583"/>
      <c r="AD72" s="1583"/>
      <c r="AE72" s="1583"/>
      <c r="AF72" s="1931" t="s">
        <v>307</v>
      </c>
      <c r="AG72" s="1583"/>
      <c r="AH72" s="1583"/>
      <c r="AI72" s="472" t="s">
        <v>86</v>
      </c>
      <c r="AJ72" s="1933" t="s">
        <v>308</v>
      </c>
      <c r="AK72" s="1583"/>
      <c r="AL72" s="1583"/>
      <c r="AM72" s="1583"/>
      <c r="AN72" s="1583"/>
      <c r="AO72" s="1583"/>
      <c r="AP72" s="471">
        <v>520219400</v>
      </c>
      <c r="AQ72" s="531">
        <v>0</v>
      </c>
      <c r="AR72" s="470">
        <v>0</v>
      </c>
      <c r="AS72" s="470">
        <v>0</v>
      </c>
      <c r="AT72" s="530">
        <v>63977800</v>
      </c>
      <c r="AU72" s="471">
        <v>-63977800</v>
      </c>
      <c r="AV72" s="530">
        <v>63977800</v>
      </c>
      <c r="AW72" s="470">
        <v>0</v>
      </c>
      <c r="AX72" s="530">
        <v>63977800</v>
      </c>
      <c r="AY72" s="470">
        <v>0</v>
      </c>
      <c r="AZ72" s="471">
        <v>63977800</v>
      </c>
      <c r="BA72" s="470">
        <v>0</v>
      </c>
      <c r="BB72" s="470">
        <v>0</v>
      </c>
    </row>
    <row r="73" spans="1:54" hidden="1" x14ac:dyDescent="0.25">
      <c r="A73" s="1931" t="s">
        <v>35</v>
      </c>
      <c r="B73" s="1583"/>
      <c r="C73" s="1931" t="s">
        <v>312</v>
      </c>
      <c r="D73" s="1583"/>
      <c r="E73" s="1931" t="s">
        <v>313</v>
      </c>
      <c r="F73" s="1583"/>
      <c r="G73" s="1931" t="s">
        <v>317</v>
      </c>
      <c r="H73" s="1583"/>
      <c r="I73" s="1931" t="s">
        <v>321</v>
      </c>
      <c r="J73" s="1583"/>
      <c r="K73" s="1583"/>
      <c r="L73" s="1931"/>
      <c r="M73" s="1583"/>
      <c r="N73" s="1583"/>
      <c r="O73" s="1931"/>
      <c r="P73" s="1583"/>
      <c r="Q73" s="1931"/>
      <c r="R73" s="1583"/>
      <c r="S73" s="1932" t="s">
        <v>62</v>
      </c>
      <c r="T73" s="1583"/>
      <c r="U73" s="1583"/>
      <c r="V73" s="1583"/>
      <c r="W73" s="1583"/>
      <c r="X73" s="1583"/>
      <c r="Y73" s="1583"/>
      <c r="Z73" s="1583"/>
      <c r="AA73" s="1931" t="s">
        <v>306</v>
      </c>
      <c r="AB73" s="1583"/>
      <c r="AC73" s="1583"/>
      <c r="AD73" s="1583"/>
      <c r="AE73" s="1583"/>
      <c r="AF73" s="1931" t="s">
        <v>307</v>
      </c>
      <c r="AG73" s="1583"/>
      <c r="AH73" s="1583"/>
      <c r="AI73" s="472" t="s">
        <v>86</v>
      </c>
      <c r="AJ73" s="1933" t="s">
        <v>308</v>
      </c>
      <c r="AK73" s="1583"/>
      <c r="AL73" s="1583"/>
      <c r="AM73" s="1583"/>
      <c r="AN73" s="1583"/>
      <c r="AO73" s="1583"/>
      <c r="AP73" s="471">
        <v>940395000</v>
      </c>
      <c r="AQ73" s="531">
        <v>0</v>
      </c>
      <c r="AR73" s="470">
        <v>0</v>
      </c>
      <c r="AS73" s="470">
        <v>0</v>
      </c>
      <c r="AT73" s="530">
        <v>127877300</v>
      </c>
      <c r="AU73" s="471">
        <v>-127877300</v>
      </c>
      <c r="AV73" s="530">
        <v>127877300</v>
      </c>
      <c r="AW73" s="470">
        <v>0</v>
      </c>
      <c r="AX73" s="530">
        <v>127877300</v>
      </c>
      <c r="AY73" s="470">
        <v>0</v>
      </c>
      <c r="AZ73" s="471">
        <v>127877300</v>
      </c>
      <c r="BA73" s="470">
        <v>0</v>
      </c>
      <c r="BB73" s="470">
        <v>0</v>
      </c>
    </row>
    <row r="74" spans="1:54" s="435" customFormat="1" hidden="1" x14ac:dyDescent="0.25">
      <c r="A74" s="1773" t="s">
        <v>35</v>
      </c>
      <c r="B74" s="1774"/>
      <c r="C74" s="1773" t="s">
        <v>315</v>
      </c>
      <c r="D74" s="1774"/>
      <c r="E74" s="1773"/>
      <c r="F74" s="1774"/>
      <c r="G74" s="1773"/>
      <c r="H74" s="1774"/>
      <c r="I74" s="1773"/>
      <c r="J74" s="1774"/>
      <c r="K74" s="1774"/>
      <c r="L74" s="1773"/>
      <c r="M74" s="1774"/>
      <c r="N74" s="1774"/>
      <c r="O74" s="1773"/>
      <c r="P74" s="1774"/>
      <c r="Q74" s="1773"/>
      <c r="R74" s="1774"/>
      <c r="S74" s="1980" t="s">
        <v>25</v>
      </c>
      <c r="T74" s="1774"/>
      <c r="U74" s="1774"/>
      <c r="V74" s="1774"/>
      <c r="W74" s="1774"/>
      <c r="X74" s="1774"/>
      <c r="Y74" s="1774"/>
      <c r="Z74" s="1774"/>
      <c r="AA74" s="1773" t="s">
        <v>306</v>
      </c>
      <c r="AB74" s="1774"/>
      <c r="AC74" s="1774"/>
      <c r="AD74" s="1774"/>
      <c r="AE74" s="1774"/>
      <c r="AF74" s="1773" t="s">
        <v>307</v>
      </c>
      <c r="AG74" s="1774"/>
      <c r="AH74" s="1774"/>
      <c r="AI74" s="358" t="s">
        <v>86</v>
      </c>
      <c r="AJ74" s="1775" t="s">
        <v>308</v>
      </c>
      <c r="AK74" s="1774"/>
      <c r="AL74" s="1774"/>
      <c r="AM74" s="1774"/>
      <c r="AN74" s="1774"/>
      <c r="AO74" s="1774"/>
      <c r="AP74" s="357">
        <v>14585414179</v>
      </c>
      <c r="AQ74" s="532">
        <v>260239196.5</v>
      </c>
      <c r="AR74" s="357">
        <v>3907350294.9400001</v>
      </c>
      <c r="AS74" s="357">
        <v>-145000000</v>
      </c>
      <c r="AT74" s="532">
        <v>121737851</v>
      </c>
      <c r="AU74" s="357">
        <v>138501345.5</v>
      </c>
      <c r="AV74" s="532">
        <v>1050483871.61</v>
      </c>
      <c r="AW74" s="357">
        <v>-928746020.61000001</v>
      </c>
      <c r="AX74" s="532">
        <v>1029897867.61</v>
      </c>
      <c r="AY74" s="357">
        <v>20586004</v>
      </c>
      <c r="AZ74" s="357">
        <v>1029897867.61</v>
      </c>
      <c r="BA74" s="359">
        <v>0</v>
      </c>
      <c r="BB74" s="357">
        <v>391766</v>
      </c>
    </row>
    <row r="75" spans="1:54" s="435" customFormat="1" hidden="1" x14ac:dyDescent="0.25">
      <c r="A75" s="1773" t="s">
        <v>35</v>
      </c>
      <c r="B75" s="1774"/>
      <c r="C75" s="1773" t="s">
        <v>315</v>
      </c>
      <c r="D75" s="1774"/>
      <c r="E75" s="1773"/>
      <c r="F75" s="1774"/>
      <c r="G75" s="1773"/>
      <c r="H75" s="1774"/>
      <c r="I75" s="1773"/>
      <c r="J75" s="1774"/>
      <c r="K75" s="1774"/>
      <c r="L75" s="1773"/>
      <c r="M75" s="1774"/>
      <c r="N75" s="1774"/>
      <c r="O75" s="1773"/>
      <c r="P75" s="1774"/>
      <c r="Q75" s="1773"/>
      <c r="R75" s="1774"/>
      <c r="S75" s="1980" t="s">
        <v>25</v>
      </c>
      <c r="T75" s="1774"/>
      <c r="U75" s="1774"/>
      <c r="V75" s="1774"/>
      <c r="W75" s="1774"/>
      <c r="X75" s="1774"/>
      <c r="Y75" s="1774"/>
      <c r="Z75" s="1774"/>
      <c r="AA75" s="1773" t="s">
        <v>306</v>
      </c>
      <c r="AB75" s="1774"/>
      <c r="AC75" s="1774"/>
      <c r="AD75" s="1774"/>
      <c r="AE75" s="1774"/>
      <c r="AF75" s="1773" t="s">
        <v>307</v>
      </c>
      <c r="AG75" s="1774"/>
      <c r="AH75" s="1774"/>
      <c r="AI75" s="358" t="s">
        <v>336</v>
      </c>
      <c r="AJ75" s="1775" t="s">
        <v>354</v>
      </c>
      <c r="AK75" s="1774"/>
      <c r="AL75" s="1774"/>
      <c r="AM75" s="1774"/>
      <c r="AN75" s="1774"/>
      <c r="AO75" s="1774"/>
      <c r="AP75" s="357">
        <v>4021085821</v>
      </c>
      <c r="AQ75" s="532">
        <v>550000000</v>
      </c>
      <c r="AR75" s="357">
        <v>3471085821</v>
      </c>
      <c r="AS75" s="359">
        <v>0</v>
      </c>
      <c r="AT75" s="533">
        <v>0</v>
      </c>
      <c r="AU75" s="357">
        <v>550000000</v>
      </c>
      <c r="AV75" s="533">
        <v>0</v>
      </c>
      <c r="AW75" s="359">
        <v>0</v>
      </c>
      <c r="AX75" s="533">
        <v>0</v>
      </c>
      <c r="AY75" s="359">
        <v>0</v>
      </c>
      <c r="AZ75" s="359">
        <v>0</v>
      </c>
      <c r="BA75" s="359">
        <v>0</v>
      </c>
      <c r="BB75" s="359">
        <v>0</v>
      </c>
    </row>
    <row r="76" spans="1:54" hidden="1" x14ac:dyDescent="0.25">
      <c r="A76" s="1935" t="s">
        <v>35</v>
      </c>
      <c r="B76" s="1583"/>
      <c r="C76" s="1935" t="s">
        <v>315</v>
      </c>
      <c r="D76" s="1583"/>
      <c r="E76" s="1935" t="s">
        <v>313</v>
      </c>
      <c r="F76" s="1583"/>
      <c r="G76" s="1935"/>
      <c r="H76" s="1583"/>
      <c r="I76" s="1935"/>
      <c r="J76" s="1583"/>
      <c r="K76" s="1583"/>
      <c r="L76" s="1935"/>
      <c r="M76" s="1583"/>
      <c r="N76" s="1583"/>
      <c r="O76" s="1935"/>
      <c r="P76" s="1583"/>
      <c r="Q76" s="1935"/>
      <c r="R76" s="1583"/>
      <c r="S76" s="1934" t="s">
        <v>25</v>
      </c>
      <c r="T76" s="1583"/>
      <c r="U76" s="1583"/>
      <c r="V76" s="1583"/>
      <c r="W76" s="1583"/>
      <c r="X76" s="1583"/>
      <c r="Y76" s="1583"/>
      <c r="Z76" s="1583"/>
      <c r="AA76" s="1935" t="s">
        <v>306</v>
      </c>
      <c r="AB76" s="1583"/>
      <c r="AC76" s="1583"/>
      <c r="AD76" s="1583"/>
      <c r="AE76" s="1583"/>
      <c r="AF76" s="1935" t="s">
        <v>307</v>
      </c>
      <c r="AG76" s="1583"/>
      <c r="AH76" s="1583"/>
      <c r="AI76" s="475" t="s">
        <v>86</v>
      </c>
      <c r="AJ76" s="1936" t="s">
        <v>308</v>
      </c>
      <c r="AK76" s="1583"/>
      <c r="AL76" s="1583"/>
      <c r="AM76" s="1583"/>
      <c r="AN76" s="1583"/>
      <c r="AO76" s="1583"/>
      <c r="AP76" s="474">
        <v>14585414179</v>
      </c>
      <c r="AQ76" s="527">
        <v>260239196.5</v>
      </c>
      <c r="AR76" s="474">
        <v>3907350294.9400001</v>
      </c>
      <c r="AS76" s="474">
        <v>-145000000</v>
      </c>
      <c r="AT76" s="527">
        <v>121737851</v>
      </c>
      <c r="AU76" s="474">
        <v>138501345.5</v>
      </c>
      <c r="AV76" s="527">
        <v>1050483871.61</v>
      </c>
      <c r="AW76" s="474">
        <v>-928746020.61000001</v>
      </c>
      <c r="AX76" s="527">
        <v>1029897867.61</v>
      </c>
      <c r="AY76" s="474">
        <v>20586004</v>
      </c>
      <c r="AZ76" s="474">
        <v>1029897867.61</v>
      </c>
      <c r="BA76" s="473">
        <v>0</v>
      </c>
      <c r="BB76" s="474">
        <v>391766</v>
      </c>
    </row>
    <row r="77" spans="1:54" hidden="1" x14ac:dyDescent="0.25">
      <c r="A77" s="1935" t="s">
        <v>35</v>
      </c>
      <c r="B77" s="1583"/>
      <c r="C77" s="1935" t="s">
        <v>315</v>
      </c>
      <c r="D77" s="1583"/>
      <c r="E77" s="1935" t="s">
        <v>313</v>
      </c>
      <c r="F77" s="1583"/>
      <c r="G77" s="1935"/>
      <c r="H77" s="1583"/>
      <c r="I77" s="1935"/>
      <c r="J77" s="1583"/>
      <c r="K77" s="1583"/>
      <c r="L77" s="1935"/>
      <c r="M77" s="1583"/>
      <c r="N77" s="1583"/>
      <c r="O77" s="1935"/>
      <c r="P77" s="1583"/>
      <c r="Q77" s="1935"/>
      <c r="R77" s="1583"/>
      <c r="S77" s="1934" t="s">
        <v>25</v>
      </c>
      <c r="T77" s="1583"/>
      <c r="U77" s="1583"/>
      <c r="V77" s="1583"/>
      <c r="W77" s="1583"/>
      <c r="X77" s="1583"/>
      <c r="Y77" s="1583"/>
      <c r="Z77" s="1583"/>
      <c r="AA77" s="1935" t="s">
        <v>306</v>
      </c>
      <c r="AB77" s="1583"/>
      <c r="AC77" s="1583"/>
      <c r="AD77" s="1583"/>
      <c r="AE77" s="1583"/>
      <c r="AF77" s="1935" t="s">
        <v>307</v>
      </c>
      <c r="AG77" s="1583"/>
      <c r="AH77" s="1583"/>
      <c r="AI77" s="475" t="s">
        <v>336</v>
      </c>
      <c r="AJ77" s="1936" t="s">
        <v>354</v>
      </c>
      <c r="AK77" s="1583"/>
      <c r="AL77" s="1583"/>
      <c r="AM77" s="1583"/>
      <c r="AN77" s="1583"/>
      <c r="AO77" s="1583"/>
      <c r="AP77" s="474">
        <v>4021085821</v>
      </c>
      <c r="AQ77" s="527">
        <v>550000000</v>
      </c>
      <c r="AR77" s="474">
        <v>3471085821</v>
      </c>
      <c r="AS77" s="473">
        <v>0</v>
      </c>
      <c r="AT77" s="528">
        <v>0</v>
      </c>
      <c r="AU77" s="474">
        <v>550000000</v>
      </c>
      <c r="AV77" s="528">
        <v>0</v>
      </c>
      <c r="AW77" s="473">
        <v>0</v>
      </c>
      <c r="AX77" s="528">
        <v>0</v>
      </c>
      <c r="AY77" s="473">
        <v>0</v>
      </c>
      <c r="AZ77" s="473">
        <v>0</v>
      </c>
      <c r="BA77" s="473">
        <v>0</v>
      </c>
      <c r="BB77" s="473">
        <v>0</v>
      </c>
    </row>
    <row r="78" spans="1:54" hidden="1" x14ac:dyDescent="0.25">
      <c r="A78" s="1935" t="s">
        <v>35</v>
      </c>
      <c r="B78" s="1583"/>
      <c r="C78" s="1935" t="s">
        <v>315</v>
      </c>
      <c r="D78" s="1583"/>
      <c r="E78" s="1935" t="s">
        <v>313</v>
      </c>
      <c r="F78" s="1583"/>
      <c r="G78" s="1935" t="s">
        <v>322</v>
      </c>
      <c r="H78" s="1583"/>
      <c r="I78" s="1935"/>
      <c r="J78" s="1583"/>
      <c r="K78" s="1583"/>
      <c r="L78" s="1935"/>
      <c r="M78" s="1583"/>
      <c r="N78" s="1583"/>
      <c r="O78" s="1935"/>
      <c r="P78" s="1583"/>
      <c r="Q78" s="1935"/>
      <c r="R78" s="1583"/>
      <c r="S78" s="1934" t="s">
        <v>234</v>
      </c>
      <c r="T78" s="1583"/>
      <c r="U78" s="1583"/>
      <c r="V78" s="1583"/>
      <c r="W78" s="1583"/>
      <c r="X78" s="1583"/>
      <c r="Y78" s="1583"/>
      <c r="Z78" s="1583"/>
      <c r="AA78" s="1935" t="s">
        <v>306</v>
      </c>
      <c r="AB78" s="1583"/>
      <c r="AC78" s="1583"/>
      <c r="AD78" s="1583"/>
      <c r="AE78" s="1583"/>
      <c r="AF78" s="1935" t="s">
        <v>307</v>
      </c>
      <c r="AG78" s="1583"/>
      <c r="AH78" s="1583"/>
      <c r="AI78" s="475" t="s">
        <v>86</v>
      </c>
      <c r="AJ78" s="1936" t="s">
        <v>308</v>
      </c>
      <c r="AK78" s="1583"/>
      <c r="AL78" s="1583"/>
      <c r="AM78" s="1583"/>
      <c r="AN78" s="1583"/>
      <c r="AO78" s="1583"/>
      <c r="AP78" s="474">
        <v>343000000</v>
      </c>
      <c r="AQ78" s="528">
        <v>0</v>
      </c>
      <c r="AR78" s="474">
        <v>29338437</v>
      </c>
      <c r="AS78" s="473">
        <v>0</v>
      </c>
      <c r="AT78" s="528">
        <v>0</v>
      </c>
      <c r="AU78" s="473">
        <v>0</v>
      </c>
      <c r="AV78" s="528">
        <v>0</v>
      </c>
      <c r="AW78" s="473">
        <v>0</v>
      </c>
      <c r="AX78" s="528">
        <v>0</v>
      </c>
      <c r="AY78" s="473">
        <v>0</v>
      </c>
      <c r="AZ78" s="473">
        <v>0</v>
      </c>
      <c r="BA78" s="473">
        <v>0</v>
      </c>
      <c r="BB78" s="473">
        <v>0</v>
      </c>
    </row>
    <row r="79" spans="1:54" hidden="1" x14ac:dyDescent="0.25">
      <c r="A79" s="1935" t="s">
        <v>35</v>
      </c>
      <c r="B79" s="1583"/>
      <c r="C79" s="1935" t="s">
        <v>315</v>
      </c>
      <c r="D79" s="1583"/>
      <c r="E79" s="1935" t="s">
        <v>313</v>
      </c>
      <c r="F79" s="1583"/>
      <c r="G79" s="1935" t="s">
        <v>322</v>
      </c>
      <c r="H79" s="1583"/>
      <c r="I79" s="1935" t="s">
        <v>328</v>
      </c>
      <c r="J79" s="1583"/>
      <c r="K79" s="1583"/>
      <c r="L79" s="1935"/>
      <c r="M79" s="1583"/>
      <c r="N79" s="1583"/>
      <c r="O79" s="1935"/>
      <c r="P79" s="1583"/>
      <c r="Q79" s="1935"/>
      <c r="R79" s="1583"/>
      <c r="S79" s="1934" t="s">
        <v>241</v>
      </c>
      <c r="T79" s="1583"/>
      <c r="U79" s="1583"/>
      <c r="V79" s="1583"/>
      <c r="W79" s="1583"/>
      <c r="X79" s="1583"/>
      <c r="Y79" s="1583"/>
      <c r="Z79" s="1583"/>
      <c r="AA79" s="1935" t="s">
        <v>306</v>
      </c>
      <c r="AB79" s="1583"/>
      <c r="AC79" s="1583"/>
      <c r="AD79" s="1583"/>
      <c r="AE79" s="1583"/>
      <c r="AF79" s="1935" t="s">
        <v>307</v>
      </c>
      <c r="AG79" s="1583"/>
      <c r="AH79" s="1583"/>
      <c r="AI79" s="475" t="s">
        <v>86</v>
      </c>
      <c r="AJ79" s="1936" t="s">
        <v>308</v>
      </c>
      <c r="AK79" s="1583"/>
      <c r="AL79" s="1583"/>
      <c r="AM79" s="1583"/>
      <c r="AN79" s="1583"/>
      <c r="AO79" s="1583"/>
      <c r="AP79" s="474">
        <v>341000000</v>
      </c>
      <c r="AQ79" s="528">
        <v>0</v>
      </c>
      <c r="AR79" s="474">
        <v>27338437</v>
      </c>
      <c r="AS79" s="473">
        <v>0</v>
      </c>
      <c r="AT79" s="528">
        <v>0</v>
      </c>
      <c r="AU79" s="473">
        <v>0</v>
      </c>
      <c r="AV79" s="528">
        <v>0</v>
      </c>
      <c r="AW79" s="473">
        <v>0</v>
      </c>
      <c r="AX79" s="528">
        <v>0</v>
      </c>
      <c r="AY79" s="473">
        <v>0</v>
      </c>
      <c r="AZ79" s="473">
        <v>0</v>
      </c>
      <c r="BA79" s="473">
        <v>0</v>
      </c>
      <c r="BB79" s="473">
        <v>0</v>
      </c>
    </row>
    <row r="80" spans="1:54" hidden="1" x14ac:dyDescent="0.25">
      <c r="A80" s="1931" t="s">
        <v>35</v>
      </c>
      <c r="B80" s="1583"/>
      <c r="C80" s="1931" t="s">
        <v>315</v>
      </c>
      <c r="D80" s="1583"/>
      <c r="E80" s="1931" t="s">
        <v>313</v>
      </c>
      <c r="F80" s="1583"/>
      <c r="G80" s="1931" t="s">
        <v>322</v>
      </c>
      <c r="H80" s="1583"/>
      <c r="I80" s="1931" t="s">
        <v>328</v>
      </c>
      <c r="J80" s="1583"/>
      <c r="K80" s="1583"/>
      <c r="L80" s="1931" t="s">
        <v>315</v>
      </c>
      <c r="M80" s="1583"/>
      <c r="N80" s="1583"/>
      <c r="O80" s="1931"/>
      <c r="P80" s="1583"/>
      <c r="Q80" s="1931"/>
      <c r="R80" s="1583"/>
      <c r="S80" s="1932" t="s">
        <v>63</v>
      </c>
      <c r="T80" s="1583"/>
      <c r="U80" s="1583"/>
      <c r="V80" s="1583"/>
      <c r="W80" s="1583"/>
      <c r="X80" s="1583"/>
      <c r="Y80" s="1583"/>
      <c r="Z80" s="1583"/>
      <c r="AA80" s="1931" t="s">
        <v>306</v>
      </c>
      <c r="AB80" s="1583"/>
      <c r="AC80" s="1583"/>
      <c r="AD80" s="1583"/>
      <c r="AE80" s="1583"/>
      <c r="AF80" s="1931" t="s">
        <v>307</v>
      </c>
      <c r="AG80" s="1583"/>
      <c r="AH80" s="1583"/>
      <c r="AI80" s="472" t="s">
        <v>86</v>
      </c>
      <c r="AJ80" s="1933" t="s">
        <v>308</v>
      </c>
      <c r="AK80" s="1583"/>
      <c r="AL80" s="1583"/>
      <c r="AM80" s="1583"/>
      <c r="AN80" s="1583"/>
      <c r="AO80" s="1583"/>
      <c r="AP80" s="471">
        <v>6376304</v>
      </c>
      <c r="AQ80" s="531">
        <v>0</v>
      </c>
      <c r="AR80" s="471">
        <v>158429</v>
      </c>
      <c r="AS80" s="470">
        <v>0</v>
      </c>
      <c r="AT80" s="531">
        <v>0</v>
      </c>
      <c r="AU80" s="470">
        <v>0</v>
      </c>
      <c r="AV80" s="531">
        <v>0</v>
      </c>
      <c r="AW80" s="470">
        <v>0</v>
      </c>
      <c r="AX80" s="531">
        <v>0</v>
      </c>
      <c r="AY80" s="470">
        <v>0</v>
      </c>
      <c r="AZ80" s="470">
        <v>0</v>
      </c>
      <c r="BA80" s="470">
        <v>0</v>
      </c>
      <c r="BB80" s="470">
        <v>0</v>
      </c>
    </row>
    <row r="81" spans="1:54" hidden="1" x14ac:dyDescent="0.25">
      <c r="A81" s="1931" t="s">
        <v>35</v>
      </c>
      <c r="B81" s="1583"/>
      <c r="C81" s="1931" t="s">
        <v>315</v>
      </c>
      <c r="D81" s="1583"/>
      <c r="E81" s="1931" t="s">
        <v>313</v>
      </c>
      <c r="F81" s="1583"/>
      <c r="G81" s="1931" t="s">
        <v>322</v>
      </c>
      <c r="H81" s="1583"/>
      <c r="I81" s="1931" t="s">
        <v>328</v>
      </c>
      <c r="J81" s="1583"/>
      <c r="K81" s="1583"/>
      <c r="L81" s="1931" t="s">
        <v>322</v>
      </c>
      <c r="M81" s="1583"/>
      <c r="N81" s="1583"/>
      <c r="O81" s="1931"/>
      <c r="P81" s="1583"/>
      <c r="Q81" s="1931"/>
      <c r="R81" s="1583"/>
      <c r="S81" s="1932" t="s">
        <v>64</v>
      </c>
      <c r="T81" s="1583"/>
      <c r="U81" s="1583"/>
      <c r="V81" s="1583"/>
      <c r="W81" s="1583"/>
      <c r="X81" s="1583"/>
      <c r="Y81" s="1583"/>
      <c r="Z81" s="1583"/>
      <c r="AA81" s="1931" t="s">
        <v>306</v>
      </c>
      <c r="AB81" s="1583"/>
      <c r="AC81" s="1583"/>
      <c r="AD81" s="1583"/>
      <c r="AE81" s="1583"/>
      <c r="AF81" s="1931" t="s">
        <v>307</v>
      </c>
      <c r="AG81" s="1583"/>
      <c r="AH81" s="1583"/>
      <c r="AI81" s="472" t="s">
        <v>86</v>
      </c>
      <c r="AJ81" s="1933" t="s">
        <v>308</v>
      </c>
      <c r="AK81" s="1583"/>
      <c r="AL81" s="1583"/>
      <c r="AM81" s="1583"/>
      <c r="AN81" s="1583"/>
      <c r="AO81" s="1583"/>
      <c r="AP81" s="471">
        <v>324023696</v>
      </c>
      <c r="AQ81" s="531">
        <v>0</v>
      </c>
      <c r="AR81" s="471">
        <v>16580008</v>
      </c>
      <c r="AS81" s="470">
        <v>0</v>
      </c>
      <c r="AT81" s="531">
        <v>0</v>
      </c>
      <c r="AU81" s="470">
        <v>0</v>
      </c>
      <c r="AV81" s="531">
        <v>0</v>
      </c>
      <c r="AW81" s="470">
        <v>0</v>
      </c>
      <c r="AX81" s="531">
        <v>0</v>
      </c>
      <c r="AY81" s="470">
        <v>0</v>
      </c>
      <c r="AZ81" s="470">
        <v>0</v>
      </c>
      <c r="BA81" s="470">
        <v>0</v>
      </c>
      <c r="BB81" s="470">
        <v>0</v>
      </c>
    </row>
    <row r="82" spans="1:54" hidden="1" x14ac:dyDescent="0.25">
      <c r="A82" s="1931" t="s">
        <v>35</v>
      </c>
      <c r="B82" s="1583"/>
      <c r="C82" s="1931" t="s">
        <v>315</v>
      </c>
      <c r="D82" s="1583"/>
      <c r="E82" s="1931" t="s">
        <v>313</v>
      </c>
      <c r="F82" s="1583"/>
      <c r="G82" s="1931" t="s">
        <v>322</v>
      </c>
      <c r="H82" s="1583"/>
      <c r="I82" s="1931" t="s">
        <v>328</v>
      </c>
      <c r="J82" s="1583"/>
      <c r="K82" s="1583"/>
      <c r="L82" s="1931" t="s">
        <v>44</v>
      </c>
      <c r="M82" s="1583"/>
      <c r="N82" s="1583"/>
      <c r="O82" s="1931"/>
      <c r="P82" s="1583"/>
      <c r="Q82" s="1931"/>
      <c r="R82" s="1583"/>
      <c r="S82" s="1932" t="s">
        <v>65</v>
      </c>
      <c r="T82" s="1583"/>
      <c r="U82" s="1583"/>
      <c r="V82" s="1583"/>
      <c r="W82" s="1583"/>
      <c r="X82" s="1583"/>
      <c r="Y82" s="1583"/>
      <c r="Z82" s="1583"/>
      <c r="AA82" s="1931" t="s">
        <v>306</v>
      </c>
      <c r="AB82" s="1583"/>
      <c r="AC82" s="1583"/>
      <c r="AD82" s="1583"/>
      <c r="AE82" s="1583"/>
      <c r="AF82" s="1931" t="s">
        <v>307</v>
      </c>
      <c r="AG82" s="1583"/>
      <c r="AH82" s="1583"/>
      <c r="AI82" s="472" t="s">
        <v>86</v>
      </c>
      <c r="AJ82" s="1933" t="s">
        <v>308</v>
      </c>
      <c r="AK82" s="1583"/>
      <c r="AL82" s="1583"/>
      <c r="AM82" s="1583"/>
      <c r="AN82" s="1583"/>
      <c r="AO82" s="1583"/>
      <c r="AP82" s="471">
        <v>10000000</v>
      </c>
      <c r="AQ82" s="531">
        <v>0</v>
      </c>
      <c r="AR82" s="471">
        <v>10000000</v>
      </c>
      <c r="AS82" s="470">
        <v>0</v>
      </c>
      <c r="AT82" s="531">
        <v>0</v>
      </c>
      <c r="AU82" s="470">
        <v>0</v>
      </c>
      <c r="AV82" s="531">
        <v>0</v>
      </c>
      <c r="AW82" s="470">
        <v>0</v>
      </c>
      <c r="AX82" s="531">
        <v>0</v>
      </c>
      <c r="AY82" s="470">
        <v>0</v>
      </c>
      <c r="AZ82" s="470">
        <v>0</v>
      </c>
      <c r="BA82" s="470">
        <v>0</v>
      </c>
      <c r="BB82" s="470">
        <v>0</v>
      </c>
    </row>
    <row r="83" spans="1:54" hidden="1" x14ac:dyDescent="0.25">
      <c r="A83" s="1931" t="s">
        <v>35</v>
      </c>
      <c r="B83" s="1583"/>
      <c r="C83" s="1931" t="s">
        <v>315</v>
      </c>
      <c r="D83" s="1583"/>
      <c r="E83" s="1931" t="s">
        <v>313</v>
      </c>
      <c r="F83" s="1583"/>
      <c r="G83" s="1931" t="s">
        <v>322</v>
      </c>
      <c r="H83" s="1583"/>
      <c r="I83" s="1931" t="s">
        <v>328</v>
      </c>
      <c r="J83" s="1583"/>
      <c r="K83" s="1583"/>
      <c r="L83" s="1931" t="s">
        <v>329</v>
      </c>
      <c r="M83" s="1583"/>
      <c r="N83" s="1583"/>
      <c r="O83" s="1931"/>
      <c r="P83" s="1583"/>
      <c r="Q83" s="1931"/>
      <c r="R83" s="1583"/>
      <c r="S83" s="1932" t="s">
        <v>66</v>
      </c>
      <c r="T83" s="1583"/>
      <c r="U83" s="1583"/>
      <c r="V83" s="1583"/>
      <c r="W83" s="1583"/>
      <c r="X83" s="1583"/>
      <c r="Y83" s="1583"/>
      <c r="Z83" s="1583"/>
      <c r="AA83" s="1931" t="s">
        <v>306</v>
      </c>
      <c r="AB83" s="1583"/>
      <c r="AC83" s="1583"/>
      <c r="AD83" s="1583"/>
      <c r="AE83" s="1583"/>
      <c r="AF83" s="1931" t="s">
        <v>307</v>
      </c>
      <c r="AG83" s="1583"/>
      <c r="AH83" s="1583"/>
      <c r="AI83" s="472" t="s">
        <v>86</v>
      </c>
      <c r="AJ83" s="1933" t="s">
        <v>308</v>
      </c>
      <c r="AK83" s="1583"/>
      <c r="AL83" s="1583"/>
      <c r="AM83" s="1583"/>
      <c r="AN83" s="1583"/>
      <c r="AO83" s="1583"/>
      <c r="AP83" s="471">
        <v>600000</v>
      </c>
      <c r="AQ83" s="531">
        <v>0</v>
      </c>
      <c r="AR83" s="471">
        <v>600000</v>
      </c>
      <c r="AS83" s="470">
        <v>0</v>
      </c>
      <c r="AT83" s="531">
        <v>0</v>
      </c>
      <c r="AU83" s="470">
        <v>0</v>
      </c>
      <c r="AV83" s="531">
        <v>0</v>
      </c>
      <c r="AW83" s="470">
        <v>0</v>
      </c>
      <c r="AX83" s="531">
        <v>0</v>
      </c>
      <c r="AY83" s="470">
        <v>0</v>
      </c>
      <c r="AZ83" s="470">
        <v>0</v>
      </c>
      <c r="BA83" s="470">
        <v>0</v>
      </c>
      <c r="BB83" s="470">
        <v>0</v>
      </c>
    </row>
    <row r="84" spans="1:54" hidden="1" x14ac:dyDescent="0.25">
      <c r="A84" s="1935" t="s">
        <v>35</v>
      </c>
      <c r="B84" s="1583"/>
      <c r="C84" s="1935" t="s">
        <v>315</v>
      </c>
      <c r="D84" s="1583"/>
      <c r="E84" s="1935" t="s">
        <v>313</v>
      </c>
      <c r="F84" s="1583"/>
      <c r="G84" s="1935" t="s">
        <v>322</v>
      </c>
      <c r="H84" s="1583"/>
      <c r="I84" s="1935" t="s">
        <v>330</v>
      </c>
      <c r="J84" s="1583"/>
      <c r="K84" s="1583"/>
      <c r="L84" s="1935"/>
      <c r="M84" s="1583"/>
      <c r="N84" s="1583"/>
      <c r="O84" s="1935"/>
      <c r="P84" s="1583"/>
      <c r="Q84" s="1935"/>
      <c r="R84" s="1583"/>
      <c r="S84" s="1934" t="s">
        <v>237</v>
      </c>
      <c r="T84" s="1583"/>
      <c r="U84" s="1583"/>
      <c r="V84" s="1583"/>
      <c r="W84" s="1583"/>
      <c r="X84" s="1583"/>
      <c r="Y84" s="1583"/>
      <c r="Z84" s="1583"/>
      <c r="AA84" s="1935" t="s">
        <v>306</v>
      </c>
      <c r="AB84" s="1583"/>
      <c r="AC84" s="1583"/>
      <c r="AD84" s="1583"/>
      <c r="AE84" s="1583"/>
      <c r="AF84" s="1935" t="s">
        <v>307</v>
      </c>
      <c r="AG84" s="1583"/>
      <c r="AH84" s="1583"/>
      <c r="AI84" s="475" t="s">
        <v>86</v>
      </c>
      <c r="AJ84" s="1936" t="s">
        <v>308</v>
      </c>
      <c r="AK84" s="1583"/>
      <c r="AL84" s="1583"/>
      <c r="AM84" s="1583"/>
      <c r="AN84" s="1583"/>
      <c r="AO84" s="1583"/>
      <c r="AP84" s="474">
        <v>2000000</v>
      </c>
      <c r="AQ84" s="528">
        <v>0</v>
      </c>
      <c r="AR84" s="474">
        <v>2000000</v>
      </c>
      <c r="AS84" s="473">
        <v>0</v>
      </c>
      <c r="AT84" s="528">
        <v>0</v>
      </c>
      <c r="AU84" s="473">
        <v>0</v>
      </c>
      <c r="AV84" s="528">
        <v>0</v>
      </c>
      <c r="AW84" s="473">
        <v>0</v>
      </c>
      <c r="AX84" s="528">
        <v>0</v>
      </c>
      <c r="AY84" s="473">
        <v>0</v>
      </c>
      <c r="AZ84" s="473">
        <v>0</v>
      </c>
      <c r="BA84" s="473">
        <v>0</v>
      </c>
      <c r="BB84" s="473">
        <v>0</v>
      </c>
    </row>
    <row r="85" spans="1:54" hidden="1" x14ac:dyDescent="0.25">
      <c r="A85" s="1931" t="s">
        <v>35</v>
      </c>
      <c r="B85" s="1583"/>
      <c r="C85" s="1931" t="s">
        <v>315</v>
      </c>
      <c r="D85" s="1583"/>
      <c r="E85" s="1931" t="s">
        <v>313</v>
      </c>
      <c r="F85" s="1583"/>
      <c r="G85" s="1931" t="s">
        <v>322</v>
      </c>
      <c r="H85" s="1583"/>
      <c r="I85" s="1931" t="s">
        <v>330</v>
      </c>
      <c r="J85" s="1583"/>
      <c r="K85" s="1583"/>
      <c r="L85" s="1931" t="s">
        <v>312</v>
      </c>
      <c r="M85" s="1583"/>
      <c r="N85" s="1583"/>
      <c r="O85" s="1931"/>
      <c r="P85" s="1583"/>
      <c r="Q85" s="1931"/>
      <c r="R85" s="1583"/>
      <c r="S85" s="1932" t="s">
        <v>67</v>
      </c>
      <c r="T85" s="1583"/>
      <c r="U85" s="1583"/>
      <c r="V85" s="1583"/>
      <c r="W85" s="1583"/>
      <c r="X85" s="1583"/>
      <c r="Y85" s="1583"/>
      <c r="Z85" s="1583"/>
      <c r="AA85" s="1931" t="s">
        <v>306</v>
      </c>
      <c r="AB85" s="1583"/>
      <c r="AC85" s="1583"/>
      <c r="AD85" s="1583"/>
      <c r="AE85" s="1583"/>
      <c r="AF85" s="1931" t="s">
        <v>307</v>
      </c>
      <c r="AG85" s="1583"/>
      <c r="AH85" s="1583"/>
      <c r="AI85" s="472" t="s">
        <v>86</v>
      </c>
      <c r="AJ85" s="1933" t="s">
        <v>308</v>
      </c>
      <c r="AK85" s="1583"/>
      <c r="AL85" s="1583"/>
      <c r="AM85" s="1583"/>
      <c r="AN85" s="1583"/>
      <c r="AO85" s="1583"/>
      <c r="AP85" s="471">
        <v>1000000</v>
      </c>
      <c r="AQ85" s="531">
        <v>0</v>
      </c>
      <c r="AR85" s="471">
        <v>1000000</v>
      </c>
      <c r="AS85" s="470">
        <v>0</v>
      </c>
      <c r="AT85" s="531">
        <v>0</v>
      </c>
      <c r="AU85" s="470">
        <v>0</v>
      </c>
      <c r="AV85" s="531">
        <v>0</v>
      </c>
      <c r="AW85" s="470">
        <v>0</v>
      </c>
      <c r="AX85" s="531">
        <v>0</v>
      </c>
      <c r="AY85" s="470">
        <v>0</v>
      </c>
      <c r="AZ85" s="470">
        <v>0</v>
      </c>
      <c r="BA85" s="470">
        <v>0</v>
      </c>
      <c r="BB85" s="470">
        <v>0</v>
      </c>
    </row>
    <row r="86" spans="1:54" hidden="1" x14ac:dyDescent="0.25">
      <c r="A86" s="1931" t="s">
        <v>35</v>
      </c>
      <c r="B86" s="1583"/>
      <c r="C86" s="1931" t="s">
        <v>315</v>
      </c>
      <c r="D86" s="1583"/>
      <c r="E86" s="1931" t="s">
        <v>313</v>
      </c>
      <c r="F86" s="1583"/>
      <c r="G86" s="1931" t="s">
        <v>322</v>
      </c>
      <c r="H86" s="1583"/>
      <c r="I86" s="1931" t="s">
        <v>330</v>
      </c>
      <c r="J86" s="1583"/>
      <c r="K86" s="1583"/>
      <c r="L86" s="1931" t="s">
        <v>315</v>
      </c>
      <c r="M86" s="1583"/>
      <c r="N86" s="1583"/>
      <c r="O86" s="1931"/>
      <c r="P86" s="1583"/>
      <c r="Q86" s="1931"/>
      <c r="R86" s="1583"/>
      <c r="S86" s="1932" t="s">
        <v>68</v>
      </c>
      <c r="T86" s="1583"/>
      <c r="U86" s="1583"/>
      <c r="V86" s="1583"/>
      <c r="W86" s="1583"/>
      <c r="X86" s="1583"/>
      <c r="Y86" s="1583"/>
      <c r="Z86" s="1583"/>
      <c r="AA86" s="1931" t="s">
        <v>306</v>
      </c>
      <c r="AB86" s="1583"/>
      <c r="AC86" s="1583"/>
      <c r="AD86" s="1583"/>
      <c r="AE86" s="1583"/>
      <c r="AF86" s="1931" t="s">
        <v>307</v>
      </c>
      <c r="AG86" s="1583"/>
      <c r="AH86" s="1583"/>
      <c r="AI86" s="472" t="s">
        <v>86</v>
      </c>
      <c r="AJ86" s="1933" t="s">
        <v>308</v>
      </c>
      <c r="AK86" s="1583"/>
      <c r="AL86" s="1583"/>
      <c r="AM86" s="1583"/>
      <c r="AN86" s="1583"/>
      <c r="AO86" s="1583"/>
      <c r="AP86" s="471">
        <v>1000000</v>
      </c>
      <c r="AQ86" s="531">
        <v>0</v>
      </c>
      <c r="AR86" s="471">
        <v>1000000</v>
      </c>
      <c r="AS86" s="470">
        <v>0</v>
      </c>
      <c r="AT86" s="531">
        <v>0</v>
      </c>
      <c r="AU86" s="470">
        <v>0</v>
      </c>
      <c r="AV86" s="531">
        <v>0</v>
      </c>
      <c r="AW86" s="470">
        <v>0</v>
      </c>
      <c r="AX86" s="531">
        <v>0</v>
      </c>
      <c r="AY86" s="470">
        <v>0</v>
      </c>
      <c r="AZ86" s="470">
        <v>0</v>
      </c>
      <c r="BA86" s="470">
        <v>0</v>
      </c>
      <c r="BB86" s="470">
        <v>0</v>
      </c>
    </row>
    <row r="87" spans="1:54" hidden="1" x14ac:dyDescent="0.25">
      <c r="A87" s="1931" t="s">
        <v>35</v>
      </c>
      <c r="B87" s="1583"/>
      <c r="C87" s="1931" t="s">
        <v>315</v>
      </c>
      <c r="D87" s="1583"/>
      <c r="E87" s="1931" t="s">
        <v>313</v>
      </c>
      <c r="F87" s="1583"/>
      <c r="G87" s="1931" t="s">
        <v>316</v>
      </c>
      <c r="H87" s="1583"/>
      <c r="I87" s="1931"/>
      <c r="J87" s="1583"/>
      <c r="K87" s="1583"/>
      <c r="L87" s="1931"/>
      <c r="M87" s="1583"/>
      <c r="N87" s="1583"/>
      <c r="O87" s="1931"/>
      <c r="P87" s="1583"/>
      <c r="Q87" s="1931"/>
      <c r="R87" s="1583"/>
      <c r="S87" s="1932" t="s">
        <v>239</v>
      </c>
      <c r="T87" s="1583"/>
      <c r="U87" s="1583"/>
      <c r="V87" s="1583"/>
      <c r="W87" s="1583"/>
      <c r="X87" s="1583"/>
      <c r="Y87" s="1583"/>
      <c r="Z87" s="1583"/>
      <c r="AA87" s="1931" t="s">
        <v>306</v>
      </c>
      <c r="AB87" s="1583"/>
      <c r="AC87" s="1583"/>
      <c r="AD87" s="1583"/>
      <c r="AE87" s="1583"/>
      <c r="AF87" s="1931" t="s">
        <v>307</v>
      </c>
      <c r="AG87" s="1583"/>
      <c r="AH87" s="1583"/>
      <c r="AI87" s="472" t="s">
        <v>86</v>
      </c>
      <c r="AJ87" s="1933" t="s">
        <v>308</v>
      </c>
      <c r="AK87" s="1583"/>
      <c r="AL87" s="1583"/>
      <c r="AM87" s="1583"/>
      <c r="AN87" s="1583"/>
      <c r="AO87" s="1583"/>
      <c r="AP87" s="471">
        <v>14242414179</v>
      </c>
      <c r="AQ87" s="530">
        <v>260239196.5</v>
      </c>
      <c r="AR87" s="471">
        <v>3878011857.9400001</v>
      </c>
      <c r="AS87" s="471">
        <v>-145000000</v>
      </c>
      <c r="AT87" s="530">
        <v>121737851</v>
      </c>
      <c r="AU87" s="471">
        <v>138501345.5</v>
      </c>
      <c r="AV87" s="530">
        <v>1050483871.61</v>
      </c>
      <c r="AW87" s="471">
        <v>-928746020.61000001</v>
      </c>
      <c r="AX87" s="530">
        <v>1029897867.61</v>
      </c>
      <c r="AY87" s="471">
        <v>20586004</v>
      </c>
      <c r="AZ87" s="471">
        <v>1029897867.61</v>
      </c>
      <c r="BA87" s="470">
        <v>0</v>
      </c>
      <c r="BB87" s="471">
        <v>391766</v>
      </c>
    </row>
    <row r="88" spans="1:54" hidden="1" x14ac:dyDescent="0.25">
      <c r="A88" s="1935" t="s">
        <v>35</v>
      </c>
      <c r="B88" s="1583"/>
      <c r="C88" s="1935" t="s">
        <v>315</v>
      </c>
      <c r="D88" s="1583"/>
      <c r="E88" s="1935" t="s">
        <v>313</v>
      </c>
      <c r="F88" s="1583"/>
      <c r="G88" s="1935" t="s">
        <v>316</v>
      </c>
      <c r="H88" s="1583"/>
      <c r="I88" s="1935"/>
      <c r="J88" s="1583"/>
      <c r="K88" s="1583"/>
      <c r="L88" s="1935"/>
      <c r="M88" s="1583"/>
      <c r="N88" s="1583"/>
      <c r="O88" s="1935"/>
      <c r="P88" s="1583"/>
      <c r="Q88" s="1935"/>
      <c r="R88" s="1583"/>
      <c r="S88" s="1934" t="s">
        <v>239</v>
      </c>
      <c r="T88" s="1583"/>
      <c r="U88" s="1583"/>
      <c r="V88" s="1583"/>
      <c r="W88" s="1583"/>
      <c r="X88" s="1583"/>
      <c r="Y88" s="1583"/>
      <c r="Z88" s="1583"/>
      <c r="AA88" s="1935" t="s">
        <v>306</v>
      </c>
      <c r="AB88" s="1583"/>
      <c r="AC88" s="1583"/>
      <c r="AD88" s="1583"/>
      <c r="AE88" s="1583"/>
      <c r="AF88" s="1935" t="s">
        <v>307</v>
      </c>
      <c r="AG88" s="1583"/>
      <c r="AH88" s="1583"/>
      <c r="AI88" s="475" t="s">
        <v>336</v>
      </c>
      <c r="AJ88" s="1936" t="s">
        <v>354</v>
      </c>
      <c r="AK88" s="1583"/>
      <c r="AL88" s="1583"/>
      <c r="AM88" s="1583"/>
      <c r="AN88" s="1583"/>
      <c r="AO88" s="1583"/>
      <c r="AP88" s="474">
        <v>4021085821</v>
      </c>
      <c r="AQ88" s="527">
        <v>550000000</v>
      </c>
      <c r="AR88" s="474">
        <v>3471085821</v>
      </c>
      <c r="AS88" s="473">
        <v>0</v>
      </c>
      <c r="AT88" s="528">
        <v>0</v>
      </c>
      <c r="AU88" s="474">
        <v>550000000</v>
      </c>
      <c r="AV88" s="528">
        <v>0</v>
      </c>
      <c r="AW88" s="473">
        <v>0</v>
      </c>
      <c r="AX88" s="528">
        <v>0</v>
      </c>
      <c r="AY88" s="473">
        <v>0</v>
      </c>
      <c r="AZ88" s="473">
        <v>0</v>
      </c>
      <c r="BA88" s="473">
        <v>0</v>
      </c>
      <c r="BB88" s="473">
        <v>0</v>
      </c>
    </row>
    <row r="89" spans="1:54" hidden="1" x14ac:dyDescent="0.25">
      <c r="A89" s="1935" t="s">
        <v>35</v>
      </c>
      <c r="B89" s="1583"/>
      <c r="C89" s="1935" t="s">
        <v>315</v>
      </c>
      <c r="D89" s="1583"/>
      <c r="E89" s="1935" t="s">
        <v>313</v>
      </c>
      <c r="F89" s="1583"/>
      <c r="G89" s="1935" t="s">
        <v>316</v>
      </c>
      <c r="H89" s="1583"/>
      <c r="I89" s="1935" t="s">
        <v>312</v>
      </c>
      <c r="J89" s="1583"/>
      <c r="K89" s="1583"/>
      <c r="L89" s="1935"/>
      <c r="M89" s="1583"/>
      <c r="N89" s="1583"/>
      <c r="O89" s="1935"/>
      <c r="P89" s="1583"/>
      <c r="Q89" s="1935"/>
      <c r="R89" s="1583"/>
      <c r="S89" s="1934" t="s">
        <v>242</v>
      </c>
      <c r="T89" s="1583"/>
      <c r="U89" s="1583"/>
      <c r="V89" s="1583"/>
      <c r="W89" s="1583"/>
      <c r="X89" s="1583"/>
      <c r="Y89" s="1583"/>
      <c r="Z89" s="1583"/>
      <c r="AA89" s="1935" t="s">
        <v>306</v>
      </c>
      <c r="AB89" s="1583"/>
      <c r="AC89" s="1583"/>
      <c r="AD89" s="1583"/>
      <c r="AE89" s="1583"/>
      <c r="AF89" s="1935" t="s">
        <v>307</v>
      </c>
      <c r="AG89" s="1583"/>
      <c r="AH89" s="1583"/>
      <c r="AI89" s="475" t="s">
        <v>86</v>
      </c>
      <c r="AJ89" s="1936" t="s">
        <v>308</v>
      </c>
      <c r="AK89" s="1583"/>
      <c r="AL89" s="1583"/>
      <c r="AM89" s="1583"/>
      <c r="AN89" s="1583"/>
      <c r="AO89" s="1583"/>
      <c r="AP89" s="474">
        <v>307000000</v>
      </c>
      <c r="AQ89" s="528">
        <v>0</v>
      </c>
      <c r="AR89" s="474">
        <v>75357390.849999994</v>
      </c>
      <c r="AS89" s="473">
        <v>0</v>
      </c>
      <c r="AT89" s="528">
        <v>0</v>
      </c>
      <c r="AU89" s="473">
        <v>0</v>
      </c>
      <c r="AV89" s="527">
        <v>201345982.44</v>
      </c>
      <c r="AW89" s="474">
        <v>-201345982.44</v>
      </c>
      <c r="AX89" s="527">
        <v>201345982.44</v>
      </c>
      <c r="AY89" s="473">
        <v>0</v>
      </c>
      <c r="AZ89" s="474">
        <v>201345982.44</v>
      </c>
      <c r="BA89" s="473">
        <v>0</v>
      </c>
      <c r="BB89" s="473">
        <v>0</v>
      </c>
    </row>
    <row r="90" spans="1:54" hidden="1" x14ac:dyDescent="0.25">
      <c r="A90" s="1935" t="s">
        <v>35</v>
      </c>
      <c r="B90" s="1583"/>
      <c r="C90" s="1935" t="s">
        <v>315</v>
      </c>
      <c r="D90" s="1583"/>
      <c r="E90" s="1935" t="s">
        <v>313</v>
      </c>
      <c r="F90" s="1583"/>
      <c r="G90" s="1935" t="s">
        <v>316</v>
      </c>
      <c r="H90" s="1583"/>
      <c r="I90" s="1935" t="s">
        <v>312</v>
      </c>
      <c r="J90" s="1583"/>
      <c r="K90" s="1583"/>
      <c r="L90" s="1935"/>
      <c r="M90" s="1583"/>
      <c r="N90" s="1583"/>
      <c r="O90" s="1935"/>
      <c r="P90" s="1583"/>
      <c r="Q90" s="1935"/>
      <c r="R90" s="1583"/>
      <c r="S90" s="1934" t="s">
        <v>242</v>
      </c>
      <c r="T90" s="1583"/>
      <c r="U90" s="1583"/>
      <c r="V90" s="1583"/>
      <c r="W90" s="1583"/>
      <c r="X90" s="1583"/>
      <c r="Y90" s="1583"/>
      <c r="Z90" s="1583"/>
      <c r="AA90" s="1935" t="s">
        <v>306</v>
      </c>
      <c r="AB90" s="1583"/>
      <c r="AC90" s="1583"/>
      <c r="AD90" s="1583"/>
      <c r="AE90" s="1583"/>
      <c r="AF90" s="1935" t="s">
        <v>307</v>
      </c>
      <c r="AG90" s="1583"/>
      <c r="AH90" s="1583"/>
      <c r="AI90" s="475" t="s">
        <v>336</v>
      </c>
      <c r="AJ90" s="1936" t="s">
        <v>354</v>
      </c>
      <c r="AK90" s="1583"/>
      <c r="AL90" s="1583"/>
      <c r="AM90" s="1583"/>
      <c r="AN90" s="1583"/>
      <c r="AO90" s="1583"/>
      <c r="AP90" s="474">
        <v>986000000</v>
      </c>
      <c r="AQ90" s="528">
        <v>0</v>
      </c>
      <c r="AR90" s="474">
        <v>986000000</v>
      </c>
      <c r="AS90" s="473">
        <v>0</v>
      </c>
      <c r="AT90" s="528">
        <v>0</v>
      </c>
      <c r="AU90" s="473">
        <v>0</v>
      </c>
      <c r="AV90" s="528">
        <v>0</v>
      </c>
      <c r="AW90" s="473">
        <v>0</v>
      </c>
      <c r="AX90" s="528">
        <v>0</v>
      </c>
      <c r="AY90" s="473">
        <v>0</v>
      </c>
      <c r="AZ90" s="473">
        <v>0</v>
      </c>
      <c r="BA90" s="473">
        <v>0</v>
      </c>
      <c r="BB90" s="473">
        <v>0</v>
      </c>
    </row>
    <row r="91" spans="1:54" hidden="1" x14ac:dyDescent="0.25">
      <c r="A91" s="1931" t="s">
        <v>35</v>
      </c>
      <c r="B91" s="1583"/>
      <c r="C91" s="1931" t="s">
        <v>315</v>
      </c>
      <c r="D91" s="1583"/>
      <c r="E91" s="1931" t="s">
        <v>313</v>
      </c>
      <c r="F91" s="1583"/>
      <c r="G91" s="1931" t="s">
        <v>316</v>
      </c>
      <c r="H91" s="1583"/>
      <c r="I91" s="1931" t="s">
        <v>312</v>
      </c>
      <c r="J91" s="1583"/>
      <c r="K91" s="1583"/>
      <c r="L91" s="1931" t="s">
        <v>322</v>
      </c>
      <c r="M91" s="1583"/>
      <c r="N91" s="1583"/>
      <c r="O91" s="1931"/>
      <c r="P91" s="1583"/>
      <c r="Q91" s="1931"/>
      <c r="R91" s="1583"/>
      <c r="S91" s="1932" t="s">
        <v>689</v>
      </c>
      <c r="T91" s="1583"/>
      <c r="U91" s="1583"/>
      <c r="V91" s="1583"/>
      <c r="W91" s="1583"/>
      <c r="X91" s="1583"/>
      <c r="Y91" s="1583"/>
      <c r="Z91" s="1583"/>
      <c r="AA91" s="1931" t="s">
        <v>306</v>
      </c>
      <c r="AB91" s="1583"/>
      <c r="AC91" s="1583"/>
      <c r="AD91" s="1583"/>
      <c r="AE91" s="1583"/>
      <c r="AF91" s="1931" t="s">
        <v>307</v>
      </c>
      <c r="AG91" s="1583"/>
      <c r="AH91" s="1583"/>
      <c r="AI91" s="472" t="s">
        <v>336</v>
      </c>
      <c r="AJ91" s="1933" t="s">
        <v>354</v>
      </c>
      <c r="AK91" s="1583"/>
      <c r="AL91" s="1583"/>
      <c r="AM91" s="1583"/>
      <c r="AN91" s="1583"/>
      <c r="AO91" s="1583"/>
      <c r="AP91" s="471">
        <v>6000000</v>
      </c>
      <c r="AQ91" s="531">
        <v>0</v>
      </c>
      <c r="AR91" s="471">
        <v>6000000</v>
      </c>
      <c r="AS91" s="470">
        <v>0</v>
      </c>
      <c r="AT91" s="531">
        <v>0</v>
      </c>
      <c r="AU91" s="470">
        <v>0</v>
      </c>
      <c r="AV91" s="531">
        <v>0</v>
      </c>
      <c r="AW91" s="470">
        <v>0</v>
      </c>
      <c r="AX91" s="531">
        <v>0</v>
      </c>
      <c r="AY91" s="470">
        <v>0</v>
      </c>
      <c r="AZ91" s="470">
        <v>0</v>
      </c>
      <c r="BA91" s="470">
        <v>0</v>
      </c>
      <c r="BB91" s="470">
        <v>0</v>
      </c>
    </row>
    <row r="92" spans="1:54" hidden="1" x14ac:dyDescent="0.25">
      <c r="A92" s="1931" t="s">
        <v>35</v>
      </c>
      <c r="B92" s="1583"/>
      <c r="C92" s="1931" t="s">
        <v>315</v>
      </c>
      <c r="D92" s="1583"/>
      <c r="E92" s="1931" t="s">
        <v>313</v>
      </c>
      <c r="F92" s="1583"/>
      <c r="G92" s="1931" t="s">
        <v>316</v>
      </c>
      <c r="H92" s="1583"/>
      <c r="I92" s="1931" t="s">
        <v>312</v>
      </c>
      <c r="J92" s="1583"/>
      <c r="K92" s="1583"/>
      <c r="L92" s="1931" t="s">
        <v>325</v>
      </c>
      <c r="M92" s="1583"/>
      <c r="N92" s="1583"/>
      <c r="O92" s="1931"/>
      <c r="P92" s="1583"/>
      <c r="Q92" s="1931"/>
      <c r="R92" s="1583"/>
      <c r="S92" s="1932" t="s">
        <v>69</v>
      </c>
      <c r="T92" s="1583"/>
      <c r="U92" s="1583"/>
      <c r="V92" s="1583"/>
      <c r="W92" s="1583"/>
      <c r="X92" s="1583"/>
      <c r="Y92" s="1583"/>
      <c r="Z92" s="1583"/>
      <c r="AA92" s="1931" t="s">
        <v>306</v>
      </c>
      <c r="AB92" s="1583"/>
      <c r="AC92" s="1583"/>
      <c r="AD92" s="1583"/>
      <c r="AE92" s="1583"/>
      <c r="AF92" s="1931" t="s">
        <v>307</v>
      </c>
      <c r="AG92" s="1583"/>
      <c r="AH92" s="1583"/>
      <c r="AI92" s="472" t="s">
        <v>86</v>
      </c>
      <c r="AJ92" s="1933" t="s">
        <v>308</v>
      </c>
      <c r="AK92" s="1583"/>
      <c r="AL92" s="1583"/>
      <c r="AM92" s="1583"/>
      <c r="AN92" s="1583"/>
      <c r="AO92" s="1583"/>
      <c r="AP92" s="471">
        <v>75000000</v>
      </c>
      <c r="AQ92" s="531">
        <v>0</v>
      </c>
      <c r="AR92" s="471">
        <v>74600000</v>
      </c>
      <c r="AS92" s="470">
        <v>0</v>
      </c>
      <c r="AT92" s="531">
        <v>0</v>
      </c>
      <c r="AU92" s="470">
        <v>0</v>
      </c>
      <c r="AV92" s="531">
        <v>0</v>
      </c>
      <c r="AW92" s="470">
        <v>0</v>
      </c>
      <c r="AX92" s="531">
        <v>0</v>
      </c>
      <c r="AY92" s="470">
        <v>0</v>
      </c>
      <c r="AZ92" s="470">
        <v>0</v>
      </c>
      <c r="BA92" s="470">
        <v>0</v>
      </c>
      <c r="BB92" s="470">
        <v>0</v>
      </c>
    </row>
    <row r="93" spans="1:54" hidden="1" x14ac:dyDescent="0.25">
      <c r="A93" s="1931" t="s">
        <v>35</v>
      </c>
      <c r="B93" s="1583"/>
      <c r="C93" s="1931" t="s">
        <v>315</v>
      </c>
      <c r="D93" s="1583"/>
      <c r="E93" s="1931" t="s">
        <v>313</v>
      </c>
      <c r="F93" s="1583"/>
      <c r="G93" s="1931" t="s">
        <v>316</v>
      </c>
      <c r="H93" s="1583"/>
      <c r="I93" s="1931" t="s">
        <v>312</v>
      </c>
      <c r="J93" s="1583"/>
      <c r="K93" s="1583"/>
      <c r="L93" s="1931" t="s">
        <v>325</v>
      </c>
      <c r="M93" s="1583"/>
      <c r="N93" s="1583"/>
      <c r="O93" s="1931"/>
      <c r="P93" s="1583"/>
      <c r="Q93" s="1931"/>
      <c r="R93" s="1583"/>
      <c r="S93" s="1932" t="s">
        <v>69</v>
      </c>
      <c r="T93" s="1583"/>
      <c r="U93" s="1583"/>
      <c r="V93" s="1583"/>
      <c r="W93" s="1583"/>
      <c r="X93" s="1583"/>
      <c r="Y93" s="1583"/>
      <c r="Z93" s="1583"/>
      <c r="AA93" s="1931" t="s">
        <v>306</v>
      </c>
      <c r="AB93" s="1583"/>
      <c r="AC93" s="1583"/>
      <c r="AD93" s="1583"/>
      <c r="AE93" s="1583"/>
      <c r="AF93" s="1931" t="s">
        <v>307</v>
      </c>
      <c r="AG93" s="1583"/>
      <c r="AH93" s="1583"/>
      <c r="AI93" s="472" t="s">
        <v>336</v>
      </c>
      <c r="AJ93" s="1933" t="s">
        <v>354</v>
      </c>
      <c r="AK93" s="1583"/>
      <c r="AL93" s="1583"/>
      <c r="AM93" s="1583"/>
      <c r="AN93" s="1583"/>
      <c r="AO93" s="1583"/>
      <c r="AP93" s="471">
        <v>500000000</v>
      </c>
      <c r="AQ93" s="531">
        <v>0</v>
      </c>
      <c r="AR93" s="471">
        <v>500000000</v>
      </c>
      <c r="AS93" s="470">
        <v>0</v>
      </c>
      <c r="AT93" s="531">
        <v>0</v>
      </c>
      <c r="AU93" s="470">
        <v>0</v>
      </c>
      <c r="AV93" s="531">
        <v>0</v>
      </c>
      <c r="AW93" s="470">
        <v>0</v>
      </c>
      <c r="AX93" s="531">
        <v>0</v>
      </c>
      <c r="AY93" s="470">
        <v>0</v>
      </c>
      <c r="AZ93" s="470">
        <v>0</v>
      </c>
      <c r="BA93" s="470">
        <v>0</v>
      </c>
      <c r="BB93" s="470">
        <v>0</v>
      </c>
    </row>
    <row r="94" spans="1:54" hidden="1" x14ac:dyDescent="0.25">
      <c r="A94" s="1931" t="s">
        <v>35</v>
      </c>
      <c r="B94" s="1583"/>
      <c r="C94" s="1931" t="s">
        <v>315</v>
      </c>
      <c r="D94" s="1583"/>
      <c r="E94" s="1931" t="s">
        <v>313</v>
      </c>
      <c r="F94" s="1583"/>
      <c r="G94" s="1931" t="s">
        <v>316</v>
      </c>
      <c r="H94" s="1583"/>
      <c r="I94" s="1931" t="s">
        <v>312</v>
      </c>
      <c r="J94" s="1583"/>
      <c r="K94" s="1583"/>
      <c r="L94" s="1931" t="s">
        <v>327</v>
      </c>
      <c r="M94" s="1583"/>
      <c r="N94" s="1583"/>
      <c r="O94" s="1931"/>
      <c r="P94" s="1583"/>
      <c r="Q94" s="1931"/>
      <c r="R94" s="1583"/>
      <c r="S94" s="1932" t="s">
        <v>70</v>
      </c>
      <c r="T94" s="1583"/>
      <c r="U94" s="1583"/>
      <c r="V94" s="1583"/>
      <c r="W94" s="1583"/>
      <c r="X94" s="1583"/>
      <c r="Y94" s="1583"/>
      <c r="Z94" s="1583"/>
      <c r="AA94" s="1931" t="s">
        <v>306</v>
      </c>
      <c r="AB94" s="1583"/>
      <c r="AC94" s="1583"/>
      <c r="AD94" s="1583"/>
      <c r="AE94" s="1583"/>
      <c r="AF94" s="1931" t="s">
        <v>307</v>
      </c>
      <c r="AG94" s="1583"/>
      <c r="AH94" s="1583"/>
      <c r="AI94" s="472" t="s">
        <v>86</v>
      </c>
      <c r="AJ94" s="1933" t="s">
        <v>308</v>
      </c>
      <c r="AK94" s="1583"/>
      <c r="AL94" s="1583"/>
      <c r="AM94" s="1583"/>
      <c r="AN94" s="1583"/>
      <c r="AO94" s="1583"/>
      <c r="AP94" s="471">
        <v>232000000</v>
      </c>
      <c r="AQ94" s="531">
        <v>0</v>
      </c>
      <c r="AR94" s="471">
        <v>757390.85</v>
      </c>
      <c r="AS94" s="470">
        <v>0</v>
      </c>
      <c r="AT94" s="531">
        <v>0</v>
      </c>
      <c r="AU94" s="470">
        <v>0</v>
      </c>
      <c r="AV94" s="530">
        <v>201345982.44</v>
      </c>
      <c r="AW94" s="471">
        <v>-201345982.44</v>
      </c>
      <c r="AX94" s="530">
        <v>201345982.44</v>
      </c>
      <c r="AY94" s="470">
        <v>0</v>
      </c>
      <c r="AZ94" s="471">
        <v>201345982.44</v>
      </c>
      <c r="BA94" s="470">
        <v>0</v>
      </c>
      <c r="BB94" s="470">
        <v>0</v>
      </c>
    </row>
    <row r="95" spans="1:54" hidden="1" x14ac:dyDescent="0.25">
      <c r="A95" s="1931" t="s">
        <v>35</v>
      </c>
      <c r="B95" s="1583"/>
      <c r="C95" s="1931" t="s">
        <v>315</v>
      </c>
      <c r="D95" s="1583"/>
      <c r="E95" s="1931" t="s">
        <v>313</v>
      </c>
      <c r="F95" s="1583"/>
      <c r="G95" s="1931" t="s">
        <v>316</v>
      </c>
      <c r="H95" s="1583"/>
      <c r="I95" s="1931" t="s">
        <v>312</v>
      </c>
      <c r="J95" s="1583"/>
      <c r="K95" s="1583"/>
      <c r="L95" s="1931" t="s">
        <v>327</v>
      </c>
      <c r="M95" s="1583"/>
      <c r="N95" s="1583"/>
      <c r="O95" s="1931"/>
      <c r="P95" s="1583"/>
      <c r="Q95" s="1931"/>
      <c r="R95" s="1583"/>
      <c r="S95" s="1932" t="s">
        <v>70</v>
      </c>
      <c r="T95" s="1583"/>
      <c r="U95" s="1583"/>
      <c r="V95" s="1583"/>
      <c r="W95" s="1583"/>
      <c r="X95" s="1583"/>
      <c r="Y95" s="1583"/>
      <c r="Z95" s="1583"/>
      <c r="AA95" s="1931" t="s">
        <v>306</v>
      </c>
      <c r="AB95" s="1583"/>
      <c r="AC95" s="1583"/>
      <c r="AD95" s="1583"/>
      <c r="AE95" s="1583"/>
      <c r="AF95" s="1931" t="s">
        <v>307</v>
      </c>
      <c r="AG95" s="1583"/>
      <c r="AH95" s="1583"/>
      <c r="AI95" s="472" t="s">
        <v>336</v>
      </c>
      <c r="AJ95" s="1933" t="s">
        <v>354</v>
      </c>
      <c r="AK95" s="1583"/>
      <c r="AL95" s="1583"/>
      <c r="AM95" s="1583"/>
      <c r="AN95" s="1583"/>
      <c r="AO95" s="1583"/>
      <c r="AP95" s="471">
        <v>480000000</v>
      </c>
      <c r="AQ95" s="531">
        <v>0</v>
      </c>
      <c r="AR95" s="471">
        <v>480000000</v>
      </c>
      <c r="AS95" s="470">
        <v>0</v>
      </c>
      <c r="AT95" s="531">
        <v>0</v>
      </c>
      <c r="AU95" s="470">
        <v>0</v>
      </c>
      <c r="AV95" s="531">
        <v>0</v>
      </c>
      <c r="AW95" s="470">
        <v>0</v>
      </c>
      <c r="AX95" s="531">
        <v>0</v>
      </c>
      <c r="AY95" s="470">
        <v>0</v>
      </c>
      <c r="AZ95" s="470">
        <v>0</v>
      </c>
      <c r="BA95" s="470">
        <v>0</v>
      </c>
      <c r="BB95" s="470">
        <v>0</v>
      </c>
    </row>
    <row r="96" spans="1:54" hidden="1" x14ac:dyDescent="0.25">
      <c r="A96" s="1935" t="s">
        <v>35</v>
      </c>
      <c r="B96" s="1583"/>
      <c r="C96" s="1935" t="s">
        <v>315</v>
      </c>
      <c r="D96" s="1583"/>
      <c r="E96" s="1935" t="s">
        <v>313</v>
      </c>
      <c r="F96" s="1583"/>
      <c r="G96" s="1935" t="s">
        <v>316</v>
      </c>
      <c r="H96" s="1583"/>
      <c r="I96" s="1935" t="s">
        <v>315</v>
      </c>
      <c r="J96" s="1583"/>
      <c r="K96" s="1583"/>
      <c r="L96" s="1935"/>
      <c r="M96" s="1583"/>
      <c r="N96" s="1583"/>
      <c r="O96" s="1935"/>
      <c r="P96" s="1583"/>
      <c r="Q96" s="1935"/>
      <c r="R96" s="1583"/>
      <c r="S96" s="1934" t="s">
        <v>244</v>
      </c>
      <c r="T96" s="1583"/>
      <c r="U96" s="1583"/>
      <c r="V96" s="1583"/>
      <c r="W96" s="1583"/>
      <c r="X96" s="1583"/>
      <c r="Y96" s="1583"/>
      <c r="Z96" s="1583"/>
      <c r="AA96" s="1935" t="s">
        <v>306</v>
      </c>
      <c r="AB96" s="1583"/>
      <c r="AC96" s="1583"/>
      <c r="AD96" s="1583"/>
      <c r="AE96" s="1583"/>
      <c r="AF96" s="1935" t="s">
        <v>307</v>
      </c>
      <c r="AG96" s="1583"/>
      <c r="AH96" s="1583"/>
      <c r="AI96" s="475" t="s">
        <v>86</v>
      </c>
      <c r="AJ96" s="1936" t="s">
        <v>308</v>
      </c>
      <c r="AK96" s="1583"/>
      <c r="AL96" s="1583"/>
      <c r="AM96" s="1583"/>
      <c r="AN96" s="1583"/>
      <c r="AO96" s="1583"/>
      <c r="AP96" s="474">
        <v>127000000</v>
      </c>
      <c r="AQ96" s="528">
        <v>0</v>
      </c>
      <c r="AR96" s="474">
        <v>99628010</v>
      </c>
      <c r="AS96" s="473">
        <v>0</v>
      </c>
      <c r="AT96" s="528">
        <v>0</v>
      </c>
      <c r="AU96" s="473">
        <v>0</v>
      </c>
      <c r="AV96" s="528">
        <v>0</v>
      </c>
      <c r="AW96" s="473">
        <v>0</v>
      </c>
      <c r="AX96" s="528">
        <v>0</v>
      </c>
      <c r="AY96" s="473">
        <v>0</v>
      </c>
      <c r="AZ96" s="473">
        <v>0</v>
      </c>
      <c r="BA96" s="473">
        <v>0</v>
      </c>
      <c r="BB96" s="473">
        <v>0</v>
      </c>
    </row>
    <row r="97" spans="1:54" hidden="1" x14ac:dyDescent="0.25">
      <c r="A97" s="1931" t="s">
        <v>35</v>
      </c>
      <c r="B97" s="1583"/>
      <c r="C97" s="1931" t="s">
        <v>315</v>
      </c>
      <c r="D97" s="1583"/>
      <c r="E97" s="1931" t="s">
        <v>313</v>
      </c>
      <c r="F97" s="1583"/>
      <c r="G97" s="1931" t="s">
        <v>316</v>
      </c>
      <c r="H97" s="1583"/>
      <c r="I97" s="1931" t="s">
        <v>315</v>
      </c>
      <c r="J97" s="1583"/>
      <c r="K97" s="1583"/>
      <c r="L97" s="1931" t="s">
        <v>312</v>
      </c>
      <c r="M97" s="1583"/>
      <c r="N97" s="1583"/>
      <c r="O97" s="1931"/>
      <c r="P97" s="1583"/>
      <c r="Q97" s="1931"/>
      <c r="R97" s="1583"/>
      <c r="S97" s="1932" t="s">
        <v>71</v>
      </c>
      <c r="T97" s="1583"/>
      <c r="U97" s="1583"/>
      <c r="V97" s="1583"/>
      <c r="W97" s="1583"/>
      <c r="X97" s="1583"/>
      <c r="Y97" s="1583"/>
      <c r="Z97" s="1583"/>
      <c r="AA97" s="1931" t="s">
        <v>306</v>
      </c>
      <c r="AB97" s="1583"/>
      <c r="AC97" s="1583"/>
      <c r="AD97" s="1583"/>
      <c r="AE97" s="1583"/>
      <c r="AF97" s="1931" t="s">
        <v>307</v>
      </c>
      <c r="AG97" s="1583"/>
      <c r="AH97" s="1583"/>
      <c r="AI97" s="472" t="s">
        <v>86</v>
      </c>
      <c r="AJ97" s="1933" t="s">
        <v>308</v>
      </c>
      <c r="AK97" s="1583"/>
      <c r="AL97" s="1583"/>
      <c r="AM97" s="1583"/>
      <c r="AN97" s="1583"/>
      <c r="AO97" s="1583"/>
      <c r="AP97" s="471">
        <v>57000000</v>
      </c>
      <c r="AQ97" s="531">
        <v>0</v>
      </c>
      <c r="AR97" s="471">
        <v>30628010</v>
      </c>
      <c r="AS97" s="470">
        <v>0</v>
      </c>
      <c r="AT97" s="531">
        <v>0</v>
      </c>
      <c r="AU97" s="470">
        <v>0</v>
      </c>
      <c r="AV97" s="531">
        <v>0</v>
      </c>
      <c r="AW97" s="470">
        <v>0</v>
      </c>
      <c r="AX97" s="531">
        <v>0</v>
      </c>
      <c r="AY97" s="470">
        <v>0</v>
      </c>
      <c r="AZ97" s="470">
        <v>0</v>
      </c>
      <c r="BA97" s="470">
        <v>0</v>
      </c>
      <c r="BB97" s="470">
        <v>0</v>
      </c>
    </row>
    <row r="98" spans="1:54" hidden="1" x14ac:dyDescent="0.25">
      <c r="A98" s="1931" t="s">
        <v>35</v>
      </c>
      <c r="B98" s="1583"/>
      <c r="C98" s="1931" t="s">
        <v>315</v>
      </c>
      <c r="D98" s="1583"/>
      <c r="E98" s="1931" t="s">
        <v>313</v>
      </c>
      <c r="F98" s="1583"/>
      <c r="G98" s="1931" t="s">
        <v>316</v>
      </c>
      <c r="H98" s="1583"/>
      <c r="I98" s="1931" t="s">
        <v>315</v>
      </c>
      <c r="J98" s="1583"/>
      <c r="K98" s="1583"/>
      <c r="L98" s="1931" t="s">
        <v>315</v>
      </c>
      <c r="M98" s="1583"/>
      <c r="N98" s="1583"/>
      <c r="O98" s="1931"/>
      <c r="P98" s="1583"/>
      <c r="Q98" s="1931"/>
      <c r="R98" s="1583"/>
      <c r="S98" s="1932" t="s">
        <v>72</v>
      </c>
      <c r="T98" s="1583"/>
      <c r="U98" s="1583"/>
      <c r="V98" s="1583"/>
      <c r="W98" s="1583"/>
      <c r="X98" s="1583"/>
      <c r="Y98" s="1583"/>
      <c r="Z98" s="1583"/>
      <c r="AA98" s="1931" t="s">
        <v>306</v>
      </c>
      <c r="AB98" s="1583"/>
      <c r="AC98" s="1583"/>
      <c r="AD98" s="1583"/>
      <c r="AE98" s="1583"/>
      <c r="AF98" s="1931" t="s">
        <v>307</v>
      </c>
      <c r="AG98" s="1583"/>
      <c r="AH98" s="1583"/>
      <c r="AI98" s="472" t="s">
        <v>86</v>
      </c>
      <c r="AJ98" s="1933" t="s">
        <v>308</v>
      </c>
      <c r="AK98" s="1583"/>
      <c r="AL98" s="1583"/>
      <c r="AM98" s="1583"/>
      <c r="AN98" s="1583"/>
      <c r="AO98" s="1583"/>
      <c r="AP98" s="471">
        <v>70000000</v>
      </c>
      <c r="AQ98" s="531">
        <v>0</v>
      </c>
      <c r="AR98" s="471">
        <v>69000000</v>
      </c>
      <c r="AS98" s="470">
        <v>0</v>
      </c>
      <c r="AT98" s="531">
        <v>0</v>
      </c>
      <c r="AU98" s="470">
        <v>0</v>
      </c>
      <c r="AV98" s="531">
        <v>0</v>
      </c>
      <c r="AW98" s="470">
        <v>0</v>
      </c>
      <c r="AX98" s="531">
        <v>0</v>
      </c>
      <c r="AY98" s="470">
        <v>0</v>
      </c>
      <c r="AZ98" s="470">
        <v>0</v>
      </c>
      <c r="BA98" s="470">
        <v>0</v>
      </c>
      <c r="BB98" s="470">
        <v>0</v>
      </c>
    </row>
    <row r="99" spans="1:54" hidden="1" x14ac:dyDescent="0.25">
      <c r="A99" s="1935" t="s">
        <v>35</v>
      </c>
      <c r="B99" s="1583"/>
      <c r="C99" s="1935" t="s">
        <v>315</v>
      </c>
      <c r="D99" s="1583"/>
      <c r="E99" s="1935" t="s">
        <v>313</v>
      </c>
      <c r="F99" s="1583"/>
      <c r="G99" s="1935" t="s">
        <v>316</v>
      </c>
      <c r="H99" s="1583"/>
      <c r="I99" s="1935" t="s">
        <v>316</v>
      </c>
      <c r="J99" s="1583"/>
      <c r="K99" s="1583"/>
      <c r="L99" s="1935"/>
      <c r="M99" s="1583"/>
      <c r="N99" s="1583"/>
      <c r="O99" s="1935"/>
      <c r="P99" s="1583"/>
      <c r="Q99" s="1935"/>
      <c r="R99" s="1583"/>
      <c r="S99" s="1934" t="s">
        <v>246</v>
      </c>
      <c r="T99" s="1583"/>
      <c r="U99" s="1583"/>
      <c r="V99" s="1583"/>
      <c r="W99" s="1583"/>
      <c r="X99" s="1583"/>
      <c r="Y99" s="1583"/>
      <c r="Z99" s="1583"/>
      <c r="AA99" s="1935" t="s">
        <v>306</v>
      </c>
      <c r="AB99" s="1583"/>
      <c r="AC99" s="1583"/>
      <c r="AD99" s="1583"/>
      <c r="AE99" s="1583"/>
      <c r="AF99" s="1935" t="s">
        <v>307</v>
      </c>
      <c r="AG99" s="1583"/>
      <c r="AH99" s="1583"/>
      <c r="AI99" s="475" t="s">
        <v>86</v>
      </c>
      <c r="AJ99" s="1936" t="s">
        <v>308</v>
      </c>
      <c r="AK99" s="1583"/>
      <c r="AL99" s="1583"/>
      <c r="AM99" s="1583"/>
      <c r="AN99" s="1583"/>
      <c r="AO99" s="1583"/>
      <c r="AP99" s="474">
        <v>298103744</v>
      </c>
      <c r="AQ99" s="527">
        <v>1538488</v>
      </c>
      <c r="AR99" s="474">
        <v>51300261</v>
      </c>
      <c r="AS99" s="473">
        <v>0</v>
      </c>
      <c r="AT99" s="527">
        <v>1500000</v>
      </c>
      <c r="AU99" s="474">
        <v>38488</v>
      </c>
      <c r="AV99" s="527">
        <v>18832540</v>
      </c>
      <c r="AW99" s="474">
        <v>-17332540</v>
      </c>
      <c r="AX99" s="527">
        <v>16432540</v>
      </c>
      <c r="AY99" s="474">
        <v>2400000</v>
      </c>
      <c r="AZ99" s="474">
        <v>16432540</v>
      </c>
      <c r="BA99" s="473">
        <v>0</v>
      </c>
      <c r="BB99" s="473">
        <v>0</v>
      </c>
    </row>
    <row r="100" spans="1:54" hidden="1" x14ac:dyDescent="0.25">
      <c r="A100" s="1935" t="s">
        <v>35</v>
      </c>
      <c r="B100" s="1583"/>
      <c r="C100" s="1935" t="s">
        <v>315</v>
      </c>
      <c r="D100" s="1583"/>
      <c r="E100" s="1935" t="s">
        <v>313</v>
      </c>
      <c r="F100" s="1583"/>
      <c r="G100" s="1935" t="s">
        <v>316</v>
      </c>
      <c r="H100" s="1583"/>
      <c r="I100" s="1935" t="s">
        <v>316</v>
      </c>
      <c r="J100" s="1583"/>
      <c r="K100" s="1583"/>
      <c r="L100" s="1935"/>
      <c r="M100" s="1583"/>
      <c r="N100" s="1583"/>
      <c r="O100" s="1935"/>
      <c r="P100" s="1583"/>
      <c r="Q100" s="1935"/>
      <c r="R100" s="1583"/>
      <c r="S100" s="1934" t="s">
        <v>246</v>
      </c>
      <c r="T100" s="1583"/>
      <c r="U100" s="1583"/>
      <c r="V100" s="1583"/>
      <c r="W100" s="1583"/>
      <c r="X100" s="1583"/>
      <c r="Y100" s="1583"/>
      <c r="Z100" s="1583"/>
      <c r="AA100" s="1935" t="s">
        <v>306</v>
      </c>
      <c r="AB100" s="1583"/>
      <c r="AC100" s="1583"/>
      <c r="AD100" s="1583"/>
      <c r="AE100" s="1583"/>
      <c r="AF100" s="1935" t="s">
        <v>307</v>
      </c>
      <c r="AG100" s="1583"/>
      <c r="AH100" s="1583"/>
      <c r="AI100" s="475" t="s">
        <v>336</v>
      </c>
      <c r="AJ100" s="1936" t="s">
        <v>354</v>
      </c>
      <c r="AK100" s="1583"/>
      <c r="AL100" s="1583"/>
      <c r="AM100" s="1583"/>
      <c r="AN100" s="1583"/>
      <c r="AO100" s="1583"/>
      <c r="AP100" s="474">
        <v>1175000000</v>
      </c>
      <c r="AQ100" s="527">
        <v>550000000</v>
      </c>
      <c r="AR100" s="474">
        <v>625000000</v>
      </c>
      <c r="AS100" s="473">
        <v>0</v>
      </c>
      <c r="AT100" s="528">
        <v>0</v>
      </c>
      <c r="AU100" s="474">
        <v>550000000</v>
      </c>
      <c r="AV100" s="528">
        <v>0</v>
      </c>
      <c r="AW100" s="473">
        <v>0</v>
      </c>
      <c r="AX100" s="528">
        <v>0</v>
      </c>
      <c r="AY100" s="473">
        <v>0</v>
      </c>
      <c r="AZ100" s="473">
        <v>0</v>
      </c>
      <c r="BA100" s="473">
        <v>0</v>
      </c>
      <c r="BB100" s="473">
        <v>0</v>
      </c>
    </row>
    <row r="101" spans="1:54" hidden="1" x14ac:dyDescent="0.25">
      <c r="A101" s="1931" t="s">
        <v>35</v>
      </c>
      <c r="B101" s="1583"/>
      <c r="C101" s="1931" t="s">
        <v>315</v>
      </c>
      <c r="D101" s="1583"/>
      <c r="E101" s="1931" t="s">
        <v>313</v>
      </c>
      <c r="F101" s="1583"/>
      <c r="G101" s="1931" t="s">
        <v>316</v>
      </c>
      <c r="H101" s="1583"/>
      <c r="I101" s="1931" t="s">
        <v>316</v>
      </c>
      <c r="J101" s="1583"/>
      <c r="K101" s="1583"/>
      <c r="L101" s="1931" t="s">
        <v>312</v>
      </c>
      <c r="M101" s="1583"/>
      <c r="N101" s="1583"/>
      <c r="O101" s="1931"/>
      <c r="P101" s="1583"/>
      <c r="Q101" s="1931"/>
      <c r="R101" s="1583"/>
      <c r="S101" s="1932" t="s">
        <v>73</v>
      </c>
      <c r="T101" s="1583"/>
      <c r="U101" s="1583"/>
      <c r="V101" s="1583"/>
      <c r="W101" s="1583"/>
      <c r="X101" s="1583"/>
      <c r="Y101" s="1583"/>
      <c r="Z101" s="1583"/>
      <c r="AA101" s="1931" t="s">
        <v>306</v>
      </c>
      <c r="AB101" s="1583"/>
      <c r="AC101" s="1583"/>
      <c r="AD101" s="1583"/>
      <c r="AE101" s="1583"/>
      <c r="AF101" s="1931" t="s">
        <v>307</v>
      </c>
      <c r="AG101" s="1583"/>
      <c r="AH101" s="1583"/>
      <c r="AI101" s="472" t="s">
        <v>86</v>
      </c>
      <c r="AJ101" s="1933" t="s">
        <v>308</v>
      </c>
      <c r="AK101" s="1583"/>
      <c r="AL101" s="1583"/>
      <c r="AM101" s="1583"/>
      <c r="AN101" s="1583"/>
      <c r="AO101" s="1583"/>
      <c r="AP101" s="471">
        <v>196000000</v>
      </c>
      <c r="AQ101" s="531">
        <v>0</v>
      </c>
      <c r="AR101" s="471">
        <v>16800000</v>
      </c>
      <c r="AS101" s="470">
        <v>0</v>
      </c>
      <c r="AT101" s="530">
        <v>1500000</v>
      </c>
      <c r="AU101" s="471">
        <v>-1500000</v>
      </c>
      <c r="AV101" s="530">
        <v>18832540</v>
      </c>
      <c r="AW101" s="471">
        <v>-17332540</v>
      </c>
      <c r="AX101" s="530">
        <v>16432540</v>
      </c>
      <c r="AY101" s="471">
        <v>2400000</v>
      </c>
      <c r="AZ101" s="471">
        <v>16432540</v>
      </c>
      <c r="BA101" s="470">
        <v>0</v>
      </c>
      <c r="BB101" s="470">
        <v>0</v>
      </c>
    </row>
    <row r="102" spans="1:54" hidden="1" x14ac:dyDescent="0.25">
      <c r="A102" s="1931" t="s">
        <v>35</v>
      </c>
      <c r="B102" s="1583"/>
      <c r="C102" s="1931" t="s">
        <v>315</v>
      </c>
      <c r="D102" s="1583"/>
      <c r="E102" s="1931" t="s">
        <v>313</v>
      </c>
      <c r="F102" s="1583"/>
      <c r="G102" s="1931" t="s">
        <v>316</v>
      </c>
      <c r="H102" s="1583"/>
      <c r="I102" s="1931" t="s">
        <v>316</v>
      </c>
      <c r="J102" s="1583"/>
      <c r="K102" s="1583"/>
      <c r="L102" s="1931" t="s">
        <v>312</v>
      </c>
      <c r="M102" s="1583"/>
      <c r="N102" s="1583"/>
      <c r="O102" s="1931"/>
      <c r="P102" s="1583"/>
      <c r="Q102" s="1931"/>
      <c r="R102" s="1583"/>
      <c r="S102" s="1932" t="s">
        <v>73</v>
      </c>
      <c r="T102" s="1583"/>
      <c r="U102" s="1583"/>
      <c r="V102" s="1583"/>
      <c r="W102" s="1583"/>
      <c r="X102" s="1583"/>
      <c r="Y102" s="1583"/>
      <c r="Z102" s="1583"/>
      <c r="AA102" s="1931" t="s">
        <v>306</v>
      </c>
      <c r="AB102" s="1583"/>
      <c r="AC102" s="1583"/>
      <c r="AD102" s="1583"/>
      <c r="AE102" s="1583"/>
      <c r="AF102" s="1931" t="s">
        <v>307</v>
      </c>
      <c r="AG102" s="1583"/>
      <c r="AH102" s="1583"/>
      <c r="AI102" s="472" t="s">
        <v>336</v>
      </c>
      <c r="AJ102" s="1933" t="s">
        <v>354</v>
      </c>
      <c r="AK102" s="1583"/>
      <c r="AL102" s="1583"/>
      <c r="AM102" s="1583"/>
      <c r="AN102" s="1583"/>
      <c r="AO102" s="1583"/>
      <c r="AP102" s="471">
        <v>200000000</v>
      </c>
      <c r="AQ102" s="531">
        <v>0</v>
      </c>
      <c r="AR102" s="471">
        <v>200000000</v>
      </c>
      <c r="AS102" s="470">
        <v>0</v>
      </c>
      <c r="AT102" s="531">
        <v>0</v>
      </c>
      <c r="AU102" s="470">
        <v>0</v>
      </c>
      <c r="AV102" s="531">
        <v>0</v>
      </c>
      <c r="AW102" s="470">
        <v>0</v>
      </c>
      <c r="AX102" s="531">
        <v>0</v>
      </c>
      <c r="AY102" s="470">
        <v>0</v>
      </c>
      <c r="AZ102" s="470">
        <v>0</v>
      </c>
      <c r="BA102" s="470">
        <v>0</v>
      </c>
      <c r="BB102" s="470">
        <v>0</v>
      </c>
    </row>
    <row r="103" spans="1:54" hidden="1" x14ac:dyDescent="0.25">
      <c r="A103" s="1931" t="s">
        <v>35</v>
      </c>
      <c r="B103" s="1583"/>
      <c r="C103" s="1931" t="s">
        <v>315</v>
      </c>
      <c r="D103" s="1583"/>
      <c r="E103" s="1931" t="s">
        <v>313</v>
      </c>
      <c r="F103" s="1583"/>
      <c r="G103" s="1931" t="s">
        <v>316</v>
      </c>
      <c r="H103" s="1583"/>
      <c r="I103" s="1931" t="s">
        <v>316</v>
      </c>
      <c r="J103" s="1583"/>
      <c r="K103" s="1583"/>
      <c r="L103" s="1931" t="s">
        <v>325</v>
      </c>
      <c r="M103" s="1583"/>
      <c r="N103" s="1583"/>
      <c r="O103" s="1931"/>
      <c r="P103" s="1583"/>
      <c r="Q103" s="1931"/>
      <c r="R103" s="1583"/>
      <c r="S103" s="1932" t="s">
        <v>74</v>
      </c>
      <c r="T103" s="1583"/>
      <c r="U103" s="1583"/>
      <c r="V103" s="1583"/>
      <c r="W103" s="1583"/>
      <c r="X103" s="1583"/>
      <c r="Y103" s="1583"/>
      <c r="Z103" s="1583"/>
      <c r="AA103" s="1931" t="s">
        <v>306</v>
      </c>
      <c r="AB103" s="1583"/>
      <c r="AC103" s="1583"/>
      <c r="AD103" s="1583"/>
      <c r="AE103" s="1583"/>
      <c r="AF103" s="1931" t="s">
        <v>307</v>
      </c>
      <c r="AG103" s="1583"/>
      <c r="AH103" s="1583"/>
      <c r="AI103" s="472" t="s">
        <v>86</v>
      </c>
      <c r="AJ103" s="1933" t="s">
        <v>308</v>
      </c>
      <c r="AK103" s="1583"/>
      <c r="AL103" s="1583"/>
      <c r="AM103" s="1583"/>
      <c r="AN103" s="1583"/>
      <c r="AO103" s="1583"/>
      <c r="AP103" s="471">
        <v>20000000</v>
      </c>
      <c r="AQ103" s="531">
        <v>0</v>
      </c>
      <c r="AR103" s="471">
        <v>20000000</v>
      </c>
      <c r="AS103" s="470">
        <v>0</v>
      </c>
      <c r="AT103" s="531">
        <v>0</v>
      </c>
      <c r="AU103" s="470">
        <v>0</v>
      </c>
      <c r="AV103" s="531">
        <v>0</v>
      </c>
      <c r="AW103" s="470">
        <v>0</v>
      </c>
      <c r="AX103" s="531">
        <v>0</v>
      </c>
      <c r="AY103" s="470">
        <v>0</v>
      </c>
      <c r="AZ103" s="470">
        <v>0</v>
      </c>
      <c r="BA103" s="470">
        <v>0</v>
      </c>
      <c r="BB103" s="470">
        <v>0</v>
      </c>
    </row>
    <row r="104" spans="1:54" hidden="1" x14ac:dyDescent="0.25">
      <c r="A104" s="1931" t="s">
        <v>35</v>
      </c>
      <c r="B104" s="1583"/>
      <c r="C104" s="1931" t="s">
        <v>315</v>
      </c>
      <c r="D104" s="1583"/>
      <c r="E104" s="1931" t="s">
        <v>313</v>
      </c>
      <c r="F104" s="1583"/>
      <c r="G104" s="1931" t="s">
        <v>316</v>
      </c>
      <c r="H104" s="1583"/>
      <c r="I104" s="1931" t="s">
        <v>316</v>
      </c>
      <c r="J104" s="1583"/>
      <c r="K104" s="1583"/>
      <c r="L104" s="1931" t="s">
        <v>325</v>
      </c>
      <c r="M104" s="1583"/>
      <c r="N104" s="1583"/>
      <c r="O104" s="1931"/>
      <c r="P104" s="1583"/>
      <c r="Q104" s="1931"/>
      <c r="R104" s="1583"/>
      <c r="S104" s="1932" t="s">
        <v>74</v>
      </c>
      <c r="T104" s="1583"/>
      <c r="U104" s="1583"/>
      <c r="V104" s="1583"/>
      <c r="W104" s="1583"/>
      <c r="X104" s="1583"/>
      <c r="Y104" s="1583"/>
      <c r="Z104" s="1583"/>
      <c r="AA104" s="1931" t="s">
        <v>306</v>
      </c>
      <c r="AB104" s="1583"/>
      <c r="AC104" s="1583"/>
      <c r="AD104" s="1583"/>
      <c r="AE104" s="1583"/>
      <c r="AF104" s="1931" t="s">
        <v>307</v>
      </c>
      <c r="AG104" s="1583"/>
      <c r="AH104" s="1583"/>
      <c r="AI104" s="472" t="s">
        <v>336</v>
      </c>
      <c r="AJ104" s="1933" t="s">
        <v>354</v>
      </c>
      <c r="AK104" s="1583"/>
      <c r="AL104" s="1583"/>
      <c r="AM104" s="1583"/>
      <c r="AN104" s="1583"/>
      <c r="AO104" s="1583"/>
      <c r="AP104" s="471">
        <v>80000000</v>
      </c>
      <c r="AQ104" s="531">
        <v>0</v>
      </c>
      <c r="AR104" s="471">
        <v>80000000</v>
      </c>
      <c r="AS104" s="470">
        <v>0</v>
      </c>
      <c r="AT104" s="531">
        <v>0</v>
      </c>
      <c r="AU104" s="470">
        <v>0</v>
      </c>
      <c r="AV104" s="531">
        <v>0</v>
      </c>
      <c r="AW104" s="470">
        <v>0</v>
      </c>
      <c r="AX104" s="531">
        <v>0</v>
      </c>
      <c r="AY104" s="470">
        <v>0</v>
      </c>
      <c r="AZ104" s="470">
        <v>0</v>
      </c>
      <c r="BA104" s="470">
        <v>0</v>
      </c>
      <c r="BB104" s="470">
        <v>0</v>
      </c>
    </row>
    <row r="105" spans="1:54" hidden="1" x14ac:dyDescent="0.25">
      <c r="A105" s="1931" t="s">
        <v>35</v>
      </c>
      <c r="B105" s="1583"/>
      <c r="C105" s="1931" t="s">
        <v>315</v>
      </c>
      <c r="D105" s="1583"/>
      <c r="E105" s="1931" t="s">
        <v>313</v>
      </c>
      <c r="F105" s="1583"/>
      <c r="G105" s="1931" t="s">
        <v>316</v>
      </c>
      <c r="H105" s="1583"/>
      <c r="I105" s="1931" t="s">
        <v>316</v>
      </c>
      <c r="J105" s="1583"/>
      <c r="K105" s="1583"/>
      <c r="L105" s="1931" t="s">
        <v>321</v>
      </c>
      <c r="M105" s="1583"/>
      <c r="N105" s="1583"/>
      <c r="O105" s="1931"/>
      <c r="P105" s="1583"/>
      <c r="Q105" s="1931"/>
      <c r="R105" s="1583"/>
      <c r="S105" s="1932" t="s">
        <v>75</v>
      </c>
      <c r="T105" s="1583"/>
      <c r="U105" s="1583"/>
      <c r="V105" s="1583"/>
      <c r="W105" s="1583"/>
      <c r="X105" s="1583"/>
      <c r="Y105" s="1583"/>
      <c r="Z105" s="1583"/>
      <c r="AA105" s="1931" t="s">
        <v>306</v>
      </c>
      <c r="AB105" s="1583"/>
      <c r="AC105" s="1583"/>
      <c r="AD105" s="1583"/>
      <c r="AE105" s="1583"/>
      <c r="AF105" s="1931" t="s">
        <v>307</v>
      </c>
      <c r="AG105" s="1583"/>
      <c r="AH105" s="1583"/>
      <c r="AI105" s="472" t="s">
        <v>86</v>
      </c>
      <c r="AJ105" s="1933" t="s">
        <v>308</v>
      </c>
      <c r="AK105" s="1583"/>
      <c r="AL105" s="1583"/>
      <c r="AM105" s="1583"/>
      <c r="AN105" s="1583"/>
      <c r="AO105" s="1583"/>
      <c r="AP105" s="471">
        <v>10000000</v>
      </c>
      <c r="AQ105" s="531">
        <v>0</v>
      </c>
      <c r="AR105" s="471">
        <v>3400000</v>
      </c>
      <c r="AS105" s="470">
        <v>0</v>
      </c>
      <c r="AT105" s="531">
        <v>0</v>
      </c>
      <c r="AU105" s="470">
        <v>0</v>
      </c>
      <c r="AV105" s="531">
        <v>0</v>
      </c>
      <c r="AW105" s="470">
        <v>0</v>
      </c>
      <c r="AX105" s="531">
        <v>0</v>
      </c>
      <c r="AY105" s="470">
        <v>0</v>
      </c>
      <c r="AZ105" s="470">
        <v>0</v>
      </c>
      <c r="BA105" s="470">
        <v>0</v>
      </c>
      <c r="BB105" s="470">
        <v>0</v>
      </c>
    </row>
    <row r="106" spans="1:54" hidden="1" x14ac:dyDescent="0.25">
      <c r="A106" s="1931" t="s">
        <v>35</v>
      </c>
      <c r="B106" s="1583"/>
      <c r="C106" s="1931" t="s">
        <v>315</v>
      </c>
      <c r="D106" s="1583"/>
      <c r="E106" s="1931" t="s">
        <v>313</v>
      </c>
      <c r="F106" s="1583"/>
      <c r="G106" s="1931" t="s">
        <v>316</v>
      </c>
      <c r="H106" s="1583"/>
      <c r="I106" s="1931" t="s">
        <v>316</v>
      </c>
      <c r="J106" s="1583"/>
      <c r="K106" s="1583"/>
      <c r="L106" s="1931" t="s">
        <v>321</v>
      </c>
      <c r="M106" s="1583"/>
      <c r="N106" s="1583"/>
      <c r="O106" s="1931"/>
      <c r="P106" s="1583"/>
      <c r="Q106" s="1931"/>
      <c r="R106" s="1583"/>
      <c r="S106" s="1932" t="s">
        <v>75</v>
      </c>
      <c r="T106" s="1583"/>
      <c r="U106" s="1583"/>
      <c r="V106" s="1583"/>
      <c r="W106" s="1583"/>
      <c r="X106" s="1583"/>
      <c r="Y106" s="1583"/>
      <c r="Z106" s="1583"/>
      <c r="AA106" s="1931" t="s">
        <v>306</v>
      </c>
      <c r="AB106" s="1583"/>
      <c r="AC106" s="1583"/>
      <c r="AD106" s="1583"/>
      <c r="AE106" s="1583"/>
      <c r="AF106" s="1931" t="s">
        <v>307</v>
      </c>
      <c r="AG106" s="1583"/>
      <c r="AH106" s="1583"/>
      <c r="AI106" s="472" t="s">
        <v>336</v>
      </c>
      <c r="AJ106" s="1933" t="s">
        <v>354</v>
      </c>
      <c r="AK106" s="1583"/>
      <c r="AL106" s="1583"/>
      <c r="AM106" s="1583"/>
      <c r="AN106" s="1583"/>
      <c r="AO106" s="1583"/>
      <c r="AP106" s="471">
        <v>20000000</v>
      </c>
      <c r="AQ106" s="531">
        <v>0</v>
      </c>
      <c r="AR106" s="471">
        <v>20000000</v>
      </c>
      <c r="AS106" s="470">
        <v>0</v>
      </c>
      <c r="AT106" s="531">
        <v>0</v>
      </c>
      <c r="AU106" s="470">
        <v>0</v>
      </c>
      <c r="AV106" s="531">
        <v>0</v>
      </c>
      <c r="AW106" s="470">
        <v>0</v>
      </c>
      <c r="AX106" s="531">
        <v>0</v>
      </c>
      <c r="AY106" s="470">
        <v>0</v>
      </c>
      <c r="AZ106" s="470">
        <v>0</v>
      </c>
      <c r="BA106" s="470">
        <v>0</v>
      </c>
      <c r="BB106" s="470">
        <v>0</v>
      </c>
    </row>
    <row r="107" spans="1:54" hidden="1" x14ac:dyDescent="0.25">
      <c r="A107" s="1931" t="s">
        <v>35</v>
      </c>
      <c r="B107" s="1583"/>
      <c r="C107" s="1931" t="s">
        <v>315</v>
      </c>
      <c r="D107" s="1583"/>
      <c r="E107" s="1931" t="s">
        <v>313</v>
      </c>
      <c r="F107" s="1583"/>
      <c r="G107" s="1931" t="s">
        <v>316</v>
      </c>
      <c r="H107" s="1583"/>
      <c r="I107" s="1931" t="s">
        <v>316</v>
      </c>
      <c r="J107" s="1583"/>
      <c r="K107" s="1583"/>
      <c r="L107" s="1931" t="s">
        <v>319</v>
      </c>
      <c r="M107" s="1583"/>
      <c r="N107" s="1583"/>
      <c r="O107" s="1931"/>
      <c r="P107" s="1583"/>
      <c r="Q107" s="1931"/>
      <c r="R107" s="1583"/>
      <c r="S107" s="1932" t="s">
        <v>76</v>
      </c>
      <c r="T107" s="1583"/>
      <c r="U107" s="1583"/>
      <c r="V107" s="1583"/>
      <c r="W107" s="1583"/>
      <c r="X107" s="1583"/>
      <c r="Y107" s="1583"/>
      <c r="Z107" s="1583"/>
      <c r="AA107" s="1931" t="s">
        <v>306</v>
      </c>
      <c r="AB107" s="1583"/>
      <c r="AC107" s="1583"/>
      <c r="AD107" s="1583"/>
      <c r="AE107" s="1583"/>
      <c r="AF107" s="1931" t="s">
        <v>307</v>
      </c>
      <c r="AG107" s="1583"/>
      <c r="AH107" s="1583"/>
      <c r="AI107" s="472" t="s">
        <v>86</v>
      </c>
      <c r="AJ107" s="1933" t="s">
        <v>308</v>
      </c>
      <c r="AK107" s="1583"/>
      <c r="AL107" s="1583"/>
      <c r="AM107" s="1583"/>
      <c r="AN107" s="1583"/>
      <c r="AO107" s="1583"/>
      <c r="AP107" s="471">
        <v>6600000</v>
      </c>
      <c r="AQ107" s="530">
        <v>597600</v>
      </c>
      <c r="AR107" s="471">
        <v>2763240</v>
      </c>
      <c r="AS107" s="470">
        <v>0</v>
      </c>
      <c r="AT107" s="531">
        <v>0</v>
      </c>
      <c r="AU107" s="471">
        <v>597600</v>
      </c>
      <c r="AV107" s="531">
        <v>0</v>
      </c>
      <c r="AW107" s="470">
        <v>0</v>
      </c>
      <c r="AX107" s="531">
        <v>0</v>
      </c>
      <c r="AY107" s="470">
        <v>0</v>
      </c>
      <c r="AZ107" s="470">
        <v>0</v>
      </c>
      <c r="BA107" s="470">
        <v>0</v>
      </c>
      <c r="BB107" s="470">
        <v>0</v>
      </c>
    </row>
    <row r="108" spans="1:54" hidden="1" x14ac:dyDescent="0.25">
      <c r="A108" s="1931" t="s">
        <v>35</v>
      </c>
      <c r="B108" s="1583"/>
      <c r="C108" s="1931" t="s">
        <v>315</v>
      </c>
      <c r="D108" s="1583"/>
      <c r="E108" s="1931" t="s">
        <v>313</v>
      </c>
      <c r="F108" s="1583"/>
      <c r="G108" s="1931" t="s">
        <v>316</v>
      </c>
      <c r="H108" s="1583"/>
      <c r="I108" s="1931" t="s">
        <v>316</v>
      </c>
      <c r="J108" s="1583"/>
      <c r="K108" s="1583"/>
      <c r="L108" s="1931" t="s">
        <v>319</v>
      </c>
      <c r="M108" s="1583"/>
      <c r="N108" s="1583"/>
      <c r="O108" s="1931"/>
      <c r="P108" s="1583"/>
      <c r="Q108" s="1931"/>
      <c r="R108" s="1583"/>
      <c r="S108" s="1932" t="s">
        <v>76</v>
      </c>
      <c r="T108" s="1583"/>
      <c r="U108" s="1583"/>
      <c r="V108" s="1583"/>
      <c r="W108" s="1583"/>
      <c r="X108" s="1583"/>
      <c r="Y108" s="1583"/>
      <c r="Z108" s="1583"/>
      <c r="AA108" s="1931" t="s">
        <v>306</v>
      </c>
      <c r="AB108" s="1583"/>
      <c r="AC108" s="1583"/>
      <c r="AD108" s="1583"/>
      <c r="AE108" s="1583"/>
      <c r="AF108" s="1931" t="s">
        <v>307</v>
      </c>
      <c r="AG108" s="1583"/>
      <c r="AH108" s="1583"/>
      <c r="AI108" s="472" t="s">
        <v>336</v>
      </c>
      <c r="AJ108" s="1933" t="s">
        <v>354</v>
      </c>
      <c r="AK108" s="1583"/>
      <c r="AL108" s="1583"/>
      <c r="AM108" s="1583"/>
      <c r="AN108" s="1583"/>
      <c r="AO108" s="1583"/>
      <c r="AP108" s="471">
        <v>550000000</v>
      </c>
      <c r="AQ108" s="530">
        <v>550000000</v>
      </c>
      <c r="AR108" s="470">
        <v>0</v>
      </c>
      <c r="AS108" s="470">
        <v>0</v>
      </c>
      <c r="AT108" s="531">
        <v>0</v>
      </c>
      <c r="AU108" s="471">
        <v>550000000</v>
      </c>
      <c r="AV108" s="531">
        <v>0</v>
      </c>
      <c r="AW108" s="470">
        <v>0</v>
      </c>
      <c r="AX108" s="531">
        <v>0</v>
      </c>
      <c r="AY108" s="470">
        <v>0</v>
      </c>
      <c r="AZ108" s="470">
        <v>0</v>
      </c>
      <c r="BA108" s="470">
        <v>0</v>
      </c>
      <c r="BB108" s="470">
        <v>0</v>
      </c>
    </row>
    <row r="109" spans="1:54" hidden="1" x14ac:dyDescent="0.25">
      <c r="A109" s="1931" t="s">
        <v>35</v>
      </c>
      <c r="B109" s="1583"/>
      <c r="C109" s="1931" t="s">
        <v>315</v>
      </c>
      <c r="D109" s="1583"/>
      <c r="E109" s="1931" t="s">
        <v>313</v>
      </c>
      <c r="F109" s="1583"/>
      <c r="G109" s="1931" t="s">
        <v>316</v>
      </c>
      <c r="H109" s="1583"/>
      <c r="I109" s="1931" t="s">
        <v>316</v>
      </c>
      <c r="J109" s="1583"/>
      <c r="K109" s="1583"/>
      <c r="L109" s="1931" t="s">
        <v>331</v>
      </c>
      <c r="M109" s="1583"/>
      <c r="N109" s="1583"/>
      <c r="O109" s="1931"/>
      <c r="P109" s="1583"/>
      <c r="Q109" s="1931"/>
      <c r="R109" s="1583"/>
      <c r="S109" s="1932" t="s">
        <v>77</v>
      </c>
      <c r="T109" s="1583"/>
      <c r="U109" s="1583"/>
      <c r="V109" s="1583"/>
      <c r="W109" s="1583"/>
      <c r="X109" s="1583"/>
      <c r="Y109" s="1583"/>
      <c r="Z109" s="1583"/>
      <c r="AA109" s="1931" t="s">
        <v>306</v>
      </c>
      <c r="AB109" s="1583"/>
      <c r="AC109" s="1583"/>
      <c r="AD109" s="1583"/>
      <c r="AE109" s="1583"/>
      <c r="AF109" s="1931" t="s">
        <v>307</v>
      </c>
      <c r="AG109" s="1583"/>
      <c r="AH109" s="1583"/>
      <c r="AI109" s="472" t="s">
        <v>86</v>
      </c>
      <c r="AJ109" s="1933" t="s">
        <v>308</v>
      </c>
      <c r="AK109" s="1583"/>
      <c r="AL109" s="1583"/>
      <c r="AM109" s="1583"/>
      <c r="AN109" s="1583"/>
      <c r="AO109" s="1583"/>
      <c r="AP109" s="471">
        <v>7503744</v>
      </c>
      <c r="AQ109" s="531">
        <v>0</v>
      </c>
      <c r="AR109" s="471">
        <v>1353744</v>
      </c>
      <c r="AS109" s="470">
        <v>0</v>
      </c>
      <c r="AT109" s="531">
        <v>0</v>
      </c>
      <c r="AU109" s="470">
        <v>0</v>
      </c>
      <c r="AV109" s="531">
        <v>0</v>
      </c>
      <c r="AW109" s="470">
        <v>0</v>
      </c>
      <c r="AX109" s="531">
        <v>0</v>
      </c>
      <c r="AY109" s="470">
        <v>0</v>
      </c>
      <c r="AZ109" s="470">
        <v>0</v>
      </c>
      <c r="BA109" s="470">
        <v>0</v>
      </c>
      <c r="BB109" s="470">
        <v>0</v>
      </c>
    </row>
    <row r="110" spans="1:54" hidden="1" x14ac:dyDescent="0.25">
      <c r="A110" s="1931" t="s">
        <v>35</v>
      </c>
      <c r="B110" s="1583"/>
      <c r="C110" s="1931" t="s">
        <v>315</v>
      </c>
      <c r="D110" s="1583"/>
      <c r="E110" s="1931" t="s">
        <v>313</v>
      </c>
      <c r="F110" s="1583"/>
      <c r="G110" s="1931" t="s">
        <v>316</v>
      </c>
      <c r="H110" s="1583"/>
      <c r="I110" s="1931" t="s">
        <v>316</v>
      </c>
      <c r="J110" s="1583"/>
      <c r="K110" s="1583"/>
      <c r="L110" s="1931" t="s">
        <v>331</v>
      </c>
      <c r="M110" s="1583"/>
      <c r="N110" s="1583"/>
      <c r="O110" s="1931"/>
      <c r="P110" s="1583"/>
      <c r="Q110" s="1931"/>
      <c r="R110" s="1583"/>
      <c r="S110" s="1932" t="s">
        <v>77</v>
      </c>
      <c r="T110" s="1583"/>
      <c r="U110" s="1583"/>
      <c r="V110" s="1583"/>
      <c r="W110" s="1583"/>
      <c r="X110" s="1583"/>
      <c r="Y110" s="1583"/>
      <c r="Z110" s="1583"/>
      <c r="AA110" s="1931" t="s">
        <v>306</v>
      </c>
      <c r="AB110" s="1583"/>
      <c r="AC110" s="1583"/>
      <c r="AD110" s="1583"/>
      <c r="AE110" s="1583"/>
      <c r="AF110" s="1931" t="s">
        <v>307</v>
      </c>
      <c r="AG110" s="1583"/>
      <c r="AH110" s="1583"/>
      <c r="AI110" s="472" t="s">
        <v>336</v>
      </c>
      <c r="AJ110" s="1933" t="s">
        <v>354</v>
      </c>
      <c r="AK110" s="1583"/>
      <c r="AL110" s="1583"/>
      <c r="AM110" s="1583"/>
      <c r="AN110" s="1583"/>
      <c r="AO110" s="1583"/>
      <c r="AP110" s="471">
        <v>35000000</v>
      </c>
      <c r="AQ110" s="531">
        <v>0</v>
      </c>
      <c r="AR110" s="471">
        <v>35000000</v>
      </c>
      <c r="AS110" s="470">
        <v>0</v>
      </c>
      <c r="AT110" s="531">
        <v>0</v>
      </c>
      <c r="AU110" s="470">
        <v>0</v>
      </c>
      <c r="AV110" s="531">
        <v>0</v>
      </c>
      <c r="AW110" s="470">
        <v>0</v>
      </c>
      <c r="AX110" s="531">
        <v>0</v>
      </c>
      <c r="AY110" s="470">
        <v>0</v>
      </c>
      <c r="AZ110" s="470">
        <v>0</v>
      </c>
      <c r="BA110" s="470">
        <v>0</v>
      </c>
      <c r="BB110" s="470">
        <v>0</v>
      </c>
    </row>
    <row r="111" spans="1:54" hidden="1" x14ac:dyDescent="0.25">
      <c r="A111" s="1931" t="s">
        <v>35</v>
      </c>
      <c r="B111" s="1583"/>
      <c r="C111" s="1931" t="s">
        <v>315</v>
      </c>
      <c r="D111" s="1583"/>
      <c r="E111" s="1931" t="s">
        <v>313</v>
      </c>
      <c r="F111" s="1583"/>
      <c r="G111" s="1931" t="s">
        <v>316</v>
      </c>
      <c r="H111" s="1583"/>
      <c r="I111" s="1931" t="s">
        <v>316</v>
      </c>
      <c r="J111" s="1583"/>
      <c r="K111" s="1583"/>
      <c r="L111" s="1931" t="s">
        <v>332</v>
      </c>
      <c r="M111" s="1583"/>
      <c r="N111" s="1583"/>
      <c r="O111" s="1931"/>
      <c r="P111" s="1583"/>
      <c r="Q111" s="1931"/>
      <c r="R111" s="1583"/>
      <c r="S111" s="1932" t="s">
        <v>78</v>
      </c>
      <c r="T111" s="1583"/>
      <c r="U111" s="1583"/>
      <c r="V111" s="1583"/>
      <c r="W111" s="1583"/>
      <c r="X111" s="1583"/>
      <c r="Y111" s="1583"/>
      <c r="Z111" s="1583"/>
      <c r="AA111" s="1931" t="s">
        <v>306</v>
      </c>
      <c r="AB111" s="1583"/>
      <c r="AC111" s="1583"/>
      <c r="AD111" s="1583"/>
      <c r="AE111" s="1583"/>
      <c r="AF111" s="1931" t="s">
        <v>307</v>
      </c>
      <c r="AG111" s="1583"/>
      <c r="AH111" s="1583"/>
      <c r="AI111" s="472" t="s">
        <v>86</v>
      </c>
      <c r="AJ111" s="1933" t="s">
        <v>308</v>
      </c>
      <c r="AK111" s="1583"/>
      <c r="AL111" s="1583"/>
      <c r="AM111" s="1583"/>
      <c r="AN111" s="1583"/>
      <c r="AO111" s="1583"/>
      <c r="AP111" s="471">
        <v>9000000</v>
      </c>
      <c r="AQ111" s="531">
        <v>0</v>
      </c>
      <c r="AR111" s="471">
        <v>3800000</v>
      </c>
      <c r="AS111" s="470">
        <v>0</v>
      </c>
      <c r="AT111" s="531">
        <v>0</v>
      </c>
      <c r="AU111" s="470">
        <v>0</v>
      </c>
      <c r="AV111" s="531">
        <v>0</v>
      </c>
      <c r="AW111" s="470">
        <v>0</v>
      </c>
      <c r="AX111" s="531">
        <v>0</v>
      </c>
      <c r="AY111" s="470">
        <v>0</v>
      </c>
      <c r="AZ111" s="470">
        <v>0</v>
      </c>
      <c r="BA111" s="470">
        <v>0</v>
      </c>
      <c r="BB111" s="470">
        <v>0</v>
      </c>
    </row>
    <row r="112" spans="1:54" hidden="1" x14ac:dyDescent="0.25">
      <c r="A112" s="1931" t="s">
        <v>35</v>
      </c>
      <c r="B112" s="1583"/>
      <c r="C112" s="1931" t="s">
        <v>315</v>
      </c>
      <c r="D112" s="1583"/>
      <c r="E112" s="1931" t="s">
        <v>313</v>
      </c>
      <c r="F112" s="1583"/>
      <c r="G112" s="1931" t="s">
        <v>316</v>
      </c>
      <c r="H112" s="1583"/>
      <c r="I112" s="1931" t="s">
        <v>316</v>
      </c>
      <c r="J112" s="1583"/>
      <c r="K112" s="1583"/>
      <c r="L112" s="1931" t="s">
        <v>333</v>
      </c>
      <c r="M112" s="1583"/>
      <c r="N112" s="1583"/>
      <c r="O112" s="1931"/>
      <c r="P112" s="1583"/>
      <c r="Q112" s="1931"/>
      <c r="R112" s="1583"/>
      <c r="S112" s="1932" t="s">
        <v>79</v>
      </c>
      <c r="T112" s="1583"/>
      <c r="U112" s="1583"/>
      <c r="V112" s="1583"/>
      <c r="W112" s="1583"/>
      <c r="X112" s="1583"/>
      <c r="Y112" s="1583"/>
      <c r="Z112" s="1583"/>
      <c r="AA112" s="1931" t="s">
        <v>306</v>
      </c>
      <c r="AB112" s="1583"/>
      <c r="AC112" s="1583"/>
      <c r="AD112" s="1583"/>
      <c r="AE112" s="1583"/>
      <c r="AF112" s="1931" t="s">
        <v>307</v>
      </c>
      <c r="AG112" s="1583"/>
      <c r="AH112" s="1583"/>
      <c r="AI112" s="472" t="s">
        <v>86</v>
      </c>
      <c r="AJ112" s="1933" t="s">
        <v>308</v>
      </c>
      <c r="AK112" s="1583"/>
      <c r="AL112" s="1583"/>
      <c r="AM112" s="1583"/>
      <c r="AN112" s="1583"/>
      <c r="AO112" s="1583"/>
      <c r="AP112" s="471">
        <v>33000000</v>
      </c>
      <c r="AQ112" s="530">
        <v>565488</v>
      </c>
      <c r="AR112" s="471">
        <v>2691162</v>
      </c>
      <c r="AS112" s="470">
        <v>0</v>
      </c>
      <c r="AT112" s="531">
        <v>0</v>
      </c>
      <c r="AU112" s="471">
        <v>565488</v>
      </c>
      <c r="AV112" s="531">
        <v>0</v>
      </c>
      <c r="AW112" s="470">
        <v>0</v>
      </c>
      <c r="AX112" s="531">
        <v>0</v>
      </c>
      <c r="AY112" s="470">
        <v>0</v>
      </c>
      <c r="AZ112" s="470">
        <v>0</v>
      </c>
      <c r="BA112" s="470">
        <v>0</v>
      </c>
      <c r="BB112" s="470">
        <v>0</v>
      </c>
    </row>
    <row r="113" spans="1:54" hidden="1" x14ac:dyDescent="0.25">
      <c r="A113" s="1931" t="s">
        <v>35</v>
      </c>
      <c r="B113" s="1583"/>
      <c r="C113" s="1931" t="s">
        <v>315</v>
      </c>
      <c r="D113" s="1583"/>
      <c r="E113" s="1931" t="s">
        <v>313</v>
      </c>
      <c r="F113" s="1583"/>
      <c r="G113" s="1931" t="s">
        <v>316</v>
      </c>
      <c r="H113" s="1583"/>
      <c r="I113" s="1931" t="s">
        <v>316</v>
      </c>
      <c r="J113" s="1583"/>
      <c r="K113" s="1583"/>
      <c r="L113" s="1931" t="s">
        <v>333</v>
      </c>
      <c r="M113" s="1583"/>
      <c r="N113" s="1583"/>
      <c r="O113" s="1931"/>
      <c r="P113" s="1583"/>
      <c r="Q113" s="1931"/>
      <c r="R113" s="1583"/>
      <c r="S113" s="1932" t="s">
        <v>79</v>
      </c>
      <c r="T113" s="1583"/>
      <c r="U113" s="1583"/>
      <c r="V113" s="1583"/>
      <c r="W113" s="1583"/>
      <c r="X113" s="1583"/>
      <c r="Y113" s="1583"/>
      <c r="Z113" s="1583"/>
      <c r="AA113" s="1931" t="s">
        <v>306</v>
      </c>
      <c r="AB113" s="1583"/>
      <c r="AC113" s="1583"/>
      <c r="AD113" s="1583"/>
      <c r="AE113" s="1583"/>
      <c r="AF113" s="1931" t="s">
        <v>307</v>
      </c>
      <c r="AG113" s="1583"/>
      <c r="AH113" s="1583"/>
      <c r="AI113" s="472" t="s">
        <v>336</v>
      </c>
      <c r="AJ113" s="1933" t="s">
        <v>354</v>
      </c>
      <c r="AK113" s="1583"/>
      <c r="AL113" s="1583"/>
      <c r="AM113" s="1583"/>
      <c r="AN113" s="1583"/>
      <c r="AO113" s="1583"/>
      <c r="AP113" s="471">
        <v>270000000</v>
      </c>
      <c r="AQ113" s="531">
        <v>0</v>
      </c>
      <c r="AR113" s="471">
        <v>270000000</v>
      </c>
      <c r="AS113" s="470">
        <v>0</v>
      </c>
      <c r="AT113" s="531">
        <v>0</v>
      </c>
      <c r="AU113" s="470">
        <v>0</v>
      </c>
      <c r="AV113" s="531">
        <v>0</v>
      </c>
      <c r="AW113" s="470">
        <v>0</v>
      </c>
      <c r="AX113" s="531">
        <v>0</v>
      </c>
      <c r="AY113" s="470">
        <v>0</v>
      </c>
      <c r="AZ113" s="470">
        <v>0</v>
      </c>
      <c r="BA113" s="470">
        <v>0</v>
      </c>
      <c r="BB113" s="470">
        <v>0</v>
      </c>
    </row>
    <row r="114" spans="1:54" s="435" customFormat="1" hidden="1" x14ac:dyDescent="0.25">
      <c r="A114" s="1619" t="s">
        <v>35</v>
      </c>
      <c r="B114" s="1774"/>
      <c r="C114" s="1619" t="s">
        <v>315</v>
      </c>
      <c r="D114" s="1774"/>
      <c r="E114" s="1619" t="s">
        <v>313</v>
      </c>
      <c r="F114" s="1774"/>
      <c r="G114" s="1619" t="s">
        <v>316</v>
      </c>
      <c r="H114" s="1774"/>
      <c r="I114" s="1619" t="s">
        <v>316</v>
      </c>
      <c r="J114" s="1774"/>
      <c r="K114" s="1774"/>
      <c r="L114" s="1619" t="s">
        <v>335</v>
      </c>
      <c r="M114" s="1774"/>
      <c r="N114" s="1774"/>
      <c r="O114" s="1619"/>
      <c r="P114" s="1774"/>
      <c r="Q114" s="1619"/>
      <c r="R114" s="1774"/>
      <c r="S114" s="1621" t="s">
        <v>80</v>
      </c>
      <c r="T114" s="1774"/>
      <c r="U114" s="1774"/>
      <c r="V114" s="1774"/>
      <c r="W114" s="1774"/>
      <c r="X114" s="1774"/>
      <c r="Y114" s="1774"/>
      <c r="Z114" s="1774"/>
      <c r="AA114" s="1619" t="s">
        <v>306</v>
      </c>
      <c r="AB114" s="1774"/>
      <c r="AC114" s="1774"/>
      <c r="AD114" s="1774"/>
      <c r="AE114" s="1774"/>
      <c r="AF114" s="1619" t="s">
        <v>307</v>
      </c>
      <c r="AG114" s="1774"/>
      <c r="AH114" s="1774"/>
      <c r="AI114" s="479" t="s">
        <v>86</v>
      </c>
      <c r="AJ114" s="1622" t="s">
        <v>308</v>
      </c>
      <c r="AK114" s="1774"/>
      <c r="AL114" s="1774"/>
      <c r="AM114" s="1774"/>
      <c r="AN114" s="1774"/>
      <c r="AO114" s="1774"/>
      <c r="AP114" s="478">
        <v>16000000</v>
      </c>
      <c r="AQ114" s="529">
        <v>375400</v>
      </c>
      <c r="AR114" s="478">
        <v>492115</v>
      </c>
      <c r="AS114" s="477">
        <v>0</v>
      </c>
      <c r="AT114" s="534">
        <v>0</v>
      </c>
      <c r="AU114" s="478">
        <v>375400</v>
      </c>
      <c r="AV114" s="534">
        <v>0</v>
      </c>
      <c r="AW114" s="477">
        <v>0</v>
      </c>
      <c r="AX114" s="534">
        <v>0</v>
      </c>
      <c r="AY114" s="477">
        <v>0</v>
      </c>
      <c r="AZ114" s="477">
        <v>0</v>
      </c>
      <c r="BA114" s="477">
        <v>0</v>
      </c>
      <c r="BB114" s="477">
        <v>0</v>
      </c>
    </row>
    <row r="115" spans="1:54" hidden="1" x14ac:dyDescent="0.25">
      <c r="A115" s="1931" t="s">
        <v>35</v>
      </c>
      <c r="B115" s="1583"/>
      <c r="C115" s="1931" t="s">
        <v>315</v>
      </c>
      <c r="D115" s="1583"/>
      <c r="E115" s="1931" t="s">
        <v>313</v>
      </c>
      <c r="F115" s="1583"/>
      <c r="G115" s="1931" t="s">
        <v>316</v>
      </c>
      <c r="H115" s="1583"/>
      <c r="I115" s="1931" t="s">
        <v>316</v>
      </c>
      <c r="J115" s="1583"/>
      <c r="K115" s="1583"/>
      <c r="L115" s="1931" t="s">
        <v>335</v>
      </c>
      <c r="M115" s="1583"/>
      <c r="N115" s="1583"/>
      <c r="O115" s="1931"/>
      <c r="P115" s="1583"/>
      <c r="Q115" s="1931"/>
      <c r="R115" s="1583"/>
      <c r="S115" s="1932" t="s">
        <v>80</v>
      </c>
      <c r="T115" s="1583"/>
      <c r="U115" s="1583"/>
      <c r="V115" s="1583"/>
      <c r="W115" s="1583"/>
      <c r="X115" s="1583"/>
      <c r="Y115" s="1583"/>
      <c r="Z115" s="1583"/>
      <c r="AA115" s="1931" t="s">
        <v>306</v>
      </c>
      <c r="AB115" s="1583"/>
      <c r="AC115" s="1583"/>
      <c r="AD115" s="1583"/>
      <c r="AE115" s="1583"/>
      <c r="AF115" s="1931" t="s">
        <v>307</v>
      </c>
      <c r="AG115" s="1583"/>
      <c r="AH115" s="1583"/>
      <c r="AI115" s="472" t="s">
        <v>336</v>
      </c>
      <c r="AJ115" s="1933" t="s">
        <v>354</v>
      </c>
      <c r="AK115" s="1583"/>
      <c r="AL115" s="1583"/>
      <c r="AM115" s="1583"/>
      <c r="AN115" s="1583"/>
      <c r="AO115" s="1583"/>
      <c r="AP115" s="471">
        <v>20000000</v>
      </c>
      <c r="AQ115" s="531">
        <v>0</v>
      </c>
      <c r="AR115" s="471">
        <v>20000000</v>
      </c>
      <c r="AS115" s="470">
        <v>0</v>
      </c>
      <c r="AT115" s="531">
        <v>0</v>
      </c>
      <c r="AU115" s="470">
        <v>0</v>
      </c>
      <c r="AV115" s="531">
        <v>0</v>
      </c>
      <c r="AW115" s="470">
        <v>0</v>
      </c>
      <c r="AX115" s="531">
        <v>0</v>
      </c>
      <c r="AY115" s="470">
        <v>0</v>
      </c>
      <c r="AZ115" s="470">
        <v>0</v>
      </c>
      <c r="BA115" s="470">
        <v>0</v>
      </c>
      <c r="BB115" s="470">
        <v>0</v>
      </c>
    </row>
    <row r="116" spans="1:54" hidden="1" x14ac:dyDescent="0.25">
      <c r="A116" s="1935" t="s">
        <v>35</v>
      </c>
      <c r="B116" s="1583"/>
      <c r="C116" s="1935" t="s">
        <v>315</v>
      </c>
      <c r="D116" s="1583"/>
      <c r="E116" s="1935" t="s">
        <v>313</v>
      </c>
      <c r="F116" s="1583"/>
      <c r="G116" s="1935" t="s">
        <v>316</v>
      </c>
      <c r="H116" s="1583"/>
      <c r="I116" s="1935" t="s">
        <v>317</v>
      </c>
      <c r="J116" s="1583"/>
      <c r="K116" s="1583"/>
      <c r="L116" s="1935"/>
      <c r="M116" s="1583"/>
      <c r="N116" s="1583"/>
      <c r="O116" s="1935"/>
      <c r="P116" s="1583"/>
      <c r="Q116" s="1935"/>
      <c r="R116" s="1583"/>
      <c r="S116" s="1934" t="s">
        <v>249</v>
      </c>
      <c r="T116" s="1583"/>
      <c r="U116" s="1583"/>
      <c r="V116" s="1583"/>
      <c r="W116" s="1583"/>
      <c r="X116" s="1583"/>
      <c r="Y116" s="1583"/>
      <c r="Z116" s="1583"/>
      <c r="AA116" s="1935" t="s">
        <v>306</v>
      </c>
      <c r="AB116" s="1583"/>
      <c r="AC116" s="1583"/>
      <c r="AD116" s="1583"/>
      <c r="AE116" s="1583"/>
      <c r="AF116" s="1935" t="s">
        <v>307</v>
      </c>
      <c r="AG116" s="1583"/>
      <c r="AH116" s="1583"/>
      <c r="AI116" s="475" t="s">
        <v>86</v>
      </c>
      <c r="AJ116" s="1936" t="s">
        <v>308</v>
      </c>
      <c r="AK116" s="1583"/>
      <c r="AL116" s="1583"/>
      <c r="AM116" s="1583"/>
      <c r="AN116" s="1583"/>
      <c r="AO116" s="1583"/>
      <c r="AP116" s="474">
        <v>6153723603</v>
      </c>
      <c r="AQ116" s="527">
        <v>72047900</v>
      </c>
      <c r="AR116" s="474">
        <v>2047775727.5899999</v>
      </c>
      <c r="AS116" s="473">
        <v>0</v>
      </c>
      <c r="AT116" s="527">
        <v>4773962</v>
      </c>
      <c r="AU116" s="474">
        <v>67273938</v>
      </c>
      <c r="AV116" s="527">
        <v>261609192.16999999</v>
      </c>
      <c r="AW116" s="474">
        <v>-256835230.16999999</v>
      </c>
      <c r="AX116" s="527">
        <v>261609192.16999999</v>
      </c>
      <c r="AY116" s="473">
        <v>0</v>
      </c>
      <c r="AZ116" s="474">
        <v>261609192.16999999</v>
      </c>
      <c r="BA116" s="473">
        <v>0</v>
      </c>
      <c r="BB116" s="473">
        <v>0</v>
      </c>
    </row>
    <row r="117" spans="1:54" hidden="1" x14ac:dyDescent="0.25">
      <c r="A117" s="1935" t="s">
        <v>35</v>
      </c>
      <c r="B117" s="1583"/>
      <c r="C117" s="1935" t="s">
        <v>315</v>
      </c>
      <c r="D117" s="1583"/>
      <c r="E117" s="1935" t="s">
        <v>313</v>
      </c>
      <c r="F117" s="1583"/>
      <c r="G117" s="1935" t="s">
        <v>316</v>
      </c>
      <c r="H117" s="1583"/>
      <c r="I117" s="1935" t="s">
        <v>317</v>
      </c>
      <c r="J117" s="1583"/>
      <c r="K117" s="1583"/>
      <c r="L117" s="1935"/>
      <c r="M117" s="1583"/>
      <c r="N117" s="1583"/>
      <c r="O117" s="1935"/>
      <c r="P117" s="1583"/>
      <c r="Q117" s="1935"/>
      <c r="R117" s="1583"/>
      <c r="S117" s="1934" t="s">
        <v>249</v>
      </c>
      <c r="T117" s="1583"/>
      <c r="U117" s="1583"/>
      <c r="V117" s="1583"/>
      <c r="W117" s="1583"/>
      <c r="X117" s="1583"/>
      <c r="Y117" s="1583"/>
      <c r="Z117" s="1583"/>
      <c r="AA117" s="1935" t="s">
        <v>306</v>
      </c>
      <c r="AB117" s="1583"/>
      <c r="AC117" s="1583"/>
      <c r="AD117" s="1583"/>
      <c r="AE117" s="1583"/>
      <c r="AF117" s="1935" t="s">
        <v>307</v>
      </c>
      <c r="AG117" s="1583"/>
      <c r="AH117" s="1583"/>
      <c r="AI117" s="475" t="s">
        <v>336</v>
      </c>
      <c r="AJ117" s="1936" t="s">
        <v>354</v>
      </c>
      <c r="AK117" s="1583"/>
      <c r="AL117" s="1583"/>
      <c r="AM117" s="1583"/>
      <c r="AN117" s="1583"/>
      <c r="AO117" s="1583"/>
      <c r="AP117" s="474">
        <v>1074085821</v>
      </c>
      <c r="AQ117" s="528">
        <v>0</v>
      </c>
      <c r="AR117" s="474">
        <v>1074085821</v>
      </c>
      <c r="AS117" s="473">
        <v>0</v>
      </c>
      <c r="AT117" s="528">
        <v>0</v>
      </c>
      <c r="AU117" s="473">
        <v>0</v>
      </c>
      <c r="AV117" s="528">
        <v>0</v>
      </c>
      <c r="AW117" s="473">
        <v>0</v>
      </c>
      <c r="AX117" s="528">
        <v>0</v>
      </c>
      <c r="AY117" s="473">
        <v>0</v>
      </c>
      <c r="AZ117" s="473">
        <v>0</v>
      </c>
      <c r="BA117" s="473">
        <v>0</v>
      </c>
      <c r="BB117" s="473">
        <v>0</v>
      </c>
    </row>
    <row r="118" spans="1:54" hidden="1" x14ac:dyDescent="0.25">
      <c r="A118" s="1931" t="s">
        <v>35</v>
      </c>
      <c r="B118" s="1583"/>
      <c r="C118" s="1931" t="s">
        <v>315</v>
      </c>
      <c r="D118" s="1583"/>
      <c r="E118" s="1931" t="s">
        <v>313</v>
      </c>
      <c r="F118" s="1583"/>
      <c r="G118" s="1931" t="s">
        <v>316</v>
      </c>
      <c r="H118" s="1583"/>
      <c r="I118" s="1931" t="s">
        <v>317</v>
      </c>
      <c r="J118" s="1583"/>
      <c r="K118" s="1583"/>
      <c r="L118" s="1931" t="s">
        <v>312</v>
      </c>
      <c r="M118" s="1583"/>
      <c r="N118" s="1583"/>
      <c r="O118" s="1931"/>
      <c r="P118" s="1583"/>
      <c r="Q118" s="1931"/>
      <c r="R118" s="1583"/>
      <c r="S118" s="1932" t="s">
        <v>81</v>
      </c>
      <c r="T118" s="1583"/>
      <c r="U118" s="1583"/>
      <c r="V118" s="1583"/>
      <c r="W118" s="1583"/>
      <c r="X118" s="1583"/>
      <c r="Y118" s="1583"/>
      <c r="Z118" s="1583"/>
      <c r="AA118" s="1931" t="s">
        <v>306</v>
      </c>
      <c r="AB118" s="1583"/>
      <c r="AC118" s="1583"/>
      <c r="AD118" s="1583"/>
      <c r="AE118" s="1583"/>
      <c r="AF118" s="1931" t="s">
        <v>307</v>
      </c>
      <c r="AG118" s="1583"/>
      <c r="AH118" s="1583"/>
      <c r="AI118" s="472" t="s">
        <v>86</v>
      </c>
      <c r="AJ118" s="1933" t="s">
        <v>308</v>
      </c>
      <c r="AK118" s="1583"/>
      <c r="AL118" s="1583"/>
      <c r="AM118" s="1583"/>
      <c r="AN118" s="1583"/>
      <c r="AO118" s="1583"/>
      <c r="AP118" s="471">
        <v>952410435</v>
      </c>
      <c r="AQ118" s="530">
        <v>26355000</v>
      </c>
      <c r="AR118" s="471">
        <v>393055546</v>
      </c>
      <c r="AS118" s="470">
        <v>0</v>
      </c>
      <c r="AT118" s="530">
        <v>4773962</v>
      </c>
      <c r="AU118" s="471">
        <v>21581038</v>
      </c>
      <c r="AV118" s="530">
        <v>51030326</v>
      </c>
      <c r="AW118" s="471">
        <v>-46256364</v>
      </c>
      <c r="AX118" s="530">
        <v>51030326</v>
      </c>
      <c r="AY118" s="470">
        <v>0</v>
      </c>
      <c r="AZ118" s="471">
        <v>51030326</v>
      </c>
      <c r="BA118" s="470">
        <v>0</v>
      </c>
      <c r="BB118" s="470">
        <v>0</v>
      </c>
    </row>
    <row r="119" spans="1:54" hidden="1" x14ac:dyDescent="0.25">
      <c r="A119" s="1931" t="s">
        <v>35</v>
      </c>
      <c r="B119" s="1583"/>
      <c r="C119" s="1931" t="s">
        <v>315</v>
      </c>
      <c r="D119" s="1583"/>
      <c r="E119" s="1931" t="s">
        <v>313</v>
      </c>
      <c r="F119" s="1583"/>
      <c r="G119" s="1931" t="s">
        <v>316</v>
      </c>
      <c r="H119" s="1583"/>
      <c r="I119" s="1931" t="s">
        <v>317</v>
      </c>
      <c r="J119" s="1583"/>
      <c r="K119" s="1583"/>
      <c r="L119" s="1931" t="s">
        <v>312</v>
      </c>
      <c r="M119" s="1583"/>
      <c r="N119" s="1583"/>
      <c r="O119" s="1931"/>
      <c r="P119" s="1583"/>
      <c r="Q119" s="1931"/>
      <c r="R119" s="1583"/>
      <c r="S119" s="1932" t="s">
        <v>81</v>
      </c>
      <c r="T119" s="1583"/>
      <c r="U119" s="1583"/>
      <c r="V119" s="1583"/>
      <c r="W119" s="1583"/>
      <c r="X119" s="1583"/>
      <c r="Y119" s="1583"/>
      <c r="Z119" s="1583"/>
      <c r="AA119" s="1931" t="s">
        <v>306</v>
      </c>
      <c r="AB119" s="1583"/>
      <c r="AC119" s="1583"/>
      <c r="AD119" s="1583"/>
      <c r="AE119" s="1583"/>
      <c r="AF119" s="1931" t="s">
        <v>307</v>
      </c>
      <c r="AG119" s="1583"/>
      <c r="AH119" s="1583"/>
      <c r="AI119" s="472" t="s">
        <v>336</v>
      </c>
      <c r="AJ119" s="1933" t="s">
        <v>354</v>
      </c>
      <c r="AK119" s="1583"/>
      <c r="AL119" s="1583"/>
      <c r="AM119" s="1583"/>
      <c r="AN119" s="1583"/>
      <c r="AO119" s="1583"/>
      <c r="AP119" s="471">
        <v>754085821</v>
      </c>
      <c r="AQ119" s="531">
        <v>0</v>
      </c>
      <c r="AR119" s="471">
        <v>754085821</v>
      </c>
      <c r="AS119" s="470">
        <v>0</v>
      </c>
      <c r="AT119" s="531">
        <v>0</v>
      </c>
      <c r="AU119" s="470">
        <v>0</v>
      </c>
      <c r="AV119" s="531">
        <v>0</v>
      </c>
      <c r="AW119" s="470">
        <v>0</v>
      </c>
      <c r="AX119" s="531">
        <v>0</v>
      </c>
      <c r="AY119" s="470">
        <v>0</v>
      </c>
      <c r="AZ119" s="470">
        <v>0</v>
      </c>
      <c r="BA119" s="470">
        <v>0</v>
      </c>
      <c r="BB119" s="470">
        <v>0</v>
      </c>
    </row>
    <row r="120" spans="1:54" hidden="1" x14ac:dyDescent="0.25">
      <c r="A120" s="1931" t="s">
        <v>35</v>
      </c>
      <c r="B120" s="1583"/>
      <c r="C120" s="1931" t="s">
        <v>315</v>
      </c>
      <c r="D120" s="1583"/>
      <c r="E120" s="1931" t="s">
        <v>313</v>
      </c>
      <c r="F120" s="1583"/>
      <c r="G120" s="1931" t="s">
        <v>316</v>
      </c>
      <c r="H120" s="1583"/>
      <c r="I120" s="1931" t="s">
        <v>317</v>
      </c>
      <c r="J120" s="1583"/>
      <c r="K120" s="1583"/>
      <c r="L120" s="1931" t="s">
        <v>315</v>
      </c>
      <c r="M120" s="1583"/>
      <c r="N120" s="1583"/>
      <c r="O120" s="1931"/>
      <c r="P120" s="1583"/>
      <c r="Q120" s="1931"/>
      <c r="R120" s="1583"/>
      <c r="S120" s="1932" t="s">
        <v>82</v>
      </c>
      <c r="T120" s="1583"/>
      <c r="U120" s="1583"/>
      <c r="V120" s="1583"/>
      <c r="W120" s="1583"/>
      <c r="X120" s="1583"/>
      <c r="Y120" s="1583"/>
      <c r="Z120" s="1583"/>
      <c r="AA120" s="1931" t="s">
        <v>306</v>
      </c>
      <c r="AB120" s="1583"/>
      <c r="AC120" s="1583"/>
      <c r="AD120" s="1583"/>
      <c r="AE120" s="1583"/>
      <c r="AF120" s="1931" t="s">
        <v>307</v>
      </c>
      <c r="AG120" s="1583"/>
      <c r="AH120" s="1583"/>
      <c r="AI120" s="472" t="s">
        <v>86</v>
      </c>
      <c r="AJ120" s="1933" t="s">
        <v>308</v>
      </c>
      <c r="AK120" s="1583"/>
      <c r="AL120" s="1583"/>
      <c r="AM120" s="1583"/>
      <c r="AN120" s="1583"/>
      <c r="AO120" s="1583"/>
      <c r="AP120" s="471">
        <v>66000000</v>
      </c>
      <c r="AQ120" s="530">
        <v>249900</v>
      </c>
      <c r="AR120" s="471">
        <v>63255750</v>
      </c>
      <c r="AS120" s="470">
        <v>0</v>
      </c>
      <c r="AT120" s="531">
        <v>0</v>
      </c>
      <c r="AU120" s="471">
        <v>249900</v>
      </c>
      <c r="AV120" s="531">
        <v>0</v>
      </c>
      <c r="AW120" s="470">
        <v>0</v>
      </c>
      <c r="AX120" s="531">
        <v>0</v>
      </c>
      <c r="AY120" s="470">
        <v>0</v>
      </c>
      <c r="AZ120" s="470">
        <v>0</v>
      </c>
      <c r="BA120" s="470">
        <v>0</v>
      </c>
      <c r="BB120" s="470">
        <v>0</v>
      </c>
    </row>
    <row r="121" spans="1:54" hidden="1" x14ac:dyDescent="0.25">
      <c r="A121" s="1931" t="s">
        <v>35</v>
      </c>
      <c r="B121" s="1583"/>
      <c r="C121" s="1931" t="s">
        <v>315</v>
      </c>
      <c r="D121" s="1583"/>
      <c r="E121" s="1931" t="s">
        <v>313</v>
      </c>
      <c r="F121" s="1583"/>
      <c r="G121" s="1931" t="s">
        <v>316</v>
      </c>
      <c r="H121" s="1583"/>
      <c r="I121" s="1931" t="s">
        <v>317</v>
      </c>
      <c r="J121" s="1583"/>
      <c r="K121" s="1583"/>
      <c r="L121" s="1931" t="s">
        <v>317</v>
      </c>
      <c r="M121" s="1583"/>
      <c r="N121" s="1583"/>
      <c r="O121" s="1931"/>
      <c r="P121" s="1583"/>
      <c r="Q121" s="1931"/>
      <c r="R121" s="1583"/>
      <c r="S121" s="1932" t="s">
        <v>83</v>
      </c>
      <c r="T121" s="1583"/>
      <c r="U121" s="1583"/>
      <c r="V121" s="1583"/>
      <c r="W121" s="1583"/>
      <c r="X121" s="1583"/>
      <c r="Y121" s="1583"/>
      <c r="Z121" s="1583"/>
      <c r="AA121" s="1931" t="s">
        <v>306</v>
      </c>
      <c r="AB121" s="1583"/>
      <c r="AC121" s="1583"/>
      <c r="AD121" s="1583"/>
      <c r="AE121" s="1583"/>
      <c r="AF121" s="1931" t="s">
        <v>307</v>
      </c>
      <c r="AG121" s="1583"/>
      <c r="AH121" s="1583"/>
      <c r="AI121" s="472" t="s">
        <v>86</v>
      </c>
      <c r="AJ121" s="1933" t="s">
        <v>308</v>
      </c>
      <c r="AK121" s="1583"/>
      <c r="AL121" s="1583"/>
      <c r="AM121" s="1583"/>
      <c r="AN121" s="1583"/>
      <c r="AO121" s="1583"/>
      <c r="AP121" s="471">
        <v>530000000</v>
      </c>
      <c r="AQ121" s="531">
        <v>0</v>
      </c>
      <c r="AR121" s="471">
        <v>525000000</v>
      </c>
      <c r="AS121" s="470">
        <v>0</v>
      </c>
      <c r="AT121" s="531">
        <v>0</v>
      </c>
      <c r="AU121" s="470">
        <v>0</v>
      </c>
      <c r="AV121" s="531">
        <v>0</v>
      </c>
      <c r="AW121" s="470">
        <v>0</v>
      </c>
      <c r="AX121" s="531">
        <v>0</v>
      </c>
      <c r="AY121" s="470">
        <v>0</v>
      </c>
      <c r="AZ121" s="470">
        <v>0</v>
      </c>
      <c r="BA121" s="470">
        <v>0</v>
      </c>
      <c r="BB121" s="470">
        <v>0</v>
      </c>
    </row>
    <row r="122" spans="1:54" hidden="1" x14ac:dyDescent="0.25">
      <c r="A122" s="1931" t="s">
        <v>35</v>
      </c>
      <c r="B122" s="1583"/>
      <c r="C122" s="1931" t="s">
        <v>315</v>
      </c>
      <c r="D122" s="1583"/>
      <c r="E122" s="1931" t="s">
        <v>313</v>
      </c>
      <c r="F122" s="1583"/>
      <c r="G122" s="1931" t="s">
        <v>316</v>
      </c>
      <c r="H122" s="1583"/>
      <c r="I122" s="1931" t="s">
        <v>317</v>
      </c>
      <c r="J122" s="1583"/>
      <c r="K122" s="1583"/>
      <c r="L122" s="1931" t="s">
        <v>325</v>
      </c>
      <c r="M122" s="1583"/>
      <c r="N122" s="1583"/>
      <c r="O122" s="1931"/>
      <c r="P122" s="1583"/>
      <c r="Q122" s="1931"/>
      <c r="R122" s="1583"/>
      <c r="S122" s="1932" t="s">
        <v>84</v>
      </c>
      <c r="T122" s="1583"/>
      <c r="U122" s="1583"/>
      <c r="V122" s="1583"/>
      <c r="W122" s="1583"/>
      <c r="X122" s="1583"/>
      <c r="Y122" s="1583"/>
      <c r="Z122" s="1583"/>
      <c r="AA122" s="1931" t="s">
        <v>306</v>
      </c>
      <c r="AB122" s="1583"/>
      <c r="AC122" s="1583"/>
      <c r="AD122" s="1583"/>
      <c r="AE122" s="1583"/>
      <c r="AF122" s="1931" t="s">
        <v>307</v>
      </c>
      <c r="AG122" s="1583"/>
      <c r="AH122" s="1583"/>
      <c r="AI122" s="472" t="s">
        <v>86</v>
      </c>
      <c r="AJ122" s="1933" t="s">
        <v>308</v>
      </c>
      <c r="AK122" s="1583"/>
      <c r="AL122" s="1583"/>
      <c r="AM122" s="1583"/>
      <c r="AN122" s="1583"/>
      <c r="AO122" s="1583"/>
      <c r="AP122" s="471">
        <v>125000000</v>
      </c>
      <c r="AQ122" s="530">
        <v>45443000</v>
      </c>
      <c r="AR122" s="471">
        <v>3284115</v>
      </c>
      <c r="AS122" s="470">
        <v>0</v>
      </c>
      <c r="AT122" s="531">
        <v>0</v>
      </c>
      <c r="AU122" s="471">
        <v>45443000</v>
      </c>
      <c r="AV122" s="530">
        <v>8146194</v>
      </c>
      <c r="AW122" s="471">
        <v>-8146194</v>
      </c>
      <c r="AX122" s="530">
        <v>8146194</v>
      </c>
      <c r="AY122" s="470">
        <v>0</v>
      </c>
      <c r="AZ122" s="471">
        <v>8146194</v>
      </c>
      <c r="BA122" s="470">
        <v>0</v>
      </c>
      <c r="BB122" s="470">
        <v>0</v>
      </c>
    </row>
    <row r="123" spans="1:54" hidden="1" x14ac:dyDescent="0.25">
      <c r="A123" s="1931" t="s">
        <v>35</v>
      </c>
      <c r="B123" s="1583"/>
      <c r="C123" s="1931" t="s">
        <v>315</v>
      </c>
      <c r="D123" s="1583"/>
      <c r="E123" s="1931" t="s">
        <v>313</v>
      </c>
      <c r="F123" s="1583"/>
      <c r="G123" s="1931" t="s">
        <v>316</v>
      </c>
      <c r="H123" s="1583"/>
      <c r="I123" s="1931" t="s">
        <v>317</v>
      </c>
      <c r="J123" s="1583"/>
      <c r="K123" s="1583"/>
      <c r="L123" s="1931" t="s">
        <v>325</v>
      </c>
      <c r="M123" s="1583"/>
      <c r="N123" s="1583"/>
      <c r="O123" s="1931"/>
      <c r="P123" s="1583"/>
      <c r="Q123" s="1931"/>
      <c r="R123" s="1583"/>
      <c r="S123" s="1932" t="s">
        <v>84</v>
      </c>
      <c r="T123" s="1583"/>
      <c r="U123" s="1583"/>
      <c r="V123" s="1583"/>
      <c r="W123" s="1583"/>
      <c r="X123" s="1583"/>
      <c r="Y123" s="1583"/>
      <c r="Z123" s="1583"/>
      <c r="AA123" s="1931" t="s">
        <v>306</v>
      </c>
      <c r="AB123" s="1583"/>
      <c r="AC123" s="1583"/>
      <c r="AD123" s="1583"/>
      <c r="AE123" s="1583"/>
      <c r="AF123" s="1931" t="s">
        <v>307</v>
      </c>
      <c r="AG123" s="1583"/>
      <c r="AH123" s="1583"/>
      <c r="AI123" s="472" t="s">
        <v>336</v>
      </c>
      <c r="AJ123" s="1933" t="s">
        <v>354</v>
      </c>
      <c r="AK123" s="1583"/>
      <c r="AL123" s="1583"/>
      <c r="AM123" s="1583"/>
      <c r="AN123" s="1583"/>
      <c r="AO123" s="1583"/>
      <c r="AP123" s="471">
        <v>320000000</v>
      </c>
      <c r="AQ123" s="531">
        <v>0</v>
      </c>
      <c r="AR123" s="471">
        <v>320000000</v>
      </c>
      <c r="AS123" s="470">
        <v>0</v>
      </c>
      <c r="AT123" s="531">
        <v>0</v>
      </c>
      <c r="AU123" s="470">
        <v>0</v>
      </c>
      <c r="AV123" s="531">
        <v>0</v>
      </c>
      <c r="AW123" s="470">
        <v>0</v>
      </c>
      <c r="AX123" s="531">
        <v>0</v>
      </c>
      <c r="AY123" s="470">
        <v>0</v>
      </c>
      <c r="AZ123" s="470">
        <v>0</v>
      </c>
      <c r="BA123" s="470">
        <v>0</v>
      </c>
      <c r="BB123" s="470">
        <v>0</v>
      </c>
    </row>
    <row r="124" spans="1:54" hidden="1" x14ac:dyDescent="0.25">
      <c r="A124" s="1931" t="s">
        <v>35</v>
      </c>
      <c r="B124" s="1583"/>
      <c r="C124" s="1931" t="s">
        <v>315</v>
      </c>
      <c r="D124" s="1583"/>
      <c r="E124" s="1931" t="s">
        <v>313</v>
      </c>
      <c r="F124" s="1583"/>
      <c r="G124" s="1931" t="s">
        <v>316</v>
      </c>
      <c r="H124" s="1583"/>
      <c r="I124" s="1931" t="s">
        <v>317</v>
      </c>
      <c r="J124" s="1583"/>
      <c r="K124" s="1583"/>
      <c r="L124" s="1931" t="s">
        <v>327</v>
      </c>
      <c r="M124" s="1583"/>
      <c r="N124" s="1583"/>
      <c r="O124" s="1931"/>
      <c r="P124" s="1583"/>
      <c r="Q124" s="1931"/>
      <c r="R124" s="1583"/>
      <c r="S124" s="1932" t="s">
        <v>85</v>
      </c>
      <c r="T124" s="1583"/>
      <c r="U124" s="1583"/>
      <c r="V124" s="1583"/>
      <c r="W124" s="1583"/>
      <c r="X124" s="1583"/>
      <c r="Y124" s="1583"/>
      <c r="Z124" s="1583"/>
      <c r="AA124" s="1931" t="s">
        <v>306</v>
      </c>
      <c r="AB124" s="1583"/>
      <c r="AC124" s="1583"/>
      <c r="AD124" s="1583"/>
      <c r="AE124" s="1583"/>
      <c r="AF124" s="1931" t="s">
        <v>307</v>
      </c>
      <c r="AG124" s="1583"/>
      <c r="AH124" s="1583"/>
      <c r="AI124" s="472" t="s">
        <v>86</v>
      </c>
      <c r="AJ124" s="1933" t="s">
        <v>308</v>
      </c>
      <c r="AK124" s="1583"/>
      <c r="AL124" s="1583"/>
      <c r="AM124" s="1583"/>
      <c r="AN124" s="1583"/>
      <c r="AO124" s="1583"/>
      <c r="AP124" s="471">
        <v>1761022020</v>
      </c>
      <c r="AQ124" s="531">
        <v>0</v>
      </c>
      <c r="AR124" s="471">
        <v>450569926.88</v>
      </c>
      <c r="AS124" s="470">
        <v>0</v>
      </c>
      <c r="AT124" s="531">
        <v>0</v>
      </c>
      <c r="AU124" s="470">
        <v>0</v>
      </c>
      <c r="AV124" s="530">
        <v>202432672.16999999</v>
      </c>
      <c r="AW124" s="471">
        <v>-202432672.16999999</v>
      </c>
      <c r="AX124" s="530">
        <v>202432672.16999999</v>
      </c>
      <c r="AY124" s="470">
        <v>0</v>
      </c>
      <c r="AZ124" s="471">
        <v>202432672.16999999</v>
      </c>
      <c r="BA124" s="470">
        <v>0</v>
      </c>
      <c r="BB124" s="470">
        <v>0</v>
      </c>
    </row>
    <row r="125" spans="1:54" hidden="1" x14ac:dyDescent="0.25">
      <c r="A125" s="1931" t="s">
        <v>35</v>
      </c>
      <c r="B125" s="1583"/>
      <c r="C125" s="1931" t="s">
        <v>315</v>
      </c>
      <c r="D125" s="1583"/>
      <c r="E125" s="1931" t="s">
        <v>313</v>
      </c>
      <c r="F125" s="1583"/>
      <c r="G125" s="1931" t="s">
        <v>316</v>
      </c>
      <c r="H125" s="1583"/>
      <c r="I125" s="1931" t="s">
        <v>317</v>
      </c>
      <c r="J125" s="1583"/>
      <c r="K125" s="1583"/>
      <c r="L125" s="1931" t="s">
        <v>86</v>
      </c>
      <c r="M125" s="1583"/>
      <c r="N125" s="1583"/>
      <c r="O125" s="1931"/>
      <c r="P125" s="1583"/>
      <c r="Q125" s="1931"/>
      <c r="R125" s="1583"/>
      <c r="S125" s="1932" t="s">
        <v>87</v>
      </c>
      <c r="T125" s="1583"/>
      <c r="U125" s="1583"/>
      <c r="V125" s="1583"/>
      <c r="W125" s="1583"/>
      <c r="X125" s="1583"/>
      <c r="Y125" s="1583"/>
      <c r="Z125" s="1583"/>
      <c r="AA125" s="1931" t="s">
        <v>306</v>
      </c>
      <c r="AB125" s="1583"/>
      <c r="AC125" s="1583"/>
      <c r="AD125" s="1583"/>
      <c r="AE125" s="1583"/>
      <c r="AF125" s="1931" t="s">
        <v>307</v>
      </c>
      <c r="AG125" s="1583"/>
      <c r="AH125" s="1583"/>
      <c r="AI125" s="472" t="s">
        <v>86</v>
      </c>
      <c r="AJ125" s="1933" t="s">
        <v>308</v>
      </c>
      <c r="AK125" s="1583"/>
      <c r="AL125" s="1583"/>
      <c r="AM125" s="1583"/>
      <c r="AN125" s="1583"/>
      <c r="AO125" s="1583"/>
      <c r="AP125" s="471">
        <v>2715791148</v>
      </c>
      <c r="AQ125" s="531">
        <v>0</v>
      </c>
      <c r="AR125" s="471">
        <v>610067349.71000004</v>
      </c>
      <c r="AS125" s="470">
        <v>0</v>
      </c>
      <c r="AT125" s="531">
        <v>0</v>
      </c>
      <c r="AU125" s="470">
        <v>0</v>
      </c>
      <c r="AV125" s="531">
        <v>0</v>
      </c>
      <c r="AW125" s="470">
        <v>0</v>
      </c>
      <c r="AX125" s="531">
        <v>0</v>
      </c>
      <c r="AY125" s="470">
        <v>0</v>
      </c>
      <c r="AZ125" s="470">
        <v>0</v>
      </c>
      <c r="BA125" s="470">
        <v>0</v>
      </c>
      <c r="BB125" s="470">
        <v>0</v>
      </c>
    </row>
    <row r="126" spans="1:54" hidden="1" x14ac:dyDescent="0.25">
      <c r="A126" s="1931" t="s">
        <v>35</v>
      </c>
      <c r="B126" s="1583"/>
      <c r="C126" s="1931" t="s">
        <v>315</v>
      </c>
      <c r="D126" s="1583"/>
      <c r="E126" s="1931" t="s">
        <v>313</v>
      </c>
      <c r="F126" s="1583"/>
      <c r="G126" s="1931" t="s">
        <v>316</v>
      </c>
      <c r="H126" s="1583"/>
      <c r="I126" s="1931" t="s">
        <v>317</v>
      </c>
      <c r="J126" s="1583"/>
      <c r="K126" s="1583"/>
      <c r="L126" s="1931" t="s">
        <v>323</v>
      </c>
      <c r="M126" s="1583"/>
      <c r="N126" s="1583"/>
      <c r="O126" s="1931"/>
      <c r="P126" s="1583"/>
      <c r="Q126" s="1931"/>
      <c r="R126" s="1583"/>
      <c r="S126" s="1932" t="s">
        <v>88</v>
      </c>
      <c r="T126" s="1583"/>
      <c r="U126" s="1583"/>
      <c r="V126" s="1583"/>
      <c r="W126" s="1583"/>
      <c r="X126" s="1583"/>
      <c r="Y126" s="1583"/>
      <c r="Z126" s="1583"/>
      <c r="AA126" s="1931" t="s">
        <v>306</v>
      </c>
      <c r="AB126" s="1583"/>
      <c r="AC126" s="1583"/>
      <c r="AD126" s="1583"/>
      <c r="AE126" s="1583"/>
      <c r="AF126" s="1931" t="s">
        <v>307</v>
      </c>
      <c r="AG126" s="1583"/>
      <c r="AH126" s="1583"/>
      <c r="AI126" s="472" t="s">
        <v>86</v>
      </c>
      <c r="AJ126" s="1933" t="s">
        <v>308</v>
      </c>
      <c r="AK126" s="1583"/>
      <c r="AL126" s="1583"/>
      <c r="AM126" s="1583"/>
      <c r="AN126" s="1583"/>
      <c r="AO126" s="1583"/>
      <c r="AP126" s="471">
        <v>3500000</v>
      </c>
      <c r="AQ126" s="531">
        <v>0</v>
      </c>
      <c r="AR126" s="471">
        <v>2543040</v>
      </c>
      <c r="AS126" s="470">
        <v>0</v>
      </c>
      <c r="AT126" s="531">
        <v>0</v>
      </c>
      <c r="AU126" s="470">
        <v>0</v>
      </c>
      <c r="AV126" s="531">
        <v>0</v>
      </c>
      <c r="AW126" s="470">
        <v>0</v>
      </c>
      <c r="AX126" s="531">
        <v>0</v>
      </c>
      <c r="AY126" s="470">
        <v>0</v>
      </c>
      <c r="AZ126" s="470">
        <v>0</v>
      </c>
      <c r="BA126" s="470">
        <v>0</v>
      </c>
      <c r="BB126" s="470">
        <v>0</v>
      </c>
    </row>
    <row r="127" spans="1:54" hidden="1" x14ac:dyDescent="0.25">
      <c r="A127" s="1935" t="s">
        <v>35</v>
      </c>
      <c r="B127" s="1583"/>
      <c r="C127" s="1935" t="s">
        <v>315</v>
      </c>
      <c r="D127" s="1583"/>
      <c r="E127" s="1935" t="s">
        <v>313</v>
      </c>
      <c r="F127" s="1583"/>
      <c r="G127" s="1935" t="s">
        <v>316</v>
      </c>
      <c r="H127" s="1583"/>
      <c r="I127" s="1935" t="s">
        <v>325</v>
      </c>
      <c r="J127" s="1583"/>
      <c r="K127" s="1583"/>
      <c r="L127" s="1935"/>
      <c r="M127" s="1583"/>
      <c r="N127" s="1583"/>
      <c r="O127" s="1935"/>
      <c r="P127" s="1583"/>
      <c r="Q127" s="1935"/>
      <c r="R127" s="1583"/>
      <c r="S127" s="1934" t="s">
        <v>337</v>
      </c>
      <c r="T127" s="1583"/>
      <c r="U127" s="1583"/>
      <c r="V127" s="1583"/>
      <c r="W127" s="1583"/>
      <c r="X127" s="1583"/>
      <c r="Y127" s="1583"/>
      <c r="Z127" s="1583"/>
      <c r="AA127" s="1935" t="s">
        <v>306</v>
      </c>
      <c r="AB127" s="1583"/>
      <c r="AC127" s="1583"/>
      <c r="AD127" s="1583"/>
      <c r="AE127" s="1583"/>
      <c r="AF127" s="1935" t="s">
        <v>307</v>
      </c>
      <c r="AG127" s="1583"/>
      <c r="AH127" s="1583"/>
      <c r="AI127" s="475" t="s">
        <v>86</v>
      </c>
      <c r="AJ127" s="1936" t="s">
        <v>308</v>
      </c>
      <c r="AK127" s="1583"/>
      <c r="AL127" s="1583"/>
      <c r="AM127" s="1583"/>
      <c r="AN127" s="1583"/>
      <c r="AO127" s="1583"/>
      <c r="AP127" s="474">
        <v>2810671112</v>
      </c>
      <c r="AQ127" s="527">
        <v>114358169.5</v>
      </c>
      <c r="AR127" s="474">
        <v>721989435.5</v>
      </c>
      <c r="AS127" s="473">
        <v>0</v>
      </c>
      <c r="AT127" s="528">
        <v>0</v>
      </c>
      <c r="AU127" s="474">
        <v>114358169.5</v>
      </c>
      <c r="AV127" s="527">
        <v>343074504</v>
      </c>
      <c r="AW127" s="474">
        <v>-343074504</v>
      </c>
      <c r="AX127" s="527">
        <v>343074504</v>
      </c>
      <c r="AY127" s="473">
        <v>0</v>
      </c>
      <c r="AZ127" s="474">
        <v>343074504</v>
      </c>
      <c r="BA127" s="473">
        <v>0</v>
      </c>
      <c r="BB127" s="473">
        <v>0</v>
      </c>
    </row>
    <row r="128" spans="1:54" hidden="1" x14ac:dyDescent="0.25">
      <c r="A128" s="1931" t="s">
        <v>35</v>
      </c>
      <c r="B128" s="1583"/>
      <c r="C128" s="1931" t="s">
        <v>315</v>
      </c>
      <c r="D128" s="1583"/>
      <c r="E128" s="1931" t="s">
        <v>313</v>
      </c>
      <c r="F128" s="1583"/>
      <c r="G128" s="1931" t="s">
        <v>316</v>
      </c>
      <c r="H128" s="1583"/>
      <c r="I128" s="1931" t="s">
        <v>325</v>
      </c>
      <c r="J128" s="1583"/>
      <c r="K128" s="1583"/>
      <c r="L128" s="1931" t="s">
        <v>315</v>
      </c>
      <c r="M128" s="1583"/>
      <c r="N128" s="1583"/>
      <c r="O128" s="1931"/>
      <c r="P128" s="1583"/>
      <c r="Q128" s="1931"/>
      <c r="R128" s="1583"/>
      <c r="S128" s="1932" t="s">
        <v>89</v>
      </c>
      <c r="T128" s="1583"/>
      <c r="U128" s="1583"/>
      <c r="V128" s="1583"/>
      <c r="W128" s="1583"/>
      <c r="X128" s="1583"/>
      <c r="Y128" s="1583"/>
      <c r="Z128" s="1583"/>
      <c r="AA128" s="1931" t="s">
        <v>306</v>
      </c>
      <c r="AB128" s="1583"/>
      <c r="AC128" s="1583"/>
      <c r="AD128" s="1583"/>
      <c r="AE128" s="1583"/>
      <c r="AF128" s="1931" t="s">
        <v>307</v>
      </c>
      <c r="AG128" s="1583"/>
      <c r="AH128" s="1583"/>
      <c r="AI128" s="472" t="s">
        <v>86</v>
      </c>
      <c r="AJ128" s="1933" t="s">
        <v>308</v>
      </c>
      <c r="AK128" s="1583"/>
      <c r="AL128" s="1583"/>
      <c r="AM128" s="1583"/>
      <c r="AN128" s="1583"/>
      <c r="AO128" s="1583"/>
      <c r="AP128" s="471">
        <v>1086771112</v>
      </c>
      <c r="AQ128" s="531">
        <v>0</v>
      </c>
      <c r="AR128" s="471">
        <v>381989436</v>
      </c>
      <c r="AS128" s="470">
        <v>0</v>
      </c>
      <c r="AT128" s="531">
        <v>0</v>
      </c>
      <c r="AU128" s="470">
        <v>0</v>
      </c>
      <c r="AV128" s="531">
        <v>0</v>
      </c>
      <c r="AW128" s="470">
        <v>0</v>
      </c>
      <c r="AX128" s="531">
        <v>0</v>
      </c>
      <c r="AY128" s="470">
        <v>0</v>
      </c>
      <c r="AZ128" s="470">
        <v>0</v>
      </c>
      <c r="BA128" s="470">
        <v>0</v>
      </c>
      <c r="BB128" s="470">
        <v>0</v>
      </c>
    </row>
    <row r="129" spans="1:54" hidden="1" x14ac:dyDescent="0.25">
      <c r="A129" s="1931" t="s">
        <v>35</v>
      </c>
      <c r="B129" s="1583"/>
      <c r="C129" s="1931" t="s">
        <v>315</v>
      </c>
      <c r="D129" s="1583"/>
      <c r="E129" s="1931" t="s">
        <v>313</v>
      </c>
      <c r="F129" s="1583"/>
      <c r="G129" s="1931" t="s">
        <v>316</v>
      </c>
      <c r="H129" s="1583"/>
      <c r="I129" s="1931" t="s">
        <v>325</v>
      </c>
      <c r="J129" s="1583"/>
      <c r="K129" s="1583"/>
      <c r="L129" s="1931" t="s">
        <v>322</v>
      </c>
      <c r="M129" s="1583"/>
      <c r="N129" s="1583"/>
      <c r="O129" s="1931"/>
      <c r="P129" s="1583"/>
      <c r="Q129" s="1931"/>
      <c r="R129" s="1583"/>
      <c r="S129" s="1932" t="s">
        <v>90</v>
      </c>
      <c r="T129" s="1583"/>
      <c r="U129" s="1583"/>
      <c r="V129" s="1583"/>
      <c r="W129" s="1583"/>
      <c r="X129" s="1583"/>
      <c r="Y129" s="1583"/>
      <c r="Z129" s="1583"/>
      <c r="AA129" s="1931" t="s">
        <v>306</v>
      </c>
      <c r="AB129" s="1583"/>
      <c r="AC129" s="1583"/>
      <c r="AD129" s="1583"/>
      <c r="AE129" s="1583"/>
      <c r="AF129" s="1931" t="s">
        <v>307</v>
      </c>
      <c r="AG129" s="1583"/>
      <c r="AH129" s="1583"/>
      <c r="AI129" s="472" t="s">
        <v>86</v>
      </c>
      <c r="AJ129" s="1933" t="s">
        <v>308</v>
      </c>
      <c r="AK129" s="1583"/>
      <c r="AL129" s="1583"/>
      <c r="AM129" s="1583"/>
      <c r="AN129" s="1583"/>
      <c r="AO129" s="1583"/>
      <c r="AP129" s="471">
        <v>90000000</v>
      </c>
      <c r="AQ129" s="531">
        <v>0</v>
      </c>
      <c r="AR129" s="471">
        <v>90000000</v>
      </c>
      <c r="AS129" s="470">
        <v>0</v>
      </c>
      <c r="AT129" s="531">
        <v>0</v>
      </c>
      <c r="AU129" s="470">
        <v>0</v>
      </c>
      <c r="AV129" s="531">
        <v>0</v>
      </c>
      <c r="AW129" s="470">
        <v>0</v>
      </c>
      <c r="AX129" s="531">
        <v>0</v>
      </c>
      <c r="AY129" s="470">
        <v>0</v>
      </c>
      <c r="AZ129" s="470">
        <v>0</v>
      </c>
      <c r="BA129" s="470">
        <v>0</v>
      </c>
      <c r="BB129" s="470">
        <v>0</v>
      </c>
    </row>
    <row r="130" spans="1:54" hidden="1" x14ac:dyDescent="0.25">
      <c r="A130" s="1931" t="s">
        <v>35</v>
      </c>
      <c r="B130" s="1583"/>
      <c r="C130" s="1931" t="s">
        <v>315</v>
      </c>
      <c r="D130" s="1583"/>
      <c r="E130" s="1931" t="s">
        <v>313</v>
      </c>
      <c r="F130" s="1583"/>
      <c r="G130" s="1931" t="s">
        <v>316</v>
      </c>
      <c r="H130" s="1583"/>
      <c r="I130" s="1931" t="s">
        <v>325</v>
      </c>
      <c r="J130" s="1583"/>
      <c r="K130" s="1583"/>
      <c r="L130" s="1931" t="s">
        <v>317</v>
      </c>
      <c r="M130" s="1583"/>
      <c r="N130" s="1583"/>
      <c r="O130" s="1931"/>
      <c r="P130" s="1583"/>
      <c r="Q130" s="1931"/>
      <c r="R130" s="1583"/>
      <c r="S130" s="1932" t="s">
        <v>91</v>
      </c>
      <c r="T130" s="1583"/>
      <c r="U130" s="1583"/>
      <c r="V130" s="1583"/>
      <c r="W130" s="1583"/>
      <c r="X130" s="1583"/>
      <c r="Y130" s="1583"/>
      <c r="Z130" s="1583"/>
      <c r="AA130" s="1931" t="s">
        <v>306</v>
      </c>
      <c r="AB130" s="1583"/>
      <c r="AC130" s="1583"/>
      <c r="AD130" s="1583"/>
      <c r="AE130" s="1583"/>
      <c r="AF130" s="1931" t="s">
        <v>307</v>
      </c>
      <c r="AG130" s="1583"/>
      <c r="AH130" s="1583"/>
      <c r="AI130" s="472" t="s">
        <v>86</v>
      </c>
      <c r="AJ130" s="1933" t="s">
        <v>308</v>
      </c>
      <c r="AK130" s="1583"/>
      <c r="AL130" s="1583"/>
      <c r="AM130" s="1583"/>
      <c r="AN130" s="1583"/>
      <c r="AO130" s="1583"/>
      <c r="AP130" s="471">
        <v>1583900000</v>
      </c>
      <c r="AQ130" s="530">
        <v>114358169.5</v>
      </c>
      <c r="AR130" s="471">
        <v>199999999.5</v>
      </c>
      <c r="AS130" s="470">
        <v>0</v>
      </c>
      <c r="AT130" s="531">
        <v>0</v>
      </c>
      <c r="AU130" s="471">
        <v>114358169.5</v>
      </c>
      <c r="AV130" s="530">
        <v>343074504</v>
      </c>
      <c r="AW130" s="471">
        <v>-343074504</v>
      </c>
      <c r="AX130" s="530">
        <v>343074504</v>
      </c>
      <c r="AY130" s="470">
        <v>0</v>
      </c>
      <c r="AZ130" s="471">
        <v>343074504</v>
      </c>
      <c r="BA130" s="470">
        <v>0</v>
      </c>
      <c r="BB130" s="470">
        <v>0</v>
      </c>
    </row>
    <row r="131" spans="1:54" hidden="1" x14ac:dyDescent="0.25">
      <c r="A131" s="1931" t="s">
        <v>35</v>
      </c>
      <c r="B131" s="1583"/>
      <c r="C131" s="1931" t="s">
        <v>315</v>
      </c>
      <c r="D131" s="1583"/>
      <c r="E131" s="1931" t="s">
        <v>313</v>
      </c>
      <c r="F131" s="1583"/>
      <c r="G131" s="1931" t="s">
        <v>316</v>
      </c>
      <c r="H131" s="1583"/>
      <c r="I131" s="1931" t="s">
        <v>325</v>
      </c>
      <c r="J131" s="1583"/>
      <c r="K131" s="1583"/>
      <c r="L131" s="1931" t="s">
        <v>327</v>
      </c>
      <c r="M131" s="1583"/>
      <c r="N131" s="1583"/>
      <c r="O131" s="1931"/>
      <c r="P131" s="1583"/>
      <c r="Q131" s="1931"/>
      <c r="R131" s="1583"/>
      <c r="S131" s="1932" t="s">
        <v>691</v>
      </c>
      <c r="T131" s="1583"/>
      <c r="U131" s="1583"/>
      <c r="V131" s="1583"/>
      <c r="W131" s="1583"/>
      <c r="X131" s="1583"/>
      <c r="Y131" s="1583"/>
      <c r="Z131" s="1583"/>
      <c r="AA131" s="1931" t="s">
        <v>306</v>
      </c>
      <c r="AB131" s="1583"/>
      <c r="AC131" s="1583"/>
      <c r="AD131" s="1583"/>
      <c r="AE131" s="1583"/>
      <c r="AF131" s="1931" t="s">
        <v>307</v>
      </c>
      <c r="AG131" s="1583"/>
      <c r="AH131" s="1583"/>
      <c r="AI131" s="472" t="s">
        <v>86</v>
      </c>
      <c r="AJ131" s="1933" t="s">
        <v>308</v>
      </c>
      <c r="AK131" s="1583"/>
      <c r="AL131" s="1583"/>
      <c r="AM131" s="1583"/>
      <c r="AN131" s="1583"/>
      <c r="AO131" s="1583"/>
      <c r="AP131" s="471">
        <v>50000000</v>
      </c>
      <c r="AQ131" s="531">
        <v>0</v>
      </c>
      <c r="AR131" s="471">
        <v>50000000</v>
      </c>
      <c r="AS131" s="470">
        <v>0</v>
      </c>
      <c r="AT131" s="531">
        <v>0</v>
      </c>
      <c r="AU131" s="470">
        <v>0</v>
      </c>
      <c r="AV131" s="531">
        <v>0</v>
      </c>
      <c r="AW131" s="470">
        <v>0</v>
      </c>
      <c r="AX131" s="531">
        <v>0</v>
      </c>
      <c r="AY131" s="470">
        <v>0</v>
      </c>
      <c r="AZ131" s="470">
        <v>0</v>
      </c>
      <c r="BA131" s="470">
        <v>0</v>
      </c>
      <c r="BB131" s="470">
        <v>0</v>
      </c>
    </row>
    <row r="132" spans="1:54" hidden="1" x14ac:dyDescent="0.25">
      <c r="A132" s="1935" t="s">
        <v>35</v>
      </c>
      <c r="B132" s="1583"/>
      <c r="C132" s="1935" t="s">
        <v>315</v>
      </c>
      <c r="D132" s="1583"/>
      <c r="E132" s="1935" t="s">
        <v>313</v>
      </c>
      <c r="F132" s="1583"/>
      <c r="G132" s="1935" t="s">
        <v>316</v>
      </c>
      <c r="H132" s="1583"/>
      <c r="I132" s="1935" t="s">
        <v>326</v>
      </c>
      <c r="J132" s="1583"/>
      <c r="K132" s="1583"/>
      <c r="L132" s="1935"/>
      <c r="M132" s="1583"/>
      <c r="N132" s="1583"/>
      <c r="O132" s="1935"/>
      <c r="P132" s="1583"/>
      <c r="Q132" s="1935"/>
      <c r="R132" s="1583"/>
      <c r="S132" s="1934" t="s">
        <v>253</v>
      </c>
      <c r="T132" s="1583"/>
      <c r="U132" s="1583"/>
      <c r="V132" s="1583"/>
      <c r="W132" s="1583"/>
      <c r="X132" s="1583"/>
      <c r="Y132" s="1583"/>
      <c r="Z132" s="1583"/>
      <c r="AA132" s="1935" t="s">
        <v>306</v>
      </c>
      <c r="AB132" s="1583"/>
      <c r="AC132" s="1583"/>
      <c r="AD132" s="1583"/>
      <c r="AE132" s="1583"/>
      <c r="AF132" s="1935" t="s">
        <v>307</v>
      </c>
      <c r="AG132" s="1583"/>
      <c r="AH132" s="1583"/>
      <c r="AI132" s="475" t="s">
        <v>86</v>
      </c>
      <c r="AJ132" s="1936" t="s">
        <v>308</v>
      </c>
      <c r="AK132" s="1583"/>
      <c r="AL132" s="1583"/>
      <c r="AM132" s="1583"/>
      <c r="AN132" s="1583"/>
      <c r="AO132" s="1583"/>
      <c r="AP132" s="474">
        <v>101400000</v>
      </c>
      <c r="AQ132" s="527">
        <v>24200129</v>
      </c>
      <c r="AR132" s="474">
        <v>35865371</v>
      </c>
      <c r="AS132" s="473">
        <v>0</v>
      </c>
      <c r="AT132" s="528">
        <v>0</v>
      </c>
      <c r="AU132" s="474">
        <v>24200129</v>
      </c>
      <c r="AV132" s="527">
        <v>39999946</v>
      </c>
      <c r="AW132" s="474">
        <v>-39999946</v>
      </c>
      <c r="AX132" s="527">
        <v>39999946</v>
      </c>
      <c r="AY132" s="473">
        <v>0</v>
      </c>
      <c r="AZ132" s="474">
        <v>39999946</v>
      </c>
      <c r="BA132" s="473">
        <v>0</v>
      </c>
      <c r="BB132" s="473">
        <v>0</v>
      </c>
    </row>
    <row r="133" spans="1:54" hidden="1" x14ac:dyDescent="0.25">
      <c r="A133" s="1931" t="s">
        <v>35</v>
      </c>
      <c r="B133" s="1583"/>
      <c r="C133" s="1931" t="s">
        <v>315</v>
      </c>
      <c r="D133" s="1583"/>
      <c r="E133" s="1931" t="s">
        <v>313</v>
      </c>
      <c r="F133" s="1583"/>
      <c r="G133" s="1931" t="s">
        <v>316</v>
      </c>
      <c r="H133" s="1583"/>
      <c r="I133" s="1931" t="s">
        <v>326</v>
      </c>
      <c r="J133" s="1583"/>
      <c r="K133" s="1583"/>
      <c r="L133" s="1931" t="s">
        <v>317</v>
      </c>
      <c r="M133" s="1583"/>
      <c r="N133" s="1583"/>
      <c r="O133" s="1931"/>
      <c r="P133" s="1583"/>
      <c r="Q133" s="1931"/>
      <c r="R133" s="1583"/>
      <c r="S133" s="1932" t="s">
        <v>92</v>
      </c>
      <c r="T133" s="1583"/>
      <c r="U133" s="1583"/>
      <c r="V133" s="1583"/>
      <c r="W133" s="1583"/>
      <c r="X133" s="1583"/>
      <c r="Y133" s="1583"/>
      <c r="Z133" s="1583"/>
      <c r="AA133" s="1931" t="s">
        <v>306</v>
      </c>
      <c r="AB133" s="1583"/>
      <c r="AC133" s="1583"/>
      <c r="AD133" s="1583"/>
      <c r="AE133" s="1583"/>
      <c r="AF133" s="1931" t="s">
        <v>307</v>
      </c>
      <c r="AG133" s="1583"/>
      <c r="AH133" s="1583"/>
      <c r="AI133" s="472" t="s">
        <v>86</v>
      </c>
      <c r="AJ133" s="1933" t="s">
        <v>308</v>
      </c>
      <c r="AK133" s="1583"/>
      <c r="AL133" s="1583"/>
      <c r="AM133" s="1583"/>
      <c r="AN133" s="1583"/>
      <c r="AO133" s="1583"/>
      <c r="AP133" s="471">
        <v>6000000</v>
      </c>
      <c r="AQ133" s="531">
        <v>0</v>
      </c>
      <c r="AR133" s="471">
        <v>5163000</v>
      </c>
      <c r="AS133" s="470">
        <v>0</v>
      </c>
      <c r="AT133" s="531">
        <v>0</v>
      </c>
      <c r="AU133" s="470">
        <v>0</v>
      </c>
      <c r="AV133" s="531">
        <v>0</v>
      </c>
      <c r="AW133" s="470">
        <v>0</v>
      </c>
      <c r="AX133" s="531">
        <v>0</v>
      </c>
      <c r="AY133" s="470">
        <v>0</v>
      </c>
      <c r="AZ133" s="470">
        <v>0</v>
      </c>
      <c r="BA133" s="470">
        <v>0</v>
      </c>
      <c r="BB133" s="470">
        <v>0</v>
      </c>
    </row>
    <row r="134" spans="1:54" hidden="1" x14ac:dyDescent="0.25">
      <c r="A134" s="1931" t="s">
        <v>35</v>
      </c>
      <c r="B134" s="1583"/>
      <c r="C134" s="1931" t="s">
        <v>315</v>
      </c>
      <c r="D134" s="1583"/>
      <c r="E134" s="1931" t="s">
        <v>313</v>
      </c>
      <c r="F134" s="1583"/>
      <c r="G134" s="1931" t="s">
        <v>316</v>
      </c>
      <c r="H134" s="1583"/>
      <c r="I134" s="1931" t="s">
        <v>326</v>
      </c>
      <c r="J134" s="1583"/>
      <c r="K134" s="1583"/>
      <c r="L134" s="1931" t="s">
        <v>325</v>
      </c>
      <c r="M134" s="1583"/>
      <c r="N134" s="1583"/>
      <c r="O134" s="1931"/>
      <c r="P134" s="1583"/>
      <c r="Q134" s="1931"/>
      <c r="R134" s="1583"/>
      <c r="S134" s="1932" t="s">
        <v>93</v>
      </c>
      <c r="T134" s="1583"/>
      <c r="U134" s="1583"/>
      <c r="V134" s="1583"/>
      <c r="W134" s="1583"/>
      <c r="X134" s="1583"/>
      <c r="Y134" s="1583"/>
      <c r="Z134" s="1583"/>
      <c r="AA134" s="1931" t="s">
        <v>306</v>
      </c>
      <c r="AB134" s="1583"/>
      <c r="AC134" s="1583"/>
      <c r="AD134" s="1583"/>
      <c r="AE134" s="1583"/>
      <c r="AF134" s="1931" t="s">
        <v>307</v>
      </c>
      <c r="AG134" s="1583"/>
      <c r="AH134" s="1583"/>
      <c r="AI134" s="472" t="s">
        <v>86</v>
      </c>
      <c r="AJ134" s="1933" t="s">
        <v>308</v>
      </c>
      <c r="AK134" s="1583"/>
      <c r="AL134" s="1583"/>
      <c r="AM134" s="1583"/>
      <c r="AN134" s="1583"/>
      <c r="AO134" s="1583"/>
      <c r="AP134" s="471">
        <v>95400000</v>
      </c>
      <c r="AQ134" s="530">
        <v>24200129</v>
      </c>
      <c r="AR134" s="471">
        <v>30702371</v>
      </c>
      <c r="AS134" s="470">
        <v>0</v>
      </c>
      <c r="AT134" s="531">
        <v>0</v>
      </c>
      <c r="AU134" s="471">
        <v>24200129</v>
      </c>
      <c r="AV134" s="530">
        <v>39999946</v>
      </c>
      <c r="AW134" s="471">
        <v>-39999946</v>
      </c>
      <c r="AX134" s="530">
        <v>39999946</v>
      </c>
      <c r="AY134" s="470">
        <v>0</v>
      </c>
      <c r="AZ134" s="471">
        <v>39999946</v>
      </c>
      <c r="BA134" s="470">
        <v>0</v>
      </c>
      <c r="BB134" s="470">
        <v>0</v>
      </c>
    </row>
    <row r="135" spans="1:54" hidden="1" x14ac:dyDescent="0.25">
      <c r="A135" s="1935" t="s">
        <v>35</v>
      </c>
      <c r="B135" s="1583"/>
      <c r="C135" s="1935" t="s">
        <v>315</v>
      </c>
      <c r="D135" s="1583"/>
      <c r="E135" s="1935" t="s">
        <v>313</v>
      </c>
      <c r="F135" s="1583"/>
      <c r="G135" s="1935" t="s">
        <v>316</v>
      </c>
      <c r="H135" s="1583"/>
      <c r="I135" s="1935" t="s">
        <v>327</v>
      </c>
      <c r="J135" s="1583"/>
      <c r="K135" s="1583"/>
      <c r="L135" s="1935"/>
      <c r="M135" s="1583"/>
      <c r="N135" s="1583"/>
      <c r="O135" s="1935"/>
      <c r="P135" s="1583"/>
      <c r="Q135" s="1935"/>
      <c r="R135" s="1583"/>
      <c r="S135" s="1934" t="s">
        <v>338</v>
      </c>
      <c r="T135" s="1583"/>
      <c r="U135" s="1583"/>
      <c r="V135" s="1583"/>
      <c r="W135" s="1583"/>
      <c r="X135" s="1583"/>
      <c r="Y135" s="1583"/>
      <c r="Z135" s="1583"/>
      <c r="AA135" s="1935" t="s">
        <v>306</v>
      </c>
      <c r="AB135" s="1583"/>
      <c r="AC135" s="1583"/>
      <c r="AD135" s="1583"/>
      <c r="AE135" s="1583"/>
      <c r="AF135" s="1935" t="s">
        <v>307</v>
      </c>
      <c r="AG135" s="1583"/>
      <c r="AH135" s="1583"/>
      <c r="AI135" s="475" t="s">
        <v>86</v>
      </c>
      <c r="AJ135" s="1936" t="s">
        <v>308</v>
      </c>
      <c r="AK135" s="1583"/>
      <c r="AL135" s="1583"/>
      <c r="AM135" s="1583"/>
      <c r="AN135" s="1583"/>
      <c r="AO135" s="1583"/>
      <c r="AP135" s="474">
        <v>1343176172</v>
      </c>
      <c r="AQ135" s="528">
        <v>0</v>
      </c>
      <c r="AR135" s="473">
        <v>0</v>
      </c>
      <c r="AS135" s="473">
        <v>0</v>
      </c>
      <c r="AT135" s="527">
        <v>102105087</v>
      </c>
      <c r="AU135" s="474">
        <v>-102105087</v>
      </c>
      <c r="AV135" s="527">
        <v>102105087</v>
      </c>
      <c r="AW135" s="473">
        <v>0</v>
      </c>
      <c r="AX135" s="527">
        <v>85277885</v>
      </c>
      <c r="AY135" s="474">
        <v>16827202</v>
      </c>
      <c r="AZ135" s="474">
        <v>85277885</v>
      </c>
      <c r="BA135" s="473">
        <v>0</v>
      </c>
      <c r="BB135" s="474">
        <v>391766</v>
      </c>
    </row>
    <row r="136" spans="1:54" hidden="1" x14ac:dyDescent="0.25">
      <c r="A136" s="1931" t="s">
        <v>35</v>
      </c>
      <c r="B136" s="1583"/>
      <c r="C136" s="1931" t="s">
        <v>315</v>
      </c>
      <c r="D136" s="1583"/>
      <c r="E136" s="1931" t="s">
        <v>313</v>
      </c>
      <c r="F136" s="1583"/>
      <c r="G136" s="1931" t="s">
        <v>316</v>
      </c>
      <c r="H136" s="1583"/>
      <c r="I136" s="1931" t="s">
        <v>327</v>
      </c>
      <c r="J136" s="1583"/>
      <c r="K136" s="1583"/>
      <c r="L136" s="1931" t="s">
        <v>312</v>
      </c>
      <c r="M136" s="1583"/>
      <c r="N136" s="1583"/>
      <c r="O136" s="1931"/>
      <c r="P136" s="1583"/>
      <c r="Q136" s="1931"/>
      <c r="R136" s="1583"/>
      <c r="S136" s="1932" t="s">
        <v>94</v>
      </c>
      <c r="T136" s="1583"/>
      <c r="U136" s="1583"/>
      <c r="V136" s="1583"/>
      <c r="W136" s="1583"/>
      <c r="X136" s="1583"/>
      <c r="Y136" s="1583"/>
      <c r="Z136" s="1583"/>
      <c r="AA136" s="1931" t="s">
        <v>306</v>
      </c>
      <c r="AB136" s="1583"/>
      <c r="AC136" s="1583"/>
      <c r="AD136" s="1583"/>
      <c r="AE136" s="1583"/>
      <c r="AF136" s="1931" t="s">
        <v>307</v>
      </c>
      <c r="AG136" s="1583"/>
      <c r="AH136" s="1583"/>
      <c r="AI136" s="472" t="s">
        <v>86</v>
      </c>
      <c r="AJ136" s="1933" t="s">
        <v>308</v>
      </c>
      <c r="AK136" s="1583"/>
      <c r="AL136" s="1583"/>
      <c r="AM136" s="1583"/>
      <c r="AN136" s="1583"/>
      <c r="AO136" s="1583"/>
      <c r="AP136" s="471">
        <v>143815862</v>
      </c>
      <c r="AQ136" s="531">
        <v>0</v>
      </c>
      <c r="AR136" s="470">
        <v>0</v>
      </c>
      <c r="AS136" s="470">
        <v>0</v>
      </c>
      <c r="AT136" s="530">
        <v>7567811</v>
      </c>
      <c r="AU136" s="471">
        <v>-7567811</v>
      </c>
      <c r="AV136" s="530">
        <v>7567811</v>
      </c>
      <c r="AW136" s="470">
        <v>0</v>
      </c>
      <c r="AX136" s="530">
        <v>7156021</v>
      </c>
      <c r="AY136" s="471">
        <v>411790</v>
      </c>
      <c r="AZ136" s="471">
        <v>7156021</v>
      </c>
      <c r="BA136" s="470">
        <v>0</v>
      </c>
      <c r="BB136" s="470">
        <v>0</v>
      </c>
    </row>
    <row r="137" spans="1:54" hidden="1" x14ac:dyDescent="0.25">
      <c r="A137" s="1931" t="s">
        <v>35</v>
      </c>
      <c r="B137" s="1583"/>
      <c r="C137" s="1931" t="s">
        <v>315</v>
      </c>
      <c r="D137" s="1583"/>
      <c r="E137" s="1931" t="s">
        <v>313</v>
      </c>
      <c r="F137" s="1583"/>
      <c r="G137" s="1931" t="s">
        <v>316</v>
      </c>
      <c r="H137" s="1583"/>
      <c r="I137" s="1931" t="s">
        <v>327</v>
      </c>
      <c r="J137" s="1583"/>
      <c r="K137" s="1583"/>
      <c r="L137" s="1931" t="s">
        <v>315</v>
      </c>
      <c r="M137" s="1583"/>
      <c r="N137" s="1583"/>
      <c r="O137" s="1931"/>
      <c r="P137" s="1583"/>
      <c r="Q137" s="1931"/>
      <c r="R137" s="1583"/>
      <c r="S137" s="1932" t="s">
        <v>95</v>
      </c>
      <c r="T137" s="1583"/>
      <c r="U137" s="1583"/>
      <c r="V137" s="1583"/>
      <c r="W137" s="1583"/>
      <c r="X137" s="1583"/>
      <c r="Y137" s="1583"/>
      <c r="Z137" s="1583"/>
      <c r="AA137" s="1931" t="s">
        <v>306</v>
      </c>
      <c r="AB137" s="1583"/>
      <c r="AC137" s="1583"/>
      <c r="AD137" s="1583"/>
      <c r="AE137" s="1583"/>
      <c r="AF137" s="1931" t="s">
        <v>307</v>
      </c>
      <c r="AG137" s="1583"/>
      <c r="AH137" s="1583"/>
      <c r="AI137" s="472" t="s">
        <v>86</v>
      </c>
      <c r="AJ137" s="1933" t="s">
        <v>308</v>
      </c>
      <c r="AK137" s="1583"/>
      <c r="AL137" s="1583"/>
      <c r="AM137" s="1583"/>
      <c r="AN137" s="1583"/>
      <c r="AO137" s="1583"/>
      <c r="AP137" s="471">
        <v>794010310</v>
      </c>
      <c r="AQ137" s="531">
        <v>0</v>
      </c>
      <c r="AR137" s="470">
        <v>0</v>
      </c>
      <c r="AS137" s="470">
        <v>0</v>
      </c>
      <c r="AT137" s="530">
        <v>64081536</v>
      </c>
      <c r="AU137" s="471">
        <v>-64081536</v>
      </c>
      <c r="AV137" s="530">
        <v>64081536</v>
      </c>
      <c r="AW137" s="470">
        <v>0</v>
      </c>
      <c r="AX137" s="530">
        <v>61012466</v>
      </c>
      <c r="AY137" s="471">
        <v>3069070</v>
      </c>
      <c r="AZ137" s="471">
        <v>61012466</v>
      </c>
      <c r="BA137" s="470">
        <v>0</v>
      </c>
      <c r="BB137" s="471">
        <v>386466</v>
      </c>
    </row>
    <row r="138" spans="1:54" hidden="1" x14ac:dyDescent="0.25">
      <c r="A138" s="1931" t="s">
        <v>35</v>
      </c>
      <c r="B138" s="1583"/>
      <c r="C138" s="1931" t="s">
        <v>315</v>
      </c>
      <c r="D138" s="1583"/>
      <c r="E138" s="1931" t="s">
        <v>313</v>
      </c>
      <c r="F138" s="1583"/>
      <c r="G138" s="1931" t="s">
        <v>316</v>
      </c>
      <c r="H138" s="1583"/>
      <c r="I138" s="1931" t="s">
        <v>327</v>
      </c>
      <c r="J138" s="1583"/>
      <c r="K138" s="1583"/>
      <c r="L138" s="1931" t="s">
        <v>322</v>
      </c>
      <c r="M138" s="1583"/>
      <c r="N138" s="1583"/>
      <c r="O138" s="1931"/>
      <c r="P138" s="1583"/>
      <c r="Q138" s="1931"/>
      <c r="R138" s="1583"/>
      <c r="S138" s="1932" t="s">
        <v>96</v>
      </c>
      <c r="T138" s="1583"/>
      <c r="U138" s="1583"/>
      <c r="V138" s="1583"/>
      <c r="W138" s="1583"/>
      <c r="X138" s="1583"/>
      <c r="Y138" s="1583"/>
      <c r="Z138" s="1583"/>
      <c r="AA138" s="1931" t="s">
        <v>306</v>
      </c>
      <c r="AB138" s="1583"/>
      <c r="AC138" s="1583"/>
      <c r="AD138" s="1583"/>
      <c r="AE138" s="1583"/>
      <c r="AF138" s="1931" t="s">
        <v>307</v>
      </c>
      <c r="AG138" s="1583"/>
      <c r="AH138" s="1583"/>
      <c r="AI138" s="472" t="s">
        <v>86</v>
      </c>
      <c r="AJ138" s="1933" t="s">
        <v>308</v>
      </c>
      <c r="AK138" s="1583"/>
      <c r="AL138" s="1583"/>
      <c r="AM138" s="1583"/>
      <c r="AN138" s="1583"/>
      <c r="AO138" s="1583"/>
      <c r="AP138" s="471">
        <v>350000</v>
      </c>
      <c r="AQ138" s="531">
        <v>0</v>
      </c>
      <c r="AR138" s="470">
        <v>0</v>
      </c>
      <c r="AS138" s="470">
        <v>0</v>
      </c>
      <c r="AT138" s="530">
        <v>4508</v>
      </c>
      <c r="AU138" s="471">
        <v>-4508</v>
      </c>
      <c r="AV138" s="530">
        <v>4508</v>
      </c>
      <c r="AW138" s="470">
        <v>0</v>
      </c>
      <c r="AX138" s="530">
        <v>4508</v>
      </c>
      <c r="AY138" s="470">
        <v>0</v>
      </c>
      <c r="AZ138" s="471">
        <v>4508</v>
      </c>
      <c r="BA138" s="470">
        <v>0</v>
      </c>
      <c r="BB138" s="470">
        <v>0</v>
      </c>
    </row>
    <row r="139" spans="1:54" hidden="1" x14ac:dyDescent="0.25">
      <c r="A139" s="1931" t="s">
        <v>35</v>
      </c>
      <c r="B139" s="1583"/>
      <c r="C139" s="1931" t="s">
        <v>315</v>
      </c>
      <c r="D139" s="1583"/>
      <c r="E139" s="1931" t="s">
        <v>313</v>
      </c>
      <c r="F139" s="1583"/>
      <c r="G139" s="1931" t="s">
        <v>316</v>
      </c>
      <c r="H139" s="1583"/>
      <c r="I139" s="1931" t="s">
        <v>327</v>
      </c>
      <c r="J139" s="1583"/>
      <c r="K139" s="1583"/>
      <c r="L139" s="1931" t="s">
        <v>317</v>
      </c>
      <c r="M139" s="1583"/>
      <c r="N139" s="1583"/>
      <c r="O139" s="1931"/>
      <c r="P139" s="1583"/>
      <c r="Q139" s="1931"/>
      <c r="R139" s="1583"/>
      <c r="S139" s="1932" t="s">
        <v>97</v>
      </c>
      <c r="T139" s="1583"/>
      <c r="U139" s="1583"/>
      <c r="V139" s="1583"/>
      <c r="W139" s="1583"/>
      <c r="X139" s="1583"/>
      <c r="Y139" s="1583"/>
      <c r="Z139" s="1583"/>
      <c r="AA139" s="1931" t="s">
        <v>306</v>
      </c>
      <c r="AB139" s="1583"/>
      <c r="AC139" s="1583"/>
      <c r="AD139" s="1583"/>
      <c r="AE139" s="1583"/>
      <c r="AF139" s="1931" t="s">
        <v>307</v>
      </c>
      <c r="AG139" s="1583"/>
      <c r="AH139" s="1583"/>
      <c r="AI139" s="472" t="s">
        <v>86</v>
      </c>
      <c r="AJ139" s="1933" t="s">
        <v>308</v>
      </c>
      <c r="AK139" s="1583"/>
      <c r="AL139" s="1583"/>
      <c r="AM139" s="1583"/>
      <c r="AN139" s="1583"/>
      <c r="AO139" s="1583"/>
      <c r="AP139" s="471">
        <v>185000000</v>
      </c>
      <c r="AQ139" s="531">
        <v>0</v>
      </c>
      <c r="AR139" s="470">
        <v>0</v>
      </c>
      <c r="AS139" s="470">
        <v>0</v>
      </c>
      <c r="AT139" s="530">
        <v>12824674</v>
      </c>
      <c r="AU139" s="471">
        <v>-12824674</v>
      </c>
      <c r="AV139" s="530">
        <v>12824674</v>
      </c>
      <c r="AW139" s="470">
        <v>0</v>
      </c>
      <c r="AX139" s="531">
        <v>0</v>
      </c>
      <c r="AY139" s="471">
        <v>12824674</v>
      </c>
      <c r="AZ139" s="470">
        <v>0</v>
      </c>
      <c r="BA139" s="470">
        <v>0</v>
      </c>
      <c r="BB139" s="471">
        <v>5300</v>
      </c>
    </row>
    <row r="140" spans="1:54" hidden="1" x14ac:dyDescent="0.25">
      <c r="A140" s="1931" t="s">
        <v>35</v>
      </c>
      <c r="B140" s="1583"/>
      <c r="C140" s="1931" t="s">
        <v>315</v>
      </c>
      <c r="D140" s="1583"/>
      <c r="E140" s="1931" t="s">
        <v>313</v>
      </c>
      <c r="F140" s="1583"/>
      <c r="G140" s="1931" t="s">
        <v>316</v>
      </c>
      <c r="H140" s="1583"/>
      <c r="I140" s="1931" t="s">
        <v>327</v>
      </c>
      <c r="J140" s="1583"/>
      <c r="K140" s="1583"/>
      <c r="L140" s="1931" t="s">
        <v>325</v>
      </c>
      <c r="M140" s="1583"/>
      <c r="N140" s="1583"/>
      <c r="O140" s="1931"/>
      <c r="P140" s="1583"/>
      <c r="Q140" s="1931"/>
      <c r="R140" s="1583"/>
      <c r="S140" s="1932" t="s">
        <v>98</v>
      </c>
      <c r="T140" s="1583"/>
      <c r="U140" s="1583"/>
      <c r="V140" s="1583"/>
      <c r="W140" s="1583"/>
      <c r="X140" s="1583"/>
      <c r="Y140" s="1583"/>
      <c r="Z140" s="1583"/>
      <c r="AA140" s="1931" t="s">
        <v>306</v>
      </c>
      <c r="AB140" s="1583"/>
      <c r="AC140" s="1583"/>
      <c r="AD140" s="1583"/>
      <c r="AE140" s="1583"/>
      <c r="AF140" s="1931" t="s">
        <v>307</v>
      </c>
      <c r="AG140" s="1583"/>
      <c r="AH140" s="1583"/>
      <c r="AI140" s="472" t="s">
        <v>86</v>
      </c>
      <c r="AJ140" s="1933" t="s">
        <v>308</v>
      </c>
      <c r="AK140" s="1583"/>
      <c r="AL140" s="1583"/>
      <c r="AM140" s="1583"/>
      <c r="AN140" s="1583"/>
      <c r="AO140" s="1583"/>
      <c r="AP140" s="471">
        <v>220000000</v>
      </c>
      <c r="AQ140" s="531">
        <v>0</v>
      </c>
      <c r="AR140" s="470">
        <v>0</v>
      </c>
      <c r="AS140" s="470">
        <v>0</v>
      </c>
      <c r="AT140" s="530">
        <v>17626558</v>
      </c>
      <c r="AU140" s="471">
        <v>-17626558</v>
      </c>
      <c r="AV140" s="530">
        <v>17626558</v>
      </c>
      <c r="AW140" s="470">
        <v>0</v>
      </c>
      <c r="AX140" s="530">
        <v>17104890</v>
      </c>
      <c r="AY140" s="471">
        <v>521668</v>
      </c>
      <c r="AZ140" s="471">
        <v>17104890</v>
      </c>
      <c r="BA140" s="470">
        <v>0</v>
      </c>
      <c r="BB140" s="470">
        <v>0</v>
      </c>
    </row>
    <row r="141" spans="1:54" hidden="1" x14ac:dyDescent="0.25">
      <c r="A141" s="1935" t="s">
        <v>35</v>
      </c>
      <c r="B141" s="1583"/>
      <c r="C141" s="1935" t="s">
        <v>315</v>
      </c>
      <c r="D141" s="1583"/>
      <c r="E141" s="1935" t="s">
        <v>313</v>
      </c>
      <c r="F141" s="1583"/>
      <c r="G141" s="1935" t="s">
        <v>316</v>
      </c>
      <c r="H141" s="1583"/>
      <c r="I141" s="1935" t="s">
        <v>321</v>
      </c>
      <c r="J141" s="1583"/>
      <c r="K141" s="1583"/>
      <c r="L141" s="1935"/>
      <c r="M141" s="1583"/>
      <c r="N141" s="1583"/>
      <c r="O141" s="1935"/>
      <c r="P141" s="1583"/>
      <c r="Q141" s="1935"/>
      <c r="R141" s="1583"/>
      <c r="S141" s="1934" t="s">
        <v>257</v>
      </c>
      <c r="T141" s="1583"/>
      <c r="U141" s="1583"/>
      <c r="V141" s="1583"/>
      <c r="W141" s="1583"/>
      <c r="X141" s="1583"/>
      <c r="Y141" s="1583"/>
      <c r="Z141" s="1583"/>
      <c r="AA141" s="1935" t="s">
        <v>306</v>
      </c>
      <c r="AB141" s="1583"/>
      <c r="AC141" s="1583"/>
      <c r="AD141" s="1583"/>
      <c r="AE141" s="1583"/>
      <c r="AF141" s="1935" t="s">
        <v>307</v>
      </c>
      <c r="AG141" s="1583"/>
      <c r="AH141" s="1583"/>
      <c r="AI141" s="475" t="s">
        <v>86</v>
      </c>
      <c r="AJ141" s="1936" t="s">
        <v>308</v>
      </c>
      <c r="AK141" s="1583"/>
      <c r="AL141" s="1583"/>
      <c r="AM141" s="1583"/>
      <c r="AN141" s="1583"/>
      <c r="AO141" s="1583"/>
      <c r="AP141" s="474">
        <v>597250000</v>
      </c>
      <c r="AQ141" s="528">
        <v>0</v>
      </c>
      <c r="AR141" s="474">
        <v>21986260</v>
      </c>
      <c r="AS141" s="473">
        <v>0</v>
      </c>
      <c r="AT141" s="528">
        <v>0</v>
      </c>
      <c r="AU141" s="473">
        <v>0</v>
      </c>
      <c r="AV141" s="528">
        <v>0</v>
      </c>
      <c r="AW141" s="473">
        <v>0</v>
      </c>
      <c r="AX141" s="528">
        <v>0</v>
      </c>
      <c r="AY141" s="473">
        <v>0</v>
      </c>
      <c r="AZ141" s="473">
        <v>0</v>
      </c>
      <c r="BA141" s="473">
        <v>0</v>
      </c>
      <c r="BB141" s="473">
        <v>0</v>
      </c>
    </row>
    <row r="142" spans="1:54" hidden="1" x14ac:dyDescent="0.25">
      <c r="A142" s="1931" t="s">
        <v>35</v>
      </c>
      <c r="B142" s="1583"/>
      <c r="C142" s="1931" t="s">
        <v>315</v>
      </c>
      <c r="D142" s="1583"/>
      <c r="E142" s="1931" t="s">
        <v>313</v>
      </c>
      <c r="F142" s="1583"/>
      <c r="G142" s="1931" t="s">
        <v>316</v>
      </c>
      <c r="H142" s="1583"/>
      <c r="I142" s="1931" t="s">
        <v>321</v>
      </c>
      <c r="J142" s="1583"/>
      <c r="K142" s="1583"/>
      <c r="L142" s="1931" t="s">
        <v>312</v>
      </c>
      <c r="M142" s="1583"/>
      <c r="N142" s="1583"/>
      <c r="O142" s="1931"/>
      <c r="P142" s="1583"/>
      <c r="Q142" s="1931"/>
      <c r="R142" s="1583"/>
      <c r="S142" s="1932" t="s">
        <v>99</v>
      </c>
      <c r="T142" s="1583"/>
      <c r="U142" s="1583"/>
      <c r="V142" s="1583"/>
      <c r="W142" s="1583"/>
      <c r="X142" s="1583"/>
      <c r="Y142" s="1583"/>
      <c r="Z142" s="1583"/>
      <c r="AA142" s="1931" t="s">
        <v>306</v>
      </c>
      <c r="AB142" s="1583"/>
      <c r="AC142" s="1583"/>
      <c r="AD142" s="1583"/>
      <c r="AE142" s="1583"/>
      <c r="AF142" s="1931" t="s">
        <v>307</v>
      </c>
      <c r="AG142" s="1583"/>
      <c r="AH142" s="1583"/>
      <c r="AI142" s="472" t="s">
        <v>86</v>
      </c>
      <c r="AJ142" s="1933" t="s">
        <v>308</v>
      </c>
      <c r="AK142" s="1583"/>
      <c r="AL142" s="1583"/>
      <c r="AM142" s="1583"/>
      <c r="AN142" s="1583"/>
      <c r="AO142" s="1583"/>
      <c r="AP142" s="471">
        <v>72100000</v>
      </c>
      <c r="AQ142" s="531">
        <v>0</v>
      </c>
      <c r="AR142" s="471">
        <v>21986260</v>
      </c>
      <c r="AS142" s="470">
        <v>0</v>
      </c>
      <c r="AT142" s="531">
        <v>0</v>
      </c>
      <c r="AU142" s="470">
        <v>0</v>
      </c>
      <c r="AV142" s="531">
        <v>0</v>
      </c>
      <c r="AW142" s="470">
        <v>0</v>
      </c>
      <c r="AX142" s="531">
        <v>0</v>
      </c>
      <c r="AY142" s="470">
        <v>0</v>
      </c>
      <c r="AZ142" s="470">
        <v>0</v>
      </c>
      <c r="BA142" s="470">
        <v>0</v>
      </c>
      <c r="BB142" s="470">
        <v>0</v>
      </c>
    </row>
    <row r="143" spans="1:54" hidden="1" x14ac:dyDescent="0.25">
      <c r="A143" s="1931" t="s">
        <v>35</v>
      </c>
      <c r="B143" s="1583"/>
      <c r="C143" s="1931" t="s">
        <v>315</v>
      </c>
      <c r="D143" s="1583"/>
      <c r="E143" s="1931" t="s">
        <v>313</v>
      </c>
      <c r="F143" s="1583"/>
      <c r="G143" s="1931" t="s">
        <v>316</v>
      </c>
      <c r="H143" s="1583"/>
      <c r="I143" s="1931" t="s">
        <v>321</v>
      </c>
      <c r="J143" s="1583"/>
      <c r="K143" s="1583"/>
      <c r="L143" s="1931" t="s">
        <v>327</v>
      </c>
      <c r="M143" s="1583"/>
      <c r="N143" s="1583"/>
      <c r="O143" s="1931"/>
      <c r="P143" s="1583"/>
      <c r="Q143" s="1931"/>
      <c r="R143" s="1583"/>
      <c r="S143" s="1932" t="s">
        <v>100</v>
      </c>
      <c r="T143" s="1583"/>
      <c r="U143" s="1583"/>
      <c r="V143" s="1583"/>
      <c r="W143" s="1583"/>
      <c r="X143" s="1583"/>
      <c r="Y143" s="1583"/>
      <c r="Z143" s="1583"/>
      <c r="AA143" s="1931" t="s">
        <v>306</v>
      </c>
      <c r="AB143" s="1583"/>
      <c r="AC143" s="1583"/>
      <c r="AD143" s="1583"/>
      <c r="AE143" s="1583"/>
      <c r="AF143" s="1931" t="s">
        <v>307</v>
      </c>
      <c r="AG143" s="1583"/>
      <c r="AH143" s="1583"/>
      <c r="AI143" s="472" t="s">
        <v>86</v>
      </c>
      <c r="AJ143" s="1933" t="s">
        <v>308</v>
      </c>
      <c r="AK143" s="1583"/>
      <c r="AL143" s="1583"/>
      <c r="AM143" s="1583"/>
      <c r="AN143" s="1583"/>
      <c r="AO143" s="1583"/>
      <c r="AP143" s="471">
        <v>13373589</v>
      </c>
      <c r="AQ143" s="531">
        <v>0</v>
      </c>
      <c r="AR143" s="470">
        <v>0</v>
      </c>
      <c r="AS143" s="470">
        <v>0</v>
      </c>
      <c r="AT143" s="531">
        <v>0</v>
      </c>
      <c r="AU143" s="470">
        <v>0</v>
      </c>
      <c r="AV143" s="531">
        <v>0</v>
      </c>
      <c r="AW143" s="470">
        <v>0</v>
      </c>
      <c r="AX143" s="531">
        <v>0</v>
      </c>
      <c r="AY143" s="470">
        <v>0</v>
      </c>
      <c r="AZ143" s="470">
        <v>0</v>
      </c>
      <c r="BA143" s="470">
        <v>0</v>
      </c>
      <c r="BB143" s="470">
        <v>0</v>
      </c>
    </row>
    <row r="144" spans="1:54" hidden="1" x14ac:dyDescent="0.25">
      <c r="A144" s="1931" t="s">
        <v>35</v>
      </c>
      <c r="B144" s="1583"/>
      <c r="C144" s="1931" t="s">
        <v>315</v>
      </c>
      <c r="D144" s="1583"/>
      <c r="E144" s="1931" t="s">
        <v>313</v>
      </c>
      <c r="F144" s="1583"/>
      <c r="G144" s="1931" t="s">
        <v>316</v>
      </c>
      <c r="H144" s="1583"/>
      <c r="I144" s="1931" t="s">
        <v>321</v>
      </c>
      <c r="J144" s="1583"/>
      <c r="K144" s="1583"/>
      <c r="L144" s="1931" t="s">
        <v>101</v>
      </c>
      <c r="M144" s="1583"/>
      <c r="N144" s="1583"/>
      <c r="O144" s="1931"/>
      <c r="P144" s="1583"/>
      <c r="Q144" s="1931"/>
      <c r="R144" s="1583"/>
      <c r="S144" s="1932" t="s">
        <v>102</v>
      </c>
      <c r="T144" s="1583"/>
      <c r="U144" s="1583"/>
      <c r="V144" s="1583"/>
      <c r="W144" s="1583"/>
      <c r="X144" s="1583"/>
      <c r="Y144" s="1583"/>
      <c r="Z144" s="1583"/>
      <c r="AA144" s="1931" t="s">
        <v>306</v>
      </c>
      <c r="AB144" s="1583"/>
      <c r="AC144" s="1583"/>
      <c r="AD144" s="1583"/>
      <c r="AE144" s="1583"/>
      <c r="AF144" s="1931" t="s">
        <v>307</v>
      </c>
      <c r="AG144" s="1583"/>
      <c r="AH144" s="1583"/>
      <c r="AI144" s="472" t="s">
        <v>86</v>
      </c>
      <c r="AJ144" s="1933" t="s">
        <v>308</v>
      </c>
      <c r="AK144" s="1583"/>
      <c r="AL144" s="1583"/>
      <c r="AM144" s="1583"/>
      <c r="AN144" s="1583"/>
      <c r="AO144" s="1583"/>
      <c r="AP144" s="471">
        <v>511776411</v>
      </c>
      <c r="AQ144" s="531">
        <v>0</v>
      </c>
      <c r="AR144" s="470">
        <v>0</v>
      </c>
      <c r="AS144" s="470">
        <v>0</v>
      </c>
      <c r="AT144" s="531">
        <v>0</v>
      </c>
      <c r="AU144" s="470">
        <v>0</v>
      </c>
      <c r="AV144" s="531">
        <v>0</v>
      </c>
      <c r="AW144" s="470">
        <v>0</v>
      </c>
      <c r="AX144" s="531">
        <v>0</v>
      </c>
      <c r="AY144" s="470">
        <v>0</v>
      </c>
      <c r="AZ144" s="470">
        <v>0</v>
      </c>
      <c r="BA144" s="470">
        <v>0</v>
      </c>
      <c r="BB144" s="470">
        <v>0</v>
      </c>
    </row>
    <row r="145" spans="1:54" hidden="1" x14ac:dyDescent="0.25">
      <c r="A145" s="1935" t="s">
        <v>35</v>
      </c>
      <c r="B145" s="1583"/>
      <c r="C145" s="1935" t="s">
        <v>315</v>
      </c>
      <c r="D145" s="1583"/>
      <c r="E145" s="1935" t="s">
        <v>313</v>
      </c>
      <c r="F145" s="1583"/>
      <c r="G145" s="1935" t="s">
        <v>316</v>
      </c>
      <c r="H145" s="1583"/>
      <c r="I145" s="1935" t="s">
        <v>86</v>
      </c>
      <c r="J145" s="1583"/>
      <c r="K145" s="1583"/>
      <c r="L145" s="1935"/>
      <c r="M145" s="1583"/>
      <c r="N145" s="1583"/>
      <c r="O145" s="1935"/>
      <c r="P145" s="1583"/>
      <c r="Q145" s="1935"/>
      <c r="R145" s="1583"/>
      <c r="S145" s="1934" t="s">
        <v>259</v>
      </c>
      <c r="T145" s="1583"/>
      <c r="U145" s="1583"/>
      <c r="V145" s="1583"/>
      <c r="W145" s="1583"/>
      <c r="X145" s="1583"/>
      <c r="Y145" s="1583"/>
      <c r="Z145" s="1583"/>
      <c r="AA145" s="1935" t="s">
        <v>306</v>
      </c>
      <c r="AB145" s="1583"/>
      <c r="AC145" s="1583"/>
      <c r="AD145" s="1583"/>
      <c r="AE145" s="1583"/>
      <c r="AF145" s="1935" t="s">
        <v>307</v>
      </c>
      <c r="AG145" s="1583"/>
      <c r="AH145" s="1583"/>
      <c r="AI145" s="475" t="s">
        <v>86</v>
      </c>
      <c r="AJ145" s="1936" t="s">
        <v>308</v>
      </c>
      <c r="AK145" s="1583"/>
      <c r="AL145" s="1583"/>
      <c r="AM145" s="1583"/>
      <c r="AN145" s="1583"/>
      <c r="AO145" s="1583"/>
      <c r="AP145" s="474">
        <v>1603139548</v>
      </c>
      <c r="AQ145" s="527">
        <v>48000000</v>
      </c>
      <c r="AR145" s="474">
        <v>452413404</v>
      </c>
      <c r="AS145" s="473">
        <v>0</v>
      </c>
      <c r="AT145" s="527">
        <v>12000000</v>
      </c>
      <c r="AU145" s="474">
        <v>36000000</v>
      </c>
      <c r="AV145" s="527">
        <v>78265705</v>
      </c>
      <c r="AW145" s="474">
        <v>-66265705</v>
      </c>
      <c r="AX145" s="527">
        <v>78265705</v>
      </c>
      <c r="AY145" s="473">
        <v>0</v>
      </c>
      <c r="AZ145" s="474">
        <v>78265705</v>
      </c>
      <c r="BA145" s="473">
        <v>0</v>
      </c>
      <c r="BB145" s="473">
        <v>0</v>
      </c>
    </row>
    <row r="146" spans="1:54" hidden="1" x14ac:dyDescent="0.25">
      <c r="A146" s="1931" t="s">
        <v>35</v>
      </c>
      <c r="B146" s="1583"/>
      <c r="C146" s="1931" t="s">
        <v>315</v>
      </c>
      <c r="D146" s="1583"/>
      <c r="E146" s="1931" t="s">
        <v>313</v>
      </c>
      <c r="F146" s="1583"/>
      <c r="G146" s="1931" t="s">
        <v>316</v>
      </c>
      <c r="H146" s="1583"/>
      <c r="I146" s="1931" t="s">
        <v>86</v>
      </c>
      <c r="J146" s="1583"/>
      <c r="K146" s="1583"/>
      <c r="L146" s="1931" t="s">
        <v>312</v>
      </c>
      <c r="M146" s="1583"/>
      <c r="N146" s="1583"/>
      <c r="O146" s="1931"/>
      <c r="P146" s="1583"/>
      <c r="Q146" s="1931"/>
      <c r="R146" s="1583"/>
      <c r="S146" s="1932" t="s">
        <v>441</v>
      </c>
      <c r="T146" s="1583"/>
      <c r="U146" s="1583"/>
      <c r="V146" s="1583"/>
      <c r="W146" s="1583"/>
      <c r="X146" s="1583"/>
      <c r="Y146" s="1583"/>
      <c r="Z146" s="1583"/>
      <c r="AA146" s="1931" t="s">
        <v>306</v>
      </c>
      <c r="AB146" s="1583"/>
      <c r="AC146" s="1583"/>
      <c r="AD146" s="1583"/>
      <c r="AE146" s="1583"/>
      <c r="AF146" s="1931" t="s">
        <v>307</v>
      </c>
      <c r="AG146" s="1583"/>
      <c r="AH146" s="1583"/>
      <c r="AI146" s="472" t="s">
        <v>86</v>
      </c>
      <c r="AJ146" s="1933" t="s">
        <v>308</v>
      </c>
      <c r="AK146" s="1583"/>
      <c r="AL146" s="1583"/>
      <c r="AM146" s="1583"/>
      <c r="AN146" s="1583"/>
      <c r="AO146" s="1583"/>
      <c r="AP146" s="471">
        <v>400000000</v>
      </c>
      <c r="AQ146" s="531">
        <v>0</v>
      </c>
      <c r="AR146" s="471">
        <v>304800000</v>
      </c>
      <c r="AS146" s="470">
        <v>0</v>
      </c>
      <c r="AT146" s="531">
        <v>0</v>
      </c>
      <c r="AU146" s="470">
        <v>0</v>
      </c>
      <c r="AV146" s="531">
        <v>0</v>
      </c>
      <c r="AW146" s="470">
        <v>0</v>
      </c>
      <c r="AX146" s="531">
        <v>0</v>
      </c>
      <c r="AY146" s="470">
        <v>0</v>
      </c>
      <c r="AZ146" s="470">
        <v>0</v>
      </c>
      <c r="BA146" s="470">
        <v>0</v>
      </c>
      <c r="BB146" s="470">
        <v>0</v>
      </c>
    </row>
    <row r="147" spans="1:54" hidden="1" x14ac:dyDescent="0.25">
      <c r="A147" s="1931" t="s">
        <v>35</v>
      </c>
      <c r="B147" s="1583"/>
      <c r="C147" s="1931" t="s">
        <v>315</v>
      </c>
      <c r="D147" s="1583"/>
      <c r="E147" s="1931" t="s">
        <v>313</v>
      </c>
      <c r="F147" s="1583"/>
      <c r="G147" s="1931" t="s">
        <v>316</v>
      </c>
      <c r="H147" s="1583"/>
      <c r="I147" s="1931" t="s">
        <v>86</v>
      </c>
      <c r="J147" s="1583"/>
      <c r="K147" s="1583"/>
      <c r="L147" s="1931" t="s">
        <v>315</v>
      </c>
      <c r="M147" s="1583"/>
      <c r="N147" s="1583"/>
      <c r="O147" s="1931"/>
      <c r="P147" s="1583"/>
      <c r="Q147" s="1931"/>
      <c r="R147" s="1583"/>
      <c r="S147" s="1932" t="s">
        <v>103</v>
      </c>
      <c r="T147" s="1583"/>
      <c r="U147" s="1583"/>
      <c r="V147" s="1583"/>
      <c r="W147" s="1583"/>
      <c r="X147" s="1583"/>
      <c r="Y147" s="1583"/>
      <c r="Z147" s="1583"/>
      <c r="AA147" s="1931" t="s">
        <v>306</v>
      </c>
      <c r="AB147" s="1583"/>
      <c r="AC147" s="1583"/>
      <c r="AD147" s="1583"/>
      <c r="AE147" s="1583"/>
      <c r="AF147" s="1931" t="s">
        <v>307</v>
      </c>
      <c r="AG147" s="1583"/>
      <c r="AH147" s="1583"/>
      <c r="AI147" s="472" t="s">
        <v>86</v>
      </c>
      <c r="AJ147" s="1933" t="s">
        <v>308</v>
      </c>
      <c r="AK147" s="1583"/>
      <c r="AL147" s="1583"/>
      <c r="AM147" s="1583"/>
      <c r="AN147" s="1583"/>
      <c r="AO147" s="1583"/>
      <c r="AP147" s="471">
        <v>1203139548</v>
      </c>
      <c r="AQ147" s="530">
        <v>48000000</v>
      </c>
      <c r="AR147" s="471">
        <v>147613404</v>
      </c>
      <c r="AS147" s="470">
        <v>0</v>
      </c>
      <c r="AT147" s="530">
        <v>12000000</v>
      </c>
      <c r="AU147" s="471">
        <v>36000000</v>
      </c>
      <c r="AV147" s="530">
        <v>78265705</v>
      </c>
      <c r="AW147" s="471">
        <v>-66265705</v>
      </c>
      <c r="AX147" s="530">
        <v>78265705</v>
      </c>
      <c r="AY147" s="470">
        <v>0</v>
      </c>
      <c r="AZ147" s="471">
        <v>78265705</v>
      </c>
      <c r="BA147" s="470">
        <v>0</v>
      </c>
      <c r="BB147" s="470">
        <v>0</v>
      </c>
    </row>
    <row r="148" spans="1:54" hidden="1" x14ac:dyDescent="0.25">
      <c r="A148" s="1935" t="s">
        <v>35</v>
      </c>
      <c r="B148" s="1583"/>
      <c r="C148" s="1935" t="s">
        <v>315</v>
      </c>
      <c r="D148" s="1583"/>
      <c r="E148" s="1935" t="s">
        <v>313</v>
      </c>
      <c r="F148" s="1583"/>
      <c r="G148" s="1935" t="s">
        <v>316</v>
      </c>
      <c r="H148" s="1583"/>
      <c r="I148" s="1935" t="s">
        <v>101</v>
      </c>
      <c r="J148" s="1583"/>
      <c r="K148" s="1583"/>
      <c r="L148" s="1935"/>
      <c r="M148" s="1583"/>
      <c r="N148" s="1583"/>
      <c r="O148" s="1935"/>
      <c r="P148" s="1583"/>
      <c r="Q148" s="1935"/>
      <c r="R148" s="1583"/>
      <c r="S148" s="1934" t="s">
        <v>260</v>
      </c>
      <c r="T148" s="1583"/>
      <c r="U148" s="1583"/>
      <c r="V148" s="1583"/>
      <c r="W148" s="1583"/>
      <c r="X148" s="1583"/>
      <c r="Y148" s="1583"/>
      <c r="Z148" s="1583"/>
      <c r="AA148" s="1935" t="s">
        <v>306</v>
      </c>
      <c r="AB148" s="1583"/>
      <c r="AC148" s="1583"/>
      <c r="AD148" s="1583"/>
      <c r="AE148" s="1583"/>
      <c r="AF148" s="1935" t="s">
        <v>307</v>
      </c>
      <c r="AG148" s="1583"/>
      <c r="AH148" s="1583"/>
      <c r="AI148" s="475" t="s">
        <v>86</v>
      </c>
      <c r="AJ148" s="1936" t="s">
        <v>308</v>
      </c>
      <c r="AK148" s="1583"/>
      <c r="AL148" s="1583"/>
      <c r="AM148" s="1583"/>
      <c r="AN148" s="1583"/>
      <c r="AO148" s="1583"/>
      <c r="AP148" s="474">
        <v>298000000</v>
      </c>
      <c r="AQ148" s="528">
        <v>0</v>
      </c>
      <c r="AR148" s="473">
        <v>0</v>
      </c>
      <c r="AS148" s="473">
        <v>0</v>
      </c>
      <c r="AT148" s="527">
        <v>1358802</v>
      </c>
      <c r="AU148" s="474">
        <v>-1358802</v>
      </c>
      <c r="AV148" s="527">
        <v>5250915</v>
      </c>
      <c r="AW148" s="474">
        <v>-3892113</v>
      </c>
      <c r="AX148" s="527">
        <v>3892113</v>
      </c>
      <c r="AY148" s="474">
        <v>1358802</v>
      </c>
      <c r="AZ148" s="474">
        <v>3892113</v>
      </c>
      <c r="BA148" s="473">
        <v>0</v>
      </c>
      <c r="BB148" s="473">
        <v>0</v>
      </c>
    </row>
    <row r="149" spans="1:54" hidden="1" x14ac:dyDescent="0.25">
      <c r="A149" s="1935" t="s">
        <v>35</v>
      </c>
      <c r="B149" s="1583"/>
      <c r="C149" s="1935" t="s">
        <v>315</v>
      </c>
      <c r="D149" s="1583"/>
      <c r="E149" s="1935" t="s">
        <v>313</v>
      </c>
      <c r="F149" s="1583"/>
      <c r="G149" s="1935" t="s">
        <v>316</v>
      </c>
      <c r="H149" s="1583"/>
      <c r="I149" s="1935" t="s">
        <v>101</v>
      </c>
      <c r="J149" s="1583"/>
      <c r="K149" s="1583"/>
      <c r="L149" s="1935"/>
      <c r="M149" s="1583"/>
      <c r="N149" s="1583"/>
      <c r="O149" s="1935"/>
      <c r="P149" s="1583"/>
      <c r="Q149" s="1935"/>
      <c r="R149" s="1583"/>
      <c r="S149" s="1934" t="s">
        <v>260</v>
      </c>
      <c r="T149" s="1583"/>
      <c r="U149" s="1583"/>
      <c r="V149" s="1583"/>
      <c r="W149" s="1583"/>
      <c r="X149" s="1583"/>
      <c r="Y149" s="1583"/>
      <c r="Z149" s="1583"/>
      <c r="AA149" s="1935" t="s">
        <v>306</v>
      </c>
      <c r="AB149" s="1583"/>
      <c r="AC149" s="1583"/>
      <c r="AD149" s="1583"/>
      <c r="AE149" s="1583"/>
      <c r="AF149" s="1935" t="s">
        <v>307</v>
      </c>
      <c r="AG149" s="1583"/>
      <c r="AH149" s="1583"/>
      <c r="AI149" s="475" t="s">
        <v>336</v>
      </c>
      <c r="AJ149" s="1936" t="s">
        <v>354</v>
      </c>
      <c r="AK149" s="1583"/>
      <c r="AL149" s="1583"/>
      <c r="AM149" s="1583"/>
      <c r="AN149" s="1583"/>
      <c r="AO149" s="1583"/>
      <c r="AP149" s="474">
        <v>550000000</v>
      </c>
      <c r="AQ149" s="528">
        <v>0</v>
      </c>
      <c r="AR149" s="474">
        <v>550000000</v>
      </c>
      <c r="AS149" s="473">
        <v>0</v>
      </c>
      <c r="AT149" s="528">
        <v>0</v>
      </c>
      <c r="AU149" s="473">
        <v>0</v>
      </c>
      <c r="AV149" s="528">
        <v>0</v>
      </c>
      <c r="AW149" s="473">
        <v>0</v>
      </c>
      <c r="AX149" s="528">
        <v>0</v>
      </c>
      <c r="AY149" s="473">
        <v>0</v>
      </c>
      <c r="AZ149" s="473">
        <v>0</v>
      </c>
      <c r="BA149" s="473">
        <v>0</v>
      </c>
      <c r="BB149" s="473">
        <v>0</v>
      </c>
    </row>
    <row r="150" spans="1:54" hidden="1" x14ac:dyDescent="0.25">
      <c r="A150" s="1931" t="s">
        <v>35</v>
      </c>
      <c r="B150" s="1583"/>
      <c r="C150" s="1931" t="s">
        <v>315</v>
      </c>
      <c r="D150" s="1583"/>
      <c r="E150" s="1931" t="s">
        <v>313</v>
      </c>
      <c r="F150" s="1583"/>
      <c r="G150" s="1931" t="s">
        <v>316</v>
      </c>
      <c r="H150" s="1583"/>
      <c r="I150" s="1931" t="s">
        <v>101</v>
      </c>
      <c r="J150" s="1583"/>
      <c r="K150" s="1583"/>
      <c r="L150" s="1931" t="s">
        <v>312</v>
      </c>
      <c r="M150" s="1583"/>
      <c r="N150" s="1583"/>
      <c r="O150" s="1931"/>
      <c r="P150" s="1583"/>
      <c r="Q150" s="1931"/>
      <c r="R150" s="1583"/>
      <c r="S150" s="1932" t="s">
        <v>104</v>
      </c>
      <c r="T150" s="1583"/>
      <c r="U150" s="1583"/>
      <c r="V150" s="1583"/>
      <c r="W150" s="1583"/>
      <c r="X150" s="1583"/>
      <c r="Y150" s="1583"/>
      <c r="Z150" s="1583"/>
      <c r="AA150" s="1931" t="s">
        <v>306</v>
      </c>
      <c r="AB150" s="1583"/>
      <c r="AC150" s="1583"/>
      <c r="AD150" s="1583"/>
      <c r="AE150" s="1583"/>
      <c r="AF150" s="1931" t="s">
        <v>307</v>
      </c>
      <c r="AG150" s="1583"/>
      <c r="AH150" s="1583"/>
      <c r="AI150" s="472" t="s">
        <v>86</v>
      </c>
      <c r="AJ150" s="1933" t="s">
        <v>308</v>
      </c>
      <c r="AK150" s="1583"/>
      <c r="AL150" s="1583"/>
      <c r="AM150" s="1583"/>
      <c r="AN150" s="1583"/>
      <c r="AO150" s="1583"/>
      <c r="AP150" s="471">
        <v>110000000</v>
      </c>
      <c r="AQ150" s="531">
        <v>0</v>
      </c>
      <c r="AR150" s="470">
        <v>0</v>
      </c>
      <c r="AS150" s="470">
        <v>0</v>
      </c>
      <c r="AT150" s="530">
        <v>1358802</v>
      </c>
      <c r="AU150" s="471">
        <v>-1358802</v>
      </c>
      <c r="AV150" s="530">
        <v>5250915</v>
      </c>
      <c r="AW150" s="471">
        <v>-3892113</v>
      </c>
      <c r="AX150" s="530">
        <v>3892113</v>
      </c>
      <c r="AY150" s="471">
        <v>1358802</v>
      </c>
      <c r="AZ150" s="471">
        <v>3892113</v>
      </c>
      <c r="BA150" s="470">
        <v>0</v>
      </c>
      <c r="BB150" s="470">
        <v>0</v>
      </c>
    </row>
    <row r="151" spans="1:54" hidden="1" x14ac:dyDescent="0.25">
      <c r="A151" s="1931" t="s">
        <v>35</v>
      </c>
      <c r="B151" s="1583"/>
      <c r="C151" s="1931" t="s">
        <v>315</v>
      </c>
      <c r="D151" s="1583"/>
      <c r="E151" s="1931" t="s">
        <v>313</v>
      </c>
      <c r="F151" s="1583"/>
      <c r="G151" s="1931" t="s">
        <v>316</v>
      </c>
      <c r="H151" s="1583"/>
      <c r="I151" s="1931" t="s">
        <v>101</v>
      </c>
      <c r="J151" s="1583"/>
      <c r="K151" s="1583"/>
      <c r="L151" s="1931" t="s">
        <v>312</v>
      </c>
      <c r="M151" s="1583"/>
      <c r="N151" s="1583"/>
      <c r="O151" s="1931"/>
      <c r="P151" s="1583"/>
      <c r="Q151" s="1931"/>
      <c r="R151" s="1583"/>
      <c r="S151" s="1932" t="s">
        <v>104</v>
      </c>
      <c r="T151" s="1583"/>
      <c r="U151" s="1583"/>
      <c r="V151" s="1583"/>
      <c r="W151" s="1583"/>
      <c r="X151" s="1583"/>
      <c r="Y151" s="1583"/>
      <c r="Z151" s="1583"/>
      <c r="AA151" s="1931" t="s">
        <v>306</v>
      </c>
      <c r="AB151" s="1583"/>
      <c r="AC151" s="1583"/>
      <c r="AD151" s="1583"/>
      <c r="AE151" s="1583"/>
      <c r="AF151" s="1931" t="s">
        <v>307</v>
      </c>
      <c r="AG151" s="1583"/>
      <c r="AH151" s="1583"/>
      <c r="AI151" s="472" t="s">
        <v>336</v>
      </c>
      <c r="AJ151" s="1933" t="s">
        <v>354</v>
      </c>
      <c r="AK151" s="1583"/>
      <c r="AL151" s="1583"/>
      <c r="AM151" s="1583"/>
      <c r="AN151" s="1583"/>
      <c r="AO151" s="1583"/>
      <c r="AP151" s="471">
        <v>50000000</v>
      </c>
      <c r="AQ151" s="531">
        <v>0</v>
      </c>
      <c r="AR151" s="471">
        <v>50000000</v>
      </c>
      <c r="AS151" s="470">
        <v>0</v>
      </c>
      <c r="AT151" s="531">
        <v>0</v>
      </c>
      <c r="AU151" s="470">
        <v>0</v>
      </c>
      <c r="AV151" s="531">
        <v>0</v>
      </c>
      <c r="AW151" s="470">
        <v>0</v>
      </c>
      <c r="AX151" s="531">
        <v>0</v>
      </c>
      <c r="AY151" s="470">
        <v>0</v>
      </c>
      <c r="AZ151" s="470">
        <v>0</v>
      </c>
      <c r="BA151" s="470">
        <v>0</v>
      </c>
      <c r="BB151" s="470">
        <v>0</v>
      </c>
    </row>
    <row r="152" spans="1:54" hidden="1" x14ac:dyDescent="0.25">
      <c r="A152" s="1931" t="s">
        <v>35</v>
      </c>
      <c r="B152" s="1583"/>
      <c r="C152" s="1931" t="s">
        <v>315</v>
      </c>
      <c r="D152" s="1583"/>
      <c r="E152" s="1931" t="s">
        <v>313</v>
      </c>
      <c r="F152" s="1583"/>
      <c r="G152" s="1931" t="s">
        <v>316</v>
      </c>
      <c r="H152" s="1583"/>
      <c r="I152" s="1931" t="s">
        <v>101</v>
      </c>
      <c r="J152" s="1583"/>
      <c r="K152" s="1583"/>
      <c r="L152" s="1931" t="s">
        <v>315</v>
      </c>
      <c r="M152" s="1583"/>
      <c r="N152" s="1583"/>
      <c r="O152" s="1931"/>
      <c r="P152" s="1583"/>
      <c r="Q152" s="1931"/>
      <c r="R152" s="1583"/>
      <c r="S152" s="1932" t="s">
        <v>105</v>
      </c>
      <c r="T152" s="1583"/>
      <c r="U152" s="1583"/>
      <c r="V152" s="1583"/>
      <c r="W152" s="1583"/>
      <c r="X152" s="1583"/>
      <c r="Y152" s="1583"/>
      <c r="Z152" s="1583"/>
      <c r="AA152" s="1931" t="s">
        <v>306</v>
      </c>
      <c r="AB152" s="1583"/>
      <c r="AC152" s="1583"/>
      <c r="AD152" s="1583"/>
      <c r="AE152" s="1583"/>
      <c r="AF152" s="1931" t="s">
        <v>307</v>
      </c>
      <c r="AG152" s="1583"/>
      <c r="AH152" s="1583"/>
      <c r="AI152" s="472" t="s">
        <v>86</v>
      </c>
      <c r="AJ152" s="1933" t="s">
        <v>308</v>
      </c>
      <c r="AK152" s="1583"/>
      <c r="AL152" s="1583"/>
      <c r="AM152" s="1583"/>
      <c r="AN152" s="1583"/>
      <c r="AO152" s="1583"/>
      <c r="AP152" s="471">
        <v>188000000</v>
      </c>
      <c r="AQ152" s="531">
        <v>0</v>
      </c>
      <c r="AR152" s="470">
        <v>0</v>
      </c>
      <c r="AS152" s="470">
        <v>0</v>
      </c>
      <c r="AT152" s="531">
        <v>0</v>
      </c>
      <c r="AU152" s="470">
        <v>0</v>
      </c>
      <c r="AV152" s="531">
        <v>0</v>
      </c>
      <c r="AW152" s="470">
        <v>0</v>
      </c>
      <c r="AX152" s="531">
        <v>0</v>
      </c>
      <c r="AY152" s="470">
        <v>0</v>
      </c>
      <c r="AZ152" s="470">
        <v>0</v>
      </c>
      <c r="BA152" s="470">
        <v>0</v>
      </c>
      <c r="BB152" s="470">
        <v>0</v>
      </c>
    </row>
    <row r="153" spans="1:54" hidden="1" x14ac:dyDescent="0.25">
      <c r="A153" s="1931" t="s">
        <v>35</v>
      </c>
      <c r="B153" s="1583"/>
      <c r="C153" s="1931" t="s">
        <v>315</v>
      </c>
      <c r="D153" s="1583"/>
      <c r="E153" s="1931" t="s">
        <v>313</v>
      </c>
      <c r="F153" s="1583"/>
      <c r="G153" s="1931" t="s">
        <v>316</v>
      </c>
      <c r="H153" s="1583"/>
      <c r="I153" s="1931" t="s">
        <v>101</v>
      </c>
      <c r="J153" s="1583"/>
      <c r="K153" s="1583"/>
      <c r="L153" s="1931" t="s">
        <v>315</v>
      </c>
      <c r="M153" s="1583"/>
      <c r="N153" s="1583"/>
      <c r="O153" s="1931"/>
      <c r="P153" s="1583"/>
      <c r="Q153" s="1931"/>
      <c r="R153" s="1583"/>
      <c r="S153" s="1932" t="s">
        <v>105</v>
      </c>
      <c r="T153" s="1583"/>
      <c r="U153" s="1583"/>
      <c r="V153" s="1583"/>
      <c r="W153" s="1583"/>
      <c r="X153" s="1583"/>
      <c r="Y153" s="1583"/>
      <c r="Z153" s="1583"/>
      <c r="AA153" s="1931" t="s">
        <v>306</v>
      </c>
      <c r="AB153" s="1583"/>
      <c r="AC153" s="1583"/>
      <c r="AD153" s="1583"/>
      <c r="AE153" s="1583"/>
      <c r="AF153" s="1931" t="s">
        <v>307</v>
      </c>
      <c r="AG153" s="1583"/>
      <c r="AH153" s="1583"/>
      <c r="AI153" s="472" t="s">
        <v>336</v>
      </c>
      <c r="AJ153" s="1933" t="s">
        <v>354</v>
      </c>
      <c r="AK153" s="1583"/>
      <c r="AL153" s="1583"/>
      <c r="AM153" s="1583"/>
      <c r="AN153" s="1583"/>
      <c r="AO153" s="1583"/>
      <c r="AP153" s="471">
        <v>500000000</v>
      </c>
      <c r="AQ153" s="531">
        <v>0</v>
      </c>
      <c r="AR153" s="471">
        <v>500000000</v>
      </c>
      <c r="AS153" s="470">
        <v>0</v>
      </c>
      <c r="AT153" s="531">
        <v>0</v>
      </c>
      <c r="AU153" s="470">
        <v>0</v>
      </c>
      <c r="AV153" s="531">
        <v>0</v>
      </c>
      <c r="AW153" s="470">
        <v>0</v>
      </c>
      <c r="AX153" s="531">
        <v>0</v>
      </c>
      <c r="AY153" s="470">
        <v>0</v>
      </c>
      <c r="AZ153" s="470">
        <v>0</v>
      </c>
      <c r="BA153" s="470">
        <v>0</v>
      </c>
      <c r="BB153" s="470">
        <v>0</v>
      </c>
    </row>
    <row r="154" spans="1:54" hidden="1" x14ac:dyDescent="0.25">
      <c r="A154" s="1931" t="s">
        <v>35</v>
      </c>
      <c r="B154" s="1583"/>
      <c r="C154" s="1931" t="s">
        <v>315</v>
      </c>
      <c r="D154" s="1583"/>
      <c r="E154" s="1931" t="s">
        <v>313</v>
      </c>
      <c r="F154" s="1583"/>
      <c r="G154" s="1931" t="s">
        <v>316</v>
      </c>
      <c r="H154" s="1583"/>
      <c r="I154" s="1931" t="s">
        <v>318</v>
      </c>
      <c r="J154" s="1583"/>
      <c r="K154" s="1583"/>
      <c r="L154" s="1931"/>
      <c r="M154" s="1583"/>
      <c r="N154" s="1583"/>
      <c r="O154" s="1931"/>
      <c r="P154" s="1583"/>
      <c r="Q154" s="1931"/>
      <c r="R154" s="1583"/>
      <c r="S154" s="1932" t="s">
        <v>442</v>
      </c>
      <c r="T154" s="1583"/>
      <c r="U154" s="1583"/>
      <c r="V154" s="1583"/>
      <c r="W154" s="1583"/>
      <c r="X154" s="1583"/>
      <c r="Y154" s="1583"/>
      <c r="Z154" s="1583"/>
      <c r="AA154" s="1931" t="s">
        <v>306</v>
      </c>
      <c r="AB154" s="1583"/>
      <c r="AC154" s="1583"/>
      <c r="AD154" s="1583"/>
      <c r="AE154" s="1583"/>
      <c r="AF154" s="1931" t="s">
        <v>307</v>
      </c>
      <c r="AG154" s="1583"/>
      <c r="AH154" s="1583"/>
      <c r="AI154" s="472" t="s">
        <v>86</v>
      </c>
      <c r="AJ154" s="1933" t="s">
        <v>308</v>
      </c>
      <c r="AK154" s="1583"/>
      <c r="AL154" s="1583"/>
      <c r="AM154" s="1583"/>
      <c r="AN154" s="1583"/>
      <c r="AO154" s="1583"/>
      <c r="AP154" s="471">
        <v>2500000</v>
      </c>
      <c r="AQ154" s="530">
        <v>94510</v>
      </c>
      <c r="AR154" s="471">
        <v>1574260</v>
      </c>
      <c r="AS154" s="470">
        <v>0</v>
      </c>
      <c r="AT154" s="531">
        <v>0</v>
      </c>
      <c r="AU154" s="471">
        <v>94510</v>
      </c>
      <c r="AV154" s="531">
        <v>0</v>
      </c>
      <c r="AW154" s="470">
        <v>0</v>
      </c>
      <c r="AX154" s="531">
        <v>0</v>
      </c>
      <c r="AY154" s="470">
        <v>0</v>
      </c>
      <c r="AZ154" s="470">
        <v>0</v>
      </c>
      <c r="BA154" s="470">
        <v>0</v>
      </c>
      <c r="BB154" s="470">
        <v>0</v>
      </c>
    </row>
    <row r="155" spans="1:54" hidden="1" x14ac:dyDescent="0.25">
      <c r="A155" s="1935" t="s">
        <v>35</v>
      </c>
      <c r="B155" s="1583"/>
      <c r="C155" s="1935" t="s">
        <v>315</v>
      </c>
      <c r="D155" s="1583"/>
      <c r="E155" s="1935" t="s">
        <v>313</v>
      </c>
      <c r="F155" s="1583"/>
      <c r="G155" s="1935" t="s">
        <v>316</v>
      </c>
      <c r="H155" s="1583"/>
      <c r="I155" s="1935" t="s">
        <v>334</v>
      </c>
      <c r="J155" s="1583"/>
      <c r="K155" s="1583"/>
      <c r="L155" s="1935"/>
      <c r="M155" s="1583"/>
      <c r="N155" s="1583"/>
      <c r="O155" s="1935"/>
      <c r="P155" s="1583"/>
      <c r="Q155" s="1935"/>
      <c r="R155" s="1583"/>
      <c r="S155" s="1934" t="s">
        <v>339</v>
      </c>
      <c r="T155" s="1583"/>
      <c r="U155" s="1583"/>
      <c r="V155" s="1583"/>
      <c r="W155" s="1583"/>
      <c r="X155" s="1583"/>
      <c r="Y155" s="1583"/>
      <c r="Z155" s="1583"/>
      <c r="AA155" s="1935" t="s">
        <v>306</v>
      </c>
      <c r="AB155" s="1583"/>
      <c r="AC155" s="1583"/>
      <c r="AD155" s="1583"/>
      <c r="AE155" s="1583"/>
      <c r="AF155" s="1935" t="s">
        <v>307</v>
      </c>
      <c r="AG155" s="1583"/>
      <c r="AH155" s="1583"/>
      <c r="AI155" s="475" t="s">
        <v>86</v>
      </c>
      <c r="AJ155" s="1936" t="s">
        <v>308</v>
      </c>
      <c r="AK155" s="1583"/>
      <c r="AL155" s="1583"/>
      <c r="AM155" s="1583"/>
      <c r="AN155" s="1583"/>
      <c r="AO155" s="1583"/>
      <c r="AP155" s="474">
        <v>88570000</v>
      </c>
      <c r="AQ155" s="528">
        <v>0</v>
      </c>
      <c r="AR155" s="474">
        <v>22250000</v>
      </c>
      <c r="AS155" s="473">
        <v>0</v>
      </c>
      <c r="AT155" s="528">
        <v>0</v>
      </c>
      <c r="AU155" s="473">
        <v>0</v>
      </c>
      <c r="AV155" s="528">
        <v>0</v>
      </c>
      <c r="AW155" s="473">
        <v>0</v>
      </c>
      <c r="AX155" s="528">
        <v>0</v>
      </c>
      <c r="AY155" s="473">
        <v>0</v>
      </c>
      <c r="AZ155" s="473">
        <v>0</v>
      </c>
      <c r="BA155" s="473">
        <v>0</v>
      </c>
      <c r="BB155" s="473">
        <v>0</v>
      </c>
    </row>
    <row r="156" spans="1:54" hidden="1" x14ac:dyDescent="0.25">
      <c r="A156" s="1935" t="s">
        <v>35</v>
      </c>
      <c r="B156" s="1583"/>
      <c r="C156" s="1935" t="s">
        <v>315</v>
      </c>
      <c r="D156" s="1583"/>
      <c r="E156" s="1935" t="s">
        <v>313</v>
      </c>
      <c r="F156" s="1583"/>
      <c r="G156" s="1935" t="s">
        <v>316</v>
      </c>
      <c r="H156" s="1583"/>
      <c r="I156" s="1935" t="s">
        <v>334</v>
      </c>
      <c r="J156" s="1583"/>
      <c r="K156" s="1583"/>
      <c r="L156" s="1935"/>
      <c r="M156" s="1583"/>
      <c r="N156" s="1583"/>
      <c r="O156" s="1935"/>
      <c r="P156" s="1583"/>
      <c r="Q156" s="1935"/>
      <c r="R156" s="1583"/>
      <c r="S156" s="1934" t="s">
        <v>339</v>
      </c>
      <c r="T156" s="1583"/>
      <c r="U156" s="1583"/>
      <c r="V156" s="1583"/>
      <c r="W156" s="1583"/>
      <c r="X156" s="1583"/>
      <c r="Y156" s="1583"/>
      <c r="Z156" s="1583"/>
      <c r="AA156" s="1935" t="s">
        <v>306</v>
      </c>
      <c r="AB156" s="1583"/>
      <c r="AC156" s="1583"/>
      <c r="AD156" s="1583"/>
      <c r="AE156" s="1583"/>
      <c r="AF156" s="1935" t="s">
        <v>307</v>
      </c>
      <c r="AG156" s="1583"/>
      <c r="AH156" s="1583"/>
      <c r="AI156" s="475" t="s">
        <v>336</v>
      </c>
      <c r="AJ156" s="1936" t="s">
        <v>354</v>
      </c>
      <c r="AK156" s="1583"/>
      <c r="AL156" s="1583"/>
      <c r="AM156" s="1583"/>
      <c r="AN156" s="1583"/>
      <c r="AO156" s="1583"/>
      <c r="AP156" s="474">
        <v>120000000</v>
      </c>
      <c r="AQ156" s="528">
        <v>0</v>
      </c>
      <c r="AR156" s="474">
        <v>120000000</v>
      </c>
      <c r="AS156" s="473">
        <v>0</v>
      </c>
      <c r="AT156" s="528">
        <v>0</v>
      </c>
      <c r="AU156" s="473">
        <v>0</v>
      </c>
      <c r="AV156" s="528">
        <v>0</v>
      </c>
      <c r="AW156" s="473">
        <v>0</v>
      </c>
      <c r="AX156" s="528">
        <v>0</v>
      </c>
      <c r="AY156" s="473">
        <v>0</v>
      </c>
      <c r="AZ156" s="473">
        <v>0</v>
      </c>
      <c r="BA156" s="473">
        <v>0</v>
      </c>
      <c r="BB156" s="473">
        <v>0</v>
      </c>
    </row>
    <row r="157" spans="1:54" hidden="1" x14ac:dyDescent="0.25">
      <c r="A157" s="1931" t="s">
        <v>35</v>
      </c>
      <c r="B157" s="1583"/>
      <c r="C157" s="1931" t="s">
        <v>315</v>
      </c>
      <c r="D157" s="1583"/>
      <c r="E157" s="1931" t="s">
        <v>313</v>
      </c>
      <c r="F157" s="1583"/>
      <c r="G157" s="1931" t="s">
        <v>316</v>
      </c>
      <c r="H157" s="1583"/>
      <c r="I157" s="1931" t="s">
        <v>334</v>
      </c>
      <c r="J157" s="1583"/>
      <c r="K157" s="1583"/>
      <c r="L157" s="1931" t="s">
        <v>312</v>
      </c>
      <c r="M157" s="1583"/>
      <c r="N157" s="1583"/>
      <c r="O157" s="1931"/>
      <c r="P157" s="1583"/>
      <c r="Q157" s="1931"/>
      <c r="R157" s="1583"/>
      <c r="S157" s="1932" t="s">
        <v>106</v>
      </c>
      <c r="T157" s="1583"/>
      <c r="U157" s="1583"/>
      <c r="V157" s="1583"/>
      <c r="W157" s="1583"/>
      <c r="X157" s="1583"/>
      <c r="Y157" s="1583"/>
      <c r="Z157" s="1583"/>
      <c r="AA157" s="1931" t="s">
        <v>306</v>
      </c>
      <c r="AB157" s="1583"/>
      <c r="AC157" s="1583"/>
      <c r="AD157" s="1583"/>
      <c r="AE157" s="1583"/>
      <c r="AF157" s="1931" t="s">
        <v>307</v>
      </c>
      <c r="AG157" s="1583"/>
      <c r="AH157" s="1583"/>
      <c r="AI157" s="472" t="s">
        <v>86</v>
      </c>
      <c r="AJ157" s="1933" t="s">
        <v>308</v>
      </c>
      <c r="AK157" s="1583"/>
      <c r="AL157" s="1583"/>
      <c r="AM157" s="1583"/>
      <c r="AN157" s="1583"/>
      <c r="AO157" s="1583"/>
      <c r="AP157" s="471">
        <v>13500000</v>
      </c>
      <c r="AQ157" s="531">
        <v>0</v>
      </c>
      <c r="AR157" s="471">
        <v>13250000</v>
      </c>
      <c r="AS157" s="470">
        <v>0</v>
      </c>
      <c r="AT157" s="531">
        <v>0</v>
      </c>
      <c r="AU157" s="470">
        <v>0</v>
      </c>
      <c r="AV157" s="531">
        <v>0</v>
      </c>
      <c r="AW157" s="470">
        <v>0</v>
      </c>
      <c r="AX157" s="531">
        <v>0</v>
      </c>
      <c r="AY157" s="470">
        <v>0</v>
      </c>
      <c r="AZ157" s="470">
        <v>0</v>
      </c>
      <c r="BA157" s="470">
        <v>0</v>
      </c>
      <c r="BB157" s="470">
        <v>0</v>
      </c>
    </row>
    <row r="158" spans="1:54" hidden="1" x14ac:dyDescent="0.25">
      <c r="A158" s="1931" t="s">
        <v>35</v>
      </c>
      <c r="B158" s="1583"/>
      <c r="C158" s="1931" t="s">
        <v>315</v>
      </c>
      <c r="D158" s="1583"/>
      <c r="E158" s="1931" t="s">
        <v>313</v>
      </c>
      <c r="F158" s="1583"/>
      <c r="G158" s="1931" t="s">
        <v>316</v>
      </c>
      <c r="H158" s="1583"/>
      <c r="I158" s="1931" t="s">
        <v>334</v>
      </c>
      <c r="J158" s="1583"/>
      <c r="K158" s="1583"/>
      <c r="L158" s="1931" t="s">
        <v>312</v>
      </c>
      <c r="M158" s="1583"/>
      <c r="N158" s="1583"/>
      <c r="O158" s="1931"/>
      <c r="P158" s="1583"/>
      <c r="Q158" s="1931"/>
      <c r="R158" s="1583"/>
      <c r="S158" s="1932" t="s">
        <v>106</v>
      </c>
      <c r="T158" s="1583"/>
      <c r="U158" s="1583"/>
      <c r="V158" s="1583"/>
      <c r="W158" s="1583"/>
      <c r="X158" s="1583"/>
      <c r="Y158" s="1583"/>
      <c r="Z158" s="1583"/>
      <c r="AA158" s="1931" t="s">
        <v>306</v>
      </c>
      <c r="AB158" s="1583"/>
      <c r="AC158" s="1583"/>
      <c r="AD158" s="1583"/>
      <c r="AE158" s="1583"/>
      <c r="AF158" s="1931" t="s">
        <v>307</v>
      </c>
      <c r="AG158" s="1583"/>
      <c r="AH158" s="1583"/>
      <c r="AI158" s="472" t="s">
        <v>336</v>
      </c>
      <c r="AJ158" s="1933" t="s">
        <v>354</v>
      </c>
      <c r="AK158" s="1583"/>
      <c r="AL158" s="1583"/>
      <c r="AM158" s="1583"/>
      <c r="AN158" s="1583"/>
      <c r="AO158" s="1583"/>
      <c r="AP158" s="471">
        <v>30000000</v>
      </c>
      <c r="AQ158" s="531">
        <v>0</v>
      </c>
      <c r="AR158" s="471">
        <v>30000000</v>
      </c>
      <c r="AS158" s="470">
        <v>0</v>
      </c>
      <c r="AT158" s="531">
        <v>0</v>
      </c>
      <c r="AU158" s="470">
        <v>0</v>
      </c>
      <c r="AV158" s="531">
        <v>0</v>
      </c>
      <c r="AW158" s="470">
        <v>0</v>
      </c>
      <c r="AX158" s="531">
        <v>0</v>
      </c>
      <c r="AY158" s="470">
        <v>0</v>
      </c>
      <c r="AZ158" s="470">
        <v>0</v>
      </c>
      <c r="BA158" s="470">
        <v>0</v>
      </c>
      <c r="BB158" s="470">
        <v>0</v>
      </c>
    </row>
    <row r="159" spans="1:54" hidden="1" x14ac:dyDescent="0.25">
      <c r="A159" s="1931" t="s">
        <v>35</v>
      </c>
      <c r="B159" s="1583"/>
      <c r="C159" s="1931" t="s">
        <v>315</v>
      </c>
      <c r="D159" s="1583"/>
      <c r="E159" s="1931" t="s">
        <v>313</v>
      </c>
      <c r="F159" s="1583"/>
      <c r="G159" s="1931" t="s">
        <v>316</v>
      </c>
      <c r="H159" s="1583"/>
      <c r="I159" s="1931" t="s">
        <v>334</v>
      </c>
      <c r="J159" s="1583"/>
      <c r="K159" s="1583"/>
      <c r="L159" s="1931" t="s">
        <v>316</v>
      </c>
      <c r="M159" s="1583"/>
      <c r="N159" s="1583"/>
      <c r="O159" s="1931"/>
      <c r="P159" s="1583"/>
      <c r="Q159" s="1931"/>
      <c r="R159" s="1583"/>
      <c r="S159" s="1932" t="s">
        <v>107</v>
      </c>
      <c r="T159" s="1583"/>
      <c r="U159" s="1583"/>
      <c r="V159" s="1583"/>
      <c r="W159" s="1583"/>
      <c r="X159" s="1583"/>
      <c r="Y159" s="1583"/>
      <c r="Z159" s="1583"/>
      <c r="AA159" s="1931" t="s">
        <v>306</v>
      </c>
      <c r="AB159" s="1583"/>
      <c r="AC159" s="1583"/>
      <c r="AD159" s="1583"/>
      <c r="AE159" s="1583"/>
      <c r="AF159" s="1931" t="s">
        <v>307</v>
      </c>
      <c r="AG159" s="1583"/>
      <c r="AH159" s="1583"/>
      <c r="AI159" s="472" t="s">
        <v>86</v>
      </c>
      <c r="AJ159" s="1933" t="s">
        <v>308</v>
      </c>
      <c r="AK159" s="1583"/>
      <c r="AL159" s="1583"/>
      <c r="AM159" s="1583"/>
      <c r="AN159" s="1583"/>
      <c r="AO159" s="1583"/>
      <c r="AP159" s="471">
        <v>4000000</v>
      </c>
      <c r="AQ159" s="531">
        <v>0</v>
      </c>
      <c r="AR159" s="471">
        <v>4000000</v>
      </c>
      <c r="AS159" s="470">
        <v>0</v>
      </c>
      <c r="AT159" s="531">
        <v>0</v>
      </c>
      <c r="AU159" s="470">
        <v>0</v>
      </c>
      <c r="AV159" s="531">
        <v>0</v>
      </c>
      <c r="AW159" s="470">
        <v>0</v>
      </c>
      <c r="AX159" s="531">
        <v>0</v>
      </c>
      <c r="AY159" s="470">
        <v>0</v>
      </c>
      <c r="AZ159" s="470">
        <v>0</v>
      </c>
      <c r="BA159" s="470">
        <v>0</v>
      </c>
      <c r="BB159" s="470">
        <v>0</v>
      </c>
    </row>
    <row r="160" spans="1:54" hidden="1" x14ac:dyDescent="0.25">
      <c r="A160" s="1931" t="s">
        <v>35</v>
      </c>
      <c r="B160" s="1583"/>
      <c r="C160" s="1931" t="s">
        <v>315</v>
      </c>
      <c r="D160" s="1583"/>
      <c r="E160" s="1931" t="s">
        <v>313</v>
      </c>
      <c r="F160" s="1583"/>
      <c r="G160" s="1931" t="s">
        <v>316</v>
      </c>
      <c r="H160" s="1583"/>
      <c r="I160" s="1931" t="s">
        <v>334</v>
      </c>
      <c r="J160" s="1583"/>
      <c r="K160" s="1583"/>
      <c r="L160" s="1931" t="s">
        <v>316</v>
      </c>
      <c r="M160" s="1583"/>
      <c r="N160" s="1583"/>
      <c r="O160" s="1931"/>
      <c r="P160" s="1583"/>
      <c r="Q160" s="1931"/>
      <c r="R160" s="1583"/>
      <c r="S160" s="1932" t="s">
        <v>107</v>
      </c>
      <c r="T160" s="1583"/>
      <c r="U160" s="1583"/>
      <c r="V160" s="1583"/>
      <c r="W160" s="1583"/>
      <c r="X160" s="1583"/>
      <c r="Y160" s="1583"/>
      <c r="Z160" s="1583"/>
      <c r="AA160" s="1931" t="s">
        <v>306</v>
      </c>
      <c r="AB160" s="1583"/>
      <c r="AC160" s="1583"/>
      <c r="AD160" s="1583"/>
      <c r="AE160" s="1583"/>
      <c r="AF160" s="1931" t="s">
        <v>307</v>
      </c>
      <c r="AG160" s="1583"/>
      <c r="AH160" s="1583"/>
      <c r="AI160" s="472" t="s">
        <v>336</v>
      </c>
      <c r="AJ160" s="1933" t="s">
        <v>354</v>
      </c>
      <c r="AK160" s="1583"/>
      <c r="AL160" s="1583"/>
      <c r="AM160" s="1583"/>
      <c r="AN160" s="1583"/>
      <c r="AO160" s="1583"/>
      <c r="AP160" s="471">
        <v>30000000</v>
      </c>
      <c r="AQ160" s="531">
        <v>0</v>
      </c>
      <c r="AR160" s="471">
        <v>30000000</v>
      </c>
      <c r="AS160" s="470">
        <v>0</v>
      </c>
      <c r="AT160" s="531">
        <v>0</v>
      </c>
      <c r="AU160" s="470">
        <v>0</v>
      </c>
      <c r="AV160" s="531">
        <v>0</v>
      </c>
      <c r="AW160" s="470">
        <v>0</v>
      </c>
      <c r="AX160" s="531">
        <v>0</v>
      </c>
      <c r="AY160" s="470">
        <v>0</v>
      </c>
      <c r="AZ160" s="470">
        <v>0</v>
      </c>
      <c r="BA160" s="470">
        <v>0</v>
      </c>
      <c r="BB160" s="470">
        <v>0</v>
      </c>
    </row>
    <row r="161" spans="1:54" hidden="1" x14ac:dyDescent="0.25">
      <c r="A161" s="1931" t="s">
        <v>35</v>
      </c>
      <c r="B161" s="1583"/>
      <c r="C161" s="1931" t="s">
        <v>315</v>
      </c>
      <c r="D161" s="1583"/>
      <c r="E161" s="1931" t="s">
        <v>313</v>
      </c>
      <c r="F161" s="1583"/>
      <c r="G161" s="1931" t="s">
        <v>316</v>
      </c>
      <c r="H161" s="1583"/>
      <c r="I161" s="1931" t="s">
        <v>334</v>
      </c>
      <c r="J161" s="1583"/>
      <c r="K161" s="1583"/>
      <c r="L161" s="1931" t="s">
        <v>317</v>
      </c>
      <c r="M161" s="1583"/>
      <c r="N161" s="1583"/>
      <c r="O161" s="1931"/>
      <c r="P161" s="1583"/>
      <c r="Q161" s="1931"/>
      <c r="R161" s="1583"/>
      <c r="S161" s="1932" t="s">
        <v>108</v>
      </c>
      <c r="T161" s="1583"/>
      <c r="U161" s="1583"/>
      <c r="V161" s="1583"/>
      <c r="W161" s="1583"/>
      <c r="X161" s="1583"/>
      <c r="Y161" s="1583"/>
      <c r="Z161" s="1583"/>
      <c r="AA161" s="1931" t="s">
        <v>306</v>
      </c>
      <c r="AB161" s="1583"/>
      <c r="AC161" s="1583"/>
      <c r="AD161" s="1583"/>
      <c r="AE161" s="1583"/>
      <c r="AF161" s="1931" t="s">
        <v>307</v>
      </c>
      <c r="AG161" s="1583"/>
      <c r="AH161" s="1583"/>
      <c r="AI161" s="472" t="s">
        <v>86</v>
      </c>
      <c r="AJ161" s="1933" t="s">
        <v>308</v>
      </c>
      <c r="AK161" s="1583"/>
      <c r="AL161" s="1583"/>
      <c r="AM161" s="1583"/>
      <c r="AN161" s="1583"/>
      <c r="AO161" s="1583"/>
      <c r="AP161" s="471">
        <v>66070000</v>
      </c>
      <c r="AQ161" s="531">
        <v>0</v>
      </c>
      <c r="AR161" s="470">
        <v>0</v>
      </c>
      <c r="AS161" s="470">
        <v>0</v>
      </c>
      <c r="AT161" s="531">
        <v>0</v>
      </c>
      <c r="AU161" s="470">
        <v>0</v>
      </c>
      <c r="AV161" s="531">
        <v>0</v>
      </c>
      <c r="AW161" s="470">
        <v>0</v>
      </c>
      <c r="AX161" s="531">
        <v>0</v>
      </c>
      <c r="AY161" s="470">
        <v>0</v>
      </c>
      <c r="AZ161" s="470">
        <v>0</v>
      </c>
      <c r="BA161" s="470">
        <v>0</v>
      </c>
      <c r="BB161" s="470">
        <v>0</v>
      </c>
    </row>
    <row r="162" spans="1:54" hidden="1" x14ac:dyDescent="0.25">
      <c r="A162" s="1931" t="s">
        <v>35</v>
      </c>
      <c r="B162" s="1583"/>
      <c r="C162" s="1931" t="s">
        <v>315</v>
      </c>
      <c r="D162" s="1583"/>
      <c r="E162" s="1931" t="s">
        <v>313</v>
      </c>
      <c r="F162" s="1583"/>
      <c r="G162" s="1931" t="s">
        <v>316</v>
      </c>
      <c r="H162" s="1583"/>
      <c r="I162" s="1931" t="s">
        <v>334</v>
      </c>
      <c r="J162" s="1583"/>
      <c r="K162" s="1583"/>
      <c r="L162" s="1931" t="s">
        <v>317</v>
      </c>
      <c r="M162" s="1583"/>
      <c r="N162" s="1583"/>
      <c r="O162" s="1931"/>
      <c r="P162" s="1583"/>
      <c r="Q162" s="1931"/>
      <c r="R162" s="1583"/>
      <c r="S162" s="1932" t="s">
        <v>108</v>
      </c>
      <c r="T162" s="1583"/>
      <c r="U162" s="1583"/>
      <c r="V162" s="1583"/>
      <c r="W162" s="1583"/>
      <c r="X162" s="1583"/>
      <c r="Y162" s="1583"/>
      <c r="Z162" s="1583"/>
      <c r="AA162" s="1931" t="s">
        <v>306</v>
      </c>
      <c r="AB162" s="1583"/>
      <c r="AC162" s="1583"/>
      <c r="AD162" s="1583"/>
      <c r="AE162" s="1583"/>
      <c r="AF162" s="1931" t="s">
        <v>307</v>
      </c>
      <c r="AG162" s="1583"/>
      <c r="AH162" s="1583"/>
      <c r="AI162" s="472" t="s">
        <v>336</v>
      </c>
      <c r="AJ162" s="1933" t="s">
        <v>354</v>
      </c>
      <c r="AK162" s="1583"/>
      <c r="AL162" s="1583"/>
      <c r="AM162" s="1583"/>
      <c r="AN162" s="1583"/>
      <c r="AO162" s="1583"/>
      <c r="AP162" s="471">
        <v>30000000</v>
      </c>
      <c r="AQ162" s="531">
        <v>0</v>
      </c>
      <c r="AR162" s="471">
        <v>30000000</v>
      </c>
      <c r="AS162" s="470">
        <v>0</v>
      </c>
      <c r="AT162" s="531">
        <v>0</v>
      </c>
      <c r="AU162" s="470">
        <v>0</v>
      </c>
      <c r="AV162" s="531">
        <v>0</v>
      </c>
      <c r="AW162" s="470">
        <v>0</v>
      </c>
      <c r="AX162" s="531">
        <v>0</v>
      </c>
      <c r="AY162" s="470">
        <v>0</v>
      </c>
      <c r="AZ162" s="470">
        <v>0</v>
      </c>
      <c r="BA162" s="470">
        <v>0</v>
      </c>
      <c r="BB162" s="470">
        <v>0</v>
      </c>
    </row>
    <row r="163" spans="1:54" hidden="1" x14ac:dyDescent="0.25">
      <c r="A163" s="1931" t="s">
        <v>35</v>
      </c>
      <c r="B163" s="1583"/>
      <c r="C163" s="1931" t="s">
        <v>315</v>
      </c>
      <c r="D163" s="1583"/>
      <c r="E163" s="1931" t="s">
        <v>313</v>
      </c>
      <c r="F163" s="1583"/>
      <c r="G163" s="1931" t="s">
        <v>316</v>
      </c>
      <c r="H163" s="1583"/>
      <c r="I163" s="1931" t="s">
        <v>334</v>
      </c>
      <c r="J163" s="1583"/>
      <c r="K163" s="1583"/>
      <c r="L163" s="1931" t="s">
        <v>327</v>
      </c>
      <c r="M163" s="1583"/>
      <c r="N163" s="1583"/>
      <c r="O163" s="1931"/>
      <c r="P163" s="1583"/>
      <c r="Q163" s="1931"/>
      <c r="R163" s="1583"/>
      <c r="S163" s="1932" t="s">
        <v>109</v>
      </c>
      <c r="T163" s="1583"/>
      <c r="U163" s="1583"/>
      <c r="V163" s="1583"/>
      <c r="W163" s="1583"/>
      <c r="X163" s="1583"/>
      <c r="Y163" s="1583"/>
      <c r="Z163" s="1583"/>
      <c r="AA163" s="1931" t="s">
        <v>306</v>
      </c>
      <c r="AB163" s="1583"/>
      <c r="AC163" s="1583"/>
      <c r="AD163" s="1583"/>
      <c r="AE163" s="1583"/>
      <c r="AF163" s="1931" t="s">
        <v>307</v>
      </c>
      <c r="AG163" s="1583"/>
      <c r="AH163" s="1583"/>
      <c r="AI163" s="472" t="s">
        <v>86</v>
      </c>
      <c r="AJ163" s="1933" t="s">
        <v>308</v>
      </c>
      <c r="AK163" s="1583"/>
      <c r="AL163" s="1583"/>
      <c r="AM163" s="1583"/>
      <c r="AN163" s="1583"/>
      <c r="AO163" s="1583"/>
      <c r="AP163" s="471">
        <v>5000000</v>
      </c>
      <c r="AQ163" s="531">
        <v>0</v>
      </c>
      <c r="AR163" s="471">
        <v>5000000</v>
      </c>
      <c r="AS163" s="470">
        <v>0</v>
      </c>
      <c r="AT163" s="531">
        <v>0</v>
      </c>
      <c r="AU163" s="470">
        <v>0</v>
      </c>
      <c r="AV163" s="531">
        <v>0</v>
      </c>
      <c r="AW163" s="470">
        <v>0</v>
      </c>
      <c r="AX163" s="531">
        <v>0</v>
      </c>
      <c r="AY163" s="470">
        <v>0</v>
      </c>
      <c r="AZ163" s="470">
        <v>0</v>
      </c>
      <c r="BA163" s="470">
        <v>0</v>
      </c>
      <c r="BB163" s="470">
        <v>0</v>
      </c>
    </row>
    <row r="164" spans="1:54" hidden="1" x14ac:dyDescent="0.25">
      <c r="A164" s="1931" t="s">
        <v>35</v>
      </c>
      <c r="B164" s="1583"/>
      <c r="C164" s="1931" t="s">
        <v>315</v>
      </c>
      <c r="D164" s="1583"/>
      <c r="E164" s="1931" t="s">
        <v>313</v>
      </c>
      <c r="F164" s="1583"/>
      <c r="G164" s="1931" t="s">
        <v>316</v>
      </c>
      <c r="H164" s="1583"/>
      <c r="I164" s="1931" t="s">
        <v>334</v>
      </c>
      <c r="J164" s="1583"/>
      <c r="K164" s="1583"/>
      <c r="L164" s="1931" t="s">
        <v>327</v>
      </c>
      <c r="M164" s="1583"/>
      <c r="N164" s="1583"/>
      <c r="O164" s="1931"/>
      <c r="P164" s="1583"/>
      <c r="Q164" s="1931"/>
      <c r="R164" s="1583"/>
      <c r="S164" s="1932" t="s">
        <v>109</v>
      </c>
      <c r="T164" s="1583"/>
      <c r="U164" s="1583"/>
      <c r="V164" s="1583"/>
      <c r="W164" s="1583"/>
      <c r="X164" s="1583"/>
      <c r="Y164" s="1583"/>
      <c r="Z164" s="1583"/>
      <c r="AA164" s="1931" t="s">
        <v>306</v>
      </c>
      <c r="AB164" s="1583"/>
      <c r="AC164" s="1583"/>
      <c r="AD164" s="1583"/>
      <c r="AE164" s="1583"/>
      <c r="AF164" s="1931" t="s">
        <v>307</v>
      </c>
      <c r="AG164" s="1583"/>
      <c r="AH164" s="1583"/>
      <c r="AI164" s="472" t="s">
        <v>336</v>
      </c>
      <c r="AJ164" s="1933" t="s">
        <v>354</v>
      </c>
      <c r="AK164" s="1583"/>
      <c r="AL164" s="1583"/>
      <c r="AM164" s="1583"/>
      <c r="AN164" s="1583"/>
      <c r="AO164" s="1583"/>
      <c r="AP164" s="471">
        <v>30000000</v>
      </c>
      <c r="AQ164" s="531">
        <v>0</v>
      </c>
      <c r="AR164" s="471">
        <v>30000000</v>
      </c>
      <c r="AS164" s="470">
        <v>0</v>
      </c>
      <c r="AT164" s="531">
        <v>0</v>
      </c>
      <c r="AU164" s="470">
        <v>0</v>
      </c>
      <c r="AV164" s="531">
        <v>0</v>
      </c>
      <c r="AW164" s="470">
        <v>0</v>
      </c>
      <c r="AX164" s="531">
        <v>0</v>
      </c>
      <c r="AY164" s="470">
        <v>0</v>
      </c>
      <c r="AZ164" s="470">
        <v>0</v>
      </c>
      <c r="BA164" s="470">
        <v>0</v>
      </c>
      <c r="BB164" s="470">
        <v>0</v>
      </c>
    </row>
    <row r="165" spans="1:54" hidden="1" x14ac:dyDescent="0.25">
      <c r="A165" s="1935" t="s">
        <v>35</v>
      </c>
      <c r="B165" s="1583"/>
      <c r="C165" s="1935" t="s">
        <v>315</v>
      </c>
      <c r="D165" s="1583"/>
      <c r="E165" s="1935" t="s">
        <v>313</v>
      </c>
      <c r="F165" s="1583"/>
      <c r="G165" s="1935" t="s">
        <v>316</v>
      </c>
      <c r="H165" s="1583"/>
      <c r="I165" s="1935" t="s">
        <v>340</v>
      </c>
      <c r="J165" s="1583"/>
      <c r="K165" s="1583"/>
      <c r="L165" s="1935"/>
      <c r="M165" s="1583"/>
      <c r="N165" s="1583"/>
      <c r="O165" s="1935"/>
      <c r="P165" s="1583"/>
      <c r="Q165" s="1935"/>
      <c r="R165" s="1583"/>
      <c r="S165" s="1934" t="s">
        <v>341</v>
      </c>
      <c r="T165" s="1583"/>
      <c r="U165" s="1583"/>
      <c r="V165" s="1583"/>
      <c r="W165" s="1583"/>
      <c r="X165" s="1583"/>
      <c r="Y165" s="1583"/>
      <c r="Z165" s="1583"/>
      <c r="AA165" s="1935" t="s">
        <v>306</v>
      </c>
      <c r="AB165" s="1583"/>
      <c r="AC165" s="1583"/>
      <c r="AD165" s="1583"/>
      <c r="AE165" s="1583"/>
      <c r="AF165" s="1935" t="s">
        <v>307</v>
      </c>
      <c r="AG165" s="1583"/>
      <c r="AH165" s="1583"/>
      <c r="AI165" s="475" t="s">
        <v>86</v>
      </c>
      <c r="AJ165" s="1936" t="s">
        <v>308</v>
      </c>
      <c r="AK165" s="1583"/>
      <c r="AL165" s="1583"/>
      <c r="AM165" s="1583"/>
      <c r="AN165" s="1583"/>
      <c r="AO165" s="1583"/>
      <c r="AP165" s="474">
        <v>9880000</v>
      </c>
      <c r="AQ165" s="528">
        <v>0</v>
      </c>
      <c r="AR165" s="474">
        <v>9487200</v>
      </c>
      <c r="AS165" s="473">
        <v>0</v>
      </c>
      <c r="AT165" s="528">
        <v>0</v>
      </c>
      <c r="AU165" s="473">
        <v>0</v>
      </c>
      <c r="AV165" s="528">
        <v>0</v>
      </c>
      <c r="AW165" s="473">
        <v>0</v>
      </c>
      <c r="AX165" s="528">
        <v>0</v>
      </c>
      <c r="AY165" s="473">
        <v>0</v>
      </c>
      <c r="AZ165" s="473">
        <v>0</v>
      </c>
      <c r="BA165" s="473">
        <v>0</v>
      </c>
      <c r="BB165" s="473">
        <v>0</v>
      </c>
    </row>
    <row r="166" spans="1:54" hidden="1" x14ac:dyDescent="0.25">
      <c r="A166" s="1931" t="s">
        <v>35</v>
      </c>
      <c r="B166" s="1583"/>
      <c r="C166" s="1931" t="s">
        <v>315</v>
      </c>
      <c r="D166" s="1583"/>
      <c r="E166" s="1931" t="s">
        <v>313</v>
      </c>
      <c r="F166" s="1583"/>
      <c r="G166" s="1931" t="s">
        <v>316</v>
      </c>
      <c r="H166" s="1583"/>
      <c r="I166" s="1931" t="s">
        <v>340</v>
      </c>
      <c r="J166" s="1583"/>
      <c r="K166" s="1583"/>
      <c r="L166" s="1931" t="s">
        <v>319</v>
      </c>
      <c r="M166" s="1583"/>
      <c r="N166" s="1583"/>
      <c r="O166" s="1931"/>
      <c r="P166" s="1583"/>
      <c r="Q166" s="1931"/>
      <c r="R166" s="1583"/>
      <c r="S166" s="1932" t="s">
        <v>207</v>
      </c>
      <c r="T166" s="1583"/>
      <c r="U166" s="1583"/>
      <c r="V166" s="1583"/>
      <c r="W166" s="1583"/>
      <c r="X166" s="1583"/>
      <c r="Y166" s="1583"/>
      <c r="Z166" s="1583"/>
      <c r="AA166" s="1931" t="s">
        <v>306</v>
      </c>
      <c r="AB166" s="1583"/>
      <c r="AC166" s="1583"/>
      <c r="AD166" s="1583"/>
      <c r="AE166" s="1583"/>
      <c r="AF166" s="1931" t="s">
        <v>307</v>
      </c>
      <c r="AG166" s="1583"/>
      <c r="AH166" s="1583"/>
      <c r="AI166" s="472" t="s">
        <v>86</v>
      </c>
      <c r="AJ166" s="1933" t="s">
        <v>308</v>
      </c>
      <c r="AK166" s="1583"/>
      <c r="AL166" s="1583"/>
      <c r="AM166" s="1583"/>
      <c r="AN166" s="1583"/>
      <c r="AO166" s="1583"/>
      <c r="AP166" s="471">
        <v>9880000</v>
      </c>
      <c r="AQ166" s="531">
        <v>0</v>
      </c>
      <c r="AR166" s="471">
        <v>9487200</v>
      </c>
      <c r="AS166" s="470">
        <v>0</v>
      </c>
      <c r="AT166" s="531">
        <v>0</v>
      </c>
      <c r="AU166" s="470">
        <v>0</v>
      </c>
      <c r="AV166" s="531">
        <v>0</v>
      </c>
      <c r="AW166" s="470">
        <v>0</v>
      </c>
      <c r="AX166" s="531">
        <v>0</v>
      </c>
      <c r="AY166" s="470">
        <v>0</v>
      </c>
      <c r="AZ166" s="470">
        <v>0</v>
      </c>
      <c r="BA166" s="470">
        <v>0</v>
      </c>
      <c r="BB166" s="470">
        <v>0</v>
      </c>
    </row>
    <row r="167" spans="1:54" hidden="1" x14ac:dyDescent="0.25">
      <c r="A167" s="1935" t="s">
        <v>35</v>
      </c>
      <c r="B167" s="1583"/>
      <c r="C167" s="1935" t="s">
        <v>315</v>
      </c>
      <c r="D167" s="1583"/>
      <c r="E167" s="1935" t="s">
        <v>313</v>
      </c>
      <c r="F167" s="1583"/>
      <c r="G167" s="1935" t="s">
        <v>316</v>
      </c>
      <c r="H167" s="1583"/>
      <c r="I167" s="1935" t="s">
        <v>342</v>
      </c>
      <c r="J167" s="1583"/>
      <c r="K167" s="1583"/>
      <c r="L167" s="1935"/>
      <c r="M167" s="1583"/>
      <c r="N167" s="1583"/>
      <c r="O167" s="1935"/>
      <c r="P167" s="1583"/>
      <c r="Q167" s="1935"/>
      <c r="R167" s="1583"/>
      <c r="S167" s="1934" t="s">
        <v>110</v>
      </c>
      <c r="T167" s="1583"/>
      <c r="U167" s="1583"/>
      <c r="V167" s="1583"/>
      <c r="W167" s="1583"/>
      <c r="X167" s="1583"/>
      <c r="Y167" s="1583"/>
      <c r="Z167" s="1583"/>
      <c r="AA167" s="1935" t="s">
        <v>306</v>
      </c>
      <c r="AB167" s="1583"/>
      <c r="AC167" s="1583"/>
      <c r="AD167" s="1583"/>
      <c r="AE167" s="1583"/>
      <c r="AF167" s="1935" t="s">
        <v>307</v>
      </c>
      <c r="AG167" s="1583"/>
      <c r="AH167" s="1583"/>
      <c r="AI167" s="475" t="s">
        <v>86</v>
      </c>
      <c r="AJ167" s="1936" t="s">
        <v>308</v>
      </c>
      <c r="AK167" s="1583"/>
      <c r="AL167" s="1583"/>
      <c r="AM167" s="1583"/>
      <c r="AN167" s="1583"/>
      <c r="AO167" s="1583"/>
      <c r="AP167" s="474">
        <v>357000000</v>
      </c>
      <c r="AQ167" s="528">
        <v>0</v>
      </c>
      <c r="AR167" s="474">
        <v>338384538</v>
      </c>
      <c r="AS167" s="473">
        <v>0</v>
      </c>
      <c r="AT167" s="528">
        <v>0</v>
      </c>
      <c r="AU167" s="473">
        <v>0</v>
      </c>
      <c r="AV167" s="528">
        <v>0</v>
      </c>
      <c r="AW167" s="473">
        <v>0</v>
      </c>
      <c r="AX167" s="528">
        <v>0</v>
      </c>
      <c r="AY167" s="473">
        <v>0</v>
      </c>
      <c r="AZ167" s="473">
        <v>0</v>
      </c>
      <c r="BA167" s="473">
        <v>0</v>
      </c>
      <c r="BB167" s="473">
        <v>0</v>
      </c>
    </row>
    <row r="168" spans="1:54" hidden="1" x14ac:dyDescent="0.25">
      <c r="A168" s="1935" t="s">
        <v>35</v>
      </c>
      <c r="B168" s="1583"/>
      <c r="C168" s="1935" t="s">
        <v>315</v>
      </c>
      <c r="D168" s="1583"/>
      <c r="E168" s="1935" t="s">
        <v>313</v>
      </c>
      <c r="F168" s="1583"/>
      <c r="G168" s="1935" t="s">
        <v>316</v>
      </c>
      <c r="H168" s="1583"/>
      <c r="I168" s="1935" t="s">
        <v>342</v>
      </c>
      <c r="J168" s="1583"/>
      <c r="K168" s="1583"/>
      <c r="L168" s="1935"/>
      <c r="M168" s="1583"/>
      <c r="N168" s="1583"/>
      <c r="O168" s="1935"/>
      <c r="P168" s="1583"/>
      <c r="Q168" s="1935"/>
      <c r="R168" s="1583"/>
      <c r="S168" s="1934" t="s">
        <v>110</v>
      </c>
      <c r="T168" s="1583"/>
      <c r="U168" s="1583"/>
      <c r="V168" s="1583"/>
      <c r="W168" s="1583"/>
      <c r="X168" s="1583"/>
      <c r="Y168" s="1583"/>
      <c r="Z168" s="1583"/>
      <c r="AA168" s="1935" t="s">
        <v>306</v>
      </c>
      <c r="AB168" s="1583"/>
      <c r="AC168" s="1583"/>
      <c r="AD168" s="1583"/>
      <c r="AE168" s="1583"/>
      <c r="AF168" s="1935" t="s">
        <v>307</v>
      </c>
      <c r="AG168" s="1583"/>
      <c r="AH168" s="1583"/>
      <c r="AI168" s="475" t="s">
        <v>336</v>
      </c>
      <c r="AJ168" s="1936" t="s">
        <v>354</v>
      </c>
      <c r="AK168" s="1583"/>
      <c r="AL168" s="1583"/>
      <c r="AM168" s="1583"/>
      <c r="AN168" s="1583"/>
      <c r="AO168" s="1583"/>
      <c r="AP168" s="474">
        <v>116000000</v>
      </c>
      <c r="AQ168" s="528">
        <v>0</v>
      </c>
      <c r="AR168" s="474">
        <v>116000000</v>
      </c>
      <c r="AS168" s="473">
        <v>0</v>
      </c>
      <c r="AT168" s="528">
        <v>0</v>
      </c>
      <c r="AU168" s="473">
        <v>0</v>
      </c>
      <c r="AV168" s="528">
        <v>0</v>
      </c>
      <c r="AW168" s="473">
        <v>0</v>
      </c>
      <c r="AX168" s="528">
        <v>0</v>
      </c>
      <c r="AY168" s="473">
        <v>0</v>
      </c>
      <c r="AZ168" s="473">
        <v>0</v>
      </c>
      <c r="BA168" s="473">
        <v>0</v>
      </c>
      <c r="BB168" s="473">
        <v>0</v>
      </c>
    </row>
    <row r="169" spans="1:54" hidden="1" x14ac:dyDescent="0.25">
      <c r="A169" s="1931" t="s">
        <v>35</v>
      </c>
      <c r="B169" s="1583"/>
      <c r="C169" s="1931" t="s">
        <v>315</v>
      </c>
      <c r="D169" s="1583"/>
      <c r="E169" s="1931" t="s">
        <v>313</v>
      </c>
      <c r="F169" s="1583"/>
      <c r="G169" s="1931" t="s">
        <v>316</v>
      </c>
      <c r="H169" s="1583"/>
      <c r="I169" s="1931" t="s">
        <v>342</v>
      </c>
      <c r="J169" s="1583"/>
      <c r="K169" s="1583"/>
      <c r="L169" s="1931" t="s">
        <v>315</v>
      </c>
      <c r="M169" s="1583"/>
      <c r="N169" s="1583"/>
      <c r="O169" s="1931"/>
      <c r="P169" s="1583"/>
      <c r="Q169" s="1931"/>
      <c r="R169" s="1583"/>
      <c r="S169" s="1932" t="s">
        <v>111</v>
      </c>
      <c r="T169" s="1583"/>
      <c r="U169" s="1583"/>
      <c r="V169" s="1583"/>
      <c r="W169" s="1583"/>
      <c r="X169" s="1583"/>
      <c r="Y169" s="1583"/>
      <c r="Z169" s="1583"/>
      <c r="AA169" s="1931" t="s">
        <v>306</v>
      </c>
      <c r="AB169" s="1583"/>
      <c r="AC169" s="1583"/>
      <c r="AD169" s="1583"/>
      <c r="AE169" s="1583"/>
      <c r="AF169" s="1931" t="s">
        <v>307</v>
      </c>
      <c r="AG169" s="1583"/>
      <c r="AH169" s="1583"/>
      <c r="AI169" s="472" t="s">
        <v>86</v>
      </c>
      <c r="AJ169" s="1933" t="s">
        <v>308</v>
      </c>
      <c r="AK169" s="1583"/>
      <c r="AL169" s="1583"/>
      <c r="AM169" s="1583"/>
      <c r="AN169" s="1583"/>
      <c r="AO169" s="1583"/>
      <c r="AP169" s="471">
        <v>12000000</v>
      </c>
      <c r="AQ169" s="531">
        <v>0</v>
      </c>
      <c r="AR169" s="471">
        <v>12000000</v>
      </c>
      <c r="AS169" s="470">
        <v>0</v>
      </c>
      <c r="AT169" s="531">
        <v>0</v>
      </c>
      <c r="AU169" s="470">
        <v>0</v>
      </c>
      <c r="AV169" s="531">
        <v>0</v>
      </c>
      <c r="AW169" s="470">
        <v>0</v>
      </c>
      <c r="AX169" s="531">
        <v>0</v>
      </c>
      <c r="AY169" s="470">
        <v>0</v>
      </c>
      <c r="AZ169" s="470">
        <v>0</v>
      </c>
      <c r="BA169" s="470">
        <v>0</v>
      </c>
      <c r="BB169" s="470">
        <v>0</v>
      </c>
    </row>
    <row r="170" spans="1:54" hidden="1" x14ac:dyDescent="0.25">
      <c r="A170" s="1931" t="s">
        <v>35</v>
      </c>
      <c r="B170" s="1583"/>
      <c r="C170" s="1931" t="s">
        <v>315</v>
      </c>
      <c r="D170" s="1583"/>
      <c r="E170" s="1931" t="s">
        <v>313</v>
      </c>
      <c r="F170" s="1583"/>
      <c r="G170" s="1931" t="s">
        <v>316</v>
      </c>
      <c r="H170" s="1583"/>
      <c r="I170" s="1931" t="s">
        <v>342</v>
      </c>
      <c r="J170" s="1583"/>
      <c r="K170" s="1583"/>
      <c r="L170" s="1931" t="s">
        <v>315</v>
      </c>
      <c r="M170" s="1583"/>
      <c r="N170" s="1583"/>
      <c r="O170" s="1931"/>
      <c r="P170" s="1583"/>
      <c r="Q170" s="1931"/>
      <c r="R170" s="1583"/>
      <c r="S170" s="1932" t="s">
        <v>111</v>
      </c>
      <c r="T170" s="1583"/>
      <c r="U170" s="1583"/>
      <c r="V170" s="1583"/>
      <c r="W170" s="1583"/>
      <c r="X170" s="1583"/>
      <c r="Y170" s="1583"/>
      <c r="Z170" s="1583"/>
      <c r="AA170" s="1931" t="s">
        <v>306</v>
      </c>
      <c r="AB170" s="1583"/>
      <c r="AC170" s="1583"/>
      <c r="AD170" s="1583"/>
      <c r="AE170" s="1583"/>
      <c r="AF170" s="1931" t="s">
        <v>307</v>
      </c>
      <c r="AG170" s="1583"/>
      <c r="AH170" s="1583"/>
      <c r="AI170" s="472" t="s">
        <v>336</v>
      </c>
      <c r="AJ170" s="1933" t="s">
        <v>354</v>
      </c>
      <c r="AK170" s="1583"/>
      <c r="AL170" s="1583"/>
      <c r="AM170" s="1583"/>
      <c r="AN170" s="1583"/>
      <c r="AO170" s="1583"/>
      <c r="AP170" s="471">
        <v>116000000</v>
      </c>
      <c r="AQ170" s="531">
        <v>0</v>
      </c>
      <c r="AR170" s="471">
        <v>116000000</v>
      </c>
      <c r="AS170" s="470">
        <v>0</v>
      </c>
      <c r="AT170" s="531">
        <v>0</v>
      </c>
      <c r="AU170" s="470">
        <v>0</v>
      </c>
      <c r="AV170" s="531">
        <v>0</v>
      </c>
      <c r="AW170" s="470">
        <v>0</v>
      </c>
      <c r="AX170" s="531">
        <v>0</v>
      </c>
      <c r="AY170" s="470">
        <v>0</v>
      </c>
      <c r="AZ170" s="470">
        <v>0</v>
      </c>
      <c r="BA170" s="470">
        <v>0</v>
      </c>
      <c r="BB170" s="470">
        <v>0</v>
      </c>
    </row>
    <row r="171" spans="1:54" hidden="1" x14ac:dyDescent="0.25">
      <c r="A171" s="1931" t="s">
        <v>35</v>
      </c>
      <c r="B171" s="1583"/>
      <c r="C171" s="1931" t="s">
        <v>315</v>
      </c>
      <c r="D171" s="1583"/>
      <c r="E171" s="1931" t="s">
        <v>313</v>
      </c>
      <c r="F171" s="1583"/>
      <c r="G171" s="1931" t="s">
        <v>316</v>
      </c>
      <c r="H171" s="1583"/>
      <c r="I171" s="1931" t="s">
        <v>342</v>
      </c>
      <c r="J171" s="1583"/>
      <c r="K171" s="1583"/>
      <c r="L171" s="1931" t="s">
        <v>317</v>
      </c>
      <c r="M171" s="1583"/>
      <c r="N171" s="1583"/>
      <c r="O171" s="1931"/>
      <c r="P171" s="1583"/>
      <c r="Q171" s="1931"/>
      <c r="R171" s="1583"/>
      <c r="S171" s="1932" t="s">
        <v>112</v>
      </c>
      <c r="T171" s="1583"/>
      <c r="U171" s="1583"/>
      <c r="V171" s="1583"/>
      <c r="W171" s="1583"/>
      <c r="X171" s="1583"/>
      <c r="Y171" s="1583"/>
      <c r="Z171" s="1583"/>
      <c r="AA171" s="1931" t="s">
        <v>306</v>
      </c>
      <c r="AB171" s="1583"/>
      <c r="AC171" s="1583"/>
      <c r="AD171" s="1583"/>
      <c r="AE171" s="1583"/>
      <c r="AF171" s="1931" t="s">
        <v>307</v>
      </c>
      <c r="AG171" s="1583"/>
      <c r="AH171" s="1583"/>
      <c r="AI171" s="472" t="s">
        <v>86</v>
      </c>
      <c r="AJ171" s="1933" t="s">
        <v>308</v>
      </c>
      <c r="AK171" s="1583"/>
      <c r="AL171" s="1583"/>
      <c r="AM171" s="1583"/>
      <c r="AN171" s="1583"/>
      <c r="AO171" s="1583"/>
      <c r="AP171" s="471">
        <v>5000000</v>
      </c>
      <c r="AQ171" s="531">
        <v>0</v>
      </c>
      <c r="AR171" s="471">
        <v>1384538</v>
      </c>
      <c r="AS171" s="470">
        <v>0</v>
      </c>
      <c r="AT171" s="531">
        <v>0</v>
      </c>
      <c r="AU171" s="470">
        <v>0</v>
      </c>
      <c r="AV171" s="531">
        <v>0</v>
      </c>
      <c r="AW171" s="470">
        <v>0</v>
      </c>
      <c r="AX171" s="531">
        <v>0</v>
      </c>
      <c r="AY171" s="470">
        <v>0</v>
      </c>
      <c r="AZ171" s="470">
        <v>0</v>
      </c>
      <c r="BA171" s="470">
        <v>0</v>
      </c>
      <c r="BB171" s="470">
        <v>0</v>
      </c>
    </row>
    <row r="172" spans="1:54" hidden="1" x14ac:dyDescent="0.25">
      <c r="A172" s="1931" t="s">
        <v>35</v>
      </c>
      <c r="B172" s="1583"/>
      <c r="C172" s="1931" t="s">
        <v>315</v>
      </c>
      <c r="D172" s="1583"/>
      <c r="E172" s="1931" t="s">
        <v>313</v>
      </c>
      <c r="F172" s="1583"/>
      <c r="G172" s="1931" t="s">
        <v>316</v>
      </c>
      <c r="H172" s="1583"/>
      <c r="I172" s="1931" t="s">
        <v>342</v>
      </c>
      <c r="J172" s="1583"/>
      <c r="K172" s="1583"/>
      <c r="L172" s="1931" t="s">
        <v>336</v>
      </c>
      <c r="M172" s="1583"/>
      <c r="N172" s="1583"/>
      <c r="O172" s="1931"/>
      <c r="P172" s="1583"/>
      <c r="Q172" s="1931"/>
      <c r="R172" s="1583"/>
      <c r="S172" s="1932" t="s">
        <v>110</v>
      </c>
      <c r="T172" s="1583"/>
      <c r="U172" s="1583"/>
      <c r="V172" s="1583"/>
      <c r="W172" s="1583"/>
      <c r="X172" s="1583"/>
      <c r="Y172" s="1583"/>
      <c r="Z172" s="1583"/>
      <c r="AA172" s="1931" t="s">
        <v>306</v>
      </c>
      <c r="AB172" s="1583"/>
      <c r="AC172" s="1583"/>
      <c r="AD172" s="1583"/>
      <c r="AE172" s="1583"/>
      <c r="AF172" s="1931" t="s">
        <v>307</v>
      </c>
      <c r="AG172" s="1583"/>
      <c r="AH172" s="1583"/>
      <c r="AI172" s="472" t="s">
        <v>86</v>
      </c>
      <c r="AJ172" s="1933" t="s">
        <v>308</v>
      </c>
      <c r="AK172" s="1583"/>
      <c r="AL172" s="1583"/>
      <c r="AM172" s="1583"/>
      <c r="AN172" s="1583"/>
      <c r="AO172" s="1583"/>
      <c r="AP172" s="471">
        <v>340000000</v>
      </c>
      <c r="AQ172" s="531">
        <v>0</v>
      </c>
      <c r="AR172" s="471">
        <v>325000000</v>
      </c>
      <c r="AS172" s="470">
        <v>0</v>
      </c>
      <c r="AT172" s="531">
        <v>0</v>
      </c>
      <c r="AU172" s="470">
        <v>0</v>
      </c>
      <c r="AV172" s="531">
        <v>0</v>
      </c>
      <c r="AW172" s="470">
        <v>0</v>
      </c>
      <c r="AX172" s="531">
        <v>0</v>
      </c>
      <c r="AY172" s="470">
        <v>0</v>
      </c>
      <c r="AZ172" s="470">
        <v>0</v>
      </c>
      <c r="BA172" s="470">
        <v>0</v>
      </c>
      <c r="BB172" s="470">
        <v>0</v>
      </c>
    </row>
    <row r="173" spans="1:54" s="476" customFormat="1" hidden="1" x14ac:dyDescent="0.25">
      <c r="A173" s="1619" t="s">
        <v>35</v>
      </c>
      <c r="B173" s="1620"/>
      <c r="C173" s="1619" t="s">
        <v>322</v>
      </c>
      <c r="D173" s="1620"/>
      <c r="E173" s="1619"/>
      <c r="F173" s="1620"/>
      <c r="G173" s="1619"/>
      <c r="H173" s="1620"/>
      <c r="I173" s="1619"/>
      <c r="J173" s="1620"/>
      <c r="K173" s="1620"/>
      <c r="L173" s="1619"/>
      <c r="M173" s="1620"/>
      <c r="N173" s="1620"/>
      <c r="O173" s="1619"/>
      <c r="P173" s="1620"/>
      <c r="Q173" s="1619"/>
      <c r="R173" s="1620"/>
      <c r="S173" s="1621" t="s">
        <v>26</v>
      </c>
      <c r="T173" s="1620"/>
      <c r="U173" s="1620"/>
      <c r="V173" s="1620"/>
      <c r="W173" s="1620"/>
      <c r="X173" s="1620"/>
      <c r="Y173" s="1620"/>
      <c r="Z173" s="1620"/>
      <c r="AA173" s="1619" t="s">
        <v>306</v>
      </c>
      <c r="AB173" s="1620"/>
      <c r="AC173" s="1620"/>
      <c r="AD173" s="1620"/>
      <c r="AE173" s="1620"/>
      <c r="AF173" s="1619" t="s">
        <v>307</v>
      </c>
      <c r="AG173" s="1620"/>
      <c r="AH173" s="1620"/>
      <c r="AI173" s="479" t="s">
        <v>86</v>
      </c>
      <c r="AJ173" s="1622" t="s">
        <v>308</v>
      </c>
      <c r="AK173" s="1620"/>
      <c r="AL173" s="1620"/>
      <c r="AM173" s="1620"/>
      <c r="AN173" s="1620"/>
      <c r="AO173" s="1620"/>
      <c r="AP173" s="478">
        <v>212324200000</v>
      </c>
      <c r="AQ173" s="529">
        <v>409464151</v>
      </c>
      <c r="AR173" s="478">
        <v>9263235849</v>
      </c>
      <c r="AS173" s="478">
        <v>-420000000</v>
      </c>
      <c r="AT173" s="529">
        <v>2209042327</v>
      </c>
      <c r="AU173" s="478">
        <v>-1799578176</v>
      </c>
      <c r="AV173" s="529">
        <v>16140256074</v>
      </c>
      <c r="AW173" s="478">
        <v>-13931213747</v>
      </c>
      <c r="AX173" s="529">
        <v>15771540468</v>
      </c>
      <c r="AY173" s="478">
        <v>368715606</v>
      </c>
      <c r="AZ173" s="478">
        <v>15771540468</v>
      </c>
      <c r="BA173" s="477">
        <v>0</v>
      </c>
      <c r="BB173" s="478">
        <v>181183</v>
      </c>
    </row>
    <row r="174" spans="1:54" s="476" customFormat="1" hidden="1" x14ac:dyDescent="0.25">
      <c r="A174" s="1619" t="s">
        <v>35</v>
      </c>
      <c r="B174" s="1620"/>
      <c r="C174" s="1619" t="s">
        <v>322</v>
      </c>
      <c r="D174" s="1620"/>
      <c r="E174" s="1619"/>
      <c r="F174" s="1620"/>
      <c r="G174" s="1619"/>
      <c r="H174" s="1620"/>
      <c r="I174" s="1619"/>
      <c r="J174" s="1620"/>
      <c r="K174" s="1620"/>
      <c r="L174" s="1619"/>
      <c r="M174" s="1620"/>
      <c r="N174" s="1620"/>
      <c r="O174" s="1619"/>
      <c r="P174" s="1620"/>
      <c r="Q174" s="1619"/>
      <c r="R174" s="1620"/>
      <c r="S174" s="1621" t="s">
        <v>26</v>
      </c>
      <c r="T174" s="1620"/>
      <c r="U174" s="1620"/>
      <c r="V174" s="1620"/>
      <c r="W174" s="1620"/>
      <c r="X174" s="1620"/>
      <c r="Y174" s="1620"/>
      <c r="Z174" s="1620"/>
      <c r="AA174" s="1619" t="s">
        <v>306</v>
      </c>
      <c r="AB174" s="1620"/>
      <c r="AC174" s="1620"/>
      <c r="AD174" s="1620"/>
      <c r="AE174" s="1620"/>
      <c r="AF174" s="1619" t="s">
        <v>309</v>
      </c>
      <c r="AG174" s="1620"/>
      <c r="AH174" s="1620"/>
      <c r="AI174" s="479" t="s">
        <v>101</v>
      </c>
      <c r="AJ174" s="1622" t="s">
        <v>310</v>
      </c>
      <c r="AK174" s="1620"/>
      <c r="AL174" s="1620"/>
      <c r="AM174" s="1620"/>
      <c r="AN174" s="1620"/>
      <c r="AO174" s="1620"/>
      <c r="AP174" s="478">
        <v>519000000</v>
      </c>
      <c r="AQ174" s="534">
        <v>0</v>
      </c>
      <c r="AR174" s="478">
        <v>519000000</v>
      </c>
      <c r="AS174" s="477">
        <v>0</v>
      </c>
      <c r="AT174" s="534">
        <v>0</v>
      </c>
      <c r="AU174" s="477">
        <v>0</v>
      </c>
      <c r="AV174" s="534">
        <v>0</v>
      </c>
      <c r="AW174" s="477">
        <v>0</v>
      </c>
      <c r="AX174" s="534">
        <v>0</v>
      </c>
      <c r="AY174" s="477">
        <v>0</v>
      </c>
      <c r="AZ174" s="477">
        <v>0</v>
      </c>
      <c r="BA174" s="477">
        <v>0</v>
      </c>
      <c r="BB174" s="477">
        <v>0</v>
      </c>
    </row>
    <row r="175" spans="1:54" s="476" customFormat="1" hidden="1" x14ac:dyDescent="0.25">
      <c r="A175" s="1619" t="s">
        <v>35</v>
      </c>
      <c r="B175" s="1620"/>
      <c r="C175" s="1619" t="s">
        <v>322</v>
      </c>
      <c r="D175" s="1620"/>
      <c r="E175" s="1619"/>
      <c r="F175" s="1620"/>
      <c r="G175" s="1619"/>
      <c r="H175" s="1620"/>
      <c r="I175" s="1619"/>
      <c r="J175" s="1620"/>
      <c r="K175" s="1620"/>
      <c r="L175" s="1619"/>
      <c r="M175" s="1620"/>
      <c r="N175" s="1620"/>
      <c r="O175" s="1619"/>
      <c r="P175" s="1620"/>
      <c r="Q175" s="1619"/>
      <c r="R175" s="1620"/>
      <c r="S175" s="1621" t="s">
        <v>26</v>
      </c>
      <c r="T175" s="1620"/>
      <c r="U175" s="1620"/>
      <c r="V175" s="1620"/>
      <c r="W175" s="1620"/>
      <c r="X175" s="1620"/>
      <c r="Y175" s="1620"/>
      <c r="Z175" s="1620"/>
      <c r="AA175" s="1619" t="s">
        <v>306</v>
      </c>
      <c r="AB175" s="1620"/>
      <c r="AC175" s="1620"/>
      <c r="AD175" s="1620"/>
      <c r="AE175" s="1620"/>
      <c r="AF175" s="1619" t="s">
        <v>309</v>
      </c>
      <c r="AG175" s="1620"/>
      <c r="AH175" s="1620"/>
      <c r="AI175" s="479" t="s">
        <v>44</v>
      </c>
      <c r="AJ175" s="1622" t="s">
        <v>311</v>
      </c>
      <c r="AK175" s="1620"/>
      <c r="AL175" s="1620"/>
      <c r="AM175" s="1620"/>
      <c r="AN175" s="1620"/>
      <c r="AO175" s="1620"/>
      <c r="AP175" s="478">
        <v>66513900000</v>
      </c>
      <c r="AQ175" s="529">
        <v>383351860</v>
      </c>
      <c r="AR175" s="478">
        <v>50027245401</v>
      </c>
      <c r="AS175" s="477">
        <v>0</v>
      </c>
      <c r="AT175" s="529">
        <v>795844296</v>
      </c>
      <c r="AU175" s="478">
        <v>-412492436</v>
      </c>
      <c r="AV175" s="529">
        <v>1086745468</v>
      </c>
      <c r="AW175" s="478">
        <v>-290901172</v>
      </c>
      <c r="AX175" s="529">
        <v>777770556</v>
      </c>
      <c r="AY175" s="478">
        <v>308974912</v>
      </c>
      <c r="AZ175" s="478">
        <v>777770556</v>
      </c>
      <c r="BA175" s="477">
        <v>0</v>
      </c>
      <c r="BB175" s="477">
        <v>0</v>
      </c>
    </row>
    <row r="176" spans="1:54" hidden="1" x14ac:dyDescent="0.25">
      <c r="A176" s="1935" t="s">
        <v>35</v>
      </c>
      <c r="B176" s="1583"/>
      <c r="C176" s="1935" t="s">
        <v>322</v>
      </c>
      <c r="D176" s="1583"/>
      <c r="E176" s="1935" t="s">
        <v>315</v>
      </c>
      <c r="F176" s="1583"/>
      <c r="G176" s="1935"/>
      <c r="H176" s="1583"/>
      <c r="I176" s="1935"/>
      <c r="J176" s="1583"/>
      <c r="K176" s="1583"/>
      <c r="L176" s="1935"/>
      <c r="M176" s="1583"/>
      <c r="N176" s="1583"/>
      <c r="O176" s="1935"/>
      <c r="P176" s="1583"/>
      <c r="Q176" s="1935"/>
      <c r="R176" s="1583"/>
      <c r="S176" s="1934" t="s">
        <v>343</v>
      </c>
      <c r="T176" s="1583"/>
      <c r="U176" s="1583"/>
      <c r="V176" s="1583"/>
      <c r="W176" s="1583"/>
      <c r="X176" s="1583"/>
      <c r="Y176" s="1583"/>
      <c r="Z176" s="1583"/>
      <c r="AA176" s="1935" t="s">
        <v>306</v>
      </c>
      <c r="AB176" s="1583"/>
      <c r="AC176" s="1583"/>
      <c r="AD176" s="1583"/>
      <c r="AE176" s="1583"/>
      <c r="AF176" s="1935" t="s">
        <v>309</v>
      </c>
      <c r="AG176" s="1583"/>
      <c r="AH176" s="1583"/>
      <c r="AI176" s="475" t="s">
        <v>101</v>
      </c>
      <c r="AJ176" s="1936" t="s">
        <v>310</v>
      </c>
      <c r="AK176" s="1583"/>
      <c r="AL176" s="1583"/>
      <c r="AM176" s="1583"/>
      <c r="AN176" s="1583"/>
      <c r="AO176" s="1583"/>
      <c r="AP176" s="474">
        <v>519000000</v>
      </c>
      <c r="AQ176" s="528">
        <v>0</v>
      </c>
      <c r="AR176" s="474">
        <v>519000000</v>
      </c>
      <c r="AS176" s="473">
        <v>0</v>
      </c>
      <c r="AT176" s="528">
        <v>0</v>
      </c>
      <c r="AU176" s="473">
        <v>0</v>
      </c>
      <c r="AV176" s="528">
        <v>0</v>
      </c>
      <c r="AW176" s="473">
        <v>0</v>
      </c>
      <c r="AX176" s="528">
        <v>0</v>
      </c>
      <c r="AY176" s="473">
        <v>0</v>
      </c>
      <c r="AZ176" s="473">
        <v>0</v>
      </c>
      <c r="BA176" s="473">
        <v>0</v>
      </c>
      <c r="BB176" s="473">
        <v>0</v>
      </c>
    </row>
    <row r="177" spans="1:54" hidden="1" x14ac:dyDescent="0.25">
      <c r="A177" s="1935" t="s">
        <v>35</v>
      </c>
      <c r="B177" s="1583"/>
      <c r="C177" s="1935" t="s">
        <v>322</v>
      </c>
      <c r="D177" s="1583"/>
      <c r="E177" s="1935" t="s">
        <v>315</v>
      </c>
      <c r="F177" s="1583"/>
      <c r="G177" s="1935" t="s">
        <v>312</v>
      </c>
      <c r="H177" s="1583"/>
      <c r="I177" s="1935"/>
      <c r="J177" s="1583"/>
      <c r="K177" s="1583"/>
      <c r="L177" s="1935"/>
      <c r="M177" s="1583"/>
      <c r="N177" s="1583"/>
      <c r="O177" s="1935"/>
      <c r="P177" s="1583"/>
      <c r="Q177" s="1935"/>
      <c r="R177" s="1583"/>
      <c r="S177" s="1934" t="s">
        <v>344</v>
      </c>
      <c r="T177" s="1583"/>
      <c r="U177" s="1583"/>
      <c r="V177" s="1583"/>
      <c r="W177" s="1583"/>
      <c r="X177" s="1583"/>
      <c r="Y177" s="1583"/>
      <c r="Z177" s="1583"/>
      <c r="AA177" s="1935" t="s">
        <v>306</v>
      </c>
      <c r="AB177" s="1583"/>
      <c r="AC177" s="1583"/>
      <c r="AD177" s="1583"/>
      <c r="AE177" s="1583"/>
      <c r="AF177" s="1935" t="s">
        <v>309</v>
      </c>
      <c r="AG177" s="1583"/>
      <c r="AH177" s="1583"/>
      <c r="AI177" s="475" t="s">
        <v>101</v>
      </c>
      <c r="AJ177" s="1936" t="s">
        <v>310</v>
      </c>
      <c r="AK177" s="1583"/>
      <c r="AL177" s="1583"/>
      <c r="AM177" s="1583"/>
      <c r="AN177" s="1583"/>
      <c r="AO177" s="1583"/>
      <c r="AP177" s="474">
        <v>519000000</v>
      </c>
      <c r="AQ177" s="528">
        <v>0</v>
      </c>
      <c r="AR177" s="474">
        <v>519000000</v>
      </c>
      <c r="AS177" s="473">
        <v>0</v>
      </c>
      <c r="AT177" s="528">
        <v>0</v>
      </c>
      <c r="AU177" s="473">
        <v>0</v>
      </c>
      <c r="AV177" s="528">
        <v>0</v>
      </c>
      <c r="AW177" s="473">
        <v>0</v>
      </c>
      <c r="AX177" s="528">
        <v>0</v>
      </c>
      <c r="AY177" s="473">
        <v>0</v>
      </c>
      <c r="AZ177" s="473">
        <v>0</v>
      </c>
      <c r="BA177" s="473">
        <v>0</v>
      </c>
      <c r="BB177" s="473">
        <v>0</v>
      </c>
    </row>
    <row r="178" spans="1:54" hidden="1" x14ac:dyDescent="0.25">
      <c r="A178" s="1931" t="s">
        <v>35</v>
      </c>
      <c r="B178" s="1583"/>
      <c r="C178" s="1931" t="s">
        <v>322</v>
      </c>
      <c r="D178" s="1583"/>
      <c r="E178" s="1931" t="s">
        <v>315</v>
      </c>
      <c r="F178" s="1583"/>
      <c r="G178" s="1931" t="s">
        <v>312</v>
      </c>
      <c r="H178" s="1583"/>
      <c r="I178" s="1931" t="s">
        <v>312</v>
      </c>
      <c r="J178" s="1583"/>
      <c r="K178" s="1583"/>
      <c r="L178" s="1931"/>
      <c r="M178" s="1583"/>
      <c r="N178" s="1583"/>
      <c r="O178" s="1931"/>
      <c r="P178" s="1583"/>
      <c r="Q178" s="1931"/>
      <c r="R178" s="1583"/>
      <c r="S178" s="1932" t="s">
        <v>113</v>
      </c>
      <c r="T178" s="1583"/>
      <c r="U178" s="1583"/>
      <c r="V178" s="1583"/>
      <c r="W178" s="1583"/>
      <c r="X178" s="1583"/>
      <c r="Y178" s="1583"/>
      <c r="Z178" s="1583"/>
      <c r="AA178" s="1931" t="s">
        <v>306</v>
      </c>
      <c r="AB178" s="1583"/>
      <c r="AC178" s="1583"/>
      <c r="AD178" s="1583"/>
      <c r="AE178" s="1583"/>
      <c r="AF178" s="1931" t="s">
        <v>309</v>
      </c>
      <c r="AG178" s="1583"/>
      <c r="AH178" s="1583"/>
      <c r="AI178" s="472" t="s">
        <v>101</v>
      </c>
      <c r="AJ178" s="1933" t="s">
        <v>310</v>
      </c>
      <c r="AK178" s="1583"/>
      <c r="AL178" s="1583"/>
      <c r="AM178" s="1583"/>
      <c r="AN178" s="1583"/>
      <c r="AO178" s="1583"/>
      <c r="AP178" s="471">
        <v>519000000</v>
      </c>
      <c r="AQ178" s="531">
        <v>0</v>
      </c>
      <c r="AR178" s="471">
        <v>519000000</v>
      </c>
      <c r="AS178" s="470">
        <v>0</v>
      </c>
      <c r="AT178" s="531">
        <v>0</v>
      </c>
      <c r="AU178" s="470">
        <v>0</v>
      </c>
      <c r="AV178" s="531">
        <v>0</v>
      </c>
      <c r="AW178" s="470">
        <v>0</v>
      </c>
      <c r="AX178" s="531">
        <v>0</v>
      </c>
      <c r="AY178" s="470">
        <v>0</v>
      </c>
      <c r="AZ178" s="470">
        <v>0</v>
      </c>
      <c r="BA178" s="470">
        <v>0</v>
      </c>
      <c r="BB178" s="470">
        <v>0</v>
      </c>
    </row>
    <row r="179" spans="1:54" hidden="1" x14ac:dyDescent="0.25">
      <c r="A179" s="1935" t="s">
        <v>35</v>
      </c>
      <c r="B179" s="1583"/>
      <c r="C179" s="1935" t="s">
        <v>322</v>
      </c>
      <c r="D179" s="1583"/>
      <c r="E179" s="1935" t="s">
        <v>317</v>
      </c>
      <c r="F179" s="1583"/>
      <c r="G179" s="1935"/>
      <c r="H179" s="1583"/>
      <c r="I179" s="1935"/>
      <c r="J179" s="1583"/>
      <c r="K179" s="1583"/>
      <c r="L179" s="1935"/>
      <c r="M179" s="1583"/>
      <c r="N179" s="1583"/>
      <c r="O179" s="1935"/>
      <c r="P179" s="1583"/>
      <c r="Q179" s="1935"/>
      <c r="R179" s="1583"/>
      <c r="S179" s="1934" t="s">
        <v>345</v>
      </c>
      <c r="T179" s="1583"/>
      <c r="U179" s="1583"/>
      <c r="V179" s="1583"/>
      <c r="W179" s="1583"/>
      <c r="X179" s="1583"/>
      <c r="Y179" s="1583"/>
      <c r="Z179" s="1583"/>
      <c r="AA179" s="1935" t="s">
        <v>306</v>
      </c>
      <c r="AB179" s="1583"/>
      <c r="AC179" s="1583"/>
      <c r="AD179" s="1583"/>
      <c r="AE179" s="1583"/>
      <c r="AF179" s="1935" t="s">
        <v>307</v>
      </c>
      <c r="AG179" s="1583"/>
      <c r="AH179" s="1583"/>
      <c r="AI179" s="475" t="s">
        <v>86</v>
      </c>
      <c r="AJ179" s="1936" t="s">
        <v>308</v>
      </c>
      <c r="AK179" s="1583"/>
      <c r="AL179" s="1583"/>
      <c r="AM179" s="1583"/>
      <c r="AN179" s="1583"/>
      <c r="AO179" s="1583"/>
      <c r="AP179" s="474">
        <v>606200000</v>
      </c>
      <c r="AQ179" s="528">
        <v>0</v>
      </c>
      <c r="AR179" s="474">
        <v>186200000</v>
      </c>
      <c r="AS179" s="474">
        <v>-420000000</v>
      </c>
      <c r="AT179" s="528">
        <v>0</v>
      </c>
      <c r="AU179" s="473">
        <v>0</v>
      </c>
      <c r="AV179" s="528">
        <v>0</v>
      </c>
      <c r="AW179" s="473">
        <v>0</v>
      </c>
      <c r="AX179" s="528">
        <v>0</v>
      </c>
      <c r="AY179" s="473">
        <v>0</v>
      </c>
      <c r="AZ179" s="473">
        <v>0</v>
      </c>
      <c r="BA179" s="473">
        <v>0</v>
      </c>
      <c r="BB179" s="473">
        <v>0</v>
      </c>
    </row>
    <row r="180" spans="1:54" hidden="1" x14ac:dyDescent="0.25">
      <c r="A180" s="1935" t="s">
        <v>35</v>
      </c>
      <c r="B180" s="1583"/>
      <c r="C180" s="1935" t="s">
        <v>322</v>
      </c>
      <c r="D180" s="1583"/>
      <c r="E180" s="1935" t="s">
        <v>317</v>
      </c>
      <c r="F180" s="1583"/>
      <c r="G180" s="1935" t="s">
        <v>322</v>
      </c>
      <c r="H180" s="1583"/>
      <c r="I180" s="1935"/>
      <c r="J180" s="1583"/>
      <c r="K180" s="1583"/>
      <c r="L180" s="1935"/>
      <c r="M180" s="1583"/>
      <c r="N180" s="1583"/>
      <c r="O180" s="1935"/>
      <c r="P180" s="1583"/>
      <c r="Q180" s="1935"/>
      <c r="R180" s="1583"/>
      <c r="S180" s="1934" t="s">
        <v>346</v>
      </c>
      <c r="T180" s="1583"/>
      <c r="U180" s="1583"/>
      <c r="V180" s="1583"/>
      <c r="W180" s="1583"/>
      <c r="X180" s="1583"/>
      <c r="Y180" s="1583"/>
      <c r="Z180" s="1583"/>
      <c r="AA180" s="1935" t="s">
        <v>306</v>
      </c>
      <c r="AB180" s="1583"/>
      <c r="AC180" s="1583"/>
      <c r="AD180" s="1583"/>
      <c r="AE180" s="1583"/>
      <c r="AF180" s="1935" t="s">
        <v>307</v>
      </c>
      <c r="AG180" s="1583"/>
      <c r="AH180" s="1583"/>
      <c r="AI180" s="475" t="s">
        <v>86</v>
      </c>
      <c r="AJ180" s="1936" t="s">
        <v>308</v>
      </c>
      <c r="AK180" s="1583"/>
      <c r="AL180" s="1583"/>
      <c r="AM180" s="1583"/>
      <c r="AN180" s="1583"/>
      <c r="AO180" s="1583"/>
      <c r="AP180" s="474">
        <v>606200000</v>
      </c>
      <c r="AQ180" s="528">
        <v>0</v>
      </c>
      <c r="AR180" s="474">
        <v>186200000</v>
      </c>
      <c r="AS180" s="474">
        <v>-420000000</v>
      </c>
      <c r="AT180" s="528">
        <v>0</v>
      </c>
      <c r="AU180" s="473">
        <v>0</v>
      </c>
      <c r="AV180" s="528">
        <v>0</v>
      </c>
      <c r="AW180" s="473">
        <v>0</v>
      </c>
      <c r="AX180" s="528">
        <v>0</v>
      </c>
      <c r="AY180" s="473">
        <v>0</v>
      </c>
      <c r="AZ180" s="473">
        <v>0</v>
      </c>
      <c r="BA180" s="473">
        <v>0</v>
      </c>
      <c r="BB180" s="473">
        <v>0</v>
      </c>
    </row>
    <row r="181" spans="1:54" hidden="1" x14ac:dyDescent="0.25">
      <c r="A181" s="1931" t="s">
        <v>35</v>
      </c>
      <c r="B181" s="1583"/>
      <c r="C181" s="1931" t="s">
        <v>322</v>
      </c>
      <c r="D181" s="1583"/>
      <c r="E181" s="1931" t="s">
        <v>317</v>
      </c>
      <c r="F181" s="1583"/>
      <c r="G181" s="1931" t="s">
        <v>322</v>
      </c>
      <c r="H181" s="1583"/>
      <c r="I181" s="1931" t="s">
        <v>347</v>
      </c>
      <c r="J181" s="1583"/>
      <c r="K181" s="1583"/>
      <c r="L181" s="1931"/>
      <c r="M181" s="1583"/>
      <c r="N181" s="1583"/>
      <c r="O181" s="1931"/>
      <c r="P181" s="1583"/>
      <c r="Q181" s="1931"/>
      <c r="R181" s="1583"/>
      <c r="S181" s="1932" t="s">
        <v>114</v>
      </c>
      <c r="T181" s="1583"/>
      <c r="U181" s="1583"/>
      <c r="V181" s="1583"/>
      <c r="W181" s="1583"/>
      <c r="X181" s="1583"/>
      <c r="Y181" s="1583"/>
      <c r="Z181" s="1583"/>
      <c r="AA181" s="1931" t="s">
        <v>306</v>
      </c>
      <c r="AB181" s="1583"/>
      <c r="AC181" s="1583"/>
      <c r="AD181" s="1583"/>
      <c r="AE181" s="1583"/>
      <c r="AF181" s="1931" t="s">
        <v>307</v>
      </c>
      <c r="AG181" s="1583"/>
      <c r="AH181" s="1583"/>
      <c r="AI181" s="472" t="s">
        <v>86</v>
      </c>
      <c r="AJ181" s="1933" t="s">
        <v>308</v>
      </c>
      <c r="AK181" s="1583"/>
      <c r="AL181" s="1583"/>
      <c r="AM181" s="1583"/>
      <c r="AN181" s="1583"/>
      <c r="AO181" s="1583"/>
      <c r="AP181" s="471">
        <v>606200000</v>
      </c>
      <c r="AQ181" s="531">
        <v>0</v>
      </c>
      <c r="AR181" s="471">
        <v>186200000</v>
      </c>
      <c r="AS181" s="471">
        <v>-420000000</v>
      </c>
      <c r="AT181" s="531">
        <v>0</v>
      </c>
      <c r="AU181" s="470">
        <v>0</v>
      </c>
      <c r="AV181" s="531">
        <v>0</v>
      </c>
      <c r="AW181" s="470">
        <v>0</v>
      </c>
      <c r="AX181" s="531">
        <v>0</v>
      </c>
      <c r="AY181" s="470">
        <v>0</v>
      </c>
      <c r="AZ181" s="470">
        <v>0</v>
      </c>
      <c r="BA181" s="470">
        <v>0</v>
      </c>
      <c r="BB181" s="470">
        <v>0</v>
      </c>
    </row>
    <row r="182" spans="1:54" hidden="1" x14ac:dyDescent="0.25">
      <c r="A182" s="1935" t="s">
        <v>35</v>
      </c>
      <c r="B182" s="1583"/>
      <c r="C182" s="1935" t="s">
        <v>322</v>
      </c>
      <c r="D182" s="1583"/>
      <c r="E182" s="1935" t="s">
        <v>325</v>
      </c>
      <c r="F182" s="1583"/>
      <c r="G182" s="1935"/>
      <c r="H182" s="1583"/>
      <c r="I182" s="1935"/>
      <c r="J182" s="1583"/>
      <c r="K182" s="1583"/>
      <c r="L182" s="1935"/>
      <c r="M182" s="1583"/>
      <c r="N182" s="1583"/>
      <c r="O182" s="1935"/>
      <c r="P182" s="1583"/>
      <c r="Q182" s="1935"/>
      <c r="R182" s="1583"/>
      <c r="S182" s="1934" t="s">
        <v>348</v>
      </c>
      <c r="T182" s="1583"/>
      <c r="U182" s="1583"/>
      <c r="V182" s="1583"/>
      <c r="W182" s="1583"/>
      <c r="X182" s="1583"/>
      <c r="Y182" s="1583"/>
      <c r="Z182" s="1583"/>
      <c r="AA182" s="1935" t="s">
        <v>306</v>
      </c>
      <c r="AB182" s="1583"/>
      <c r="AC182" s="1583"/>
      <c r="AD182" s="1583"/>
      <c r="AE182" s="1583"/>
      <c r="AF182" s="1935" t="s">
        <v>307</v>
      </c>
      <c r="AG182" s="1583"/>
      <c r="AH182" s="1583"/>
      <c r="AI182" s="475" t="s">
        <v>86</v>
      </c>
      <c r="AJ182" s="1936" t="s">
        <v>308</v>
      </c>
      <c r="AK182" s="1583"/>
      <c r="AL182" s="1583"/>
      <c r="AM182" s="1583"/>
      <c r="AN182" s="1583"/>
      <c r="AO182" s="1583"/>
      <c r="AP182" s="474">
        <v>211718000000</v>
      </c>
      <c r="AQ182" s="527">
        <v>409464151</v>
      </c>
      <c r="AR182" s="474">
        <v>9077035849</v>
      </c>
      <c r="AS182" s="473">
        <v>0</v>
      </c>
      <c r="AT182" s="527">
        <v>2209042327</v>
      </c>
      <c r="AU182" s="474">
        <v>-1799578176</v>
      </c>
      <c r="AV182" s="527">
        <v>16140256074</v>
      </c>
      <c r="AW182" s="474">
        <v>-13931213747</v>
      </c>
      <c r="AX182" s="527">
        <v>15771540468</v>
      </c>
      <c r="AY182" s="474">
        <v>368715606</v>
      </c>
      <c r="AZ182" s="474">
        <v>15771540468</v>
      </c>
      <c r="BA182" s="473">
        <v>0</v>
      </c>
      <c r="BB182" s="474">
        <v>181183</v>
      </c>
    </row>
    <row r="183" spans="1:54" hidden="1" x14ac:dyDescent="0.25">
      <c r="A183" s="1935" t="s">
        <v>35</v>
      </c>
      <c r="B183" s="1583"/>
      <c r="C183" s="1935" t="s">
        <v>322</v>
      </c>
      <c r="D183" s="1583"/>
      <c r="E183" s="1935" t="s">
        <v>325</v>
      </c>
      <c r="F183" s="1583"/>
      <c r="G183" s="1935"/>
      <c r="H183" s="1583"/>
      <c r="I183" s="1935"/>
      <c r="J183" s="1583"/>
      <c r="K183" s="1583"/>
      <c r="L183" s="1935"/>
      <c r="M183" s="1583"/>
      <c r="N183" s="1583"/>
      <c r="O183" s="1935"/>
      <c r="P183" s="1583"/>
      <c r="Q183" s="1935"/>
      <c r="R183" s="1583"/>
      <c r="S183" s="1934" t="s">
        <v>348</v>
      </c>
      <c r="T183" s="1583"/>
      <c r="U183" s="1583"/>
      <c r="V183" s="1583"/>
      <c r="W183" s="1583"/>
      <c r="X183" s="1583"/>
      <c r="Y183" s="1583"/>
      <c r="Z183" s="1583"/>
      <c r="AA183" s="1935" t="s">
        <v>306</v>
      </c>
      <c r="AB183" s="1583"/>
      <c r="AC183" s="1583"/>
      <c r="AD183" s="1583"/>
      <c r="AE183" s="1583"/>
      <c r="AF183" s="1935" t="s">
        <v>309</v>
      </c>
      <c r="AG183" s="1583"/>
      <c r="AH183" s="1583"/>
      <c r="AI183" s="475" t="s">
        <v>44</v>
      </c>
      <c r="AJ183" s="1936" t="s">
        <v>311</v>
      </c>
      <c r="AK183" s="1583"/>
      <c r="AL183" s="1583"/>
      <c r="AM183" s="1583"/>
      <c r="AN183" s="1583"/>
      <c r="AO183" s="1583"/>
      <c r="AP183" s="474">
        <v>66513900000</v>
      </c>
      <c r="AQ183" s="527">
        <v>383351860</v>
      </c>
      <c r="AR183" s="474">
        <v>50027245401</v>
      </c>
      <c r="AS183" s="473">
        <v>0</v>
      </c>
      <c r="AT183" s="527">
        <v>795844296</v>
      </c>
      <c r="AU183" s="474">
        <v>-412492436</v>
      </c>
      <c r="AV183" s="527">
        <v>1086745468</v>
      </c>
      <c r="AW183" s="474">
        <v>-290901172</v>
      </c>
      <c r="AX183" s="527">
        <v>777770556</v>
      </c>
      <c r="AY183" s="474">
        <v>308974912</v>
      </c>
      <c r="AZ183" s="474">
        <v>777770556</v>
      </c>
      <c r="BA183" s="473">
        <v>0</v>
      </c>
      <c r="BB183" s="473">
        <v>0</v>
      </c>
    </row>
    <row r="184" spans="1:54" hidden="1" x14ac:dyDescent="0.25">
      <c r="A184" s="1935" t="s">
        <v>35</v>
      </c>
      <c r="B184" s="1583"/>
      <c r="C184" s="1935" t="s">
        <v>322</v>
      </c>
      <c r="D184" s="1583"/>
      <c r="E184" s="1935" t="s">
        <v>325</v>
      </c>
      <c r="F184" s="1583"/>
      <c r="G184" s="1935" t="s">
        <v>312</v>
      </c>
      <c r="H184" s="1583"/>
      <c r="I184" s="1935"/>
      <c r="J184" s="1583"/>
      <c r="K184" s="1583"/>
      <c r="L184" s="1935"/>
      <c r="M184" s="1583"/>
      <c r="N184" s="1583"/>
      <c r="O184" s="1935"/>
      <c r="P184" s="1583"/>
      <c r="Q184" s="1935"/>
      <c r="R184" s="1583"/>
      <c r="S184" s="1934" t="s">
        <v>453</v>
      </c>
      <c r="T184" s="1583"/>
      <c r="U184" s="1583"/>
      <c r="V184" s="1583"/>
      <c r="W184" s="1583"/>
      <c r="X184" s="1583"/>
      <c r="Y184" s="1583"/>
      <c r="Z184" s="1583"/>
      <c r="AA184" s="1935" t="s">
        <v>306</v>
      </c>
      <c r="AB184" s="1583"/>
      <c r="AC184" s="1583"/>
      <c r="AD184" s="1583"/>
      <c r="AE184" s="1583"/>
      <c r="AF184" s="1935" t="s">
        <v>307</v>
      </c>
      <c r="AG184" s="1583"/>
      <c r="AH184" s="1583"/>
      <c r="AI184" s="475" t="s">
        <v>86</v>
      </c>
      <c r="AJ184" s="1936" t="s">
        <v>308</v>
      </c>
      <c r="AK184" s="1583"/>
      <c r="AL184" s="1583"/>
      <c r="AM184" s="1583"/>
      <c r="AN184" s="1583"/>
      <c r="AO184" s="1583"/>
      <c r="AP184" s="474">
        <v>420000000</v>
      </c>
      <c r="AQ184" s="527">
        <v>401464151</v>
      </c>
      <c r="AR184" s="474">
        <v>18535849</v>
      </c>
      <c r="AS184" s="473">
        <v>0</v>
      </c>
      <c r="AT184" s="527">
        <v>401464151</v>
      </c>
      <c r="AU184" s="473">
        <v>0</v>
      </c>
      <c r="AV184" s="527">
        <v>401464151</v>
      </c>
      <c r="AW184" s="473">
        <v>0</v>
      </c>
      <c r="AX184" s="528">
        <v>0</v>
      </c>
      <c r="AY184" s="474">
        <v>401464151</v>
      </c>
      <c r="AZ184" s="473">
        <v>0</v>
      </c>
      <c r="BA184" s="473">
        <v>0</v>
      </c>
      <c r="BB184" s="473">
        <v>0</v>
      </c>
    </row>
    <row r="185" spans="1:54" hidden="1" x14ac:dyDescent="0.25">
      <c r="A185" s="1931" t="s">
        <v>35</v>
      </c>
      <c r="B185" s="1583"/>
      <c r="C185" s="1931" t="s">
        <v>322</v>
      </c>
      <c r="D185" s="1583"/>
      <c r="E185" s="1931" t="s">
        <v>325</v>
      </c>
      <c r="F185" s="1583"/>
      <c r="G185" s="1931" t="s">
        <v>312</v>
      </c>
      <c r="H185" s="1583"/>
      <c r="I185" s="1931" t="s">
        <v>312</v>
      </c>
      <c r="J185" s="1583"/>
      <c r="K185" s="1583"/>
      <c r="L185" s="1931"/>
      <c r="M185" s="1583"/>
      <c r="N185" s="1583"/>
      <c r="O185" s="1931"/>
      <c r="P185" s="1583"/>
      <c r="Q185" s="1931"/>
      <c r="R185" s="1583"/>
      <c r="S185" s="1932" t="s">
        <v>453</v>
      </c>
      <c r="T185" s="1583"/>
      <c r="U185" s="1583"/>
      <c r="V185" s="1583"/>
      <c r="W185" s="1583"/>
      <c r="X185" s="1583"/>
      <c r="Y185" s="1583"/>
      <c r="Z185" s="1583"/>
      <c r="AA185" s="1931" t="s">
        <v>306</v>
      </c>
      <c r="AB185" s="1583"/>
      <c r="AC185" s="1583"/>
      <c r="AD185" s="1583"/>
      <c r="AE185" s="1583"/>
      <c r="AF185" s="1931" t="s">
        <v>307</v>
      </c>
      <c r="AG185" s="1583"/>
      <c r="AH185" s="1583"/>
      <c r="AI185" s="472" t="s">
        <v>86</v>
      </c>
      <c r="AJ185" s="1933" t="s">
        <v>308</v>
      </c>
      <c r="AK185" s="1583"/>
      <c r="AL185" s="1583"/>
      <c r="AM185" s="1583"/>
      <c r="AN185" s="1583"/>
      <c r="AO185" s="1583"/>
      <c r="AP185" s="471">
        <v>420000000</v>
      </c>
      <c r="AQ185" s="530">
        <v>401464151</v>
      </c>
      <c r="AR185" s="471">
        <v>18535849</v>
      </c>
      <c r="AS185" s="470">
        <v>0</v>
      </c>
      <c r="AT185" s="530">
        <v>401464151</v>
      </c>
      <c r="AU185" s="470">
        <v>0</v>
      </c>
      <c r="AV185" s="530">
        <v>401464151</v>
      </c>
      <c r="AW185" s="470">
        <v>0</v>
      </c>
      <c r="AX185" s="531">
        <v>0</v>
      </c>
      <c r="AY185" s="471">
        <v>401464151</v>
      </c>
      <c r="AZ185" s="470">
        <v>0</v>
      </c>
      <c r="BA185" s="470">
        <v>0</v>
      </c>
      <c r="BB185" s="470">
        <v>0</v>
      </c>
    </row>
    <row r="186" spans="1:54" hidden="1" x14ac:dyDescent="0.25">
      <c r="A186" s="1931" t="s">
        <v>35</v>
      </c>
      <c r="B186" s="1583"/>
      <c r="C186" s="1931" t="s">
        <v>322</v>
      </c>
      <c r="D186" s="1583"/>
      <c r="E186" s="1931" t="s">
        <v>325</v>
      </c>
      <c r="F186" s="1583"/>
      <c r="G186" s="1931" t="s">
        <v>312</v>
      </c>
      <c r="H186" s="1583"/>
      <c r="I186" s="1931" t="s">
        <v>312</v>
      </c>
      <c r="J186" s="1583"/>
      <c r="K186" s="1583"/>
      <c r="L186" s="1931" t="s">
        <v>315</v>
      </c>
      <c r="M186" s="1583"/>
      <c r="N186" s="1583"/>
      <c r="O186" s="1931"/>
      <c r="P186" s="1583"/>
      <c r="Q186" s="1931"/>
      <c r="R186" s="1583"/>
      <c r="S186" s="1932" t="s">
        <v>454</v>
      </c>
      <c r="T186" s="1583"/>
      <c r="U186" s="1583"/>
      <c r="V186" s="1583"/>
      <c r="W186" s="1583"/>
      <c r="X186" s="1583"/>
      <c r="Y186" s="1583"/>
      <c r="Z186" s="1583"/>
      <c r="AA186" s="1931" t="s">
        <v>306</v>
      </c>
      <c r="AB186" s="1583"/>
      <c r="AC186" s="1583"/>
      <c r="AD186" s="1583"/>
      <c r="AE186" s="1583"/>
      <c r="AF186" s="1931" t="s">
        <v>307</v>
      </c>
      <c r="AG186" s="1583"/>
      <c r="AH186" s="1583"/>
      <c r="AI186" s="472" t="s">
        <v>86</v>
      </c>
      <c r="AJ186" s="1933" t="s">
        <v>308</v>
      </c>
      <c r="AK186" s="1583"/>
      <c r="AL186" s="1583"/>
      <c r="AM186" s="1583"/>
      <c r="AN186" s="1583"/>
      <c r="AO186" s="1583"/>
      <c r="AP186" s="471">
        <v>420000000</v>
      </c>
      <c r="AQ186" s="530">
        <v>401464151</v>
      </c>
      <c r="AR186" s="471">
        <v>18535849</v>
      </c>
      <c r="AS186" s="470">
        <v>0</v>
      </c>
      <c r="AT186" s="530">
        <v>401464151</v>
      </c>
      <c r="AU186" s="470">
        <v>0</v>
      </c>
      <c r="AV186" s="530">
        <v>401464151</v>
      </c>
      <c r="AW186" s="470">
        <v>0</v>
      </c>
      <c r="AX186" s="531">
        <v>0</v>
      </c>
      <c r="AY186" s="471">
        <v>401464151</v>
      </c>
      <c r="AZ186" s="470">
        <v>0</v>
      </c>
      <c r="BA186" s="470">
        <v>0</v>
      </c>
      <c r="BB186" s="470">
        <v>0</v>
      </c>
    </row>
    <row r="187" spans="1:54" hidden="1" x14ac:dyDescent="0.25">
      <c r="A187" s="1935" t="s">
        <v>35</v>
      </c>
      <c r="B187" s="1583"/>
      <c r="C187" s="1935" t="s">
        <v>322</v>
      </c>
      <c r="D187" s="1583"/>
      <c r="E187" s="1935" t="s">
        <v>325</v>
      </c>
      <c r="F187" s="1583"/>
      <c r="G187" s="1935" t="s">
        <v>322</v>
      </c>
      <c r="H187" s="1583"/>
      <c r="I187" s="1935"/>
      <c r="J187" s="1583"/>
      <c r="K187" s="1583"/>
      <c r="L187" s="1935"/>
      <c r="M187" s="1583"/>
      <c r="N187" s="1583"/>
      <c r="O187" s="1935"/>
      <c r="P187" s="1583"/>
      <c r="Q187" s="1935"/>
      <c r="R187" s="1583"/>
      <c r="S187" s="1934" t="s">
        <v>349</v>
      </c>
      <c r="T187" s="1583"/>
      <c r="U187" s="1583"/>
      <c r="V187" s="1583"/>
      <c r="W187" s="1583"/>
      <c r="X187" s="1583"/>
      <c r="Y187" s="1583"/>
      <c r="Z187" s="1583"/>
      <c r="AA187" s="1935" t="s">
        <v>306</v>
      </c>
      <c r="AB187" s="1583"/>
      <c r="AC187" s="1583"/>
      <c r="AD187" s="1583"/>
      <c r="AE187" s="1583"/>
      <c r="AF187" s="1935" t="s">
        <v>307</v>
      </c>
      <c r="AG187" s="1583"/>
      <c r="AH187" s="1583"/>
      <c r="AI187" s="475" t="s">
        <v>86</v>
      </c>
      <c r="AJ187" s="1936" t="s">
        <v>308</v>
      </c>
      <c r="AK187" s="1583"/>
      <c r="AL187" s="1583"/>
      <c r="AM187" s="1583"/>
      <c r="AN187" s="1583"/>
      <c r="AO187" s="1583"/>
      <c r="AP187" s="474">
        <v>211298000000</v>
      </c>
      <c r="AQ187" s="527">
        <v>8000000</v>
      </c>
      <c r="AR187" s="474">
        <v>9058500000</v>
      </c>
      <c r="AS187" s="473">
        <v>0</v>
      </c>
      <c r="AT187" s="527">
        <v>1807578176</v>
      </c>
      <c r="AU187" s="474">
        <v>-1799578176</v>
      </c>
      <c r="AV187" s="527">
        <v>15738791923</v>
      </c>
      <c r="AW187" s="474">
        <v>-13931213747</v>
      </c>
      <c r="AX187" s="527">
        <v>15771540468</v>
      </c>
      <c r="AY187" s="474">
        <v>-32748545</v>
      </c>
      <c r="AZ187" s="474">
        <v>15771540468</v>
      </c>
      <c r="BA187" s="473">
        <v>0</v>
      </c>
      <c r="BB187" s="474">
        <v>181183</v>
      </c>
    </row>
    <row r="188" spans="1:54" hidden="1" x14ac:dyDescent="0.25">
      <c r="A188" s="1935" t="s">
        <v>35</v>
      </c>
      <c r="B188" s="1583"/>
      <c r="C188" s="1935" t="s">
        <v>322</v>
      </c>
      <c r="D188" s="1583"/>
      <c r="E188" s="1935" t="s">
        <v>325</v>
      </c>
      <c r="F188" s="1583"/>
      <c r="G188" s="1935" t="s">
        <v>322</v>
      </c>
      <c r="H188" s="1583"/>
      <c r="I188" s="1935"/>
      <c r="J188" s="1583"/>
      <c r="K188" s="1583"/>
      <c r="L188" s="1935"/>
      <c r="M188" s="1583"/>
      <c r="N188" s="1583"/>
      <c r="O188" s="1935"/>
      <c r="P188" s="1583"/>
      <c r="Q188" s="1935"/>
      <c r="R188" s="1583"/>
      <c r="S188" s="1934" t="s">
        <v>349</v>
      </c>
      <c r="T188" s="1583"/>
      <c r="U188" s="1583"/>
      <c r="V188" s="1583"/>
      <c r="W188" s="1583"/>
      <c r="X188" s="1583"/>
      <c r="Y188" s="1583"/>
      <c r="Z188" s="1583"/>
      <c r="AA188" s="1935" t="s">
        <v>306</v>
      </c>
      <c r="AB188" s="1583"/>
      <c r="AC188" s="1583"/>
      <c r="AD188" s="1583"/>
      <c r="AE188" s="1583"/>
      <c r="AF188" s="1935" t="s">
        <v>309</v>
      </c>
      <c r="AG188" s="1583"/>
      <c r="AH188" s="1583"/>
      <c r="AI188" s="475" t="s">
        <v>44</v>
      </c>
      <c r="AJ188" s="1936" t="s">
        <v>311</v>
      </c>
      <c r="AK188" s="1583"/>
      <c r="AL188" s="1583"/>
      <c r="AM188" s="1583"/>
      <c r="AN188" s="1583"/>
      <c r="AO188" s="1583"/>
      <c r="AP188" s="474">
        <v>66513900000</v>
      </c>
      <c r="AQ188" s="527">
        <v>383351860</v>
      </c>
      <c r="AR188" s="474">
        <v>50027245401</v>
      </c>
      <c r="AS188" s="473">
        <v>0</v>
      </c>
      <c r="AT188" s="527">
        <v>795844296</v>
      </c>
      <c r="AU188" s="474">
        <v>-412492436</v>
      </c>
      <c r="AV188" s="527">
        <v>1086745468</v>
      </c>
      <c r="AW188" s="474">
        <v>-290901172</v>
      </c>
      <c r="AX188" s="527">
        <v>777770556</v>
      </c>
      <c r="AY188" s="474">
        <v>308974912</v>
      </c>
      <c r="AZ188" s="474">
        <v>777770556</v>
      </c>
      <c r="BA188" s="473">
        <v>0</v>
      </c>
      <c r="BB188" s="473">
        <v>0</v>
      </c>
    </row>
    <row r="189" spans="1:54" hidden="1" x14ac:dyDescent="0.25">
      <c r="A189" s="1931" t="s">
        <v>35</v>
      </c>
      <c r="B189" s="1583"/>
      <c r="C189" s="1931" t="s">
        <v>322</v>
      </c>
      <c r="D189" s="1583"/>
      <c r="E189" s="1931" t="s">
        <v>325</v>
      </c>
      <c r="F189" s="1583"/>
      <c r="G189" s="1931" t="s">
        <v>322</v>
      </c>
      <c r="H189" s="1583"/>
      <c r="I189" s="1931" t="s">
        <v>316</v>
      </c>
      <c r="J189" s="1583"/>
      <c r="K189" s="1583"/>
      <c r="L189" s="1931"/>
      <c r="M189" s="1583"/>
      <c r="N189" s="1583"/>
      <c r="O189" s="1931"/>
      <c r="P189" s="1583"/>
      <c r="Q189" s="1931"/>
      <c r="R189" s="1583"/>
      <c r="S189" s="1932" t="s">
        <v>115</v>
      </c>
      <c r="T189" s="1583"/>
      <c r="U189" s="1583"/>
      <c r="V189" s="1583"/>
      <c r="W189" s="1583"/>
      <c r="X189" s="1583"/>
      <c r="Y189" s="1583"/>
      <c r="Z189" s="1583"/>
      <c r="AA189" s="1931" t="s">
        <v>306</v>
      </c>
      <c r="AB189" s="1583"/>
      <c r="AC189" s="1583"/>
      <c r="AD189" s="1583"/>
      <c r="AE189" s="1583"/>
      <c r="AF189" s="1931" t="s">
        <v>307</v>
      </c>
      <c r="AG189" s="1583"/>
      <c r="AH189" s="1583"/>
      <c r="AI189" s="472" t="s">
        <v>86</v>
      </c>
      <c r="AJ189" s="1933" t="s">
        <v>308</v>
      </c>
      <c r="AK189" s="1583"/>
      <c r="AL189" s="1583"/>
      <c r="AM189" s="1583"/>
      <c r="AN189" s="1583"/>
      <c r="AO189" s="1583"/>
      <c r="AP189" s="471">
        <v>298000000</v>
      </c>
      <c r="AQ189" s="530">
        <v>8000000</v>
      </c>
      <c r="AR189" s="471">
        <v>58500000</v>
      </c>
      <c r="AS189" s="470">
        <v>0</v>
      </c>
      <c r="AT189" s="530">
        <v>8000000</v>
      </c>
      <c r="AU189" s="470">
        <v>0</v>
      </c>
      <c r="AV189" s="530">
        <v>16500000</v>
      </c>
      <c r="AW189" s="471">
        <v>-8500000</v>
      </c>
      <c r="AX189" s="530">
        <v>16500000</v>
      </c>
      <c r="AY189" s="470">
        <v>0</v>
      </c>
      <c r="AZ189" s="471">
        <v>16500000</v>
      </c>
      <c r="BA189" s="470">
        <v>0</v>
      </c>
      <c r="BB189" s="470">
        <v>0</v>
      </c>
    </row>
    <row r="190" spans="1:54" hidden="1" x14ac:dyDescent="0.25">
      <c r="A190" s="1931" t="s">
        <v>35</v>
      </c>
      <c r="B190" s="1583"/>
      <c r="C190" s="1931" t="s">
        <v>322</v>
      </c>
      <c r="D190" s="1583"/>
      <c r="E190" s="1931" t="s">
        <v>325</v>
      </c>
      <c r="F190" s="1583"/>
      <c r="G190" s="1931" t="s">
        <v>322</v>
      </c>
      <c r="H190" s="1583"/>
      <c r="I190" s="1931" t="s">
        <v>326</v>
      </c>
      <c r="J190" s="1583"/>
      <c r="K190" s="1583"/>
      <c r="L190" s="1931"/>
      <c r="M190" s="1583"/>
      <c r="N190" s="1583"/>
      <c r="O190" s="1931"/>
      <c r="P190" s="1583"/>
      <c r="Q190" s="1931"/>
      <c r="R190" s="1583"/>
      <c r="S190" s="1932" t="s">
        <v>116</v>
      </c>
      <c r="T190" s="1583"/>
      <c r="U190" s="1583"/>
      <c r="V190" s="1583"/>
      <c r="W190" s="1583"/>
      <c r="X190" s="1583"/>
      <c r="Y190" s="1583"/>
      <c r="Z190" s="1583"/>
      <c r="AA190" s="1931" t="s">
        <v>306</v>
      </c>
      <c r="AB190" s="1583"/>
      <c r="AC190" s="1583"/>
      <c r="AD190" s="1583"/>
      <c r="AE190" s="1583"/>
      <c r="AF190" s="1931" t="s">
        <v>307</v>
      </c>
      <c r="AG190" s="1583"/>
      <c r="AH190" s="1583"/>
      <c r="AI190" s="472" t="s">
        <v>86</v>
      </c>
      <c r="AJ190" s="1933" t="s">
        <v>308</v>
      </c>
      <c r="AK190" s="1583"/>
      <c r="AL190" s="1583"/>
      <c r="AM190" s="1583"/>
      <c r="AN190" s="1583"/>
      <c r="AO190" s="1583"/>
      <c r="AP190" s="471">
        <v>211000000000</v>
      </c>
      <c r="AQ190" s="531">
        <v>0</v>
      </c>
      <c r="AR190" s="471">
        <v>9000000000</v>
      </c>
      <c r="AS190" s="470">
        <v>0</v>
      </c>
      <c r="AT190" s="530">
        <v>1799578176</v>
      </c>
      <c r="AU190" s="471">
        <v>-1799578176</v>
      </c>
      <c r="AV190" s="530">
        <v>15722291923</v>
      </c>
      <c r="AW190" s="471">
        <v>-13922713747</v>
      </c>
      <c r="AX190" s="530">
        <v>15755040468</v>
      </c>
      <c r="AY190" s="471">
        <v>-32748545</v>
      </c>
      <c r="AZ190" s="471">
        <v>15755040468</v>
      </c>
      <c r="BA190" s="470">
        <v>0</v>
      </c>
      <c r="BB190" s="471">
        <v>181183</v>
      </c>
    </row>
    <row r="191" spans="1:54" hidden="1" x14ac:dyDescent="0.25">
      <c r="A191" s="1931" t="s">
        <v>35</v>
      </c>
      <c r="B191" s="1583"/>
      <c r="C191" s="1931" t="s">
        <v>322</v>
      </c>
      <c r="D191" s="1583"/>
      <c r="E191" s="1931" t="s">
        <v>325</v>
      </c>
      <c r="F191" s="1583"/>
      <c r="G191" s="1931" t="s">
        <v>322</v>
      </c>
      <c r="H191" s="1583"/>
      <c r="I191" s="1931" t="s">
        <v>101</v>
      </c>
      <c r="J191" s="1583"/>
      <c r="K191" s="1583"/>
      <c r="L191" s="1931"/>
      <c r="M191" s="1583"/>
      <c r="N191" s="1583"/>
      <c r="O191" s="1931"/>
      <c r="P191" s="1583"/>
      <c r="Q191" s="1931"/>
      <c r="R191" s="1583"/>
      <c r="S191" s="1932" t="s">
        <v>208</v>
      </c>
      <c r="T191" s="1583"/>
      <c r="U191" s="1583"/>
      <c r="V191" s="1583"/>
      <c r="W191" s="1583"/>
      <c r="X191" s="1583"/>
      <c r="Y191" s="1583"/>
      <c r="Z191" s="1583"/>
      <c r="AA191" s="1931" t="s">
        <v>306</v>
      </c>
      <c r="AB191" s="1583"/>
      <c r="AC191" s="1583"/>
      <c r="AD191" s="1583"/>
      <c r="AE191" s="1583"/>
      <c r="AF191" s="1931" t="s">
        <v>309</v>
      </c>
      <c r="AG191" s="1583"/>
      <c r="AH191" s="1583"/>
      <c r="AI191" s="472" t="s">
        <v>44</v>
      </c>
      <c r="AJ191" s="1933" t="s">
        <v>311</v>
      </c>
      <c r="AK191" s="1583"/>
      <c r="AL191" s="1583"/>
      <c r="AM191" s="1583"/>
      <c r="AN191" s="1583"/>
      <c r="AO191" s="1583"/>
      <c r="AP191" s="471">
        <v>66009000000</v>
      </c>
      <c r="AQ191" s="530">
        <v>383351860</v>
      </c>
      <c r="AR191" s="471">
        <v>49522345401</v>
      </c>
      <c r="AS191" s="470">
        <v>0</v>
      </c>
      <c r="AT191" s="530">
        <v>795844296</v>
      </c>
      <c r="AU191" s="471">
        <v>-412492436</v>
      </c>
      <c r="AV191" s="530">
        <v>1086745468</v>
      </c>
      <c r="AW191" s="471">
        <v>-290901172</v>
      </c>
      <c r="AX191" s="530">
        <v>777770556</v>
      </c>
      <c r="AY191" s="471">
        <v>308974912</v>
      </c>
      <c r="AZ191" s="471">
        <v>777770556</v>
      </c>
      <c r="BA191" s="470">
        <v>0</v>
      </c>
      <c r="BB191" s="470">
        <v>0</v>
      </c>
    </row>
    <row r="192" spans="1:54" hidden="1" x14ac:dyDescent="0.25">
      <c r="A192" s="1931" t="s">
        <v>35</v>
      </c>
      <c r="B192" s="1583"/>
      <c r="C192" s="1931" t="s">
        <v>322</v>
      </c>
      <c r="D192" s="1583"/>
      <c r="E192" s="1931" t="s">
        <v>325</v>
      </c>
      <c r="F192" s="1583"/>
      <c r="G192" s="1931" t="s">
        <v>322</v>
      </c>
      <c r="H192" s="1583"/>
      <c r="I192" s="1931" t="s">
        <v>101</v>
      </c>
      <c r="J192" s="1583"/>
      <c r="K192" s="1583"/>
      <c r="L192" s="1931" t="s">
        <v>312</v>
      </c>
      <c r="M192" s="1583"/>
      <c r="N192" s="1583"/>
      <c r="O192" s="1931" t="s">
        <v>269</v>
      </c>
      <c r="P192" s="1583"/>
      <c r="Q192" s="1931" t="s">
        <v>269</v>
      </c>
      <c r="R192" s="1583"/>
      <c r="S192" s="1932" t="s">
        <v>117</v>
      </c>
      <c r="T192" s="1583"/>
      <c r="U192" s="1583"/>
      <c r="V192" s="1583"/>
      <c r="W192" s="1583"/>
      <c r="X192" s="1583"/>
      <c r="Y192" s="1583"/>
      <c r="Z192" s="1583"/>
      <c r="AA192" s="1931" t="s">
        <v>306</v>
      </c>
      <c r="AB192" s="1583"/>
      <c r="AC192" s="1583"/>
      <c r="AD192" s="1583"/>
      <c r="AE192" s="1583"/>
      <c r="AF192" s="1931" t="s">
        <v>309</v>
      </c>
      <c r="AG192" s="1583"/>
      <c r="AH192" s="1583"/>
      <c r="AI192" s="472" t="s">
        <v>44</v>
      </c>
      <c r="AJ192" s="1933" t="s">
        <v>311</v>
      </c>
      <c r="AK192" s="1583"/>
      <c r="AL192" s="1583"/>
      <c r="AM192" s="1583"/>
      <c r="AN192" s="1583"/>
      <c r="AO192" s="1583"/>
      <c r="AP192" s="471">
        <v>58014500000</v>
      </c>
      <c r="AQ192" s="530">
        <v>383351860</v>
      </c>
      <c r="AR192" s="471">
        <v>49447345401</v>
      </c>
      <c r="AS192" s="470">
        <v>0</v>
      </c>
      <c r="AT192" s="530">
        <v>792988821</v>
      </c>
      <c r="AU192" s="471">
        <v>-409636961</v>
      </c>
      <c r="AV192" s="530">
        <v>1083302133</v>
      </c>
      <c r="AW192" s="471">
        <v>-290313312</v>
      </c>
      <c r="AX192" s="530">
        <v>774327221</v>
      </c>
      <c r="AY192" s="471">
        <v>308974912</v>
      </c>
      <c r="AZ192" s="471">
        <v>774327221</v>
      </c>
      <c r="BA192" s="470">
        <v>0</v>
      </c>
      <c r="BB192" s="470">
        <v>0</v>
      </c>
    </row>
    <row r="193" spans="1:54" hidden="1" x14ac:dyDescent="0.25">
      <c r="A193" s="1931" t="s">
        <v>35</v>
      </c>
      <c r="B193" s="1583"/>
      <c r="C193" s="1931" t="s">
        <v>322</v>
      </c>
      <c r="D193" s="1583"/>
      <c r="E193" s="1931" t="s">
        <v>325</v>
      </c>
      <c r="F193" s="1583"/>
      <c r="G193" s="1931" t="s">
        <v>322</v>
      </c>
      <c r="H193" s="1583"/>
      <c r="I193" s="1931" t="s">
        <v>101</v>
      </c>
      <c r="J193" s="1583"/>
      <c r="K193" s="1583"/>
      <c r="L193" s="1931" t="s">
        <v>315</v>
      </c>
      <c r="M193" s="1583"/>
      <c r="N193" s="1583"/>
      <c r="O193" s="1931" t="s">
        <v>269</v>
      </c>
      <c r="P193" s="1583"/>
      <c r="Q193" s="1931" t="s">
        <v>269</v>
      </c>
      <c r="R193" s="1583"/>
      <c r="S193" s="1932" t="s">
        <v>118</v>
      </c>
      <c r="T193" s="1583"/>
      <c r="U193" s="1583"/>
      <c r="V193" s="1583"/>
      <c r="W193" s="1583"/>
      <c r="X193" s="1583"/>
      <c r="Y193" s="1583"/>
      <c r="Z193" s="1583"/>
      <c r="AA193" s="1931" t="s">
        <v>306</v>
      </c>
      <c r="AB193" s="1583"/>
      <c r="AC193" s="1583"/>
      <c r="AD193" s="1583"/>
      <c r="AE193" s="1583"/>
      <c r="AF193" s="1931" t="s">
        <v>309</v>
      </c>
      <c r="AG193" s="1583"/>
      <c r="AH193" s="1583"/>
      <c r="AI193" s="472" t="s">
        <v>44</v>
      </c>
      <c r="AJ193" s="1933" t="s">
        <v>311</v>
      </c>
      <c r="AK193" s="1583"/>
      <c r="AL193" s="1583"/>
      <c r="AM193" s="1583"/>
      <c r="AN193" s="1583"/>
      <c r="AO193" s="1583"/>
      <c r="AP193" s="471">
        <v>7994500000</v>
      </c>
      <c r="AQ193" s="531">
        <v>0</v>
      </c>
      <c r="AR193" s="471">
        <v>75000000</v>
      </c>
      <c r="AS193" s="470">
        <v>0</v>
      </c>
      <c r="AT193" s="530">
        <v>2855475</v>
      </c>
      <c r="AU193" s="471">
        <v>-2855475</v>
      </c>
      <c r="AV193" s="530">
        <v>3443335</v>
      </c>
      <c r="AW193" s="471">
        <v>-587860</v>
      </c>
      <c r="AX193" s="530">
        <v>3443335</v>
      </c>
      <c r="AY193" s="470">
        <v>0</v>
      </c>
      <c r="AZ193" s="471">
        <v>3443335</v>
      </c>
      <c r="BA193" s="470">
        <v>0</v>
      </c>
      <c r="BB193" s="470">
        <v>0</v>
      </c>
    </row>
    <row r="194" spans="1:54" hidden="1" x14ac:dyDescent="0.25">
      <c r="A194" s="1931" t="s">
        <v>35</v>
      </c>
      <c r="B194" s="1583"/>
      <c r="C194" s="1931" t="s">
        <v>322</v>
      </c>
      <c r="D194" s="1583"/>
      <c r="E194" s="1931" t="s">
        <v>325</v>
      </c>
      <c r="F194" s="1583"/>
      <c r="G194" s="1931" t="s">
        <v>322</v>
      </c>
      <c r="H194" s="1583"/>
      <c r="I194" s="1931" t="s">
        <v>350</v>
      </c>
      <c r="J194" s="1583"/>
      <c r="K194" s="1583"/>
      <c r="L194" s="1931"/>
      <c r="M194" s="1583"/>
      <c r="N194" s="1583"/>
      <c r="O194" s="1931"/>
      <c r="P194" s="1583"/>
      <c r="Q194" s="1931"/>
      <c r="R194" s="1583"/>
      <c r="S194" s="1932" t="s">
        <v>119</v>
      </c>
      <c r="T194" s="1583"/>
      <c r="U194" s="1583"/>
      <c r="V194" s="1583"/>
      <c r="W194" s="1583"/>
      <c r="X194" s="1583"/>
      <c r="Y194" s="1583"/>
      <c r="Z194" s="1583"/>
      <c r="AA194" s="1931" t="s">
        <v>306</v>
      </c>
      <c r="AB194" s="1583"/>
      <c r="AC194" s="1583"/>
      <c r="AD194" s="1583"/>
      <c r="AE194" s="1583"/>
      <c r="AF194" s="1931" t="s">
        <v>309</v>
      </c>
      <c r="AG194" s="1583"/>
      <c r="AH194" s="1583"/>
      <c r="AI194" s="472" t="s">
        <v>44</v>
      </c>
      <c r="AJ194" s="1933" t="s">
        <v>311</v>
      </c>
      <c r="AK194" s="1583"/>
      <c r="AL194" s="1583"/>
      <c r="AM194" s="1583"/>
      <c r="AN194" s="1583"/>
      <c r="AO194" s="1583"/>
      <c r="AP194" s="471">
        <v>504900000</v>
      </c>
      <c r="AQ194" s="531">
        <v>0</v>
      </c>
      <c r="AR194" s="471">
        <v>504900000</v>
      </c>
      <c r="AS194" s="470">
        <v>0</v>
      </c>
      <c r="AT194" s="531">
        <v>0</v>
      </c>
      <c r="AU194" s="470">
        <v>0</v>
      </c>
      <c r="AV194" s="531">
        <v>0</v>
      </c>
      <c r="AW194" s="470">
        <v>0</v>
      </c>
      <c r="AX194" s="531">
        <v>0</v>
      </c>
      <c r="AY194" s="470">
        <v>0</v>
      </c>
      <c r="AZ194" s="470">
        <v>0</v>
      </c>
      <c r="BA194" s="470">
        <v>0</v>
      </c>
      <c r="BB194" s="470">
        <v>0</v>
      </c>
    </row>
    <row r="195" spans="1:54" s="476" customFormat="1" x14ac:dyDescent="0.25">
      <c r="A195" s="1619" t="s">
        <v>120</v>
      </c>
      <c r="B195" s="1620"/>
      <c r="C195" s="1619"/>
      <c r="D195" s="1620"/>
      <c r="E195" s="1619"/>
      <c r="F195" s="1620"/>
      <c r="G195" s="1619"/>
      <c r="H195" s="1620"/>
      <c r="I195" s="1619"/>
      <c r="J195" s="1620"/>
      <c r="K195" s="1620"/>
      <c r="L195" s="1619"/>
      <c r="M195" s="1620"/>
      <c r="N195" s="1620"/>
      <c r="O195" s="1619"/>
      <c r="P195" s="1620"/>
      <c r="Q195" s="1619"/>
      <c r="R195" s="1620"/>
      <c r="S195" s="1621" t="s">
        <v>27</v>
      </c>
      <c r="T195" s="1620"/>
      <c r="U195" s="1620"/>
      <c r="V195" s="1620"/>
      <c r="W195" s="1620"/>
      <c r="X195" s="1620"/>
      <c r="Y195" s="1620"/>
      <c r="Z195" s="1620"/>
      <c r="AA195" s="1619" t="s">
        <v>306</v>
      </c>
      <c r="AB195" s="1620"/>
      <c r="AC195" s="1620"/>
      <c r="AD195" s="1620"/>
      <c r="AE195" s="1620"/>
      <c r="AF195" s="1619" t="s">
        <v>307</v>
      </c>
      <c r="AG195" s="1620"/>
      <c r="AH195" s="1620"/>
      <c r="AI195" s="479" t="s">
        <v>86</v>
      </c>
      <c r="AJ195" s="1622" t="s">
        <v>308</v>
      </c>
      <c r="AK195" s="1620"/>
      <c r="AL195" s="1620"/>
      <c r="AM195" s="1620"/>
      <c r="AN195" s="1620"/>
      <c r="AO195" s="1620"/>
      <c r="AP195" s="478">
        <v>29223254179</v>
      </c>
      <c r="AQ195" s="529">
        <v>280000000</v>
      </c>
      <c r="AR195" s="478">
        <v>12793815076</v>
      </c>
      <c r="AS195" s="478">
        <v>-2302834179</v>
      </c>
      <c r="AT195" s="529">
        <v>627426889</v>
      </c>
      <c r="AU195" s="478">
        <v>-347426889</v>
      </c>
      <c r="AV195" s="529">
        <v>768970216</v>
      </c>
      <c r="AW195" s="478">
        <v>-141543327</v>
      </c>
      <c r="AX195" s="529">
        <v>801934355</v>
      </c>
      <c r="AY195" s="478">
        <v>-32964139</v>
      </c>
      <c r="AZ195" s="478">
        <v>801934355</v>
      </c>
      <c r="BA195" s="477">
        <v>0</v>
      </c>
      <c r="BB195" s="477">
        <v>0</v>
      </c>
    </row>
    <row r="196" spans="1:54" s="476" customFormat="1" x14ac:dyDescent="0.25">
      <c r="A196" s="1619" t="s">
        <v>120</v>
      </c>
      <c r="B196" s="1620"/>
      <c r="C196" s="1619"/>
      <c r="D196" s="1620"/>
      <c r="E196" s="1619"/>
      <c r="F196" s="1620"/>
      <c r="G196" s="1619"/>
      <c r="H196" s="1620"/>
      <c r="I196" s="1619"/>
      <c r="J196" s="1620"/>
      <c r="K196" s="1620"/>
      <c r="L196" s="1619"/>
      <c r="M196" s="1620"/>
      <c r="N196" s="1620"/>
      <c r="O196" s="1619"/>
      <c r="P196" s="1620"/>
      <c r="Q196" s="1619"/>
      <c r="R196" s="1620"/>
      <c r="S196" s="1621" t="s">
        <v>27</v>
      </c>
      <c r="T196" s="1620"/>
      <c r="U196" s="1620"/>
      <c r="V196" s="1620"/>
      <c r="W196" s="1620"/>
      <c r="X196" s="1620"/>
      <c r="Y196" s="1620"/>
      <c r="Z196" s="1620"/>
      <c r="AA196" s="1619" t="s">
        <v>306</v>
      </c>
      <c r="AB196" s="1620"/>
      <c r="AC196" s="1620"/>
      <c r="AD196" s="1620"/>
      <c r="AE196" s="1620"/>
      <c r="AF196" s="1619" t="s">
        <v>307</v>
      </c>
      <c r="AG196" s="1620"/>
      <c r="AH196" s="1620"/>
      <c r="AI196" s="479" t="s">
        <v>336</v>
      </c>
      <c r="AJ196" s="1622" t="s">
        <v>354</v>
      </c>
      <c r="AK196" s="1620"/>
      <c r="AL196" s="1620"/>
      <c r="AM196" s="1620"/>
      <c r="AN196" s="1620"/>
      <c r="AO196" s="1620"/>
      <c r="AP196" s="478">
        <v>9021085821</v>
      </c>
      <c r="AQ196" s="534">
        <v>0</v>
      </c>
      <c r="AR196" s="477">
        <v>0</v>
      </c>
      <c r="AS196" s="478">
        <v>-4021085821</v>
      </c>
      <c r="AT196" s="534">
        <v>0</v>
      </c>
      <c r="AU196" s="477">
        <v>0</v>
      </c>
      <c r="AV196" s="529">
        <v>25907273.640000001</v>
      </c>
      <c r="AW196" s="478">
        <v>-25907273.640000001</v>
      </c>
      <c r="AX196" s="529">
        <v>25907273.640000001</v>
      </c>
      <c r="AY196" s="477">
        <v>0</v>
      </c>
      <c r="AZ196" s="478">
        <v>25907273.640000001</v>
      </c>
      <c r="BA196" s="477">
        <v>0</v>
      </c>
      <c r="BB196" s="477">
        <v>0</v>
      </c>
    </row>
    <row r="197" spans="1:54" s="476" customFormat="1" x14ac:dyDescent="0.25">
      <c r="A197" s="1619" t="s">
        <v>120</v>
      </c>
      <c r="B197" s="1620"/>
      <c r="C197" s="1619"/>
      <c r="D197" s="1620"/>
      <c r="E197" s="1619"/>
      <c r="F197" s="1620"/>
      <c r="G197" s="1619"/>
      <c r="H197" s="1620"/>
      <c r="I197" s="1619"/>
      <c r="J197" s="1620"/>
      <c r="K197" s="1620"/>
      <c r="L197" s="1619"/>
      <c r="M197" s="1620"/>
      <c r="N197" s="1620"/>
      <c r="O197" s="1619"/>
      <c r="P197" s="1620"/>
      <c r="Q197" s="1619"/>
      <c r="R197" s="1620"/>
      <c r="S197" s="1621" t="s">
        <v>27</v>
      </c>
      <c r="T197" s="1620"/>
      <c r="U197" s="1620"/>
      <c r="V197" s="1620"/>
      <c r="W197" s="1620"/>
      <c r="X197" s="1620"/>
      <c r="Y197" s="1620"/>
      <c r="Z197" s="1620"/>
      <c r="AA197" s="1619" t="s">
        <v>306</v>
      </c>
      <c r="AB197" s="1620"/>
      <c r="AC197" s="1620"/>
      <c r="AD197" s="1620"/>
      <c r="AE197" s="1620"/>
      <c r="AF197" s="1619" t="s">
        <v>307</v>
      </c>
      <c r="AG197" s="1620"/>
      <c r="AH197" s="1620"/>
      <c r="AI197" s="479" t="s">
        <v>319</v>
      </c>
      <c r="AJ197" s="1622" t="s">
        <v>455</v>
      </c>
      <c r="AK197" s="1620"/>
      <c r="AL197" s="1620"/>
      <c r="AM197" s="1620"/>
      <c r="AN197" s="1620"/>
      <c r="AO197" s="1620"/>
      <c r="AP197" s="478">
        <v>2815325822</v>
      </c>
      <c r="AQ197" s="529">
        <v>165600000</v>
      </c>
      <c r="AR197" s="478">
        <v>2343725822</v>
      </c>
      <c r="AS197" s="477">
        <v>0</v>
      </c>
      <c r="AT197" s="529">
        <v>328800000</v>
      </c>
      <c r="AU197" s="478">
        <v>-163200000</v>
      </c>
      <c r="AV197" s="534">
        <v>0</v>
      </c>
      <c r="AW197" s="478">
        <v>328800000</v>
      </c>
      <c r="AX197" s="534">
        <v>0</v>
      </c>
      <c r="AY197" s="477">
        <v>0</v>
      </c>
      <c r="AZ197" s="477">
        <v>0</v>
      </c>
      <c r="BA197" s="477">
        <v>0</v>
      </c>
      <c r="BB197" s="477">
        <v>0</v>
      </c>
    </row>
    <row r="198" spans="1:54" x14ac:dyDescent="0.25">
      <c r="A198" s="1935" t="s">
        <v>120</v>
      </c>
      <c r="B198" s="1583"/>
      <c r="C198" s="1935" t="s">
        <v>355</v>
      </c>
      <c r="D198" s="1583"/>
      <c r="E198" s="1935"/>
      <c r="F198" s="1583"/>
      <c r="G198" s="1935"/>
      <c r="H198" s="1583"/>
      <c r="I198" s="1935"/>
      <c r="J198" s="1583"/>
      <c r="K198" s="1583"/>
      <c r="L198" s="1935"/>
      <c r="M198" s="1583"/>
      <c r="N198" s="1583"/>
      <c r="O198" s="1935"/>
      <c r="P198" s="1583"/>
      <c r="Q198" s="1935"/>
      <c r="R198" s="1583"/>
      <c r="S198" s="1934" t="s">
        <v>356</v>
      </c>
      <c r="T198" s="1583"/>
      <c r="U198" s="1583"/>
      <c r="V198" s="1583"/>
      <c r="W198" s="1583"/>
      <c r="X198" s="1583"/>
      <c r="Y198" s="1583"/>
      <c r="Z198" s="1583"/>
      <c r="AA198" s="1935" t="s">
        <v>306</v>
      </c>
      <c r="AB198" s="1583"/>
      <c r="AC198" s="1583"/>
      <c r="AD198" s="1583"/>
      <c r="AE198" s="1583"/>
      <c r="AF198" s="1935" t="s">
        <v>307</v>
      </c>
      <c r="AG198" s="1583"/>
      <c r="AH198" s="1583"/>
      <c r="AI198" s="475" t="s">
        <v>86</v>
      </c>
      <c r="AJ198" s="1936" t="s">
        <v>308</v>
      </c>
      <c r="AK198" s="1583"/>
      <c r="AL198" s="1583"/>
      <c r="AM198" s="1583"/>
      <c r="AN198" s="1583"/>
      <c r="AO198" s="1583"/>
      <c r="AP198" s="474">
        <v>17073920000</v>
      </c>
      <c r="AQ198" s="527">
        <v>280000000</v>
      </c>
      <c r="AR198" s="474">
        <v>3123395076</v>
      </c>
      <c r="AS198" s="474">
        <v>176080000</v>
      </c>
      <c r="AT198" s="527">
        <v>627426889</v>
      </c>
      <c r="AU198" s="474">
        <v>-347426889</v>
      </c>
      <c r="AV198" s="527">
        <v>768970216</v>
      </c>
      <c r="AW198" s="474">
        <v>-141543327</v>
      </c>
      <c r="AX198" s="527">
        <v>801934355</v>
      </c>
      <c r="AY198" s="474">
        <v>-32964139</v>
      </c>
      <c r="AZ198" s="474">
        <v>801934355</v>
      </c>
      <c r="BA198" s="473">
        <v>0</v>
      </c>
      <c r="BB198" s="473">
        <v>0</v>
      </c>
    </row>
    <row r="199" spans="1:54" x14ac:dyDescent="0.25">
      <c r="A199" s="1935" t="s">
        <v>120</v>
      </c>
      <c r="B199" s="1583"/>
      <c r="C199" s="1935" t="s">
        <v>355</v>
      </c>
      <c r="D199" s="1583"/>
      <c r="E199" s="1935"/>
      <c r="F199" s="1583"/>
      <c r="G199" s="1935"/>
      <c r="H199" s="1583"/>
      <c r="I199" s="1935"/>
      <c r="J199" s="1583"/>
      <c r="K199" s="1583"/>
      <c r="L199" s="1935"/>
      <c r="M199" s="1583"/>
      <c r="N199" s="1583"/>
      <c r="O199" s="1935"/>
      <c r="P199" s="1583"/>
      <c r="Q199" s="1935"/>
      <c r="R199" s="1583"/>
      <c r="S199" s="1934" t="s">
        <v>356</v>
      </c>
      <c r="T199" s="1583"/>
      <c r="U199" s="1583"/>
      <c r="V199" s="1583"/>
      <c r="W199" s="1583"/>
      <c r="X199" s="1583"/>
      <c r="Y199" s="1583"/>
      <c r="Z199" s="1583"/>
      <c r="AA199" s="1935" t="s">
        <v>306</v>
      </c>
      <c r="AB199" s="1583"/>
      <c r="AC199" s="1583"/>
      <c r="AD199" s="1583"/>
      <c r="AE199" s="1583"/>
      <c r="AF199" s="1935" t="s">
        <v>307</v>
      </c>
      <c r="AG199" s="1583"/>
      <c r="AH199" s="1583"/>
      <c r="AI199" s="475" t="s">
        <v>319</v>
      </c>
      <c r="AJ199" s="1936" t="s">
        <v>455</v>
      </c>
      <c r="AK199" s="1583"/>
      <c r="AL199" s="1583"/>
      <c r="AM199" s="1583"/>
      <c r="AN199" s="1583"/>
      <c r="AO199" s="1583"/>
      <c r="AP199" s="474">
        <v>2815325822</v>
      </c>
      <c r="AQ199" s="527">
        <v>165600000</v>
      </c>
      <c r="AR199" s="474">
        <v>2343725822</v>
      </c>
      <c r="AS199" s="473">
        <v>0</v>
      </c>
      <c r="AT199" s="527">
        <v>328800000</v>
      </c>
      <c r="AU199" s="474">
        <v>-163200000</v>
      </c>
      <c r="AV199" s="528">
        <v>0</v>
      </c>
      <c r="AW199" s="474">
        <v>328800000</v>
      </c>
      <c r="AX199" s="528">
        <v>0</v>
      </c>
      <c r="AY199" s="473">
        <v>0</v>
      </c>
      <c r="AZ199" s="473">
        <v>0</v>
      </c>
      <c r="BA199" s="473">
        <v>0</v>
      </c>
      <c r="BB199" s="473">
        <v>0</v>
      </c>
    </row>
    <row r="200" spans="1:54" x14ac:dyDescent="0.25">
      <c r="A200" s="1935" t="s">
        <v>120</v>
      </c>
      <c r="B200" s="1583"/>
      <c r="C200" s="1935" t="s">
        <v>355</v>
      </c>
      <c r="D200" s="1583"/>
      <c r="E200" s="1935" t="s">
        <v>357</v>
      </c>
      <c r="F200" s="1583"/>
      <c r="G200" s="1935"/>
      <c r="H200" s="1583"/>
      <c r="I200" s="1935"/>
      <c r="J200" s="1583"/>
      <c r="K200" s="1583"/>
      <c r="L200" s="1935"/>
      <c r="M200" s="1583"/>
      <c r="N200" s="1583"/>
      <c r="O200" s="1935"/>
      <c r="P200" s="1583"/>
      <c r="Q200" s="1935"/>
      <c r="R200" s="1583"/>
      <c r="S200" s="1934" t="s">
        <v>358</v>
      </c>
      <c r="T200" s="1583"/>
      <c r="U200" s="1583"/>
      <c r="V200" s="1583"/>
      <c r="W200" s="1583"/>
      <c r="X200" s="1583"/>
      <c r="Y200" s="1583"/>
      <c r="Z200" s="1583"/>
      <c r="AA200" s="1935" t="s">
        <v>306</v>
      </c>
      <c r="AB200" s="1583"/>
      <c r="AC200" s="1583"/>
      <c r="AD200" s="1583"/>
      <c r="AE200" s="1583"/>
      <c r="AF200" s="1935" t="s">
        <v>307</v>
      </c>
      <c r="AG200" s="1583"/>
      <c r="AH200" s="1583"/>
      <c r="AI200" s="475" t="s">
        <v>86</v>
      </c>
      <c r="AJ200" s="1936" t="s">
        <v>308</v>
      </c>
      <c r="AK200" s="1583"/>
      <c r="AL200" s="1583"/>
      <c r="AM200" s="1583"/>
      <c r="AN200" s="1583"/>
      <c r="AO200" s="1583"/>
      <c r="AP200" s="474">
        <v>17073920000</v>
      </c>
      <c r="AQ200" s="527">
        <v>280000000</v>
      </c>
      <c r="AR200" s="474">
        <v>3123395076</v>
      </c>
      <c r="AS200" s="474">
        <v>176080000</v>
      </c>
      <c r="AT200" s="527">
        <v>627426889</v>
      </c>
      <c r="AU200" s="474">
        <v>-347426889</v>
      </c>
      <c r="AV200" s="527">
        <v>768970216</v>
      </c>
      <c r="AW200" s="474">
        <v>-141543327</v>
      </c>
      <c r="AX200" s="527">
        <v>801934355</v>
      </c>
      <c r="AY200" s="474">
        <v>-32964139</v>
      </c>
      <c r="AZ200" s="474">
        <v>801934355</v>
      </c>
      <c r="BA200" s="473">
        <v>0</v>
      </c>
      <c r="BB200" s="473">
        <v>0</v>
      </c>
    </row>
    <row r="201" spans="1:54" x14ac:dyDescent="0.25">
      <c r="A201" s="1935" t="s">
        <v>120</v>
      </c>
      <c r="B201" s="1583"/>
      <c r="C201" s="1935" t="s">
        <v>355</v>
      </c>
      <c r="D201" s="1583"/>
      <c r="E201" s="1935" t="s">
        <v>357</v>
      </c>
      <c r="F201" s="1583"/>
      <c r="G201" s="1935"/>
      <c r="H201" s="1583"/>
      <c r="I201" s="1935"/>
      <c r="J201" s="1583"/>
      <c r="K201" s="1583"/>
      <c r="L201" s="1935"/>
      <c r="M201" s="1583"/>
      <c r="N201" s="1583"/>
      <c r="O201" s="1935"/>
      <c r="P201" s="1583"/>
      <c r="Q201" s="1935"/>
      <c r="R201" s="1583"/>
      <c r="S201" s="1934" t="s">
        <v>358</v>
      </c>
      <c r="T201" s="1583"/>
      <c r="U201" s="1583"/>
      <c r="V201" s="1583"/>
      <c r="W201" s="1583"/>
      <c r="X201" s="1583"/>
      <c r="Y201" s="1583"/>
      <c r="Z201" s="1583"/>
      <c r="AA201" s="1935" t="s">
        <v>306</v>
      </c>
      <c r="AB201" s="1583"/>
      <c r="AC201" s="1583"/>
      <c r="AD201" s="1583"/>
      <c r="AE201" s="1583"/>
      <c r="AF201" s="1935" t="s">
        <v>307</v>
      </c>
      <c r="AG201" s="1583"/>
      <c r="AH201" s="1583"/>
      <c r="AI201" s="475" t="s">
        <v>319</v>
      </c>
      <c r="AJ201" s="1936" t="s">
        <v>455</v>
      </c>
      <c r="AK201" s="1583"/>
      <c r="AL201" s="1583"/>
      <c r="AM201" s="1583"/>
      <c r="AN201" s="1583"/>
      <c r="AO201" s="1583"/>
      <c r="AP201" s="474">
        <v>2815325822</v>
      </c>
      <c r="AQ201" s="527">
        <v>165600000</v>
      </c>
      <c r="AR201" s="474">
        <v>2343725822</v>
      </c>
      <c r="AS201" s="473">
        <v>0</v>
      </c>
      <c r="AT201" s="527">
        <v>328800000</v>
      </c>
      <c r="AU201" s="474">
        <v>-163200000</v>
      </c>
      <c r="AV201" s="528">
        <v>0</v>
      </c>
      <c r="AW201" s="474">
        <v>328800000</v>
      </c>
      <c r="AX201" s="528">
        <v>0</v>
      </c>
      <c r="AY201" s="473">
        <v>0</v>
      </c>
      <c r="AZ201" s="473">
        <v>0</v>
      </c>
      <c r="BA201" s="473">
        <v>0</v>
      </c>
      <c r="BB201" s="473">
        <v>0</v>
      </c>
    </row>
    <row r="202" spans="1:54" s="506" customFormat="1" x14ac:dyDescent="0.25">
      <c r="A202" s="1971" t="s">
        <v>120</v>
      </c>
      <c r="B202" s="1715"/>
      <c r="C202" s="1971" t="s">
        <v>355</v>
      </c>
      <c r="D202" s="1715"/>
      <c r="E202" s="1971" t="s">
        <v>357</v>
      </c>
      <c r="F202" s="1715"/>
      <c r="G202" s="1971" t="s">
        <v>312</v>
      </c>
      <c r="H202" s="1715"/>
      <c r="I202" s="1971"/>
      <c r="J202" s="1715"/>
      <c r="K202" s="1715"/>
      <c r="L202" s="1971"/>
      <c r="M202" s="1715"/>
      <c r="N202" s="1715"/>
      <c r="O202" s="1971"/>
      <c r="P202" s="1715"/>
      <c r="Q202" s="1971"/>
      <c r="R202" s="1715"/>
      <c r="S202" s="1973" t="s">
        <v>270</v>
      </c>
      <c r="T202" s="1715"/>
      <c r="U202" s="1715"/>
      <c r="V202" s="1715"/>
      <c r="W202" s="1715"/>
      <c r="X202" s="1715"/>
      <c r="Y202" s="1715"/>
      <c r="Z202" s="1715"/>
      <c r="AA202" s="1971" t="s">
        <v>306</v>
      </c>
      <c r="AB202" s="1715"/>
      <c r="AC202" s="1715"/>
      <c r="AD202" s="1715"/>
      <c r="AE202" s="1715"/>
      <c r="AF202" s="1971" t="s">
        <v>307</v>
      </c>
      <c r="AG202" s="1715"/>
      <c r="AH202" s="1715"/>
      <c r="AI202" s="536" t="s">
        <v>86</v>
      </c>
      <c r="AJ202" s="1972" t="s">
        <v>308</v>
      </c>
      <c r="AK202" s="1715"/>
      <c r="AL202" s="1715"/>
      <c r="AM202" s="1715"/>
      <c r="AN202" s="1715"/>
      <c r="AO202" s="1715"/>
      <c r="AP202" s="471">
        <v>1300000000</v>
      </c>
      <c r="AQ202" s="531">
        <v>0</v>
      </c>
      <c r="AR202" s="471">
        <v>199000000</v>
      </c>
      <c r="AS202" s="471">
        <v>400000000</v>
      </c>
      <c r="AT202" s="530">
        <v>2129998</v>
      </c>
      <c r="AU202" s="471">
        <v>-2129998</v>
      </c>
      <c r="AV202" s="537">
        <v>9347274</v>
      </c>
      <c r="AW202" s="537">
        <v>-7217276</v>
      </c>
      <c r="AX202" s="537">
        <v>10418015</v>
      </c>
      <c r="AY202" s="537">
        <v>-1070741</v>
      </c>
      <c r="AZ202" s="537">
        <v>10418015</v>
      </c>
      <c r="BA202" s="538">
        <v>0</v>
      </c>
      <c r="BB202" s="538">
        <v>0</v>
      </c>
    </row>
    <row r="203" spans="1:54" x14ac:dyDescent="0.25">
      <c r="A203" s="1935" t="s">
        <v>120</v>
      </c>
      <c r="B203" s="1583"/>
      <c r="C203" s="1935" t="s">
        <v>355</v>
      </c>
      <c r="D203" s="1583"/>
      <c r="E203" s="1935" t="s">
        <v>357</v>
      </c>
      <c r="F203" s="1583"/>
      <c r="G203" s="1935" t="s">
        <v>312</v>
      </c>
      <c r="H203" s="1583"/>
      <c r="I203" s="1935"/>
      <c r="J203" s="1583"/>
      <c r="K203" s="1583"/>
      <c r="L203" s="1935"/>
      <c r="M203" s="1583"/>
      <c r="N203" s="1583"/>
      <c r="O203" s="1935"/>
      <c r="P203" s="1583"/>
      <c r="Q203" s="1935"/>
      <c r="R203" s="1583"/>
      <c r="S203" s="1934" t="s">
        <v>270</v>
      </c>
      <c r="T203" s="1583"/>
      <c r="U203" s="1583"/>
      <c r="V203" s="1583"/>
      <c r="W203" s="1583"/>
      <c r="X203" s="1583"/>
      <c r="Y203" s="1583"/>
      <c r="Z203" s="1583"/>
      <c r="AA203" s="1935" t="s">
        <v>306</v>
      </c>
      <c r="AB203" s="1583"/>
      <c r="AC203" s="1583"/>
      <c r="AD203" s="1583"/>
      <c r="AE203" s="1583"/>
      <c r="AF203" s="1935" t="s">
        <v>307</v>
      </c>
      <c r="AG203" s="1583"/>
      <c r="AH203" s="1583"/>
      <c r="AI203" s="475" t="s">
        <v>319</v>
      </c>
      <c r="AJ203" s="1936" t="s">
        <v>455</v>
      </c>
      <c r="AK203" s="1583"/>
      <c r="AL203" s="1583"/>
      <c r="AM203" s="1583"/>
      <c r="AN203" s="1583"/>
      <c r="AO203" s="1583"/>
      <c r="AP203" s="474">
        <v>2815325822</v>
      </c>
      <c r="AQ203" s="527">
        <v>165600000</v>
      </c>
      <c r="AR203" s="474">
        <v>2343725822</v>
      </c>
      <c r="AS203" s="473">
        <v>0</v>
      </c>
      <c r="AT203" s="527">
        <v>328800000</v>
      </c>
      <c r="AU203" s="474">
        <v>-163200000</v>
      </c>
      <c r="AV203" s="528">
        <v>0</v>
      </c>
      <c r="AW203" s="474">
        <v>328800000</v>
      </c>
      <c r="AX203" s="528">
        <v>0</v>
      </c>
      <c r="AY203" s="473">
        <v>0</v>
      </c>
      <c r="AZ203" s="473">
        <v>0</v>
      </c>
      <c r="BA203" s="473">
        <v>0</v>
      </c>
      <c r="BB203" s="473">
        <v>0</v>
      </c>
    </row>
    <row r="204" spans="1:54" x14ac:dyDescent="0.25">
      <c r="A204" s="1935" t="s">
        <v>120</v>
      </c>
      <c r="B204" s="1583"/>
      <c r="C204" s="1935" t="s">
        <v>355</v>
      </c>
      <c r="D204" s="1583"/>
      <c r="E204" s="1935" t="s">
        <v>357</v>
      </c>
      <c r="F204" s="1583"/>
      <c r="G204" s="1935" t="s">
        <v>312</v>
      </c>
      <c r="H204" s="1583"/>
      <c r="I204" s="1935" t="s">
        <v>313</v>
      </c>
      <c r="J204" s="1583"/>
      <c r="K204" s="1583"/>
      <c r="L204" s="1935"/>
      <c r="M204" s="1583"/>
      <c r="N204" s="1583"/>
      <c r="O204" s="1935"/>
      <c r="P204" s="1583"/>
      <c r="Q204" s="1935"/>
      <c r="R204" s="1583"/>
      <c r="S204" s="1934" t="s">
        <v>270</v>
      </c>
      <c r="T204" s="1583"/>
      <c r="U204" s="1583"/>
      <c r="V204" s="1583"/>
      <c r="W204" s="1583"/>
      <c r="X204" s="1583"/>
      <c r="Y204" s="1583"/>
      <c r="Z204" s="1583"/>
      <c r="AA204" s="1935" t="s">
        <v>306</v>
      </c>
      <c r="AB204" s="1583"/>
      <c r="AC204" s="1583"/>
      <c r="AD204" s="1583"/>
      <c r="AE204" s="1583"/>
      <c r="AF204" s="1935" t="s">
        <v>307</v>
      </c>
      <c r="AG204" s="1583"/>
      <c r="AH204" s="1583"/>
      <c r="AI204" s="475" t="s">
        <v>86</v>
      </c>
      <c r="AJ204" s="1936" t="s">
        <v>308</v>
      </c>
      <c r="AK204" s="1583"/>
      <c r="AL204" s="1583"/>
      <c r="AM204" s="1583"/>
      <c r="AN204" s="1583"/>
      <c r="AO204" s="1583"/>
      <c r="AP204" s="474">
        <v>1300000000</v>
      </c>
      <c r="AQ204" s="528">
        <v>0</v>
      </c>
      <c r="AR204" s="474">
        <v>199000000</v>
      </c>
      <c r="AS204" s="473">
        <v>0</v>
      </c>
      <c r="AT204" s="527">
        <v>2129998</v>
      </c>
      <c r="AU204" s="474">
        <v>-2129998</v>
      </c>
      <c r="AV204" s="527">
        <v>9347274</v>
      </c>
      <c r="AW204" s="474">
        <v>-7217276</v>
      </c>
      <c r="AX204" s="527">
        <v>10418015</v>
      </c>
      <c r="AY204" s="474">
        <v>-1070741</v>
      </c>
      <c r="AZ204" s="474">
        <v>10418015</v>
      </c>
      <c r="BA204" s="473">
        <v>0</v>
      </c>
      <c r="BB204" s="473">
        <v>0</v>
      </c>
    </row>
    <row r="205" spans="1:54" x14ac:dyDescent="0.25">
      <c r="A205" s="1935" t="s">
        <v>120</v>
      </c>
      <c r="B205" s="1583"/>
      <c r="C205" s="1935" t="s">
        <v>355</v>
      </c>
      <c r="D205" s="1583"/>
      <c r="E205" s="1935" t="s">
        <v>357</v>
      </c>
      <c r="F205" s="1583"/>
      <c r="G205" s="1935" t="s">
        <v>312</v>
      </c>
      <c r="H205" s="1583"/>
      <c r="I205" s="1935" t="s">
        <v>313</v>
      </c>
      <c r="J205" s="1583"/>
      <c r="K205" s="1583"/>
      <c r="L205" s="1935"/>
      <c r="M205" s="1583"/>
      <c r="N205" s="1583"/>
      <c r="O205" s="1935"/>
      <c r="P205" s="1583"/>
      <c r="Q205" s="1935"/>
      <c r="R205" s="1583"/>
      <c r="S205" s="1934" t="s">
        <v>270</v>
      </c>
      <c r="T205" s="1583"/>
      <c r="U205" s="1583"/>
      <c r="V205" s="1583"/>
      <c r="W205" s="1583"/>
      <c r="X205" s="1583"/>
      <c r="Y205" s="1583"/>
      <c r="Z205" s="1583"/>
      <c r="AA205" s="1935" t="s">
        <v>306</v>
      </c>
      <c r="AB205" s="1583"/>
      <c r="AC205" s="1583"/>
      <c r="AD205" s="1583"/>
      <c r="AE205" s="1583"/>
      <c r="AF205" s="1935" t="s">
        <v>307</v>
      </c>
      <c r="AG205" s="1583"/>
      <c r="AH205" s="1583"/>
      <c r="AI205" s="475" t="s">
        <v>319</v>
      </c>
      <c r="AJ205" s="1936" t="s">
        <v>455</v>
      </c>
      <c r="AK205" s="1583"/>
      <c r="AL205" s="1583"/>
      <c r="AM205" s="1583"/>
      <c r="AN205" s="1583"/>
      <c r="AO205" s="1583"/>
      <c r="AP205" s="474">
        <v>2815325822</v>
      </c>
      <c r="AQ205" s="527">
        <v>165600000</v>
      </c>
      <c r="AR205" s="474">
        <v>2343725822</v>
      </c>
      <c r="AS205" s="473">
        <v>0</v>
      </c>
      <c r="AT205" s="527">
        <v>328800000</v>
      </c>
      <c r="AU205" s="474">
        <v>-163200000</v>
      </c>
      <c r="AV205" s="528">
        <v>0</v>
      </c>
      <c r="AW205" s="474">
        <v>328800000</v>
      </c>
      <c r="AX205" s="528">
        <v>0</v>
      </c>
      <c r="AY205" s="473">
        <v>0</v>
      </c>
      <c r="AZ205" s="473">
        <v>0</v>
      </c>
      <c r="BA205" s="473">
        <v>0</v>
      </c>
      <c r="BB205" s="473">
        <v>0</v>
      </c>
    </row>
    <row r="206" spans="1:54" x14ac:dyDescent="0.25">
      <c r="A206" s="1935" t="s">
        <v>120</v>
      </c>
      <c r="B206" s="1583"/>
      <c r="C206" s="1935" t="s">
        <v>355</v>
      </c>
      <c r="D206" s="1583"/>
      <c r="E206" s="1935" t="s">
        <v>357</v>
      </c>
      <c r="F206" s="1583"/>
      <c r="G206" s="1935" t="s">
        <v>312</v>
      </c>
      <c r="H206" s="1583"/>
      <c r="I206" s="1935" t="s">
        <v>313</v>
      </c>
      <c r="J206" s="1583"/>
      <c r="K206" s="1583"/>
      <c r="L206" s="1935" t="s">
        <v>315</v>
      </c>
      <c r="M206" s="1583"/>
      <c r="N206" s="1583"/>
      <c r="O206" s="1935"/>
      <c r="P206" s="1583"/>
      <c r="Q206" s="1935"/>
      <c r="R206" s="1583"/>
      <c r="S206" s="1934" t="s">
        <v>359</v>
      </c>
      <c r="T206" s="1583"/>
      <c r="U206" s="1583"/>
      <c r="V206" s="1583"/>
      <c r="W206" s="1583"/>
      <c r="X206" s="1583"/>
      <c r="Y206" s="1583"/>
      <c r="Z206" s="1583"/>
      <c r="AA206" s="1935" t="s">
        <v>306</v>
      </c>
      <c r="AB206" s="1583"/>
      <c r="AC206" s="1583"/>
      <c r="AD206" s="1583"/>
      <c r="AE206" s="1583"/>
      <c r="AF206" s="1935" t="s">
        <v>307</v>
      </c>
      <c r="AG206" s="1583"/>
      <c r="AH206" s="1583"/>
      <c r="AI206" s="475" t="s">
        <v>86</v>
      </c>
      <c r="AJ206" s="1936" t="s">
        <v>308</v>
      </c>
      <c r="AK206" s="1583"/>
      <c r="AL206" s="1583"/>
      <c r="AM206" s="1583"/>
      <c r="AN206" s="1583"/>
      <c r="AO206" s="1583"/>
      <c r="AP206" s="474">
        <v>1300000000</v>
      </c>
      <c r="AQ206" s="528">
        <v>0</v>
      </c>
      <c r="AR206" s="474">
        <v>199000000</v>
      </c>
      <c r="AS206" s="473">
        <v>0</v>
      </c>
      <c r="AT206" s="527">
        <v>2129998</v>
      </c>
      <c r="AU206" s="474">
        <v>-2129998</v>
      </c>
      <c r="AV206" s="527">
        <v>9347274</v>
      </c>
      <c r="AW206" s="474">
        <v>-7217276</v>
      </c>
      <c r="AX206" s="527">
        <v>10418015</v>
      </c>
      <c r="AY206" s="474">
        <v>-1070741</v>
      </c>
      <c r="AZ206" s="474">
        <v>10418015</v>
      </c>
      <c r="BA206" s="473">
        <v>0</v>
      </c>
      <c r="BB206" s="473">
        <v>0</v>
      </c>
    </row>
    <row r="207" spans="1:54" x14ac:dyDescent="0.25">
      <c r="A207" s="1931" t="s">
        <v>120</v>
      </c>
      <c r="B207" s="1583"/>
      <c r="C207" s="1931" t="s">
        <v>355</v>
      </c>
      <c r="D207" s="1583"/>
      <c r="E207" s="1931" t="s">
        <v>357</v>
      </c>
      <c r="F207" s="1583"/>
      <c r="G207" s="1931" t="s">
        <v>312</v>
      </c>
      <c r="H207" s="1583"/>
      <c r="I207" s="1931" t="s">
        <v>313</v>
      </c>
      <c r="J207" s="1583"/>
      <c r="K207" s="1583"/>
      <c r="L207" s="1931" t="s">
        <v>315</v>
      </c>
      <c r="M207" s="1583"/>
      <c r="N207" s="1583"/>
      <c r="O207" s="1931" t="s">
        <v>312</v>
      </c>
      <c r="P207" s="1583"/>
      <c r="Q207" s="1931"/>
      <c r="R207" s="1583"/>
      <c r="S207" s="1932" t="s">
        <v>365</v>
      </c>
      <c r="T207" s="1583"/>
      <c r="U207" s="1583"/>
      <c r="V207" s="1583"/>
      <c r="W207" s="1583"/>
      <c r="X207" s="1583"/>
      <c r="Y207" s="1583"/>
      <c r="Z207" s="1583"/>
      <c r="AA207" s="1931" t="s">
        <v>306</v>
      </c>
      <c r="AB207" s="1583"/>
      <c r="AC207" s="1583"/>
      <c r="AD207" s="1583"/>
      <c r="AE207" s="1583"/>
      <c r="AF207" s="1931" t="s">
        <v>307</v>
      </c>
      <c r="AG207" s="1583"/>
      <c r="AH207" s="1583"/>
      <c r="AI207" s="472" t="s">
        <v>86</v>
      </c>
      <c r="AJ207" s="1933" t="s">
        <v>308</v>
      </c>
      <c r="AK207" s="1583"/>
      <c r="AL207" s="1583"/>
      <c r="AM207" s="1583"/>
      <c r="AN207" s="1583"/>
      <c r="AO207" s="1583"/>
      <c r="AP207" s="471">
        <v>197200000</v>
      </c>
      <c r="AQ207" s="531">
        <v>0</v>
      </c>
      <c r="AR207" s="471">
        <v>107200000</v>
      </c>
      <c r="AS207" s="470">
        <v>0</v>
      </c>
      <c r="AT207" s="531">
        <v>0</v>
      </c>
      <c r="AU207" s="470">
        <v>0</v>
      </c>
      <c r="AV207" s="531">
        <v>0</v>
      </c>
      <c r="AW207" s="470">
        <v>0</v>
      </c>
      <c r="AX207" s="531">
        <v>0</v>
      </c>
      <c r="AY207" s="470">
        <v>0</v>
      </c>
      <c r="AZ207" s="470">
        <v>0</v>
      </c>
      <c r="BA207" s="470">
        <v>0</v>
      </c>
      <c r="BB207" s="470">
        <v>0</v>
      </c>
    </row>
    <row r="208" spans="1:54" x14ac:dyDescent="0.25">
      <c r="A208" s="1931" t="s">
        <v>120</v>
      </c>
      <c r="B208" s="1583"/>
      <c r="C208" s="1931" t="s">
        <v>355</v>
      </c>
      <c r="D208" s="1583"/>
      <c r="E208" s="1931" t="s">
        <v>357</v>
      </c>
      <c r="F208" s="1583"/>
      <c r="G208" s="1931" t="s">
        <v>312</v>
      </c>
      <c r="H208" s="1583"/>
      <c r="I208" s="1931" t="s">
        <v>313</v>
      </c>
      <c r="J208" s="1583"/>
      <c r="K208" s="1583"/>
      <c r="L208" s="1931" t="s">
        <v>315</v>
      </c>
      <c r="M208" s="1583"/>
      <c r="N208" s="1583"/>
      <c r="O208" s="1931" t="s">
        <v>315</v>
      </c>
      <c r="P208" s="1583"/>
      <c r="Q208" s="1931"/>
      <c r="R208" s="1583"/>
      <c r="S208" s="1932" t="s">
        <v>360</v>
      </c>
      <c r="T208" s="1583"/>
      <c r="U208" s="1583"/>
      <c r="V208" s="1583"/>
      <c r="W208" s="1583"/>
      <c r="X208" s="1583"/>
      <c r="Y208" s="1583"/>
      <c r="Z208" s="1583"/>
      <c r="AA208" s="1931" t="s">
        <v>306</v>
      </c>
      <c r="AB208" s="1583"/>
      <c r="AC208" s="1583"/>
      <c r="AD208" s="1583"/>
      <c r="AE208" s="1583"/>
      <c r="AF208" s="1931" t="s">
        <v>307</v>
      </c>
      <c r="AG208" s="1583"/>
      <c r="AH208" s="1583"/>
      <c r="AI208" s="472" t="s">
        <v>86</v>
      </c>
      <c r="AJ208" s="1933" t="s">
        <v>308</v>
      </c>
      <c r="AK208" s="1583"/>
      <c r="AL208" s="1583"/>
      <c r="AM208" s="1583"/>
      <c r="AN208" s="1583"/>
      <c r="AO208" s="1583"/>
      <c r="AP208" s="471">
        <v>135600000</v>
      </c>
      <c r="AQ208" s="531">
        <v>0</v>
      </c>
      <c r="AR208" s="471">
        <v>30600000</v>
      </c>
      <c r="AS208" s="470">
        <v>0</v>
      </c>
      <c r="AT208" s="531">
        <v>0</v>
      </c>
      <c r="AU208" s="470">
        <v>0</v>
      </c>
      <c r="AV208" s="531">
        <v>0</v>
      </c>
      <c r="AW208" s="470">
        <v>0</v>
      </c>
      <c r="AX208" s="531">
        <v>0</v>
      </c>
      <c r="AY208" s="470">
        <v>0</v>
      </c>
      <c r="AZ208" s="470">
        <v>0</v>
      </c>
      <c r="BA208" s="470">
        <v>0</v>
      </c>
      <c r="BB208" s="470">
        <v>0</v>
      </c>
    </row>
    <row r="209" spans="1:54" x14ac:dyDescent="0.25">
      <c r="A209" s="1931" t="s">
        <v>120</v>
      </c>
      <c r="B209" s="1583"/>
      <c r="C209" s="1931" t="s">
        <v>355</v>
      </c>
      <c r="D209" s="1583"/>
      <c r="E209" s="1931" t="s">
        <v>357</v>
      </c>
      <c r="F209" s="1583"/>
      <c r="G209" s="1931" t="s">
        <v>312</v>
      </c>
      <c r="H209" s="1583"/>
      <c r="I209" s="1931" t="s">
        <v>313</v>
      </c>
      <c r="J209" s="1583"/>
      <c r="K209" s="1583"/>
      <c r="L209" s="1931" t="s">
        <v>315</v>
      </c>
      <c r="M209" s="1583"/>
      <c r="N209" s="1583"/>
      <c r="O209" s="1931" t="s">
        <v>322</v>
      </c>
      <c r="P209" s="1583"/>
      <c r="Q209" s="1931"/>
      <c r="R209" s="1583"/>
      <c r="S209" s="1932" t="s">
        <v>361</v>
      </c>
      <c r="T209" s="1583"/>
      <c r="U209" s="1583"/>
      <c r="V209" s="1583"/>
      <c r="W209" s="1583"/>
      <c r="X209" s="1583"/>
      <c r="Y209" s="1583"/>
      <c r="Z209" s="1583"/>
      <c r="AA209" s="1931" t="s">
        <v>306</v>
      </c>
      <c r="AB209" s="1583"/>
      <c r="AC209" s="1583"/>
      <c r="AD209" s="1583"/>
      <c r="AE209" s="1583"/>
      <c r="AF209" s="1931" t="s">
        <v>307</v>
      </c>
      <c r="AG209" s="1583"/>
      <c r="AH209" s="1583"/>
      <c r="AI209" s="472" t="s">
        <v>86</v>
      </c>
      <c r="AJ209" s="1933" t="s">
        <v>308</v>
      </c>
      <c r="AK209" s="1583"/>
      <c r="AL209" s="1583"/>
      <c r="AM209" s="1583"/>
      <c r="AN209" s="1583"/>
      <c r="AO209" s="1583"/>
      <c r="AP209" s="471">
        <v>341600000</v>
      </c>
      <c r="AQ209" s="531">
        <v>0</v>
      </c>
      <c r="AR209" s="470">
        <v>0</v>
      </c>
      <c r="AS209" s="470">
        <v>0</v>
      </c>
      <c r="AT209" s="531">
        <v>0</v>
      </c>
      <c r="AU209" s="470">
        <v>0</v>
      </c>
      <c r="AV209" s="530">
        <v>1787432</v>
      </c>
      <c r="AW209" s="471">
        <v>-1787432</v>
      </c>
      <c r="AX209" s="530">
        <v>1787432</v>
      </c>
      <c r="AY209" s="470">
        <v>0</v>
      </c>
      <c r="AZ209" s="471">
        <v>1787432</v>
      </c>
      <c r="BA209" s="470">
        <v>0</v>
      </c>
      <c r="BB209" s="470">
        <v>0</v>
      </c>
    </row>
    <row r="210" spans="1:54" x14ac:dyDescent="0.25">
      <c r="A210" s="1931" t="s">
        <v>120</v>
      </c>
      <c r="B210" s="1583"/>
      <c r="C210" s="1931" t="s">
        <v>355</v>
      </c>
      <c r="D210" s="1583"/>
      <c r="E210" s="1931" t="s">
        <v>357</v>
      </c>
      <c r="F210" s="1583"/>
      <c r="G210" s="1931" t="s">
        <v>312</v>
      </c>
      <c r="H210" s="1583"/>
      <c r="I210" s="1931" t="s">
        <v>313</v>
      </c>
      <c r="J210" s="1583"/>
      <c r="K210" s="1583"/>
      <c r="L210" s="1931" t="s">
        <v>315</v>
      </c>
      <c r="M210" s="1583"/>
      <c r="N210" s="1583"/>
      <c r="O210" s="1931" t="s">
        <v>316</v>
      </c>
      <c r="P210" s="1583"/>
      <c r="Q210" s="1931"/>
      <c r="R210" s="1583"/>
      <c r="S210" s="1932" t="s">
        <v>105</v>
      </c>
      <c r="T210" s="1583"/>
      <c r="U210" s="1583"/>
      <c r="V210" s="1583"/>
      <c r="W210" s="1583"/>
      <c r="X210" s="1583"/>
      <c r="Y210" s="1583"/>
      <c r="Z210" s="1583"/>
      <c r="AA210" s="1931" t="s">
        <v>306</v>
      </c>
      <c r="AB210" s="1583"/>
      <c r="AC210" s="1583"/>
      <c r="AD210" s="1583"/>
      <c r="AE210" s="1583"/>
      <c r="AF210" s="1931" t="s">
        <v>307</v>
      </c>
      <c r="AG210" s="1583"/>
      <c r="AH210" s="1583"/>
      <c r="AI210" s="472" t="s">
        <v>86</v>
      </c>
      <c r="AJ210" s="1933" t="s">
        <v>308</v>
      </c>
      <c r="AK210" s="1583"/>
      <c r="AL210" s="1583"/>
      <c r="AM210" s="1583"/>
      <c r="AN210" s="1583"/>
      <c r="AO210" s="1583"/>
      <c r="AP210" s="471">
        <v>394400000</v>
      </c>
      <c r="AQ210" s="531">
        <v>0</v>
      </c>
      <c r="AR210" s="470">
        <v>0</v>
      </c>
      <c r="AS210" s="470">
        <v>0</v>
      </c>
      <c r="AT210" s="530">
        <v>2129998</v>
      </c>
      <c r="AU210" s="471">
        <v>-2129998</v>
      </c>
      <c r="AV210" s="530">
        <v>7559842</v>
      </c>
      <c r="AW210" s="471">
        <v>-5429844</v>
      </c>
      <c r="AX210" s="530">
        <v>8630583</v>
      </c>
      <c r="AY210" s="471">
        <v>-1070741</v>
      </c>
      <c r="AZ210" s="471">
        <v>8630583</v>
      </c>
      <c r="BA210" s="470">
        <v>0</v>
      </c>
      <c r="BB210" s="470">
        <v>0</v>
      </c>
    </row>
    <row r="211" spans="1:54" x14ac:dyDescent="0.25">
      <c r="A211" s="1931" t="s">
        <v>120</v>
      </c>
      <c r="B211" s="1583"/>
      <c r="C211" s="1931" t="s">
        <v>355</v>
      </c>
      <c r="D211" s="1583"/>
      <c r="E211" s="1931" t="s">
        <v>357</v>
      </c>
      <c r="F211" s="1583"/>
      <c r="G211" s="1931" t="s">
        <v>312</v>
      </c>
      <c r="H211" s="1583"/>
      <c r="I211" s="1931" t="s">
        <v>313</v>
      </c>
      <c r="J211" s="1583"/>
      <c r="K211" s="1583"/>
      <c r="L211" s="1931" t="s">
        <v>315</v>
      </c>
      <c r="M211" s="1583"/>
      <c r="N211" s="1583"/>
      <c r="O211" s="1931" t="s">
        <v>325</v>
      </c>
      <c r="P211" s="1583"/>
      <c r="Q211" s="1931"/>
      <c r="R211" s="1583"/>
      <c r="S211" s="1932" t="s">
        <v>362</v>
      </c>
      <c r="T211" s="1583"/>
      <c r="U211" s="1583"/>
      <c r="V211" s="1583"/>
      <c r="W211" s="1583"/>
      <c r="X211" s="1583"/>
      <c r="Y211" s="1583"/>
      <c r="Z211" s="1583"/>
      <c r="AA211" s="1931" t="s">
        <v>306</v>
      </c>
      <c r="AB211" s="1583"/>
      <c r="AC211" s="1583"/>
      <c r="AD211" s="1583"/>
      <c r="AE211" s="1583"/>
      <c r="AF211" s="1931" t="s">
        <v>307</v>
      </c>
      <c r="AG211" s="1583"/>
      <c r="AH211" s="1583"/>
      <c r="AI211" s="472" t="s">
        <v>86</v>
      </c>
      <c r="AJ211" s="1933" t="s">
        <v>308</v>
      </c>
      <c r="AK211" s="1583"/>
      <c r="AL211" s="1583"/>
      <c r="AM211" s="1583"/>
      <c r="AN211" s="1583"/>
      <c r="AO211" s="1583"/>
      <c r="AP211" s="471">
        <v>230000000</v>
      </c>
      <c r="AQ211" s="531">
        <v>0</v>
      </c>
      <c r="AR211" s="471">
        <v>60000000</v>
      </c>
      <c r="AS211" s="470">
        <v>0</v>
      </c>
      <c r="AT211" s="531">
        <v>0</v>
      </c>
      <c r="AU211" s="470">
        <v>0</v>
      </c>
      <c r="AV211" s="531">
        <v>0</v>
      </c>
      <c r="AW211" s="470">
        <v>0</v>
      </c>
      <c r="AX211" s="531">
        <v>0</v>
      </c>
      <c r="AY211" s="470">
        <v>0</v>
      </c>
      <c r="AZ211" s="470">
        <v>0</v>
      </c>
      <c r="BA211" s="470">
        <v>0</v>
      </c>
      <c r="BB211" s="470">
        <v>0</v>
      </c>
    </row>
    <row r="212" spans="1:54" x14ac:dyDescent="0.25">
      <c r="A212" s="1931" t="s">
        <v>120</v>
      </c>
      <c r="B212" s="1583"/>
      <c r="C212" s="1931" t="s">
        <v>355</v>
      </c>
      <c r="D212" s="1583"/>
      <c r="E212" s="1931" t="s">
        <v>357</v>
      </c>
      <c r="F212" s="1583"/>
      <c r="G212" s="1931" t="s">
        <v>312</v>
      </c>
      <c r="H212" s="1583"/>
      <c r="I212" s="1931" t="s">
        <v>313</v>
      </c>
      <c r="J212" s="1583"/>
      <c r="K212" s="1583"/>
      <c r="L212" s="1931" t="s">
        <v>315</v>
      </c>
      <c r="M212" s="1583"/>
      <c r="N212" s="1583"/>
      <c r="O212" s="1931" t="s">
        <v>101</v>
      </c>
      <c r="P212" s="1583"/>
      <c r="Q212" s="1931"/>
      <c r="R212" s="1583"/>
      <c r="S212" s="1932" t="s">
        <v>363</v>
      </c>
      <c r="T212" s="1583"/>
      <c r="U212" s="1583"/>
      <c r="V212" s="1583"/>
      <c r="W212" s="1583"/>
      <c r="X212" s="1583"/>
      <c r="Y212" s="1583"/>
      <c r="Z212" s="1583"/>
      <c r="AA212" s="1931" t="s">
        <v>306</v>
      </c>
      <c r="AB212" s="1583"/>
      <c r="AC212" s="1583"/>
      <c r="AD212" s="1583"/>
      <c r="AE212" s="1583"/>
      <c r="AF212" s="1931" t="s">
        <v>307</v>
      </c>
      <c r="AG212" s="1583"/>
      <c r="AH212" s="1583"/>
      <c r="AI212" s="472" t="s">
        <v>86</v>
      </c>
      <c r="AJ212" s="1933" t="s">
        <v>308</v>
      </c>
      <c r="AK212" s="1583"/>
      <c r="AL212" s="1583"/>
      <c r="AM212" s="1583"/>
      <c r="AN212" s="1583"/>
      <c r="AO212" s="1583"/>
      <c r="AP212" s="471">
        <v>1200000</v>
      </c>
      <c r="AQ212" s="531">
        <v>0</v>
      </c>
      <c r="AR212" s="471">
        <v>1200000</v>
      </c>
      <c r="AS212" s="470">
        <v>0</v>
      </c>
      <c r="AT212" s="531">
        <v>0</v>
      </c>
      <c r="AU212" s="470">
        <v>0</v>
      </c>
      <c r="AV212" s="531">
        <v>0</v>
      </c>
      <c r="AW212" s="470">
        <v>0</v>
      </c>
      <c r="AX212" s="531">
        <v>0</v>
      </c>
      <c r="AY212" s="470">
        <v>0</v>
      </c>
      <c r="AZ212" s="470">
        <v>0</v>
      </c>
      <c r="BA212" s="470">
        <v>0</v>
      </c>
      <c r="BB212" s="470">
        <v>0</v>
      </c>
    </row>
    <row r="213" spans="1:54" x14ac:dyDescent="0.25">
      <c r="A213" s="1935" t="s">
        <v>120</v>
      </c>
      <c r="B213" s="1583"/>
      <c r="C213" s="1935" t="s">
        <v>355</v>
      </c>
      <c r="D213" s="1583"/>
      <c r="E213" s="1935" t="s">
        <v>357</v>
      </c>
      <c r="F213" s="1583"/>
      <c r="G213" s="1935" t="s">
        <v>312</v>
      </c>
      <c r="H213" s="1583"/>
      <c r="I213" s="1935" t="s">
        <v>313</v>
      </c>
      <c r="J213" s="1583"/>
      <c r="K213" s="1583"/>
      <c r="L213" s="1935" t="s">
        <v>322</v>
      </c>
      <c r="M213" s="1583"/>
      <c r="N213" s="1583"/>
      <c r="O213" s="1935"/>
      <c r="P213" s="1583"/>
      <c r="Q213" s="1935"/>
      <c r="R213" s="1583"/>
      <c r="S213" s="1934" t="s">
        <v>456</v>
      </c>
      <c r="T213" s="1583"/>
      <c r="U213" s="1583"/>
      <c r="V213" s="1583"/>
      <c r="W213" s="1583"/>
      <c r="X213" s="1583"/>
      <c r="Y213" s="1583"/>
      <c r="Z213" s="1583"/>
      <c r="AA213" s="1935" t="s">
        <v>306</v>
      </c>
      <c r="AB213" s="1583"/>
      <c r="AC213" s="1583"/>
      <c r="AD213" s="1583"/>
      <c r="AE213" s="1583"/>
      <c r="AF213" s="1935" t="s">
        <v>307</v>
      </c>
      <c r="AG213" s="1583"/>
      <c r="AH213" s="1583"/>
      <c r="AI213" s="475" t="s">
        <v>319</v>
      </c>
      <c r="AJ213" s="1936" t="s">
        <v>455</v>
      </c>
      <c r="AK213" s="1583"/>
      <c r="AL213" s="1583"/>
      <c r="AM213" s="1583"/>
      <c r="AN213" s="1583"/>
      <c r="AO213" s="1583"/>
      <c r="AP213" s="474">
        <v>2815325822</v>
      </c>
      <c r="AQ213" s="527">
        <v>165600000</v>
      </c>
      <c r="AR213" s="474">
        <v>2343725822</v>
      </c>
      <c r="AS213" s="473">
        <v>0</v>
      </c>
      <c r="AT213" s="527">
        <v>328800000</v>
      </c>
      <c r="AU213" s="474">
        <v>-163200000</v>
      </c>
      <c r="AV213" s="528">
        <v>0</v>
      </c>
      <c r="AW213" s="474">
        <v>328800000</v>
      </c>
      <c r="AX213" s="528">
        <v>0</v>
      </c>
      <c r="AY213" s="473">
        <v>0</v>
      </c>
      <c r="AZ213" s="473">
        <v>0</v>
      </c>
      <c r="BA213" s="473">
        <v>0</v>
      </c>
      <c r="BB213" s="473">
        <v>0</v>
      </c>
    </row>
    <row r="214" spans="1:54" x14ac:dyDescent="0.25">
      <c r="A214" s="1931" t="s">
        <v>120</v>
      </c>
      <c r="B214" s="1583"/>
      <c r="C214" s="1931" t="s">
        <v>355</v>
      </c>
      <c r="D214" s="1583"/>
      <c r="E214" s="1931" t="s">
        <v>357</v>
      </c>
      <c r="F214" s="1583"/>
      <c r="G214" s="1931" t="s">
        <v>312</v>
      </c>
      <c r="H214" s="1583"/>
      <c r="I214" s="1931" t="s">
        <v>313</v>
      </c>
      <c r="J214" s="1583"/>
      <c r="K214" s="1583"/>
      <c r="L214" s="1931" t="s">
        <v>322</v>
      </c>
      <c r="M214" s="1583"/>
      <c r="N214" s="1583"/>
      <c r="O214" s="1931" t="s">
        <v>312</v>
      </c>
      <c r="P214" s="1583"/>
      <c r="Q214" s="1931"/>
      <c r="R214" s="1583"/>
      <c r="S214" s="1932" t="s">
        <v>365</v>
      </c>
      <c r="T214" s="1583"/>
      <c r="U214" s="1583"/>
      <c r="V214" s="1583"/>
      <c r="W214" s="1583"/>
      <c r="X214" s="1583"/>
      <c r="Y214" s="1583"/>
      <c r="Z214" s="1583"/>
      <c r="AA214" s="1931" t="s">
        <v>306</v>
      </c>
      <c r="AB214" s="1583"/>
      <c r="AC214" s="1583"/>
      <c r="AD214" s="1583"/>
      <c r="AE214" s="1583"/>
      <c r="AF214" s="1931" t="s">
        <v>307</v>
      </c>
      <c r="AG214" s="1583"/>
      <c r="AH214" s="1583"/>
      <c r="AI214" s="472" t="s">
        <v>319</v>
      </c>
      <c r="AJ214" s="1933" t="s">
        <v>455</v>
      </c>
      <c r="AK214" s="1583"/>
      <c r="AL214" s="1583"/>
      <c r="AM214" s="1583"/>
      <c r="AN214" s="1583"/>
      <c r="AO214" s="1583"/>
      <c r="AP214" s="471">
        <v>1217200000</v>
      </c>
      <c r="AQ214" s="530">
        <v>165600000</v>
      </c>
      <c r="AR214" s="471">
        <v>745600000</v>
      </c>
      <c r="AS214" s="470">
        <v>0</v>
      </c>
      <c r="AT214" s="530">
        <v>328800000</v>
      </c>
      <c r="AU214" s="471">
        <v>-163200000</v>
      </c>
      <c r="AV214" s="531">
        <v>0</v>
      </c>
      <c r="AW214" s="471">
        <v>328800000</v>
      </c>
      <c r="AX214" s="531">
        <v>0</v>
      </c>
      <c r="AY214" s="470">
        <v>0</v>
      </c>
      <c r="AZ214" s="470">
        <v>0</v>
      </c>
      <c r="BA214" s="470">
        <v>0</v>
      </c>
      <c r="BB214" s="470">
        <v>0</v>
      </c>
    </row>
    <row r="215" spans="1:54" x14ac:dyDescent="0.25">
      <c r="A215" s="1931" t="s">
        <v>120</v>
      </c>
      <c r="B215" s="1583"/>
      <c r="C215" s="1931" t="s">
        <v>355</v>
      </c>
      <c r="D215" s="1583"/>
      <c r="E215" s="1931" t="s">
        <v>357</v>
      </c>
      <c r="F215" s="1583"/>
      <c r="G215" s="1931" t="s">
        <v>312</v>
      </c>
      <c r="H215" s="1583"/>
      <c r="I215" s="1931" t="s">
        <v>313</v>
      </c>
      <c r="J215" s="1583"/>
      <c r="K215" s="1583"/>
      <c r="L215" s="1931" t="s">
        <v>322</v>
      </c>
      <c r="M215" s="1583"/>
      <c r="N215" s="1583"/>
      <c r="O215" s="1931" t="s">
        <v>315</v>
      </c>
      <c r="P215" s="1583"/>
      <c r="Q215" s="1931"/>
      <c r="R215" s="1583"/>
      <c r="S215" s="1932" t="s">
        <v>360</v>
      </c>
      <c r="T215" s="1583"/>
      <c r="U215" s="1583"/>
      <c r="V215" s="1583"/>
      <c r="W215" s="1583"/>
      <c r="X215" s="1583"/>
      <c r="Y215" s="1583"/>
      <c r="Z215" s="1583"/>
      <c r="AA215" s="1931" t="s">
        <v>306</v>
      </c>
      <c r="AB215" s="1583"/>
      <c r="AC215" s="1583"/>
      <c r="AD215" s="1583"/>
      <c r="AE215" s="1583"/>
      <c r="AF215" s="1931" t="s">
        <v>307</v>
      </c>
      <c r="AG215" s="1583"/>
      <c r="AH215" s="1583"/>
      <c r="AI215" s="472" t="s">
        <v>319</v>
      </c>
      <c r="AJ215" s="1933" t="s">
        <v>455</v>
      </c>
      <c r="AK215" s="1583"/>
      <c r="AL215" s="1583"/>
      <c r="AM215" s="1583"/>
      <c r="AN215" s="1583"/>
      <c r="AO215" s="1583"/>
      <c r="AP215" s="471">
        <v>228000000</v>
      </c>
      <c r="AQ215" s="531">
        <v>0</v>
      </c>
      <c r="AR215" s="471">
        <v>228000000</v>
      </c>
      <c r="AS215" s="470">
        <v>0</v>
      </c>
      <c r="AT215" s="531">
        <v>0</v>
      </c>
      <c r="AU215" s="470">
        <v>0</v>
      </c>
      <c r="AV215" s="531">
        <v>0</v>
      </c>
      <c r="AW215" s="470">
        <v>0</v>
      </c>
      <c r="AX215" s="531">
        <v>0</v>
      </c>
      <c r="AY215" s="470">
        <v>0</v>
      </c>
      <c r="AZ215" s="470">
        <v>0</v>
      </c>
      <c r="BA215" s="470">
        <v>0</v>
      </c>
      <c r="BB215" s="470">
        <v>0</v>
      </c>
    </row>
    <row r="216" spans="1:54" x14ac:dyDescent="0.25">
      <c r="A216" s="1931" t="s">
        <v>120</v>
      </c>
      <c r="B216" s="1583"/>
      <c r="C216" s="1931" t="s">
        <v>355</v>
      </c>
      <c r="D216" s="1583"/>
      <c r="E216" s="1931" t="s">
        <v>357</v>
      </c>
      <c r="F216" s="1583"/>
      <c r="G216" s="1931" t="s">
        <v>312</v>
      </c>
      <c r="H216" s="1583"/>
      <c r="I216" s="1931" t="s">
        <v>313</v>
      </c>
      <c r="J216" s="1583"/>
      <c r="K216" s="1583"/>
      <c r="L216" s="1931" t="s">
        <v>322</v>
      </c>
      <c r="M216" s="1583"/>
      <c r="N216" s="1583"/>
      <c r="O216" s="1931" t="s">
        <v>322</v>
      </c>
      <c r="P216" s="1583"/>
      <c r="Q216" s="1931"/>
      <c r="R216" s="1583"/>
      <c r="S216" s="1932" t="s">
        <v>361</v>
      </c>
      <c r="T216" s="1583"/>
      <c r="U216" s="1583"/>
      <c r="V216" s="1583"/>
      <c r="W216" s="1583"/>
      <c r="X216" s="1583"/>
      <c r="Y216" s="1583"/>
      <c r="Z216" s="1583"/>
      <c r="AA216" s="1931" t="s">
        <v>306</v>
      </c>
      <c r="AB216" s="1583"/>
      <c r="AC216" s="1583"/>
      <c r="AD216" s="1583"/>
      <c r="AE216" s="1583"/>
      <c r="AF216" s="1931" t="s">
        <v>307</v>
      </c>
      <c r="AG216" s="1583"/>
      <c r="AH216" s="1583"/>
      <c r="AI216" s="472" t="s">
        <v>319</v>
      </c>
      <c r="AJ216" s="1933" t="s">
        <v>455</v>
      </c>
      <c r="AK216" s="1583"/>
      <c r="AL216" s="1583"/>
      <c r="AM216" s="1583"/>
      <c r="AN216" s="1583"/>
      <c r="AO216" s="1583"/>
      <c r="AP216" s="471">
        <v>164000000</v>
      </c>
      <c r="AQ216" s="531">
        <v>0</v>
      </c>
      <c r="AR216" s="471">
        <v>164000000</v>
      </c>
      <c r="AS216" s="470">
        <v>0</v>
      </c>
      <c r="AT216" s="531">
        <v>0</v>
      </c>
      <c r="AU216" s="470">
        <v>0</v>
      </c>
      <c r="AV216" s="531">
        <v>0</v>
      </c>
      <c r="AW216" s="470">
        <v>0</v>
      </c>
      <c r="AX216" s="531">
        <v>0</v>
      </c>
      <c r="AY216" s="470">
        <v>0</v>
      </c>
      <c r="AZ216" s="470">
        <v>0</v>
      </c>
      <c r="BA216" s="470">
        <v>0</v>
      </c>
      <c r="BB216" s="470">
        <v>0</v>
      </c>
    </row>
    <row r="217" spans="1:54" x14ac:dyDescent="0.25">
      <c r="A217" s="1931" t="s">
        <v>120</v>
      </c>
      <c r="B217" s="1583"/>
      <c r="C217" s="1931" t="s">
        <v>355</v>
      </c>
      <c r="D217" s="1583"/>
      <c r="E217" s="1931" t="s">
        <v>357</v>
      </c>
      <c r="F217" s="1583"/>
      <c r="G217" s="1931" t="s">
        <v>312</v>
      </c>
      <c r="H217" s="1583"/>
      <c r="I217" s="1931" t="s">
        <v>313</v>
      </c>
      <c r="J217" s="1583"/>
      <c r="K217" s="1583"/>
      <c r="L217" s="1931" t="s">
        <v>322</v>
      </c>
      <c r="M217" s="1583"/>
      <c r="N217" s="1583"/>
      <c r="O217" s="1931" t="s">
        <v>316</v>
      </c>
      <c r="P217" s="1583"/>
      <c r="Q217" s="1931"/>
      <c r="R217" s="1583"/>
      <c r="S217" s="1932" t="s">
        <v>105</v>
      </c>
      <c r="T217" s="1583"/>
      <c r="U217" s="1583"/>
      <c r="V217" s="1583"/>
      <c r="W217" s="1583"/>
      <c r="X217" s="1583"/>
      <c r="Y217" s="1583"/>
      <c r="Z217" s="1583"/>
      <c r="AA217" s="1931" t="s">
        <v>306</v>
      </c>
      <c r="AB217" s="1583"/>
      <c r="AC217" s="1583"/>
      <c r="AD217" s="1583"/>
      <c r="AE217" s="1583"/>
      <c r="AF217" s="1931" t="s">
        <v>307</v>
      </c>
      <c r="AG217" s="1583"/>
      <c r="AH217" s="1583"/>
      <c r="AI217" s="472" t="s">
        <v>319</v>
      </c>
      <c r="AJ217" s="1933" t="s">
        <v>455</v>
      </c>
      <c r="AK217" s="1583"/>
      <c r="AL217" s="1583"/>
      <c r="AM217" s="1583"/>
      <c r="AN217" s="1583"/>
      <c r="AO217" s="1583"/>
      <c r="AP217" s="471">
        <v>361540000</v>
      </c>
      <c r="AQ217" s="531">
        <v>0</v>
      </c>
      <c r="AR217" s="471">
        <v>361540000</v>
      </c>
      <c r="AS217" s="470">
        <v>0</v>
      </c>
      <c r="AT217" s="531">
        <v>0</v>
      </c>
      <c r="AU217" s="470">
        <v>0</v>
      </c>
      <c r="AV217" s="531">
        <v>0</v>
      </c>
      <c r="AW217" s="470">
        <v>0</v>
      </c>
      <c r="AX217" s="531">
        <v>0</v>
      </c>
      <c r="AY217" s="470">
        <v>0</v>
      </c>
      <c r="AZ217" s="470">
        <v>0</v>
      </c>
      <c r="BA217" s="470">
        <v>0</v>
      </c>
      <c r="BB217" s="470">
        <v>0</v>
      </c>
    </row>
    <row r="218" spans="1:54" x14ac:dyDescent="0.25">
      <c r="A218" s="1931" t="s">
        <v>120</v>
      </c>
      <c r="B218" s="1583"/>
      <c r="C218" s="1931" t="s">
        <v>355</v>
      </c>
      <c r="D218" s="1583"/>
      <c r="E218" s="1931" t="s">
        <v>357</v>
      </c>
      <c r="F218" s="1583"/>
      <c r="G218" s="1931" t="s">
        <v>312</v>
      </c>
      <c r="H218" s="1583"/>
      <c r="I218" s="1931" t="s">
        <v>313</v>
      </c>
      <c r="J218" s="1583"/>
      <c r="K218" s="1583"/>
      <c r="L218" s="1931" t="s">
        <v>322</v>
      </c>
      <c r="M218" s="1583"/>
      <c r="N218" s="1583"/>
      <c r="O218" s="1931" t="s">
        <v>101</v>
      </c>
      <c r="P218" s="1583"/>
      <c r="Q218" s="1931"/>
      <c r="R218" s="1583"/>
      <c r="S218" s="1932" t="s">
        <v>363</v>
      </c>
      <c r="T218" s="1583"/>
      <c r="U218" s="1583"/>
      <c r="V218" s="1583"/>
      <c r="W218" s="1583"/>
      <c r="X218" s="1583"/>
      <c r="Y218" s="1583"/>
      <c r="Z218" s="1583"/>
      <c r="AA218" s="1931" t="s">
        <v>306</v>
      </c>
      <c r="AB218" s="1583"/>
      <c r="AC218" s="1583"/>
      <c r="AD218" s="1583"/>
      <c r="AE218" s="1583"/>
      <c r="AF218" s="1931" t="s">
        <v>307</v>
      </c>
      <c r="AG218" s="1583"/>
      <c r="AH218" s="1583"/>
      <c r="AI218" s="472" t="s">
        <v>319</v>
      </c>
      <c r="AJ218" s="1933" t="s">
        <v>455</v>
      </c>
      <c r="AK218" s="1583"/>
      <c r="AL218" s="1583"/>
      <c r="AM218" s="1583"/>
      <c r="AN218" s="1583"/>
      <c r="AO218" s="1583"/>
      <c r="AP218" s="471">
        <v>844585822</v>
      </c>
      <c r="AQ218" s="531">
        <v>0</v>
      </c>
      <c r="AR218" s="471">
        <v>844585822</v>
      </c>
      <c r="AS218" s="470">
        <v>0</v>
      </c>
      <c r="AT218" s="531">
        <v>0</v>
      </c>
      <c r="AU218" s="470">
        <v>0</v>
      </c>
      <c r="AV218" s="531">
        <v>0</v>
      </c>
      <c r="AW218" s="470">
        <v>0</v>
      </c>
      <c r="AX218" s="531">
        <v>0</v>
      </c>
      <c r="AY218" s="470">
        <v>0</v>
      </c>
      <c r="AZ218" s="470">
        <v>0</v>
      </c>
      <c r="BA218" s="470">
        <v>0</v>
      </c>
      <c r="BB218" s="470">
        <v>0</v>
      </c>
    </row>
    <row r="219" spans="1:54" s="506" customFormat="1" x14ac:dyDescent="0.25">
      <c r="A219" s="1971" t="s">
        <v>120</v>
      </c>
      <c r="B219" s="1715"/>
      <c r="C219" s="1971" t="s">
        <v>355</v>
      </c>
      <c r="D219" s="1715"/>
      <c r="E219" s="1971" t="s">
        <v>357</v>
      </c>
      <c r="F219" s="1715"/>
      <c r="G219" s="1971" t="s">
        <v>315</v>
      </c>
      <c r="H219" s="1715"/>
      <c r="I219" s="1971"/>
      <c r="J219" s="1715"/>
      <c r="K219" s="1715"/>
      <c r="L219" s="1971"/>
      <c r="M219" s="1715"/>
      <c r="N219" s="1715"/>
      <c r="O219" s="1971"/>
      <c r="P219" s="1715"/>
      <c r="Q219" s="1971"/>
      <c r="R219" s="1715"/>
      <c r="S219" s="1973" t="s">
        <v>351</v>
      </c>
      <c r="T219" s="1715"/>
      <c r="U219" s="1715"/>
      <c r="V219" s="1715"/>
      <c r="W219" s="1715"/>
      <c r="X219" s="1715"/>
      <c r="Y219" s="1715"/>
      <c r="Z219" s="1715"/>
      <c r="AA219" s="1971" t="s">
        <v>306</v>
      </c>
      <c r="AB219" s="1715"/>
      <c r="AC219" s="1715"/>
      <c r="AD219" s="1715"/>
      <c r="AE219" s="1715"/>
      <c r="AF219" s="1971" t="s">
        <v>307</v>
      </c>
      <c r="AG219" s="1715"/>
      <c r="AH219" s="1715"/>
      <c r="AI219" s="536" t="s">
        <v>86</v>
      </c>
      <c r="AJ219" s="1972" t="s">
        <v>308</v>
      </c>
      <c r="AK219" s="1715"/>
      <c r="AL219" s="1715"/>
      <c r="AM219" s="1715"/>
      <c r="AN219" s="1715"/>
      <c r="AO219" s="1715"/>
      <c r="AP219" s="471">
        <v>1923920000</v>
      </c>
      <c r="AQ219" s="530">
        <v>80000000</v>
      </c>
      <c r="AR219" s="471">
        <v>246140540</v>
      </c>
      <c r="AS219" s="471">
        <v>-323920000</v>
      </c>
      <c r="AT219" s="530">
        <v>37815600</v>
      </c>
      <c r="AU219" s="471">
        <v>42184400</v>
      </c>
      <c r="AV219" s="537">
        <v>55644971</v>
      </c>
      <c r="AW219" s="537">
        <v>-17829371</v>
      </c>
      <c r="AX219" s="537">
        <v>56277287</v>
      </c>
      <c r="AY219" s="537">
        <v>-632316</v>
      </c>
      <c r="AZ219" s="537">
        <v>56277287</v>
      </c>
      <c r="BA219" s="538">
        <v>0</v>
      </c>
      <c r="BB219" s="538">
        <v>0</v>
      </c>
    </row>
    <row r="220" spans="1:54" x14ac:dyDescent="0.25">
      <c r="A220" s="1935" t="s">
        <v>120</v>
      </c>
      <c r="B220" s="1583"/>
      <c r="C220" s="1935" t="s">
        <v>355</v>
      </c>
      <c r="D220" s="1583"/>
      <c r="E220" s="1935" t="s">
        <v>357</v>
      </c>
      <c r="F220" s="1583"/>
      <c r="G220" s="1935" t="s">
        <v>315</v>
      </c>
      <c r="H220" s="1583"/>
      <c r="I220" s="1935" t="s">
        <v>313</v>
      </c>
      <c r="J220" s="1583"/>
      <c r="K220" s="1583"/>
      <c r="L220" s="1935"/>
      <c r="M220" s="1583"/>
      <c r="N220" s="1583"/>
      <c r="O220" s="1935"/>
      <c r="P220" s="1583"/>
      <c r="Q220" s="1935"/>
      <c r="R220" s="1583"/>
      <c r="S220" s="1934" t="s">
        <v>351</v>
      </c>
      <c r="T220" s="1583"/>
      <c r="U220" s="1583"/>
      <c r="V220" s="1583"/>
      <c r="W220" s="1583"/>
      <c r="X220" s="1583"/>
      <c r="Y220" s="1583"/>
      <c r="Z220" s="1583"/>
      <c r="AA220" s="1935" t="s">
        <v>306</v>
      </c>
      <c r="AB220" s="1583"/>
      <c r="AC220" s="1583"/>
      <c r="AD220" s="1583"/>
      <c r="AE220" s="1583"/>
      <c r="AF220" s="1935" t="s">
        <v>307</v>
      </c>
      <c r="AG220" s="1583"/>
      <c r="AH220" s="1583"/>
      <c r="AI220" s="475" t="s">
        <v>86</v>
      </c>
      <c r="AJ220" s="1936" t="s">
        <v>308</v>
      </c>
      <c r="AK220" s="1583"/>
      <c r="AL220" s="1583"/>
      <c r="AM220" s="1583"/>
      <c r="AN220" s="1583"/>
      <c r="AO220" s="1583"/>
      <c r="AP220" s="474">
        <v>1600000000</v>
      </c>
      <c r="AQ220" s="527">
        <v>80000000</v>
      </c>
      <c r="AR220" s="474">
        <v>246140540</v>
      </c>
      <c r="AS220" s="473">
        <v>0</v>
      </c>
      <c r="AT220" s="527">
        <v>37815600</v>
      </c>
      <c r="AU220" s="474">
        <v>42184400</v>
      </c>
      <c r="AV220" s="527">
        <v>55644971</v>
      </c>
      <c r="AW220" s="474">
        <v>-17829371</v>
      </c>
      <c r="AX220" s="527">
        <v>56277287</v>
      </c>
      <c r="AY220" s="474">
        <v>-632316</v>
      </c>
      <c r="AZ220" s="474">
        <v>56277287</v>
      </c>
      <c r="BA220" s="473">
        <v>0</v>
      </c>
      <c r="BB220" s="473">
        <v>0</v>
      </c>
    </row>
    <row r="221" spans="1:54" x14ac:dyDescent="0.25">
      <c r="A221" s="1935" t="s">
        <v>120</v>
      </c>
      <c r="B221" s="1583"/>
      <c r="C221" s="1935" t="s">
        <v>355</v>
      </c>
      <c r="D221" s="1583"/>
      <c r="E221" s="1935" t="s">
        <v>357</v>
      </c>
      <c r="F221" s="1583"/>
      <c r="G221" s="1935" t="s">
        <v>315</v>
      </c>
      <c r="H221" s="1583"/>
      <c r="I221" s="1935" t="s">
        <v>313</v>
      </c>
      <c r="J221" s="1583"/>
      <c r="K221" s="1583"/>
      <c r="L221" s="1935" t="s">
        <v>312</v>
      </c>
      <c r="M221" s="1583"/>
      <c r="N221" s="1583"/>
      <c r="O221" s="1935"/>
      <c r="P221" s="1583"/>
      <c r="Q221" s="1935"/>
      <c r="R221" s="1583"/>
      <c r="S221" s="1934" t="s">
        <v>364</v>
      </c>
      <c r="T221" s="1583"/>
      <c r="U221" s="1583"/>
      <c r="V221" s="1583"/>
      <c r="W221" s="1583"/>
      <c r="X221" s="1583"/>
      <c r="Y221" s="1583"/>
      <c r="Z221" s="1583"/>
      <c r="AA221" s="1935" t="s">
        <v>306</v>
      </c>
      <c r="AB221" s="1583"/>
      <c r="AC221" s="1583"/>
      <c r="AD221" s="1583"/>
      <c r="AE221" s="1583"/>
      <c r="AF221" s="1935" t="s">
        <v>307</v>
      </c>
      <c r="AG221" s="1583"/>
      <c r="AH221" s="1583"/>
      <c r="AI221" s="475" t="s">
        <v>86</v>
      </c>
      <c r="AJ221" s="1936" t="s">
        <v>308</v>
      </c>
      <c r="AK221" s="1583"/>
      <c r="AL221" s="1583"/>
      <c r="AM221" s="1583"/>
      <c r="AN221" s="1583"/>
      <c r="AO221" s="1583"/>
      <c r="AP221" s="474">
        <v>382300000</v>
      </c>
      <c r="AQ221" s="527">
        <v>80000000</v>
      </c>
      <c r="AR221" s="474">
        <v>97300000</v>
      </c>
      <c r="AS221" s="473">
        <v>0</v>
      </c>
      <c r="AT221" s="527">
        <v>880067</v>
      </c>
      <c r="AU221" s="474">
        <v>79119933</v>
      </c>
      <c r="AV221" s="528">
        <v>0</v>
      </c>
      <c r="AW221" s="474">
        <v>880067</v>
      </c>
      <c r="AX221" s="527">
        <v>575294</v>
      </c>
      <c r="AY221" s="474">
        <v>-575294</v>
      </c>
      <c r="AZ221" s="474">
        <v>575294</v>
      </c>
      <c r="BA221" s="473">
        <v>0</v>
      </c>
      <c r="BB221" s="473">
        <v>0</v>
      </c>
    </row>
    <row r="222" spans="1:54" x14ac:dyDescent="0.25">
      <c r="A222" s="1931" t="s">
        <v>120</v>
      </c>
      <c r="B222" s="1583"/>
      <c r="C222" s="1931" t="s">
        <v>355</v>
      </c>
      <c r="D222" s="1583"/>
      <c r="E222" s="1931" t="s">
        <v>357</v>
      </c>
      <c r="F222" s="1583"/>
      <c r="G222" s="1931" t="s">
        <v>315</v>
      </c>
      <c r="H222" s="1583"/>
      <c r="I222" s="1931" t="s">
        <v>313</v>
      </c>
      <c r="J222" s="1583"/>
      <c r="K222" s="1583"/>
      <c r="L222" s="1931" t="s">
        <v>312</v>
      </c>
      <c r="M222" s="1583"/>
      <c r="N222" s="1583"/>
      <c r="O222" s="1931" t="s">
        <v>312</v>
      </c>
      <c r="P222" s="1583"/>
      <c r="Q222" s="1931"/>
      <c r="R222" s="1583"/>
      <c r="S222" s="1932" t="s">
        <v>365</v>
      </c>
      <c r="T222" s="1583"/>
      <c r="U222" s="1583"/>
      <c r="V222" s="1583"/>
      <c r="W222" s="1583"/>
      <c r="X222" s="1583"/>
      <c r="Y222" s="1583"/>
      <c r="Z222" s="1583"/>
      <c r="AA222" s="1931" t="s">
        <v>306</v>
      </c>
      <c r="AB222" s="1583"/>
      <c r="AC222" s="1583"/>
      <c r="AD222" s="1583"/>
      <c r="AE222" s="1583"/>
      <c r="AF222" s="1931" t="s">
        <v>307</v>
      </c>
      <c r="AG222" s="1583"/>
      <c r="AH222" s="1583"/>
      <c r="AI222" s="472" t="s">
        <v>86</v>
      </c>
      <c r="AJ222" s="1933" t="s">
        <v>308</v>
      </c>
      <c r="AK222" s="1583"/>
      <c r="AL222" s="1583"/>
      <c r="AM222" s="1583"/>
      <c r="AN222" s="1583"/>
      <c r="AO222" s="1583"/>
      <c r="AP222" s="471">
        <v>177300000</v>
      </c>
      <c r="AQ222" s="530">
        <v>80000000</v>
      </c>
      <c r="AR222" s="471">
        <v>97300000</v>
      </c>
      <c r="AS222" s="470">
        <v>0</v>
      </c>
      <c r="AT222" s="531">
        <v>0</v>
      </c>
      <c r="AU222" s="471">
        <v>80000000</v>
      </c>
      <c r="AV222" s="531">
        <v>0</v>
      </c>
      <c r="AW222" s="470">
        <v>0</v>
      </c>
      <c r="AX222" s="531">
        <v>0</v>
      </c>
      <c r="AY222" s="470">
        <v>0</v>
      </c>
      <c r="AZ222" s="470">
        <v>0</v>
      </c>
      <c r="BA222" s="470">
        <v>0</v>
      </c>
      <c r="BB222" s="470">
        <v>0</v>
      </c>
    </row>
    <row r="223" spans="1:54" x14ac:dyDescent="0.25">
      <c r="A223" s="1931" t="s">
        <v>120</v>
      </c>
      <c r="B223" s="1583"/>
      <c r="C223" s="1931" t="s">
        <v>355</v>
      </c>
      <c r="D223" s="1583"/>
      <c r="E223" s="1931" t="s">
        <v>357</v>
      </c>
      <c r="F223" s="1583"/>
      <c r="G223" s="1931" t="s">
        <v>315</v>
      </c>
      <c r="H223" s="1583"/>
      <c r="I223" s="1931" t="s">
        <v>313</v>
      </c>
      <c r="J223" s="1583"/>
      <c r="K223" s="1583"/>
      <c r="L223" s="1931" t="s">
        <v>312</v>
      </c>
      <c r="M223" s="1583"/>
      <c r="N223" s="1583"/>
      <c r="O223" s="1931" t="s">
        <v>315</v>
      </c>
      <c r="P223" s="1583"/>
      <c r="Q223" s="1931"/>
      <c r="R223" s="1583"/>
      <c r="S223" s="1932" t="s">
        <v>360</v>
      </c>
      <c r="T223" s="1583"/>
      <c r="U223" s="1583"/>
      <c r="V223" s="1583"/>
      <c r="W223" s="1583"/>
      <c r="X223" s="1583"/>
      <c r="Y223" s="1583"/>
      <c r="Z223" s="1583"/>
      <c r="AA223" s="1931" t="s">
        <v>306</v>
      </c>
      <c r="AB223" s="1583"/>
      <c r="AC223" s="1583"/>
      <c r="AD223" s="1583"/>
      <c r="AE223" s="1583"/>
      <c r="AF223" s="1931" t="s">
        <v>307</v>
      </c>
      <c r="AG223" s="1583"/>
      <c r="AH223" s="1583"/>
      <c r="AI223" s="472" t="s">
        <v>86</v>
      </c>
      <c r="AJ223" s="1933" t="s">
        <v>308</v>
      </c>
      <c r="AK223" s="1583"/>
      <c r="AL223" s="1583"/>
      <c r="AM223" s="1583"/>
      <c r="AN223" s="1583"/>
      <c r="AO223" s="1583"/>
      <c r="AP223" s="471">
        <v>175000000</v>
      </c>
      <c r="AQ223" s="531">
        <v>0</v>
      </c>
      <c r="AR223" s="470">
        <v>0</v>
      </c>
      <c r="AS223" s="470">
        <v>0</v>
      </c>
      <c r="AT223" s="531">
        <v>0</v>
      </c>
      <c r="AU223" s="470">
        <v>0</v>
      </c>
      <c r="AV223" s="531">
        <v>0</v>
      </c>
      <c r="AW223" s="470">
        <v>0</v>
      </c>
      <c r="AX223" s="531">
        <v>0</v>
      </c>
      <c r="AY223" s="470">
        <v>0</v>
      </c>
      <c r="AZ223" s="470">
        <v>0</v>
      </c>
      <c r="BA223" s="470">
        <v>0</v>
      </c>
      <c r="BB223" s="470">
        <v>0</v>
      </c>
    </row>
    <row r="224" spans="1:54" x14ac:dyDescent="0.25">
      <c r="A224" s="1931" t="s">
        <v>120</v>
      </c>
      <c r="B224" s="1583"/>
      <c r="C224" s="1931" t="s">
        <v>355</v>
      </c>
      <c r="D224" s="1583"/>
      <c r="E224" s="1931" t="s">
        <v>357</v>
      </c>
      <c r="F224" s="1583"/>
      <c r="G224" s="1931" t="s">
        <v>315</v>
      </c>
      <c r="H224" s="1583"/>
      <c r="I224" s="1931" t="s">
        <v>313</v>
      </c>
      <c r="J224" s="1583"/>
      <c r="K224" s="1583"/>
      <c r="L224" s="1931" t="s">
        <v>312</v>
      </c>
      <c r="M224" s="1583"/>
      <c r="N224" s="1583"/>
      <c r="O224" s="1931" t="s">
        <v>322</v>
      </c>
      <c r="P224" s="1583"/>
      <c r="Q224" s="1931"/>
      <c r="R224" s="1583"/>
      <c r="S224" s="1932" t="s">
        <v>361</v>
      </c>
      <c r="T224" s="1583"/>
      <c r="U224" s="1583"/>
      <c r="V224" s="1583"/>
      <c r="W224" s="1583"/>
      <c r="X224" s="1583"/>
      <c r="Y224" s="1583"/>
      <c r="Z224" s="1583"/>
      <c r="AA224" s="1931" t="s">
        <v>306</v>
      </c>
      <c r="AB224" s="1583"/>
      <c r="AC224" s="1583"/>
      <c r="AD224" s="1583"/>
      <c r="AE224" s="1583"/>
      <c r="AF224" s="1931" t="s">
        <v>307</v>
      </c>
      <c r="AG224" s="1583"/>
      <c r="AH224" s="1583"/>
      <c r="AI224" s="472" t="s">
        <v>86</v>
      </c>
      <c r="AJ224" s="1933" t="s">
        <v>308</v>
      </c>
      <c r="AK224" s="1583"/>
      <c r="AL224" s="1583"/>
      <c r="AM224" s="1583"/>
      <c r="AN224" s="1583"/>
      <c r="AO224" s="1583"/>
      <c r="AP224" s="471">
        <v>5000000</v>
      </c>
      <c r="AQ224" s="531">
        <v>0</v>
      </c>
      <c r="AR224" s="470">
        <v>0</v>
      </c>
      <c r="AS224" s="470">
        <v>0</v>
      </c>
      <c r="AT224" s="531">
        <v>0</v>
      </c>
      <c r="AU224" s="470">
        <v>0</v>
      </c>
      <c r="AV224" s="531">
        <v>0</v>
      </c>
      <c r="AW224" s="470">
        <v>0</v>
      </c>
      <c r="AX224" s="531">
        <v>0</v>
      </c>
      <c r="AY224" s="470">
        <v>0</v>
      </c>
      <c r="AZ224" s="470">
        <v>0</v>
      </c>
      <c r="BA224" s="470">
        <v>0</v>
      </c>
      <c r="BB224" s="470">
        <v>0</v>
      </c>
    </row>
    <row r="225" spans="1:54" x14ac:dyDescent="0.25">
      <c r="A225" s="1931" t="s">
        <v>120</v>
      </c>
      <c r="B225" s="1583"/>
      <c r="C225" s="1931" t="s">
        <v>355</v>
      </c>
      <c r="D225" s="1583"/>
      <c r="E225" s="1931" t="s">
        <v>357</v>
      </c>
      <c r="F225" s="1583"/>
      <c r="G225" s="1931" t="s">
        <v>315</v>
      </c>
      <c r="H225" s="1583"/>
      <c r="I225" s="1931" t="s">
        <v>313</v>
      </c>
      <c r="J225" s="1583"/>
      <c r="K225" s="1583"/>
      <c r="L225" s="1931" t="s">
        <v>312</v>
      </c>
      <c r="M225" s="1583"/>
      <c r="N225" s="1583"/>
      <c r="O225" s="1931" t="s">
        <v>316</v>
      </c>
      <c r="P225" s="1583"/>
      <c r="Q225" s="1931"/>
      <c r="R225" s="1583"/>
      <c r="S225" s="1932" t="s">
        <v>105</v>
      </c>
      <c r="T225" s="1583"/>
      <c r="U225" s="1583"/>
      <c r="V225" s="1583"/>
      <c r="W225" s="1583"/>
      <c r="X225" s="1583"/>
      <c r="Y225" s="1583"/>
      <c r="Z225" s="1583"/>
      <c r="AA225" s="1931" t="s">
        <v>306</v>
      </c>
      <c r="AB225" s="1583"/>
      <c r="AC225" s="1583"/>
      <c r="AD225" s="1583"/>
      <c r="AE225" s="1583"/>
      <c r="AF225" s="1931" t="s">
        <v>307</v>
      </c>
      <c r="AG225" s="1583"/>
      <c r="AH225" s="1583"/>
      <c r="AI225" s="472" t="s">
        <v>86</v>
      </c>
      <c r="AJ225" s="1933" t="s">
        <v>308</v>
      </c>
      <c r="AK225" s="1583"/>
      <c r="AL225" s="1583"/>
      <c r="AM225" s="1583"/>
      <c r="AN225" s="1583"/>
      <c r="AO225" s="1583"/>
      <c r="AP225" s="471">
        <v>25000000</v>
      </c>
      <c r="AQ225" s="531">
        <v>0</v>
      </c>
      <c r="AR225" s="470">
        <v>0</v>
      </c>
      <c r="AS225" s="470">
        <v>0</v>
      </c>
      <c r="AT225" s="530">
        <v>880067</v>
      </c>
      <c r="AU225" s="471">
        <v>-880067</v>
      </c>
      <c r="AV225" s="531">
        <v>0</v>
      </c>
      <c r="AW225" s="471">
        <v>880067</v>
      </c>
      <c r="AX225" s="530">
        <v>575294</v>
      </c>
      <c r="AY225" s="471">
        <v>-575294</v>
      </c>
      <c r="AZ225" s="471">
        <v>575294</v>
      </c>
      <c r="BA225" s="470">
        <v>0</v>
      </c>
      <c r="BB225" s="470">
        <v>0</v>
      </c>
    </row>
    <row r="226" spans="1:54" x14ac:dyDescent="0.25">
      <c r="A226" s="1935" t="s">
        <v>120</v>
      </c>
      <c r="B226" s="1583"/>
      <c r="C226" s="1935" t="s">
        <v>355</v>
      </c>
      <c r="D226" s="1583"/>
      <c r="E226" s="1935" t="s">
        <v>357</v>
      </c>
      <c r="F226" s="1583"/>
      <c r="G226" s="1935" t="s">
        <v>315</v>
      </c>
      <c r="H226" s="1583"/>
      <c r="I226" s="1935" t="s">
        <v>313</v>
      </c>
      <c r="J226" s="1583"/>
      <c r="K226" s="1583"/>
      <c r="L226" s="1935" t="s">
        <v>315</v>
      </c>
      <c r="M226" s="1583"/>
      <c r="N226" s="1583"/>
      <c r="O226" s="1935"/>
      <c r="P226" s="1583"/>
      <c r="Q226" s="1935"/>
      <c r="R226" s="1583"/>
      <c r="S226" s="1934" t="s">
        <v>359</v>
      </c>
      <c r="T226" s="1583"/>
      <c r="U226" s="1583"/>
      <c r="V226" s="1583"/>
      <c r="W226" s="1583"/>
      <c r="X226" s="1583"/>
      <c r="Y226" s="1583"/>
      <c r="Z226" s="1583"/>
      <c r="AA226" s="1935" t="s">
        <v>306</v>
      </c>
      <c r="AB226" s="1583"/>
      <c r="AC226" s="1583"/>
      <c r="AD226" s="1583"/>
      <c r="AE226" s="1583"/>
      <c r="AF226" s="1935" t="s">
        <v>307</v>
      </c>
      <c r="AG226" s="1583"/>
      <c r="AH226" s="1583"/>
      <c r="AI226" s="475" t="s">
        <v>86</v>
      </c>
      <c r="AJ226" s="1936" t="s">
        <v>308</v>
      </c>
      <c r="AK226" s="1583"/>
      <c r="AL226" s="1583"/>
      <c r="AM226" s="1583"/>
      <c r="AN226" s="1583"/>
      <c r="AO226" s="1583"/>
      <c r="AP226" s="474">
        <v>1217700000</v>
      </c>
      <c r="AQ226" s="528">
        <v>0</v>
      </c>
      <c r="AR226" s="474">
        <v>148840540</v>
      </c>
      <c r="AS226" s="473">
        <v>0</v>
      </c>
      <c r="AT226" s="527">
        <v>36935533</v>
      </c>
      <c r="AU226" s="474">
        <v>-36935533</v>
      </c>
      <c r="AV226" s="527">
        <v>55644971</v>
      </c>
      <c r="AW226" s="474">
        <v>-18709438</v>
      </c>
      <c r="AX226" s="527">
        <v>55701993</v>
      </c>
      <c r="AY226" s="474">
        <v>-57022</v>
      </c>
      <c r="AZ226" s="474">
        <v>55701993</v>
      </c>
      <c r="BA226" s="473">
        <v>0</v>
      </c>
      <c r="BB226" s="473">
        <v>0</v>
      </c>
    </row>
    <row r="227" spans="1:54" x14ac:dyDescent="0.25">
      <c r="A227" s="1931" t="s">
        <v>120</v>
      </c>
      <c r="B227" s="1583"/>
      <c r="C227" s="1931" t="s">
        <v>355</v>
      </c>
      <c r="D227" s="1583"/>
      <c r="E227" s="1931" t="s">
        <v>357</v>
      </c>
      <c r="F227" s="1583"/>
      <c r="G227" s="1931" t="s">
        <v>315</v>
      </c>
      <c r="H227" s="1583"/>
      <c r="I227" s="1931" t="s">
        <v>313</v>
      </c>
      <c r="J227" s="1583"/>
      <c r="K227" s="1583"/>
      <c r="L227" s="1931" t="s">
        <v>315</v>
      </c>
      <c r="M227" s="1583"/>
      <c r="N227" s="1583"/>
      <c r="O227" s="1931" t="s">
        <v>312</v>
      </c>
      <c r="P227" s="1583"/>
      <c r="Q227" s="1931"/>
      <c r="R227" s="1583"/>
      <c r="S227" s="1932" t="s">
        <v>365</v>
      </c>
      <c r="T227" s="1583"/>
      <c r="U227" s="1583"/>
      <c r="V227" s="1583"/>
      <c r="W227" s="1583"/>
      <c r="X227" s="1583"/>
      <c r="Y227" s="1583"/>
      <c r="Z227" s="1583"/>
      <c r="AA227" s="1931" t="s">
        <v>306</v>
      </c>
      <c r="AB227" s="1583"/>
      <c r="AC227" s="1583"/>
      <c r="AD227" s="1583"/>
      <c r="AE227" s="1583"/>
      <c r="AF227" s="1931" t="s">
        <v>307</v>
      </c>
      <c r="AG227" s="1583"/>
      <c r="AH227" s="1583"/>
      <c r="AI227" s="472" t="s">
        <v>86</v>
      </c>
      <c r="AJ227" s="1933" t="s">
        <v>308</v>
      </c>
      <c r="AK227" s="1583"/>
      <c r="AL227" s="1583"/>
      <c r="AM227" s="1583"/>
      <c r="AN227" s="1583"/>
      <c r="AO227" s="1583"/>
      <c r="AP227" s="471">
        <v>172000000</v>
      </c>
      <c r="AQ227" s="531">
        <v>0</v>
      </c>
      <c r="AR227" s="471">
        <v>400000</v>
      </c>
      <c r="AS227" s="470">
        <v>0</v>
      </c>
      <c r="AT227" s="531">
        <v>0</v>
      </c>
      <c r="AU227" s="470">
        <v>0</v>
      </c>
      <c r="AV227" s="530">
        <v>17700000</v>
      </c>
      <c r="AW227" s="471">
        <v>-17700000</v>
      </c>
      <c r="AX227" s="530">
        <v>17700000</v>
      </c>
      <c r="AY227" s="470">
        <v>0</v>
      </c>
      <c r="AZ227" s="471">
        <v>17700000</v>
      </c>
      <c r="BA227" s="470">
        <v>0</v>
      </c>
      <c r="BB227" s="470">
        <v>0</v>
      </c>
    </row>
    <row r="228" spans="1:54" x14ac:dyDescent="0.25">
      <c r="A228" s="1931" t="s">
        <v>120</v>
      </c>
      <c r="B228" s="1583"/>
      <c r="C228" s="1931" t="s">
        <v>355</v>
      </c>
      <c r="D228" s="1583"/>
      <c r="E228" s="1931" t="s">
        <v>357</v>
      </c>
      <c r="F228" s="1583"/>
      <c r="G228" s="1931" t="s">
        <v>315</v>
      </c>
      <c r="H228" s="1583"/>
      <c r="I228" s="1931" t="s">
        <v>313</v>
      </c>
      <c r="J228" s="1583"/>
      <c r="K228" s="1583"/>
      <c r="L228" s="1931" t="s">
        <v>315</v>
      </c>
      <c r="M228" s="1583"/>
      <c r="N228" s="1583"/>
      <c r="O228" s="1931" t="s">
        <v>315</v>
      </c>
      <c r="P228" s="1583"/>
      <c r="Q228" s="1931"/>
      <c r="R228" s="1583"/>
      <c r="S228" s="1932" t="s">
        <v>360</v>
      </c>
      <c r="T228" s="1583"/>
      <c r="U228" s="1583"/>
      <c r="V228" s="1583"/>
      <c r="W228" s="1583"/>
      <c r="X228" s="1583"/>
      <c r="Y228" s="1583"/>
      <c r="Z228" s="1583"/>
      <c r="AA228" s="1931" t="s">
        <v>306</v>
      </c>
      <c r="AB228" s="1583"/>
      <c r="AC228" s="1583"/>
      <c r="AD228" s="1583"/>
      <c r="AE228" s="1583"/>
      <c r="AF228" s="1931" t="s">
        <v>307</v>
      </c>
      <c r="AG228" s="1583"/>
      <c r="AH228" s="1583"/>
      <c r="AI228" s="472" t="s">
        <v>86</v>
      </c>
      <c r="AJ228" s="1933" t="s">
        <v>308</v>
      </c>
      <c r="AK228" s="1583"/>
      <c r="AL228" s="1583"/>
      <c r="AM228" s="1583"/>
      <c r="AN228" s="1583"/>
      <c r="AO228" s="1583"/>
      <c r="AP228" s="471">
        <v>633400000</v>
      </c>
      <c r="AQ228" s="531">
        <v>0</v>
      </c>
      <c r="AR228" s="470">
        <v>0</v>
      </c>
      <c r="AS228" s="470">
        <v>0</v>
      </c>
      <c r="AT228" s="531">
        <v>0</v>
      </c>
      <c r="AU228" s="470">
        <v>0</v>
      </c>
      <c r="AV228" s="531">
        <v>0</v>
      </c>
      <c r="AW228" s="470">
        <v>0</v>
      </c>
      <c r="AX228" s="531">
        <v>0</v>
      </c>
      <c r="AY228" s="470">
        <v>0</v>
      </c>
      <c r="AZ228" s="470">
        <v>0</v>
      </c>
      <c r="BA228" s="470">
        <v>0</v>
      </c>
      <c r="BB228" s="470">
        <v>0</v>
      </c>
    </row>
    <row r="229" spans="1:54" x14ac:dyDescent="0.25">
      <c r="A229" s="1931" t="s">
        <v>120</v>
      </c>
      <c r="B229" s="1583"/>
      <c r="C229" s="1931" t="s">
        <v>355</v>
      </c>
      <c r="D229" s="1583"/>
      <c r="E229" s="1931" t="s">
        <v>357</v>
      </c>
      <c r="F229" s="1583"/>
      <c r="G229" s="1931" t="s">
        <v>315</v>
      </c>
      <c r="H229" s="1583"/>
      <c r="I229" s="1931" t="s">
        <v>313</v>
      </c>
      <c r="J229" s="1583"/>
      <c r="K229" s="1583"/>
      <c r="L229" s="1931" t="s">
        <v>315</v>
      </c>
      <c r="M229" s="1583"/>
      <c r="N229" s="1583"/>
      <c r="O229" s="1931" t="s">
        <v>322</v>
      </c>
      <c r="P229" s="1583"/>
      <c r="Q229" s="1931"/>
      <c r="R229" s="1583"/>
      <c r="S229" s="1932" t="s">
        <v>361</v>
      </c>
      <c r="T229" s="1583"/>
      <c r="U229" s="1583"/>
      <c r="V229" s="1583"/>
      <c r="W229" s="1583"/>
      <c r="X229" s="1583"/>
      <c r="Y229" s="1583"/>
      <c r="Z229" s="1583"/>
      <c r="AA229" s="1931" t="s">
        <v>306</v>
      </c>
      <c r="AB229" s="1583"/>
      <c r="AC229" s="1583"/>
      <c r="AD229" s="1583"/>
      <c r="AE229" s="1583"/>
      <c r="AF229" s="1931" t="s">
        <v>307</v>
      </c>
      <c r="AG229" s="1583"/>
      <c r="AH229" s="1583"/>
      <c r="AI229" s="472" t="s">
        <v>86</v>
      </c>
      <c r="AJ229" s="1933" t="s">
        <v>308</v>
      </c>
      <c r="AK229" s="1583"/>
      <c r="AL229" s="1583"/>
      <c r="AM229" s="1583"/>
      <c r="AN229" s="1583"/>
      <c r="AO229" s="1583"/>
      <c r="AP229" s="471">
        <v>120000000</v>
      </c>
      <c r="AQ229" s="531">
        <v>0</v>
      </c>
      <c r="AR229" s="470">
        <v>0</v>
      </c>
      <c r="AS229" s="470">
        <v>0</v>
      </c>
      <c r="AT229" s="531">
        <v>0</v>
      </c>
      <c r="AU229" s="470">
        <v>0</v>
      </c>
      <c r="AV229" s="530">
        <v>8179604</v>
      </c>
      <c r="AW229" s="471">
        <v>-8179604</v>
      </c>
      <c r="AX229" s="530">
        <v>8179604</v>
      </c>
      <c r="AY229" s="470">
        <v>0</v>
      </c>
      <c r="AZ229" s="471">
        <v>8179604</v>
      </c>
      <c r="BA229" s="470">
        <v>0</v>
      </c>
      <c r="BB229" s="470">
        <v>0</v>
      </c>
    </row>
    <row r="230" spans="1:54" x14ac:dyDescent="0.25">
      <c r="A230" s="1931" t="s">
        <v>120</v>
      </c>
      <c r="B230" s="1583"/>
      <c r="C230" s="1931" t="s">
        <v>355</v>
      </c>
      <c r="D230" s="1583"/>
      <c r="E230" s="1931" t="s">
        <v>357</v>
      </c>
      <c r="F230" s="1583"/>
      <c r="G230" s="1931" t="s">
        <v>315</v>
      </c>
      <c r="H230" s="1583"/>
      <c r="I230" s="1931" t="s">
        <v>313</v>
      </c>
      <c r="J230" s="1583"/>
      <c r="K230" s="1583"/>
      <c r="L230" s="1931" t="s">
        <v>315</v>
      </c>
      <c r="M230" s="1583"/>
      <c r="N230" s="1583"/>
      <c r="O230" s="1931" t="s">
        <v>316</v>
      </c>
      <c r="P230" s="1583"/>
      <c r="Q230" s="1931"/>
      <c r="R230" s="1583"/>
      <c r="S230" s="1932" t="s">
        <v>105</v>
      </c>
      <c r="T230" s="1583"/>
      <c r="U230" s="1583"/>
      <c r="V230" s="1583"/>
      <c r="W230" s="1583"/>
      <c r="X230" s="1583"/>
      <c r="Y230" s="1583"/>
      <c r="Z230" s="1583"/>
      <c r="AA230" s="1931" t="s">
        <v>306</v>
      </c>
      <c r="AB230" s="1583"/>
      <c r="AC230" s="1583"/>
      <c r="AD230" s="1583"/>
      <c r="AE230" s="1583"/>
      <c r="AF230" s="1931" t="s">
        <v>307</v>
      </c>
      <c r="AG230" s="1583"/>
      <c r="AH230" s="1583"/>
      <c r="AI230" s="472" t="s">
        <v>86</v>
      </c>
      <c r="AJ230" s="1933" t="s">
        <v>308</v>
      </c>
      <c r="AK230" s="1583"/>
      <c r="AL230" s="1583"/>
      <c r="AM230" s="1583"/>
      <c r="AN230" s="1583"/>
      <c r="AO230" s="1583"/>
      <c r="AP230" s="471">
        <v>140000000</v>
      </c>
      <c r="AQ230" s="531">
        <v>0</v>
      </c>
      <c r="AR230" s="470">
        <v>0</v>
      </c>
      <c r="AS230" s="470">
        <v>0</v>
      </c>
      <c r="AT230" s="530">
        <v>36935533</v>
      </c>
      <c r="AU230" s="471">
        <v>-36935533</v>
      </c>
      <c r="AV230" s="530">
        <v>29765367</v>
      </c>
      <c r="AW230" s="471">
        <v>7170166</v>
      </c>
      <c r="AX230" s="530">
        <v>29822389</v>
      </c>
      <c r="AY230" s="471">
        <v>-57022</v>
      </c>
      <c r="AZ230" s="471">
        <v>29822389</v>
      </c>
      <c r="BA230" s="470">
        <v>0</v>
      </c>
      <c r="BB230" s="470">
        <v>0</v>
      </c>
    </row>
    <row r="231" spans="1:54" x14ac:dyDescent="0.25">
      <c r="A231" s="1931" t="s">
        <v>120</v>
      </c>
      <c r="B231" s="1583"/>
      <c r="C231" s="1931" t="s">
        <v>355</v>
      </c>
      <c r="D231" s="1583"/>
      <c r="E231" s="1931" t="s">
        <v>357</v>
      </c>
      <c r="F231" s="1583"/>
      <c r="G231" s="1931" t="s">
        <v>315</v>
      </c>
      <c r="H231" s="1583"/>
      <c r="I231" s="1931" t="s">
        <v>313</v>
      </c>
      <c r="J231" s="1583"/>
      <c r="K231" s="1583"/>
      <c r="L231" s="1931" t="s">
        <v>315</v>
      </c>
      <c r="M231" s="1583"/>
      <c r="N231" s="1583"/>
      <c r="O231" s="1931" t="s">
        <v>325</v>
      </c>
      <c r="P231" s="1583"/>
      <c r="Q231" s="1931"/>
      <c r="R231" s="1583"/>
      <c r="S231" s="1932" t="s">
        <v>362</v>
      </c>
      <c r="T231" s="1583"/>
      <c r="U231" s="1583"/>
      <c r="V231" s="1583"/>
      <c r="W231" s="1583"/>
      <c r="X231" s="1583"/>
      <c r="Y231" s="1583"/>
      <c r="Z231" s="1583"/>
      <c r="AA231" s="1931" t="s">
        <v>306</v>
      </c>
      <c r="AB231" s="1583"/>
      <c r="AC231" s="1583"/>
      <c r="AD231" s="1583"/>
      <c r="AE231" s="1583"/>
      <c r="AF231" s="1931" t="s">
        <v>307</v>
      </c>
      <c r="AG231" s="1583"/>
      <c r="AH231" s="1583"/>
      <c r="AI231" s="472" t="s">
        <v>86</v>
      </c>
      <c r="AJ231" s="1933" t="s">
        <v>308</v>
      </c>
      <c r="AK231" s="1583"/>
      <c r="AL231" s="1583"/>
      <c r="AM231" s="1583"/>
      <c r="AN231" s="1583"/>
      <c r="AO231" s="1583"/>
      <c r="AP231" s="471">
        <v>70000000</v>
      </c>
      <c r="AQ231" s="531">
        <v>0</v>
      </c>
      <c r="AR231" s="471">
        <v>70000000</v>
      </c>
      <c r="AS231" s="470">
        <v>0</v>
      </c>
      <c r="AT231" s="531">
        <v>0</v>
      </c>
      <c r="AU231" s="470">
        <v>0</v>
      </c>
      <c r="AV231" s="531">
        <v>0</v>
      </c>
      <c r="AW231" s="470">
        <v>0</v>
      </c>
      <c r="AX231" s="531">
        <v>0</v>
      </c>
      <c r="AY231" s="470">
        <v>0</v>
      </c>
      <c r="AZ231" s="470">
        <v>0</v>
      </c>
      <c r="BA231" s="470">
        <v>0</v>
      </c>
      <c r="BB231" s="470">
        <v>0</v>
      </c>
    </row>
    <row r="232" spans="1:54" x14ac:dyDescent="0.25">
      <c r="A232" s="1931" t="s">
        <v>120</v>
      </c>
      <c r="B232" s="1583"/>
      <c r="C232" s="1931" t="s">
        <v>355</v>
      </c>
      <c r="D232" s="1583"/>
      <c r="E232" s="1931" t="s">
        <v>357</v>
      </c>
      <c r="F232" s="1583"/>
      <c r="G232" s="1931" t="s">
        <v>315</v>
      </c>
      <c r="H232" s="1583"/>
      <c r="I232" s="1931" t="s">
        <v>313</v>
      </c>
      <c r="J232" s="1583"/>
      <c r="K232" s="1583"/>
      <c r="L232" s="1931" t="s">
        <v>315</v>
      </c>
      <c r="M232" s="1583"/>
      <c r="N232" s="1583"/>
      <c r="O232" s="1931" t="s">
        <v>101</v>
      </c>
      <c r="P232" s="1583"/>
      <c r="Q232" s="1931"/>
      <c r="R232" s="1583"/>
      <c r="S232" s="1932" t="s">
        <v>363</v>
      </c>
      <c r="T232" s="1583"/>
      <c r="U232" s="1583"/>
      <c r="V232" s="1583"/>
      <c r="W232" s="1583"/>
      <c r="X232" s="1583"/>
      <c r="Y232" s="1583"/>
      <c r="Z232" s="1583"/>
      <c r="AA232" s="1931" t="s">
        <v>306</v>
      </c>
      <c r="AB232" s="1583"/>
      <c r="AC232" s="1583"/>
      <c r="AD232" s="1583"/>
      <c r="AE232" s="1583"/>
      <c r="AF232" s="1931" t="s">
        <v>307</v>
      </c>
      <c r="AG232" s="1583"/>
      <c r="AH232" s="1583"/>
      <c r="AI232" s="472" t="s">
        <v>86</v>
      </c>
      <c r="AJ232" s="1933" t="s">
        <v>308</v>
      </c>
      <c r="AK232" s="1583"/>
      <c r="AL232" s="1583"/>
      <c r="AM232" s="1583"/>
      <c r="AN232" s="1583"/>
      <c r="AO232" s="1583"/>
      <c r="AP232" s="471">
        <v>82300000</v>
      </c>
      <c r="AQ232" s="531">
        <v>0</v>
      </c>
      <c r="AR232" s="471">
        <v>78440540</v>
      </c>
      <c r="AS232" s="470">
        <v>0</v>
      </c>
      <c r="AT232" s="531">
        <v>0</v>
      </c>
      <c r="AU232" s="470">
        <v>0</v>
      </c>
      <c r="AV232" s="531">
        <v>0</v>
      </c>
      <c r="AW232" s="470">
        <v>0</v>
      </c>
      <c r="AX232" s="531">
        <v>0</v>
      </c>
      <c r="AY232" s="470">
        <v>0</v>
      </c>
      <c r="AZ232" s="470">
        <v>0</v>
      </c>
      <c r="BA232" s="470">
        <v>0</v>
      </c>
      <c r="BB232" s="470">
        <v>0</v>
      </c>
    </row>
    <row r="233" spans="1:54" s="506" customFormat="1" x14ac:dyDescent="0.25">
      <c r="A233" s="1971" t="s">
        <v>120</v>
      </c>
      <c r="B233" s="1715"/>
      <c r="C233" s="1971" t="s">
        <v>355</v>
      </c>
      <c r="D233" s="1715"/>
      <c r="E233" s="1971" t="s">
        <v>357</v>
      </c>
      <c r="F233" s="1715"/>
      <c r="G233" s="1971" t="s">
        <v>322</v>
      </c>
      <c r="H233" s="1715"/>
      <c r="I233" s="1971"/>
      <c r="J233" s="1715"/>
      <c r="K233" s="1715"/>
      <c r="L233" s="1971"/>
      <c r="M233" s="1715"/>
      <c r="N233" s="1715"/>
      <c r="O233" s="1971"/>
      <c r="P233" s="1715"/>
      <c r="Q233" s="1971"/>
      <c r="R233" s="1715"/>
      <c r="S233" s="1973" t="s">
        <v>353</v>
      </c>
      <c r="T233" s="1715"/>
      <c r="U233" s="1715"/>
      <c r="V233" s="1715"/>
      <c r="W233" s="1715"/>
      <c r="X233" s="1715"/>
      <c r="Y233" s="1715"/>
      <c r="Z233" s="1715"/>
      <c r="AA233" s="1971" t="s">
        <v>306</v>
      </c>
      <c r="AB233" s="1715"/>
      <c r="AC233" s="1715"/>
      <c r="AD233" s="1715"/>
      <c r="AE233" s="1715"/>
      <c r="AF233" s="1971" t="s">
        <v>307</v>
      </c>
      <c r="AG233" s="1715"/>
      <c r="AH233" s="1715"/>
      <c r="AI233" s="536" t="s">
        <v>86</v>
      </c>
      <c r="AJ233" s="1972" t="s">
        <v>308</v>
      </c>
      <c r="AK233" s="1715"/>
      <c r="AL233" s="1715"/>
      <c r="AM233" s="1715"/>
      <c r="AN233" s="1715"/>
      <c r="AO233" s="1715"/>
      <c r="AP233" s="471">
        <v>3150000000</v>
      </c>
      <c r="AQ233" s="530">
        <v>200000000</v>
      </c>
      <c r="AR233" s="471">
        <v>435633119</v>
      </c>
      <c r="AS233" s="471">
        <v>-300000000</v>
      </c>
      <c r="AT233" s="530">
        <v>47113426</v>
      </c>
      <c r="AU233" s="471">
        <v>152886574</v>
      </c>
      <c r="AV233" s="537">
        <v>98082910</v>
      </c>
      <c r="AW233" s="537">
        <v>-50969484</v>
      </c>
      <c r="AX233" s="537">
        <v>104222137</v>
      </c>
      <c r="AY233" s="537">
        <v>-6139227</v>
      </c>
      <c r="AZ233" s="537">
        <v>104222137</v>
      </c>
      <c r="BA233" s="538">
        <v>0</v>
      </c>
      <c r="BB233" s="538">
        <v>0</v>
      </c>
    </row>
    <row r="234" spans="1:54" x14ac:dyDescent="0.25">
      <c r="A234" s="1935" t="s">
        <v>120</v>
      </c>
      <c r="B234" s="1583"/>
      <c r="C234" s="1935" t="s">
        <v>355</v>
      </c>
      <c r="D234" s="1583"/>
      <c r="E234" s="1935" t="s">
        <v>357</v>
      </c>
      <c r="F234" s="1583"/>
      <c r="G234" s="1935" t="s">
        <v>322</v>
      </c>
      <c r="H234" s="1583"/>
      <c r="I234" s="1935" t="s">
        <v>313</v>
      </c>
      <c r="J234" s="1583"/>
      <c r="K234" s="1583"/>
      <c r="L234" s="1935"/>
      <c r="M234" s="1583"/>
      <c r="N234" s="1583"/>
      <c r="O234" s="1935"/>
      <c r="P234" s="1583"/>
      <c r="Q234" s="1935"/>
      <c r="R234" s="1583"/>
      <c r="S234" s="1934" t="s">
        <v>353</v>
      </c>
      <c r="T234" s="1583"/>
      <c r="U234" s="1583"/>
      <c r="V234" s="1583"/>
      <c r="W234" s="1583"/>
      <c r="X234" s="1583"/>
      <c r="Y234" s="1583"/>
      <c r="Z234" s="1583"/>
      <c r="AA234" s="1935" t="s">
        <v>306</v>
      </c>
      <c r="AB234" s="1583"/>
      <c r="AC234" s="1583"/>
      <c r="AD234" s="1583"/>
      <c r="AE234" s="1583"/>
      <c r="AF234" s="1935" t="s">
        <v>307</v>
      </c>
      <c r="AG234" s="1583"/>
      <c r="AH234" s="1583"/>
      <c r="AI234" s="475" t="s">
        <v>86</v>
      </c>
      <c r="AJ234" s="1936" t="s">
        <v>308</v>
      </c>
      <c r="AK234" s="1583"/>
      <c r="AL234" s="1583"/>
      <c r="AM234" s="1583"/>
      <c r="AN234" s="1583"/>
      <c r="AO234" s="1583"/>
      <c r="AP234" s="474">
        <v>2500000000</v>
      </c>
      <c r="AQ234" s="527">
        <v>200000000</v>
      </c>
      <c r="AR234" s="474">
        <v>435633119</v>
      </c>
      <c r="AS234" s="473">
        <v>0</v>
      </c>
      <c r="AT234" s="527">
        <v>47113426</v>
      </c>
      <c r="AU234" s="474">
        <v>152886574</v>
      </c>
      <c r="AV234" s="527">
        <v>98082910</v>
      </c>
      <c r="AW234" s="474">
        <v>-50969484</v>
      </c>
      <c r="AX234" s="527">
        <v>104222137</v>
      </c>
      <c r="AY234" s="474">
        <v>-6139227</v>
      </c>
      <c r="AZ234" s="474">
        <v>104222137</v>
      </c>
      <c r="BA234" s="473">
        <v>0</v>
      </c>
      <c r="BB234" s="473">
        <v>0</v>
      </c>
    </row>
    <row r="235" spans="1:54" x14ac:dyDescent="0.25">
      <c r="A235" s="1935" t="s">
        <v>120</v>
      </c>
      <c r="B235" s="1583"/>
      <c r="C235" s="1935" t="s">
        <v>355</v>
      </c>
      <c r="D235" s="1583"/>
      <c r="E235" s="1935" t="s">
        <v>357</v>
      </c>
      <c r="F235" s="1583"/>
      <c r="G235" s="1935" t="s">
        <v>322</v>
      </c>
      <c r="H235" s="1583"/>
      <c r="I235" s="1935" t="s">
        <v>313</v>
      </c>
      <c r="J235" s="1583"/>
      <c r="K235" s="1583"/>
      <c r="L235" s="1935" t="s">
        <v>312</v>
      </c>
      <c r="M235" s="1583"/>
      <c r="N235" s="1583"/>
      <c r="O235" s="1935"/>
      <c r="P235" s="1583"/>
      <c r="Q235" s="1935"/>
      <c r="R235" s="1583"/>
      <c r="S235" s="1934" t="s">
        <v>364</v>
      </c>
      <c r="T235" s="1583"/>
      <c r="U235" s="1583"/>
      <c r="V235" s="1583"/>
      <c r="W235" s="1583"/>
      <c r="X235" s="1583"/>
      <c r="Y235" s="1583"/>
      <c r="Z235" s="1583"/>
      <c r="AA235" s="1935" t="s">
        <v>306</v>
      </c>
      <c r="AB235" s="1583"/>
      <c r="AC235" s="1583"/>
      <c r="AD235" s="1583"/>
      <c r="AE235" s="1583"/>
      <c r="AF235" s="1935" t="s">
        <v>307</v>
      </c>
      <c r="AG235" s="1583"/>
      <c r="AH235" s="1583"/>
      <c r="AI235" s="475" t="s">
        <v>86</v>
      </c>
      <c r="AJ235" s="1936" t="s">
        <v>308</v>
      </c>
      <c r="AK235" s="1583"/>
      <c r="AL235" s="1583"/>
      <c r="AM235" s="1583"/>
      <c r="AN235" s="1583"/>
      <c r="AO235" s="1583"/>
      <c r="AP235" s="473">
        <v>0</v>
      </c>
      <c r="AQ235" s="528">
        <v>0</v>
      </c>
      <c r="AR235" s="473">
        <v>0</v>
      </c>
      <c r="AS235" s="473">
        <v>0</v>
      </c>
      <c r="AT235" s="528">
        <v>0</v>
      </c>
      <c r="AU235" s="473">
        <v>0</v>
      </c>
      <c r="AV235" s="528">
        <v>0</v>
      </c>
      <c r="AW235" s="473">
        <v>0</v>
      </c>
      <c r="AX235" s="528">
        <v>0</v>
      </c>
      <c r="AY235" s="473">
        <v>0</v>
      </c>
      <c r="AZ235" s="473">
        <v>0</v>
      </c>
      <c r="BA235" s="473">
        <v>0</v>
      </c>
      <c r="BB235" s="473">
        <v>0</v>
      </c>
    </row>
    <row r="236" spans="1:54" x14ac:dyDescent="0.25">
      <c r="A236" s="1931" t="s">
        <v>120</v>
      </c>
      <c r="B236" s="1583"/>
      <c r="C236" s="1931" t="s">
        <v>355</v>
      </c>
      <c r="D236" s="1583"/>
      <c r="E236" s="1931" t="s">
        <v>357</v>
      </c>
      <c r="F236" s="1583"/>
      <c r="G236" s="1931" t="s">
        <v>322</v>
      </c>
      <c r="H236" s="1583"/>
      <c r="I236" s="1931" t="s">
        <v>313</v>
      </c>
      <c r="J236" s="1583"/>
      <c r="K236" s="1583"/>
      <c r="L236" s="1931" t="s">
        <v>312</v>
      </c>
      <c r="M236" s="1583"/>
      <c r="N236" s="1583"/>
      <c r="O236" s="1931" t="s">
        <v>316</v>
      </c>
      <c r="P236" s="1583"/>
      <c r="Q236" s="1931"/>
      <c r="R236" s="1583"/>
      <c r="S236" s="1932" t="s">
        <v>105</v>
      </c>
      <c r="T236" s="1583"/>
      <c r="U236" s="1583"/>
      <c r="V236" s="1583"/>
      <c r="W236" s="1583"/>
      <c r="X236" s="1583"/>
      <c r="Y236" s="1583"/>
      <c r="Z236" s="1583"/>
      <c r="AA236" s="1931" t="s">
        <v>306</v>
      </c>
      <c r="AB236" s="1583"/>
      <c r="AC236" s="1583"/>
      <c r="AD236" s="1583"/>
      <c r="AE236" s="1583"/>
      <c r="AF236" s="1931" t="s">
        <v>307</v>
      </c>
      <c r="AG236" s="1583"/>
      <c r="AH236" s="1583"/>
      <c r="AI236" s="472" t="s">
        <v>86</v>
      </c>
      <c r="AJ236" s="1933" t="s">
        <v>308</v>
      </c>
      <c r="AK236" s="1583"/>
      <c r="AL236" s="1583"/>
      <c r="AM236" s="1583"/>
      <c r="AN236" s="1583"/>
      <c r="AO236" s="1583"/>
      <c r="AP236" s="470">
        <v>0</v>
      </c>
      <c r="AQ236" s="531">
        <v>0</v>
      </c>
      <c r="AR236" s="470">
        <v>0</v>
      </c>
      <c r="AS236" s="470">
        <v>0</v>
      </c>
      <c r="AT236" s="531">
        <v>0</v>
      </c>
      <c r="AU236" s="470">
        <v>0</v>
      </c>
      <c r="AV236" s="531">
        <v>0</v>
      </c>
      <c r="AW236" s="470">
        <v>0</v>
      </c>
      <c r="AX236" s="531">
        <v>0</v>
      </c>
      <c r="AY236" s="470">
        <v>0</v>
      </c>
      <c r="AZ236" s="470">
        <v>0</v>
      </c>
      <c r="BA236" s="470">
        <v>0</v>
      </c>
      <c r="BB236" s="470">
        <v>0</v>
      </c>
    </row>
    <row r="237" spans="1:54" x14ac:dyDescent="0.25">
      <c r="A237" s="1935" t="s">
        <v>120</v>
      </c>
      <c r="B237" s="1583"/>
      <c r="C237" s="1935" t="s">
        <v>355</v>
      </c>
      <c r="D237" s="1583"/>
      <c r="E237" s="1935" t="s">
        <v>357</v>
      </c>
      <c r="F237" s="1583"/>
      <c r="G237" s="1935" t="s">
        <v>322</v>
      </c>
      <c r="H237" s="1583"/>
      <c r="I237" s="1935" t="s">
        <v>313</v>
      </c>
      <c r="J237" s="1583"/>
      <c r="K237" s="1583"/>
      <c r="L237" s="1935" t="s">
        <v>315</v>
      </c>
      <c r="M237" s="1583"/>
      <c r="N237" s="1583"/>
      <c r="O237" s="1935"/>
      <c r="P237" s="1583"/>
      <c r="Q237" s="1935"/>
      <c r="R237" s="1583"/>
      <c r="S237" s="1934" t="s">
        <v>359</v>
      </c>
      <c r="T237" s="1583"/>
      <c r="U237" s="1583"/>
      <c r="V237" s="1583"/>
      <c r="W237" s="1583"/>
      <c r="X237" s="1583"/>
      <c r="Y237" s="1583"/>
      <c r="Z237" s="1583"/>
      <c r="AA237" s="1935" t="s">
        <v>306</v>
      </c>
      <c r="AB237" s="1583"/>
      <c r="AC237" s="1583"/>
      <c r="AD237" s="1583"/>
      <c r="AE237" s="1583"/>
      <c r="AF237" s="1935" t="s">
        <v>307</v>
      </c>
      <c r="AG237" s="1583"/>
      <c r="AH237" s="1583"/>
      <c r="AI237" s="475" t="s">
        <v>86</v>
      </c>
      <c r="AJ237" s="1936" t="s">
        <v>308</v>
      </c>
      <c r="AK237" s="1583"/>
      <c r="AL237" s="1583"/>
      <c r="AM237" s="1583"/>
      <c r="AN237" s="1583"/>
      <c r="AO237" s="1583"/>
      <c r="AP237" s="474">
        <v>2500000000</v>
      </c>
      <c r="AQ237" s="527">
        <v>200000000</v>
      </c>
      <c r="AR237" s="474">
        <v>435633119</v>
      </c>
      <c r="AS237" s="473">
        <v>0</v>
      </c>
      <c r="AT237" s="527">
        <v>47113426</v>
      </c>
      <c r="AU237" s="474">
        <v>152886574</v>
      </c>
      <c r="AV237" s="527">
        <v>98082910</v>
      </c>
      <c r="AW237" s="474">
        <v>-50969484</v>
      </c>
      <c r="AX237" s="527">
        <v>104222137</v>
      </c>
      <c r="AY237" s="474">
        <v>-6139227</v>
      </c>
      <c r="AZ237" s="474">
        <v>104222137</v>
      </c>
      <c r="BA237" s="473">
        <v>0</v>
      </c>
      <c r="BB237" s="473">
        <v>0</v>
      </c>
    </row>
    <row r="238" spans="1:54" x14ac:dyDescent="0.25">
      <c r="A238" s="1931" t="s">
        <v>120</v>
      </c>
      <c r="B238" s="1583"/>
      <c r="C238" s="1931" t="s">
        <v>355</v>
      </c>
      <c r="D238" s="1583"/>
      <c r="E238" s="1931" t="s">
        <v>357</v>
      </c>
      <c r="F238" s="1583"/>
      <c r="G238" s="1931" t="s">
        <v>322</v>
      </c>
      <c r="H238" s="1583"/>
      <c r="I238" s="1931" t="s">
        <v>313</v>
      </c>
      <c r="J238" s="1583"/>
      <c r="K238" s="1583"/>
      <c r="L238" s="1931" t="s">
        <v>315</v>
      </c>
      <c r="M238" s="1583"/>
      <c r="N238" s="1583"/>
      <c r="O238" s="1931" t="s">
        <v>312</v>
      </c>
      <c r="P238" s="1583"/>
      <c r="Q238" s="1931"/>
      <c r="R238" s="1583"/>
      <c r="S238" s="1932" t="s">
        <v>365</v>
      </c>
      <c r="T238" s="1583"/>
      <c r="U238" s="1583"/>
      <c r="V238" s="1583"/>
      <c r="W238" s="1583"/>
      <c r="X238" s="1583"/>
      <c r="Y238" s="1583"/>
      <c r="Z238" s="1583"/>
      <c r="AA238" s="1931" t="s">
        <v>306</v>
      </c>
      <c r="AB238" s="1583"/>
      <c r="AC238" s="1583"/>
      <c r="AD238" s="1583"/>
      <c r="AE238" s="1583"/>
      <c r="AF238" s="1931" t="s">
        <v>307</v>
      </c>
      <c r="AG238" s="1583"/>
      <c r="AH238" s="1583"/>
      <c r="AI238" s="472" t="s">
        <v>86</v>
      </c>
      <c r="AJ238" s="1933" t="s">
        <v>308</v>
      </c>
      <c r="AK238" s="1583"/>
      <c r="AL238" s="1583"/>
      <c r="AM238" s="1583"/>
      <c r="AN238" s="1583"/>
      <c r="AO238" s="1583"/>
      <c r="AP238" s="471">
        <v>1000000000</v>
      </c>
      <c r="AQ238" s="531">
        <v>0</v>
      </c>
      <c r="AR238" s="471">
        <v>205633119</v>
      </c>
      <c r="AS238" s="470">
        <v>0</v>
      </c>
      <c r="AT238" s="531">
        <v>0</v>
      </c>
      <c r="AU238" s="470">
        <v>0</v>
      </c>
      <c r="AV238" s="530">
        <v>52664800</v>
      </c>
      <c r="AW238" s="471">
        <v>-52664800</v>
      </c>
      <c r="AX238" s="530">
        <v>52664800</v>
      </c>
      <c r="AY238" s="470">
        <v>0</v>
      </c>
      <c r="AZ238" s="471">
        <v>52664800</v>
      </c>
      <c r="BA238" s="470">
        <v>0</v>
      </c>
      <c r="BB238" s="470">
        <v>0</v>
      </c>
    </row>
    <row r="239" spans="1:54" x14ac:dyDescent="0.25">
      <c r="A239" s="1931" t="s">
        <v>120</v>
      </c>
      <c r="B239" s="1583"/>
      <c r="C239" s="1931" t="s">
        <v>355</v>
      </c>
      <c r="D239" s="1583"/>
      <c r="E239" s="1931" t="s">
        <v>357</v>
      </c>
      <c r="F239" s="1583"/>
      <c r="G239" s="1931" t="s">
        <v>322</v>
      </c>
      <c r="H239" s="1583"/>
      <c r="I239" s="1931" t="s">
        <v>313</v>
      </c>
      <c r="J239" s="1583"/>
      <c r="K239" s="1583"/>
      <c r="L239" s="1931" t="s">
        <v>315</v>
      </c>
      <c r="M239" s="1583"/>
      <c r="N239" s="1583"/>
      <c r="O239" s="1931" t="s">
        <v>315</v>
      </c>
      <c r="P239" s="1583"/>
      <c r="Q239" s="1931"/>
      <c r="R239" s="1583"/>
      <c r="S239" s="1932" t="s">
        <v>360</v>
      </c>
      <c r="T239" s="1583"/>
      <c r="U239" s="1583"/>
      <c r="V239" s="1583"/>
      <c r="W239" s="1583"/>
      <c r="X239" s="1583"/>
      <c r="Y239" s="1583"/>
      <c r="Z239" s="1583"/>
      <c r="AA239" s="1931" t="s">
        <v>306</v>
      </c>
      <c r="AB239" s="1583"/>
      <c r="AC239" s="1583"/>
      <c r="AD239" s="1583"/>
      <c r="AE239" s="1583"/>
      <c r="AF239" s="1931" t="s">
        <v>307</v>
      </c>
      <c r="AG239" s="1583"/>
      <c r="AH239" s="1583"/>
      <c r="AI239" s="472" t="s">
        <v>86</v>
      </c>
      <c r="AJ239" s="1933" t="s">
        <v>308</v>
      </c>
      <c r="AK239" s="1583"/>
      <c r="AL239" s="1583"/>
      <c r="AM239" s="1583"/>
      <c r="AN239" s="1583"/>
      <c r="AO239" s="1583"/>
      <c r="AP239" s="471">
        <v>550000000</v>
      </c>
      <c r="AQ239" s="531">
        <v>0</v>
      </c>
      <c r="AR239" s="471">
        <v>130000000</v>
      </c>
      <c r="AS239" s="470">
        <v>0</v>
      </c>
      <c r="AT239" s="531">
        <v>0</v>
      </c>
      <c r="AU239" s="470">
        <v>0</v>
      </c>
      <c r="AV239" s="531">
        <v>0</v>
      </c>
      <c r="AW239" s="470">
        <v>0</v>
      </c>
      <c r="AX239" s="531">
        <v>0</v>
      </c>
      <c r="AY239" s="470">
        <v>0</v>
      </c>
      <c r="AZ239" s="470">
        <v>0</v>
      </c>
      <c r="BA239" s="470">
        <v>0</v>
      </c>
      <c r="BB239" s="470">
        <v>0</v>
      </c>
    </row>
    <row r="240" spans="1:54" x14ac:dyDescent="0.25">
      <c r="A240" s="1931" t="s">
        <v>120</v>
      </c>
      <c r="B240" s="1583"/>
      <c r="C240" s="1931" t="s">
        <v>355</v>
      </c>
      <c r="D240" s="1583"/>
      <c r="E240" s="1931" t="s">
        <v>357</v>
      </c>
      <c r="F240" s="1583"/>
      <c r="G240" s="1931" t="s">
        <v>322</v>
      </c>
      <c r="H240" s="1583"/>
      <c r="I240" s="1931" t="s">
        <v>313</v>
      </c>
      <c r="J240" s="1583"/>
      <c r="K240" s="1583"/>
      <c r="L240" s="1931" t="s">
        <v>315</v>
      </c>
      <c r="M240" s="1583"/>
      <c r="N240" s="1583"/>
      <c r="O240" s="1931" t="s">
        <v>322</v>
      </c>
      <c r="P240" s="1583"/>
      <c r="Q240" s="1931"/>
      <c r="R240" s="1583"/>
      <c r="S240" s="1932" t="s">
        <v>361</v>
      </c>
      <c r="T240" s="1583"/>
      <c r="U240" s="1583"/>
      <c r="V240" s="1583"/>
      <c r="W240" s="1583"/>
      <c r="X240" s="1583"/>
      <c r="Y240" s="1583"/>
      <c r="Z240" s="1583"/>
      <c r="AA240" s="1931" t="s">
        <v>306</v>
      </c>
      <c r="AB240" s="1583"/>
      <c r="AC240" s="1583"/>
      <c r="AD240" s="1583"/>
      <c r="AE240" s="1583"/>
      <c r="AF240" s="1931" t="s">
        <v>307</v>
      </c>
      <c r="AG240" s="1583"/>
      <c r="AH240" s="1583"/>
      <c r="AI240" s="472" t="s">
        <v>86</v>
      </c>
      <c r="AJ240" s="1933" t="s">
        <v>308</v>
      </c>
      <c r="AK240" s="1583"/>
      <c r="AL240" s="1583"/>
      <c r="AM240" s="1583"/>
      <c r="AN240" s="1583"/>
      <c r="AO240" s="1583"/>
      <c r="AP240" s="471">
        <v>250000000</v>
      </c>
      <c r="AQ240" s="531">
        <v>0</v>
      </c>
      <c r="AR240" s="470">
        <v>0</v>
      </c>
      <c r="AS240" s="470">
        <v>0</v>
      </c>
      <c r="AT240" s="531">
        <v>0</v>
      </c>
      <c r="AU240" s="470">
        <v>0</v>
      </c>
      <c r="AV240" s="530">
        <v>6974630</v>
      </c>
      <c r="AW240" s="471">
        <v>-6974630</v>
      </c>
      <c r="AX240" s="530">
        <v>6974630</v>
      </c>
      <c r="AY240" s="470">
        <v>0</v>
      </c>
      <c r="AZ240" s="471">
        <v>6974630</v>
      </c>
      <c r="BA240" s="470">
        <v>0</v>
      </c>
      <c r="BB240" s="470">
        <v>0</v>
      </c>
    </row>
    <row r="241" spans="1:54" x14ac:dyDescent="0.25">
      <c r="A241" s="1931" t="s">
        <v>120</v>
      </c>
      <c r="B241" s="1583"/>
      <c r="C241" s="1931" t="s">
        <v>355</v>
      </c>
      <c r="D241" s="1583"/>
      <c r="E241" s="1931" t="s">
        <v>357</v>
      </c>
      <c r="F241" s="1583"/>
      <c r="G241" s="1931" t="s">
        <v>322</v>
      </c>
      <c r="H241" s="1583"/>
      <c r="I241" s="1931" t="s">
        <v>313</v>
      </c>
      <c r="J241" s="1583"/>
      <c r="K241" s="1583"/>
      <c r="L241" s="1931" t="s">
        <v>315</v>
      </c>
      <c r="M241" s="1583"/>
      <c r="N241" s="1583"/>
      <c r="O241" s="1931" t="s">
        <v>316</v>
      </c>
      <c r="P241" s="1583"/>
      <c r="Q241" s="1931"/>
      <c r="R241" s="1583"/>
      <c r="S241" s="1932" t="s">
        <v>105</v>
      </c>
      <c r="T241" s="1583"/>
      <c r="U241" s="1583"/>
      <c r="V241" s="1583"/>
      <c r="W241" s="1583"/>
      <c r="X241" s="1583"/>
      <c r="Y241" s="1583"/>
      <c r="Z241" s="1583"/>
      <c r="AA241" s="1931" t="s">
        <v>306</v>
      </c>
      <c r="AB241" s="1583"/>
      <c r="AC241" s="1583"/>
      <c r="AD241" s="1583"/>
      <c r="AE241" s="1583"/>
      <c r="AF241" s="1931" t="s">
        <v>307</v>
      </c>
      <c r="AG241" s="1583"/>
      <c r="AH241" s="1583"/>
      <c r="AI241" s="472" t="s">
        <v>86</v>
      </c>
      <c r="AJ241" s="1933" t="s">
        <v>308</v>
      </c>
      <c r="AK241" s="1583"/>
      <c r="AL241" s="1583"/>
      <c r="AM241" s="1583"/>
      <c r="AN241" s="1583"/>
      <c r="AO241" s="1583"/>
      <c r="AP241" s="471">
        <v>400000000</v>
      </c>
      <c r="AQ241" s="531">
        <v>0</v>
      </c>
      <c r="AR241" s="470">
        <v>0</v>
      </c>
      <c r="AS241" s="470">
        <v>0</v>
      </c>
      <c r="AT241" s="530">
        <v>47113426</v>
      </c>
      <c r="AU241" s="471">
        <v>-47113426</v>
      </c>
      <c r="AV241" s="530">
        <v>38443480</v>
      </c>
      <c r="AW241" s="471">
        <v>8669946</v>
      </c>
      <c r="AX241" s="530">
        <v>44582707</v>
      </c>
      <c r="AY241" s="471">
        <v>-6139227</v>
      </c>
      <c r="AZ241" s="471">
        <v>44582707</v>
      </c>
      <c r="BA241" s="470">
        <v>0</v>
      </c>
      <c r="BB241" s="470">
        <v>0</v>
      </c>
    </row>
    <row r="242" spans="1:54" x14ac:dyDescent="0.25">
      <c r="A242" s="1931" t="s">
        <v>120</v>
      </c>
      <c r="B242" s="1583"/>
      <c r="C242" s="1931" t="s">
        <v>355</v>
      </c>
      <c r="D242" s="1583"/>
      <c r="E242" s="1931" t="s">
        <v>357</v>
      </c>
      <c r="F242" s="1583"/>
      <c r="G242" s="1931" t="s">
        <v>322</v>
      </c>
      <c r="H242" s="1583"/>
      <c r="I242" s="1931" t="s">
        <v>313</v>
      </c>
      <c r="J242" s="1583"/>
      <c r="K242" s="1583"/>
      <c r="L242" s="1931" t="s">
        <v>315</v>
      </c>
      <c r="M242" s="1583"/>
      <c r="N242" s="1583"/>
      <c r="O242" s="1931" t="s">
        <v>325</v>
      </c>
      <c r="P242" s="1583"/>
      <c r="Q242" s="1931"/>
      <c r="R242" s="1583"/>
      <c r="S242" s="1932" t="s">
        <v>362</v>
      </c>
      <c r="T242" s="1583"/>
      <c r="U242" s="1583"/>
      <c r="V242" s="1583"/>
      <c r="W242" s="1583"/>
      <c r="X242" s="1583"/>
      <c r="Y242" s="1583"/>
      <c r="Z242" s="1583"/>
      <c r="AA242" s="1931" t="s">
        <v>306</v>
      </c>
      <c r="AB242" s="1583"/>
      <c r="AC242" s="1583"/>
      <c r="AD242" s="1583"/>
      <c r="AE242" s="1583"/>
      <c r="AF242" s="1931" t="s">
        <v>307</v>
      </c>
      <c r="AG242" s="1583"/>
      <c r="AH242" s="1583"/>
      <c r="AI242" s="472" t="s">
        <v>86</v>
      </c>
      <c r="AJ242" s="1933" t="s">
        <v>308</v>
      </c>
      <c r="AK242" s="1583"/>
      <c r="AL242" s="1583"/>
      <c r="AM242" s="1583"/>
      <c r="AN242" s="1583"/>
      <c r="AO242" s="1583"/>
      <c r="AP242" s="471">
        <v>200000000</v>
      </c>
      <c r="AQ242" s="530">
        <v>200000000</v>
      </c>
      <c r="AR242" s="470">
        <v>0</v>
      </c>
      <c r="AS242" s="470">
        <v>0</v>
      </c>
      <c r="AT242" s="531">
        <v>0</v>
      </c>
      <c r="AU242" s="471">
        <v>200000000</v>
      </c>
      <c r="AV242" s="531">
        <v>0</v>
      </c>
      <c r="AW242" s="470">
        <v>0</v>
      </c>
      <c r="AX242" s="531">
        <v>0</v>
      </c>
      <c r="AY242" s="470">
        <v>0</v>
      </c>
      <c r="AZ242" s="470">
        <v>0</v>
      </c>
      <c r="BA242" s="470">
        <v>0</v>
      </c>
      <c r="BB242" s="470">
        <v>0</v>
      </c>
    </row>
    <row r="243" spans="1:54" x14ac:dyDescent="0.25">
      <c r="A243" s="1931" t="s">
        <v>120</v>
      </c>
      <c r="B243" s="1583"/>
      <c r="C243" s="1931" t="s">
        <v>355</v>
      </c>
      <c r="D243" s="1583"/>
      <c r="E243" s="1931" t="s">
        <v>357</v>
      </c>
      <c r="F243" s="1583"/>
      <c r="G243" s="1931" t="s">
        <v>322</v>
      </c>
      <c r="H243" s="1583"/>
      <c r="I243" s="1931" t="s">
        <v>313</v>
      </c>
      <c r="J243" s="1583"/>
      <c r="K243" s="1583"/>
      <c r="L243" s="1931" t="s">
        <v>315</v>
      </c>
      <c r="M243" s="1583"/>
      <c r="N243" s="1583"/>
      <c r="O243" s="1931" t="s">
        <v>101</v>
      </c>
      <c r="P243" s="1583"/>
      <c r="Q243" s="1931"/>
      <c r="R243" s="1583"/>
      <c r="S243" s="1932" t="s">
        <v>363</v>
      </c>
      <c r="T243" s="1583"/>
      <c r="U243" s="1583"/>
      <c r="V243" s="1583"/>
      <c r="W243" s="1583"/>
      <c r="X243" s="1583"/>
      <c r="Y243" s="1583"/>
      <c r="Z243" s="1583"/>
      <c r="AA243" s="1931" t="s">
        <v>306</v>
      </c>
      <c r="AB243" s="1583"/>
      <c r="AC243" s="1583"/>
      <c r="AD243" s="1583"/>
      <c r="AE243" s="1583"/>
      <c r="AF243" s="1931" t="s">
        <v>307</v>
      </c>
      <c r="AG243" s="1583"/>
      <c r="AH243" s="1583"/>
      <c r="AI243" s="472" t="s">
        <v>86</v>
      </c>
      <c r="AJ243" s="1933" t="s">
        <v>308</v>
      </c>
      <c r="AK243" s="1583"/>
      <c r="AL243" s="1583"/>
      <c r="AM243" s="1583"/>
      <c r="AN243" s="1583"/>
      <c r="AO243" s="1583"/>
      <c r="AP243" s="471">
        <v>100000000</v>
      </c>
      <c r="AQ243" s="531">
        <v>0</v>
      </c>
      <c r="AR243" s="471">
        <v>100000000</v>
      </c>
      <c r="AS243" s="470">
        <v>0</v>
      </c>
      <c r="AT243" s="531">
        <v>0</v>
      </c>
      <c r="AU243" s="470">
        <v>0</v>
      </c>
      <c r="AV243" s="531">
        <v>0</v>
      </c>
      <c r="AW243" s="470">
        <v>0</v>
      </c>
      <c r="AX243" s="531">
        <v>0</v>
      </c>
      <c r="AY243" s="470">
        <v>0</v>
      </c>
      <c r="AZ243" s="470">
        <v>0</v>
      </c>
      <c r="BA243" s="470">
        <v>0</v>
      </c>
      <c r="BB243" s="470">
        <v>0</v>
      </c>
    </row>
    <row r="244" spans="1:54" s="506" customFormat="1" x14ac:dyDescent="0.25">
      <c r="A244" s="1971" t="s">
        <v>120</v>
      </c>
      <c r="B244" s="1715"/>
      <c r="C244" s="1971" t="s">
        <v>355</v>
      </c>
      <c r="D244" s="1715"/>
      <c r="E244" s="1971" t="s">
        <v>357</v>
      </c>
      <c r="F244" s="1715"/>
      <c r="G244" s="1971" t="s">
        <v>316</v>
      </c>
      <c r="H244" s="1715"/>
      <c r="I244" s="1971"/>
      <c r="J244" s="1715"/>
      <c r="K244" s="1715"/>
      <c r="L244" s="1971"/>
      <c r="M244" s="1715"/>
      <c r="N244" s="1715"/>
      <c r="O244" s="1971"/>
      <c r="P244" s="1715"/>
      <c r="Q244" s="1971"/>
      <c r="R244" s="1715"/>
      <c r="S244" s="1973" t="s">
        <v>352</v>
      </c>
      <c r="T244" s="1715"/>
      <c r="U244" s="1715"/>
      <c r="V244" s="1715"/>
      <c r="W244" s="1715"/>
      <c r="X244" s="1715"/>
      <c r="Y244" s="1715"/>
      <c r="Z244" s="1715"/>
      <c r="AA244" s="1971" t="s">
        <v>306</v>
      </c>
      <c r="AB244" s="1715"/>
      <c r="AC244" s="1715"/>
      <c r="AD244" s="1715"/>
      <c r="AE244" s="1715"/>
      <c r="AF244" s="1971" t="s">
        <v>307</v>
      </c>
      <c r="AG244" s="1715"/>
      <c r="AH244" s="1715"/>
      <c r="AI244" s="536" t="s">
        <v>86</v>
      </c>
      <c r="AJ244" s="1972" t="s">
        <v>308</v>
      </c>
      <c r="AK244" s="1715"/>
      <c r="AL244" s="1715"/>
      <c r="AM244" s="1715"/>
      <c r="AN244" s="1715"/>
      <c r="AO244" s="1715"/>
      <c r="AP244" s="471">
        <v>600000000</v>
      </c>
      <c r="AQ244" s="531">
        <v>0</v>
      </c>
      <c r="AR244" s="471">
        <v>109841417</v>
      </c>
      <c r="AS244" s="471">
        <v>300000000</v>
      </c>
      <c r="AT244" s="530">
        <v>51883598</v>
      </c>
      <c r="AU244" s="471">
        <v>-51883598</v>
      </c>
      <c r="AV244" s="537">
        <v>31632177</v>
      </c>
      <c r="AW244" s="537">
        <v>20251421</v>
      </c>
      <c r="AX244" s="537">
        <v>34639000</v>
      </c>
      <c r="AY244" s="537">
        <v>-3006823</v>
      </c>
      <c r="AZ244" s="537">
        <v>34639000</v>
      </c>
      <c r="BA244" s="538">
        <v>0</v>
      </c>
      <c r="BB244" s="538">
        <v>0</v>
      </c>
    </row>
    <row r="245" spans="1:54" s="546" customFormat="1" x14ac:dyDescent="0.25">
      <c r="A245" s="1977" t="s">
        <v>120</v>
      </c>
      <c r="B245" s="1779"/>
      <c r="C245" s="1977" t="s">
        <v>355</v>
      </c>
      <c r="D245" s="1779"/>
      <c r="E245" s="1977" t="s">
        <v>357</v>
      </c>
      <c r="F245" s="1779"/>
      <c r="G245" s="1977" t="s">
        <v>316</v>
      </c>
      <c r="H245" s="1779"/>
      <c r="I245" s="1977" t="s">
        <v>313</v>
      </c>
      <c r="J245" s="1779"/>
      <c r="K245" s="1779"/>
      <c r="L245" s="1977"/>
      <c r="M245" s="1779"/>
      <c r="N245" s="1779"/>
      <c r="O245" s="1977"/>
      <c r="P245" s="1779"/>
      <c r="Q245" s="1977"/>
      <c r="R245" s="1779"/>
      <c r="S245" s="1978" t="s">
        <v>352</v>
      </c>
      <c r="T245" s="1779"/>
      <c r="U245" s="1779"/>
      <c r="V245" s="1779"/>
      <c r="W245" s="1779"/>
      <c r="X245" s="1779"/>
      <c r="Y245" s="1779"/>
      <c r="Z245" s="1779"/>
      <c r="AA245" s="1977" t="s">
        <v>306</v>
      </c>
      <c r="AB245" s="1779"/>
      <c r="AC245" s="1779"/>
      <c r="AD245" s="1779"/>
      <c r="AE245" s="1779"/>
      <c r="AF245" s="1977" t="s">
        <v>307</v>
      </c>
      <c r="AG245" s="1779"/>
      <c r="AH245" s="1779"/>
      <c r="AI245" s="542" t="s">
        <v>86</v>
      </c>
      <c r="AJ245" s="1979" t="s">
        <v>308</v>
      </c>
      <c r="AK245" s="1779"/>
      <c r="AL245" s="1779"/>
      <c r="AM245" s="1779"/>
      <c r="AN245" s="1779"/>
      <c r="AO245" s="1779"/>
      <c r="AP245" s="474">
        <v>600000000</v>
      </c>
      <c r="AQ245" s="528">
        <v>0</v>
      </c>
      <c r="AR245" s="474">
        <v>109841417</v>
      </c>
      <c r="AS245" s="473">
        <v>0</v>
      </c>
      <c r="AT245" s="527">
        <v>51883598</v>
      </c>
      <c r="AU245" s="474">
        <v>-51883598</v>
      </c>
      <c r="AV245" s="544">
        <v>31632177</v>
      </c>
      <c r="AW245" s="544">
        <v>20251421</v>
      </c>
      <c r="AX245" s="544">
        <v>34639000</v>
      </c>
      <c r="AY245" s="544">
        <v>-3006823</v>
      </c>
      <c r="AZ245" s="544">
        <v>34639000</v>
      </c>
      <c r="BA245" s="545">
        <v>0</v>
      </c>
      <c r="BB245" s="545">
        <v>0</v>
      </c>
    </row>
    <row r="246" spans="1:54" s="546" customFormat="1" x14ac:dyDescent="0.25">
      <c r="A246" s="1977" t="s">
        <v>120</v>
      </c>
      <c r="B246" s="1779"/>
      <c r="C246" s="1977" t="s">
        <v>355</v>
      </c>
      <c r="D246" s="1779"/>
      <c r="E246" s="1977" t="s">
        <v>357</v>
      </c>
      <c r="F246" s="1779"/>
      <c r="G246" s="1977" t="s">
        <v>316</v>
      </c>
      <c r="H246" s="1779"/>
      <c r="I246" s="1977" t="s">
        <v>313</v>
      </c>
      <c r="J246" s="1779"/>
      <c r="K246" s="1779"/>
      <c r="L246" s="1977" t="s">
        <v>315</v>
      </c>
      <c r="M246" s="1779"/>
      <c r="N246" s="1779"/>
      <c r="O246" s="1977"/>
      <c r="P246" s="1779"/>
      <c r="Q246" s="1977"/>
      <c r="R246" s="1779"/>
      <c r="S246" s="1978" t="s">
        <v>359</v>
      </c>
      <c r="T246" s="1779"/>
      <c r="U246" s="1779"/>
      <c r="V246" s="1779"/>
      <c r="W246" s="1779"/>
      <c r="X246" s="1779"/>
      <c r="Y246" s="1779"/>
      <c r="Z246" s="1779"/>
      <c r="AA246" s="1977" t="s">
        <v>306</v>
      </c>
      <c r="AB246" s="1779"/>
      <c r="AC246" s="1779"/>
      <c r="AD246" s="1779"/>
      <c r="AE246" s="1779"/>
      <c r="AF246" s="1977" t="s">
        <v>307</v>
      </c>
      <c r="AG246" s="1779"/>
      <c r="AH246" s="1779"/>
      <c r="AI246" s="542" t="s">
        <v>86</v>
      </c>
      <c r="AJ246" s="1979" t="s">
        <v>308</v>
      </c>
      <c r="AK246" s="1779"/>
      <c r="AL246" s="1779"/>
      <c r="AM246" s="1779"/>
      <c r="AN246" s="1779"/>
      <c r="AO246" s="1779"/>
      <c r="AP246" s="474">
        <v>600000000</v>
      </c>
      <c r="AQ246" s="528">
        <v>0</v>
      </c>
      <c r="AR246" s="474">
        <v>109841417</v>
      </c>
      <c r="AS246" s="473">
        <v>0</v>
      </c>
      <c r="AT246" s="527">
        <v>51883598</v>
      </c>
      <c r="AU246" s="474">
        <v>-51883598</v>
      </c>
      <c r="AV246" s="544">
        <v>31632177</v>
      </c>
      <c r="AW246" s="544">
        <v>20251421</v>
      </c>
      <c r="AX246" s="544">
        <v>34639000</v>
      </c>
      <c r="AY246" s="544">
        <v>-3006823</v>
      </c>
      <c r="AZ246" s="544">
        <v>34639000</v>
      </c>
      <c r="BA246" s="545">
        <v>0</v>
      </c>
      <c r="BB246" s="545">
        <v>0</v>
      </c>
    </row>
    <row r="247" spans="1:54" s="546" customFormat="1" x14ac:dyDescent="0.25">
      <c r="A247" s="1974" t="s">
        <v>120</v>
      </c>
      <c r="B247" s="1779"/>
      <c r="C247" s="1974" t="s">
        <v>355</v>
      </c>
      <c r="D247" s="1779"/>
      <c r="E247" s="1974" t="s">
        <v>357</v>
      </c>
      <c r="F247" s="1779"/>
      <c r="G247" s="1974" t="s">
        <v>316</v>
      </c>
      <c r="H247" s="1779"/>
      <c r="I247" s="1974" t="s">
        <v>313</v>
      </c>
      <c r="J247" s="1779"/>
      <c r="K247" s="1779"/>
      <c r="L247" s="1974" t="s">
        <v>315</v>
      </c>
      <c r="M247" s="1779"/>
      <c r="N247" s="1779"/>
      <c r="O247" s="1974" t="s">
        <v>312</v>
      </c>
      <c r="P247" s="1779"/>
      <c r="Q247" s="1974"/>
      <c r="R247" s="1779"/>
      <c r="S247" s="1976" t="s">
        <v>365</v>
      </c>
      <c r="T247" s="1779"/>
      <c r="U247" s="1779"/>
      <c r="V247" s="1779"/>
      <c r="W247" s="1779"/>
      <c r="X247" s="1779"/>
      <c r="Y247" s="1779"/>
      <c r="Z247" s="1779"/>
      <c r="AA247" s="1974" t="s">
        <v>306</v>
      </c>
      <c r="AB247" s="1779"/>
      <c r="AC247" s="1779"/>
      <c r="AD247" s="1779"/>
      <c r="AE247" s="1779"/>
      <c r="AF247" s="1974" t="s">
        <v>307</v>
      </c>
      <c r="AG247" s="1779"/>
      <c r="AH247" s="1779"/>
      <c r="AI247" s="543" t="s">
        <v>86</v>
      </c>
      <c r="AJ247" s="1975" t="s">
        <v>308</v>
      </c>
      <c r="AK247" s="1779"/>
      <c r="AL247" s="1779"/>
      <c r="AM247" s="1779"/>
      <c r="AN247" s="1779"/>
      <c r="AO247" s="1779"/>
      <c r="AP247" s="471">
        <v>313318843</v>
      </c>
      <c r="AQ247" s="531">
        <v>0</v>
      </c>
      <c r="AR247" s="471">
        <v>62881260</v>
      </c>
      <c r="AS247" s="470">
        <v>0</v>
      </c>
      <c r="AT247" s="531">
        <v>0</v>
      </c>
      <c r="AU247" s="470">
        <v>0</v>
      </c>
      <c r="AV247" s="547">
        <v>20047496</v>
      </c>
      <c r="AW247" s="547">
        <v>-20047496</v>
      </c>
      <c r="AX247" s="547">
        <v>20047496</v>
      </c>
      <c r="AY247" s="548">
        <v>0</v>
      </c>
      <c r="AZ247" s="547">
        <v>20047496</v>
      </c>
      <c r="BA247" s="548">
        <v>0</v>
      </c>
      <c r="BB247" s="548">
        <v>0</v>
      </c>
    </row>
    <row r="248" spans="1:54" s="546" customFormat="1" x14ac:dyDescent="0.25">
      <c r="A248" s="1974" t="s">
        <v>120</v>
      </c>
      <c r="B248" s="1779"/>
      <c r="C248" s="1974" t="s">
        <v>355</v>
      </c>
      <c r="D248" s="1779"/>
      <c r="E248" s="1974" t="s">
        <v>357</v>
      </c>
      <c r="F248" s="1779"/>
      <c r="G248" s="1974" t="s">
        <v>316</v>
      </c>
      <c r="H248" s="1779"/>
      <c r="I248" s="1974" t="s">
        <v>313</v>
      </c>
      <c r="J248" s="1779"/>
      <c r="K248" s="1779"/>
      <c r="L248" s="1974" t="s">
        <v>315</v>
      </c>
      <c r="M248" s="1779"/>
      <c r="N248" s="1779"/>
      <c r="O248" s="1974" t="s">
        <v>315</v>
      </c>
      <c r="P248" s="1779"/>
      <c r="Q248" s="1974"/>
      <c r="R248" s="1779"/>
      <c r="S248" s="1976" t="s">
        <v>360</v>
      </c>
      <c r="T248" s="1779"/>
      <c r="U248" s="1779"/>
      <c r="V248" s="1779"/>
      <c r="W248" s="1779"/>
      <c r="X248" s="1779"/>
      <c r="Y248" s="1779"/>
      <c r="Z248" s="1779"/>
      <c r="AA248" s="1974" t="s">
        <v>306</v>
      </c>
      <c r="AB248" s="1779"/>
      <c r="AC248" s="1779"/>
      <c r="AD248" s="1779"/>
      <c r="AE248" s="1779"/>
      <c r="AF248" s="1974" t="s">
        <v>307</v>
      </c>
      <c r="AG248" s="1779"/>
      <c r="AH248" s="1779"/>
      <c r="AI248" s="543" t="s">
        <v>86</v>
      </c>
      <c r="AJ248" s="1975" t="s">
        <v>308</v>
      </c>
      <c r="AK248" s="1779"/>
      <c r="AL248" s="1779"/>
      <c r="AM248" s="1779"/>
      <c r="AN248" s="1779"/>
      <c r="AO248" s="1779"/>
      <c r="AP248" s="471">
        <v>62595455</v>
      </c>
      <c r="AQ248" s="531">
        <v>0</v>
      </c>
      <c r="AR248" s="471">
        <v>22595455</v>
      </c>
      <c r="AS248" s="470">
        <v>0</v>
      </c>
      <c r="AT248" s="530">
        <v>40000000</v>
      </c>
      <c r="AU248" s="471">
        <v>-40000000</v>
      </c>
      <c r="AV248" s="548">
        <v>0</v>
      </c>
      <c r="AW248" s="547">
        <v>40000000</v>
      </c>
      <c r="AX248" s="548">
        <v>0</v>
      </c>
      <c r="AY248" s="548">
        <v>0</v>
      </c>
      <c r="AZ248" s="548">
        <v>0</v>
      </c>
      <c r="BA248" s="548">
        <v>0</v>
      </c>
      <c r="BB248" s="548">
        <v>0</v>
      </c>
    </row>
    <row r="249" spans="1:54" s="546" customFormat="1" x14ac:dyDescent="0.25">
      <c r="A249" s="1974" t="s">
        <v>120</v>
      </c>
      <c r="B249" s="1779"/>
      <c r="C249" s="1974" t="s">
        <v>355</v>
      </c>
      <c r="D249" s="1779"/>
      <c r="E249" s="1974" t="s">
        <v>357</v>
      </c>
      <c r="F249" s="1779"/>
      <c r="G249" s="1974" t="s">
        <v>316</v>
      </c>
      <c r="H249" s="1779"/>
      <c r="I249" s="1974" t="s">
        <v>313</v>
      </c>
      <c r="J249" s="1779"/>
      <c r="K249" s="1779"/>
      <c r="L249" s="1974" t="s">
        <v>315</v>
      </c>
      <c r="M249" s="1779"/>
      <c r="N249" s="1779"/>
      <c r="O249" s="1974" t="s">
        <v>322</v>
      </c>
      <c r="P249" s="1779"/>
      <c r="Q249" s="1974"/>
      <c r="R249" s="1779"/>
      <c r="S249" s="1976" t="s">
        <v>361</v>
      </c>
      <c r="T249" s="1779"/>
      <c r="U249" s="1779"/>
      <c r="V249" s="1779"/>
      <c r="W249" s="1779"/>
      <c r="X249" s="1779"/>
      <c r="Y249" s="1779"/>
      <c r="Z249" s="1779"/>
      <c r="AA249" s="1974" t="s">
        <v>306</v>
      </c>
      <c r="AB249" s="1779"/>
      <c r="AC249" s="1779"/>
      <c r="AD249" s="1779"/>
      <c r="AE249" s="1779"/>
      <c r="AF249" s="1974" t="s">
        <v>307</v>
      </c>
      <c r="AG249" s="1779"/>
      <c r="AH249" s="1779"/>
      <c r="AI249" s="543" t="s">
        <v>86</v>
      </c>
      <c r="AJ249" s="1975" t="s">
        <v>308</v>
      </c>
      <c r="AK249" s="1779"/>
      <c r="AL249" s="1779"/>
      <c r="AM249" s="1779"/>
      <c r="AN249" s="1779"/>
      <c r="AO249" s="1779"/>
      <c r="AP249" s="471">
        <v>45000000</v>
      </c>
      <c r="AQ249" s="531">
        <v>0</v>
      </c>
      <c r="AR249" s="470">
        <v>0</v>
      </c>
      <c r="AS249" s="470">
        <v>0</v>
      </c>
      <c r="AT249" s="531">
        <v>0</v>
      </c>
      <c r="AU249" s="470">
        <v>0</v>
      </c>
      <c r="AV249" s="547">
        <v>1781779</v>
      </c>
      <c r="AW249" s="547">
        <v>-1781779</v>
      </c>
      <c r="AX249" s="547">
        <v>1781779</v>
      </c>
      <c r="AY249" s="548">
        <v>0</v>
      </c>
      <c r="AZ249" s="547">
        <v>1781779</v>
      </c>
      <c r="BA249" s="548">
        <v>0</v>
      </c>
      <c r="BB249" s="548">
        <v>0</v>
      </c>
    </row>
    <row r="250" spans="1:54" s="546" customFormat="1" x14ac:dyDescent="0.25">
      <c r="A250" s="1974" t="s">
        <v>120</v>
      </c>
      <c r="B250" s="1779"/>
      <c r="C250" s="1974" t="s">
        <v>355</v>
      </c>
      <c r="D250" s="1779"/>
      <c r="E250" s="1974" t="s">
        <v>357</v>
      </c>
      <c r="F250" s="1779"/>
      <c r="G250" s="1974" t="s">
        <v>316</v>
      </c>
      <c r="H250" s="1779"/>
      <c r="I250" s="1974" t="s">
        <v>313</v>
      </c>
      <c r="J250" s="1779"/>
      <c r="K250" s="1779"/>
      <c r="L250" s="1974" t="s">
        <v>315</v>
      </c>
      <c r="M250" s="1779"/>
      <c r="N250" s="1779"/>
      <c r="O250" s="1974" t="s">
        <v>316</v>
      </c>
      <c r="P250" s="1779"/>
      <c r="Q250" s="1974"/>
      <c r="R250" s="1779"/>
      <c r="S250" s="1976" t="s">
        <v>105</v>
      </c>
      <c r="T250" s="1779"/>
      <c r="U250" s="1779"/>
      <c r="V250" s="1779"/>
      <c r="W250" s="1779"/>
      <c r="X250" s="1779"/>
      <c r="Y250" s="1779"/>
      <c r="Z250" s="1779"/>
      <c r="AA250" s="1974" t="s">
        <v>306</v>
      </c>
      <c r="AB250" s="1779"/>
      <c r="AC250" s="1779"/>
      <c r="AD250" s="1779"/>
      <c r="AE250" s="1779"/>
      <c r="AF250" s="1974" t="s">
        <v>307</v>
      </c>
      <c r="AG250" s="1779"/>
      <c r="AH250" s="1779"/>
      <c r="AI250" s="543" t="s">
        <v>86</v>
      </c>
      <c r="AJ250" s="1975" t="s">
        <v>308</v>
      </c>
      <c r="AK250" s="1779"/>
      <c r="AL250" s="1779"/>
      <c r="AM250" s="1779"/>
      <c r="AN250" s="1779"/>
      <c r="AO250" s="1779"/>
      <c r="AP250" s="471">
        <v>139085702</v>
      </c>
      <c r="AQ250" s="531">
        <v>0</v>
      </c>
      <c r="AR250" s="471">
        <v>4364702</v>
      </c>
      <c r="AS250" s="470">
        <v>0</v>
      </c>
      <c r="AT250" s="530">
        <v>11883598</v>
      </c>
      <c r="AU250" s="471">
        <v>-11883598</v>
      </c>
      <c r="AV250" s="547">
        <v>9802902</v>
      </c>
      <c r="AW250" s="547">
        <v>2080696</v>
      </c>
      <c r="AX250" s="547">
        <v>12809725</v>
      </c>
      <c r="AY250" s="547">
        <v>-3006823</v>
      </c>
      <c r="AZ250" s="547">
        <v>12809725</v>
      </c>
      <c r="BA250" s="548">
        <v>0</v>
      </c>
      <c r="BB250" s="548">
        <v>0</v>
      </c>
    </row>
    <row r="251" spans="1:54" s="546" customFormat="1" x14ac:dyDescent="0.25">
      <c r="A251" s="1974" t="s">
        <v>120</v>
      </c>
      <c r="B251" s="1779"/>
      <c r="C251" s="1974" t="s">
        <v>355</v>
      </c>
      <c r="D251" s="1779"/>
      <c r="E251" s="1974" t="s">
        <v>357</v>
      </c>
      <c r="F251" s="1779"/>
      <c r="G251" s="1974" t="s">
        <v>316</v>
      </c>
      <c r="H251" s="1779"/>
      <c r="I251" s="1974" t="s">
        <v>313</v>
      </c>
      <c r="J251" s="1779"/>
      <c r="K251" s="1779"/>
      <c r="L251" s="1974" t="s">
        <v>315</v>
      </c>
      <c r="M251" s="1779"/>
      <c r="N251" s="1779"/>
      <c r="O251" s="1974" t="s">
        <v>325</v>
      </c>
      <c r="P251" s="1779"/>
      <c r="Q251" s="1974"/>
      <c r="R251" s="1779"/>
      <c r="S251" s="1976" t="s">
        <v>362</v>
      </c>
      <c r="T251" s="1779"/>
      <c r="U251" s="1779"/>
      <c r="V251" s="1779"/>
      <c r="W251" s="1779"/>
      <c r="X251" s="1779"/>
      <c r="Y251" s="1779"/>
      <c r="Z251" s="1779"/>
      <c r="AA251" s="1974" t="s">
        <v>306</v>
      </c>
      <c r="AB251" s="1779"/>
      <c r="AC251" s="1779"/>
      <c r="AD251" s="1779"/>
      <c r="AE251" s="1779"/>
      <c r="AF251" s="1974" t="s">
        <v>307</v>
      </c>
      <c r="AG251" s="1779"/>
      <c r="AH251" s="1779"/>
      <c r="AI251" s="543" t="s">
        <v>86</v>
      </c>
      <c r="AJ251" s="1975" t="s">
        <v>308</v>
      </c>
      <c r="AK251" s="1779"/>
      <c r="AL251" s="1779"/>
      <c r="AM251" s="1779"/>
      <c r="AN251" s="1779"/>
      <c r="AO251" s="1779"/>
      <c r="AP251" s="471">
        <v>40000000</v>
      </c>
      <c r="AQ251" s="531">
        <v>0</v>
      </c>
      <c r="AR251" s="471">
        <v>20000000</v>
      </c>
      <c r="AS251" s="470">
        <v>0</v>
      </c>
      <c r="AT251" s="531">
        <v>0</v>
      </c>
      <c r="AU251" s="470">
        <v>0</v>
      </c>
      <c r="AV251" s="548">
        <v>0</v>
      </c>
      <c r="AW251" s="548">
        <v>0</v>
      </c>
      <c r="AX251" s="548">
        <v>0</v>
      </c>
      <c r="AY251" s="548">
        <v>0</v>
      </c>
      <c r="AZ251" s="548">
        <v>0</v>
      </c>
      <c r="BA251" s="548">
        <v>0</v>
      </c>
      <c r="BB251" s="548">
        <v>0</v>
      </c>
    </row>
    <row r="252" spans="1:54" s="546" customFormat="1" x14ac:dyDescent="0.25">
      <c r="A252" s="1974" t="s">
        <v>120</v>
      </c>
      <c r="B252" s="1779"/>
      <c r="C252" s="1974" t="s">
        <v>355</v>
      </c>
      <c r="D252" s="1779"/>
      <c r="E252" s="1974" t="s">
        <v>357</v>
      </c>
      <c r="F252" s="1779"/>
      <c r="G252" s="1974" t="s">
        <v>316</v>
      </c>
      <c r="H252" s="1779"/>
      <c r="I252" s="1974" t="s">
        <v>313</v>
      </c>
      <c r="J252" s="1779"/>
      <c r="K252" s="1779"/>
      <c r="L252" s="1974" t="s">
        <v>315</v>
      </c>
      <c r="M252" s="1779"/>
      <c r="N252" s="1779"/>
      <c r="O252" s="1974" t="s">
        <v>101</v>
      </c>
      <c r="P252" s="1779"/>
      <c r="Q252" s="1974"/>
      <c r="R252" s="1779"/>
      <c r="S252" s="1976" t="s">
        <v>363</v>
      </c>
      <c r="T252" s="1779"/>
      <c r="U252" s="1779"/>
      <c r="V252" s="1779"/>
      <c r="W252" s="1779"/>
      <c r="X252" s="1779"/>
      <c r="Y252" s="1779"/>
      <c r="Z252" s="1779"/>
      <c r="AA252" s="1974" t="s">
        <v>306</v>
      </c>
      <c r="AB252" s="1779"/>
      <c r="AC252" s="1779"/>
      <c r="AD252" s="1779"/>
      <c r="AE252" s="1779"/>
      <c r="AF252" s="1974" t="s">
        <v>307</v>
      </c>
      <c r="AG252" s="1779"/>
      <c r="AH252" s="1779"/>
      <c r="AI252" s="543" t="s">
        <v>86</v>
      </c>
      <c r="AJ252" s="1975" t="s">
        <v>308</v>
      </c>
      <c r="AK252" s="1779"/>
      <c r="AL252" s="1779"/>
      <c r="AM252" s="1779"/>
      <c r="AN252" s="1779"/>
      <c r="AO252" s="1779"/>
      <c r="AP252" s="470">
        <v>0</v>
      </c>
      <c r="AQ252" s="531">
        <v>0</v>
      </c>
      <c r="AR252" s="470">
        <v>0</v>
      </c>
      <c r="AS252" s="470">
        <v>0</v>
      </c>
      <c r="AT252" s="531">
        <v>0</v>
      </c>
      <c r="AU252" s="470">
        <v>0</v>
      </c>
      <c r="AV252" s="548">
        <v>0</v>
      </c>
      <c r="AW252" s="548">
        <v>0</v>
      </c>
      <c r="AX252" s="548">
        <v>0</v>
      </c>
      <c r="AY252" s="548">
        <v>0</v>
      </c>
      <c r="AZ252" s="548">
        <v>0</v>
      </c>
      <c r="BA252" s="548">
        <v>0</v>
      </c>
      <c r="BB252" s="548">
        <v>0</v>
      </c>
    </row>
    <row r="253" spans="1:54" s="506" customFormat="1" x14ac:dyDescent="0.25">
      <c r="A253" s="1971" t="s">
        <v>120</v>
      </c>
      <c r="B253" s="1715"/>
      <c r="C253" s="1971" t="s">
        <v>355</v>
      </c>
      <c r="D253" s="1715"/>
      <c r="E253" s="1971" t="s">
        <v>357</v>
      </c>
      <c r="F253" s="1715"/>
      <c r="G253" s="1971" t="s">
        <v>317</v>
      </c>
      <c r="H253" s="1715"/>
      <c r="I253" s="1971"/>
      <c r="J253" s="1715"/>
      <c r="K253" s="1715"/>
      <c r="L253" s="1971"/>
      <c r="M253" s="1715"/>
      <c r="N253" s="1715"/>
      <c r="O253" s="1971"/>
      <c r="P253" s="1715"/>
      <c r="Q253" s="1971"/>
      <c r="R253" s="1715"/>
      <c r="S253" s="1973" t="s">
        <v>366</v>
      </c>
      <c r="T253" s="1715"/>
      <c r="U253" s="1715"/>
      <c r="V253" s="1715"/>
      <c r="W253" s="1715"/>
      <c r="X253" s="1715"/>
      <c r="Y253" s="1715"/>
      <c r="Z253" s="1715"/>
      <c r="AA253" s="1971" t="s">
        <v>306</v>
      </c>
      <c r="AB253" s="1715"/>
      <c r="AC253" s="1715"/>
      <c r="AD253" s="1715"/>
      <c r="AE253" s="1715"/>
      <c r="AF253" s="1971" t="s">
        <v>307</v>
      </c>
      <c r="AG253" s="1715"/>
      <c r="AH253" s="1715"/>
      <c r="AI253" s="536" t="s">
        <v>86</v>
      </c>
      <c r="AJ253" s="1972" t="s">
        <v>308</v>
      </c>
      <c r="AK253" s="1715"/>
      <c r="AL253" s="1715"/>
      <c r="AM253" s="1715"/>
      <c r="AN253" s="1715"/>
      <c r="AO253" s="1715"/>
      <c r="AP253" s="471">
        <v>1500000000</v>
      </c>
      <c r="AQ253" s="531">
        <v>0</v>
      </c>
      <c r="AR253" s="470">
        <v>0</v>
      </c>
      <c r="AS253" s="470">
        <v>0</v>
      </c>
      <c r="AT253" s="530">
        <v>29661273</v>
      </c>
      <c r="AU253" s="471">
        <v>-29661273</v>
      </c>
      <c r="AV253" s="537">
        <v>73070110</v>
      </c>
      <c r="AW253" s="537">
        <v>-43408837</v>
      </c>
      <c r="AX253" s="537">
        <v>80636355</v>
      </c>
      <c r="AY253" s="537">
        <v>-7566245</v>
      </c>
      <c r="AZ253" s="537">
        <v>80636355</v>
      </c>
      <c r="BA253" s="538">
        <v>0</v>
      </c>
      <c r="BB253" s="538">
        <v>0</v>
      </c>
    </row>
    <row r="254" spans="1:54" x14ac:dyDescent="0.25">
      <c r="A254" s="1935" t="s">
        <v>120</v>
      </c>
      <c r="B254" s="1583"/>
      <c r="C254" s="1935" t="s">
        <v>355</v>
      </c>
      <c r="D254" s="1583"/>
      <c r="E254" s="1935" t="s">
        <v>357</v>
      </c>
      <c r="F254" s="1583"/>
      <c r="G254" s="1935" t="s">
        <v>317</v>
      </c>
      <c r="H254" s="1583"/>
      <c r="I254" s="1935" t="s">
        <v>313</v>
      </c>
      <c r="J254" s="1583"/>
      <c r="K254" s="1583"/>
      <c r="L254" s="1935"/>
      <c r="M254" s="1583"/>
      <c r="N254" s="1583"/>
      <c r="O254" s="1935"/>
      <c r="P254" s="1583"/>
      <c r="Q254" s="1935"/>
      <c r="R254" s="1583"/>
      <c r="S254" s="1934" t="s">
        <v>366</v>
      </c>
      <c r="T254" s="1583"/>
      <c r="U254" s="1583"/>
      <c r="V254" s="1583"/>
      <c r="W254" s="1583"/>
      <c r="X254" s="1583"/>
      <c r="Y254" s="1583"/>
      <c r="Z254" s="1583"/>
      <c r="AA254" s="1935" t="s">
        <v>306</v>
      </c>
      <c r="AB254" s="1583"/>
      <c r="AC254" s="1583"/>
      <c r="AD254" s="1583"/>
      <c r="AE254" s="1583"/>
      <c r="AF254" s="1935" t="s">
        <v>307</v>
      </c>
      <c r="AG254" s="1583"/>
      <c r="AH254" s="1583"/>
      <c r="AI254" s="475" t="s">
        <v>86</v>
      </c>
      <c r="AJ254" s="1936" t="s">
        <v>308</v>
      </c>
      <c r="AK254" s="1583"/>
      <c r="AL254" s="1583"/>
      <c r="AM254" s="1583"/>
      <c r="AN254" s="1583"/>
      <c r="AO254" s="1583"/>
      <c r="AP254" s="474">
        <v>900000000</v>
      </c>
      <c r="AQ254" s="528">
        <v>0</v>
      </c>
      <c r="AR254" s="473">
        <v>0</v>
      </c>
      <c r="AS254" s="473">
        <v>0</v>
      </c>
      <c r="AT254" s="527">
        <v>29661273</v>
      </c>
      <c r="AU254" s="474">
        <v>-29661273</v>
      </c>
      <c r="AV254" s="527">
        <v>73070110</v>
      </c>
      <c r="AW254" s="474">
        <v>-43408837</v>
      </c>
      <c r="AX254" s="527">
        <v>80636355</v>
      </c>
      <c r="AY254" s="474">
        <v>-7566245</v>
      </c>
      <c r="AZ254" s="474">
        <v>80636355</v>
      </c>
      <c r="BA254" s="473">
        <v>0</v>
      </c>
      <c r="BB254" s="473">
        <v>0</v>
      </c>
    </row>
    <row r="255" spans="1:54" x14ac:dyDescent="0.25">
      <c r="A255" s="1935" t="s">
        <v>120</v>
      </c>
      <c r="B255" s="1583"/>
      <c r="C255" s="1935" t="s">
        <v>355</v>
      </c>
      <c r="D255" s="1583"/>
      <c r="E255" s="1935" t="s">
        <v>357</v>
      </c>
      <c r="F255" s="1583"/>
      <c r="G255" s="1935" t="s">
        <v>317</v>
      </c>
      <c r="H255" s="1583"/>
      <c r="I255" s="1935" t="s">
        <v>313</v>
      </c>
      <c r="J255" s="1583"/>
      <c r="K255" s="1583"/>
      <c r="L255" s="1935" t="s">
        <v>315</v>
      </c>
      <c r="M255" s="1583"/>
      <c r="N255" s="1583"/>
      <c r="O255" s="1935"/>
      <c r="P255" s="1583"/>
      <c r="Q255" s="1935"/>
      <c r="R255" s="1583"/>
      <c r="S255" s="1934" t="s">
        <v>359</v>
      </c>
      <c r="T255" s="1583"/>
      <c r="U255" s="1583"/>
      <c r="V255" s="1583"/>
      <c r="W255" s="1583"/>
      <c r="X255" s="1583"/>
      <c r="Y255" s="1583"/>
      <c r="Z255" s="1583"/>
      <c r="AA255" s="1935" t="s">
        <v>306</v>
      </c>
      <c r="AB255" s="1583"/>
      <c r="AC255" s="1583"/>
      <c r="AD255" s="1583"/>
      <c r="AE255" s="1583"/>
      <c r="AF255" s="1935" t="s">
        <v>307</v>
      </c>
      <c r="AG255" s="1583"/>
      <c r="AH255" s="1583"/>
      <c r="AI255" s="475" t="s">
        <v>86</v>
      </c>
      <c r="AJ255" s="1936" t="s">
        <v>308</v>
      </c>
      <c r="AK255" s="1583"/>
      <c r="AL255" s="1583"/>
      <c r="AM255" s="1583"/>
      <c r="AN255" s="1583"/>
      <c r="AO255" s="1583"/>
      <c r="AP255" s="474">
        <v>900000000</v>
      </c>
      <c r="AQ255" s="528">
        <v>0</v>
      </c>
      <c r="AR255" s="473">
        <v>0</v>
      </c>
      <c r="AS255" s="473">
        <v>0</v>
      </c>
      <c r="AT255" s="527">
        <v>29661273</v>
      </c>
      <c r="AU255" s="474">
        <v>-29661273</v>
      </c>
      <c r="AV255" s="527">
        <v>73070110</v>
      </c>
      <c r="AW255" s="474">
        <v>-43408837</v>
      </c>
      <c r="AX255" s="527">
        <v>80636355</v>
      </c>
      <c r="AY255" s="474">
        <v>-7566245</v>
      </c>
      <c r="AZ255" s="474">
        <v>80636355</v>
      </c>
      <c r="BA255" s="473">
        <v>0</v>
      </c>
      <c r="BB255" s="473">
        <v>0</v>
      </c>
    </row>
    <row r="256" spans="1:54" x14ac:dyDescent="0.25">
      <c r="A256" s="1931" t="s">
        <v>120</v>
      </c>
      <c r="B256" s="1583"/>
      <c r="C256" s="1931" t="s">
        <v>355</v>
      </c>
      <c r="D256" s="1583"/>
      <c r="E256" s="1931" t="s">
        <v>357</v>
      </c>
      <c r="F256" s="1583"/>
      <c r="G256" s="1931" t="s">
        <v>317</v>
      </c>
      <c r="H256" s="1583"/>
      <c r="I256" s="1931" t="s">
        <v>313</v>
      </c>
      <c r="J256" s="1583"/>
      <c r="K256" s="1583"/>
      <c r="L256" s="1931" t="s">
        <v>315</v>
      </c>
      <c r="M256" s="1583"/>
      <c r="N256" s="1583"/>
      <c r="O256" s="1931" t="s">
        <v>312</v>
      </c>
      <c r="P256" s="1583"/>
      <c r="Q256" s="1931"/>
      <c r="R256" s="1583"/>
      <c r="S256" s="1932" t="s">
        <v>365</v>
      </c>
      <c r="T256" s="1583"/>
      <c r="U256" s="1583"/>
      <c r="V256" s="1583"/>
      <c r="W256" s="1583"/>
      <c r="X256" s="1583"/>
      <c r="Y256" s="1583"/>
      <c r="Z256" s="1583"/>
      <c r="AA256" s="1931" t="s">
        <v>306</v>
      </c>
      <c r="AB256" s="1583"/>
      <c r="AC256" s="1583"/>
      <c r="AD256" s="1583"/>
      <c r="AE256" s="1583"/>
      <c r="AF256" s="1931" t="s">
        <v>307</v>
      </c>
      <c r="AG256" s="1583"/>
      <c r="AH256" s="1583"/>
      <c r="AI256" s="472" t="s">
        <v>86</v>
      </c>
      <c r="AJ256" s="1933" t="s">
        <v>308</v>
      </c>
      <c r="AK256" s="1583"/>
      <c r="AL256" s="1583"/>
      <c r="AM256" s="1583"/>
      <c r="AN256" s="1583"/>
      <c r="AO256" s="1583"/>
      <c r="AP256" s="471">
        <v>550000000</v>
      </c>
      <c r="AQ256" s="531">
        <v>0</v>
      </c>
      <c r="AR256" s="470">
        <v>0</v>
      </c>
      <c r="AS256" s="470">
        <v>0</v>
      </c>
      <c r="AT256" s="531">
        <v>0</v>
      </c>
      <c r="AU256" s="470">
        <v>0</v>
      </c>
      <c r="AV256" s="530">
        <v>36400000</v>
      </c>
      <c r="AW256" s="471">
        <v>-36400000</v>
      </c>
      <c r="AX256" s="530">
        <v>36400000</v>
      </c>
      <c r="AY256" s="470">
        <v>0</v>
      </c>
      <c r="AZ256" s="471">
        <v>36400000</v>
      </c>
      <c r="BA256" s="470">
        <v>0</v>
      </c>
      <c r="BB256" s="470">
        <v>0</v>
      </c>
    </row>
    <row r="257" spans="1:54" x14ac:dyDescent="0.25">
      <c r="A257" s="1931" t="s">
        <v>120</v>
      </c>
      <c r="B257" s="1583"/>
      <c r="C257" s="1931" t="s">
        <v>355</v>
      </c>
      <c r="D257" s="1583"/>
      <c r="E257" s="1931" t="s">
        <v>357</v>
      </c>
      <c r="F257" s="1583"/>
      <c r="G257" s="1931" t="s">
        <v>317</v>
      </c>
      <c r="H257" s="1583"/>
      <c r="I257" s="1931" t="s">
        <v>313</v>
      </c>
      <c r="J257" s="1583"/>
      <c r="K257" s="1583"/>
      <c r="L257" s="1931" t="s">
        <v>315</v>
      </c>
      <c r="M257" s="1583"/>
      <c r="N257" s="1583"/>
      <c r="O257" s="1931" t="s">
        <v>315</v>
      </c>
      <c r="P257" s="1583"/>
      <c r="Q257" s="1931"/>
      <c r="R257" s="1583"/>
      <c r="S257" s="1932" t="s">
        <v>360</v>
      </c>
      <c r="T257" s="1583"/>
      <c r="U257" s="1583"/>
      <c r="V257" s="1583"/>
      <c r="W257" s="1583"/>
      <c r="X257" s="1583"/>
      <c r="Y257" s="1583"/>
      <c r="Z257" s="1583"/>
      <c r="AA257" s="1931" t="s">
        <v>306</v>
      </c>
      <c r="AB257" s="1583"/>
      <c r="AC257" s="1583"/>
      <c r="AD257" s="1583"/>
      <c r="AE257" s="1583"/>
      <c r="AF257" s="1931" t="s">
        <v>307</v>
      </c>
      <c r="AG257" s="1583"/>
      <c r="AH257" s="1583"/>
      <c r="AI257" s="472" t="s">
        <v>86</v>
      </c>
      <c r="AJ257" s="1933" t="s">
        <v>308</v>
      </c>
      <c r="AK257" s="1583"/>
      <c r="AL257" s="1583"/>
      <c r="AM257" s="1583"/>
      <c r="AN257" s="1583"/>
      <c r="AO257" s="1583"/>
      <c r="AP257" s="471">
        <v>120000000</v>
      </c>
      <c r="AQ257" s="531">
        <v>0</v>
      </c>
      <c r="AR257" s="470">
        <v>0</v>
      </c>
      <c r="AS257" s="470">
        <v>0</v>
      </c>
      <c r="AT257" s="531">
        <v>0</v>
      </c>
      <c r="AU257" s="470">
        <v>0</v>
      </c>
      <c r="AV257" s="531">
        <v>0</v>
      </c>
      <c r="AW257" s="470">
        <v>0</v>
      </c>
      <c r="AX257" s="531">
        <v>0</v>
      </c>
      <c r="AY257" s="470">
        <v>0</v>
      </c>
      <c r="AZ257" s="470">
        <v>0</v>
      </c>
      <c r="BA257" s="470">
        <v>0</v>
      </c>
      <c r="BB257" s="470">
        <v>0</v>
      </c>
    </row>
    <row r="258" spans="1:54" x14ac:dyDescent="0.25">
      <c r="A258" s="1931" t="s">
        <v>120</v>
      </c>
      <c r="B258" s="1583"/>
      <c r="C258" s="1931" t="s">
        <v>355</v>
      </c>
      <c r="D258" s="1583"/>
      <c r="E258" s="1931" t="s">
        <v>357</v>
      </c>
      <c r="F258" s="1583"/>
      <c r="G258" s="1931" t="s">
        <v>317</v>
      </c>
      <c r="H258" s="1583"/>
      <c r="I258" s="1931" t="s">
        <v>313</v>
      </c>
      <c r="J258" s="1583"/>
      <c r="K258" s="1583"/>
      <c r="L258" s="1931" t="s">
        <v>315</v>
      </c>
      <c r="M258" s="1583"/>
      <c r="N258" s="1583"/>
      <c r="O258" s="1931" t="s">
        <v>322</v>
      </c>
      <c r="P258" s="1583"/>
      <c r="Q258" s="1931"/>
      <c r="R258" s="1583"/>
      <c r="S258" s="1932" t="s">
        <v>361</v>
      </c>
      <c r="T258" s="1583"/>
      <c r="U258" s="1583"/>
      <c r="V258" s="1583"/>
      <c r="W258" s="1583"/>
      <c r="X258" s="1583"/>
      <c r="Y258" s="1583"/>
      <c r="Z258" s="1583"/>
      <c r="AA258" s="1931" t="s">
        <v>306</v>
      </c>
      <c r="AB258" s="1583"/>
      <c r="AC258" s="1583"/>
      <c r="AD258" s="1583"/>
      <c r="AE258" s="1583"/>
      <c r="AF258" s="1931" t="s">
        <v>307</v>
      </c>
      <c r="AG258" s="1583"/>
      <c r="AH258" s="1583"/>
      <c r="AI258" s="472" t="s">
        <v>86</v>
      </c>
      <c r="AJ258" s="1933" t="s">
        <v>308</v>
      </c>
      <c r="AK258" s="1583"/>
      <c r="AL258" s="1583"/>
      <c r="AM258" s="1583"/>
      <c r="AN258" s="1583"/>
      <c r="AO258" s="1583"/>
      <c r="AP258" s="471">
        <v>55000000</v>
      </c>
      <c r="AQ258" s="531">
        <v>0</v>
      </c>
      <c r="AR258" s="470">
        <v>0</v>
      </c>
      <c r="AS258" s="470">
        <v>0</v>
      </c>
      <c r="AT258" s="531">
        <v>0</v>
      </c>
      <c r="AU258" s="470">
        <v>0</v>
      </c>
      <c r="AV258" s="530">
        <v>10616065</v>
      </c>
      <c r="AW258" s="471">
        <v>-10616065</v>
      </c>
      <c r="AX258" s="530">
        <v>10616065</v>
      </c>
      <c r="AY258" s="470">
        <v>0</v>
      </c>
      <c r="AZ258" s="471">
        <v>10616065</v>
      </c>
      <c r="BA258" s="470">
        <v>0</v>
      </c>
      <c r="BB258" s="470">
        <v>0</v>
      </c>
    </row>
    <row r="259" spans="1:54" x14ac:dyDescent="0.25">
      <c r="A259" s="1931" t="s">
        <v>120</v>
      </c>
      <c r="B259" s="1583"/>
      <c r="C259" s="1931" t="s">
        <v>355</v>
      </c>
      <c r="D259" s="1583"/>
      <c r="E259" s="1931" t="s">
        <v>357</v>
      </c>
      <c r="F259" s="1583"/>
      <c r="G259" s="1931" t="s">
        <v>317</v>
      </c>
      <c r="H259" s="1583"/>
      <c r="I259" s="1931" t="s">
        <v>313</v>
      </c>
      <c r="J259" s="1583"/>
      <c r="K259" s="1583"/>
      <c r="L259" s="1931" t="s">
        <v>315</v>
      </c>
      <c r="M259" s="1583"/>
      <c r="N259" s="1583"/>
      <c r="O259" s="1931" t="s">
        <v>316</v>
      </c>
      <c r="P259" s="1583"/>
      <c r="Q259" s="1931"/>
      <c r="R259" s="1583"/>
      <c r="S259" s="1932" t="s">
        <v>105</v>
      </c>
      <c r="T259" s="1583"/>
      <c r="U259" s="1583"/>
      <c r="V259" s="1583"/>
      <c r="W259" s="1583"/>
      <c r="X259" s="1583"/>
      <c r="Y259" s="1583"/>
      <c r="Z259" s="1583"/>
      <c r="AA259" s="1931" t="s">
        <v>306</v>
      </c>
      <c r="AB259" s="1583"/>
      <c r="AC259" s="1583"/>
      <c r="AD259" s="1583"/>
      <c r="AE259" s="1583"/>
      <c r="AF259" s="1931" t="s">
        <v>307</v>
      </c>
      <c r="AG259" s="1583"/>
      <c r="AH259" s="1583"/>
      <c r="AI259" s="472" t="s">
        <v>86</v>
      </c>
      <c r="AJ259" s="1933" t="s">
        <v>308</v>
      </c>
      <c r="AK259" s="1583"/>
      <c r="AL259" s="1583"/>
      <c r="AM259" s="1583"/>
      <c r="AN259" s="1583"/>
      <c r="AO259" s="1583"/>
      <c r="AP259" s="471">
        <v>175000000</v>
      </c>
      <c r="AQ259" s="531">
        <v>0</v>
      </c>
      <c r="AR259" s="470">
        <v>0</v>
      </c>
      <c r="AS259" s="470">
        <v>0</v>
      </c>
      <c r="AT259" s="530">
        <v>29661273</v>
      </c>
      <c r="AU259" s="471">
        <v>-29661273</v>
      </c>
      <c r="AV259" s="530">
        <v>26054045</v>
      </c>
      <c r="AW259" s="471">
        <v>3607228</v>
      </c>
      <c r="AX259" s="530">
        <v>33620290</v>
      </c>
      <c r="AY259" s="471">
        <v>-7566245</v>
      </c>
      <c r="AZ259" s="471">
        <v>33620290</v>
      </c>
      <c r="BA259" s="470">
        <v>0</v>
      </c>
      <c r="BB259" s="470">
        <v>0</v>
      </c>
    </row>
    <row r="260" spans="1:54" x14ac:dyDescent="0.25">
      <c r="A260" s="1931" t="s">
        <v>120</v>
      </c>
      <c r="B260" s="1583"/>
      <c r="C260" s="1931" t="s">
        <v>355</v>
      </c>
      <c r="D260" s="1583"/>
      <c r="E260" s="1931" t="s">
        <v>357</v>
      </c>
      <c r="F260" s="1583"/>
      <c r="G260" s="1931" t="s">
        <v>317</v>
      </c>
      <c r="H260" s="1583"/>
      <c r="I260" s="1931" t="s">
        <v>313</v>
      </c>
      <c r="J260" s="1583"/>
      <c r="K260" s="1583"/>
      <c r="L260" s="1931" t="s">
        <v>315</v>
      </c>
      <c r="M260" s="1583"/>
      <c r="N260" s="1583"/>
      <c r="O260" s="1931" t="s">
        <v>325</v>
      </c>
      <c r="P260" s="1583"/>
      <c r="Q260" s="1931"/>
      <c r="R260" s="1583"/>
      <c r="S260" s="1932" t="s">
        <v>362</v>
      </c>
      <c r="T260" s="1583"/>
      <c r="U260" s="1583"/>
      <c r="V260" s="1583"/>
      <c r="W260" s="1583"/>
      <c r="X260" s="1583"/>
      <c r="Y260" s="1583"/>
      <c r="Z260" s="1583"/>
      <c r="AA260" s="1931" t="s">
        <v>306</v>
      </c>
      <c r="AB260" s="1583"/>
      <c r="AC260" s="1583"/>
      <c r="AD260" s="1583"/>
      <c r="AE260" s="1583"/>
      <c r="AF260" s="1931" t="s">
        <v>307</v>
      </c>
      <c r="AG260" s="1583"/>
      <c r="AH260" s="1583"/>
      <c r="AI260" s="472" t="s">
        <v>86</v>
      </c>
      <c r="AJ260" s="1933" t="s">
        <v>308</v>
      </c>
      <c r="AK260" s="1583"/>
      <c r="AL260" s="1583"/>
      <c r="AM260" s="1583"/>
      <c r="AN260" s="1583"/>
      <c r="AO260" s="1583"/>
      <c r="AP260" s="470">
        <v>0</v>
      </c>
      <c r="AQ260" s="531">
        <v>0</v>
      </c>
      <c r="AR260" s="470">
        <v>0</v>
      </c>
      <c r="AS260" s="470">
        <v>0</v>
      </c>
      <c r="AT260" s="531">
        <v>0</v>
      </c>
      <c r="AU260" s="470">
        <v>0</v>
      </c>
      <c r="AV260" s="531">
        <v>0</v>
      </c>
      <c r="AW260" s="470">
        <v>0</v>
      </c>
      <c r="AX260" s="531">
        <v>0</v>
      </c>
      <c r="AY260" s="470">
        <v>0</v>
      </c>
      <c r="AZ260" s="470">
        <v>0</v>
      </c>
      <c r="BA260" s="470">
        <v>0</v>
      </c>
      <c r="BB260" s="470">
        <v>0</v>
      </c>
    </row>
    <row r="261" spans="1:54" x14ac:dyDescent="0.25">
      <c r="A261" s="1931" t="s">
        <v>120</v>
      </c>
      <c r="B261" s="1583"/>
      <c r="C261" s="1931" t="s">
        <v>355</v>
      </c>
      <c r="D261" s="1583"/>
      <c r="E261" s="1931" t="s">
        <v>357</v>
      </c>
      <c r="F261" s="1583"/>
      <c r="G261" s="1931" t="s">
        <v>317</v>
      </c>
      <c r="H261" s="1583"/>
      <c r="I261" s="1931" t="s">
        <v>313</v>
      </c>
      <c r="J261" s="1583"/>
      <c r="K261" s="1583"/>
      <c r="L261" s="1931" t="s">
        <v>315</v>
      </c>
      <c r="M261" s="1583"/>
      <c r="N261" s="1583"/>
      <c r="O261" s="1931" t="s">
        <v>101</v>
      </c>
      <c r="P261" s="1583"/>
      <c r="Q261" s="1931"/>
      <c r="R261" s="1583"/>
      <c r="S261" s="1932" t="s">
        <v>363</v>
      </c>
      <c r="T261" s="1583"/>
      <c r="U261" s="1583"/>
      <c r="V261" s="1583"/>
      <c r="W261" s="1583"/>
      <c r="X261" s="1583"/>
      <c r="Y261" s="1583"/>
      <c r="Z261" s="1583"/>
      <c r="AA261" s="1931" t="s">
        <v>306</v>
      </c>
      <c r="AB261" s="1583"/>
      <c r="AC261" s="1583"/>
      <c r="AD261" s="1583"/>
      <c r="AE261" s="1583"/>
      <c r="AF261" s="1931" t="s">
        <v>307</v>
      </c>
      <c r="AG261" s="1583"/>
      <c r="AH261" s="1583"/>
      <c r="AI261" s="472" t="s">
        <v>86</v>
      </c>
      <c r="AJ261" s="1933" t="s">
        <v>308</v>
      </c>
      <c r="AK261" s="1583"/>
      <c r="AL261" s="1583"/>
      <c r="AM261" s="1583"/>
      <c r="AN261" s="1583"/>
      <c r="AO261" s="1583"/>
      <c r="AP261" s="470">
        <v>0</v>
      </c>
      <c r="AQ261" s="531">
        <v>0</v>
      </c>
      <c r="AR261" s="470">
        <v>0</v>
      </c>
      <c r="AS261" s="470">
        <v>0</v>
      </c>
      <c r="AT261" s="531">
        <v>0</v>
      </c>
      <c r="AU261" s="470">
        <v>0</v>
      </c>
      <c r="AV261" s="531">
        <v>0</v>
      </c>
      <c r="AW261" s="470">
        <v>0</v>
      </c>
      <c r="AX261" s="531">
        <v>0</v>
      </c>
      <c r="AY261" s="470">
        <v>0</v>
      </c>
      <c r="AZ261" s="470">
        <v>0</v>
      </c>
      <c r="BA261" s="470">
        <v>0</v>
      </c>
      <c r="BB261" s="470">
        <v>0</v>
      </c>
    </row>
    <row r="262" spans="1:54" s="506" customFormat="1" x14ac:dyDescent="0.25">
      <c r="A262" s="1971" t="s">
        <v>120</v>
      </c>
      <c r="B262" s="1715"/>
      <c r="C262" s="1971" t="s">
        <v>355</v>
      </c>
      <c r="D262" s="1715"/>
      <c r="E262" s="1971" t="s">
        <v>357</v>
      </c>
      <c r="F262" s="1715"/>
      <c r="G262" s="1971" t="s">
        <v>325</v>
      </c>
      <c r="H262" s="1715"/>
      <c r="I262" s="1971"/>
      <c r="J262" s="1715"/>
      <c r="K262" s="1715"/>
      <c r="L262" s="1971"/>
      <c r="M262" s="1715"/>
      <c r="N262" s="1715"/>
      <c r="O262" s="1971"/>
      <c r="P262" s="1715"/>
      <c r="Q262" s="1971"/>
      <c r="R262" s="1715"/>
      <c r="S262" s="1973" t="s">
        <v>367</v>
      </c>
      <c r="T262" s="1715"/>
      <c r="U262" s="1715"/>
      <c r="V262" s="1715"/>
      <c r="W262" s="1715"/>
      <c r="X262" s="1715"/>
      <c r="Y262" s="1715"/>
      <c r="Z262" s="1715"/>
      <c r="AA262" s="1971" t="s">
        <v>306</v>
      </c>
      <c r="AB262" s="1715"/>
      <c r="AC262" s="1715"/>
      <c r="AD262" s="1715"/>
      <c r="AE262" s="1715"/>
      <c r="AF262" s="1971" t="s">
        <v>307</v>
      </c>
      <c r="AG262" s="1715"/>
      <c r="AH262" s="1715"/>
      <c r="AI262" s="536" t="s">
        <v>86</v>
      </c>
      <c r="AJ262" s="1972" t="s">
        <v>308</v>
      </c>
      <c r="AK262" s="1715"/>
      <c r="AL262" s="1715"/>
      <c r="AM262" s="1715"/>
      <c r="AN262" s="1715"/>
      <c r="AO262" s="1715"/>
      <c r="AP262" s="471">
        <v>3600000000</v>
      </c>
      <c r="AQ262" s="531">
        <v>0</v>
      </c>
      <c r="AR262" s="471">
        <v>800000000</v>
      </c>
      <c r="AS262" s="471">
        <v>400000000</v>
      </c>
      <c r="AT262" s="530">
        <v>253139935</v>
      </c>
      <c r="AU262" s="471">
        <v>-253139935</v>
      </c>
      <c r="AV262" s="537">
        <v>185975285</v>
      </c>
      <c r="AW262" s="537">
        <v>67164650</v>
      </c>
      <c r="AX262" s="537">
        <v>202313576</v>
      </c>
      <c r="AY262" s="537">
        <v>-16338291</v>
      </c>
      <c r="AZ262" s="537">
        <v>202313576</v>
      </c>
      <c r="BA262" s="538">
        <v>0</v>
      </c>
      <c r="BB262" s="538">
        <v>0</v>
      </c>
    </row>
    <row r="263" spans="1:54" x14ac:dyDescent="0.25">
      <c r="A263" s="1935" t="s">
        <v>120</v>
      </c>
      <c r="B263" s="1583"/>
      <c r="C263" s="1935" t="s">
        <v>355</v>
      </c>
      <c r="D263" s="1583"/>
      <c r="E263" s="1935" t="s">
        <v>357</v>
      </c>
      <c r="F263" s="1583"/>
      <c r="G263" s="1935" t="s">
        <v>325</v>
      </c>
      <c r="H263" s="1583"/>
      <c r="I263" s="1935" t="s">
        <v>313</v>
      </c>
      <c r="J263" s="1583"/>
      <c r="K263" s="1583"/>
      <c r="L263" s="1935"/>
      <c r="M263" s="1583"/>
      <c r="N263" s="1583"/>
      <c r="O263" s="1935"/>
      <c r="P263" s="1583"/>
      <c r="Q263" s="1935"/>
      <c r="R263" s="1583"/>
      <c r="S263" s="1934" t="s">
        <v>367</v>
      </c>
      <c r="T263" s="1583"/>
      <c r="U263" s="1583"/>
      <c r="V263" s="1583"/>
      <c r="W263" s="1583"/>
      <c r="X263" s="1583"/>
      <c r="Y263" s="1583"/>
      <c r="Z263" s="1583"/>
      <c r="AA263" s="1935" t="s">
        <v>306</v>
      </c>
      <c r="AB263" s="1583"/>
      <c r="AC263" s="1583"/>
      <c r="AD263" s="1583"/>
      <c r="AE263" s="1583"/>
      <c r="AF263" s="1935" t="s">
        <v>307</v>
      </c>
      <c r="AG263" s="1583"/>
      <c r="AH263" s="1583"/>
      <c r="AI263" s="475" t="s">
        <v>86</v>
      </c>
      <c r="AJ263" s="1936" t="s">
        <v>308</v>
      </c>
      <c r="AK263" s="1583"/>
      <c r="AL263" s="1583"/>
      <c r="AM263" s="1583"/>
      <c r="AN263" s="1583"/>
      <c r="AO263" s="1583"/>
      <c r="AP263" s="474">
        <v>2900000000</v>
      </c>
      <c r="AQ263" s="528">
        <v>0</v>
      </c>
      <c r="AR263" s="474">
        <v>100000000</v>
      </c>
      <c r="AS263" s="473">
        <v>0</v>
      </c>
      <c r="AT263" s="527">
        <v>253139935</v>
      </c>
      <c r="AU263" s="474">
        <v>-253139935</v>
      </c>
      <c r="AV263" s="527">
        <v>185975285</v>
      </c>
      <c r="AW263" s="474">
        <v>67164650</v>
      </c>
      <c r="AX263" s="527">
        <v>202313576</v>
      </c>
      <c r="AY263" s="474">
        <v>-16338291</v>
      </c>
      <c r="AZ263" s="474">
        <v>202313576</v>
      </c>
      <c r="BA263" s="473">
        <v>0</v>
      </c>
      <c r="BB263" s="473">
        <v>0</v>
      </c>
    </row>
    <row r="264" spans="1:54" x14ac:dyDescent="0.25">
      <c r="A264" s="1935" t="s">
        <v>120</v>
      </c>
      <c r="B264" s="1583"/>
      <c r="C264" s="1935" t="s">
        <v>355</v>
      </c>
      <c r="D264" s="1583"/>
      <c r="E264" s="1935" t="s">
        <v>357</v>
      </c>
      <c r="F264" s="1583"/>
      <c r="G264" s="1935" t="s">
        <v>325</v>
      </c>
      <c r="H264" s="1583"/>
      <c r="I264" s="1935" t="s">
        <v>313</v>
      </c>
      <c r="J264" s="1583"/>
      <c r="K264" s="1583"/>
      <c r="L264" s="1935" t="s">
        <v>312</v>
      </c>
      <c r="M264" s="1583"/>
      <c r="N264" s="1583"/>
      <c r="O264" s="1935"/>
      <c r="P264" s="1583"/>
      <c r="Q264" s="1935"/>
      <c r="R264" s="1583"/>
      <c r="S264" s="1934" t="s">
        <v>364</v>
      </c>
      <c r="T264" s="1583"/>
      <c r="U264" s="1583"/>
      <c r="V264" s="1583"/>
      <c r="W264" s="1583"/>
      <c r="X264" s="1583"/>
      <c r="Y264" s="1583"/>
      <c r="Z264" s="1583"/>
      <c r="AA264" s="1935" t="s">
        <v>306</v>
      </c>
      <c r="AB264" s="1583"/>
      <c r="AC264" s="1583"/>
      <c r="AD264" s="1583"/>
      <c r="AE264" s="1583"/>
      <c r="AF264" s="1935" t="s">
        <v>307</v>
      </c>
      <c r="AG264" s="1583"/>
      <c r="AH264" s="1583"/>
      <c r="AI264" s="475" t="s">
        <v>86</v>
      </c>
      <c r="AJ264" s="1936" t="s">
        <v>308</v>
      </c>
      <c r="AK264" s="1583"/>
      <c r="AL264" s="1583"/>
      <c r="AM264" s="1583"/>
      <c r="AN264" s="1583"/>
      <c r="AO264" s="1583"/>
      <c r="AP264" s="474">
        <v>2900000000</v>
      </c>
      <c r="AQ264" s="528">
        <v>0</v>
      </c>
      <c r="AR264" s="474">
        <v>100000000</v>
      </c>
      <c r="AS264" s="473">
        <v>0</v>
      </c>
      <c r="AT264" s="527">
        <v>253139935</v>
      </c>
      <c r="AU264" s="474">
        <v>-253139935</v>
      </c>
      <c r="AV264" s="527">
        <v>185975285</v>
      </c>
      <c r="AW264" s="474">
        <v>67164650</v>
      </c>
      <c r="AX264" s="527">
        <v>202313576</v>
      </c>
      <c r="AY264" s="474">
        <v>-16338291</v>
      </c>
      <c r="AZ264" s="474">
        <v>202313576</v>
      </c>
      <c r="BA264" s="473">
        <v>0</v>
      </c>
      <c r="BB264" s="473">
        <v>0</v>
      </c>
    </row>
    <row r="265" spans="1:54" x14ac:dyDescent="0.25">
      <c r="A265" s="1931" t="s">
        <v>120</v>
      </c>
      <c r="B265" s="1583"/>
      <c r="C265" s="1931" t="s">
        <v>355</v>
      </c>
      <c r="D265" s="1583"/>
      <c r="E265" s="1931" t="s">
        <v>357</v>
      </c>
      <c r="F265" s="1583"/>
      <c r="G265" s="1931" t="s">
        <v>325</v>
      </c>
      <c r="H265" s="1583"/>
      <c r="I265" s="1931" t="s">
        <v>313</v>
      </c>
      <c r="J265" s="1583"/>
      <c r="K265" s="1583"/>
      <c r="L265" s="1931" t="s">
        <v>312</v>
      </c>
      <c r="M265" s="1583"/>
      <c r="N265" s="1583"/>
      <c r="O265" s="1931" t="s">
        <v>312</v>
      </c>
      <c r="P265" s="1583"/>
      <c r="Q265" s="1931"/>
      <c r="R265" s="1583"/>
      <c r="S265" s="1932" t="s">
        <v>365</v>
      </c>
      <c r="T265" s="1583"/>
      <c r="U265" s="1583"/>
      <c r="V265" s="1583"/>
      <c r="W265" s="1583"/>
      <c r="X265" s="1583"/>
      <c r="Y265" s="1583"/>
      <c r="Z265" s="1583"/>
      <c r="AA265" s="1931" t="s">
        <v>306</v>
      </c>
      <c r="AB265" s="1583"/>
      <c r="AC265" s="1583"/>
      <c r="AD265" s="1583"/>
      <c r="AE265" s="1583"/>
      <c r="AF265" s="1931" t="s">
        <v>307</v>
      </c>
      <c r="AG265" s="1583"/>
      <c r="AH265" s="1583"/>
      <c r="AI265" s="472" t="s">
        <v>86</v>
      </c>
      <c r="AJ265" s="1933" t="s">
        <v>308</v>
      </c>
      <c r="AK265" s="1583"/>
      <c r="AL265" s="1583"/>
      <c r="AM265" s="1583"/>
      <c r="AN265" s="1583"/>
      <c r="AO265" s="1583"/>
      <c r="AP265" s="471">
        <v>868452358</v>
      </c>
      <c r="AQ265" s="531">
        <v>0</v>
      </c>
      <c r="AR265" s="470">
        <v>0</v>
      </c>
      <c r="AS265" s="470">
        <v>0</v>
      </c>
      <c r="AT265" s="530">
        <v>91963500</v>
      </c>
      <c r="AU265" s="471">
        <v>-91963500</v>
      </c>
      <c r="AV265" s="530">
        <v>57328667</v>
      </c>
      <c r="AW265" s="471">
        <v>34634833</v>
      </c>
      <c r="AX265" s="530">
        <v>57328667</v>
      </c>
      <c r="AY265" s="470">
        <v>0</v>
      </c>
      <c r="AZ265" s="471">
        <v>57328667</v>
      </c>
      <c r="BA265" s="470">
        <v>0</v>
      </c>
      <c r="BB265" s="470">
        <v>0</v>
      </c>
    </row>
    <row r="266" spans="1:54" x14ac:dyDescent="0.25">
      <c r="A266" s="1931" t="s">
        <v>120</v>
      </c>
      <c r="B266" s="1583"/>
      <c r="C266" s="1931" t="s">
        <v>355</v>
      </c>
      <c r="D266" s="1583"/>
      <c r="E266" s="1931" t="s">
        <v>357</v>
      </c>
      <c r="F266" s="1583"/>
      <c r="G266" s="1931" t="s">
        <v>325</v>
      </c>
      <c r="H266" s="1583"/>
      <c r="I266" s="1931" t="s">
        <v>313</v>
      </c>
      <c r="J266" s="1583"/>
      <c r="K266" s="1583"/>
      <c r="L266" s="1931" t="s">
        <v>312</v>
      </c>
      <c r="M266" s="1583"/>
      <c r="N266" s="1583"/>
      <c r="O266" s="1931" t="s">
        <v>315</v>
      </c>
      <c r="P266" s="1583"/>
      <c r="Q266" s="1931"/>
      <c r="R266" s="1583"/>
      <c r="S266" s="1932" t="s">
        <v>360</v>
      </c>
      <c r="T266" s="1583"/>
      <c r="U266" s="1583"/>
      <c r="V266" s="1583"/>
      <c r="W266" s="1583"/>
      <c r="X266" s="1583"/>
      <c r="Y266" s="1583"/>
      <c r="Z266" s="1583"/>
      <c r="AA266" s="1931" t="s">
        <v>306</v>
      </c>
      <c r="AB266" s="1583"/>
      <c r="AC266" s="1583"/>
      <c r="AD266" s="1583"/>
      <c r="AE266" s="1583"/>
      <c r="AF266" s="1931" t="s">
        <v>307</v>
      </c>
      <c r="AG266" s="1583"/>
      <c r="AH266" s="1583"/>
      <c r="AI266" s="472" t="s">
        <v>86</v>
      </c>
      <c r="AJ266" s="1933" t="s">
        <v>308</v>
      </c>
      <c r="AK266" s="1583"/>
      <c r="AL266" s="1583"/>
      <c r="AM266" s="1583"/>
      <c r="AN266" s="1583"/>
      <c r="AO266" s="1583"/>
      <c r="AP266" s="471">
        <v>370000000</v>
      </c>
      <c r="AQ266" s="531">
        <v>0</v>
      </c>
      <c r="AR266" s="470">
        <v>0</v>
      </c>
      <c r="AS266" s="470">
        <v>0</v>
      </c>
      <c r="AT266" s="531">
        <v>0</v>
      </c>
      <c r="AU266" s="470">
        <v>0</v>
      </c>
      <c r="AV266" s="531">
        <v>0</v>
      </c>
      <c r="AW266" s="470">
        <v>0</v>
      </c>
      <c r="AX266" s="531">
        <v>0</v>
      </c>
      <c r="AY266" s="470">
        <v>0</v>
      </c>
      <c r="AZ266" s="470">
        <v>0</v>
      </c>
      <c r="BA266" s="470">
        <v>0</v>
      </c>
      <c r="BB266" s="470">
        <v>0</v>
      </c>
    </row>
    <row r="267" spans="1:54" x14ac:dyDescent="0.25">
      <c r="A267" s="1931" t="s">
        <v>120</v>
      </c>
      <c r="B267" s="1583"/>
      <c r="C267" s="1931" t="s">
        <v>355</v>
      </c>
      <c r="D267" s="1583"/>
      <c r="E267" s="1931" t="s">
        <v>357</v>
      </c>
      <c r="F267" s="1583"/>
      <c r="G267" s="1931" t="s">
        <v>325</v>
      </c>
      <c r="H267" s="1583"/>
      <c r="I267" s="1931" t="s">
        <v>313</v>
      </c>
      <c r="J267" s="1583"/>
      <c r="K267" s="1583"/>
      <c r="L267" s="1931" t="s">
        <v>312</v>
      </c>
      <c r="M267" s="1583"/>
      <c r="N267" s="1583"/>
      <c r="O267" s="1931" t="s">
        <v>322</v>
      </c>
      <c r="P267" s="1583"/>
      <c r="Q267" s="1931"/>
      <c r="R267" s="1583"/>
      <c r="S267" s="1932" t="s">
        <v>361</v>
      </c>
      <c r="T267" s="1583"/>
      <c r="U267" s="1583"/>
      <c r="V267" s="1583"/>
      <c r="W267" s="1583"/>
      <c r="X267" s="1583"/>
      <c r="Y267" s="1583"/>
      <c r="Z267" s="1583"/>
      <c r="AA267" s="1931" t="s">
        <v>306</v>
      </c>
      <c r="AB267" s="1583"/>
      <c r="AC267" s="1583"/>
      <c r="AD267" s="1583"/>
      <c r="AE267" s="1583"/>
      <c r="AF267" s="1931" t="s">
        <v>307</v>
      </c>
      <c r="AG267" s="1583"/>
      <c r="AH267" s="1583"/>
      <c r="AI267" s="472" t="s">
        <v>86</v>
      </c>
      <c r="AJ267" s="1933" t="s">
        <v>308</v>
      </c>
      <c r="AK267" s="1583"/>
      <c r="AL267" s="1583"/>
      <c r="AM267" s="1583"/>
      <c r="AN267" s="1583"/>
      <c r="AO267" s="1583"/>
      <c r="AP267" s="471">
        <v>390000000</v>
      </c>
      <c r="AQ267" s="531">
        <v>0</v>
      </c>
      <c r="AR267" s="470">
        <v>0</v>
      </c>
      <c r="AS267" s="470">
        <v>0</v>
      </c>
      <c r="AT267" s="531">
        <v>0</v>
      </c>
      <c r="AU267" s="470">
        <v>0</v>
      </c>
      <c r="AV267" s="530">
        <v>15909287</v>
      </c>
      <c r="AW267" s="471">
        <v>-15909287</v>
      </c>
      <c r="AX267" s="530">
        <v>15909287</v>
      </c>
      <c r="AY267" s="470">
        <v>0</v>
      </c>
      <c r="AZ267" s="471">
        <v>15909287</v>
      </c>
      <c r="BA267" s="470">
        <v>0</v>
      </c>
      <c r="BB267" s="470">
        <v>0</v>
      </c>
    </row>
    <row r="268" spans="1:54" x14ac:dyDescent="0.25">
      <c r="A268" s="1931" t="s">
        <v>120</v>
      </c>
      <c r="B268" s="1583"/>
      <c r="C268" s="1931" t="s">
        <v>355</v>
      </c>
      <c r="D268" s="1583"/>
      <c r="E268" s="1931" t="s">
        <v>357</v>
      </c>
      <c r="F268" s="1583"/>
      <c r="G268" s="1931" t="s">
        <v>325</v>
      </c>
      <c r="H268" s="1583"/>
      <c r="I268" s="1931" t="s">
        <v>313</v>
      </c>
      <c r="J268" s="1583"/>
      <c r="K268" s="1583"/>
      <c r="L268" s="1931" t="s">
        <v>312</v>
      </c>
      <c r="M268" s="1583"/>
      <c r="N268" s="1583"/>
      <c r="O268" s="1931" t="s">
        <v>316</v>
      </c>
      <c r="P268" s="1583"/>
      <c r="Q268" s="1931"/>
      <c r="R268" s="1583"/>
      <c r="S268" s="1932" t="s">
        <v>105</v>
      </c>
      <c r="T268" s="1583"/>
      <c r="U268" s="1583"/>
      <c r="V268" s="1583"/>
      <c r="W268" s="1583"/>
      <c r="X268" s="1583"/>
      <c r="Y268" s="1583"/>
      <c r="Z268" s="1583"/>
      <c r="AA268" s="1931" t="s">
        <v>306</v>
      </c>
      <c r="AB268" s="1583"/>
      <c r="AC268" s="1583"/>
      <c r="AD268" s="1583"/>
      <c r="AE268" s="1583"/>
      <c r="AF268" s="1931" t="s">
        <v>307</v>
      </c>
      <c r="AG268" s="1583"/>
      <c r="AH268" s="1583"/>
      <c r="AI268" s="472" t="s">
        <v>86</v>
      </c>
      <c r="AJ268" s="1933" t="s">
        <v>308</v>
      </c>
      <c r="AK268" s="1583"/>
      <c r="AL268" s="1583"/>
      <c r="AM268" s="1583"/>
      <c r="AN268" s="1583"/>
      <c r="AO268" s="1583"/>
      <c r="AP268" s="471">
        <v>1171547642</v>
      </c>
      <c r="AQ268" s="531">
        <v>0</v>
      </c>
      <c r="AR268" s="470">
        <v>0</v>
      </c>
      <c r="AS268" s="470">
        <v>0</v>
      </c>
      <c r="AT268" s="530">
        <v>161176435</v>
      </c>
      <c r="AU268" s="471">
        <v>-161176435</v>
      </c>
      <c r="AV268" s="530">
        <v>112737331</v>
      </c>
      <c r="AW268" s="471">
        <v>48439104</v>
      </c>
      <c r="AX268" s="530">
        <v>129075622</v>
      </c>
      <c r="AY268" s="471">
        <v>-16338291</v>
      </c>
      <c r="AZ268" s="471">
        <v>129075622</v>
      </c>
      <c r="BA268" s="470">
        <v>0</v>
      </c>
      <c r="BB268" s="470">
        <v>0</v>
      </c>
    </row>
    <row r="269" spans="1:54" x14ac:dyDescent="0.25">
      <c r="A269" s="1931" t="s">
        <v>120</v>
      </c>
      <c r="B269" s="1583"/>
      <c r="C269" s="1931" t="s">
        <v>355</v>
      </c>
      <c r="D269" s="1583"/>
      <c r="E269" s="1931" t="s">
        <v>357</v>
      </c>
      <c r="F269" s="1583"/>
      <c r="G269" s="1931" t="s">
        <v>325</v>
      </c>
      <c r="H269" s="1583"/>
      <c r="I269" s="1931" t="s">
        <v>313</v>
      </c>
      <c r="J269" s="1583"/>
      <c r="K269" s="1583"/>
      <c r="L269" s="1931" t="s">
        <v>312</v>
      </c>
      <c r="M269" s="1583"/>
      <c r="N269" s="1583"/>
      <c r="O269" s="1931" t="s">
        <v>326</v>
      </c>
      <c r="P269" s="1583"/>
      <c r="Q269" s="1931"/>
      <c r="R269" s="1583"/>
      <c r="S269" s="1932" t="s">
        <v>368</v>
      </c>
      <c r="T269" s="1583"/>
      <c r="U269" s="1583"/>
      <c r="V269" s="1583"/>
      <c r="W269" s="1583"/>
      <c r="X269" s="1583"/>
      <c r="Y269" s="1583"/>
      <c r="Z269" s="1583"/>
      <c r="AA269" s="1931" t="s">
        <v>306</v>
      </c>
      <c r="AB269" s="1583"/>
      <c r="AC269" s="1583"/>
      <c r="AD269" s="1583"/>
      <c r="AE269" s="1583"/>
      <c r="AF269" s="1931" t="s">
        <v>307</v>
      </c>
      <c r="AG269" s="1583"/>
      <c r="AH269" s="1583"/>
      <c r="AI269" s="472" t="s">
        <v>86</v>
      </c>
      <c r="AJ269" s="1933" t="s">
        <v>308</v>
      </c>
      <c r="AK269" s="1583"/>
      <c r="AL269" s="1583"/>
      <c r="AM269" s="1583"/>
      <c r="AN269" s="1583"/>
      <c r="AO269" s="1583"/>
      <c r="AP269" s="471">
        <v>100000000</v>
      </c>
      <c r="AQ269" s="531">
        <v>0</v>
      </c>
      <c r="AR269" s="471">
        <v>100000000</v>
      </c>
      <c r="AS269" s="470">
        <v>0</v>
      </c>
      <c r="AT269" s="531">
        <v>0</v>
      </c>
      <c r="AU269" s="470">
        <v>0</v>
      </c>
      <c r="AV269" s="531">
        <v>0</v>
      </c>
      <c r="AW269" s="470">
        <v>0</v>
      </c>
      <c r="AX269" s="531">
        <v>0</v>
      </c>
      <c r="AY269" s="470">
        <v>0</v>
      </c>
      <c r="AZ269" s="470">
        <v>0</v>
      </c>
      <c r="BA269" s="470">
        <v>0</v>
      </c>
      <c r="BB269" s="470">
        <v>0</v>
      </c>
    </row>
    <row r="270" spans="1:54" s="506" customFormat="1" x14ac:dyDescent="0.25">
      <c r="A270" s="1971" t="s">
        <v>120</v>
      </c>
      <c r="B270" s="1715"/>
      <c r="C270" s="1971" t="s">
        <v>355</v>
      </c>
      <c r="D270" s="1715"/>
      <c r="E270" s="1971" t="s">
        <v>357</v>
      </c>
      <c r="F270" s="1715"/>
      <c r="G270" s="1971" t="s">
        <v>326</v>
      </c>
      <c r="H270" s="1715"/>
      <c r="I270" s="1971"/>
      <c r="J270" s="1715"/>
      <c r="K270" s="1715"/>
      <c r="L270" s="1971"/>
      <c r="M270" s="1715"/>
      <c r="N270" s="1715"/>
      <c r="O270" s="1971"/>
      <c r="P270" s="1715"/>
      <c r="Q270" s="1971"/>
      <c r="R270" s="1715"/>
      <c r="S270" s="1973" t="s">
        <v>369</v>
      </c>
      <c r="T270" s="1715"/>
      <c r="U270" s="1715"/>
      <c r="V270" s="1715"/>
      <c r="W270" s="1715"/>
      <c r="X270" s="1715"/>
      <c r="Y270" s="1715"/>
      <c r="Z270" s="1715"/>
      <c r="AA270" s="1971" t="s">
        <v>306</v>
      </c>
      <c r="AB270" s="1715"/>
      <c r="AC270" s="1715"/>
      <c r="AD270" s="1715"/>
      <c r="AE270" s="1715"/>
      <c r="AF270" s="1971" t="s">
        <v>307</v>
      </c>
      <c r="AG270" s="1715"/>
      <c r="AH270" s="1715"/>
      <c r="AI270" s="536" t="s">
        <v>86</v>
      </c>
      <c r="AJ270" s="1972" t="s">
        <v>308</v>
      </c>
      <c r="AK270" s="1715"/>
      <c r="AL270" s="1715"/>
      <c r="AM270" s="1715"/>
      <c r="AN270" s="1715"/>
      <c r="AO270" s="1715"/>
      <c r="AP270" s="471">
        <v>5000000000</v>
      </c>
      <c r="AQ270" s="531">
        <v>0</v>
      </c>
      <c r="AR270" s="471">
        <v>1332780000</v>
      </c>
      <c r="AS270" s="471">
        <v>-300000000</v>
      </c>
      <c r="AT270" s="530">
        <v>205683059</v>
      </c>
      <c r="AU270" s="471">
        <v>-205683059</v>
      </c>
      <c r="AV270" s="537">
        <v>315217489</v>
      </c>
      <c r="AW270" s="537">
        <v>-109534430</v>
      </c>
      <c r="AX270" s="537">
        <v>313427985</v>
      </c>
      <c r="AY270" s="537">
        <v>1789504</v>
      </c>
      <c r="AZ270" s="537">
        <v>313427985</v>
      </c>
      <c r="BA270" s="538">
        <v>0</v>
      </c>
      <c r="BB270" s="538">
        <v>0</v>
      </c>
    </row>
    <row r="271" spans="1:54" x14ac:dyDescent="0.25">
      <c r="A271" s="1935" t="s">
        <v>120</v>
      </c>
      <c r="B271" s="1583"/>
      <c r="C271" s="1935" t="s">
        <v>355</v>
      </c>
      <c r="D271" s="1583"/>
      <c r="E271" s="1935" t="s">
        <v>357</v>
      </c>
      <c r="F271" s="1583"/>
      <c r="G271" s="1935" t="s">
        <v>326</v>
      </c>
      <c r="H271" s="1583"/>
      <c r="I271" s="1935" t="s">
        <v>313</v>
      </c>
      <c r="J271" s="1583"/>
      <c r="K271" s="1583"/>
      <c r="L271" s="1935"/>
      <c r="M271" s="1583"/>
      <c r="N271" s="1583"/>
      <c r="O271" s="1935"/>
      <c r="P271" s="1583"/>
      <c r="Q271" s="1935"/>
      <c r="R271" s="1583"/>
      <c r="S271" s="1934" t="s">
        <v>369</v>
      </c>
      <c r="T271" s="1583"/>
      <c r="U271" s="1583"/>
      <c r="V271" s="1583"/>
      <c r="W271" s="1583"/>
      <c r="X271" s="1583"/>
      <c r="Y271" s="1583"/>
      <c r="Z271" s="1583"/>
      <c r="AA271" s="1935" t="s">
        <v>306</v>
      </c>
      <c r="AB271" s="1583"/>
      <c r="AC271" s="1583"/>
      <c r="AD271" s="1583"/>
      <c r="AE271" s="1583"/>
      <c r="AF271" s="1935" t="s">
        <v>307</v>
      </c>
      <c r="AG271" s="1583"/>
      <c r="AH271" s="1583"/>
      <c r="AI271" s="475" t="s">
        <v>86</v>
      </c>
      <c r="AJ271" s="1936" t="s">
        <v>308</v>
      </c>
      <c r="AK271" s="1583"/>
      <c r="AL271" s="1583"/>
      <c r="AM271" s="1583"/>
      <c r="AN271" s="1583"/>
      <c r="AO271" s="1583"/>
      <c r="AP271" s="474">
        <v>3500000000</v>
      </c>
      <c r="AQ271" s="528">
        <v>0</v>
      </c>
      <c r="AR271" s="474">
        <v>132780000</v>
      </c>
      <c r="AS271" s="473">
        <v>0</v>
      </c>
      <c r="AT271" s="527">
        <v>205683059</v>
      </c>
      <c r="AU271" s="474">
        <v>-205683059</v>
      </c>
      <c r="AV271" s="527">
        <v>315217489</v>
      </c>
      <c r="AW271" s="474">
        <v>-109534430</v>
      </c>
      <c r="AX271" s="527">
        <v>313427985</v>
      </c>
      <c r="AY271" s="474">
        <v>1789504</v>
      </c>
      <c r="AZ271" s="474">
        <v>313427985</v>
      </c>
      <c r="BA271" s="473">
        <v>0</v>
      </c>
      <c r="BB271" s="473">
        <v>0</v>
      </c>
    </row>
    <row r="272" spans="1:54" x14ac:dyDescent="0.25">
      <c r="A272" s="1935" t="s">
        <v>120</v>
      </c>
      <c r="B272" s="1583"/>
      <c r="C272" s="1935" t="s">
        <v>355</v>
      </c>
      <c r="D272" s="1583"/>
      <c r="E272" s="1935" t="s">
        <v>357</v>
      </c>
      <c r="F272" s="1583"/>
      <c r="G272" s="1935" t="s">
        <v>326</v>
      </c>
      <c r="H272" s="1583"/>
      <c r="I272" s="1935" t="s">
        <v>313</v>
      </c>
      <c r="J272" s="1583"/>
      <c r="K272" s="1583"/>
      <c r="L272" s="1935" t="s">
        <v>315</v>
      </c>
      <c r="M272" s="1583"/>
      <c r="N272" s="1583"/>
      <c r="O272" s="1935"/>
      <c r="P272" s="1583"/>
      <c r="Q272" s="1935"/>
      <c r="R272" s="1583"/>
      <c r="S272" s="1934" t="s">
        <v>359</v>
      </c>
      <c r="T272" s="1583"/>
      <c r="U272" s="1583"/>
      <c r="V272" s="1583"/>
      <c r="W272" s="1583"/>
      <c r="X272" s="1583"/>
      <c r="Y272" s="1583"/>
      <c r="Z272" s="1583"/>
      <c r="AA272" s="1935" t="s">
        <v>306</v>
      </c>
      <c r="AB272" s="1583"/>
      <c r="AC272" s="1583"/>
      <c r="AD272" s="1583"/>
      <c r="AE272" s="1583"/>
      <c r="AF272" s="1935" t="s">
        <v>307</v>
      </c>
      <c r="AG272" s="1583"/>
      <c r="AH272" s="1583"/>
      <c r="AI272" s="475" t="s">
        <v>86</v>
      </c>
      <c r="AJ272" s="1936" t="s">
        <v>308</v>
      </c>
      <c r="AK272" s="1583"/>
      <c r="AL272" s="1583"/>
      <c r="AM272" s="1583"/>
      <c r="AN272" s="1583"/>
      <c r="AO272" s="1583"/>
      <c r="AP272" s="474">
        <v>3500000000</v>
      </c>
      <c r="AQ272" s="528">
        <v>0</v>
      </c>
      <c r="AR272" s="474">
        <v>132780000</v>
      </c>
      <c r="AS272" s="473">
        <v>0</v>
      </c>
      <c r="AT272" s="527">
        <v>205683059</v>
      </c>
      <c r="AU272" s="474">
        <v>-205683059</v>
      </c>
      <c r="AV272" s="527">
        <v>315217489</v>
      </c>
      <c r="AW272" s="474">
        <v>-109534430</v>
      </c>
      <c r="AX272" s="527">
        <v>313427985</v>
      </c>
      <c r="AY272" s="474">
        <v>1789504</v>
      </c>
      <c r="AZ272" s="474">
        <v>313427985</v>
      </c>
      <c r="BA272" s="473">
        <v>0</v>
      </c>
      <c r="BB272" s="473">
        <v>0</v>
      </c>
    </row>
    <row r="273" spans="1:54" x14ac:dyDescent="0.25">
      <c r="A273" s="1931" t="s">
        <v>120</v>
      </c>
      <c r="B273" s="1583"/>
      <c r="C273" s="1931" t="s">
        <v>355</v>
      </c>
      <c r="D273" s="1583"/>
      <c r="E273" s="1931" t="s">
        <v>357</v>
      </c>
      <c r="F273" s="1583"/>
      <c r="G273" s="1931" t="s">
        <v>326</v>
      </c>
      <c r="H273" s="1583"/>
      <c r="I273" s="1931" t="s">
        <v>313</v>
      </c>
      <c r="J273" s="1583"/>
      <c r="K273" s="1583"/>
      <c r="L273" s="1931" t="s">
        <v>315</v>
      </c>
      <c r="M273" s="1583"/>
      <c r="N273" s="1583"/>
      <c r="O273" s="1931" t="s">
        <v>312</v>
      </c>
      <c r="P273" s="1583"/>
      <c r="Q273" s="1931"/>
      <c r="R273" s="1583"/>
      <c r="S273" s="1932" t="s">
        <v>365</v>
      </c>
      <c r="T273" s="1583"/>
      <c r="U273" s="1583"/>
      <c r="V273" s="1583"/>
      <c r="W273" s="1583"/>
      <c r="X273" s="1583"/>
      <c r="Y273" s="1583"/>
      <c r="Z273" s="1583"/>
      <c r="AA273" s="1931" t="s">
        <v>306</v>
      </c>
      <c r="AB273" s="1583"/>
      <c r="AC273" s="1583"/>
      <c r="AD273" s="1583"/>
      <c r="AE273" s="1583"/>
      <c r="AF273" s="1931" t="s">
        <v>307</v>
      </c>
      <c r="AG273" s="1583"/>
      <c r="AH273" s="1583"/>
      <c r="AI273" s="472" t="s">
        <v>86</v>
      </c>
      <c r="AJ273" s="1933" t="s">
        <v>308</v>
      </c>
      <c r="AK273" s="1583"/>
      <c r="AL273" s="1583"/>
      <c r="AM273" s="1583"/>
      <c r="AN273" s="1583"/>
      <c r="AO273" s="1583"/>
      <c r="AP273" s="471">
        <v>2400000000</v>
      </c>
      <c r="AQ273" s="531">
        <v>0</v>
      </c>
      <c r="AR273" s="471">
        <v>57780000</v>
      </c>
      <c r="AS273" s="470">
        <v>0</v>
      </c>
      <c r="AT273" s="530">
        <v>129820000</v>
      </c>
      <c r="AU273" s="471">
        <v>-129820000</v>
      </c>
      <c r="AV273" s="530">
        <v>179315666</v>
      </c>
      <c r="AW273" s="471">
        <v>-49495666</v>
      </c>
      <c r="AX273" s="530">
        <v>179315666</v>
      </c>
      <c r="AY273" s="470">
        <v>0</v>
      </c>
      <c r="AZ273" s="471">
        <v>179315666</v>
      </c>
      <c r="BA273" s="470">
        <v>0</v>
      </c>
      <c r="BB273" s="470">
        <v>0</v>
      </c>
    </row>
    <row r="274" spans="1:54" x14ac:dyDescent="0.25">
      <c r="A274" s="1931" t="s">
        <v>120</v>
      </c>
      <c r="B274" s="1583"/>
      <c r="C274" s="1931" t="s">
        <v>355</v>
      </c>
      <c r="D274" s="1583"/>
      <c r="E274" s="1931" t="s">
        <v>357</v>
      </c>
      <c r="F274" s="1583"/>
      <c r="G274" s="1931" t="s">
        <v>326</v>
      </c>
      <c r="H274" s="1583"/>
      <c r="I274" s="1931" t="s">
        <v>313</v>
      </c>
      <c r="J274" s="1583"/>
      <c r="K274" s="1583"/>
      <c r="L274" s="1931" t="s">
        <v>315</v>
      </c>
      <c r="M274" s="1583"/>
      <c r="N274" s="1583"/>
      <c r="O274" s="1931" t="s">
        <v>315</v>
      </c>
      <c r="P274" s="1583"/>
      <c r="Q274" s="1931"/>
      <c r="R274" s="1583"/>
      <c r="S274" s="1932" t="s">
        <v>360</v>
      </c>
      <c r="T274" s="1583"/>
      <c r="U274" s="1583"/>
      <c r="V274" s="1583"/>
      <c r="W274" s="1583"/>
      <c r="X274" s="1583"/>
      <c r="Y274" s="1583"/>
      <c r="Z274" s="1583"/>
      <c r="AA274" s="1931" t="s">
        <v>306</v>
      </c>
      <c r="AB274" s="1583"/>
      <c r="AC274" s="1583"/>
      <c r="AD274" s="1583"/>
      <c r="AE274" s="1583"/>
      <c r="AF274" s="1931" t="s">
        <v>307</v>
      </c>
      <c r="AG274" s="1583"/>
      <c r="AH274" s="1583"/>
      <c r="AI274" s="472" t="s">
        <v>86</v>
      </c>
      <c r="AJ274" s="1933" t="s">
        <v>308</v>
      </c>
      <c r="AK274" s="1583"/>
      <c r="AL274" s="1583"/>
      <c r="AM274" s="1583"/>
      <c r="AN274" s="1583"/>
      <c r="AO274" s="1583"/>
      <c r="AP274" s="471">
        <v>375000000</v>
      </c>
      <c r="AQ274" s="531">
        <v>0</v>
      </c>
      <c r="AR274" s="470">
        <v>0</v>
      </c>
      <c r="AS274" s="470">
        <v>0</v>
      </c>
      <c r="AT274" s="531">
        <v>0</v>
      </c>
      <c r="AU274" s="470">
        <v>0</v>
      </c>
      <c r="AV274" s="531">
        <v>0</v>
      </c>
      <c r="AW274" s="470">
        <v>0</v>
      </c>
      <c r="AX274" s="531">
        <v>0</v>
      </c>
      <c r="AY274" s="470">
        <v>0</v>
      </c>
      <c r="AZ274" s="470">
        <v>0</v>
      </c>
      <c r="BA274" s="470">
        <v>0</v>
      </c>
      <c r="BB274" s="470">
        <v>0</v>
      </c>
    </row>
    <row r="275" spans="1:54" x14ac:dyDescent="0.25">
      <c r="A275" s="1931" t="s">
        <v>120</v>
      </c>
      <c r="B275" s="1583"/>
      <c r="C275" s="1931" t="s">
        <v>355</v>
      </c>
      <c r="D275" s="1583"/>
      <c r="E275" s="1931" t="s">
        <v>357</v>
      </c>
      <c r="F275" s="1583"/>
      <c r="G275" s="1931" t="s">
        <v>326</v>
      </c>
      <c r="H275" s="1583"/>
      <c r="I275" s="1931" t="s">
        <v>313</v>
      </c>
      <c r="J275" s="1583"/>
      <c r="K275" s="1583"/>
      <c r="L275" s="1931" t="s">
        <v>315</v>
      </c>
      <c r="M275" s="1583"/>
      <c r="N275" s="1583"/>
      <c r="O275" s="1931" t="s">
        <v>322</v>
      </c>
      <c r="P275" s="1583"/>
      <c r="Q275" s="1931"/>
      <c r="R275" s="1583"/>
      <c r="S275" s="1932" t="s">
        <v>361</v>
      </c>
      <c r="T275" s="1583"/>
      <c r="U275" s="1583"/>
      <c r="V275" s="1583"/>
      <c r="W275" s="1583"/>
      <c r="X275" s="1583"/>
      <c r="Y275" s="1583"/>
      <c r="Z275" s="1583"/>
      <c r="AA275" s="1931" t="s">
        <v>306</v>
      </c>
      <c r="AB275" s="1583"/>
      <c r="AC275" s="1583"/>
      <c r="AD275" s="1583"/>
      <c r="AE275" s="1583"/>
      <c r="AF275" s="1931" t="s">
        <v>307</v>
      </c>
      <c r="AG275" s="1583"/>
      <c r="AH275" s="1583"/>
      <c r="AI275" s="472" t="s">
        <v>86</v>
      </c>
      <c r="AJ275" s="1933" t="s">
        <v>308</v>
      </c>
      <c r="AK275" s="1583"/>
      <c r="AL275" s="1583"/>
      <c r="AM275" s="1583"/>
      <c r="AN275" s="1583"/>
      <c r="AO275" s="1583"/>
      <c r="AP275" s="471">
        <v>150000000</v>
      </c>
      <c r="AQ275" s="531">
        <v>0</v>
      </c>
      <c r="AR275" s="470">
        <v>0</v>
      </c>
      <c r="AS275" s="470">
        <v>0</v>
      </c>
      <c r="AT275" s="531">
        <v>0</v>
      </c>
      <c r="AU275" s="470">
        <v>0</v>
      </c>
      <c r="AV275" s="530">
        <v>62770917</v>
      </c>
      <c r="AW275" s="471">
        <v>-62770917</v>
      </c>
      <c r="AX275" s="530">
        <v>62770917</v>
      </c>
      <c r="AY275" s="470">
        <v>0</v>
      </c>
      <c r="AZ275" s="471">
        <v>62770917</v>
      </c>
      <c r="BA275" s="470">
        <v>0</v>
      </c>
      <c r="BB275" s="470">
        <v>0</v>
      </c>
    </row>
    <row r="276" spans="1:54" x14ac:dyDescent="0.25">
      <c r="A276" s="1931" t="s">
        <v>120</v>
      </c>
      <c r="B276" s="1583"/>
      <c r="C276" s="1931" t="s">
        <v>355</v>
      </c>
      <c r="D276" s="1583"/>
      <c r="E276" s="1931" t="s">
        <v>357</v>
      </c>
      <c r="F276" s="1583"/>
      <c r="G276" s="1931" t="s">
        <v>326</v>
      </c>
      <c r="H276" s="1583"/>
      <c r="I276" s="1931" t="s">
        <v>313</v>
      </c>
      <c r="J276" s="1583"/>
      <c r="K276" s="1583"/>
      <c r="L276" s="1931" t="s">
        <v>315</v>
      </c>
      <c r="M276" s="1583"/>
      <c r="N276" s="1583"/>
      <c r="O276" s="1931" t="s">
        <v>316</v>
      </c>
      <c r="P276" s="1583"/>
      <c r="Q276" s="1931"/>
      <c r="R276" s="1583"/>
      <c r="S276" s="1932" t="s">
        <v>105</v>
      </c>
      <c r="T276" s="1583"/>
      <c r="U276" s="1583"/>
      <c r="V276" s="1583"/>
      <c r="W276" s="1583"/>
      <c r="X276" s="1583"/>
      <c r="Y276" s="1583"/>
      <c r="Z276" s="1583"/>
      <c r="AA276" s="1931" t="s">
        <v>306</v>
      </c>
      <c r="AB276" s="1583"/>
      <c r="AC276" s="1583"/>
      <c r="AD276" s="1583"/>
      <c r="AE276" s="1583"/>
      <c r="AF276" s="1931" t="s">
        <v>307</v>
      </c>
      <c r="AG276" s="1583"/>
      <c r="AH276" s="1583"/>
      <c r="AI276" s="472" t="s">
        <v>86</v>
      </c>
      <c r="AJ276" s="1933" t="s">
        <v>308</v>
      </c>
      <c r="AK276" s="1583"/>
      <c r="AL276" s="1583"/>
      <c r="AM276" s="1583"/>
      <c r="AN276" s="1583"/>
      <c r="AO276" s="1583"/>
      <c r="AP276" s="471">
        <v>500000000</v>
      </c>
      <c r="AQ276" s="531">
        <v>0</v>
      </c>
      <c r="AR276" s="470">
        <v>0</v>
      </c>
      <c r="AS276" s="470">
        <v>0</v>
      </c>
      <c r="AT276" s="530">
        <v>75863059</v>
      </c>
      <c r="AU276" s="471">
        <v>-75863059</v>
      </c>
      <c r="AV276" s="530">
        <v>73130906</v>
      </c>
      <c r="AW276" s="471">
        <v>2732153</v>
      </c>
      <c r="AX276" s="530">
        <v>71341402</v>
      </c>
      <c r="AY276" s="471">
        <v>1789504</v>
      </c>
      <c r="AZ276" s="471">
        <v>71341402</v>
      </c>
      <c r="BA276" s="470">
        <v>0</v>
      </c>
      <c r="BB276" s="470">
        <v>0</v>
      </c>
    </row>
    <row r="277" spans="1:54" x14ac:dyDescent="0.25">
      <c r="A277" s="1931" t="s">
        <v>120</v>
      </c>
      <c r="B277" s="1583"/>
      <c r="C277" s="1931" t="s">
        <v>355</v>
      </c>
      <c r="D277" s="1583"/>
      <c r="E277" s="1931" t="s">
        <v>357</v>
      </c>
      <c r="F277" s="1583"/>
      <c r="G277" s="1931" t="s">
        <v>326</v>
      </c>
      <c r="H277" s="1583"/>
      <c r="I277" s="1931" t="s">
        <v>313</v>
      </c>
      <c r="J277" s="1583"/>
      <c r="K277" s="1583"/>
      <c r="L277" s="1931" t="s">
        <v>315</v>
      </c>
      <c r="M277" s="1583"/>
      <c r="N277" s="1583"/>
      <c r="O277" s="1931" t="s">
        <v>325</v>
      </c>
      <c r="P277" s="1583"/>
      <c r="Q277" s="1931"/>
      <c r="R277" s="1583"/>
      <c r="S277" s="1932" t="s">
        <v>362</v>
      </c>
      <c r="T277" s="1583"/>
      <c r="U277" s="1583"/>
      <c r="V277" s="1583"/>
      <c r="W277" s="1583"/>
      <c r="X277" s="1583"/>
      <c r="Y277" s="1583"/>
      <c r="Z277" s="1583"/>
      <c r="AA277" s="1931" t="s">
        <v>306</v>
      </c>
      <c r="AB277" s="1583"/>
      <c r="AC277" s="1583"/>
      <c r="AD277" s="1583"/>
      <c r="AE277" s="1583"/>
      <c r="AF277" s="1931" t="s">
        <v>307</v>
      </c>
      <c r="AG277" s="1583"/>
      <c r="AH277" s="1583"/>
      <c r="AI277" s="472" t="s">
        <v>86</v>
      </c>
      <c r="AJ277" s="1933" t="s">
        <v>308</v>
      </c>
      <c r="AK277" s="1583"/>
      <c r="AL277" s="1583"/>
      <c r="AM277" s="1583"/>
      <c r="AN277" s="1583"/>
      <c r="AO277" s="1583"/>
      <c r="AP277" s="471">
        <v>75000000</v>
      </c>
      <c r="AQ277" s="531">
        <v>0</v>
      </c>
      <c r="AR277" s="471">
        <v>75000000</v>
      </c>
      <c r="AS277" s="470">
        <v>0</v>
      </c>
      <c r="AT277" s="531">
        <v>0</v>
      </c>
      <c r="AU277" s="470">
        <v>0</v>
      </c>
      <c r="AV277" s="531">
        <v>0</v>
      </c>
      <c r="AW277" s="470">
        <v>0</v>
      </c>
      <c r="AX277" s="531">
        <v>0</v>
      </c>
      <c r="AY277" s="470">
        <v>0</v>
      </c>
      <c r="AZ277" s="470">
        <v>0</v>
      </c>
      <c r="BA277" s="470">
        <v>0</v>
      </c>
      <c r="BB277" s="470">
        <v>0</v>
      </c>
    </row>
    <row r="278" spans="1:54" x14ac:dyDescent="0.25">
      <c r="A278" s="1931" t="s">
        <v>120</v>
      </c>
      <c r="B278" s="1583"/>
      <c r="C278" s="1931" t="s">
        <v>355</v>
      </c>
      <c r="D278" s="1583"/>
      <c r="E278" s="1931" t="s">
        <v>357</v>
      </c>
      <c r="F278" s="1583"/>
      <c r="G278" s="1931" t="s">
        <v>326</v>
      </c>
      <c r="H278" s="1583"/>
      <c r="I278" s="1931" t="s">
        <v>313</v>
      </c>
      <c r="J278" s="1583"/>
      <c r="K278" s="1583"/>
      <c r="L278" s="1931" t="s">
        <v>315</v>
      </c>
      <c r="M278" s="1583"/>
      <c r="N278" s="1583"/>
      <c r="O278" s="1931" t="s">
        <v>101</v>
      </c>
      <c r="P278" s="1583"/>
      <c r="Q278" s="1931"/>
      <c r="R278" s="1583"/>
      <c r="S278" s="1932" t="s">
        <v>363</v>
      </c>
      <c r="T278" s="1583"/>
      <c r="U278" s="1583"/>
      <c r="V278" s="1583"/>
      <c r="W278" s="1583"/>
      <c r="X278" s="1583"/>
      <c r="Y278" s="1583"/>
      <c r="Z278" s="1583"/>
      <c r="AA278" s="1931" t="s">
        <v>306</v>
      </c>
      <c r="AB278" s="1583"/>
      <c r="AC278" s="1583"/>
      <c r="AD278" s="1583"/>
      <c r="AE278" s="1583"/>
      <c r="AF278" s="1931" t="s">
        <v>307</v>
      </c>
      <c r="AG278" s="1583"/>
      <c r="AH278" s="1583"/>
      <c r="AI278" s="472" t="s">
        <v>86</v>
      </c>
      <c r="AJ278" s="1933" t="s">
        <v>308</v>
      </c>
      <c r="AK278" s="1583"/>
      <c r="AL278" s="1583"/>
      <c r="AM278" s="1583"/>
      <c r="AN278" s="1583"/>
      <c r="AO278" s="1583"/>
      <c r="AP278" s="470">
        <v>0</v>
      </c>
      <c r="AQ278" s="531">
        <v>0</v>
      </c>
      <c r="AR278" s="470">
        <v>0</v>
      </c>
      <c r="AS278" s="470">
        <v>0</v>
      </c>
      <c r="AT278" s="531">
        <v>0</v>
      </c>
      <c r="AU278" s="470">
        <v>0</v>
      </c>
      <c r="AV278" s="531">
        <v>0</v>
      </c>
      <c r="AW278" s="470">
        <v>0</v>
      </c>
      <c r="AX278" s="531">
        <v>0</v>
      </c>
      <c r="AY278" s="470">
        <v>0</v>
      </c>
      <c r="AZ278" s="470">
        <v>0</v>
      </c>
      <c r="BA278" s="470">
        <v>0</v>
      </c>
      <c r="BB278" s="470">
        <v>0</v>
      </c>
    </row>
    <row r="279" spans="1:54" x14ac:dyDescent="0.25">
      <c r="A279" s="1935" t="s">
        <v>120</v>
      </c>
      <c r="B279" s="1583"/>
      <c r="C279" s="1935" t="s">
        <v>370</v>
      </c>
      <c r="D279" s="1583"/>
      <c r="E279" s="1935"/>
      <c r="F279" s="1583"/>
      <c r="G279" s="1935"/>
      <c r="H279" s="1583"/>
      <c r="I279" s="1935"/>
      <c r="J279" s="1583"/>
      <c r="K279" s="1583"/>
      <c r="L279" s="1935"/>
      <c r="M279" s="1583"/>
      <c r="N279" s="1583"/>
      <c r="O279" s="1935"/>
      <c r="P279" s="1583"/>
      <c r="Q279" s="1935"/>
      <c r="R279" s="1583"/>
      <c r="S279" s="1934" t="s">
        <v>371</v>
      </c>
      <c r="T279" s="1583"/>
      <c r="U279" s="1583"/>
      <c r="V279" s="1583"/>
      <c r="W279" s="1583"/>
      <c r="X279" s="1583"/>
      <c r="Y279" s="1583"/>
      <c r="Z279" s="1583"/>
      <c r="AA279" s="1935" t="s">
        <v>306</v>
      </c>
      <c r="AB279" s="1583"/>
      <c r="AC279" s="1583"/>
      <c r="AD279" s="1583"/>
      <c r="AE279" s="1583"/>
      <c r="AF279" s="1935" t="s">
        <v>307</v>
      </c>
      <c r="AG279" s="1583"/>
      <c r="AH279" s="1583"/>
      <c r="AI279" s="475" t="s">
        <v>86</v>
      </c>
      <c r="AJ279" s="1936" t="s">
        <v>308</v>
      </c>
      <c r="AK279" s="1583"/>
      <c r="AL279" s="1583"/>
      <c r="AM279" s="1583"/>
      <c r="AN279" s="1583"/>
      <c r="AO279" s="1583"/>
      <c r="AP279" s="474">
        <v>12149334179</v>
      </c>
      <c r="AQ279" s="528">
        <v>0</v>
      </c>
      <c r="AR279" s="474">
        <v>9670420000</v>
      </c>
      <c r="AS279" s="474">
        <v>-2478914179</v>
      </c>
      <c r="AT279" s="528">
        <v>0</v>
      </c>
      <c r="AU279" s="473">
        <v>0</v>
      </c>
      <c r="AV279" s="528">
        <v>0</v>
      </c>
      <c r="AW279" s="473">
        <v>0</v>
      </c>
      <c r="AX279" s="528">
        <v>0</v>
      </c>
      <c r="AY279" s="473">
        <v>0</v>
      </c>
      <c r="AZ279" s="473">
        <v>0</v>
      </c>
      <c r="BA279" s="473">
        <v>0</v>
      </c>
      <c r="BB279" s="473">
        <v>0</v>
      </c>
    </row>
    <row r="280" spans="1:54" x14ac:dyDescent="0.25">
      <c r="A280" s="1935" t="s">
        <v>120</v>
      </c>
      <c r="B280" s="1583"/>
      <c r="C280" s="1935" t="s">
        <v>370</v>
      </c>
      <c r="D280" s="1583"/>
      <c r="E280" s="1935"/>
      <c r="F280" s="1583"/>
      <c r="G280" s="1935"/>
      <c r="H280" s="1583"/>
      <c r="I280" s="1935"/>
      <c r="J280" s="1583"/>
      <c r="K280" s="1583"/>
      <c r="L280" s="1935"/>
      <c r="M280" s="1583"/>
      <c r="N280" s="1583"/>
      <c r="O280" s="1935"/>
      <c r="P280" s="1583"/>
      <c r="Q280" s="1935"/>
      <c r="R280" s="1583"/>
      <c r="S280" s="1934" t="s">
        <v>371</v>
      </c>
      <c r="T280" s="1583"/>
      <c r="U280" s="1583"/>
      <c r="V280" s="1583"/>
      <c r="W280" s="1583"/>
      <c r="X280" s="1583"/>
      <c r="Y280" s="1583"/>
      <c r="Z280" s="1583"/>
      <c r="AA280" s="1935" t="s">
        <v>306</v>
      </c>
      <c r="AB280" s="1583"/>
      <c r="AC280" s="1583"/>
      <c r="AD280" s="1583"/>
      <c r="AE280" s="1583"/>
      <c r="AF280" s="1935" t="s">
        <v>307</v>
      </c>
      <c r="AG280" s="1583"/>
      <c r="AH280" s="1583"/>
      <c r="AI280" s="475" t="s">
        <v>336</v>
      </c>
      <c r="AJ280" s="1936" t="s">
        <v>354</v>
      </c>
      <c r="AK280" s="1583"/>
      <c r="AL280" s="1583"/>
      <c r="AM280" s="1583"/>
      <c r="AN280" s="1583"/>
      <c r="AO280" s="1583"/>
      <c r="AP280" s="474">
        <v>9021085821</v>
      </c>
      <c r="AQ280" s="528">
        <v>0</v>
      </c>
      <c r="AR280" s="473">
        <v>0</v>
      </c>
      <c r="AS280" s="474">
        <v>-4021085821</v>
      </c>
      <c r="AT280" s="528">
        <v>0</v>
      </c>
      <c r="AU280" s="473">
        <v>0</v>
      </c>
      <c r="AV280" s="527">
        <v>25907273.640000001</v>
      </c>
      <c r="AW280" s="474">
        <v>-25907273.640000001</v>
      </c>
      <c r="AX280" s="527">
        <v>25907273.640000001</v>
      </c>
      <c r="AY280" s="473">
        <v>0</v>
      </c>
      <c r="AZ280" s="474">
        <v>25907273.640000001</v>
      </c>
      <c r="BA280" s="473">
        <v>0</v>
      </c>
      <c r="BB280" s="473">
        <v>0</v>
      </c>
    </row>
    <row r="281" spans="1:54" s="506" customFormat="1" x14ac:dyDescent="0.25">
      <c r="A281" s="1968" t="s">
        <v>120</v>
      </c>
      <c r="B281" s="1715"/>
      <c r="C281" s="1968" t="s">
        <v>370</v>
      </c>
      <c r="D281" s="1715"/>
      <c r="E281" s="1968" t="s">
        <v>357</v>
      </c>
      <c r="F281" s="1715"/>
      <c r="G281" s="1968"/>
      <c r="H281" s="1715"/>
      <c r="I281" s="1968"/>
      <c r="J281" s="1715"/>
      <c r="K281" s="1715"/>
      <c r="L281" s="1968"/>
      <c r="M281" s="1715"/>
      <c r="N281" s="1715"/>
      <c r="O281" s="1968"/>
      <c r="P281" s="1715"/>
      <c r="Q281" s="1968"/>
      <c r="R281" s="1715"/>
      <c r="S281" s="1969" t="s">
        <v>358</v>
      </c>
      <c r="T281" s="1715"/>
      <c r="U281" s="1715"/>
      <c r="V281" s="1715"/>
      <c r="W281" s="1715"/>
      <c r="X281" s="1715"/>
      <c r="Y281" s="1715"/>
      <c r="Z281" s="1715"/>
      <c r="AA281" s="1968" t="s">
        <v>306</v>
      </c>
      <c r="AB281" s="1715"/>
      <c r="AC281" s="1715"/>
      <c r="AD281" s="1715"/>
      <c r="AE281" s="1715"/>
      <c r="AF281" s="1968" t="s">
        <v>307</v>
      </c>
      <c r="AG281" s="1715"/>
      <c r="AH281" s="1715"/>
      <c r="AI281" s="539" t="s">
        <v>86</v>
      </c>
      <c r="AJ281" s="1970" t="s">
        <v>308</v>
      </c>
      <c r="AK281" s="1715"/>
      <c r="AL281" s="1715"/>
      <c r="AM281" s="1715"/>
      <c r="AN281" s="1715"/>
      <c r="AO281" s="1715"/>
      <c r="AP281" s="474">
        <v>12149334179</v>
      </c>
      <c r="AQ281" s="528">
        <v>0</v>
      </c>
      <c r="AR281" s="474">
        <v>9670420000</v>
      </c>
      <c r="AS281" s="474">
        <v>-2478914179</v>
      </c>
      <c r="AT281" s="528">
        <v>0</v>
      </c>
      <c r="AU281" s="473">
        <v>0</v>
      </c>
      <c r="AV281" s="541">
        <v>0</v>
      </c>
      <c r="AW281" s="541">
        <v>0</v>
      </c>
      <c r="AX281" s="541">
        <v>0</v>
      </c>
      <c r="AY281" s="541">
        <v>0</v>
      </c>
      <c r="AZ281" s="541">
        <v>0</v>
      </c>
      <c r="BA281" s="541">
        <v>0</v>
      </c>
      <c r="BB281" s="541">
        <v>0</v>
      </c>
    </row>
    <row r="282" spans="1:54" s="506" customFormat="1" x14ac:dyDescent="0.25">
      <c r="A282" s="1968" t="s">
        <v>120</v>
      </c>
      <c r="B282" s="1715"/>
      <c r="C282" s="1968" t="s">
        <v>370</v>
      </c>
      <c r="D282" s="1715"/>
      <c r="E282" s="1968" t="s">
        <v>357</v>
      </c>
      <c r="F282" s="1715"/>
      <c r="G282" s="1968"/>
      <c r="H282" s="1715"/>
      <c r="I282" s="1968"/>
      <c r="J282" s="1715"/>
      <c r="K282" s="1715"/>
      <c r="L282" s="1968"/>
      <c r="M282" s="1715"/>
      <c r="N282" s="1715"/>
      <c r="O282" s="1968"/>
      <c r="P282" s="1715"/>
      <c r="Q282" s="1968"/>
      <c r="R282" s="1715"/>
      <c r="S282" s="1969" t="s">
        <v>358</v>
      </c>
      <c r="T282" s="1715"/>
      <c r="U282" s="1715"/>
      <c r="V282" s="1715"/>
      <c r="W282" s="1715"/>
      <c r="X282" s="1715"/>
      <c r="Y282" s="1715"/>
      <c r="Z282" s="1715"/>
      <c r="AA282" s="1968" t="s">
        <v>306</v>
      </c>
      <c r="AB282" s="1715"/>
      <c r="AC282" s="1715"/>
      <c r="AD282" s="1715"/>
      <c r="AE282" s="1715"/>
      <c r="AF282" s="1968" t="s">
        <v>307</v>
      </c>
      <c r="AG282" s="1715"/>
      <c r="AH282" s="1715"/>
      <c r="AI282" s="539" t="s">
        <v>336</v>
      </c>
      <c r="AJ282" s="1970" t="s">
        <v>354</v>
      </c>
      <c r="AK282" s="1715"/>
      <c r="AL282" s="1715"/>
      <c r="AM282" s="1715"/>
      <c r="AN282" s="1715"/>
      <c r="AO282" s="1715"/>
      <c r="AP282" s="474">
        <v>9021085821</v>
      </c>
      <c r="AQ282" s="528">
        <v>0</v>
      </c>
      <c r="AR282" s="473">
        <v>0</v>
      </c>
      <c r="AS282" s="474">
        <v>-4021085821</v>
      </c>
      <c r="AT282" s="528">
        <v>0</v>
      </c>
      <c r="AU282" s="473">
        <v>0</v>
      </c>
      <c r="AV282" s="540">
        <v>25907273.640000001</v>
      </c>
      <c r="AW282" s="540">
        <v>-25907273.640000001</v>
      </c>
      <c r="AX282" s="540">
        <v>25907273.640000001</v>
      </c>
      <c r="AY282" s="541">
        <v>0</v>
      </c>
      <c r="AZ282" s="540">
        <v>25907273.640000001</v>
      </c>
      <c r="BA282" s="541">
        <v>0</v>
      </c>
      <c r="BB282" s="541">
        <v>0</v>
      </c>
    </row>
    <row r="283" spans="1:54" x14ac:dyDescent="0.25">
      <c r="A283" s="1931" t="s">
        <v>120</v>
      </c>
      <c r="B283" s="1583"/>
      <c r="C283" s="1931" t="s">
        <v>370</v>
      </c>
      <c r="D283" s="1583"/>
      <c r="E283" s="1931" t="s">
        <v>357</v>
      </c>
      <c r="F283" s="1583"/>
      <c r="G283" s="1931" t="s">
        <v>312</v>
      </c>
      <c r="H283" s="1583"/>
      <c r="I283" s="1931"/>
      <c r="J283" s="1583"/>
      <c r="K283" s="1583"/>
      <c r="L283" s="1931"/>
      <c r="M283" s="1583"/>
      <c r="N283" s="1583"/>
      <c r="O283" s="1931"/>
      <c r="P283" s="1583"/>
      <c r="Q283" s="1931"/>
      <c r="R283" s="1583"/>
      <c r="S283" s="1932" t="s">
        <v>209</v>
      </c>
      <c r="T283" s="1583"/>
      <c r="U283" s="1583"/>
      <c r="V283" s="1583"/>
      <c r="W283" s="1583"/>
      <c r="X283" s="1583"/>
      <c r="Y283" s="1583"/>
      <c r="Z283" s="1583"/>
      <c r="AA283" s="1931" t="s">
        <v>306</v>
      </c>
      <c r="AB283" s="1583"/>
      <c r="AC283" s="1583"/>
      <c r="AD283" s="1583"/>
      <c r="AE283" s="1583"/>
      <c r="AF283" s="1931" t="s">
        <v>307</v>
      </c>
      <c r="AG283" s="1583"/>
      <c r="AH283" s="1583"/>
      <c r="AI283" s="472" t="s">
        <v>86</v>
      </c>
      <c r="AJ283" s="1933" t="s">
        <v>308</v>
      </c>
      <c r="AK283" s="1583"/>
      <c r="AL283" s="1583"/>
      <c r="AM283" s="1583"/>
      <c r="AN283" s="1583"/>
      <c r="AO283" s="1583"/>
      <c r="AP283" s="471">
        <v>10875414179</v>
      </c>
      <c r="AQ283" s="531">
        <v>0</v>
      </c>
      <c r="AR283" s="471">
        <v>8396500000</v>
      </c>
      <c r="AS283" s="471">
        <v>-2478914179</v>
      </c>
      <c r="AT283" s="531">
        <v>0</v>
      </c>
      <c r="AU283" s="470">
        <v>0</v>
      </c>
      <c r="AV283" s="531">
        <v>0</v>
      </c>
      <c r="AW283" s="470">
        <v>0</v>
      </c>
      <c r="AX283" s="531">
        <v>0</v>
      </c>
      <c r="AY283" s="470">
        <v>0</v>
      </c>
      <c r="AZ283" s="470">
        <v>0</v>
      </c>
      <c r="BA283" s="470">
        <v>0</v>
      </c>
      <c r="BB283" s="470">
        <v>0</v>
      </c>
    </row>
    <row r="284" spans="1:54" x14ac:dyDescent="0.25">
      <c r="A284" s="1931" t="s">
        <v>120</v>
      </c>
      <c r="B284" s="1583"/>
      <c r="C284" s="1931" t="s">
        <v>370</v>
      </c>
      <c r="D284" s="1583"/>
      <c r="E284" s="1931" t="s">
        <v>357</v>
      </c>
      <c r="F284" s="1583"/>
      <c r="G284" s="1931" t="s">
        <v>312</v>
      </c>
      <c r="H284" s="1583"/>
      <c r="I284" s="1931"/>
      <c r="J284" s="1583"/>
      <c r="K284" s="1583"/>
      <c r="L284" s="1931"/>
      <c r="M284" s="1583"/>
      <c r="N284" s="1583"/>
      <c r="O284" s="1931"/>
      <c r="P284" s="1583"/>
      <c r="Q284" s="1931"/>
      <c r="R284" s="1583"/>
      <c r="S284" s="1932" t="s">
        <v>209</v>
      </c>
      <c r="T284" s="1583"/>
      <c r="U284" s="1583"/>
      <c r="V284" s="1583"/>
      <c r="W284" s="1583"/>
      <c r="X284" s="1583"/>
      <c r="Y284" s="1583"/>
      <c r="Z284" s="1583"/>
      <c r="AA284" s="1931" t="s">
        <v>306</v>
      </c>
      <c r="AB284" s="1583"/>
      <c r="AC284" s="1583"/>
      <c r="AD284" s="1583"/>
      <c r="AE284" s="1583"/>
      <c r="AF284" s="1931" t="s">
        <v>307</v>
      </c>
      <c r="AG284" s="1583"/>
      <c r="AH284" s="1583"/>
      <c r="AI284" s="472" t="s">
        <v>336</v>
      </c>
      <c r="AJ284" s="1933" t="s">
        <v>354</v>
      </c>
      <c r="AK284" s="1583"/>
      <c r="AL284" s="1583"/>
      <c r="AM284" s="1583"/>
      <c r="AN284" s="1583"/>
      <c r="AO284" s="1583"/>
      <c r="AP284" s="471">
        <v>9021085821</v>
      </c>
      <c r="AQ284" s="531">
        <v>0</v>
      </c>
      <c r="AR284" s="470">
        <v>0</v>
      </c>
      <c r="AS284" s="471">
        <v>-4021085821</v>
      </c>
      <c r="AT284" s="531">
        <v>0</v>
      </c>
      <c r="AU284" s="470">
        <v>0</v>
      </c>
      <c r="AV284" s="530">
        <v>25907273.640000001</v>
      </c>
      <c r="AW284" s="471">
        <v>-25907273.640000001</v>
      </c>
      <c r="AX284" s="530">
        <v>25907273.640000001</v>
      </c>
      <c r="AY284" s="470">
        <v>0</v>
      </c>
      <c r="AZ284" s="471">
        <v>25907273.640000001</v>
      </c>
      <c r="BA284" s="470">
        <v>0</v>
      </c>
      <c r="BB284" s="470">
        <v>0</v>
      </c>
    </row>
    <row r="285" spans="1:54" x14ac:dyDescent="0.25">
      <c r="A285" s="1931" t="s">
        <v>120</v>
      </c>
      <c r="B285" s="1583"/>
      <c r="C285" s="1931" t="s">
        <v>370</v>
      </c>
      <c r="D285" s="1583"/>
      <c r="E285" s="1931" t="s">
        <v>357</v>
      </c>
      <c r="F285" s="1583"/>
      <c r="G285" s="1931" t="s">
        <v>315</v>
      </c>
      <c r="H285" s="1583"/>
      <c r="I285" s="1931" t="s">
        <v>269</v>
      </c>
      <c r="J285" s="1583"/>
      <c r="K285" s="1583"/>
      <c r="L285" s="1931" t="s">
        <v>269</v>
      </c>
      <c r="M285" s="1583"/>
      <c r="N285" s="1583"/>
      <c r="O285" s="1931" t="s">
        <v>269</v>
      </c>
      <c r="P285" s="1583"/>
      <c r="Q285" s="1931" t="s">
        <v>269</v>
      </c>
      <c r="R285" s="1583"/>
      <c r="S285" s="1932" t="s">
        <v>681</v>
      </c>
      <c r="T285" s="1583"/>
      <c r="U285" s="1583"/>
      <c r="V285" s="1583"/>
      <c r="W285" s="1583"/>
      <c r="X285" s="1583"/>
      <c r="Y285" s="1583"/>
      <c r="Z285" s="1583"/>
      <c r="AA285" s="1931" t="s">
        <v>306</v>
      </c>
      <c r="AB285" s="1583"/>
      <c r="AC285" s="1583"/>
      <c r="AD285" s="1583"/>
      <c r="AE285" s="1583"/>
      <c r="AF285" s="1931" t="s">
        <v>307</v>
      </c>
      <c r="AG285" s="1583"/>
      <c r="AH285" s="1583"/>
      <c r="AI285" s="472" t="s">
        <v>86</v>
      </c>
      <c r="AJ285" s="1933" t="s">
        <v>308</v>
      </c>
      <c r="AK285" s="1583"/>
      <c r="AL285" s="1583"/>
      <c r="AM285" s="1583"/>
      <c r="AN285" s="1583"/>
      <c r="AO285" s="1583"/>
      <c r="AP285" s="471">
        <v>323920000</v>
      </c>
      <c r="AQ285" s="531">
        <v>0</v>
      </c>
      <c r="AR285" s="471">
        <v>323920000</v>
      </c>
      <c r="AS285" s="470">
        <v>0</v>
      </c>
      <c r="AT285" s="531">
        <v>0</v>
      </c>
      <c r="AU285" s="470">
        <v>0</v>
      </c>
      <c r="AV285" s="531">
        <v>0</v>
      </c>
      <c r="AW285" s="470">
        <v>0</v>
      </c>
      <c r="AX285" s="531">
        <v>0</v>
      </c>
      <c r="AY285" s="470">
        <v>0</v>
      </c>
      <c r="AZ285" s="470">
        <v>0</v>
      </c>
      <c r="BA285" s="470">
        <v>0</v>
      </c>
      <c r="BB285" s="470">
        <v>0</v>
      </c>
    </row>
    <row r="286" spans="1:54" x14ac:dyDescent="0.25">
      <c r="A286" s="1935" t="s">
        <v>120</v>
      </c>
      <c r="B286" s="1583"/>
      <c r="C286" s="1935" t="s">
        <v>370</v>
      </c>
      <c r="D286" s="1583"/>
      <c r="E286" s="1935" t="s">
        <v>357</v>
      </c>
      <c r="F286" s="1583"/>
      <c r="G286" s="1935" t="s">
        <v>316</v>
      </c>
      <c r="H286" s="1583"/>
      <c r="I286" s="1935" t="s">
        <v>313</v>
      </c>
      <c r="J286" s="1583"/>
      <c r="K286" s="1583"/>
      <c r="L286" s="1935"/>
      <c r="M286" s="1583"/>
      <c r="N286" s="1583"/>
      <c r="O286" s="1935"/>
      <c r="P286" s="1583"/>
      <c r="Q286" s="1935"/>
      <c r="R286" s="1583"/>
      <c r="S286" s="1934" t="s">
        <v>682</v>
      </c>
      <c r="T286" s="1583"/>
      <c r="U286" s="1583"/>
      <c r="V286" s="1583"/>
      <c r="W286" s="1583"/>
      <c r="X286" s="1583"/>
      <c r="Y286" s="1583"/>
      <c r="Z286" s="1583"/>
      <c r="AA286" s="1935" t="s">
        <v>306</v>
      </c>
      <c r="AB286" s="1583"/>
      <c r="AC286" s="1583"/>
      <c r="AD286" s="1583"/>
      <c r="AE286" s="1583"/>
      <c r="AF286" s="1935" t="s">
        <v>307</v>
      </c>
      <c r="AG286" s="1583"/>
      <c r="AH286" s="1583"/>
      <c r="AI286" s="475" t="s">
        <v>86</v>
      </c>
      <c r="AJ286" s="1936" t="s">
        <v>308</v>
      </c>
      <c r="AK286" s="1583"/>
      <c r="AL286" s="1583"/>
      <c r="AM286" s="1583"/>
      <c r="AN286" s="1583"/>
      <c r="AO286" s="1583"/>
      <c r="AP286" s="474">
        <v>350000000</v>
      </c>
      <c r="AQ286" s="528">
        <v>0</v>
      </c>
      <c r="AR286" s="474">
        <v>350000000</v>
      </c>
      <c r="AS286" s="473">
        <v>0</v>
      </c>
      <c r="AT286" s="528">
        <v>0</v>
      </c>
      <c r="AU286" s="473">
        <v>0</v>
      </c>
      <c r="AV286" s="528">
        <v>0</v>
      </c>
      <c r="AW286" s="473">
        <v>0</v>
      </c>
      <c r="AX286" s="528">
        <v>0</v>
      </c>
      <c r="AY286" s="473">
        <v>0</v>
      </c>
      <c r="AZ286" s="473">
        <v>0</v>
      </c>
      <c r="BA286" s="473">
        <v>0</v>
      </c>
      <c r="BB286" s="473">
        <v>0</v>
      </c>
    </row>
    <row r="287" spans="1:54" x14ac:dyDescent="0.25">
      <c r="A287" s="1935" t="s">
        <v>120</v>
      </c>
      <c r="B287" s="1583"/>
      <c r="C287" s="1935" t="s">
        <v>370</v>
      </c>
      <c r="D287" s="1583"/>
      <c r="E287" s="1935" t="s">
        <v>357</v>
      </c>
      <c r="F287" s="1583"/>
      <c r="G287" s="1935" t="s">
        <v>316</v>
      </c>
      <c r="H287" s="1583"/>
      <c r="I287" s="1935" t="s">
        <v>269</v>
      </c>
      <c r="J287" s="1583"/>
      <c r="K287" s="1583"/>
      <c r="L287" s="1935" t="s">
        <v>269</v>
      </c>
      <c r="M287" s="1583"/>
      <c r="N287" s="1583"/>
      <c r="O287" s="1935" t="s">
        <v>269</v>
      </c>
      <c r="P287" s="1583"/>
      <c r="Q287" s="1935" t="s">
        <v>269</v>
      </c>
      <c r="R287" s="1583"/>
      <c r="S287" s="1934" t="s">
        <v>682</v>
      </c>
      <c r="T287" s="1583"/>
      <c r="U287" s="1583"/>
      <c r="V287" s="1583"/>
      <c r="W287" s="1583"/>
      <c r="X287" s="1583"/>
      <c r="Y287" s="1583"/>
      <c r="Z287" s="1583"/>
      <c r="AA287" s="1935" t="s">
        <v>306</v>
      </c>
      <c r="AB287" s="1583"/>
      <c r="AC287" s="1583"/>
      <c r="AD287" s="1583"/>
      <c r="AE287" s="1583"/>
      <c r="AF287" s="1935" t="s">
        <v>307</v>
      </c>
      <c r="AG287" s="1583"/>
      <c r="AH287" s="1583"/>
      <c r="AI287" s="475" t="s">
        <v>86</v>
      </c>
      <c r="AJ287" s="1936" t="s">
        <v>308</v>
      </c>
      <c r="AK287" s="1583"/>
      <c r="AL287" s="1583"/>
      <c r="AM287" s="1583"/>
      <c r="AN287" s="1583"/>
      <c r="AO287" s="1583"/>
      <c r="AP287" s="474">
        <v>350000000</v>
      </c>
      <c r="AQ287" s="528">
        <v>0</v>
      </c>
      <c r="AR287" s="474">
        <v>350000000</v>
      </c>
      <c r="AS287" s="473">
        <v>0</v>
      </c>
      <c r="AT287" s="528">
        <v>0</v>
      </c>
      <c r="AU287" s="473">
        <v>0</v>
      </c>
      <c r="AV287" s="528">
        <v>0</v>
      </c>
      <c r="AW287" s="473">
        <v>0</v>
      </c>
      <c r="AX287" s="528">
        <v>0</v>
      </c>
      <c r="AY287" s="473">
        <v>0</v>
      </c>
      <c r="AZ287" s="473">
        <v>0</v>
      </c>
      <c r="BA287" s="473">
        <v>0</v>
      </c>
      <c r="BB287" s="473">
        <v>0</v>
      </c>
    </row>
    <row r="288" spans="1:54" x14ac:dyDescent="0.25">
      <c r="A288" s="1935" t="s">
        <v>120</v>
      </c>
      <c r="B288" s="1583"/>
      <c r="C288" s="1935" t="s">
        <v>370</v>
      </c>
      <c r="D288" s="1583"/>
      <c r="E288" s="1935" t="s">
        <v>357</v>
      </c>
      <c r="F288" s="1583"/>
      <c r="G288" s="1935" t="s">
        <v>316</v>
      </c>
      <c r="H288" s="1583"/>
      <c r="I288" s="1935" t="s">
        <v>313</v>
      </c>
      <c r="J288" s="1583"/>
      <c r="K288" s="1583"/>
      <c r="L288" s="1935" t="s">
        <v>315</v>
      </c>
      <c r="M288" s="1583"/>
      <c r="N288" s="1583"/>
      <c r="O288" s="1935"/>
      <c r="P288" s="1583"/>
      <c r="Q288" s="1935"/>
      <c r="R288" s="1583"/>
      <c r="S288" s="1934" t="s">
        <v>359</v>
      </c>
      <c r="T288" s="1583"/>
      <c r="U288" s="1583"/>
      <c r="V288" s="1583"/>
      <c r="W288" s="1583"/>
      <c r="X288" s="1583"/>
      <c r="Y288" s="1583"/>
      <c r="Z288" s="1583"/>
      <c r="AA288" s="1935" t="s">
        <v>306</v>
      </c>
      <c r="AB288" s="1583"/>
      <c r="AC288" s="1583"/>
      <c r="AD288" s="1583"/>
      <c r="AE288" s="1583"/>
      <c r="AF288" s="1935" t="s">
        <v>307</v>
      </c>
      <c r="AG288" s="1583"/>
      <c r="AH288" s="1583"/>
      <c r="AI288" s="475" t="s">
        <v>86</v>
      </c>
      <c r="AJ288" s="1936" t="s">
        <v>308</v>
      </c>
      <c r="AK288" s="1583"/>
      <c r="AL288" s="1583"/>
      <c r="AM288" s="1583"/>
      <c r="AN288" s="1583"/>
      <c r="AO288" s="1583"/>
      <c r="AP288" s="474">
        <v>350000000</v>
      </c>
      <c r="AQ288" s="528">
        <v>0</v>
      </c>
      <c r="AR288" s="474">
        <v>350000000</v>
      </c>
      <c r="AS288" s="473">
        <v>0</v>
      </c>
      <c r="AT288" s="528">
        <v>0</v>
      </c>
      <c r="AU288" s="473">
        <v>0</v>
      </c>
      <c r="AV288" s="528">
        <v>0</v>
      </c>
      <c r="AW288" s="473">
        <v>0</v>
      </c>
      <c r="AX288" s="528">
        <v>0</v>
      </c>
      <c r="AY288" s="473">
        <v>0</v>
      </c>
      <c r="AZ288" s="473">
        <v>0</v>
      </c>
      <c r="BA288" s="473">
        <v>0</v>
      </c>
      <c r="BB288" s="473">
        <v>0</v>
      </c>
    </row>
    <row r="289" spans="1:54" x14ac:dyDescent="0.25">
      <c r="A289" s="1931" t="s">
        <v>120</v>
      </c>
      <c r="B289" s="1583"/>
      <c r="C289" s="1931" t="s">
        <v>370</v>
      </c>
      <c r="D289" s="1583"/>
      <c r="E289" s="1931" t="s">
        <v>357</v>
      </c>
      <c r="F289" s="1583"/>
      <c r="G289" s="1931" t="s">
        <v>316</v>
      </c>
      <c r="H289" s="1583"/>
      <c r="I289" s="1931" t="s">
        <v>313</v>
      </c>
      <c r="J289" s="1583"/>
      <c r="K289" s="1583"/>
      <c r="L289" s="1931" t="s">
        <v>315</v>
      </c>
      <c r="M289" s="1583"/>
      <c r="N289" s="1583"/>
      <c r="O289" s="1931" t="s">
        <v>312</v>
      </c>
      <c r="P289" s="1583"/>
      <c r="Q289" s="1931"/>
      <c r="R289" s="1583"/>
      <c r="S289" s="1932" t="s">
        <v>365</v>
      </c>
      <c r="T289" s="1583"/>
      <c r="U289" s="1583"/>
      <c r="V289" s="1583"/>
      <c r="W289" s="1583"/>
      <c r="X289" s="1583"/>
      <c r="Y289" s="1583"/>
      <c r="Z289" s="1583"/>
      <c r="AA289" s="1931" t="s">
        <v>306</v>
      </c>
      <c r="AB289" s="1583"/>
      <c r="AC289" s="1583"/>
      <c r="AD289" s="1583"/>
      <c r="AE289" s="1583"/>
      <c r="AF289" s="1931" t="s">
        <v>307</v>
      </c>
      <c r="AG289" s="1583"/>
      <c r="AH289" s="1583"/>
      <c r="AI289" s="472" t="s">
        <v>86</v>
      </c>
      <c r="AJ289" s="1933" t="s">
        <v>308</v>
      </c>
      <c r="AK289" s="1583"/>
      <c r="AL289" s="1583"/>
      <c r="AM289" s="1583"/>
      <c r="AN289" s="1583"/>
      <c r="AO289" s="1583"/>
      <c r="AP289" s="471">
        <v>120000000</v>
      </c>
      <c r="AQ289" s="531">
        <v>0</v>
      </c>
      <c r="AR289" s="471">
        <v>120000000</v>
      </c>
      <c r="AS289" s="470">
        <v>0</v>
      </c>
      <c r="AT289" s="531">
        <v>0</v>
      </c>
      <c r="AU289" s="470">
        <v>0</v>
      </c>
      <c r="AV289" s="531">
        <v>0</v>
      </c>
      <c r="AW289" s="470">
        <v>0</v>
      </c>
      <c r="AX289" s="531">
        <v>0</v>
      </c>
      <c r="AY289" s="470">
        <v>0</v>
      </c>
      <c r="AZ289" s="470">
        <v>0</v>
      </c>
      <c r="BA289" s="470">
        <v>0</v>
      </c>
      <c r="BB289" s="470">
        <v>0</v>
      </c>
    </row>
    <row r="290" spans="1:54" x14ac:dyDescent="0.25">
      <c r="A290" s="1931" t="s">
        <v>120</v>
      </c>
      <c r="B290" s="1583"/>
      <c r="C290" s="1931" t="s">
        <v>370</v>
      </c>
      <c r="D290" s="1583"/>
      <c r="E290" s="1931" t="s">
        <v>357</v>
      </c>
      <c r="F290" s="1583"/>
      <c r="G290" s="1931" t="s">
        <v>316</v>
      </c>
      <c r="H290" s="1583"/>
      <c r="I290" s="1931" t="s">
        <v>313</v>
      </c>
      <c r="J290" s="1583"/>
      <c r="K290" s="1583"/>
      <c r="L290" s="1931" t="s">
        <v>315</v>
      </c>
      <c r="M290" s="1583"/>
      <c r="N290" s="1583"/>
      <c r="O290" s="1931" t="s">
        <v>322</v>
      </c>
      <c r="P290" s="1583"/>
      <c r="Q290" s="1931"/>
      <c r="R290" s="1583"/>
      <c r="S290" s="1932" t="s">
        <v>361</v>
      </c>
      <c r="T290" s="1583"/>
      <c r="U290" s="1583"/>
      <c r="V290" s="1583"/>
      <c r="W290" s="1583"/>
      <c r="X290" s="1583"/>
      <c r="Y290" s="1583"/>
      <c r="Z290" s="1583"/>
      <c r="AA290" s="1931" t="s">
        <v>306</v>
      </c>
      <c r="AB290" s="1583"/>
      <c r="AC290" s="1583"/>
      <c r="AD290" s="1583"/>
      <c r="AE290" s="1583"/>
      <c r="AF290" s="1931" t="s">
        <v>307</v>
      </c>
      <c r="AG290" s="1583"/>
      <c r="AH290" s="1583"/>
      <c r="AI290" s="472" t="s">
        <v>86</v>
      </c>
      <c r="AJ290" s="1933" t="s">
        <v>308</v>
      </c>
      <c r="AK290" s="1583"/>
      <c r="AL290" s="1583"/>
      <c r="AM290" s="1583"/>
      <c r="AN290" s="1583"/>
      <c r="AO290" s="1583"/>
      <c r="AP290" s="471">
        <v>126500000</v>
      </c>
      <c r="AQ290" s="531">
        <v>0</v>
      </c>
      <c r="AR290" s="471">
        <v>126500000</v>
      </c>
      <c r="AS290" s="470">
        <v>0</v>
      </c>
      <c r="AT290" s="531">
        <v>0</v>
      </c>
      <c r="AU290" s="470">
        <v>0</v>
      </c>
      <c r="AV290" s="531">
        <v>0</v>
      </c>
      <c r="AW290" s="470">
        <v>0</v>
      </c>
      <c r="AX290" s="531">
        <v>0</v>
      </c>
      <c r="AY290" s="470">
        <v>0</v>
      </c>
      <c r="AZ290" s="470">
        <v>0</v>
      </c>
      <c r="BA290" s="470">
        <v>0</v>
      </c>
      <c r="BB290" s="470">
        <v>0</v>
      </c>
    </row>
    <row r="291" spans="1:54" x14ac:dyDescent="0.25">
      <c r="A291" s="1931" t="s">
        <v>120</v>
      </c>
      <c r="B291" s="1583"/>
      <c r="C291" s="1931" t="s">
        <v>370</v>
      </c>
      <c r="D291" s="1583"/>
      <c r="E291" s="1931" t="s">
        <v>357</v>
      </c>
      <c r="F291" s="1583"/>
      <c r="G291" s="1931" t="s">
        <v>316</v>
      </c>
      <c r="H291" s="1583"/>
      <c r="I291" s="1931" t="s">
        <v>313</v>
      </c>
      <c r="J291" s="1583"/>
      <c r="K291" s="1583"/>
      <c r="L291" s="1931" t="s">
        <v>315</v>
      </c>
      <c r="M291" s="1583"/>
      <c r="N291" s="1583"/>
      <c r="O291" s="1931" t="s">
        <v>316</v>
      </c>
      <c r="P291" s="1583"/>
      <c r="Q291" s="1931"/>
      <c r="R291" s="1583"/>
      <c r="S291" s="1932" t="s">
        <v>105</v>
      </c>
      <c r="T291" s="1583"/>
      <c r="U291" s="1583"/>
      <c r="V291" s="1583"/>
      <c r="W291" s="1583"/>
      <c r="X291" s="1583"/>
      <c r="Y291" s="1583"/>
      <c r="Z291" s="1583"/>
      <c r="AA291" s="1931" t="s">
        <v>306</v>
      </c>
      <c r="AB291" s="1583"/>
      <c r="AC291" s="1583"/>
      <c r="AD291" s="1583"/>
      <c r="AE291" s="1583"/>
      <c r="AF291" s="1931" t="s">
        <v>307</v>
      </c>
      <c r="AG291" s="1583"/>
      <c r="AH291" s="1583"/>
      <c r="AI291" s="472" t="s">
        <v>86</v>
      </c>
      <c r="AJ291" s="1933" t="s">
        <v>308</v>
      </c>
      <c r="AK291" s="1583"/>
      <c r="AL291" s="1583"/>
      <c r="AM291" s="1583"/>
      <c r="AN291" s="1583"/>
      <c r="AO291" s="1583"/>
      <c r="AP291" s="471">
        <v>103500000</v>
      </c>
      <c r="AQ291" s="531">
        <v>0</v>
      </c>
      <c r="AR291" s="471">
        <v>103500000</v>
      </c>
      <c r="AS291" s="470">
        <v>0</v>
      </c>
      <c r="AT291" s="531">
        <v>0</v>
      </c>
      <c r="AU291" s="470">
        <v>0</v>
      </c>
      <c r="AV291" s="531">
        <v>0</v>
      </c>
      <c r="AW291" s="470">
        <v>0</v>
      </c>
      <c r="AX291" s="531">
        <v>0</v>
      </c>
      <c r="AY291" s="470">
        <v>0</v>
      </c>
      <c r="AZ291" s="470">
        <v>0</v>
      </c>
      <c r="BA291" s="470">
        <v>0</v>
      </c>
      <c r="BB291" s="470">
        <v>0</v>
      </c>
    </row>
    <row r="292" spans="1:54" x14ac:dyDescent="0.25">
      <c r="A292" s="1935" t="s">
        <v>120</v>
      </c>
      <c r="B292" s="1583"/>
      <c r="C292" s="1935" t="s">
        <v>370</v>
      </c>
      <c r="D292" s="1583"/>
      <c r="E292" s="1935" t="s">
        <v>357</v>
      </c>
      <c r="F292" s="1583"/>
      <c r="G292" s="1935" t="s">
        <v>317</v>
      </c>
      <c r="H292" s="1583"/>
      <c r="I292" s="1935" t="s">
        <v>313</v>
      </c>
      <c r="J292" s="1583"/>
      <c r="K292" s="1583"/>
      <c r="L292" s="1935"/>
      <c r="M292" s="1583"/>
      <c r="N292" s="1583"/>
      <c r="O292" s="1935"/>
      <c r="P292" s="1583"/>
      <c r="Q292" s="1935"/>
      <c r="R292" s="1583"/>
      <c r="S292" s="1934" t="s">
        <v>683</v>
      </c>
      <c r="T292" s="1583"/>
      <c r="U292" s="1583"/>
      <c r="V292" s="1583"/>
      <c r="W292" s="1583"/>
      <c r="X292" s="1583"/>
      <c r="Y292" s="1583"/>
      <c r="Z292" s="1583"/>
      <c r="AA292" s="1935" t="s">
        <v>306</v>
      </c>
      <c r="AB292" s="1583"/>
      <c r="AC292" s="1583"/>
      <c r="AD292" s="1583"/>
      <c r="AE292" s="1583"/>
      <c r="AF292" s="1935" t="s">
        <v>307</v>
      </c>
      <c r="AG292" s="1583"/>
      <c r="AH292" s="1583"/>
      <c r="AI292" s="475" t="s">
        <v>86</v>
      </c>
      <c r="AJ292" s="1936" t="s">
        <v>308</v>
      </c>
      <c r="AK292" s="1583"/>
      <c r="AL292" s="1583"/>
      <c r="AM292" s="1583"/>
      <c r="AN292" s="1583"/>
      <c r="AO292" s="1583"/>
      <c r="AP292" s="474">
        <v>300000000</v>
      </c>
      <c r="AQ292" s="528">
        <v>0</v>
      </c>
      <c r="AR292" s="474">
        <v>300000000</v>
      </c>
      <c r="AS292" s="473">
        <v>0</v>
      </c>
      <c r="AT292" s="528">
        <v>0</v>
      </c>
      <c r="AU292" s="473">
        <v>0</v>
      </c>
      <c r="AV292" s="528">
        <v>0</v>
      </c>
      <c r="AW292" s="473">
        <v>0</v>
      </c>
      <c r="AX292" s="528">
        <v>0</v>
      </c>
      <c r="AY292" s="473">
        <v>0</v>
      </c>
      <c r="AZ292" s="473">
        <v>0</v>
      </c>
      <c r="BA292" s="473">
        <v>0</v>
      </c>
      <c r="BB292" s="473">
        <v>0</v>
      </c>
    </row>
    <row r="293" spans="1:54" x14ac:dyDescent="0.25">
      <c r="A293" s="1935" t="s">
        <v>120</v>
      </c>
      <c r="B293" s="1583"/>
      <c r="C293" s="1935" t="s">
        <v>370</v>
      </c>
      <c r="D293" s="1583"/>
      <c r="E293" s="1935" t="s">
        <v>357</v>
      </c>
      <c r="F293" s="1583"/>
      <c r="G293" s="1935" t="s">
        <v>317</v>
      </c>
      <c r="H293" s="1583"/>
      <c r="I293" s="1935" t="s">
        <v>269</v>
      </c>
      <c r="J293" s="1583"/>
      <c r="K293" s="1583"/>
      <c r="L293" s="1935" t="s">
        <v>269</v>
      </c>
      <c r="M293" s="1583"/>
      <c r="N293" s="1583"/>
      <c r="O293" s="1935" t="s">
        <v>269</v>
      </c>
      <c r="P293" s="1583"/>
      <c r="Q293" s="1935" t="s">
        <v>269</v>
      </c>
      <c r="R293" s="1583"/>
      <c r="S293" s="1934" t="s">
        <v>683</v>
      </c>
      <c r="T293" s="1583"/>
      <c r="U293" s="1583"/>
      <c r="V293" s="1583"/>
      <c r="W293" s="1583"/>
      <c r="X293" s="1583"/>
      <c r="Y293" s="1583"/>
      <c r="Z293" s="1583"/>
      <c r="AA293" s="1935" t="s">
        <v>306</v>
      </c>
      <c r="AB293" s="1583"/>
      <c r="AC293" s="1583"/>
      <c r="AD293" s="1583"/>
      <c r="AE293" s="1583"/>
      <c r="AF293" s="1935" t="s">
        <v>307</v>
      </c>
      <c r="AG293" s="1583"/>
      <c r="AH293" s="1583"/>
      <c r="AI293" s="475" t="s">
        <v>86</v>
      </c>
      <c r="AJ293" s="1936" t="s">
        <v>308</v>
      </c>
      <c r="AK293" s="1583"/>
      <c r="AL293" s="1583"/>
      <c r="AM293" s="1583"/>
      <c r="AN293" s="1583"/>
      <c r="AO293" s="1583"/>
      <c r="AP293" s="474">
        <v>300000000</v>
      </c>
      <c r="AQ293" s="528">
        <v>0</v>
      </c>
      <c r="AR293" s="474">
        <v>300000000</v>
      </c>
      <c r="AS293" s="473">
        <v>0</v>
      </c>
      <c r="AT293" s="528">
        <v>0</v>
      </c>
      <c r="AU293" s="473">
        <v>0</v>
      </c>
      <c r="AV293" s="528">
        <v>0</v>
      </c>
      <c r="AW293" s="473">
        <v>0</v>
      </c>
      <c r="AX293" s="528">
        <v>0</v>
      </c>
      <c r="AY293" s="473">
        <v>0</v>
      </c>
      <c r="AZ293" s="473">
        <v>0</v>
      </c>
      <c r="BA293" s="473">
        <v>0</v>
      </c>
      <c r="BB293" s="473">
        <v>0</v>
      </c>
    </row>
    <row r="294" spans="1:54" x14ac:dyDescent="0.25">
      <c r="A294" s="1935" t="s">
        <v>120</v>
      </c>
      <c r="B294" s="1583"/>
      <c r="C294" s="1935" t="s">
        <v>370</v>
      </c>
      <c r="D294" s="1583"/>
      <c r="E294" s="1935" t="s">
        <v>357</v>
      </c>
      <c r="F294" s="1583"/>
      <c r="G294" s="1935" t="s">
        <v>317</v>
      </c>
      <c r="H294" s="1583"/>
      <c r="I294" s="1935" t="s">
        <v>313</v>
      </c>
      <c r="J294" s="1583"/>
      <c r="K294" s="1583"/>
      <c r="L294" s="1935" t="s">
        <v>315</v>
      </c>
      <c r="M294" s="1583"/>
      <c r="N294" s="1583"/>
      <c r="O294" s="1935"/>
      <c r="P294" s="1583"/>
      <c r="Q294" s="1935"/>
      <c r="R294" s="1583"/>
      <c r="S294" s="1934" t="s">
        <v>359</v>
      </c>
      <c r="T294" s="1583"/>
      <c r="U294" s="1583"/>
      <c r="V294" s="1583"/>
      <c r="W294" s="1583"/>
      <c r="X294" s="1583"/>
      <c r="Y294" s="1583"/>
      <c r="Z294" s="1583"/>
      <c r="AA294" s="1935" t="s">
        <v>306</v>
      </c>
      <c r="AB294" s="1583"/>
      <c r="AC294" s="1583"/>
      <c r="AD294" s="1583"/>
      <c r="AE294" s="1583"/>
      <c r="AF294" s="1935" t="s">
        <v>307</v>
      </c>
      <c r="AG294" s="1583"/>
      <c r="AH294" s="1583"/>
      <c r="AI294" s="475" t="s">
        <v>86</v>
      </c>
      <c r="AJ294" s="1936" t="s">
        <v>308</v>
      </c>
      <c r="AK294" s="1583"/>
      <c r="AL294" s="1583"/>
      <c r="AM294" s="1583"/>
      <c r="AN294" s="1583"/>
      <c r="AO294" s="1583"/>
      <c r="AP294" s="474">
        <v>300000000</v>
      </c>
      <c r="AQ294" s="528">
        <v>0</v>
      </c>
      <c r="AR294" s="474">
        <v>300000000</v>
      </c>
      <c r="AS294" s="473">
        <v>0</v>
      </c>
      <c r="AT294" s="528">
        <v>0</v>
      </c>
      <c r="AU294" s="473">
        <v>0</v>
      </c>
      <c r="AV294" s="528">
        <v>0</v>
      </c>
      <c r="AW294" s="473">
        <v>0</v>
      </c>
      <c r="AX294" s="528">
        <v>0</v>
      </c>
      <c r="AY294" s="473">
        <v>0</v>
      </c>
      <c r="AZ294" s="473">
        <v>0</v>
      </c>
      <c r="BA294" s="473">
        <v>0</v>
      </c>
      <c r="BB294" s="473">
        <v>0</v>
      </c>
    </row>
    <row r="295" spans="1:54" x14ac:dyDescent="0.25">
      <c r="A295" s="1931" t="s">
        <v>120</v>
      </c>
      <c r="B295" s="1583"/>
      <c r="C295" s="1931" t="s">
        <v>370</v>
      </c>
      <c r="D295" s="1583"/>
      <c r="E295" s="1931" t="s">
        <v>357</v>
      </c>
      <c r="F295" s="1583"/>
      <c r="G295" s="1931" t="s">
        <v>317</v>
      </c>
      <c r="H295" s="1583"/>
      <c r="I295" s="1931" t="s">
        <v>313</v>
      </c>
      <c r="J295" s="1583"/>
      <c r="K295" s="1583"/>
      <c r="L295" s="1931" t="s">
        <v>315</v>
      </c>
      <c r="M295" s="1583"/>
      <c r="N295" s="1583"/>
      <c r="O295" s="1931" t="s">
        <v>312</v>
      </c>
      <c r="P295" s="1583"/>
      <c r="Q295" s="1931"/>
      <c r="R295" s="1583"/>
      <c r="S295" s="1932" t="s">
        <v>365</v>
      </c>
      <c r="T295" s="1583"/>
      <c r="U295" s="1583"/>
      <c r="V295" s="1583"/>
      <c r="W295" s="1583"/>
      <c r="X295" s="1583"/>
      <c r="Y295" s="1583"/>
      <c r="Z295" s="1583"/>
      <c r="AA295" s="1931" t="s">
        <v>306</v>
      </c>
      <c r="AB295" s="1583"/>
      <c r="AC295" s="1583"/>
      <c r="AD295" s="1583"/>
      <c r="AE295" s="1583"/>
      <c r="AF295" s="1931" t="s">
        <v>307</v>
      </c>
      <c r="AG295" s="1583"/>
      <c r="AH295" s="1583"/>
      <c r="AI295" s="472" t="s">
        <v>86</v>
      </c>
      <c r="AJ295" s="1933" t="s">
        <v>308</v>
      </c>
      <c r="AK295" s="1583"/>
      <c r="AL295" s="1583"/>
      <c r="AM295" s="1583"/>
      <c r="AN295" s="1583"/>
      <c r="AO295" s="1583"/>
      <c r="AP295" s="471">
        <v>300000000</v>
      </c>
      <c r="AQ295" s="531">
        <v>0</v>
      </c>
      <c r="AR295" s="471">
        <v>300000000</v>
      </c>
      <c r="AS295" s="470">
        <v>0</v>
      </c>
      <c r="AT295" s="531">
        <v>0</v>
      </c>
      <c r="AU295" s="470">
        <v>0</v>
      </c>
      <c r="AV295" s="531">
        <v>0</v>
      </c>
      <c r="AW295" s="470">
        <v>0</v>
      </c>
      <c r="AX295" s="531">
        <v>0</v>
      </c>
      <c r="AY295" s="470">
        <v>0</v>
      </c>
      <c r="AZ295" s="470">
        <v>0</v>
      </c>
      <c r="BA295" s="470">
        <v>0</v>
      </c>
      <c r="BB295" s="470">
        <v>0</v>
      </c>
    </row>
    <row r="296" spans="1:54" x14ac:dyDescent="0.25">
      <c r="A296" s="1935" t="s">
        <v>120</v>
      </c>
      <c r="B296" s="1583"/>
      <c r="C296" s="1935" t="s">
        <v>370</v>
      </c>
      <c r="D296" s="1583"/>
      <c r="E296" s="1935" t="s">
        <v>357</v>
      </c>
      <c r="F296" s="1583"/>
      <c r="G296" s="1935" t="s">
        <v>325</v>
      </c>
      <c r="H296" s="1583"/>
      <c r="I296" s="1935" t="s">
        <v>313</v>
      </c>
      <c r="J296" s="1583"/>
      <c r="K296" s="1583"/>
      <c r="L296" s="1935"/>
      <c r="M296" s="1583"/>
      <c r="N296" s="1583"/>
      <c r="O296" s="1935"/>
      <c r="P296" s="1583"/>
      <c r="Q296" s="1935"/>
      <c r="R296" s="1583"/>
      <c r="S296" s="1934" t="s">
        <v>700</v>
      </c>
      <c r="T296" s="1583"/>
      <c r="U296" s="1583"/>
      <c r="V296" s="1583"/>
      <c r="W296" s="1583"/>
      <c r="X296" s="1583"/>
      <c r="Y296" s="1583"/>
      <c r="Z296" s="1583"/>
      <c r="AA296" s="1935" t="s">
        <v>306</v>
      </c>
      <c r="AB296" s="1583"/>
      <c r="AC296" s="1583"/>
      <c r="AD296" s="1583"/>
      <c r="AE296" s="1583"/>
      <c r="AF296" s="1935" t="s">
        <v>307</v>
      </c>
      <c r="AG296" s="1583"/>
      <c r="AH296" s="1583"/>
      <c r="AI296" s="475" t="s">
        <v>86</v>
      </c>
      <c r="AJ296" s="1936" t="s">
        <v>308</v>
      </c>
      <c r="AK296" s="1583"/>
      <c r="AL296" s="1583"/>
      <c r="AM296" s="1583"/>
      <c r="AN296" s="1583"/>
      <c r="AO296" s="1583"/>
      <c r="AP296" s="474">
        <v>300000000</v>
      </c>
      <c r="AQ296" s="528">
        <v>0</v>
      </c>
      <c r="AR296" s="474">
        <v>300000000</v>
      </c>
      <c r="AS296" s="473">
        <v>0</v>
      </c>
      <c r="AT296" s="528">
        <v>0</v>
      </c>
      <c r="AU296" s="473">
        <v>0</v>
      </c>
      <c r="AV296" s="528">
        <v>0</v>
      </c>
      <c r="AW296" s="473">
        <v>0</v>
      </c>
      <c r="AX296" s="528">
        <v>0</v>
      </c>
      <c r="AY296" s="473">
        <v>0</v>
      </c>
      <c r="AZ296" s="473">
        <v>0</v>
      </c>
      <c r="BA296" s="473">
        <v>0</v>
      </c>
      <c r="BB296" s="473">
        <v>0</v>
      </c>
    </row>
    <row r="297" spans="1:54" x14ac:dyDescent="0.25">
      <c r="A297" s="1935" t="s">
        <v>120</v>
      </c>
      <c r="B297" s="1583"/>
      <c r="C297" s="1935" t="s">
        <v>370</v>
      </c>
      <c r="D297" s="1583"/>
      <c r="E297" s="1935" t="s">
        <v>357</v>
      </c>
      <c r="F297" s="1583"/>
      <c r="G297" s="1935" t="s">
        <v>325</v>
      </c>
      <c r="H297" s="1583"/>
      <c r="I297" s="1935" t="s">
        <v>269</v>
      </c>
      <c r="J297" s="1583"/>
      <c r="K297" s="1583"/>
      <c r="L297" s="1935" t="s">
        <v>269</v>
      </c>
      <c r="M297" s="1583"/>
      <c r="N297" s="1583"/>
      <c r="O297" s="1935" t="s">
        <v>269</v>
      </c>
      <c r="P297" s="1583"/>
      <c r="Q297" s="1935" t="s">
        <v>269</v>
      </c>
      <c r="R297" s="1583"/>
      <c r="S297" s="1934" t="s">
        <v>685</v>
      </c>
      <c r="T297" s="1583"/>
      <c r="U297" s="1583"/>
      <c r="V297" s="1583"/>
      <c r="W297" s="1583"/>
      <c r="X297" s="1583"/>
      <c r="Y297" s="1583"/>
      <c r="Z297" s="1583"/>
      <c r="AA297" s="1935" t="s">
        <v>306</v>
      </c>
      <c r="AB297" s="1583"/>
      <c r="AC297" s="1583"/>
      <c r="AD297" s="1583"/>
      <c r="AE297" s="1583"/>
      <c r="AF297" s="1935" t="s">
        <v>307</v>
      </c>
      <c r="AG297" s="1583"/>
      <c r="AH297" s="1583"/>
      <c r="AI297" s="475" t="s">
        <v>86</v>
      </c>
      <c r="AJ297" s="1936" t="s">
        <v>308</v>
      </c>
      <c r="AK297" s="1583"/>
      <c r="AL297" s="1583"/>
      <c r="AM297" s="1583"/>
      <c r="AN297" s="1583"/>
      <c r="AO297" s="1583"/>
      <c r="AP297" s="474">
        <v>300000000</v>
      </c>
      <c r="AQ297" s="528">
        <v>0</v>
      </c>
      <c r="AR297" s="474">
        <v>300000000</v>
      </c>
      <c r="AS297" s="473">
        <v>0</v>
      </c>
      <c r="AT297" s="528">
        <v>0</v>
      </c>
      <c r="AU297" s="473">
        <v>0</v>
      </c>
      <c r="AV297" s="528">
        <v>0</v>
      </c>
      <c r="AW297" s="473">
        <v>0</v>
      </c>
      <c r="AX297" s="528">
        <v>0</v>
      </c>
      <c r="AY297" s="473">
        <v>0</v>
      </c>
      <c r="AZ297" s="473">
        <v>0</v>
      </c>
      <c r="BA297" s="473">
        <v>0</v>
      </c>
      <c r="BB297" s="473">
        <v>0</v>
      </c>
    </row>
    <row r="298" spans="1:54" x14ac:dyDescent="0.25">
      <c r="A298" s="1935" t="s">
        <v>120</v>
      </c>
      <c r="B298" s="1583"/>
      <c r="C298" s="1935" t="s">
        <v>370</v>
      </c>
      <c r="D298" s="1583"/>
      <c r="E298" s="1935" t="s">
        <v>357</v>
      </c>
      <c r="F298" s="1583"/>
      <c r="G298" s="1935" t="s">
        <v>325</v>
      </c>
      <c r="H298" s="1583"/>
      <c r="I298" s="1935" t="s">
        <v>313</v>
      </c>
      <c r="J298" s="1583"/>
      <c r="K298" s="1583"/>
      <c r="L298" s="1935" t="s">
        <v>315</v>
      </c>
      <c r="M298" s="1583"/>
      <c r="N298" s="1583"/>
      <c r="O298" s="1935"/>
      <c r="P298" s="1583"/>
      <c r="Q298" s="1935"/>
      <c r="R298" s="1583"/>
      <c r="S298" s="1934" t="s">
        <v>359</v>
      </c>
      <c r="T298" s="1583"/>
      <c r="U298" s="1583"/>
      <c r="V298" s="1583"/>
      <c r="W298" s="1583"/>
      <c r="X298" s="1583"/>
      <c r="Y298" s="1583"/>
      <c r="Z298" s="1583"/>
      <c r="AA298" s="1935" t="s">
        <v>306</v>
      </c>
      <c r="AB298" s="1583"/>
      <c r="AC298" s="1583"/>
      <c r="AD298" s="1583"/>
      <c r="AE298" s="1583"/>
      <c r="AF298" s="1935" t="s">
        <v>307</v>
      </c>
      <c r="AG298" s="1583"/>
      <c r="AH298" s="1583"/>
      <c r="AI298" s="475" t="s">
        <v>86</v>
      </c>
      <c r="AJ298" s="1936" t="s">
        <v>308</v>
      </c>
      <c r="AK298" s="1583"/>
      <c r="AL298" s="1583"/>
      <c r="AM298" s="1583"/>
      <c r="AN298" s="1583"/>
      <c r="AO298" s="1583"/>
      <c r="AP298" s="474">
        <v>300000000</v>
      </c>
      <c r="AQ298" s="528">
        <v>0</v>
      </c>
      <c r="AR298" s="474">
        <v>300000000</v>
      </c>
      <c r="AS298" s="473">
        <v>0</v>
      </c>
      <c r="AT298" s="528">
        <v>0</v>
      </c>
      <c r="AU298" s="473">
        <v>0</v>
      </c>
      <c r="AV298" s="528">
        <v>0</v>
      </c>
      <c r="AW298" s="473">
        <v>0</v>
      </c>
      <c r="AX298" s="528">
        <v>0</v>
      </c>
      <c r="AY298" s="473">
        <v>0</v>
      </c>
      <c r="AZ298" s="473">
        <v>0</v>
      </c>
      <c r="BA298" s="473">
        <v>0</v>
      </c>
      <c r="BB298" s="473">
        <v>0</v>
      </c>
    </row>
    <row r="299" spans="1:54" x14ac:dyDescent="0.25">
      <c r="A299" s="1931" t="s">
        <v>120</v>
      </c>
      <c r="B299" s="1583"/>
      <c r="C299" s="1931" t="s">
        <v>370</v>
      </c>
      <c r="D299" s="1583"/>
      <c r="E299" s="1931" t="s">
        <v>357</v>
      </c>
      <c r="F299" s="1583"/>
      <c r="G299" s="1931" t="s">
        <v>325</v>
      </c>
      <c r="H299" s="1583"/>
      <c r="I299" s="1931" t="s">
        <v>313</v>
      </c>
      <c r="J299" s="1583"/>
      <c r="K299" s="1583"/>
      <c r="L299" s="1931" t="s">
        <v>315</v>
      </c>
      <c r="M299" s="1583"/>
      <c r="N299" s="1583"/>
      <c r="O299" s="1931" t="s">
        <v>312</v>
      </c>
      <c r="P299" s="1583"/>
      <c r="Q299" s="1931"/>
      <c r="R299" s="1583"/>
      <c r="S299" s="1932" t="s">
        <v>365</v>
      </c>
      <c r="T299" s="1583"/>
      <c r="U299" s="1583"/>
      <c r="V299" s="1583"/>
      <c r="W299" s="1583"/>
      <c r="X299" s="1583"/>
      <c r="Y299" s="1583"/>
      <c r="Z299" s="1583"/>
      <c r="AA299" s="1931" t="s">
        <v>306</v>
      </c>
      <c r="AB299" s="1583"/>
      <c r="AC299" s="1583"/>
      <c r="AD299" s="1583"/>
      <c r="AE299" s="1583"/>
      <c r="AF299" s="1931" t="s">
        <v>307</v>
      </c>
      <c r="AG299" s="1583"/>
      <c r="AH299" s="1583"/>
      <c r="AI299" s="472" t="s">
        <v>86</v>
      </c>
      <c r="AJ299" s="1933" t="s">
        <v>308</v>
      </c>
      <c r="AK299" s="1583"/>
      <c r="AL299" s="1583"/>
      <c r="AM299" s="1583"/>
      <c r="AN299" s="1583"/>
      <c r="AO299" s="1583"/>
      <c r="AP299" s="471">
        <v>40000000</v>
      </c>
      <c r="AQ299" s="531">
        <v>0</v>
      </c>
      <c r="AR299" s="471">
        <v>40000000</v>
      </c>
      <c r="AS299" s="470">
        <v>0</v>
      </c>
      <c r="AT299" s="531">
        <v>0</v>
      </c>
      <c r="AU299" s="470">
        <v>0</v>
      </c>
      <c r="AV299" s="531">
        <v>0</v>
      </c>
      <c r="AW299" s="470">
        <v>0</v>
      </c>
      <c r="AX299" s="531">
        <v>0</v>
      </c>
      <c r="AY299" s="470">
        <v>0</v>
      </c>
      <c r="AZ299" s="470">
        <v>0</v>
      </c>
      <c r="BA299" s="470">
        <v>0</v>
      </c>
      <c r="BB299" s="470">
        <v>0</v>
      </c>
    </row>
    <row r="300" spans="1:54" x14ac:dyDescent="0.25">
      <c r="A300" s="1931" t="s">
        <v>120</v>
      </c>
      <c r="B300" s="1583"/>
      <c r="C300" s="1931" t="s">
        <v>370</v>
      </c>
      <c r="D300" s="1583"/>
      <c r="E300" s="1931" t="s">
        <v>357</v>
      </c>
      <c r="F300" s="1583"/>
      <c r="G300" s="1931" t="s">
        <v>325</v>
      </c>
      <c r="H300" s="1583"/>
      <c r="I300" s="1931" t="s">
        <v>313</v>
      </c>
      <c r="J300" s="1583"/>
      <c r="K300" s="1583"/>
      <c r="L300" s="1931" t="s">
        <v>315</v>
      </c>
      <c r="M300" s="1583"/>
      <c r="N300" s="1583"/>
      <c r="O300" s="1931" t="s">
        <v>322</v>
      </c>
      <c r="P300" s="1583"/>
      <c r="Q300" s="1931"/>
      <c r="R300" s="1583"/>
      <c r="S300" s="1932" t="s">
        <v>361</v>
      </c>
      <c r="T300" s="1583"/>
      <c r="U300" s="1583"/>
      <c r="V300" s="1583"/>
      <c r="W300" s="1583"/>
      <c r="X300" s="1583"/>
      <c r="Y300" s="1583"/>
      <c r="Z300" s="1583"/>
      <c r="AA300" s="1931" t="s">
        <v>306</v>
      </c>
      <c r="AB300" s="1583"/>
      <c r="AC300" s="1583"/>
      <c r="AD300" s="1583"/>
      <c r="AE300" s="1583"/>
      <c r="AF300" s="1931" t="s">
        <v>307</v>
      </c>
      <c r="AG300" s="1583"/>
      <c r="AH300" s="1583"/>
      <c r="AI300" s="472" t="s">
        <v>86</v>
      </c>
      <c r="AJ300" s="1933" t="s">
        <v>308</v>
      </c>
      <c r="AK300" s="1583"/>
      <c r="AL300" s="1583"/>
      <c r="AM300" s="1583"/>
      <c r="AN300" s="1583"/>
      <c r="AO300" s="1583"/>
      <c r="AP300" s="471">
        <v>16000000</v>
      </c>
      <c r="AQ300" s="531">
        <v>0</v>
      </c>
      <c r="AR300" s="471">
        <v>16000000</v>
      </c>
      <c r="AS300" s="470">
        <v>0</v>
      </c>
      <c r="AT300" s="531">
        <v>0</v>
      </c>
      <c r="AU300" s="470">
        <v>0</v>
      </c>
      <c r="AV300" s="531">
        <v>0</v>
      </c>
      <c r="AW300" s="470">
        <v>0</v>
      </c>
      <c r="AX300" s="531">
        <v>0</v>
      </c>
      <c r="AY300" s="470">
        <v>0</v>
      </c>
      <c r="AZ300" s="470">
        <v>0</v>
      </c>
      <c r="BA300" s="470">
        <v>0</v>
      </c>
      <c r="BB300" s="470">
        <v>0</v>
      </c>
    </row>
    <row r="301" spans="1:54" x14ac:dyDescent="0.25">
      <c r="A301" s="1931" t="s">
        <v>120</v>
      </c>
      <c r="B301" s="1583"/>
      <c r="C301" s="1931" t="s">
        <v>370</v>
      </c>
      <c r="D301" s="1583"/>
      <c r="E301" s="1931" t="s">
        <v>357</v>
      </c>
      <c r="F301" s="1583"/>
      <c r="G301" s="1931" t="s">
        <v>325</v>
      </c>
      <c r="H301" s="1583"/>
      <c r="I301" s="1931" t="s">
        <v>313</v>
      </c>
      <c r="J301" s="1583"/>
      <c r="K301" s="1583"/>
      <c r="L301" s="1931" t="s">
        <v>315</v>
      </c>
      <c r="M301" s="1583"/>
      <c r="N301" s="1583"/>
      <c r="O301" s="1931" t="s">
        <v>316</v>
      </c>
      <c r="P301" s="1583"/>
      <c r="Q301" s="1931"/>
      <c r="R301" s="1583"/>
      <c r="S301" s="1932" t="s">
        <v>105</v>
      </c>
      <c r="T301" s="1583"/>
      <c r="U301" s="1583"/>
      <c r="V301" s="1583"/>
      <c r="W301" s="1583"/>
      <c r="X301" s="1583"/>
      <c r="Y301" s="1583"/>
      <c r="Z301" s="1583"/>
      <c r="AA301" s="1931" t="s">
        <v>306</v>
      </c>
      <c r="AB301" s="1583"/>
      <c r="AC301" s="1583"/>
      <c r="AD301" s="1583"/>
      <c r="AE301" s="1583"/>
      <c r="AF301" s="1931" t="s">
        <v>307</v>
      </c>
      <c r="AG301" s="1583"/>
      <c r="AH301" s="1583"/>
      <c r="AI301" s="472" t="s">
        <v>86</v>
      </c>
      <c r="AJ301" s="1933" t="s">
        <v>308</v>
      </c>
      <c r="AK301" s="1583"/>
      <c r="AL301" s="1583"/>
      <c r="AM301" s="1583"/>
      <c r="AN301" s="1583"/>
      <c r="AO301" s="1583"/>
      <c r="AP301" s="471">
        <v>14000000</v>
      </c>
      <c r="AQ301" s="531">
        <v>0</v>
      </c>
      <c r="AR301" s="471">
        <v>14000000</v>
      </c>
      <c r="AS301" s="470">
        <v>0</v>
      </c>
      <c r="AT301" s="531">
        <v>0</v>
      </c>
      <c r="AU301" s="470">
        <v>0</v>
      </c>
      <c r="AV301" s="531">
        <v>0</v>
      </c>
      <c r="AW301" s="470">
        <v>0</v>
      </c>
      <c r="AX301" s="531">
        <v>0</v>
      </c>
      <c r="AY301" s="470">
        <v>0</v>
      </c>
      <c r="AZ301" s="470">
        <v>0</v>
      </c>
      <c r="BA301" s="470">
        <v>0</v>
      </c>
      <c r="BB301" s="470">
        <v>0</v>
      </c>
    </row>
    <row r="302" spans="1:54" x14ac:dyDescent="0.25">
      <c r="A302" s="1931" t="s">
        <v>120</v>
      </c>
      <c r="B302" s="1583"/>
      <c r="C302" s="1931" t="s">
        <v>370</v>
      </c>
      <c r="D302" s="1583"/>
      <c r="E302" s="1931" t="s">
        <v>357</v>
      </c>
      <c r="F302" s="1583"/>
      <c r="G302" s="1931" t="s">
        <v>325</v>
      </c>
      <c r="H302" s="1583"/>
      <c r="I302" s="1931" t="s">
        <v>313</v>
      </c>
      <c r="J302" s="1583"/>
      <c r="K302" s="1583"/>
      <c r="L302" s="1931" t="s">
        <v>315</v>
      </c>
      <c r="M302" s="1583"/>
      <c r="N302" s="1583"/>
      <c r="O302" s="1931" t="s">
        <v>327</v>
      </c>
      <c r="P302" s="1583"/>
      <c r="Q302" s="1931"/>
      <c r="R302" s="1583"/>
      <c r="S302" s="1932" t="s">
        <v>686</v>
      </c>
      <c r="T302" s="1583"/>
      <c r="U302" s="1583"/>
      <c r="V302" s="1583"/>
      <c r="W302" s="1583"/>
      <c r="X302" s="1583"/>
      <c r="Y302" s="1583"/>
      <c r="Z302" s="1583"/>
      <c r="AA302" s="1931" t="s">
        <v>306</v>
      </c>
      <c r="AB302" s="1583"/>
      <c r="AC302" s="1583"/>
      <c r="AD302" s="1583"/>
      <c r="AE302" s="1583"/>
      <c r="AF302" s="1931" t="s">
        <v>307</v>
      </c>
      <c r="AG302" s="1583"/>
      <c r="AH302" s="1583"/>
      <c r="AI302" s="472" t="s">
        <v>86</v>
      </c>
      <c r="AJ302" s="1933" t="s">
        <v>308</v>
      </c>
      <c r="AK302" s="1583"/>
      <c r="AL302" s="1583"/>
      <c r="AM302" s="1583"/>
      <c r="AN302" s="1583"/>
      <c r="AO302" s="1583"/>
      <c r="AP302" s="471">
        <v>160000000</v>
      </c>
      <c r="AQ302" s="531">
        <v>0</v>
      </c>
      <c r="AR302" s="471">
        <v>160000000</v>
      </c>
      <c r="AS302" s="470">
        <v>0</v>
      </c>
      <c r="AT302" s="531">
        <v>0</v>
      </c>
      <c r="AU302" s="470">
        <v>0</v>
      </c>
      <c r="AV302" s="531">
        <v>0</v>
      </c>
      <c r="AW302" s="470">
        <v>0</v>
      </c>
      <c r="AX302" s="531">
        <v>0</v>
      </c>
      <c r="AY302" s="470">
        <v>0</v>
      </c>
      <c r="AZ302" s="470">
        <v>0</v>
      </c>
      <c r="BA302" s="470">
        <v>0</v>
      </c>
      <c r="BB302" s="470">
        <v>0</v>
      </c>
    </row>
    <row r="303" spans="1:54" x14ac:dyDescent="0.25">
      <c r="A303" s="1931" t="s">
        <v>120</v>
      </c>
      <c r="B303" s="1583"/>
      <c r="C303" s="1931" t="s">
        <v>370</v>
      </c>
      <c r="D303" s="1583"/>
      <c r="E303" s="1931" t="s">
        <v>357</v>
      </c>
      <c r="F303" s="1583"/>
      <c r="G303" s="1931" t="s">
        <v>325</v>
      </c>
      <c r="H303" s="1583"/>
      <c r="I303" s="1931" t="s">
        <v>313</v>
      </c>
      <c r="J303" s="1583"/>
      <c r="K303" s="1583"/>
      <c r="L303" s="1931" t="s">
        <v>315</v>
      </c>
      <c r="M303" s="1583"/>
      <c r="N303" s="1583"/>
      <c r="O303" s="1931" t="s">
        <v>101</v>
      </c>
      <c r="P303" s="1583"/>
      <c r="Q303" s="1931"/>
      <c r="R303" s="1583"/>
      <c r="S303" s="1932" t="s">
        <v>363</v>
      </c>
      <c r="T303" s="1583"/>
      <c r="U303" s="1583"/>
      <c r="V303" s="1583"/>
      <c r="W303" s="1583"/>
      <c r="X303" s="1583"/>
      <c r="Y303" s="1583"/>
      <c r="Z303" s="1583"/>
      <c r="AA303" s="1931" t="s">
        <v>306</v>
      </c>
      <c r="AB303" s="1583"/>
      <c r="AC303" s="1583"/>
      <c r="AD303" s="1583"/>
      <c r="AE303" s="1583"/>
      <c r="AF303" s="1931" t="s">
        <v>307</v>
      </c>
      <c r="AG303" s="1583"/>
      <c r="AH303" s="1583"/>
      <c r="AI303" s="472" t="s">
        <v>86</v>
      </c>
      <c r="AJ303" s="1933" t="s">
        <v>308</v>
      </c>
      <c r="AK303" s="1583"/>
      <c r="AL303" s="1583"/>
      <c r="AM303" s="1583"/>
      <c r="AN303" s="1583"/>
      <c r="AO303" s="1583"/>
      <c r="AP303" s="471">
        <v>70000000</v>
      </c>
      <c r="AQ303" s="531">
        <v>0</v>
      </c>
      <c r="AR303" s="471">
        <v>70000000</v>
      </c>
      <c r="AS303" s="470">
        <v>0</v>
      </c>
      <c r="AT303" s="531">
        <v>0</v>
      </c>
      <c r="AU303" s="470">
        <v>0</v>
      </c>
      <c r="AV303" s="531">
        <v>0</v>
      </c>
      <c r="AW303" s="470">
        <v>0</v>
      </c>
      <c r="AX303" s="531">
        <v>0</v>
      </c>
      <c r="AY303" s="470">
        <v>0</v>
      </c>
      <c r="AZ303" s="470">
        <v>0</v>
      </c>
      <c r="BA303" s="470">
        <v>0</v>
      </c>
      <c r="BB303" s="470">
        <v>0</v>
      </c>
    </row>
    <row r="304" spans="1:54" hidden="1" x14ac:dyDescent="0.25">
      <c r="A304" s="438" t="s">
        <v>269</v>
      </c>
      <c r="B304" s="438" t="s">
        <v>269</v>
      </c>
      <c r="C304" s="438" t="s">
        <v>269</v>
      </c>
      <c r="D304" s="438" t="s">
        <v>269</v>
      </c>
      <c r="E304" s="438" t="s">
        <v>269</v>
      </c>
      <c r="F304" s="438" t="s">
        <v>269</v>
      </c>
      <c r="G304" s="438" t="s">
        <v>269</v>
      </c>
      <c r="H304" s="438" t="s">
        <v>269</v>
      </c>
      <c r="I304" s="438" t="s">
        <v>269</v>
      </c>
      <c r="J304" s="1600" t="s">
        <v>269</v>
      </c>
      <c r="K304" s="1583"/>
      <c r="L304" s="1600" t="s">
        <v>269</v>
      </c>
      <c r="M304" s="1583"/>
      <c r="N304" s="438" t="s">
        <v>269</v>
      </c>
      <c r="O304" s="438" t="s">
        <v>269</v>
      </c>
      <c r="P304" s="438" t="s">
        <v>269</v>
      </c>
      <c r="Q304" s="438" t="s">
        <v>269</v>
      </c>
      <c r="R304" s="438" t="s">
        <v>269</v>
      </c>
      <c r="S304" s="438" t="s">
        <v>269</v>
      </c>
      <c r="T304" s="438" t="s">
        <v>269</v>
      </c>
      <c r="U304" s="438" t="s">
        <v>269</v>
      </c>
      <c r="V304" s="438" t="s">
        <v>269</v>
      </c>
      <c r="W304" s="438" t="s">
        <v>269</v>
      </c>
      <c r="X304" s="438" t="s">
        <v>269</v>
      </c>
      <c r="Y304" s="438" t="s">
        <v>269</v>
      </c>
      <c r="Z304" s="438" t="s">
        <v>269</v>
      </c>
      <c r="AA304" s="1600" t="s">
        <v>269</v>
      </c>
      <c r="AB304" s="1583"/>
      <c r="AC304" s="1600" t="s">
        <v>269</v>
      </c>
      <c r="AD304" s="1583"/>
      <c r="AE304" s="438" t="s">
        <v>269</v>
      </c>
      <c r="AF304" s="438" t="s">
        <v>269</v>
      </c>
      <c r="AG304" s="438" t="s">
        <v>269</v>
      </c>
      <c r="AH304" s="438" t="s">
        <v>269</v>
      </c>
      <c r="AI304" s="438" t="s">
        <v>269</v>
      </c>
      <c r="AJ304" s="438" t="s">
        <v>269</v>
      </c>
      <c r="AK304" s="438" t="s">
        <v>269</v>
      </c>
      <c r="AL304" s="438" t="s">
        <v>269</v>
      </c>
      <c r="AM304" s="1600" t="s">
        <v>269</v>
      </c>
      <c r="AN304" s="1583"/>
      <c r="AO304" s="1583"/>
      <c r="AP304" s="438" t="s">
        <v>269</v>
      </c>
      <c r="AQ304" s="520" t="s">
        <v>269</v>
      </c>
      <c r="AR304" s="438" t="s">
        <v>269</v>
      </c>
      <c r="AS304" s="438" t="s">
        <v>269</v>
      </c>
      <c r="AT304" s="520" t="s">
        <v>269</v>
      </c>
      <c r="AU304" s="438" t="s">
        <v>269</v>
      </c>
      <c r="AV304" s="520" t="s">
        <v>269</v>
      </c>
      <c r="AW304" s="438" t="s">
        <v>269</v>
      </c>
      <c r="AX304" s="520" t="s">
        <v>269</v>
      </c>
      <c r="AY304" s="438" t="s">
        <v>269</v>
      </c>
      <c r="AZ304" s="438" t="s">
        <v>269</v>
      </c>
      <c r="BA304" s="438" t="s">
        <v>269</v>
      </c>
      <c r="BB304" s="438" t="s">
        <v>269</v>
      </c>
    </row>
    <row r="305" spans="1:54" hidden="1" x14ac:dyDescent="0.25">
      <c r="A305" s="1589" t="s">
        <v>697</v>
      </c>
      <c r="B305" s="1590"/>
      <c r="C305" s="1590"/>
      <c r="D305" s="1590"/>
      <c r="E305" s="1590"/>
      <c r="F305" s="1590"/>
      <c r="G305" s="1591"/>
      <c r="H305" s="1592" t="s">
        <v>717</v>
      </c>
      <c r="I305" s="1590"/>
      <c r="J305" s="1590"/>
      <c r="K305" s="1590"/>
      <c r="L305" s="1590"/>
      <c r="M305" s="1590"/>
      <c r="N305" s="1590"/>
      <c r="O305" s="1590"/>
      <c r="P305" s="1590"/>
      <c r="Q305" s="1590"/>
      <c r="R305" s="1590"/>
      <c r="S305" s="1590"/>
      <c r="T305" s="1590"/>
      <c r="U305" s="1590"/>
      <c r="V305" s="1590"/>
      <c r="W305" s="1590"/>
      <c r="X305" s="1590"/>
      <c r="Y305" s="1590"/>
      <c r="Z305" s="1590"/>
      <c r="AA305" s="1590"/>
      <c r="AB305" s="1590"/>
      <c r="AC305" s="1590"/>
      <c r="AD305" s="1590"/>
      <c r="AE305" s="1590"/>
      <c r="AF305" s="1590"/>
      <c r="AG305" s="1590"/>
      <c r="AH305" s="1590"/>
      <c r="AI305" s="1590"/>
      <c r="AJ305" s="1590"/>
      <c r="AK305" s="1590"/>
      <c r="AL305" s="1590"/>
      <c r="AM305" s="1590"/>
      <c r="AN305" s="1590"/>
      <c r="AO305" s="1591"/>
      <c r="AP305" s="438" t="s">
        <v>269</v>
      </c>
      <c r="AQ305" s="520" t="s">
        <v>269</v>
      </c>
      <c r="AR305" s="438" t="s">
        <v>269</v>
      </c>
      <c r="AS305" s="438" t="s">
        <v>269</v>
      </c>
      <c r="AT305" s="520" t="s">
        <v>269</v>
      </c>
      <c r="AU305" s="438" t="s">
        <v>269</v>
      </c>
      <c r="AV305" s="520" t="s">
        <v>269</v>
      </c>
      <c r="AW305" s="438" t="s">
        <v>269</v>
      </c>
      <c r="AX305" s="520" t="s">
        <v>269</v>
      </c>
      <c r="AY305" s="438" t="s">
        <v>269</v>
      </c>
      <c r="AZ305" s="438" t="s">
        <v>269</v>
      </c>
      <c r="BA305" s="438" t="s">
        <v>269</v>
      </c>
      <c r="BB305" s="438" t="s">
        <v>269</v>
      </c>
    </row>
    <row r="306" spans="1:54" ht="36" hidden="1" x14ac:dyDescent="0.25">
      <c r="A306" s="1595" t="s">
        <v>280</v>
      </c>
      <c r="B306" s="1591"/>
      <c r="C306" s="1596" t="s">
        <v>281</v>
      </c>
      <c r="D306" s="1591"/>
      <c r="E306" s="1595" t="s">
        <v>282</v>
      </c>
      <c r="F306" s="1591"/>
      <c r="G306" s="1595" t="s">
        <v>283</v>
      </c>
      <c r="H306" s="1591"/>
      <c r="I306" s="1595" t="s">
        <v>284</v>
      </c>
      <c r="J306" s="1590"/>
      <c r="K306" s="1591"/>
      <c r="L306" s="1595" t="s">
        <v>285</v>
      </c>
      <c r="M306" s="1590"/>
      <c r="N306" s="1591"/>
      <c r="O306" s="1595" t="s">
        <v>286</v>
      </c>
      <c r="P306" s="1591"/>
      <c r="Q306" s="1595" t="s">
        <v>287</v>
      </c>
      <c r="R306" s="1591"/>
      <c r="S306" s="1595" t="s">
        <v>288</v>
      </c>
      <c r="T306" s="1590"/>
      <c r="U306" s="1590"/>
      <c r="V306" s="1590"/>
      <c r="W306" s="1590"/>
      <c r="X306" s="1590"/>
      <c r="Y306" s="1590"/>
      <c r="Z306" s="1591"/>
      <c r="AA306" s="1595" t="s">
        <v>289</v>
      </c>
      <c r="AB306" s="1590"/>
      <c r="AC306" s="1590"/>
      <c r="AD306" s="1590"/>
      <c r="AE306" s="1591"/>
      <c r="AF306" s="1595" t="s">
        <v>290</v>
      </c>
      <c r="AG306" s="1590"/>
      <c r="AH306" s="1591"/>
      <c r="AI306" s="436" t="s">
        <v>291</v>
      </c>
      <c r="AJ306" s="1595" t="s">
        <v>292</v>
      </c>
      <c r="AK306" s="1590"/>
      <c r="AL306" s="1590"/>
      <c r="AM306" s="1590"/>
      <c r="AN306" s="1590"/>
      <c r="AO306" s="1591"/>
      <c r="AP306" s="436" t="s">
        <v>293</v>
      </c>
      <c r="AQ306" s="521" t="s">
        <v>294</v>
      </c>
      <c r="AR306" s="436" t="s">
        <v>295</v>
      </c>
      <c r="AS306" s="436" t="s">
        <v>296</v>
      </c>
      <c r="AT306" s="521" t="s">
        <v>297</v>
      </c>
      <c r="AU306" s="436" t="s">
        <v>298</v>
      </c>
      <c r="AV306" s="521" t="s">
        <v>299</v>
      </c>
      <c r="AW306" s="436" t="s">
        <v>300</v>
      </c>
      <c r="AX306" s="521" t="s">
        <v>301</v>
      </c>
      <c r="AY306" s="436" t="s">
        <v>302</v>
      </c>
      <c r="AZ306" s="436" t="s">
        <v>303</v>
      </c>
      <c r="BA306" s="436" t="s">
        <v>304</v>
      </c>
      <c r="BB306" s="436" t="s">
        <v>305</v>
      </c>
    </row>
    <row r="307" spans="1:54" x14ac:dyDescent="0.25">
      <c r="A307" s="1935" t="s">
        <v>120</v>
      </c>
      <c r="B307" s="1583"/>
      <c r="C307" s="1935"/>
      <c r="D307" s="1583"/>
      <c r="E307" s="1935"/>
      <c r="F307" s="1583"/>
      <c r="G307" s="1935"/>
      <c r="H307" s="1583"/>
      <c r="I307" s="1935"/>
      <c r="J307" s="1583"/>
      <c r="K307" s="1583"/>
      <c r="L307" s="1935"/>
      <c r="M307" s="1583"/>
      <c r="N307" s="1583"/>
      <c r="O307" s="1935"/>
      <c r="P307" s="1583"/>
      <c r="Q307" s="1935"/>
      <c r="R307" s="1583"/>
      <c r="S307" s="1934" t="s">
        <v>27</v>
      </c>
      <c r="T307" s="1583"/>
      <c r="U307" s="1583"/>
      <c r="V307" s="1583"/>
      <c r="W307" s="1583"/>
      <c r="X307" s="1583"/>
      <c r="Y307" s="1583"/>
      <c r="Z307" s="1583"/>
      <c r="AA307" s="1935" t="s">
        <v>306</v>
      </c>
      <c r="AB307" s="1583"/>
      <c r="AC307" s="1583"/>
      <c r="AD307" s="1583"/>
      <c r="AE307" s="1583"/>
      <c r="AF307" s="1935" t="s">
        <v>307</v>
      </c>
      <c r="AG307" s="1583"/>
      <c r="AH307" s="1583"/>
      <c r="AI307" s="475" t="s">
        <v>86</v>
      </c>
      <c r="AJ307" s="1936" t="s">
        <v>308</v>
      </c>
      <c r="AK307" s="1583"/>
      <c r="AL307" s="1583"/>
      <c r="AM307" s="1583"/>
      <c r="AN307" s="1583"/>
      <c r="AO307" s="1583"/>
      <c r="AP307" s="473">
        <v>0</v>
      </c>
      <c r="AQ307" s="528">
        <v>0</v>
      </c>
      <c r="AR307" s="473">
        <v>0</v>
      </c>
      <c r="AS307" s="474">
        <v>-323920000</v>
      </c>
      <c r="AT307" s="528">
        <v>0</v>
      </c>
      <c r="AU307" s="473">
        <v>0</v>
      </c>
      <c r="AV307" s="528">
        <v>0</v>
      </c>
      <c r="AW307" s="473">
        <v>0</v>
      </c>
      <c r="AX307" s="528">
        <v>0</v>
      </c>
      <c r="AY307" s="473">
        <v>0</v>
      </c>
      <c r="AZ307" s="473">
        <v>0</v>
      </c>
      <c r="BA307" s="473">
        <v>0</v>
      </c>
      <c r="BB307" s="473">
        <v>0</v>
      </c>
    </row>
    <row r="308" spans="1:54" x14ac:dyDescent="0.25">
      <c r="A308" s="1935" t="s">
        <v>120</v>
      </c>
      <c r="B308" s="1583"/>
      <c r="C308" s="1935" t="s">
        <v>355</v>
      </c>
      <c r="D308" s="1583"/>
      <c r="E308" s="1935"/>
      <c r="F308" s="1583"/>
      <c r="G308" s="1935"/>
      <c r="H308" s="1583"/>
      <c r="I308" s="1935"/>
      <c r="J308" s="1583"/>
      <c r="K308" s="1583"/>
      <c r="L308" s="1935"/>
      <c r="M308" s="1583"/>
      <c r="N308" s="1583"/>
      <c r="O308" s="1935"/>
      <c r="P308" s="1583"/>
      <c r="Q308" s="1935"/>
      <c r="R308" s="1583"/>
      <c r="S308" s="1934" t="s">
        <v>356</v>
      </c>
      <c r="T308" s="1583"/>
      <c r="U308" s="1583"/>
      <c r="V308" s="1583"/>
      <c r="W308" s="1583"/>
      <c r="X308" s="1583"/>
      <c r="Y308" s="1583"/>
      <c r="Z308" s="1583"/>
      <c r="AA308" s="1935" t="s">
        <v>306</v>
      </c>
      <c r="AB308" s="1583"/>
      <c r="AC308" s="1583"/>
      <c r="AD308" s="1583"/>
      <c r="AE308" s="1583"/>
      <c r="AF308" s="1935" t="s">
        <v>307</v>
      </c>
      <c r="AG308" s="1583"/>
      <c r="AH308" s="1583"/>
      <c r="AI308" s="475" t="s">
        <v>86</v>
      </c>
      <c r="AJ308" s="1936" t="s">
        <v>308</v>
      </c>
      <c r="AK308" s="1583"/>
      <c r="AL308" s="1583"/>
      <c r="AM308" s="1583"/>
      <c r="AN308" s="1583"/>
      <c r="AO308" s="1583"/>
      <c r="AP308" s="473">
        <v>0</v>
      </c>
      <c r="AQ308" s="528">
        <v>0</v>
      </c>
      <c r="AR308" s="473">
        <v>0</v>
      </c>
      <c r="AS308" s="474">
        <v>-323920000</v>
      </c>
      <c r="AT308" s="528">
        <v>0</v>
      </c>
      <c r="AU308" s="473">
        <v>0</v>
      </c>
      <c r="AV308" s="528">
        <v>0</v>
      </c>
      <c r="AW308" s="473">
        <v>0</v>
      </c>
      <c r="AX308" s="528">
        <v>0</v>
      </c>
      <c r="AY308" s="473">
        <v>0</v>
      </c>
      <c r="AZ308" s="473">
        <v>0</v>
      </c>
      <c r="BA308" s="473">
        <v>0</v>
      </c>
      <c r="BB308" s="473">
        <v>0</v>
      </c>
    </row>
    <row r="309" spans="1:54" x14ac:dyDescent="0.25">
      <c r="A309" s="1935" t="s">
        <v>120</v>
      </c>
      <c r="B309" s="1583"/>
      <c r="C309" s="1935" t="s">
        <v>355</v>
      </c>
      <c r="D309" s="1583"/>
      <c r="E309" s="1935" t="s">
        <v>357</v>
      </c>
      <c r="F309" s="1583"/>
      <c r="G309" s="1935"/>
      <c r="H309" s="1583"/>
      <c r="I309" s="1935"/>
      <c r="J309" s="1583"/>
      <c r="K309" s="1583"/>
      <c r="L309" s="1935"/>
      <c r="M309" s="1583"/>
      <c r="N309" s="1583"/>
      <c r="O309" s="1935"/>
      <c r="P309" s="1583"/>
      <c r="Q309" s="1935"/>
      <c r="R309" s="1583"/>
      <c r="S309" s="1934" t="s">
        <v>358</v>
      </c>
      <c r="T309" s="1583"/>
      <c r="U309" s="1583"/>
      <c r="V309" s="1583"/>
      <c r="W309" s="1583"/>
      <c r="X309" s="1583"/>
      <c r="Y309" s="1583"/>
      <c r="Z309" s="1583"/>
      <c r="AA309" s="1935" t="s">
        <v>306</v>
      </c>
      <c r="AB309" s="1583"/>
      <c r="AC309" s="1583"/>
      <c r="AD309" s="1583"/>
      <c r="AE309" s="1583"/>
      <c r="AF309" s="1935" t="s">
        <v>307</v>
      </c>
      <c r="AG309" s="1583"/>
      <c r="AH309" s="1583"/>
      <c r="AI309" s="475" t="s">
        <v>86</v>
      </c>
      <c r="AJ309" s="1936" t="s">
        <v>308</v>
      </c>
      <c r="AK309" s="1583"/>
      <c r="AL309" s="1583"/>
      <c r="AM309" s="1583"/>
      <c r="AN309" s="1583"/>
      <c r="AO309" s="1583"/>
      <c r="AP309" s="473">
        <v>0</v>
      </c>
      <c r="AQ309" s="528">
        <v>0</v>
      </c>
      <c r="AR309" s="473">
        <v>0</v>
      </c>
      <c r="AS309" s="474">
        <v>-323920000</v>
      </c>
      <c r="AT309" s="528">
        <v>0</v>
      </c>
      <c r="AU309" s="473">
        <v>0</v>
      </c>
      <c r="AV309" s="528">
        <v>0</v>
      </c>
      <c r="AW309" s="473">
        <v>0</v>
      </c>
      <c r="AX309" s="528">
        <v>0</v>
      </c>
      <c r="AY309" s="473">
        <v>0</v>
      </c>
      <c r="AZ309" s="473">
        <v>0</v>
      </c>
      <c r="BA309" s="473">
        <v>0</v>
      </c>
      <c r="BB309" s="473">
        <v>0</v>
      </c>
    </row>
    <row r="310" spans="1:54" x14ac:dyDescent="0.25">
      <c r="A310" s="1931" t="s">
        <v>120</v>
      </c>
      <c r="B310" s="1583"/>
      <c r="C310" s="1931" t="s">
        <v>355</v>
      </c>
      <c r="D310" s="1583"/>
      <c r="E310" s="1931" t="s">
        <v>357</v>
      </c>
      <c r="F310" s="1583"/>
      <c r="G310" s="1931" t="s">
        <v>315</v>
      </c>
      <c r="H310" s="1583"/>
      <c r="I310" s="1931"/>
      <c r="J310" s="1583"/>
      <c r="K310" s="1583"/>
      <c r="L310" s="1931"/>
      <c r="M310" s="1583"/>
      <c r="N310" s="1583"/>
      <c r="O310" s="1931"/>
      <c r="P310" s="1583"/>
      <c r="Q310" s="1931"/>
      <c r="R310" s="1583"/>
      <c r="S310" s="1932" t="s">
        <v>351</v>
      </c>
      <c r="T310" s="1583"/>
      <c r="U310" s="1583"/>
      <c r="V310" s="1583"/>
      <c r="W310" s="1583"/>
      <c r="X310" s="1583"/>
      <c r="Y310" s="1583"/>
      <c r="Z310" s="1583"/>
      <c r="AA310" s="1931" t="s">
        <v>306</v>
      </c>
      <c r="AB310" s="1583"/>
      <c r="AC310" s="1583"/>
      <c r="AD310" s="1583"/>
      <c r="AE310" s="1583"/>
      <c r="AF310" s="1931" t="s">
        <v>307</v>
      </c>
      <c r="AG310" s="1583"/>
      <c r="AH310" s="1583"/>
      <c r="AI310" s="472" t="s">
        <v>86</v>
      </c>
      <c r="AJ310" s="1933" t="s">
        <v>308</v>
      </c>
      <c r="AK310" s="1583"/>
      <c r="AL310" s="1583"/>
      <c r="AM310" s="1583"/>
      <c r="AN310" s="1583"/>
      <c r="AO310" s="1583"/>
      <c r="AP310" s="470">
        <v>0</v>
      </c>
      <c r="AQ310" s="531">
        <v>0</v>
      </c>
      <c r="AR310" s="470">
        <v>0</v>
      </c>
      <c r="AS310" s="471">
        <v>-323920000</v>
      </c>
      <c r="AT310" s="531">
        <v>0</v>
      </c>
      <c r="AU310" s="470">
        <v>0</v>
      </c>
      <c r="AV310" s="531">
        <v>0</v>
      </c>
      <c r="AW310" s="470">
        <v>0</v>
      </c>
      <c r="AX310" s="531">
        <v>0</v>
      </c>
      <c r="AY310" s="470">
        <v>0</v>
      </c>
      <c r="AZ310" s="470">
        <v>0</v>
      </c>
      <c r="BA310" s="470">
        <v>0</v>
      </c>
      <c r="BB310" s="470">
        <v>0</v>
      </c>
    </row>
    <row r="311" spans="1:54" hidden="1" x14ac:dyDescent="0.25">
      <c r="A311" s="438" t="s">
        <v>269</v>
      </c>
      <c r="B311" s="438" t="s">
        <v>269</v>
      </c>
      <c r="C311" s="438" t="s">
        <v>269</v>
      </c>
      <c r="D311" s="438" t="s">
        <v>269</v>
      </c>
      <c r="E311" s="438" t="s">
        <v>269</v>
      </c>
      <c r="F311" s="438" t="s">
        <v>269</v>
      </c>
      <c r="G311" s="438" t="s">
        <v>269</v>
      </c>
      <c r="H311" s="438" t="s">
        <v>269</v>
      </c>
      <c r="I311" s="438" t="s">
        <v>269</v>
      </c>
      <c r="J311" s="1600" t="s">
        <v>269</v>
      </c>
      <c r="K311" s="1583"/>
      <c r="L311" s="1600" t="s">
        <v>269</v>
      </c>
      <c r="M311" s="1583"/>
      <c r="N311" s="438" t="s">
        <v>269</v>
      </c>
      <c r="O311" s="438" t="s">
        <v>269</v>
      </c>
      <c r="P311" s="438" t="s">
        <v>269</v>
      </c>
      <c r="Q311" s="438" t="s">
        <v>269</v>
      </c>
      <c r="R311" s="438" t="s">
        <v>269</v>
      </c>
      <c r="S311" s="438" t="s">
        <v>269</v>
      </c>
      <c r="T311" s="438" t="s">
        <v>269</v>
      </c>
      <c r="U311" s="438" t="s">
        <v>269</v>
      </c>
      <c r="V311" s="438" t="s">
        <v>269</v>
      </c>
      <c r="W311" s="438" t="s">
        <v>269</v>
      </c>
      <c r="X311" s="438" t="s">
        <v>269</v>
      </c>
      <c r="Y311" s="438" t="s">
        <v>269</v>
      </c>
      <c r="Z311" s="438" t="s">
        <v>269</v>
      </c>
      <c r="AA311" s="1600" t="s">
        <v>269</v>
      </c>
      <c r="AB311" s="1583"/>
      <c r="AC311" s="1600" t="s">
        <v>269</v>
      </c>
      <c r="AD311" s="1583"/>
      <c r="AE311" s="438" t="s">
        <v>269</v>
      </c>
      <c r="AF311" s="438" t="s">
        <v>269</v>
      </c>
      <c r="AG311" s="438" t="s">
        <v>269</v>
      </c>
      <c r="AH311" s="438" t="s">
        <v>269</v>
      </c>
      <c r="AI311" s="438" t="s">
        <v>269</v>
      </c>
      <c r="AJ311" s="438" t="s">
        <v>269</v>
      </c>
      <c r="AK311" s="438" t="s">
        <v>269</v>
      </c>
      <c r="AL311" s="438" t="s">
        <v>269</v>
      </c>
      <c r="AM311" s="1600" t="s">
        <v>269</v>
      </c>
      <c r="AN311" s="1583"/>
      <c r="AO311" s="1583"/>
      <c r="AP311" s="438" t="s">
        <v>269</v>
      </c>
      <c r="AQ311" s="520" t="s">
        <v>269</v>
      </c>
      <c r="AR311" s="438" t="s">
        <v>269</v>
      </c>
      <c r="AS311" s="438" t="s">
        <v>269</v>
      </c>
      <c r="AT311" s="520" t="s">
        <v>269</v>
      </c>
      <c r="AU311" s="438" t="s">
        <v>269</v>
      </c>
      <c r="AV311" s="520" t="s">
        <v>269</v>
      </c>
      <c r="AW311" s="438" t="s">
        <v>269</v>
      </c>
      <c r="AX311" s="520" t="s">
        <v>269</v>
      </c>
      <c r="AY311" s="438" t="s">
        <v>269</v>
      </c>
      <c r="AZ311" s="438" t="s">
        <v>269</v>
      </c>
      <c r="BA311" s="438" t="s">
        <v>269</v>
      </c>
      <c r="BB311" s="438" t="s">
        <v>269</v>
      </c>
    </row>
  </sheetData>
  <autoFilter ref="A31:BB311">
    <filterColumn colId="0" showButton="0">
      <filters>
        <filter val="C"/>
      </filters>
    </filterColumn>
    <filterColumn colId="2" showButton="0"/>
    <filterColumn colId="4" showButton="0"/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5" showButton="0"/>
    <filterColumn colId="36" showButton="0"/>
    <filterColumn colId="37" showButton="0"/>
    <filterColumn colId="38" showButton="0"/>
    <filterColumn colId="39" showButton="0"/>
  </autoFilter>
  <mergeCells count="3368">
    <mergeCell ref="AE14:AJ14"/>
    <mergeCell ref="AM14:AO14"/>
    <mergeCell ref="A2:J6"/>
    <mergeCell ref="M3:AA5"/>
    <mergeCell ref="AD3:AM3"/>
    <mergeCell ref="AO3:AS3"/>
    <mergeCell ref="AD5:AM7"/>
    <mergeCell ref="AO5:AS7"/>
    <mergeCell ref="A15:F15"/>
    <mergeCell ref="G15:AG15"/>
    <mergeCell ref="AM15:AO15"/>
    <mergeCell ref="AD9:AM9"/>
    <mergeCell ref="AO9:AS9"/>
    <mergeCell ref="A14:E14"/>
    <mergeCell ref="F14:H14"/>
    <mergeCell ref="I14:P14"/>
    <mergeCell ref="Q14:W14"/>
    <mergeCell ref="X14:AD14"/>
    <mergeCell ref="S31:Z31"/>
    <mergeCell ref="AA31:AE31"/>
    <mergeCell ref="AF31:AH31"/>
    <mergeCell ref="AJ31:AO31"/>
    <mergeCell ref="AF35:AH35"/>
    <mergeCell ref="AJ35:AO35"/>
    <mergeCell ref="AF33:AH33"/>
    <mergeCell ref="AJ33:AO33"/>
    <mergeCell ref="A16:G16"/>
    <mergeCell ref="H16:AO16"/>
    <mergeCell ref="A31:B31"/>
    <mergeCell ref="C31:D31"/>
    <mergeCell ref="E31:F31"/>
    <mergeCell ref="G31:H31"/>
    <mergeCell ref="I31:K31"/>
    <mergeCell ref="L31:N31"/>
    <mergeCell ref="O31:P31"/>
    <mergeCell ref="Q31:R31"/>
    <mergeCell ref="O32:P32"/>
    <mergeCell ref="Q32:R32"/>
    <mergeCell ref="S32:Z32"/>
    <mergeCell ref="AA32:AE32"/>
    <mergeCell ref="AF32:AH32"/>
    <mergeCell ref="AJ32:AO32"/>
    <mergeCell ref="A32:B32"/>
    <mergeCell ref="C32:D32"/>
    <mergeCell ref="E32:F32"/>
    <mergeCell ref="G32:H32"/>
    <mergeCell ref="I32:K32"/>
    <mergeCell ref="L32:N32"/>
    <mergeCell ref="L33:N33"/>
    <mergeCell ref="O33:P33"/>
    <mergeCell ref="Q33:R33"/>
    <mergeCell ref="S33:Z33"/>
    <mergeCell ref="AA33:AE33"/>
    <mergeCell ref="A33:B33"/>
    <mergeCell ref="C33:D33"/>
    <mergeCell ref="E33:F33"/>
    <mergeCell ref="G33:H33"/>
    <mergeCell ref="I33:K33"/>
    <mergeCell ref="O34:P34"/>
    <mergeCell ref="Q34:R34"/>
    <mergeCell ref="S34:Z34"/>
    <mergeCell ref="AA34:AE34"/>
    <mergeCell ref="AF34:AH34"/>
    <mergeCell ref="AJ34:AO34"/>
    <mergeCell ref="A34:B34"/>
    <mergeCell ref="C34:D34"/>
    <mergeCell ref="E34:F34"/>
    <mergeCell ref="G34:H34"/>
    <mergeCell ref="I34:K34"/>
    <mergeCell ref="L34:N34"/>
    <mergeCell ref="O35:P35"/>
    <mergeCell ref="Q35:R35"/>
    <mergeCell ref="S35:Z35"/>
    <mergeCell ref="AA35:AE35"/>
    <mergeCell ref="C39:D39"/>
    <mergeCell ref="E39:F39"/>
    <mergeCell ref="G39:H39"/>
    <mergeCell ref="I39:K39"/>
    <mergeCell ref="O38:P38"/>
    <mergeCell ref="Q38:R38"/>
    <mergeCell ref="A35:B35"/>
    <mergeCell ref="C35:D35"/>
    <mergeCell ref="E35:F35"/>
    <mergeCell ref="G35:H35"/>
    <mergeCell ref="I35:K35"/>
    <mergeCell ref="L35:N35"/>
    <mergeCell ref="Q36:R36"/>
    <mergeCell ref="S36:Z36"/>
    <mergeCell ref="AA36:AE36"/>
    <mergeCell ref="A36:B36"/>
    <mergeCell ref="C36:D36"/>
    <mergeCell ref="E36:F36"/>
    <mergeCell ref="G36:H36"/>
    <mergeCell ref="I36:K36"/>
    <mergeCell ref="L36:N36"/>
    <mergeCell ref="O36:P36"/>
    <mergeCell ref="O37:P37"/>
    <mergeCell ref="Q37:R37"/>
    <mergeCell ref="S37:Z37"/>
    <mergeCell ref="AA37:AE37"/>
    <mergeCell ref="AF37:AH37"/>
    <mergeCell ref="AJ37:AO37"/>
    <mergeCell ref="A37:B37"/>
    <mergeCell ref="C37:D37"/>
    <mergeCell ref="E37:F37"/>
    <mergeCell ref="G37:H37"/>
    <mergeCell ref="I37:K37"/>
    <mergeCell ref="L37:N37"/>
    <mergeCell ref="S38:Z38"/>
    <mergeCell ref="AA38:AE38"/>
    <mergeCell ref="AF38:AH38"/>
    <mergeCell ref="AJ38:AO38"/>
    <mergeCell ref="AF36:AH36"/>
    <mergeCell ref="AJ36:AO36"/>
    <mergeCell ref="A38:B38"/>
    <mergeCell ref="C38:D38"/>
    <mergeCell ref="E38:F38"/>
    <mergeCell ref="G38:H38"/>
    <mergeCell ref="I38:K38"/>
    <mergeCell ref="L38:N38"/>
    <mergeCell ref="G40:H40"/>
    <mergeCell ref="I40:K40"/>
    <mergeCell ref="L40:N40"/>
    <mergeCell ref="O40:P40"/>
    <mergeCell ref="Q40:R40"/>
    <mergeCell ref="O41:P41"/>
    <mergeCell ref="Q41:R41"/>
    <mergeCell ref="S41:Z41"/>
    <mergeCell ref="AA41:AE41"/>
    <mergeCell ref="AF41:AH41"/>
    <mergeCell ref="AJ41:AO41"/>
    <mergeCell ref="A41:B41"/>
    <mergeCell ref="C41:D41"/>
    <mergeCell ref="E41:F41"/>
    <mergeCell ref="G41:H41"/>
    <mergeCell ref="I41:K41"/>
    <mergeCell ref="L41:N41"/>
    <mergeCell ref="S42:Z42"/>
    <mergeCell ref="AA42:AE42"/>
    <mergeCell ref="L43:N43"/>
    <mergeCell ref="O43:P43"/>
    <mergeCell ref="Q43:R43"/>
    <mergeCell ref="S43:Z43"/>
    <mergeCell ref="AA43:AE43"/>
    <mergeCell ref="AF43:AH43"/>
    <mergeCell ref="A39:B39"/>
    <mergeCell ref="AF44:AH44"/>
    <mergeCell ref="AJ44:AO44"/>
    <mergeCell ref="AF42:AH42"/>
    <mergeCell ref="AJ42:AO42"/>
    <mergeCell ref="A43:B43"/>
    <mergeCell ref="C43:D43"/>
    <mergeCell ref="E43:F43"/>
    <mergeCell ref="G43:H43"/>
    <mergeCell ref="I43:K43"/>
    <mergeCell ref="S40:Z40"/>
    <mergeCell ref="AA40:AE40"/>
    <mergeCell ref="AF40:AH40"/>
    <mergeCell ref="AJ40:AO40"/>
    <mergeCell ref="L39:N39"/>
    <mergeCell ref="O39:P39"/>
    <mergeCell ref="Q39:R39"/>
    <mergeCell ref="S39:Z39"/>
    <mergeCell ref="AA39:AE39"/>
    <mergeCell ref="AF39:AH39"/>
    <mergeCell ref="AJ39:AO39"/>
    <mergeCell ref="A40:B40"/>
    <mergeCell ref="C40:D40"/>
    <mergeCell ref="E40:F40"/>
    <mergeCell ref="AA46:AE46"/>
    <mergeCell ref="AF46:AH46"/>
    <mergeCell ref="AJ46:AO46"/>
    <mergeCell ref="I44:K44"/>
    <mergeCell ref="L44:N44"/>
    <mergeCell ref="O44:P44"/>
    <mergeCell ref="Q44:R44"/>
    <mergeCell ref="S44:Z44"/>
    <mergeCell ref="AA44:AE44"/>
    <mergeCell ref="S45:Z45"/>
    <mergeCell ref="AA45:AE45"/>
    <mergeCell ref="A45:B45"/>
    <mergeCell ref="C45:D45"/>
    <mergeCell ref="E45:F45"/>
    <mergeCell ref="G45:H45"/>
    <mergeCell ref="I45:K45"/>
    <mergeCell ref="A42:B42"/>
    <mergeCell ref="C42:D42"/>
    <mergeCell ref="E42:F42"/>
    <mergeCell ref="G42:H42"/>
    <mergeCell ref="I42:K42"/>
    <mergeCell ref="Q45:R45"/>
    <mergeCell ref="A44:B44"/>
    <mergeCell ref="C44:D44"/>
    <mergeCell ref="E44:F44"/>
    <mergeCell ref="G44:H44"/>
    <mergeCell ref="L45:N45"/>
    <mergeCell ref="O45:P45"/>
    <mergeCell ref="AJ43:AO43"/>
    <mergeCell ref="L42:N42"/>
    <mergeCell ref="O42:P42"/>
    <mergeCell ref="Q42:R42"/>
    <mergeCell ref="AJ47:AO47"/>
    <mergeCell ref="AJ48:AO48"/>
    <mergeCell ref="A49:B49"/>
    <mergeCell ref="C49:D49"/>
    <mergeCell ref="E49:F49"/>
    <mergeCell ref="G49:H49"/>
    <mergeCell ref="I49:K49"/>
    <mergeCell ref="L49:N49"/>
    <mergeCell ref="O49:P49"/>
    <mergeCell ref="Q49:R49"/>
    <mergeCell ref="AF45:AH45"/>
    <mergeCell ref="AJ45:AO45"/>
    <mergeCell ref="A46:B46"/>
    <mergeCell ref="C46:D46"/>
    <mergeCell ref="E46:F46"/>
    <mergeCell ref="G46:H46"/>
    <mergeCell ref="I46:K46"/>
    <mergeCell ref="L46:N46"/>
    <mergeCell ref="O46:P46"/>
    <mergeCell ref="L47:N47"/>
    <mergeCell ref="O47:P47"/>
    <mergeCell ref="Q47:R47"/>
    <mergeCell ref="S47:Z47"/>
    <mergeCell ref="AA47:AE47"/>
    <mergeCell ref="AF47:AH47"/>
    <mergeCell ref="A47:B47"/>
    <mergeCell ref="C47:D47"/>
    <mergeCell ref="E47:F47"/>
    <mergeCell ref="G47:H47"/>
    <mergeCell ref="I47:K47"/>
    <mergeCell ref="Q46:R46"/>
    <mergeCell ref="S46:Z46"/>
    <mergeCell ref="O50:P50"/>
    <mergeCell ref="Q50:R50"/>
    <mergeCell ref="S50:Z50"/>
    <mergeCell ref="AA50:AE50"/>
    <mergeCell ref="AF50:AH50"/>
    <mergeCell ref="AJ50:AO50"/>
    <mergeCell ref="A50:B50"/>
    <mergeCell ref="C50:D50"/>
    <mergeCell ref="E50:F50"/>
    <mergeCell ref="G50:H50"/>
    <mergeCell ref="I50:K50"/>
    <mergeCell ref="L50:N50"/>
    <mergeCell ref="C48:D48"/>
    <mergeCell ref="E48:F48"/>
    <mergeCell ref="G48:H48"/>
    <mergeCell ref="I48:K48"/>
    <mergeCell ref="A48:B48"/>
    <mergeCell ref="S49:Z49"/>
    <mergeCell ref="AA49:AE49"/>
    <mergeCell ref="AF49:AH49"/>
    <mergeCell ref="AJ49:AO49"/>
    <mergeCell ref="L48:N48"/>
    <mergeCell ref="O48:P48"/>
    <mergeCell ref="Q48:R48"/>
    <mergeCell ref="S48:Z48"/>
    <mergeCell ref="AA48:AE48"/>
    <mergeCell ref="AF48:AH48"/>
    <mergeCell ref="AF51:AH51"/>
    <mergeCell ref="AJ51:AO51"/>
    <mergeCell ref="A52:B52"/>
    <mergeCell ref="C52:D52"/>
    <mergeCell ref="E52:F52"/>
    <mergeCell ref="G52:H52"/>
    <mergeCell ref="I52:K52"/>
    <mergeCell ref="L52:N52"/>
    <mergeCell ref="O53:P53"/>
    <mergeCell ref="Q53:R53"/>
    <mergeCell ref="S53:Z53"/>
    <mergeCell ref="AA53:AE53"/>
    <mergeCell ref="A53:B53"/>
    <mergeCell ref="C53:D53"/>
    <mergeCell ref="E53:F53"/>
    <mergeCell ref="G53:H53"/>
    <mergeCell ref="I53:K53"/>
    <mergeCell ref="L53:N53"/>
    <mergeCell ref="L51:N51"/>
    <mergeCell ref="O51:P51"/>
    <mergeCell ref="Q51:R51"/>
    <mergeCell ref="S51:Z51"/>
    <mergeCell ref="AA51:AE51"/>
    <mergeCell ref="A51:B51"/>
    <mergeCell ref="C51:D51"/>
    <mergeCell ref="E51:F51"/>
    <mergeCell ref="G51:H51"/>
    <mergeCell ref="I51:K51"/>
    <mergeCell ref="O54:P54"/>
    <mergeCell ref="O55:P55"/>
    <mergeCell ref="Q55:R55"/>
    <mergeCell ref="S55:Z55"/>
    <mergeCell ref="AA55:AE55"/>
    <mergeCell ref="AF55:AH55"/>
    <mergeCell ref="AJ55:AO55"/>
    <mergeCell ref="A55:B55"/>
    <mergeCell ref="C55:D55"/>
    <mergeCell ref="E55:F55"/>
    <mergeCell ref="G55:H55"/>
    <mergeCell ref="I55:K55"/>
    <mergeCell ref="L55:N55"/>
    <mergeCell ref="O52:P52"/>
    <mergeCell ref="Q52:R52"/>
    <mergeCell ref="S52:Z52"/>
    <mergeCell ref="AA52:AE52"/>
    <mergeCell ref="AF52:AH52"/>
    <mergeCell ref="AJ52:AO52"/>
    <mergeCell ref="AF53:AH53"/>
    <mergeCell ref="AJ53:AO53"/>
    <mergeCell ref="S56:Z56"/>
    <mergeCell ref="AA56:AE56"/>
    <mergeCell ref="AF56:AH56"/>
    <mergeCell ref="AJ56:AO56"/>
    <mergeCell ref="AF54:AH54"/>
    <mergeCell ref="AJ54:AO54"/>
    <mergeCell ref="A56:B56"/>
    <mergeCell ref="C56:D56"/>
    <mergeCell ref="E56:F56"/>
    <mergeCell ref="G56:H56"/>
    <mergeCell ref="I56:K56"/>
    <mergeCell ref="L56:N56"/>
    <mergeCell ref="O56:P56"/>
    <mergeCell ref="Q56:R56"/>
    <mergeCell ref="AJ57:AO57"/>
    <mergeCell ref="A58:B58"/>
    <mergeCell ref="C58:D58"/>
    <mergeCell ref="E58:F58"/>
    <mergeCell ref="G58:H58"/>
    <mergeCell ref="I58:K58"/>
    <mergeCell ref="L58:N58"/>
    <mergeCell ref="O58:P58"/>
    <mergeCell ref="Q58:R58"/>
    <mergeCell ref="Q54:R54"/>
    <mergeCell ref="S54:Z54"/>
    <mergeCell ref="AA54:AE54"/>
    <mergeCell ref="A54:B54"/>
    <mergeCell ref="C54:D54"/>
    <mergeCell ref="E54:F54"/>
    <mergeCell ref="G54:H54"/>
    <mergeCell ref="I54:K54"/>
    <mergeCell ref="L54:N54"/>
    <mergeCell ref="A59:B59"/>
    <mergeCell ref="C59:D59"/>
    <mergeCell ref="E59:F59"/>
    <mergeCell ref="G59:H59"/>
    <mergeCell ref="I59:K59"/>
    <mergeCell ref="L59:N59"/>
    <mergeCell ref="C57:D57"/>
    <mergeCell ref="E57:F57"/>
    <mergeCell ref="G57:H57"/>
    <mergeCell ref="I57:K57"/>
    <mergeCell ref="AJ61:AO61"/>
    <mergeCell ref="L60:N60"/>
    <mergeCell ref="O60:P60"/>
    <mergeCell ref="Q60:R60"/>
    <mergeCell ref="S60:Z60"/>
    <mergeCell ref="AA60:AE60"/>
    <mergeCell ref="L61:N61"/>
    <mergeCell ref="O61:P61"/>
    <mergeCell ref="Q61:R61"/>
    <mergeCell ref="S61:Z61"/>
    <mergeCell ref="AA61:AE61"/>
    <mergeCell ref="AF61:AH61"/>
    <mergeCell ref="A57:B57"/>
    <mergeCell ref="S58:Z58"/>
    <mergeCell ref="AA58:AE58"/>
    <mergeCell ref="AF58:AH58"/>
    <mergeCell ref="AJ58:AO58"/>
    <mergeCell ref="L57:N57"/>
    <mergeCell ref="O57:P57"/>
    <mergeCell ref="Q57:R57"/>
    <mergeCell ref="S57:Z57"/>
    <mergeCell ref="AA57:AE57"/>
    <mergeCell ref="AF57:AH57"/>
    <mergeCell ref="I62:K62"/>
    <mergeCell ref="L62:N62"/>
    <mergeCell ref="O62:P62"/>
    <mergeCell ref="Q62:R62"/>
    <mergeCell ref="S62:Z62"/>
    <mergeCell ref="AA62:AE62"/>
    <mergeCell ref="O59:P59"/>
    <mergeCell ref="Q59:R59"/>
    <mergeCell ref="S59:Z59"/>
    <mergeCell ref="AA59:AE59"/>
    <mergeCell ref="AF59:AH59"/>
    <mergeCell ref="AJ59:AO59"/>
    <mergeCell ref="AA64:AE64"/>
    <mergeCell ref="AF64:AH64"/>
    <mergeCell ref="AJ64:AO64"/>
    <mergeCell ref="S63:Z63"/>
    <mergeCell ref="AA63:AE63"/>
    <mergeCell ref="AF62:AH62"/>
    <mergeCell ref="AJ62:AO62"/>
    <mergeCell ref="AF60:AH60"/>
    <mergeCell ref="AJ60:AO60"/>
    <mergeCell ref="A63:B63"/>
    <mergeCell ref="C63:D63"/>
    <mergeCell ref="E63:F63"/>
    <mergeCell ref="G63:H63"/>
    <mergeCell ref="I63:K63"/>
    <mergeCell ref="A60:B60"/>
    <mergeCell ref="C60:D60"/>
    <mergeCell ref="E60:F60"/>
    <mergeCell ref="G60:H60"/>
    <mergeCell ref="I60:K60"/>
    <mergeCell ref="Q63:R63"/>
    <mergeCell ref="A62:B62"/>
    <mergeCell ref="C62:D62"/>
    <mergeCell ref="E62:F62"/>
    <mergeCell ref="G62:H62"/>
    <mergeCell ref="L63:N63"/>
    <mergeCell ref="O63:P63"/>
    <mergeCell ref="A61:B61"/>
    <mergeCell ref="C61:D61"/>
    <mergeCell ref="E61:F61"/>
    <mergeCell ref="G61:H61"/>
    <mergeCell ref="I61:K61"/>
    <mergeCell ref="AJ65:AO65"/>
    <mergeCell ref="AJ66:AO66"/>
    <mergeCell ref="A67:B67"/>
    <mergeCell ref="C67:D67"/>
    <mergeCell ref="E67:F67"/>
    <mergeCell ref="G67:H67"/>
    <mergeCell ref="I67:K67"/>
    <mergeCell ref="L67:N67"/>
    <mergeCell ref="O67:P67"/>
    <mergeCell ref="Q67:R67"/>
    <mergeCell ref="AF63:AH63"/>
    <mergeCell ref="AJ63:AO63"/>
    <mergeCell ref="A64:B64"/>
    <mergeCell ref="C64:D64"/>
    <mergeCell ref="E64:F64"/>
    <mergeCell ref="G64:H64"/>
    <mergeCell ref="I64:K64"/>
    <mergeCell ref="L64:N64"/>
    <mergeCell ref="O64:P64"/>
    <mergeCell ref="L65:N65"/>
    <mergeCell ref="O65:P65"/>
    <mergeCell ref="Q65:R65"/>
    <mergeCell ref="S65:Z65"/>
    <mergeCell ref="AA65:AE65"/>
    <mergeCell ref="AF65:AH65"/>
    <mergeCell ref="A65:B65"/>
    <mergeCell ref="C65:D65"/>
    <mergeCell ref="E65:F65"/>
    <mergeCell ref="G65:H65"/>
    <mergeCell ref="I65:K65"/>
    <mergeCell ref="Q64:R64"/>
    <mergeCell ref="S64:Z64"/>
    <mergeCell ref="O68:P68"/>
    <mergeCell ref="Q68:R68"/>
    <mergeCell ref="S68:Z68"/>
    <mergeCell ref="AA68:AE68"/>
    <mergeCell ref="AF68:AH68"/>
    <mergeCell ref="AJ68:AO68"/>
    <mergeCell ref="A68:B68"/>
    <mergeCell ref="C68:D68"/>
    <mergeCell ref="E68:F68"/>
    <mergeCell ref="G68:H68"/>
    <mergeCell ref="I68:K68"/>
    <mergeCell ref="L68:N68"/>
    <mergeCell ref="C66:D66"/>
    <mergeCell ref="E66:F66"/>
    <mergeCell ref="G66:H66"/>
    <mergeCell ref="I66:K66"/>
    <mergeCell ref="A66:B66"/>
    <mergeCell ref="S67:Z67"/>
    <mergeCell ref="AA67:AE67"/>
    <mergeCell ref="AF67:AH67"/>
    <mergeCell ref="AJ67:AO67"/>
    <mergeCell ref="L66:N66"/>
    <mergeCell ref="O66:P66"/>
    <mergeCell ref="Q66:R66"/>
    <mergeCell ref="S66:Z66"/>
    <mergeCell ref="AA66:AE66"/>
    <mergeCell ref="AF66:AH66"/>
    <mergeCell ref="AF69:AH69"/>
    <mergeCell ref="AJ69:AO69"/>
    <mergeCell ref="A70:B70"/>
    <mergeCell ref="C70:D70"/>
    <mergeCell ref="E70:F70"/>
    <mergeCell ref="G70:H70"/>
    <mergeCell ref="I70:K70"/>
    <mergeCell ref="L70:N70"/>
    <mergeCell ref="O71:P71"/>
    <mergeCell ref="Q71:R71"/>
    <mergeCell ref="S71:Z71"/>
    <mergeCell ref="AA71:AE71"/>
    <mergeCell ref="A71:B71"/>
    <mergeCell ref="C71:D71"/>
    <mergeCell ref="E71:F71"/>
    <mergeCell ref="G71:H71"/>
    <mergeCell ref="I71:K71"/>
    <mergeCell ref="L71:N71"/>
    <mergeCell ref="L69:N69"/>
    <mergeCell ref="O69:P69"/>
    <mergeCell ref="Q69:R69"/>
    <mergeCell ref="S69:Z69"/>
    <mergeCell ref="AA69:AE69"/>
    <mergeCell ref="A69:B69"/>
    <mergeCell ref="C69:D69"/>
    <mergeCell ref="E69:F69"/>
    <mergeCell ref="G69:H69"/>
    <mergeCell ref="I69:K69"/>
    <mergeCell ref="O72:P72"/>
    <mergeCell ref="O73:P73"/>
    <mergeCell ref="Q73:R73"/>
    <mergeCell ref="S73:Z73"/>
    <mergeCell ref="AA73:AE73"/>
    <mergeCell ref="AF73:AH73"/>
    <mergeCell ref="AJ73:AO73"/>
    <mergeCell ref="A73:B73"/>
    <mergeCell ref="C73:D73"/>
    <mergeCell ref="E73:F73"/>
    <mergeCell ref="G73:H73"/>
    <mergeCell ref="I73:K73"/>
    <mergeCell ref="L73:N73"/>
    <mergeCell ref="O70:P70"/>
    <mergeCell ref="Q70:R70"/>
    <mergeCell ref="S70:Z70"/>
    <mergeCell ref="AA70:AE70"/>
    <mergeCell ref="AF70:AH70"/>
    <mergeCell ref="AJ70:AO70"/>
    <mergeCell ref="AF71:AH71"/>
    <mergeCell ref="AJ71:AO71"/>
    <mergeCell ref="S74:Z74"/>
    <mergeCell ref="AA74:AE74"/>
    <mergeCell ref="AF74:AH74"/>
    <mergeCell ref="AJ74:AO74"/>
    <mergeCell ref="AF72:AH72"/>
    <mergeCell ref="AJ72:AO72"/>
    <mergeCell ref="A74:B74"/>
    <mergeCell ref="C74:D74"/>
    <mergeCell ref="E74:F74"/>
    <mergeCell ref="G74:H74"/>
    <mergeCell ref="I74:K74"/>
    <mergeCell ref="L74:N74"/>
    <mergeCell ref="O74:P74"/>
    <mergeCell ref="Q74:R74"/>
    <mergeCell ref="AJ75:AO75"/>
    <mergeCell ref="A76:B76"/>
    <mergeCell ref="C76:D76"/>
    <mergeCell ref="E76:F76"/>
    <mergeCell ref="G76:H76"/>
    <mergeCell ref="I76:K76"/>
    <mergeCell ref="L76:N76"/>
    <mergeCell ref="O76:P76"/>
    <mergeCell ref="Q76:R76"/>
    <mergeCell ref="Q72:R72"/>
    <mergeCell ref="S72:Z72"/>
    <mergeCell ref="AA72:AE72"/>
    <mergeCell ref="A72:B72"/>
    <mergeCell ref="C72:D72"/>
    <mergeCell ref="E72:F72"/>
    <mergeCell ref="G72:H72"/>
    <mergeCell ref="I72:K72"/>
    <mergeCell ref="L72:N72"/>
    <mergeCell ref="A77:B77"/>
    <mergeCell ref="C77:D77"/>
    <mergeCell ref="E77:F77"/>
    <mergeCell ref="G77:H77"/>
    <mergeCell ref="I77:K77"/>
    <mergeCell ref="L77:N77"/>
    <mergeCell ref="C75:D75"/>
    <mergeCell ref="E75:F75"/>
    <mergeCell ref="G75:H75"/>
    <mergeCell ref="I75:K75"/>
    <mergeCell ref="AJ79:AO79"/>
    <mergeCell ref="L78:N78"/>
    <mergeCell ref="O78:P78"/>
    <mergeCell ref="Q78:R78"/>
    <mergeCell ref="S78:Z78"/>
    <mergeCell ref="AA78:AE78"/>
    <mergeCell ref="L79:N79"/>
    <mergeCell ref="O79:P79"/>
    <mergeCell ref="Q79:R79"/>
    <mergeCell ref="S79:Z79"/>
    <mergeCell ref="AA79:AE79"/>
    <mergeCell ref="AF79:AH79"/>
    <mergeCell ref="A75:B75"/>
    <mergeCell ref="S76:Z76"/>
    <mergeCell ref="AA76:AE76"/>
    <mergeCell ref="AF76:AH76"/>
    <mergeCell ref="AJ76:AO76"/>
    <mergeCell ref="L75:N75"/>
    <mergeCell ref="O75:P75"/>
    <mergeCell ref="Q75:R75"/>
    <mergeCell ref="S75:Z75"/>
    <mergeCell ref="AA75:AE75"/>
    <mergeCell ref="AF75:AH75"/>
    <mergeCell ref="I80:K80"/>
    <mergeCell ref="L80:N80"/>
    <mergeCell ref="O80:P80"/>
    <mergeCell ref="Q80:R80"/>
    <mergeCell ref="S80:Z80"/>
    <mergeCell ref="AA80:AE80"/>
    <mergeCell ref="O77:P77"/>
    <mergeCell ref="Q77:R77"/>
    <mergeCell ref="S77:Z77"/>
    <mergeCell ref="AA77:AE77"/>
    <mergeCell ref="AF77:AH77"/>
    <mergeCell ref="AJ77:AO77"/>
    <mergeCell ref="AA82:AE82"/>
    <mergeCell ref="AF82:AH82"/>
    <mergeCell ref="AJ82:AO82"/>
    <mergeCell ref="S81:Z81"/>
    <mergeCell ref="AA81:AE81"/>
    <mergeCell ref="AF80:AH80"/>
    <mergeCell ref="AJ80:AO80"/>
    <mergeCell ref="AF78:AH78"/>
    <mergeCell ref="AJ78:AO78"/>
    <mergeCell ref="A81:B81"/>
    <mergeCell ref="C81:D81"/>
    <mergeCell ref="E81:F81"/>
    <mergeCell ref="G81:H81"/>
    <mergeCell ref="I81:K81"/>
    <mergeCell ref="A78:B78"/>
    <mergeCell ref="C78:D78"/>
    <mergeCell ref="E78:F78"/>
    <mergeCell ref="G78:H78"/>
    <mergeCell ref="I78:K78"/>
    <mergeCell ref="Q81:R81"/>
    <mergeCell ref="A80:B80"/>
    <mergeCell ref="C80:D80"/>
    <mergeCell ref="E80:F80"/>
    <mergeCell ref="G80:H80"/>
    <mergeCell ref="L81:N81"/>
    <mergeCell ref="O81:P81"/>
    <mergeCell ref="A79:B79"/>
    <mergeCell ref="C79:D79"/>
    <mergeCell ref="E79:F79"/>
    <mergeCell ref="G79:H79"/>
    <mergeCell ref="I79:K79"/>
    <mergeCell ref="AJ83:AO83"/>
    <mergeCell ref="AJ84:AO84"/>
    <mergeCell ref="A85:B85"/>
    <mergeCell ref="C85:D85"/>
    <mergeCell ref="E85:F85"/>
    <mergeCell ref="G85:H85"/>
    <mergeCell ref="I85:K85"/>
    <mergeCell ref="L85:N85"/>
    <mergeCell ref="O85:P85"/>
    <mergeCell ref="Q85:R85"/>
    <mergeCell ref="AF81:AH81"/>
    <mergeCell ref="AJ81:AO81"/>
    <mergeCell ref="A82:B82"/>
    <mergeCell ref="C82:D82"/>
    <mergeCell ref="E82:F82"/>
    <mergeCell ref="G82:H82"/>
    <mergeCell ref="I82:K82"/>
    <mergeCell ref="L82:N82"/>
    <mergeCell ref="O82:P82"/>
    <mergeCell ref="L83:N83"/>
    <mergeCell ref="O83:P83"/>
    <mergeCell ref="Q83:R83"/>
    <mergeCell ref="S83:Z83"/>
    <mergeCell ref="AA83:AE83"/>
    <mergeCell ref="AF83:AH83"/>
    <mergeCell ref="A83:B83"/>
    <mergeCell ref="C83:D83"/>
    <mergeCell ref="E83:F83"/>
    <mergeCell ref="G83:H83"/>
    <mergeCell ref="I83:K83"/>
    <mergeCell ref="Q82:R82"/>
    <mergeCell ref="S82:Z82"/>
    <mergeCell ref="O86:P86"/>
    <mergeCell ref="Q86:R86"/>
    <mergeCell ref="S86:Z86"/>
    <mergeCell ref="AA86:AE86"/>
    <mergeCell ref="AF86:AH86"/>
    <mergeCell ref="AJ86:AO86"/>
    <mergeCell ref="A86:B86"/>
    <mergeCell ref="C86:D86"/>
    <mergeCell ref="E86:F86"/>
    <mergeCell ref="G86:H86"/>
    <mergeCell ref="I86:K86"/>
    <mergeCell ref="L86:N86"/>
    <mergeCell ref="C84:D84"/>
    <mergeCell ref="E84:F84"/>
    <mergeCell ref="G84:H84"/>
    <mergeCell ref="I84:K84"/>
    <mergeCell ref="A84:B84"/>
    <mergeCell ref="S85:Z85"/>
    <mergeCell ref="AA85:AE85"/>
    <mergeCell ref="AF85:AH85"/>
    <mergeCell ref="AJ85:AO85"/>
    <mergeCell ref="L84:N84"/>
    <mergeCell ref="O84:P84"/>
    <mergeCell ref="Q84:R84"/>
    <mergeCell ref="S84:Z84"/>
    <mergeCell ref="AA84:AE84"/>
    <mergeCell ref="AF84:AH84"/>
    <mergeCell ref="AF87:AH87"/>
    <mergeCell ref="AJ87:AO87"/>
    <mergeCell ref="A88:B88"/>
    <mergeCell ref="C88:D88"/>
    <mergeCell ref="E88:F88"/>
    <mergeCell ref="G88:H88"/>
    <mergeCell ref="I88:K88"/>
    <mergeCell ref="L88:N88"/>
    <mergeCell ref="O89:P89"/>
    <mergeCell ref="Q89:R89"/>
    <mergeCell ref="S89:Z89"/>
    <mergeCell ref="AA89:AE89"/>
    <mergeCell ref="A89:B89"/>
    <mergeCell ref="C89:D89"/>
    <mergeCell ref="E89:F89"/>
    <mergeCell ref="G89:H89"/>
    <mergeCell ref="I89:K89"/>
    <mergeCell ref="L89:N89"/>
    <mergeCell ref="L87:N87"/>
    <mergeCell ref="O87:P87"/>
    <mergeCell ref="Q87:R87"/>
    <mergeCell ref="S87:Z87"/>
    <mergeCell ref="AA87:AE87"/>
    <mergeCell ref="A87:B87"/>
    <mergeCell ref="C87:D87"/>
    <mergeCell ref="E87:F87"/>
    <mergeCell ref="G87:H87"/>
    <mergeCell ref="I87:K87"/>
    <mergeCell ref="O90:P90"/>
    <mergeCell ref="O91:P91"/>
    <mergeCell ref="Q91:R91"/>
    <mergeCell ref="S91:Z91"/>
    <mergeCell ref="AA91:AE91"/>
    <mergeCell ref="AF91:AH91"/>
    <mergeCell ref="AJ91:AO91"/>
    <mergeCell ref="A91:B91"/>
    <mergeCell ref="C91:D91"/>
    <mergeCell ref="E91:F91"/>
    <mergeCell ref="G91:H91"/>
    <mergeCell ref="I91:K91"/>
    <mergeCell ref="L91:N91"/>
    <mergeCell ref="O88:P88"/>
    <mergeCell ref="Q88:R88"/>
    <mergeCell ref="S88:Z88"/>
    <mergeCell ref="AA88:AE88"/>
    <mergeCell ref="AF88:AH88"/>
    <mergeCell ref="AJ88:AO88"/>
    <mergeCell ref="AF89:AH89"/>
    <mergeCell ref="AJ89:AO89"/>
    <mergeCell ref="S92:Z92"/>
    <mergeCell ref="AA92:AE92"/>
    <mergeCell ref="AF92:AH92"/>
    <mergeCell ref="AJ92:AO92"/>
    <mergeCell ref="AF90:AH90"/>
    <mergeCell ref="AJ90:AO90"/>
    <mergeCell ref="A92:B92"/>
    <mergeCell ref="C92:D92"/>
    <mergeCell ref="E92:F92"/>
    <mergeCell ref="G92:H92"/>
    <mergeCell ref="I92:K92"/>
    <mergeCell ref="L92:N92"/>
    <mergeCell ref="O92:P92"/>
    <mergeCell ref="Q92:R92"/>
    <mergeCell ref="AJ93:AO93"/>
    <mergeCell ref="A94:B94"/>
    <mergeCell ref="C94:D94"/>
    <mergeCell ref="E94:F94"/>
    <mergeCell ref="G94:H94"/>
    <mergeCell ref="I94:K94"/>
    <mergeCell ref="L94:N94"/>
    <mergeCell ref="O94:P94"/>
    <mergeCell ref="Q94:R94"/>
    <mergeCell ref="Q90:R90"/>
    <mergeCell ref="S90:Z90"/>
    <mergeCell ref="AA90:AE90"/>
    <mergeCell ref="A90:B90"/>
    <mergeCell ref="C90:D90"/>
    <mergeCell ref="E90:F90"/>
    <mergeCell ref="G90:H90"/>
    <mergeCell ref="I90:K90"/>
    <mergeCell ref="L90:N90"/>
    <mergeCell ref="A95:B95"/>
    <mergeCell ref="C95:D95"/>
    <mergeCell ref="E95:F95"/>
    <mergeCell ref="G95:H95"/>
    <mergeCell ref="I95:K95"/>
    <mergeCell ref="L95:N95"/>
    <mergeCell ref="C93:D93"/>
    <mergeCell ref="E93:F93"/>
    <mergeCell ref="G93:H93"/>
    <mergeCell ref="I93:K93"/>
    <mergeCell ref="AJ97:AO97"/>
    <mergeCell ref="L96:N96"/>
    <mergeCell ref="O96:P96"/>
    <mergeCell ref="Q96:R96"/>
    <mergeCell ref="S96:Z96"/>
    <mergeCell ref="AA96:AE96"/>
    <mergeCell ref="L97:N97"/>
    <mergeCell ref="O97:P97"/>
    <mergeCell ref="Q97:R97"/>
    <mergeCell ref="S97:Z97"/>
    <mergeCell ref="AA97:AE97"/>
    <mergeCell ref="AF97:AH97"/>
    <mergeCell ref="A93:B93"/>
    <mergeCell ref="S94:Z94"/>
    <mergeCell ref="AA94:AE94"/>
    <mergeCell ref="AF94:AH94"/>
    <mergeCell ref="AJ94:AO94"/>
    <mergeCell ref="L93:N93"/>
    <mergeCell ref="O93:P93"/>
    <mergeCell ref="Q93:R93"/>
    <mergeCell ref="S93:Z93"/>
    <mergeCell ref="AA93:AE93"/>
    <mergeCell ref="AF93:AH93"/>
    <mergeCell ref="I98:K98"/>
    <mergeCell ref="L98:N98"/>
    <mergeCell ref="O98:P98"/>
    <mergeCell ref="Q98:R98"/>
    <mergeCell ref="S98:Z98"/>
    <mergeCell ref="AA98:AE98"/>
    <mergeCell ref="O95:P95"/>
    <mergeCell ref="Q95:R95"/>
    <mergeCell ref="S95:Z95"/>
    <mergeCell ref="AA95:AE95"/>
    <mergeCell ref="AF95:AH95"/>
    <mergeCell ref="AJ95:AO95"/>
    <mergeCell ref="AA100:AE100"/>
    <mergeCell ref="AF100:AH100"/>
    <mergeCell ref="AJ100:AO100"/>
    <mergeCell ref="S99:Z99"/>
    <mergeCell ref="AA99:AE99"/>
    <mergeCell ref="AF98:AH98"/>
    <mergeCell ref="AJ98:AO98"/>
    <mergeCell ref="AF96:AH96"/>
    <mergeCell ref="AJ96:AO96"/>
    <mergeCell ref="A99:B99"/>
    <mergeCell ref="C99:D99"/>
    <mergeCell ref="E99:F99"/>
    <mergeCell ref="G99:H99"/>
    <mergeCell ref="I99:K99"/>
    <mergeCell ref="A96:B96"/>
    <mergeCell ref="C96:D96"/>
    <mergeCell ref="E96:F96"/>
    <mergeCell ref="G96:H96"/>
    <mergeCell ref="I96:K96"/>
    <mergeCell ref="Q99:R99"/>
    <mergeCell ref="A98:B98"/>
    <mergeCell ref="C98:D98"/>
    <mergeCell ref="E98:F98"/>
    <mergeCell ref="G98:H98"/>
    <mergeCell ref="L99:N99"/>
    <mergeCell ref="O99:P99"/>
    <mergeCell ref="A97:B97"/>
    <mergeCell ref="C97:D97"/>
    <mergeCell ref="E97:F97"/>
    <mergeCell ref="G97:H97"/>
    <mergeCell ref="I97:K97"/>
    <mergeCell ref="AJ101:AO101"/>
    <mergeCell ref="AJ102:AO102"/>
    <mergeCell ref="A103:B103"/>
    <mergeCell ref="C103:D103"/>
    <mergeCell ref="E103:F103"/>
    <mergeCell ref="G103:H103"/>
    <mergeCell ref="I103:K103"/>
    <mergeCell ref="L103:N103"/>
    <mergeCell ref="O103:P103"/>
    <mergeCell ref="Q103:R103"/>
    <mergeCell ref="AF99:AH99"/>
    <mergeCell ref="AJ99:AO99"/>
    <mergeCell ref="A100:B100"/>
    <mergeCell ref="C100:D100"/>
    <mergeCell ref="E100:F100"/>
    <mergeCell ref="G100:H100"/>
    <mergeCell ref="I100:K100"/>
    <mergeCell ref="L100:N100"/>
    <mergeCell ref="O100:P100"/>
    <mergeCell ref="L101:N101"/>
    <mergeCell ref="O101:P101"/>
    <mergeCell ref="Q101:R101"/>
    <mergeCell ref="S101:Z101"/>
    <mergeCell ref="AA101:AE101"/>
    <mergeCell ref="AF101:AH101"/>
    <mergeCell ref="A101:B101"/>
    <mergeCell ref="C101:D101"/>
    <mergeCell ref="E101:F101"/>
    <mergeCell ref="G101:H101"/>
    <mergeCell ref="I101:K101"/>
    <mergeCell ref="Q100:R100"/>
    <mergeCell ref="S100:Z100"/>
    <mergeCell ref="O104:P104"/>
    <mergeCell ref="Q104:R104"/>
    <mergeCell ref="S104:Z104"/>
    <mergeCell ref="AA104:AE104"/>
    <mergeCell ref="AF104:AH104"/>
    <mergeCell ref="AJ104:AO104"/>
    <mergeCell ref="A104:B104"/>
    <mergeCell ref="C104:D104"/>
    <mergeCell ref="E104:F104"/>
    <mergeCell ref="G104:H104"/>
    <mergeCell ref="I104:K104"/>
    <mergeCell ref="L104:N104"/>
    <mergeCell ref="C102:D102"/>
    <mergeCell ref="E102:F102"/>
    <mergeCell ref="G102:H102"/>
    <mergeCell ref="I102:K102"/>
    <mergeCell ref="A102:B102"/>
    <mergeCell ref="S103:Z103"/>
    <mergeCell ref="AA103:AE103"/>
    <mergeCell ref="AF103:AH103"/>
    <mergeCell ref="AJ103:AO103"/>
    <mergeCell ref="L102:N102"/>
    <mergeCell ref="O102:P102"/>
    <mergeCell ref="Q102:R102"/>
    <mergeCell ref="S102:Z102"/>
    <mergeCell ref="AA102:AE102"/>
    <mergeCell ref="AF102:AH102"/>
    <mergeCell ref="AF105:AH105"/>
    <mergeCell ref="AJ105:AO105"/>
    <mergeCell ref="A106:B106"/>
    <mergeCell ref="C106:D106"/>
    <mergeCell ref="E106:F106"/>
    <mergeCell ref="G106:H106"/>
    <mergeCell ref="I106:K106"/>
    <mergeCell ref="L106:N106"/>
    <mergeCell ref="O107:P107"/>
    <mergeCell ref="Q107:R107"/>
    <mergeCell ref="S107:Z107"/>
    <mergeCell ref="AA107:AE107"/>
    <mergeCell ref="A107:B107"/>
    <mergeCell ref="C107:D107"/>
    <mergeCell ref="E107:F107"/>
    <mergeCell ref="G107:H107"/>
    <mergeCell ref="I107:K107"/>
    <mergeCell ref="L107:N107"/>
    <mergeCell ref="L105:N105"/>
    <mergeCell ref="O105:P105"/>
    <mergeCell ref="Q105:R105"/>
    <mergeCell ref="S105:Z105"/>
    <mergeCell ref="AA105:AE105"/>
    <mergeCell ref="A105:B105"/>
    <mergeCell ref="C105:D105"/>
    <mergeCell ref="E105:F105"/>
    <mergeCell ref="G105:H105"/>
    <mergeCell ref="I105:K105"/>
    <mergeCell ref="O108:P108"/>
    <mergeCell ref="O109:P109"/>
    <mergeCell ref="Q109:R109"/>
    <mergeCell ref="S109:Z109"/>
    <mergeCell ref="AA109:AE109"/>
    <mergeCell ref="AF109:AH109"/>
    <mergeCell ref="AJ109:AO109"/>
    <mergeCell ref="A109:B109"/>
    <mergeCell ref="C109:D109"/>
    <mergeCell ref="E109:F109"/>
    <mergeCell ref="G109:H109"/>
    <mergeCell ref="I109:K109"/>
    <mergeCell ref="L109:N109"/>
    <mergeCell ref="O106:P106"/>
    <mergeCell ref="Q106:R106"/>
    <mergeCell ref="S106:Z106"/>
    <mergeCell ref="AA106:AE106"/>
    <mergeCell ref="AF106:AH106"/>
    <mergeCell ref="AJ106:AO106"/>
    <mergeCell ref="AF107:AH107"/>
    <mergeCell ref="AJ107:AO107"/>
    <mergeCell ref="S110:Z110"/>
    <mergeCell ref="AA110:AE110"/>
    <mergeCell ref="AF110:AH110"/>
    <mergeCell ref="AJ110:AO110"/>
    <mergeCell ref="AF108:AH108"/>
    <mergeCell ref="AJ108:AO108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AJ111:AO111"/>
    <mergeCell ref="A112:B112"/>
    <mergeCell ref="C112:D112"/>
    <mergeCell ref="E112:F112"/>
    <mergeCell ref="G112:H112"/>
    <mergeCell ref="I112:K112"/>
    <mergeCell ref="L112:N112"/>
    <mergeCell ref="O112:P112"/>
    <mergeCell ref="Q112:R112"/>
    <mergeCell ref="Q108:R108"/>
    <mergeCell ref="S108:Z108"/>
    <mergeCell ref="AA108:AE108"/>
    <mergeCell ref="A108:B108"/>
    <mergeCell ref="C108:D108"/>
    <mergeCell ref="E108:F108"/>
    <mergeCell ref="G108:H108"/>
    <mergeCell ref="I108:K108"/>
    <mergeCell ref="L108:N108"/>
    <mergeCell ref="A113:B113"/>
    <mergeCell ref="C113:D113"/>
    <mergeCell ref="E113:F113"/>
    <mergeCell ref="G113:H113"/>
    <mergeCell ref="I113:K113"/>
    <mergeCell ref="L113:N113"/>
    <mergeCell ref="C111:D111"/>
    <mergeCell ref="E111:F111"/>
    <mergeCell ref="G111:H111"/>
    <mergeCell ref="I111:K111"/>
    <mergeCell ref="AJ115:AO115"/>
    <mergeCell ref="L114:N114"/>
    <mergeCell ref="O114:P114"/>
    <mergeCell ref="Q114:R114"/>
    <mergeCell ref="S114:Z114"/>
    <mergeCell ref="AA114:AE114"/>
    <mergeCell ref="L115:N115"/>
    <mergeCell ref="O115:P115"/>
    <mergeCell ref="Q115:R115"/>
    <mergeCell ref="S115:Z115"/>
    <mergeCell ref="AA115:AE115"/>
    <mergeCell ref="AF115:AH115"/>
    <mergeCell ref="A111:B111"/>
    <mergeCell ref="S112:Z112"/>
    <mergeCell ref="AA112:AE112"/>
    <mergeCell ref="AF112:AH112"/>
    <mergeCell ref="AJ112:AO112"/>
    <mergeCell ref="L111:N111"/>
    <mergeCell ref="O111:P111"/>
    <mergeCell ref="Q111:R111"/>
    <mergeCell ref="S111:Z111"/>
    <mergeCell ref="AA111:AE111"/>
    <mergeCell ref="AF111:AH111"/>
    <mergeCell ref="I116:K116"/>
    <mergeCell ref="L116:N116"/>
    <mergeCell ref="O116:P116"/>
    <mergeCell ref="Q116:R116"/>
    <mergeCell ref="S116:Z116"/>
    <mergeCell ref="AA116:AE116"/>
    <mergeCell ref="O113:P113"/>
    <mergeCell ref="Q113:R113"/>
    <mergeCell ref="S113:Z113"/>
    <mergeCell ref="AA113:AE113"/>
    <mergeCell ref="AF113:AH113"/>
    <mergeCell ref="AJ113:AO113"/>
    <mergeCell ref="AA118:AE118"/>
    <mergeCell ref="AF118:AH118"/>
    <mergeCell ref="AJ118:AO118"/>
    <mergeCell ref="S117:Z117"/>
    <mergeCell ref="AA117:AE117"/>
    <mergeCell ref="AF116:AH116"/>
    <mergeCell ref="AJ116:AO116"/>
    <mergeCell ref="AF114:AH114"/>
    <mergeCell ref="AJ114:AO114"/>
    <mergeCell ref="A117:B117"/>
    <mergeCell ref="C117:D117"/>
    <mergeCell ref="E117:F117"/>
    <mergeCell ref="G117:H117"/>
    <mergeCell ref="I117:K117"/>
    <mergeCell ref="A114:B114"/>
    <mergeCell ref="C114:D114"/>
    <mergeCell ref="E114:F114"/>
    <mergeCell ref="G114:H114"/>
    <mergeCell ref="I114:K114"/>
    <mergeCell ref="Q117:R117"/>
    <mergeCell ref="A116:B116"/>
    <mergeCell ref="C116:D116"/>
    <mergeCell ref="E116:F116"/>
    <mergeCell ref="G116:H116"/>
    <mergeCell ref="L117:N117"/>
    <mergeCell ref="O117:P117"/>
    <mergeCell ref="A115:B115"/>
    <mergeCell ref="C115:D115"/>
    <mergeCell ref="E115:F115"/>
    <mergeCell ref="G115:H115"/>
    <mergeCell ref="I115:K115"/>
    <mergeCell ref="AJ119:AO119"/>
    <mergeCell ref="AJ120:AO120"/>
    <mergeCell ref="A121:B121"/>
    <mergeCell ref="C121:D121"/>
    <mergeCell ref="E121:F121"/>
    <mergeCell ref="G121:H121"/>
    <mergeCell ref="I121:K121"/>
    <mergeCell ref="L121:N121"/>
    <mergeCell ref="O121:P121"/>
    <mergeCell ref="Q121:R121"/>
    <mergeCell ref="AF117:AH117"/>
    <mergeCell ref="AJ117:AO117"/>
    <mergeCell ref="A118:B118"/>
    <mergeCell ref="C118:D118"/>
    <mergeCell ref="E118:F118"/>
    <mergeCell ref="G118:H118"/>
    <mergeCell ref="I118:K118"/>
    <mergeCell ref="L118:N118"/>
    <mergeCell ref="O118:P118"/>
    <mergeCell ref="L119:N119"/>
    <mergeCell ref="O119:P119"/>
    <mergeCell ref="Q119:R119"/>
    <mergeCell ref="S119:Z119"/>
    <mergeCell ref="AA119:AE119"/>
    <mergeCell ref="AF119:AH119"/>
    <mergeCell ref="A119:B119"/>
    <mergeCell ref="C119:D119"/>
    <mergeCell ref="E119:F119"/>
    <mergeCell ref="G119:H119"/>
    <mergeCell ref="I119:K119"/>
    <mergeCell ref="Q118:R118"/>
    <mergeCell ref="S118:Z118"/>
    <mergeCell ref="O122:P122"/>
    <mergeCell ref="Q122:R122"/>
    <mergeCell ref="S122:Z122"/>
    <mergeCell ref="AA122:AE122"/>
    <mergeCell ref="AF122:AH122"/>
    <mergeCell ref="AJ122:AO122"/>
    <mergeCell ref="A122:B122"/>
    <mergeCell ref="C122:D122"/>
    <mergeCell ref="E122:F122"/>
    <mergeCell ref="G122:H122"/>
    <mergeCell ref="I122:K122"/>
    <mergeCell ref="L122:N122"/>
    <mergeCell ref="C120:D120"/>
    <mergeCell ref="E120:F120"/>
    <mergeCell ref="G120:H120"/>
    <mergeCell ref="I120:K120"/>
    <mergeCell ref="A120:B120"/>
    <mergeCell ref="S121:Z121"/>
    <mergeCell ref="AA121:AE121"/>
    <mergeCell ref="AF121:AH121"/>
    <mergeCell ref="AJ121:AO121"/>
    <mergeCell ref="L120:N120"/>
    <mergeCell ref="O120:P120"/>
    <mergeCell ref="Q120:R120"/>
    <mergeCell ref="S120:Z120"/>
    <mergeCell ref="AA120:AE120"/>
    <mergeCell ref="AF120:AH120"/>
    <mergeCell ref="AF123:AH123"/>
    <mergeCell ref="AJ123:AO123"/>
    <mergeCell ref="A124:B124"/>
    <mergeCell ref="C124:D124"/>
    <mergeCell ref="E124:F124"/>
    <mergeCell ref="G124:H124"/>
    <mergeCell ref="I124:K124"/>
    <mergeCell ref="L124:N124"/>
    <mergeCell ref="O125:P125"/>
    <mergeCell ref="Q125:R125"/>
    <mergeCell ref="S125:Z125"/>
    <mergeCell ref="AA125:AE125"/>
    <mergeCell ref="A125:B125"/>
    <mergeCell ref="C125:D125"/>
    <mergeCell ref="E125:F125"/>
    <mergeCell ref="G125:H125"/>
    <mergeCell ref="I125:K125"/>
    <mergeCell ref="L125:N125"/>
    <mergeCell ref="L123:N123"/>
    <mergeCell ref="O123:P123"/>
    <mergeCell ref="Q123:R123"/>
    <mergeCell ref="S123:Z123"/>
    <mergeCell ref="AA123:AE123"/>
    <mergeCell ref="A123:B123"/>
    <mergeCell ref="C123:D123"/>
    <mergeCell ref="E123:F123"/>
    <mergeCell ref="G123:H123"/>
    <mergeCell ref="I123:K123"/>
    <mergeCell ref="O126:P126"/>
    <mergeCell ref="O127:P127"/>
    <mergeCell ref="Q127:R127"/>
    <mergeCell ref="S127:Z127"/>
    <mergeCell ref="AA127:AE127"/>
    <mergeCell ref="AF127:AH127"/>
    <mergeCell ref="AJ127:AO127"/>
    <mergeCell ref="A127:B127"/>
    <mergeCell ref="C127:D127"/>
    <mergeCell ref="E127:F127"/>
    <mergeCell ref="G127:H127"/>
    <mergeCell ref="I127:K127"/>
    <mergeCell ref="L127:N127"/>
    <mergeCell ref="O124:P124"/>
    <mergeCell ref="Q124:R124"/>
    <mergeCell ref="S124:Z124"/>
    <mergeCell ref="AA124:AE124"/>
    <mergeCell ref="AF124:AH124"/>
    <mergeCell ref="AJ124:AO124"/>
    <mergeCell ref="AF125:AH125"/>
    <mergeCell ref="AJ125:AO125"/>
    <mergeCell ref="S128:Z128"/>
    <mergeCell ref="AA128:AE128"/>
    <mergeCell ref="AF128:AH128"/>
    <mergeCell ref="AJ128:AO128"/>
    <mergeCell ref="AF126:AH126"/>
    <mergeCell ref="AJ126:AO126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AJ129:AO129"/>
    <mergeCell ref="A130:B130"/>
    <mergeCell ref="C130:D130"/>
    <mergeCell ref="E130:F130"/>
    <mergeCell ref="G130:H130"/>
    <mergeCell ref="I130:K130"/>
    <mergeCell ref="L130:N130"/>
    <mergeCell ref="O130:P130"/>
    <mergeCell ref="Q130:R130"/>
    <mergeCell ref="Q126:R126"/>
    <mergeCell ref="S126:Z126"/>
    <mergeCell ref="AA126:AE126"/>
    <mergeCell ref="A126:B126"/>
    <mergeCell ref="C126:D126"/>
    <mergeCell ref="E126:F126"/>
    <mergeCell ref="G126:H126"/>
    <mergeCell ref="I126:K126"/>
    <mergeCell ref="L126:N126"/>
    <mergeCell ref="A131:B131"/>
    <mergeCell ref="C131:D131"/>
    <mergeCell ref="E131:F131"/>
    <mergeCell ref="G131:H131"/>
    <mergeCell ref="I131:K131"/>
    <mergeCell ref="L131:N131"/>
    <mergeCell ref="C129:D129"/>
    <mergeCell ref="E129:F129"/>
    <mergeCell ref="G129:H129"/>
    <mergeCell ref="I129:K129"/>
    <mergeCell ref="AJ133:AO133"/>
    <mergeCell ref="L132:N132"/>
    <mergeCell ref="O132:P132"/>
    <mergeCell ref="Q132:R132"/>
    <mergeCell ref="S132:Z132"/>
    <mergeCell ref="AA132:AE132"/>
    <mergeCell ref="L133:N133"/>
    <mergeCell ref="O133:P133"/>
    <mergeCell ref="Q133:R133"/>
    <mergeCell ref="S133:Z133"/>
    <mergeCell ref="AA133:AE133"/>
    <mergeCell ref="AF133:AH133"/>
    <mergeCell ref="A129:B129"/>
    <mergeCell ref="S130:Z130"/>
    <mergeCell ref="AA130:AE130"/>
    <mergeCell ref="AF130:AH130"/>
    <mergeCell ref="AJ130:AO130"/>
    <mergeCell ref="L129:N129"/>
    <mergeCell ref="O129:P129"/>
    <mergeCell ref="Q129:R129"/>
    <mergeCell ref="S129:Z129"/>
    <mergeCell ref="AA129:AE129"/>
    <mergeCell ref="AF129:AH129"/>
    <mergeCell ref="I134:K134"/>
    <mergeCell ref="L134:N134"/>
    <mergeCell ref="O134:P134"/>
    <mergeCell ref="Q134:R134"/>
    <mergeCell ref="S134:Z134"/>
    <mergeCell ref="AA134:AE134"/>
    <mergeCell ref="O131:P131"/>
    <mergeCell ref="Q131:R131"/>
    <mergeCell ref="S131:Z131"/>
    <mergeCell ref="AA131:AE131"/>
    <mergeCell ref="AF131:AH131"/>
    <mergeCell ref="AJ131:AO131"/>
    <mergeCell ref="AA136:AE136"/>
    <mergeCell ref="AF136:AH136"/>
    <mergeCell ref="AJ136:AO136"/>
    <mergeCell ref="S135:Z135"/>
    <mergeCell ref="AA135:AE135"/>
    <mergeCell ref="AF134:AH134"/>
    <mergeCell ref="AJ134:AO134"/>
    <mergeCell ref="AF132:AH132"/>
    <mergeCell ref="AJ132:AO132"/>
    <mergeCell ref="A135:B135"/>
    <mergeCell ref="C135:D135"/>
    <mergeCell ref="E135:F135"/>
    <mergeCell ref="G135:H135"/>
    <mergeCell ref="I135:K135"/>
    <mergeCell ref="A132:B132"/>
    <mergeCell ref="C132:D132"/>
    <mergeCell ref="E132:F132"/>
    <mergeCell ref="G132:H132"/>
    <mergeCell ref="I132:K132"/>
    <mergeCell ref="Q135:R135"/>
    <mergeCell ref="A134:B134"/>
    <mergeCell ref="C134:D134"/>
    <mergeCell ref="E134:F134"/>
    <mergeCell ref="G134:H134"/>
    <mergeCell ref="L135:N135"/>
    <mergeCell ref="O135:P135"/>
    <mergeCell ref="A133:B133"/>
    <mergeCell ref="C133:D133"/>
    <mergeCell ref="E133:F133"/>
    <mergeCell ref="G133:H133"/>
    <mergeCell ref="I133:K133"/>
    <mergeCell ref="AJ137:AO137"/>
    <mergeCell ref="AJ138:AO138"/>
    <mergeCell ref="A139:B139"/>
    <mergeCell ref="C139:D139"/>
    <mergeCell ref="E139:F139"/>
    <mergeCell ref="G139:H139"/>
    <mergeCell ref="I139:K139"/>
    <mergeCell ref="L139:N139"/>
    <mergeCell ref="O139:P139"/>
    <mergeCell ref="Q139:R139"/>
    <mergeCell ref="AF135:AH135"/>
    <mergeCell ref="AJ135:AO135"/>
    <mergeCell ref="A136:B136"/>
    <mergeCell ref="C136:D136"/>
    <mergeCell ref="E136:F136"/>
    <mergeCell ref="G136:H136"/>
    <mergeCell ref="I136:K136"/>
    <mergeCell ref="L136:N136"/>
    <mergeCell ref="O136:P136"/>
    <mergeCell ref="L137:N137"/>
    <mergeCell ref="O137:P137"/>
    <mergeCell ref="Q137:R137"/>
    <mergeCell ref="S137:Z137"/>
    <mergeCell ref="AA137:AE137"/>
    <mergeCell ref="AF137:AH137"/>
    <mergeCell ref="A137:B137"/>
    <mergeCell ref="C137:D137"/>
    <mergeCell ref="E137:F137"/>
    <mergeCell ref="G137:H137"/>
    <mergeCell ref="I137:K137"/>
    <mergeCell ref="Q136:R136"/>
    <mergeCell ref="S136:Z136"/>
    <mergeCell ref="O140:P140"/>
    <mergeCell ref="Q140:R140"/>
    <mergeCell ref="S140:Z140"/>
    <mergeCell ref="AA140:AE140"/>
    <mergeCell ref="AF140:AH140"/>
    <mergeCell ref="AJ140:AO140"/>
    <mergeCell ref="A140:B140"/>
    <mergeCell ref="C140:D140"/>
    <mergeCell ref="E140:F140"/>
    <mergeCell ref="G140:H140"/>
    <mergeCell ref="I140:K140"/>
    <mergeCell ref="L140:N140"/>
    <mergeCell ref="C138:D138"/>
    <mergeCell ref="E138:F138"/>
    <mergeCell ref="G138:H138"/>
    <mergeCell ref="I138:K138"/>
    <mergeCell ref="A138:B138"/>
    <mergeCell ref="S139:Z139"/>
    <mergeCell ref="AA139:AE139"/>
    <mergeCell ref="AF139:AH139"/>
    <mergeCell ref="AJ139:AO139"/>
    <mergeCell ref="L138:N138"/>
    <mergeCell ref="O138:P138"/>
    <mergeCell ref="Q138:R138"/>
    <mergeCell ref="S138:Z138"/>
    <mergeCell ref="AA138:AE138"/>
    <mergeCell ref="AF138:AH138"/>
    <mergeCell ref="AF141:AH141"/>
    <mergeCell ref="AJ141:AO141"/>
    <mergeCell ref="A142:B142"/>
    <mergeCell ref="C142:D142"/>
    <mergeCell ref="E142:F142"/>
    <mergeCell ref="G142:H142"/>
    <mergeCell ref="I142:K142"/>
    <mergeCell ref="L142:N142"/>
    <mergeCell ref="O143:P143"/>
    <mergeCell ref="Q143:R143"/>
    <mergeCell ref="S143:Z143"/>
    <mergeCell ref="AA143:AE143"/>
    <mergeCell ref="A143:B143"/>
    <mergeCell ref="C143:D143"/>
    <mergeCell ref="E143:F143"/>
    <mergeCell ref="G143:H143"/>
    <mergeCell ref="I143:K143"/>
    <mergeCell ref="L143:N143"/>
    <mergeCell ref="L141:N141"/>
    <mergeCell ref="O141:P141"/>
    <mergeCell ref="Q141:R141"/>
    <mergeCell ref="S141:Z141"/>
    <mergeCell ref="AA141:AE141"/>
    <mergeCell ref="A141:B141"/>
    <mergeCell ref="C141:D141"/>
    <mergeCell ref="E141:F141"/>
    <mergeCell ref="G141:H141"/>
    <mergeCell ref="I141:K141"/>
    <mergeCell ref="O144:P144"/>
    <mergeCell ref="O145:P145"/>
    <mergeCell ref="Q145:R145"/>
    <mergeCell ref="S145:Z145"/>
    <mergeCell ref="AA145:AE145"/>
    <mergeCell ref="AF145:AH145"/>
    <mergeCell ref="AJ145:AO145"/>
    <mergeCell ref="A145:B145"/>
    <mergeCell ref="C145:D145"/>
    <mergeCell ref="E145:F145"/>
    <mergeCell ref="G145:H145"/>
    <mergeCell ref="I145:K145"/>
    <mergeCell ref="L145:N145"/>
    <mergeCell ref="O142:P142"/>
    <mergeCell ref="Q142:R142"/>
    <mergeCell ref="S142:Z142"/>
    <mergeCell ref="AA142:AE142"/>
    <mergeCell ref="AF142:AH142"/>
    <mergeCell ref="AJ142:AO142"/>
    <mergeCell ref="AF143:AH143"/>
    <mergeCell ref="AJ143:AO143"/>
    <mergeCell ref="S146:Z146"/>
    <mergeCell ref="AA146:AE146"/>
    <mergeCell ref="AF146:AH146"/>
    <mergeCell ref="AJ146:AO146"/>
    <mergeCell ref="AF144:AH144"/>
    <mergeCell ref="AJ144:AO144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AJ147:AO147"/>
    <mergeCell ref="A148:B148"/>
    <mergeCell ref="C148:D148"/>
    <mergeCell ref="E148:F148"/>
    <mergeCell ref="G148:H148"/>
    <mergeCell ref="I148:K148"/>
    <mergeCell ref="L148:N148"/>
    <mergeCell ref="O148:P148"/>
    <mergeCell ref="Q148:R148"/>
    <mergeCell ref="Q144:R144"/>
    <mergeCell ref="S144:Z144"/>
    <mergeCell ref="AA144:AE144"/>
    <mergeCell ref="A144:B144"/>
    <mergeCell ref="C144:D144"/>
    <mergeCell ref="E144:F144"/>
    <mergeCell ref="G144:H144"/>
    <mergeCell ref="I144:K144"/>
    <mergeCell ref="L144:N144"/>
    <mergeCell ref="A149:B149"/>
    <mergeCell ref="C149:D149"/>
    <mergeCell ref="E149:F149"/>
    <mergeCell ref="G149:H149"/>
    <mergeCell ref="I149:K149"/>
    <mergeCell ref="L149:N149"/>
    <mergeCell ref="C147:D147"/>
    <mergeCell ref="E147:F147"/>
    <mergeCell ref="G147:H147"/>
    <mergeCell ref="I147:K147"/>
    <mergeCell ref="AJ151:AO151"/>
    <mergeCell ref="L150:N150"/>
    <mergeCell ref="O150:P150"/>
    <mergeCell ref="Q150:R150"/>
    <mergeCell ref="S150:Z150"/>
    <mergeCell ref="AA150:AE150"/>
    <mergeCell ref="L151:N151"/>
    <mergeCell ref="O151:P151"/>
    <mergeCell ref="Q151:R151"/>
    <mergeCell ref="S151:Z151"/>
    <mergeCell ref="AA151:AE151"/>
    <mergeCell ref="AF151:AH151"/>
    <mergeCell ref="A147:B147"/>
    <mergeCell ref="S148:Z148"/>
    <mergeCell ref="AA148:AE148"/>
    <mergeCell ref="AF148:AH148"/>
    <mergeCell ref="AJ148:AO148"/>
    <mergeCell ref="L147:N147"/>
    <mergeCell ref="O147:P147"/>
    <mergeCell ref="Q147:R147"/>
    <mergeCell ref="S147:Z147"/>
    <mergeCell ref="AA147:AE147"/>
    <mergeCell ref="AF147:AH147"/>
    <mergeCell ref="I152:K152"/>
    <mergeCell ref="L152:N152"/>
    <mergeCell ref="O152:P152"/>
    <mergeCell ref="Q152:R152"/>
    <mergeCell ref="S152:Z152"/>
    <mergeCell ref="AA152:AE152"/>
    <mergeCell ref="O149:P149"/>
    <mergeCell ref="Q149:R149"/>
    <mergeCell ref="S149:Z149"/>
    <mergeCell ref="AA149:AE149"/>
    <mergeCell ref="AF149:AH149"/>
    <mergeCell ref="AJ149:AO149"/>
    <mergeCell ref="AA154:AE154"/>
    <mergeCell ref="AF154:AH154"/>
    <mergeCell ref="AJ154:AO154"/>
    <mergeCell ref="S153:Z153"/>
    <mergeCell ref="AA153:AE153"/>
    <mergeCell ref="AF152:AH152"/>
    <mergeCell ref="AJ152:AO152"/>
    <mergeCell ref="AF150:AH150"/>
    <mergeCell ref="AJ150:AO150"/>
    <mergeCell ref="A153:B153"/>
    <mergeCell ref="C153:D153"/>
    <mergeCell ref="E153:F153"/>
    <mergeCell ref="G153:H153"/>
    <mergeCell ref="I153:K153"/>
    <mergeCell ref="A150:B150"/>
    <mergeCell ref="C150:D150"/>
    <mergeCell ref="E150:F150"/>
    <mergeCell ref="G150:H150"/>
    <mergeCell ref="I150:K150"/>
    <mergeCell ref="Q153:R153"/>
    <mergeCell ref="A152:B152"/>
    <mergeCell ref="C152:D152"/>
    <mergeCell ref="E152:F152"/>
    <mergeCell ref="G152:H152"/>
    <mergeCell ref="L153:N153"/>
    <mergeCell ref="O153:P153"/>
    <mergeCell ref="A151:B151"/>
    <mergeCell ref="C151:D151"/>
    <mergeCell ref="E151:F151"/>
    <mergeCell ref="G151:H151"/>
    <mergeCell ref="I151:K151"/>
    <mergeCell ref="AJ155:AO155"/>
    <mergeCell ref="AJ156:AO156"/>
    <mergeCell ref="A157:B157"/>
    <mergeCell ref="C157:D157"/>
    <mergeCell ref="E157:F157"/>
    <mergeCell ref="G157:H157"/>
    <mergeCell ref="I157:K157"/>
    <mergeCell ref="L157:N157"/>
    <mergeCell ref="O157:P157"/>
    <mergeCell ref="Q157:R157"/>
    <mergeCell ref="AF153:AH153"/>
    <mergeCell ref="AJ153:AO153"/>
    <mergeCell ref="A154:B154"/>
    <mergeCell ref="C154:D154"/>
    <mergeCell ref="E154:F154"/>
    <mergeCell ref="G154:H154"/>
    <mergeCell ref="I154:K154"/>
    <mergeCell ref="L154:N154"/>
    <mergeCell ref="O154:P154"/>
    <mergeCell ref="L155:N155"/>
    <mergeCell ref="O155:P155"/>
    <mergeCell ref="Q155:R155"/>
    <mergeCell ref="S155:Z155"/>
    <mergeCell ref="AA155:AE155"/>
    <mergeCell ref="AF155:AH155"/>
    <mergeCell ref="A155:B155"/>
    <mergeCell ref="C155:D155"/>
    <mergeCell ref="E155:F155"/>
    <mergeCell ref="G155:H155"/>
    <mergeCell ref="I155:K155"/>
    <mergeCell ref="Q154:R154"/>
    <mergeCell ref="S154:Z154"/>
    <mergeCell ref="O158:P158"/>
    <mergeCell ref="Q158:R158"/>
    <mergeCell ref="S158:Z158"/>
    <mergeCell ref="AA158:AE158"/>
    <mergeCell ref="AF158:AH158"/>
    <mergeCell ref="AJ158:AO158"/>
    <mergeCell ref="A158:B158"/>
    <mergeCell ref="C158:D158"/>
    <mergeCell ref="E158:F158"/>
    <mergeCell ref="G158:H158"/>
    <mergeCell ref="I158:K158"/>
    <mergeCell ref="L158:N158"/>
    <mergeCell ref="C156:D156"/>
    <mergeCell ref="E156:F156"/>
    <mergeCell ref="G156:H156"/>
    <mergeCell ref="I156:K156"/>
    <mergeCell ref="A156:B156"/>
    <mergeCell ref="S157:Z157"/>
    <mergeCell ref="AA157:AE157"/>
    <mergeCell ref="AF157:AH157"/>
    <mergeCell ref="AJ157:AO157"/>
    <mergeCell ref="L156:N156"/>
    <mergeCell ref="O156:P156"/>
    <mergeCell ref="Q156:R156"/>
    <mergeCell ref="S156:Z156"/>
    <mergeCell ref="AA156:AE156"/>
    <mergeCell ref="AF156:AH156"/>
    <mergeCell ref="AF159:AH159"/>
    <mergeCell ref="AJ159:AO159"/>
    <mergeCell ref="A160:B160"/>
    <mergeCell ref="C160:D160"/>
    <mergeCell ref="E160:F160"/>
    <mergeCell ref="G160:H160"/>
    <mergeCell ref="I160:K160"/>
    <mergeCell ref="L160:N160"/>
    <mergeCell ref="O161:P161"/>
    <mergeCell ref="Q161:R161"/>
    <mergeCell ref="S161:Z161"/>
    <mergeCell ref="AA161:AE161"/>
    <mergeCell ref="A161:B161"/>
    <mergeCell ref="C161:D161"/>
    <mergeCell ref="E161:F161"/>
    <mergeCell ref="G161:H161"/>
    <mergeCell ref="I161:K161"/>
    <mergeCell ref="L161:N161"/>
    <mergeCell ref="L159:N159"/>
    <mergeCell ref="O159:P159"/>
    <mergeCell ref="Q159:R159"/>
    <mergeCell ref="S159:Z159"/>
    <mergeCell ref="AA159:AE159"/>
    <mergeCell ref="A159:B159"/>
    <mergeCell ref="C159:D159"/>
    <mergeCell ref="E159:F159"/>
    <mergeCell ref="G159:H159"/>
    <mergeCell ref="I159:K159"/>
    <mergeCell ref="O162:P162"/>
    <mergeCell ref="O163:P163"/>
    <mergeCell ref="Q163:R163"/>
    <mergeCell ref="S163:Z163"/>
    <mergeCell ref="AA163:AE163"/>
    <mergeCell ref="AF163:AH163"/>
    <mergeCell ref="AJ163:AO163"/>
    <mergeCell ref="A163:B163"/>
    <mergeCell ref="C163:D163"/>
    <mergeCell ref="E163:F163"/>
    <mergeCell ref="G163:H163"/>
    <mergeCell ref="I163:K163"/>
    <mergeCell ref="L163:N163"/>
    <mergeCell ref="O160:P160"/>
    <mergeCell ref="Q160:R160"/>
    <mergeCell ref="S160:Z160"/>
    <mergeCell ref="AA160:AE160"/>
    <mergeCell ref="AF160:AH160"/>
    <mergeCell ref="AJ160:AO160"/>
    <mergeCell ref="AF161:AH161"/>
    <mergeCell ref="AJ161:AO161"/>
    <mergeCell ref="S164:Z164"/>
    <mergeCell ref="AA164:AE164"/>
    <mergeCell ref="AF164:AH164"/>
    <mergeCell ref="AJ164:AO164"/>
    <mergeCell ref="AF162:AH162"/>
    <mergeCell ref="AJ162:AO162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AJ165:AO165"/>
    <mergeCell ref="A166:B166"/>
    <mergeCell ref="C166:D166"/>
    <mergeCell ref="E166:F166"/>
    <mergeCell ref="G166:H166"/>
    <mergeCell ref="I166:K166"/>
    <mergeCell ref="L166:N166"/>
    <mergeCell ref="O166:P166"/>
    <mergeCell ref="Q166:R166"/>
    <mergeCell ref="Q162:R162"/>
    <mergeCell ref="S162:Z162"/>
    <mergeCell ref="AA162:AE162"/>
    <mergeCell ref="A162:B162"/>
    <mergeCell ref="C162:D162"/>
    <mergeCell ref="E162:F162"/>
    <mergeCell ref="G162:H162"/>
    <mergeCell ref="I162:K162"/>
    <mergeCell ref="L162:N162"/>
    <mergeCell ref="A167:B167"/>
    <mergeCell ref="C167:D167"/>
    <mergeCell ref="E167:F167"/>
    <mergeCell ref="G167:H167"/>
    <mergeCell ref="I167:K167"/>
    <mergeCell ref="L167:N167"/>
    <mergeCell ref="C165:D165"/>
    <mergeCell ref="E165:F165"/>
    <mergeCell ref="G165:H165"/>
    <mergeCell ref="I165:K165"/>
    <mergeCell ref="AJ169:AO169"/>
    <mergeCell ref="L168:N168"/>
    <mergeCell ref="O168:P168"/>
    <mergeCell ref="Q168:R168"/>
    <mergeCell ref="S168:Z168"/>
    <mergeCell ref="AA168:AE168"/>
    <mergeCell ref="L169:N169"/>
    <mergeCell ref="O169:P169"/>
    <mergeCell ref="Q169:R169"/>
    <mergeCell ref="S169:Z169"/>
    <mergeCell ref="AA169:AE169"/>
    <mergeCell ref="AF169:AH169"/>
    <mergeCell ref="A165:B165"/>
    <mergeCell ref="S166:Z166"/>
    <mergeCell ref="AA166:AE166"/>
    <mergeCell ref="AF166:AH166"/>
    <mergeCell ref="AJ166:AO166"/>
    <mergeCell ref="L165:N165"/>
    <mergeCell ref="O165:P165"/>
    <mergeCell ref="Q165:R165"/>
    <mergeCell ref="S165:Z165"/>
    <mergeCell ref="AA165:AE165"/>
    <mergeCell ref="AF165:AH165"/>
    <mergeCell ref="I170:K170"/>
    <mergeCell ref="L170:N170"/>
    <mergeCell ref="O170:P170"/>
    <mergeCell ref="Q170:R170"/>
    <mergeCell ref="S170:Z170"/>
    <mergeCell ref="AA170:AE170"/>
    <mergeCell ref="O167:P167"/>
    <mergeCell ref="Q167:R167"/>
    <mergeCell ref="S167:Z167"/>
    <mergeCell ref="AA167:AE167"/>
    <mergeCell ref="AF167:AH167"/>
    <mergeCell ref="AJ167:AO167"/>
    <mergeCell ref="AA172:AE172"/>
    <mergeCell ref="AF172:AH172"/>
    <mergeCell ref="AJ172:AO172"/>
    <mergeCell ref="S171:Z171"/>
    <mergeCell ref="AA171:AE171"/>
    <mergeCell ref="AF170:AH170"/>
    <mergeCell ref="AJ170:AO170"/>
    <mergeCell ref="AF168:AH168"/>
    <mergeCell ref="AJ168:AO168"/>
    <mergeCell ref="A171:B171"/>
    <mergeCell ref="C171:D171"/>
    <mergeCell ref="E171:F171"/>
    <mergeCell ref="G171:H171"/>
    <mergeCell ref="I171:K171"/>
    <mergeCell ref="A168:B168"/>
    <mergeCell ref="C168:D168"/>
    <mergeCell ref="E168:F168"/>
    <mergeCell ref="G168:H168"/>
    <mergeCell ref="I168:K168"/>
    <mergeCell ref="Q171:R171"/>
    <mergeCell ref="A170:B170"/>
    <mergeCell ref="C170:D170"/>
    <mergeCell ref="E170:F170"/>
    <mergeCell ref="G170:H170"/>
    <mergeCell ref="L171:N171"/>
    <mergeCell ref="O171:P171"/>
    <mergeCell ref="A169:B169"/>
    <mergeCell ref="C169:D169"/>
    <mergeCell ref="E169:F169"/>
    <mergeCell ref="G169:H169"/>
    <mergeCell ref="I169:K169"/>
    <mergeCell ref="AJ173:AO173"/>
    <mergeCell ref="AJ174:AO174"/>
    <mergeCell ref="A175:B175"/>
    <mergeCell ref="C175:D175"/>
    <mergeCell ref="E175:F175"/>
    <mergeCell ref="G175:H175"/>
    <mergeCell ref="I175:K175"/>
    <mergeCell ref="L175:N175"/>
    <mergeCell ref="O175:P175"/>
    <mergeCell ref="Q175:R175"/>
    <mergeCell ref="AF171:AH171"/>
    <mergeCell ref="AJ171:AO171"/>
    <mergeCell ref="A172:B172"/>
    <mergeCell ref="C172:D172"/>
    <mergeCell ref="E172:F172"/>
    <mergeCell ref="G172:H172"/>
    <mergeCell ref="I172:K172"/>
    <mergeCell ref="L172:N172"/>
    <mergeCell ref="O172:P172"/>
    <mergeCell ref="L173:N173"/>
    <mergeCell ref="O173:P173"/>
    <mergeCell ref="Q173:R173"/>
    <mergeCell ref="S173:Z173"/>
    <mergeCell ref="AA173:AE173"/>
    <mergeCell ref="AF173:AH173"/>
    <mergeCell ref="A173:B173"/>
    <mergeCell ref="C173:D173"/>
    <mergeCell ref="E173:F173"/>
    <mergeCell ref="G173:H173"/>
    <mergeCell ref="I173:K173"/>
    <mergeCell ref="Q172:R172"/>
    <mergeCell ref="S172:Z172"/>
    <mergeCell ref="O176:P176"/>
    <mergeCell ref="Q176:R176"/>
    <mergeCell ref="S176:Z176"/>
    <mergeCell ref="AA176:AE176"/>
    <mergeCell ref="AF176:AH176"/>
    <mergeCell ref="AJ176:AO176"/>
    <mergeCell ref="A176:B176"/>
    <mergeCell ref="C176:D176"/>
    <mergeCell ref="E176:F176"/>
    <mergeCell ref="G176:H176"/>
    <mergeCell ref="I176:K176"/>
    <mergeCell ref="L176:N176"/>
    <mergeCell ref="C174:D174"/>
    <mergeCell ref="E174:F174"/>
    <mergeCell ref="G174:H174"/>
    <mergeCell ref="I174:K174"/>
    <mergeCell ref="A174:B174"/>
    <mergeCell ref="S175:Z175"/>
    <mergeCell ref="AA175:AE175"/>
    <mergeCell ref="AF175:AH175"/>
    <mergeCell ref="AJ175:AO175"/>
    <mergeCell ref="L174:N174"/>
    <mergeCell ref="O174:P174"/>
    <mergeCell ref="Q174:R174"/>
    <mergeCell ref="S174:Z174"/>
    <mergeCell ref="AA174:AE174"/>
    <mergeCell ref="AF174:AH174"/>
    <mergeCell ref="AF177:AH177"/>
    <mergeCell ref="AJ177:AO177"/>
    <mergeCell ref="A178:B178"/>
    <mergeCell ref="C178:D178"/>
    <mergeCell ref="E178:F178"/>
    <mergeCell ref="G178:H178"/>
    <mergeCell ref="I178:K178"/>
    <mergeCell ref="L178:N178"/>
    <mergeCell ref="O179:P179"/>
    <mergeCell ref="Q179:R179"/>
    <mergeCell ref="S179:Z179"/>
    <mergeCell ref="AA179:AE179"/>
    <mergeCell ref="A179:B179"/>
    <mergeCell ref="C179:D179"/>
    <mergeCell ref="E179:F179"/>
    <mergeCell ref="G179:H179"/>
    <mergeCell ref="I179:K179"/>
    <mergeCell ref="L179:N179"/>
    <mergeCell ref="L177:N177"/>
    <mergeCell ref="O177:P177"/>
    <mergeCell ref="Q177:R177"/>
    <mergeCell ref="S177:Z177"/>
    <mergeCell ref="AA177:AE177"/>
    <mergeCell ref="A177:B177"/>
    <mergeCell ref="C177:D177"/>
    <mergeCell ref="E177:F177"/>
    <mergeCell ref="G177:H177"/>
    <mergeCell ref="I177:K177"/>
    <mergeCell ref="O180:P180"/>
    <mergeCell ref="O181:P181"/>
    <mergeCell ref="Q181:R181"/>
    <mergeCell ref="S181:Z181"/>
    <mergeCell ref="AA181:AE181"/>
    <mergeCell ref="AF181:AH181"/>
    <mergeCell ref="AJ181:AO181"/>
    <mergeCell ref="A181:B181"/>
    <mergeCell ref="C181:D181"/>
    <mergeCell ref="E181:F181"/>
    <mergeCell ref="G181:H181"/>
    <mergeCell ref="I181:K181"/>
    <mergeCell ref="L181:N181"/>
    <mergeCell ref="O178:P178"/>
    <mergeCell ref="Q178:R178"/>
    <mergeCell ref="S178:Z178"/>
    <mergeCell ref="AA178:AE178"/>
    <mergeCell ref="AF178:AH178"/>
    <mergeCell ref="AJ178:AO178"/>
    <mergeCell ref="AF179:AH179"/>
    <mergeCell ref="AJ179:AO179"/>
    <mergeCell ref="S182:Z182"/>
    <mergeCell ref="AA182:AE182"/>
    <mergeCell ref="AF182:AH182"/>
    <mergeCell ref="AJ182:AO182"/>
    <mergeCell ref="AF180:AH180"/>
    <mergeCell ref="AJ180:AO180"/>
    <mergeCell ref="A182:B182"/>
    <mergeCell ref="C182:D182"/>
    <mergeCell ref="E182:F182"/>
    <mergeCell ref="G182:H182"/>
    <mergeCell ref="I182:K182"/>
    <mergeCell ref="L182:N182"/>
    <mergeCell ref="O182:P182"/>
    <mergeCell ref="Q182:R182"/>
    <mergeCell ref="AJ183:AO183"/>
    <mergeCell ref="A184:B184"/>
    <mergeCell ref="C184:D184"/>
    <mergeCell ref="E184:F184"/>
    <mergeCell ref="G184:H184"/>
    <mergeCell ref="I184:K184"/>
    <mergeCell ref="L184:N184"/>
    <mergeCell ref="O184:P184"/>
    <mergeCell ref="Q184:R184"/>
    <mergeCell ref="Q180:R180"/>
    <mergeCell ref="S180:Z180"/>
    <mergeCell ref="AA180:AE180"/>
    <mergeCell ref="A180:B180"/>
    <mergeCell ref="C180:D180"/>
    <mergeCell ref="E180:F180"/>
    <mergeCell ref="G180:H180"/>
    <mergeCell ref="I180:K180"/>
    <mergeCell ref="L180:N180"/>
    <mergeCell ref="A185:B185"/>
    <mergeCell ref="C185:D185"/>
    <mergeCell ref="E185:F185"/>
    <mergeCell ref="G185:H185"/>
    <mergeCell ref="I185:K185"/>
    <mergeCell ref="L185:N185"/>
    <mergeCell ref="C183:D183"/>
    <mergeCell ref="E183:F183"/>
    <mergeCell ref="G183:H183"/>
    <mergeCell ref="I183:K183"/>
    <mergeCell ref="AJ187:AO187"/>
    <mergeCell ref="L186:N186"/>
    <mergeCell ref="O186:P186"/>
    <mergeCell ref="Q186:R186"/>
    <mergeCell ref="S186:Z186"/>
    <mergeCell ref="AA186:AE186"/>
    <mergeCell ref="L187:N187"/>
    <mergeCell ref="O187:P187"/>
    <mergeCell ref="Q187:R187"/>
    <mergeCell ref="S187:Z187"/>
    <mergeCell ref="AA187:AE187"/>
    <mergeCell ref="AF187:AH187"/>
    <mergeCell ref="A183:B183"/>
    <mergeCell ref="S184:Z184"/>
    <mergeCell ref="AA184:AE184"/>
    <mergeCell ref="AF184:AH184"/>
    <mergeCell ref="AJ184:AO184"/>
    <mergeCell ref="L183:N183"/>
    <mergeCell ref="O183:P183"/>
    <mergeCell ref="Q183:R183"/>
    <mergeCell ref="S183:Z183"/>
    <mergeCell ref="AA183:AE183"/>
    <mergeCell ref="AF183:AH183"/>
    <mergeCell ref="I188:K188"/>
    <mergeCell ref="L188:N188"/>
    <mergeCell ref="O188:P188"/>
    <mergeCell ref="Q188:R188"/>
    <mergeCell ref="S188:Z188"/>
    <mergeCell ref="AA188:AE188"/>
    <mergeCell ref="O185:P185"/>
    <mergeCell ref="Q185:R185"/>
    <mergeCell ref="S185:Z185"/>
    <mergeCell ref="AA185:AE185"/>
    <mergeCell ref="AF185:AH185"/>
    <mergeCell ref="AJ185:AO185"/>
    <mergeCell ref="AA190:AE190"/>
    <mergeCell ref="AF190:AH190"/>
    <mergeCell ref="AJ190:AO190"/>
    <mergeCell ref="S189:Z189"/>
    <mergeCell ref="AA189:AE189"/>
    <mergeCell ref="AF188:AH188"/>
    <mergeCell ref="AJ188:AO188"/>
    <mergeCell ref="AF186:AH186"/>
    <mergeCell ref="AJ186:AO186"/>
    <mergeCell ref="A189:B189"/>
    <mergeCell ref="C189:D189"/>
    <mergeCell ref="E189:F189"/>
    <mergeCell ref="G189:H189"/>
    <mergeCell ref="I189:K189"/>
    <mergeCell ref="A186:B186"/>
    <mergeCell ref="C186:D186"/>
    <mergeCell ref="E186:F186"/>
    <mergeCell ref="G186:H186"/>
    <mergeCell ref="I186:K186"/>
    <mergeCell ref="Q189:R189"/>
    <mergeCell ref="A188:B188"/>
    <mergeCell ref="C188:D188"/>
    <mergeCell ref="E188:F188"/>
    <mergeCell ref="G188:H188"/>
    <mergeCell ref="L189:N189"/>
    <mergeCell ref="O189:P189"/>
    <mergeCell ref="A187:B187"/>
    <mergeCell ref="C187:D187"/>
    <mergeCell ref="E187:F187"/>
    <mergeCell ref="G187:H187"/>
    <mergeCell ref="I187:K187"/>
    <mergeCell ref="AJ191:AO191"/>
    <mergeCell ref="AJ192:AO192"/>
    <mergeCell ref="A193:B193"/>
    <mergeCell ref="C193:D193"/>
    <mergeCell ref="E193:F193"/>
    <mergeCell ref="G193:H193"/>
    <mergeCell ref="I193:K193"/>
    <mergeCell ref="L193:N193"/>
    <mergeCell ref="O193:P193"/>
    <mergeCell ref="Q193:R193"/>
    <mergeCell ref="AF189:AH189"/>
    <mergeCell ref="AJ189:AO189"/>
    <mergeCell ref="A190:B190"/>
    <mergeCell ref="C190:D190"/>
    <mergeCell ref="E190:F190"/>
    <mergeCell ref="G190:H190"/>
    <mergeCell ref="I190:K190"/>
    <mergeCell ref="L190:N190"/>
    <mergeCell ref="O190:P190"/>
    <mergeCell ref="L191:N191"/>
    <mergeCell ref="O191:P191"/>
    <mergeCell ref="Q191:R191"/>
    <mergeCell ref="S191:Z191"/>
    <mergeCell ref="AA191:AE191"/>
    <mergeCell ref="AF191:AH191"/>
    <mergeCell ref="A191:B191"/>
    <mergeCell ref="C191:D191"/>
    <mergeCell ref="E191:F191"/>
    <mergeCell ref="G191:H191"/>
    <mergeCell ref="I191:K191"/>
    <mergeCell ref="Q190:R190"/>
    <mergeCell ref="S190:Z190"/>
    <mergeCell ref="O194:P194"/>
    <mergeCell ref="Q194:R194"/>
    <mergeCell ref="S194:Z194"/>
    <mergeCell ref="AA194:AE194"/>
    <mergeCell ref="AF194:AH194"/>
    <mergeCell ref="AJ194:AO194"/>
    <mergeCell ref="A194:B194"/>
    <mergeCell ref="C194:D194"/>
    <mergeCell ref="E194:F194"/>
    <mergeCell ref="G194:H194"/>
    <mergeCell ref="I194:K194"/>
    <mergeCell ref="L194:N194"/>
    <mergeCell ref="C192:D192"/>
    <mergeCell ref="E192:F192"/>
    <mergeCell ref="G192:H192"/>
    <mergeCell ref="I192:K192"/>
    <mergeCell ref="A192:B192"/>
    <mergeCell ref="S193:Z193"/>
    <mergeCell ref="AA193:AE193"/>
    <mergeCell ref="AF193:AH193"/>
    <mergeCell ref="AJ193:AO193"/>
    <mergeCell ref="L192:N192"/>
    <mergeCell ref="O192:P192"/>
    <mergeCell ref="Q192:R192"/>
    <mergeCell ref="S192:Z192"/>
    <mergeCell ref="AA192:AE192"/>
    <mergeCell ref="AF192:AH192"/>
    <mergeCell ref="AF195:AH195"/>
    <mergeCell ref="AJ195:AO195"/>
    <mergeCell ref="A196:B196"/>
    <mergeCell ref="C196:D196"/>
    <mergeCell ref="E196:F196"/>
    <mergeCell ref="G196:H196"/>
    <mergeCell ref="I196:K196"/>
    <mergeCell ref="L196:N196"/>
    <mergeCell ref="O197:P197"/>
    <mergeCell ref="Q197:R197"/>
    <mergeCell ref="S197:Z197"/>
    <mergeCell ref="AA197:AE197"/>
    <mergeCell ref="A197:B197"/>
    <mergeCell ref="C197:D197"/>
    <mergeCell ref="E197:F197"/>
    <mergeCell ref="G197:H197"/>
    <mergeCell ref="I197:K197"/>
    <mergeCell ref="L197:N197"/>
    <mergeCell ref="L195:N195"/>
    <mergeCell ref="O195:P195"/>
    <mergeCell ref="Q195:R195"/>
    <mergeCell ref="S195:Z195"/>
    <mergeCell ref="AA195:AE195"/>
    <mergeCell ref="A195:B195"/>
    <mergeCell ref="C195:D195"/>
    <mergeCell ref="E195:F195"/>
    <mergeCell ref="G195:H195"/>
    <mergeCell ref="I195:K195"/>
    <mergeCell ref="O198:P198"/>
    <mergeCell ref="O199:P199"/>
    <mergeCell ref="Q199:R199"/>
    <mergeCell ref="S199:Z199"/>
    <mergeCell ref="AA199:AE199"/>
    <mergeCell ref="AF199:AH199"/>
    <mergeCell ref="AJ199:AO199"/>
    <mergeCell ref="A199:B199"/>
    <mergeCell ref="C199:D199"/>
    <mergeCell ref="E199:F199"/>
    <mergeCell ref="G199:H199"/>
    <mergeCell ref="I199:K199"/>
    <mergeCell ref="L199:N199"/>
    <mergeCell ref="O196:P196"/>
    <mergeCell ref="Q196:R196"/>
    <mergeCell ref="S196:Z196"/>
    <mergeCell ref="AA196:AE196"/>
    <mergeCell ref="AF196:AH196"/>
    <mergeCell ref="AJ196:AO196"/>
    <mergeCell ref="AF197:AH197"/>
    <mergeCell ref="AJ197:AO197"/>
    <mergeCell ref="S200:Z200"/>
    <mergeCell ref="AA200:AE200"/>
    <mergeCell ref="AF200:AH200"/>
    <mergeCell ref="AJ200:AO200"/>
    <mergeCell ref="AF198:AH198"/>
    <mergeCell ref="AJ198:AO198"/>
    <mergeCell ref="A200:B200"/>
    <mergeCell ref="C200:D200"/>
    <mergeCell ref="E200:F200"/>
    <mergeCell ref="G200:H200"/>
    <mergeCell ref="I200:K200"/>
    <mergeCell ref="L200:N200"/>
    <mergeCell ref="O200:P200"/>
    <mergeCell ref="Q200:R200"/>
    <mergeCell ref="AJ201:AO201"/>
    <mergeCell ref="A202:B202"/>
    <mergeCell ref="C202:D202"/>
    <mergeCell ref="E202:F202"/>
    <mergeCell ref="G202:H202"/>
    <mergeCell ref="I202:K202"/>
    <mergeCell ref="L202:N202"/>
    <mergeCell ref="O202:P202"/>
    <mergeCell ref="Q202:R202"/>
    <mergeCell ref="Q198:R198"/>
    <mergeCell ref="S198:Z198"/>
    <mergeCell ref="AA198:AE198"/>
    <mergeCell ref="A198:B198"/>
    <mergeCell ref="C198:D198"/>
    <mergeCell ref="E198:F198"/>
    <mergeCell ref="G198:H198"/>
    <mergeCell ref="I198:K198"/>
    <mergeCell ref="L198:N198"/>
    <mergeCell ref="A203:B203"/>
    <mergeCell ref="C203:D203"/>
    <mergeCell ref="E203:F203"/>
    <mergeCell ref="G203:H203"/>
    <mergeCell ref="I203:K203"/>
    <mergeCell ref="L203:N203"/>
    <mergeCell ref="C201:D201"/>
    <mergeCell ref="E201:F201"/>
    <mergeCell ref="G201:H201"/>
    <mergeCell ref="I201:K201"/>
    <mergeCell ref="AJ205:AO205"/>
    <mergeCell ref="L204:N204"/>
    <mergeCell ref="O204:P204"/>
    <mergeCell ref="Q204:R204"/>
    <mergeCell ref="S204:Z204"/>
    <mergeCell ref="AA204:AE204"/>
    <mergeCell ref="L205:N205"/>
    <mergeCell ref="O205:P205"/>
    <mergeCell ref="Q205:R205"/>
    <mergeCell ref="S205:Z205"/>
    <mergeCell ref="AA205:AE205"/>
    <mergeCell ref="AF205:AH205"/>
    <mergeCell ref="A201:B201"/>
    <mergeCell ref="S202:Z202"/>
    <mergeCell ref="AA202:AE202"/>
    <mergeCell ref="AF202:AH202"/>
    <mergeCell ref="AJ202:AO202"/>
    <mergeCell ref="L201:N201"/>
    <mergeCell ref="O201:P201"/>
    <mergeCell ref="Q201:R201"/>
    <mergeCell ref="S201:Z201"/>
    <mergeCell ref="AA201:AE201"/>
    <mergeCell ref="AF201:AH201"/>
    <mergeCell ref="I206:K206"/>
    <mergeCell ref="L206:N206"/>
    <mergeCell ref="O206:P206"/>
    <mergeCell ref="Q206:R206"/>
    <mergeCell ref="S206:Z206"/>
    <mergeCell ref="AA206:AE206"/>
    <mergeCell ref="O203:P203"/>
    <mergeCell ref="Q203:R203"/>
    <mergeCell ref="S203:Z203"/>
    <mergeCell ref="AA203:AE203"/>
    <mergeCell ref="AF203:AH203"/>
    <mergeCell ref="AJ203:AO203"/>
    <mergeCell ref="AA208:AE208"/>
    <mergeCell ref="AF208:AH208"/>
    <mergeCell ref="AJ208:AO208"/>
    <mergeCell ref="S207:Z207"/>
    <mergeCell ref="AA207:AE207"/>
    <mergeCell ref="AF206:AH206"/>
    <mergeCell ref="AJ206:AO206"/>
    <mergeCell ref="AF204:AH204"/>
    <mergeCell ref="AJ204:AO204"/>
    <mergeCell ref="A207:B207"/>
    <mergeCell ref="C207:D207"/>
    <mergeCell ref="E207:F207"/>
    <mergeCell ref="G207:H207"/>
    <mergeCell ref="I207:K207"/>
    <mergeCell ref="A204:B204"/>
    <mergeCell ref="C204:D204"/>
    <mergeCell ref="E204:F204"/>
    <mergeCell ref="G204:H204"/>
    <mergeCell ref="I204:K204"/>
    <mergeCell ref="Q207:R207"/>
    <mergeCell ref="A206:B206"/>
    <mergeCell ref="C206:D206"/>
    <mergeCell ref="E206:F206"/>
    <mergeCell ref="G206:H206"/>
    <mergeCell ref="L207:N207"/>
    <mergeCell ref="O207:P207"/>
    <mergeCell ref="A205:B205"/>
    <mergeCell ref="C205:D205"/>
    <mergeCell ref="E205:F205"/>
    <mergeCell ref="G205:H205"/>
    <mergeCell ref="I205:K205"/>
    <mergeCell ref="AJ209:AO209"/>
    <mergeCell ref="AJ210:AO210"/>
    <mergeCell ref="A211:B211"/>
    <mergeCell ref="C211:D211"/>
    <mergeCell ref="E211:F211"/>
    <mergeCell ref="G211:H211"/>
    <mergeCell ref="I211:K211"/>
    <mergeCell ref="L211:N211"/>
    <mergeCell ref="O211:P211"/>
    <mergeCell ref="Q211:R211"/>
    <mergeCell ref="AF207:AH207"/>
    <mergeCell ref="AJ207:AO207"/>
    <mergeCell ref="A208:B208"/>
    <mergeCell ref="C208:D208"/>
    <mergeCell ref="E208:F208"/>
    <mergeCell ref="G208:H208"/>
    <mergeCell ref="I208:K208"/>
    <mergeCell ref="L208:N208"/>
    <mergeCell ref="O208:P208"/>
    <mergeCell ref="L209:N209"/>
    <mergeCell ref="O209:P209"/>
    <mergeCell ref="Q209:R209"/>
    <mergeCell ref="S209:Z209"/>
    <mergeCell ref="AA209:AE209"/>
    <mergeCell ref="AF209:AH209"/>
    <mergeCell ref="A209:B209"/>
    <mergeCell ref="C209:D209"/>
    <mergeCell ref="E209:F209"/>
    <mergeCell ref="G209:H209"/>
    <mergeCell ref="I209:K209"/>
    <mergeCell ref="Q208:R208"/>
    <mergeCell ref="S208:Z208"/>
    <mergeCell ref="O212:P212"/>
    <mergeCell ref="Q212:R212"/>
    <mergeCell ref="S212:Z212"/>
    <mergeCell ref="AA212:AE212"/>
    <mergeCell ref="AF212:AH212"/>
    <mergeCell ref="AJ212:AO212"/>
    <mergeCell ref="A212:B212"/>
    <mergeCell ref="C212:D212"/>
    <mergeCell ref="E212:F212"/>
    <mergeCell ref="G212:H212"/>
    <mergeCell ref="I212:K212"/>
    <mergeCell ref="L212:N212"/>
    <mergeCell ref="C210:D210"/>
    <mergeCell ref="E210:F210"/>
    <mergeCell ref="G210:H210"/>
    <mergeCell ref="I210:K210"/>
    <mergeCell ref="A210:B210"/>
    <mergeCell ref="S211:Z211"/>
    <mergeCell ref="AA211:AE211"/>
    <mergeCell ref="AF211:AH211"/>
    <mergeCell ref="AJ211:AO211"/>
    <mergeCell ref="L210:N210"/>
    <mergeCell ref="O210:P210"/>
    <mergeCell ref="Q210:R210"/>
    <mergeCell ref="S210:Z210"/>
    <mergeCell ref="AA210:AE210"/>
    <mergeCell ref="AF210:AH210"/>
    <mergeCell ref="AF213:AH213"/>
    <mergeCell ref="AJ213:AO213"/>
    <mergeCell ref="A214:B214"/>
    <mergeCell ref="C214:D214"/>
    <mergeCell ref="E214:F214"/>
    <mergeCell ref="G214:H214"/>
    <mergeCell ref="I214:K214"/>
    <mergeCell ref="L214:N214"/>
    <mergeCell ref="O215:P215"/>
    <mergeCell ref="Q215:R215"/>
    <mergeCell ref="S215:Z215"/>
    <mergeCell ref="AA215:AE215"/>
    <mergeCell ref="A215:B215"/>
    <mergeCell ref="C215:D215"/>
    <mergeCell ref="E215:F215"/>
    <mergeCell ref="G215:H215"/>
    <mergeCell ref="I215:K215"/>
    <mergeCell ref="L215:N215"/>
    <mergeCell ref="L213:N213"/>
    <mergeCell ref="O213:P213"/>
    <mergeCell ref="Q213:R213"/>
    <mergeCell ref="S213:Z213"/>
    <mergeCell ref="AA213:AE213"/>
    <mergeCell ref="A213:B213"/>
    <mergeCell ref="C213:D213"/>
    <mergeCell ref="E213:F213"/>
    <mergeCell ref="G213:H213"/>
    <mergeCell ref="I213:K213"/>
    <mergeCell ref="O216:P216"/>
    <mergeCell ref="O217:P217"/>
    <mergeCell ref="Q217:R217"/>
    <mergeCell ref="S217:Z217"/>
    <mergeCell ref="AA217:AE217"/>
    <mergeCell ref="AF217:AH217"/>
    <mergeCell ref="AJ217:AO217"/>
    <mergeCell ref="A217:B217"/>
    <mergeCell ref="C217:D217"/>
    <mergeCell ref="E217:F217"/>
    <mergeCell ref="G217:H217"/>
    <mergeCell ref="I217:K217"/>
    <mergeCell ref="L217:N217"/>
    <mergeCell ref="O214:P214"/>
    <mergeCell ref="Q214:R214"/>
    <mergeCell ref="S214:Z214"/>
    <mergeCell ref="AA214:AE214"/>
    <mergeCell ref="AF214:AH214"/>
    <mergeCell ref="AJ214:AO214"/>
    <mergeCell ref="AF215:AH215"/>
    <mergeCell ref="AJ215:AO215"/>
    <mergeCell ref="S218:Z218"/>
    <mergeCell ref="AA218:AE218"/>
    <mergeCell ref="AF218:AH218"/>
    <mergeCell ref="AJ218:AO218"/>
    <mergeCell ref="AF216:AH216"/>
    <mergeCell ref="AJ216:AO216"/>
    <mergeCell ref="A218:B218"/>
    <mergeCell ref="C218:D218"/>
    <mergeCell ref="E218:F218"/>
    <mergeCell ref="G218:H218"/>
    <mergeCell ref="I218:K218"/>
    <mergeCell ref="L218:N218"/>
    <mergeCell ref="O218:P218"/>
    <mergeCell ref="Q218:R218"/>
    <mergeCell ref="AJ219:AO219"/>
    <mergeCell ref="A220:B220"/>
    <mergeCell ref="C220:D220"/>
    <mergeCell ref="E220:F220"/>
    <mergeCell ref="G220:H220"/>
    <mergeCell ref="I220:K220"/>
    <mergeCell ref="L220:N220"/>
    <mergeCell ref="O220:P220"/>
    <mergeCell ref="Q220:R220"/>
    <mergeCell ref="Q216:R216"/>
    <mergeCell ref="S216:Z216"/>
    <mergeCell ref="AA216:AE216"/>
    <mergeCell ref="A216:B216"/>
    <mergeCell ref="C216:D216"/>
    <mergeCell ref="E216:F216"/>
    <mergeCell ref="G216:H216"/>
    <mergeCell ref="I216:K216"/>
    <mergeCell ref="L216:N216"/>
    <mergeCell ref="A221:B221"/>
    <mergeCell ref="C221:D221"/>
    <mergeCell ref="E221:F221"/>
    <mergeCell ref="G221:H221"/>
    <mergeCell ref="I221:K221"/>
    <mergeCell ref="L221:N221"/>
    <mergeCell ref="C219:D219"/>
    <mergeCell ref="E219:F219"/>
    <mergeCell ref="G219:H219"/>
    <mergeCell ref="I219:K219"/>
    <mergeCell ref="AJ223:AO223"/>
    <mergeCell ref="L222:N222"/>
    <mergeCell ref="O222:P222"/>
    <mergeCell ref="Q222:R222"/>
    <mergeCell ref="S222:Z222"/>
    <mergeCell ref="AA222:AE222"/>
    <mergeCell ref="L223:N223"/>
    <mergeCell ref="O223:P223"/>
    <mergeCell ref="Q223:R223"/>
    <mergeCell ref="S223:Z223"/>
    <mergeCell ref="AA223:AE223"/>
    <mergeCell ref="AF223:AH223"/>
    <mergeCell ref="A219:B219"/>
    <mergeCell ref="S220:Z220"/>
    <mergeCell ref="AA220:AE220"/>
    <mergeCell ref="AF220:AH220"/>
    <mergeCell ref="AJ220:AO220"/>
    <mergeCell ref="L219:N219"/>
    <mergeCell ref="O219:P219"/>
    <mergeCell ref="Q219:R219"/>
    <mergeCell ref="S219:Z219"/>
    <mergeCell ref="AA219:AE219"/>
    <mergeCell ref="AF219:AH219"/>
    <mergeCell ref="I224:K224"/>
    <mergeCell ref="L224:N224"/>
    <mergeCell ref="O224:P224"/>
    <mergeCell ref="Q224:R224"/>
    <mergeCell ref="S224:Z224"/>
    <mergeCell ref="AA224:AE224"/>
    <mergeCell ref="O221:P221"/>
    <mergeCell ref="Q221:R221"/>
    <mergeCell ref="S221:Z221"/>
    <mergeCell ref="AA221:AE221"/>
    <mergeCell ref="AF221:AH221"/>
    <mergeCell ref="AJ221:AO221"/>
    <mergeCell ref="AA226:AE226"/>
    <mergeCell ref="AF226:AH226"/>
    <mergeCell ref="AJ226:AO226"/>
    <mergeCell ref="S225:Z225"/>
    <mergeCell ref="AA225:AE225"/>
    <mergeCell ref="AF224:AH224"/>
    <mergeCell ref="AJ224:AO224"/>
    <mergeCell ref="AF222:AH222"/>
    <mergeCell ref="AJ222:AO222"/>
    <mergeCell ref="A225:B225"/>
    <mergeCell ref="C225:D225"/>
    <mergeCell ref="E225:F225"/>
    <mergeCell ref="G225:H225"/>
    <mergeCell ref="I225:K225"/>
    <mergeCell ref="A222:B222"/>
    <mergeCell ref="C222:D222"/>
    <mergeCell ref="E222:F222"/>
    <mergeCell ref="G222:H222"/>
    <mergeCell ref="I222:K222"/>
    <mergeCell ref="Q225:R225"/>
    <mergeCell ref="A224:B224"/>
    <mergeCell ref="C224:D224"/>
    <mergeCell ref="E224:F224"/>
    <mergeCell ref="G224:H224"/>
    <mergeCell ref="L225:N225"/>
    <mergeCell ref="O225:P225"/>
    <mergeCell ref="A223:B223"/>
    <mergeCell ref="C223:D223"/>
    <mergeCell ref="E223:F223"/>
    <mergeCell ref="G223:H223"/>
    <mergeCell ref="I223:K223"/>
    <mergeCell ref="AJ227:AO227"/>
    <mergeCell ref="AJ228:AO228"/>
    <mergeCell ref="A229:B229"/>
    <mergeCell ref="C229:D229"/>
    <mergeCell ref="E229:F229"/>
    <mergeCell ref="G229:H229"/>
    <mergeCell ref="I229:K229"/>
    <mergeCell ref="L229:N229"/>
    <mergeCell ref="O229:P229"/>
    <mergeCell ref="Q229:R229"/>
    <mergeCell ref="AF225:AH225"/>
    <mergeCell ref="AJ225:AO225"/>
    <mergeCell ref="A226:B226"/>
    <mergeCell ref="C226:D226"/>
    <mergeCell ref="E226:F226"/>
    <mergeCell ref="G226:H226"/>
    <mergeCell ref="I226:K226"/>
    <mergeCell ref="L226:N226"/>
    <mergeCell ref="O226:P226"/>
    <mergeCell ref="L227:N227"/>
    <mergeCell ref="O227:P227"/>
    <mergeCell ref="Q227:R227"/>
    <mergeCell ref="S227:Z227"/>
    <mergeCell ref="AA227:AE227"/>
    <mergeCell ref="AF227:AH227"/>
    <mergeCell ref="A227:B227"/>
    <mergeCell ref="C227:D227"/>
    <mergeCell ref="E227:F227"/>
    <mergeCell ref="G227:H227"/>
    <mergeCell ref="I227:K227"/>
    <mergeCell ref="Q226:R226"/>
    <mergeCell ref="S226:Z226"/>
    <mergeCell ref="O230:P230"/>
    <mergeCell ref="Q230:R230"/>
    <mergeCell ref="S230:Z230"/>
    <mergeCell ref="AA230:AE230"/>
    <mergeCell ref="AF230:AH230"/>
    <mergeCell ref="AJ230:AO230"/>
    <mergeCell ref="A230:B230"/>
    <mergeCell ref="C230:D230"/>
    <mergeCell ref="E230:F230"/>
    <mergeCell ref="G230:H230"/>
    <mergeCell ref="I230:K230"/>
    <mergeCell ref="L230:N230"/>
    <mergeCell ref="C228:D228"/>
    <mergeCell ref="E228:F228"/>
    <mergeCell ref="G228:H228"/>
    <mergeCell ref="I228:K228"/>
    <mergeCell ref="A228:B228"/>
    <mergeCell ref="S229:Z229"/>
    <mergeCell ref="AA229:AE229"/>
    <mergeCell ref="AF229:AH229"/>
    <mergeCell ref="AJ229:AO229"/>
    <mergeCell ref="L228:N228"/>
    <mergeCell ref="O228:P228"/>
    <mergeCell ref="Q228:R228"/>
    <mergeCell ref="S228:Z228"/>
    <mergeCell ref="AA228:AE228"/>
    <mergeCell ref="AF228:AH228"/>
    <mergeCell ref="AF231:AH231"/>
    <mergeCell ref="AJ231:AO231"/>
    <mergeCell ref="A232:B232"/>
    <mergeCell ref="C232:D232"/>
    <mergeCell ref="E232:F232"/>
    <mergeCell ref="G232:H232"/>
    <mergeCell ref="I232:K232"/>
    <mergeCell ref="L232:N232"/>
    <mergeCell ref="O233:P233"/>
    <mergeCell ref="Q233:R233"/>
    <mergeCell ref="S233:Z233"/>
    <mergeCell ref="AA233:AE233"/>
    <mergeCell ref="A233:B233"/>
    <mergeCell ref="C233:D233"/>
    <mergeCell ref="E233:F233"/>
    <mergeCell ref="G233:H233"/>
    <mergeCell ref="I233:K233"/>
    <mergeCell ref="L233:N233"/>
    <mergeCell ref="L231:N231"/>
    <mergeCell ref="O231:P231"/>
    <mergeCell ref="Q231:R231"/>
    <mergeCell ref="S231:Z231"/>
    <mergeCell ref="AA231:AE231"/>
    <mergeCell ref="A231:B231"/>
    <mergeCell ref="C231:D231"/>
    <mergeCell ref="E231:F231"/>
    <mergeCell ref="G231:H231"/>
    <mergeCell ref="I231:K231"/>
    <mergeCell ref="O234:P234"/>
    <mergeCell ref="O235:P235"/>
    <mergeCell ref="Q235:R235"/>
    <mergeCell ref="S235:Z235"/>
    <mergeCell ref="AA235:AE235"/>
    <mergeCell ref="AF235:AH235"/>
    <mergeCell ref="AJ235:AO235"/>
    <mergeCell ref="A235:B235"/>
    <mergeCell ref="C235:D235"/>
    <mergeCell ref="E235:F235"/>
    <mergeCell ref="G235:H235"/>
    <mergeCell ref="I235:K235"/>
    <mergeCell ref="L235:N235"/>
    <mergeCell ref="O232:P232"/>
    <mergeCell ref="Q232:R232"/>
    <mergeCell ref="S232:Z232"/>
    <mergeCell ref="AA232:AE232"/>
    <mergeCell ref="AF232:AH232"/>
    <mergeCell ref="AJ232:AO232"/>
    <mergeCell ref="AF233:AH233"/>
    <mergeCell ref="AJ233:AO233"/>
    <mergeCell ref="S236:Z236"/>
    <mergeCell ref="AA236:AE236"/>
    <mergeCell ref="AF236:AH236"/>
    <mergeCell ref="AJ236:AO236"/>
    <mergeCell ref="AF234:AH234"/>
    <mergeCell ref="AJ234:AO234"/>
    <mergeCell ref="A236:B236"/>
    <mergeCell ref="C236:D236"/>
    <mergeCell ref="E236:F236"/>
    <mergeCell ref="G236:H236"/>
    <mergeCell ref="I236:K236"/>
    <mergeCell ref="L236:N236"/>
    <mergeCell ref="O236:P236"/>
    <mergeCell ref="Q236:R236"/>
    <mergeCell ref="AJ237:AO237"/>
    <mergeCell ref="A238:B238"/>
    <mergeCell ref="C238:D238"/>
    <mergeCell ref="E238:F238"/>
    <mergeCell ref="G238:H238"/>
    <mergeCell ref="I238:K238"/>
    <mergeCell ref="L238:N238"/>
    <mergeCell ref="O238:P238"/>
    <mergeCell ref="Q238:R238"/>
    <mergeCell ref="Q234:R234"/>
    <mergeCell ref="S234:Z234"/>
    <mergeCell ref="AA234:AE234"/>
    <mergeCell ref="A234:B234"/>
    <mergeCell ref="C234:D234"/>
    <mergeCell ref="E234:F234"/>
    <mergeCell ref="G234:H234"/>
    <mergeCell ref="I234:K234"/>
    <mergeCell ref="L234:N234"/>
    <mergeCell ref="A239:B239"/>
    <mergeCell ref="C239:D239"/>
    <mergeCell ref="E239:F239"/>
    <mergeCell ref="G239:H239"/>
    <mergeCell ref="I239:K239"/>
    <mergeCell ref="L239:N239"/>
    <mergeCell ref="C237:D237"/>
    <mergeCell ref="E237:F237"/>
    <mergeCell ref="G237:H237"/>
    <mergeCell ref="I237:K237"/>
    <mergeCell ref="AJ241:AO241"/>
    <mergeCell ref="L240:N240"/>
    <mergeCell ref="O240:P240"/>
    <mergeCell ref="Q240:R240"/>
    <mergeCell ref="S240:Z240"/>
    <mergeCell ref="AA240:AE240"/>
    <mergeCell ref="L241:N241"/>
    <mergeCell ref="O241:P241"/>
    <mergeCell ref="Q241:R241"/>
    <mergeCell ref="S241:Z241"/>
    <mergeCell ref="AA241:AE241"/>
    <mergeCell ref="AF241:AH241"/>
    <mergeCell ref="A237:B237"/>
    <mergeCell ref="S238:Z238"/>
    <mergeCell ref="AA238:AE238"/>
    <mergeCell ref="AF238:AH238"/>
    <mergeCell ref="AJ238:AO238"/>
    <mergeCell ref="L237:N237"/>
    <mergeCell ref="O237:P237"/>
    <mergeCell ref="Q237:R237"/>
    <mergeCell ref="S237:Z237"/>
    <mergeCell ref="AA237:AE237"/>
    <mergeCell ref="AF237:AH237"/>
    <mergeCell ref="I242:K242"/>
    <mergeCell ref="L242:N242"/>
    <mergeCell ref="O242:P242"/>
    <mergeCell ref="Q242:R242"/>
    <mergeCell ref="S242:Z242"/>
    <mergeCell ref="AA242:AE242"/>
    <mergeCell ref="O239:P239"/>
    <mergeCell ref="Q239:R239"/>
    <mergeCell ref="S239:Z239"/>
    <mergeCell ref="AA239:AE239"/>
    <mergeCell ref="AF239:AH239"/>
    <mergeCell ref="AJ239:AO239"/>
    <mergeCell ref="AA244:AE244"/>
    <mergeCell ref="AF244:AH244"/>
    <mergeCell ref="AJ244:AO244"/>
    <mergeCell ref="S243:Z243"/>
    <mergeCell ref="AA243:AE243"/>
    <mergeCell ref="AF242:AH242"/>
    <mergeCell ref="AJ242:AO242"/>
    <mergeCell ref="AF240:AH240"/>
    <mergeCell ref="AJ240:AO240"/>
    <mergeCell ref="A243:B243"/>
    <mergeCell ref="C243:D243"/>
    <mergeCell ref="E243:F243"/>
    <mergeCell ref="G243:H243"/>
    <mergeCell ref="I243:K243"/>
    <mergeCell ref="A240:B240"/>
    <mergeCell ref="C240:D240"/>
    <mergeCell ref="E240:F240"/>
    <mergeCell ref="G240:H240"/>
    <mergeCell ref="I240:K240"/>
    <mergeCell ref="Q243:R243"/>
    <mergeCell ref="A242:B242"/>
    <mergeCell ref="C242:D242"/>
    <mergeCell ref="E242:F242"/>
    <mergeCell ref="G242:H242"/>
    <mergeCell ref="L243:N243"/>
    <mergeCell ref="O243:P243"/>
    <mergeCell ref="A241:B241"/>
    <mergeCell ref="C241:D241"/>
    <mergeCell ref="E241:F241"/>
    <mergeCell ref="G241:H241"/>
    <mergeCell ref="I241:K241"/>
    <mergeCell ref="AJ245:AO245"/>
    <mergeCell ref="AJ246:AO246"/>
    <mergeCell ref="A247:B247"/>
    <mergeCell ref="C247:D247"/>
    <mergeCell ref="E247:F247"/>
    <mergeCell ref="G247:H247"/>
    <mergeCell ref="I247:K247"/>
    <mergeCell ref="L247:N247"/>
    <mergeCell ref="O247:P247"/>
    <mergeCell ref="Q247:R247"/>
    <mergeCell ref="AF243:AH243"/>
    <mergeCell ref="AJ243:AO243"/>
    <mergeCell ref="A244:B244"/>
    <mergeCell ref="C244:D244"/>
    <mergeCell ref="E244:F244"/>
    <mergeCell ref="G244:H244"/>
    <mergeCell ref="I244:K244"/>
    <mergeCell ref="L244:N244"/>
    <mergeCell ref="O244:P244"/>
    <mergeCell ref="L245:N245"/>
    <mergeCell ref="O245:P245"/>
    <mergeCell ref="Q245:R245"/>
    <mergeCell ref="S245:Z245"/>
    <mergeCell ref="AA245:AE245"/>
    <mergeCell ref="AF245:AH245"/>
    <mergeCell ref="A245:B245"/>
    <mergeCell ref="C245:D245"/>
    <mergeCell ref="E245:F245"/>
    <mergeCell ref="G245:H245"/>
    <mergeCell ref="I245:K245"/>
    <mergeCell ref="Q244:R244"/>
    <mergeCell ref="S244:Z244"/>
    <mergeCell ref="O248:P248"/>
    <mergeCell ref="Q248:R248"/>
    <mergeCell ref="S248:Z248"/>
    <mergeCell ref="AA248:AE248"/>
    <mergeCell ref="AF248:AH248"/>
    <mergeCell ref="AJ248:AO248"/>
    <mergeCell ref="A248:B248"/>
    <mergeCell ref="C248:D248"/>
    <mergeCell ref="E248:F248"/>
    <mergeCell ref="G248:H248"/>
    <mergeCell ref="I248:K248"/>
    <mergeCell ref="L248:N248"/>
    <mergeCell ref="C246:D246"/>
    <mergeCell ref="E246:F246"/>
    <mergeCell ref="G246:H246"/>
    <mergeCell ref="I246:K246"/>
    <mergeCell ref="A246:B246"/>
    <mergeCell ref="S247:Z247"/>
    <mergeCell ref="AA247:AE247"/>
    <mergeCell ref="AF247:AH247"/>
    <mergeCell ref="AJ247:AO247"/>
    <mergeCell ref="L246:N246"/>
    <mergeCell ref="O246:P246"/>
    <mergeCell ref="Q246:R246"/>
    <mergeCell ref="S246:Z246"/>
    <mergeCell ref="AA246:AE246"/>
    <mergeCell ref="AF246:AH246"/>
    <mergeCell ref="AF249:AH249"/>
    <mergeCell ref="AJ249:AO249"/>
    <mergeCell ref="A250:B250"/>
    <mergeCell ref="C250:D250"/>
    <mergeCell ref="E250:F250"/>
    <mergeCell ref="G250:H250"/>
    <mergeCell ref="I250:K250"/>
    <mergeCell ref="L250:N250"/>
    <mergeCell ref="O251:P251"/>
    <mergeCell ref="Q251:R251"/>
    <mergeCell ref="S251:Z251"/>
    <mergeCell ref="AA251:AE251"/>
    <mergeCell ref="A251:B251"/>
    <mergeCell ref="C251:D251"/>
    <mergeCell ref="E251:F251"/>
    <mergeCell ref="G251:H251"/>
    <mergeCell ref="I251:K251"/>
    <mergeCell ref="L251:N251"/>
    <mergeCell ref="L249:N249"/>
    <mergeCell ref="O249:P249"/>
    <mergeCell ref="Q249:R249"/>
    <mergeCell ref="S249:Z249"/>
    <mergeCell ref="AA249:AE249"/>
    <mergeCell ref="A249:B249"/>
    <mergeCell ref="C249:D249"/>
    <mergeCell ref="E249:F249"/>
    <mergeCell ref="G249:H249"/>
    <mergeCell ref="I249:K249"/>
    <mergeCell ref="O252:P252"/>
    <mergeCell ref="O253:P253"/>
    <mergeCell ref="Q253:R253"/>
    <mergeCell ref="S253:Z253"/>
    <mergeCell ref="AA253:AE253"/>
    <mergeCell ref="AF253:AH253"/>
    <mergeCell ref="AJ253:AO253"/>
    <mergeCell ref="A253:B253"/>
    <mergeCell ref="C253:D253"/>
    <mergeCell ref="E253:F253"/>
    <mergeCell ref="G253:H253"/>
    <mergeCell ref="I253:K253"/>
    <mergeCell ref="L253:N253"/>
    <mergeCell ref="O250:P250"/>
    <mergeCell ref="Q250:R250"/>
    <mergeCell ref="S250:Z250"/>
    <mergeCell ref="AA250:AE250"/>
    <mergeCell ref="AF250:AH250"/>
    <mergeCell ref="AJ250:AO250"/>
    <mergeCell ref="AF251:AH251"/>
    <mergeCell ref="AJ251:AO251"/>
    <mergeCell ref="S254:Z254"/>
    <mergeCell ref="AA254:AE254"/>
    <mergeCell ref="AF254:AH254"/>
    <mergeCell ref="AJ254:AO254"/>
    <mergeCell ref="AF252:AH252"/>
    <mergeCell ref="AJ252:AO252"/>
    <mergeCell ref="A254:B254"/>
    <mergeCell ref="C254:D254"/>
    <mergeCell ref="E254:F254"/>
    <mergeCell ref="G254:H254"/>
    <mergeCell ref="I254:K254"/>
    <mergeCell ref="L254:N254"/>
    <mergeCell ref="O254:P254"/>
    <mergeCell ref="Q254:R254"/>
    <mergeCell ref="AJ255:AO255"/>
    <mergeCell ref="A256:B256"/>
    <mergeCell ref="C256:D256"/>
    <mergeCell ref="E256:F256"/>
    <mergeCell ref="G256:H256"/>
    <mergeCell ref="I256:K256"/>
    <mergeCell ref="L256:N256"/>
    <mergeCell ref="O256:P256"/>
    <mergeCell ref="Q256:R256"/>
    <mergeCell ref="Q252:R252"/>
    <mergeCell ref="S252:Z252"/>
    <mergeCell ref="AA252:AE252"/>
    <mergeCell ref="A252:B252"/>
    <mergeCell ref="C252:D252"/>
    <mergeCell ref="E252:F252"/>
    <mergeCell ref="G252:H252"/>
    <mergeCell ref="I252:K252"/>
    <mergeCell ref="L252:N252"/>
    <mergeCell ref="A257:B257"/>
    <mergeCell ref="C257:D257"/>
    <mergeCell ref="E257:F257"/>
    <mergeCell ref="G257:H257"/>
    <mergeCell ref="I257:K257"/>
    <mergeCell ref="L257:N257"/>
    <mergeCell ref="C255:D255"/>
    <mergeCell ref="E255:F255"/>
    <mergeCell ref="G255:H255"/>
    <mergeCell ref="I255:K255"/>
    <mergeCell ref="AJ259:AO259"/>
    <mergeCell ref="L258:N258"/>
    <mergeCell ref="O258:P258"/>
    <mergeCell ref="Q258:R258"/>
    <mergeCell ref="S258:Z258"/>
    <mergeCell ref="AA258:AE258"/>
    <mergeCell ref="L259:N259"/>
    <mergeCell ref="O259:P259"/>
    <mergeCell ref="Q259:R259"/>
    <mergeCell ref="S259:Z259"/>
    <mergeCell ref="AA259:AE259"/>
    <mergeCell ref="AF259:AH259"/>
    <mergeCell ref="A255:B255"/>
    <mergeCell ref="S256:Z256"/>
    <mergeCell ref="AA256:AE256"/>
    <mergeCell ref="AF256:AH256"/>
    <mergeCell ref="AJ256:AO256"/>
    <mergeCell ref="L255:N255"/>
    <mergeCell ref="O255:P255"/>
    <mergeCell ref="Q255:R255"/>
    <mergeCell ref="S255:Z255"/>
    <mergeCell ref="AA255:AE255"/>
    <mergeCell ref="AF255:AH255"/>
    <mergeCell ref="I260:K260"/>
    <mergeCell ref="L260:N260"/>
    <mergeCell ref="O260:P260"/>
    <mergeCell ref="Q260:R260"/>
    <mergeCell ref="S260:Z260"/>
    <mergeCell ref="AA260:AE260"/>
    <mergeCell ref="O257:P257"/>
    <mergeCell ref="Q257:R257"/>
    <mergeCell ref="S257:Z257"/>
    <mergeCell ref="AA257:AE257"/>
    <mergeCell ref="AF257:AH257"/>
    <mergeCell ref="AJ257:AO257"/>
    <mergeCell ref="AA262:AE262"/>
    <mergeCell ref="AF262:AH262"/>
    <mergeCell ref="AJ262:AO262"/>
    <mergeCell ref="S261:Z261"/>
    <mergeCell ref="AA261:AE261"/>
    <mergeCell ref="AF260:AH260"/>
    <mergeCell ref="AJ260:AO260"/>
    <mergeCell ref="AF258:AH258"/>
    <mergeCell ref="AJ258:AO258"/>
    <mergeCell ref="A261:B261"/>
    <mergeCell ref="C261:D261"/>
    <mergeCell ref="E261:F261"/>
    <mergeCell ref="G261:H261"/>
    <mergeCell ref="I261:K261"/>
    <mergeCell ref="A258:B258"/>
    <mergeCell ref="C258:D258"/>
    <mergeCell ref="E258:F258"/>
    <mergeCell ref="G258:H258"/>
    <mergeCell ref="I258:K258"/>
    <mergeCell ref="Q261:R261"/>
    <mergeCell ref="A260:B260"/>
    <mergeCell ref="C260:D260"/>
    <mergeCell ref="E260:F260"/>
    <mergeCell ref="G260:H260"/>
    <mergeCell ref="L261:N261"/>
    <mergeCell ref="O261:P261"/>
    <mergeCell ref="A259:B259"/>
    <mergeCell ref="C259:D259"/>
    <mergeCell ref="E259:F259"/>
    <mergeCell ref="G259:H259"/>
    <mergeCell ref="I259:K259"/>
    <mergeCell ref="AJ263:AO263"/>
    <mergeCell ref="AJ264:AO264"/>
    <mergeCell ref="A265:B265"/>
    <mergeCell ref="C265:D265"/>
    <mergeCell ref="E265:F265"/>
    <mergeCell ref="G265:H265"/>
    <mergeCell ref="I265:K265"/>
    <mergeCell ref="L265:N265"/>
    <mergeCell ref="O265:P265"/>
    <mergeCell ref="Q265:R265"/>
    <mergeCell ref="AF261:AH261"/>
    <mergeCell ref="AJ261:AO261"/>
    <mergeCell ref="A262:B262"/>
    <mergeCell ref="C262:D262"/>
    <mergeCell ref="E262:F262"/>
    <mergeCell ref="G262:H262"/>
    <mergeCell ref="I262:K262"/>
    <mergeCell ref="L262:N262"/>
    <mergeCell ref="O262:P262"/>
    <mergeCell ref="L263:N263"/>
    <mergeCell ref="O263:P263"/>
    <mergeCell ref="Q263:R263"/>
    <mergeCell ref="S263:Z263"/>
    <mergeCell ref="AA263:AE263"/>
    <mergeCell ref="AF263:AH263"/>
    <mergeCell ref="A263:B263"/>
    <mergeCell ref="C263:D263"/>
    <mergeCell ref="E263:F263"/>
    <mergeCell ref="G263:H263"/>
    <mergeCell ref="I263:K263"/>
    <mergeCell ref="Q262:R262"/>
    <mergeCell ref="S262:Z262"/>
    <mergeCell ref="O266:P266"/>
    <mergeCell ref="Q266:R266"/>
    <mergeCell ref="S266:Z266"/>
    <mergeCell ref="AA266:AE266"/>
    <mergeCell ref="AF266:AH266"/>
    <mergeCell ref="AJ266:AO266"/>
    <mergeCell ref="A266:B266"/>
    <mergeCell ref="C266:D266"/>
    <mergeCell ref="E266:F266"/>
    <mergeCell ref="G266:H266"/>
    <mergeCell ref="I266:K266"/>
    <mergeCell ref="L266:N266"/>
    <mergeCell ref="C264:D264"/>
    <mergeCell ref="E264:F264"/>
    <mergeCell ref="G264:H264"/>
    <mergeCell ref="I264:K264"/>
    <mergeCell ref="A264:B264"/>
    <mergeCell ref="S265:Z265"/>
    <mergeCell ref="AA265:AE265"/>
    <mergeCell ref="AF265:AH265"/>
    <mergeCell ref="AJ265:AO265"/>
    <mergeCell ref="L264:N264"/>
    <mergeCell ref="O264:P264"/>
    <mergeCell ref="Q264:R264"/>
    <mergeCell ref="S264:Z264"/>
    <mergeCell ref="AA264:AE264"/>
    <mergeCell ref="AF264:AH264"/>
    <mergeCell ref="AF267:AH267"/>
    <mergeCell ref="AJ267:AO267"/>
    <mergeCell ref="A268:B268"/>
    <mergeCell ref="C268:D268"/>
    <mergeCell ref="E268:F268"/>
    <mergeCell ref="G268:H268"/>
    <mergeCell ref="I268:K268"/>
    <mergeCell ref="L268:N268"/>
    <mergeCell ref="O269:P269"/>
    <mergeCell ref="Q269:R269"/>
    <mergeCell ref="S269:Z269"/>
    <mergeCell ref="AA269:AE269"/>
    <mergeCell ref="A269:B269"/>
    <mergeCell ref="C269:D269"/>
    <mergeCell ref="E269:F269"/>
    <mergeCell ref="G269:H269"/>
    <mergeCell ref="I269:K269"/>
    <mergeCell ref="L269:N269"/>
    <mergeCell ref="L267:N267"/>
    <mergeCell ref="O267:P267"/>
    <mergeCell ref="Q267:R267"/>
    <mergeCell ref="S267:Z267"/>
    <mergeCell ref="AA267:AE267"/>
    <mergeCell ref="A267:B267"/>
    <mergeCell ref="C267:D267"/>
    <mergeCell ref="E267:F267"/>
    <mergeCell ref="G267:H267"/>
    <mergeCell ref="I267:K267"/>
    <mergeCell ref="O270:P270"/>
    <mergeCell ref="O271:P271"/>
    <mergeCell ref="Q271:R271"/>
    <mergeCell ref="S271:Z271"/>
    <mergeCell ref="AA271:AE271"/>
    <mergeCell ref="AF271:AH271"/>
    <mergeCell ref="AJ271:AO271"/>
    <mergeCell ref="A271:B271"/>
    <mergeCell ref="C271:D271"/>
    <mergeCell ref="E271:F271"/>
    <mergeCell ref="G271:H271"/>
    <mergeCell ref="I271:K271"/>
    <mergeCell ref="L271:N271"/>
    <mergeCell ref="O268:P268"/>
    <mergeCell ref="Q268:R268"/>
    <mergeCell ref="S268:Z268"/>
    <mergeCell ref="AA268:AE268"/>
    <mergeCell ref="AF268:AH268"/>
    <mergeCell ref="AJ268:AO268"/>
    <mergeCell ref="AF269:AH269"/>
    <mergeCell ref="AJ269:AO269"/>
    <mergeCell ref="S272:Z272"/>
    <mergeCell ref="AA272:AE272"/>
    <mergeCell ref="AF272:AH272"/>
    <mergeCell ref="AJ272:AO272"/>
    <mergeCell ref="AF270:AH270"/>
    <mergeCell ref="AJ270:AO270"/>
    <mergeCell ref="A272:B272"/>
    <mergeCell ref="C272:D272"/>
    <mergeCell ref="E272:F272"/>
    <mergeCell ref="G272:H272"/>
    <mergeCell ref="I272:K272"/>
    <mergeCell ref="L272:N272"/>
    <mergeCell ref="O272:P272"/>
    <mergeCell ref="Q272:R272"/>
    <mergeCell ref="AJ273:AO273"/>
    <mergeCell ref="A274:B274"/>
    <mergeCell ref="C274:D274"/>
    <mergeCell ref="E274:F274"/>
    <mergeCell ref="G274:H274"/>
    <mergeCell ref="I274:K274"/>
    <mergeCell ref="L274:N274"/>
    <mergeCell ref="O274:P274"/>
    <mergeCell ref="Q274:R274"/>
    <mergeCell ref="Q270:R270"/>
    <mergeCell ref="S270:Z270"/>
    <mergeCell ref="AA270:AE270"/>
    <mergeCell ref="A270:B270"/>
    <mergeCell ref="C270:D270"/>
    <mergeCell ref="E270:F270"/>
    <mergeCell ref="G270:H270"/>
    <mergeCell ref="I270:K270"/>
    <mergeCell ref="L270:N270"/>
    <mergeCell ref="A275:B275"/>
    <mergeCell ref="C275:D275"/>
    <mergeCell ref="E275:F275"/>
    <mergeCell ref="G275:H275"/>
    <mergeCell ref="I275:K275"/>
    <mergeCell ref="L275:N275"/>
    <mergeCell ref="C273:D273"/>
    <mergeCell ref="E273:F273"/>
    <mergeCell ref="G273:H273"/>
    <mergeCell ref="I273:K273"/>
    <mergeCell ref="AJ277:AO277"/>
    <mergeCell ref="L276:N276"/>
    <mergeCell ref="O276:P276"/>
    <mergeCell ref="Q276:R276"/>
    <mergeCell ref="S276:Z276"/>
    <mergeCell ref="AA276:AE276"/>
    <mergeCell ref="L277:N277"/>
    <mergeCell ref="O277:P277"/>
    <mergeCell ref="Q277:R277"/>
    <mergeCell ref="S277:Z277"/>
    <mergeCell ref="AA277:AE277"/>
    <mergeCell ref="AF277:AH277"/>
    <mergeCell ref="A273:B273"/>
    <mergeCell ref="S274:Z274"/>
    <mergeCell ref="AA274:AE274"/>
    <mergeCell ref="AF274:AH274"/>
    <mergeCell ref="AJ274:AO274"/>
    <mergeCell ref="L273:N273"/>
    <mergeCell ref="O273:P273"/>
    <mergeCell ref="Q273:R273"/>
    <mergeCell ref="S273:Z273"/>
    <mergeCell ref="AA273:AE273"/>
    <mergeCell ref="AF273:AH273"/>
    <mergeCell ref="I278:K278"/>
    <mergeCell ref="L278:N278"/>
    <mergeCell ref="O278:P278"/>
    <mergeCell ref="Q278:R278"/>
    <mergeCell ref="S278:Z278"/>
    <mergeCell ref="AA278:AE278"/>
    <mergeCell ref="O275:P275"/>
    <mergeCell ref="Q275:R275"/>
    <mergeCell ref="S275:Z275"/>
    <mergeCell ref="AA275:AE275"/>
    <mergeCell ref="AF275:AH275"/>
    <mergeCell ref="AJ275:AO275"/>
    <mergeCell ref="AA280:AE280"/>
    <mergeCell ref="AF280:AH280"/>
    <mergeCell ref="AJ280:AO280"/>
    <mergeCell ref="S279:Z279"/>
    <mergeCell ref="AA279:AE279"/>
    <mergeCell ref="AF278:AH278"/>
    <mergeCell ref="AJ278:AO278"/>
    <mergeCell ref="AF276:AH276"/>
    <mergeCell ref="AJ276:AO276"/>
    <mergeCell ref="A279:B279"/>
    <mergeCell ref="C279:D279"/>
    <mergeCell ref="E279:F279"/>
    <mergeCell ref="G279:H279"/>
    <mergeCell ref="I279:K279"/>
    <mergeCell ref="A276:B276"/>
    <mergeCell ref="C276:D276"/>
    <mergeCell ref="E276:F276"/>
    <mergeCell ref="G276:H276"/>
    <mergeCell ref="I276:K276"/>
    <mergeCell ref="Q279:R279"/>
    <mergeCell ref="A278:B278"/>
    <mergeCell ref="C278:D278"/>
    <mergeCell ref="E278:F278"/>
    <mergeCell ref="G278:H278"/>
    <mergeCell ref="L279:N279"/>
    <mergeCell ref="O279:P279"/>
    <mergeCell ref="A277:B277"/>
    <mergeCell ref="C277:D277"/>
    <mergeCell ref="E277:F277"/>
    <mergeCell ref="G277:H277"/>
    <mergeCell ref="I277:K277"/>
    <mergeCell ref="AJ281:AO281"/>
    <mergeCell ref="AJ282:AO282"/>
    <mergeCell ref="A283:B283"/>
    <mergeCell ref="C283:D283"/>
    <mergeCell ref="E283:F283"/>
    <mergeCell ref="G283:H283"/>
    <mergeCell ref="I283:K283"/>
    <mergeCell ref="L283:N283"/>
    <mergeCell ref="O283:P283"/>
    <mergeCell ref="Q283:R283"/>
    <mergeCell ref="AF279:AH279"/>
    <mergeCell ref="AJ279:AO279"/>
    <mergeCell ref="A280:B280"/>
    <mergeCell ref="C280:D280"/>
    <mergeCell ref="E280:F280"/>
    <mergeCell ref="G280:H280"/>
    <mergeCell ref="I280:K280"/>
    <mergeCell ref="L280:N280"/>
    <mergeCell ref="O280:P280"/>
    <mergeCell ref="L281:N281"/>
    <mergeCell ref="O281:P281"/>
    <mergeCell ref="Q281:R281"/>
    <mergeCell ref="S281:Z281"/>
    <mergeCell ref="AA281:AE281"/>
    <mergeCell ref="AF281:AH281"/>
    <mergeCell ref="A281:B281"/>
    <mergeCell ref="C281:D281"/>
    <mergeCell ref="E281:F281"/>
    <mergeCell ref="G281:H281"/>
    <mergeCell ref="I281:K281"/>
    <mergeCell ref="Q280:R280"/>
    <mergeCell ref="S280:Z280"/>
    <mergeCell ref="C285:D285"/>
    <mergeCell ref="E285:F285"/>
    <mergeCell ref="G285:H285"/>
    <mergeCell ref="I285:K285"/>
    <mergeCell ref="O284:P284"/>
    <mergeCell ref="Q284:R284"/>
    <mergeCell ref="S284:Z284"/>
    <mergeCell ref="AA284:AE284"/>
    <mergeCell ref="AF284:AH284"/>
    <mergeCell ref="AJ284:AO284"/>
    <mergeCell ref="A284:B284"/>
    <mergeCell ref="C284:D284"/>
    <mergeCell ref="E284:F284"/>
    <mergeCell ref="G284:H284"/>
    <mergeCell ref="I284:K284"/>
    <mergeCell ref="L284:N284"/>
    <mergeCell ref="C282:D282"/>
    <mergeCell ref="E282:F282"/>
    <mergeCell ref="G282:H282"/>
    <mergeCell ref="I282:K282"/>
    <mergeCell ref="A282:B282"/>
    <mergeCell ref="S283:Z283"/>
    <mergeCell ref="AA283:AE283"/>
    <mergeCell ref="AF283:AH283"/>
    <mergeCell ref="AJ283:AO283"/>
    <mergeCell ref="L282:N282"/>
    <mergeCell ref="O282:P282"/>
    <mergeCell ref="Q282:R282"/>
    <mergeCell ref="S282:Z282"/>
    <mergeCell ref="AA282:AE282"/>
    <mergeCell ref="AF282:AH282"/>
    <mergeCell ref="O286:P286"/>
    <mergeCell ref="Q286:R286"/>
    <mergeCell ref="S286:Z286"/>
    <mergeCell ref="AA286:AE286"/>
    <mergeCell ref="AF286:AH286"/>
    <mergeCell ref="AJ286:AO286"/>
    <mergeCell ref="AF287:AH287"/>
    <mergeCell ref="AJ287:AO287"/>
    <mergeCell ref="AF285:AH285"/>
    <mergeCell ref="AJ285:AO285"/>
    <mergeCell ref="A286:B286"/>
    <mergeCell ref="C286:D286"/>
    <mergeCell ref="E286:F286"/>
    <mergeCell ref="G286:H286"/>
    <mergeCell ref="I286:K286"/>
    <mergeCell ref="L286:N286"/>
    <mergeCell ref="O287:P287"/>
    <mergeCell ref="Q287:R287"/>
    <mergeCell ref="S287:Z287"/>
    <mergeCell ref="AA287:AE287"/>
    <mergeCell ref="A287:B287"/>
    <mergeCell ref="C287:D287"/>
    <mergeCell ref="E287:F287"/>
    <mergeCell ref="G287:H287"/>
    <mergeCell ref="I287:K287"/>
    <mergeCell ref="L287:N287"/>
    <mergeCell ref="L285:N285"/>
    <mergeCell ref="O285:P285"/>
    <mergeCell ref="Q285:R285"/>
    <mergeCell ref="S285:Z285"/>
    <mergeCell ref="AA285:AE285"/>
    <mergeCell ref="A285:B285"/>
    <mergeCell ref="Q292:R292"/>
    <mergeCell ref="Q288:R288"/>
    <mergeCell ref="S288:Z288"/>
    <mergeCell ref="AA288:AE288"/>
    <mergeCell ref="A288:B288"/>
    <mergeCell ref="C288:D288"/>
    <mergeCell ref="E288:F288"/>
    <mergeCell ref="G288:H288"/>
    <mergeCell ref="I288:K288"/>
    <mergeCell ref="L288:N288"/>
    <mergeCell ref="O288:P288"/>
    <mergeCell ref="O289:P289"/>
    <mergeCell ref="Q289:R289"/>
    <mergeCell ref="S289:Z289"/>
    <mergeCell ref="AA289:AE289"/>
    <mergeCell ref="AF289:AH289"/>
    <mergeCell ref="AJ289:AO289"/>
    <mergeCell ref="A289:B289"/>
    <mergeCell ref="C289:D289"/>
    <mergeCell ref="E289:F289"/>
    <mergeCell ref="G289:H289"/>
    <mergeCell ref="I289:K289"/>
    <mergeCell ref="L289:N289"/>
    <mergeCell ref="A291:B291"/>
    <mergeCell ref="S292:Z292"/>
    <mergeCell ref="AA292:AE292"/>
    <mergeCell ref="AF292:AH292"/>
    <mergeCell ref="AJ292:AO292"/>
    <mergeCell ref="L291:N291"/>
    <mergeCell ref="O291:P291"/>
    <mergeCell ref="Q291:R291"/>
    <mergeCell ref="S291:Z291"/>
    <mergeCell ref="AJ295:AO295"/>
    <mergeCell ref="L294:N294"/>
    <mergeCell ref="O294:P294"/>
    <mergeCell ref="Q294:R294"/>
    <mergeCell ref="AA291:AE291"/>
    <mergeCell ref="S290:Z290"/>
    <mergeCell ref="AA290:AE290"/>
    <mergeCell ref="AF290:AH290"/>
    <mergeCell ref="AJ290:AO290"/>
    <mergeCell ref="AF288:AH288"/>
    <mergeCell ref="AJ288:AO288"/>
    <mergeCell ref="A290:B290"/>
    <mergeCell ref="C290:D290"/>
    <mergeCell ref="E290:F290"/>
    <mergeCell ref="G290:H290"/>
    <mergeCell ref="I290:K290"/>
    <mergeCell ref="L290:N290"/>
    <mergeCell ref="O290:P290"/>
    <mergeCell ref="Q290:R290"/>
    <mergeCell ref="AJ291:AO291"/>
    <mergeCell ref="A292:B292"/>
    <mergeCell ref="C292:D292"/>
    <mergeCell ref="E292:F292"/>
    <mergeCell ref="G292:H292"/>
    <mergeCell ref="I292:K292"/>
    <mergeCell ref="L292:N292"/>
    <mergeCell ref="O292:P292"/>
    <mergeCell ref="AF291:AH291"/>
    <mergeCell ref="C291:D291"/>
    <mergeCell ref="E291:F291"/>
    <mergeCell ref="G291:H291"/>
    <mergeCell ref="I291:K291"/>
    <mergeCell ref="O293:P293"/>
    <mergeCell ref="Q293:R293"/>
    <mergeCell ref="S293:Z293"/>
    <mergeCell ref="AA293:AE293"/>
    <mergeCell ref="AF293:AH293"/>
    <mergeCell ref="AJ293:AO293"/>
    <mergeCell ref="A294:B294"/>
    <mergeCell ref="C294:D294"/>
    <mergeCell ref="E294:F294"/>
    <mergeCell ref="G294:H294"/>
    <mergeCell ref="I294:K294"/>
    <mergeCell ref="A293:B293"/>
    <mergeCell ref="C293:D293"/>
    <mergeCell ref="E293:F293"/>
    <mergeCell ref="G293:H293"/>
    <mergeCell ref="I293:K293"/>
    <mergeCell ref="L293:N293"/>
    <mergeCell ref="Q297:R297"/>
    <mergeCell ref="A296:B296"/>
    <mergeCell ref="C296:D296"/>
    <mergeCell ref="E296:F296"/>
    <mergeCell ref="G296:H296"/>
    <mergeCell ref="L297:N297"/>
    <mergeCell ref="O297:P297"/>
    <mergeCell ref="AF296:AH296"/>
    <mergeCell ref="AJ296:AO296"/>
    <mergeCell ref="AF294:AH294"/>
    <mergeCell ref="AJ294:AO294"/>
    <mergeCell ref="A295:B295"/>
    <mergeCell ref="C295:D295"/>
    <mergeCell ref="E295:F295"/>
    <mergeCell ref="G295:H295"/>
    <mergeCell ref="I295:K295"/>
    <mergeCell ref="AF297:AH297"/>
    <mergeCell ref="AJ297:AO297"/>
    <mergeCell ref="S294:Z294"/>
    <mergeCell ref="AA294:AE294"/>
    <mergeCell ref="L295:N295"/>
    <mergeCell ref="O295:P295"/>
    <mergeCell ref="Q295:R295"/>
    <mergeCell ref="S295:Z295"/>
    <mergeCell ref="AA295:AE295"/>
    <mergeCell ref="AF295:AH295"/>
    <mergeCell ref="I296:K296"/>
    <mergeCell ref="L296:N296"/>
    <mergeCell ref="O296:P296"/>
    <mergeCell ref="Q296:R296"/>
    <mergeCell ref="S296:Z296"/>
    <mergeCell ref="AA296:AE296"/>
    <mergeCell ref="A298:B298"/>
    <mergeCell ref="C298:D298"/>
    <mergeCell ref="E298:F298"/>
    <mergeCell ref="G298:H298"/>
    <mergeCell ref="I298:K298"/>
    <mergeCell ref="L298:N298"/>
    <mergeCell ref="O298:P298"/>
    <mergeCell ref="L299:N299"/>
    <mergeCell ref="O299:P299"/>
    <mergeCell ref="Q299:R299"/>
    <mergeCell ref="S299:Z299"/>
    <mergeCell ref="AA299:AE299"/>
    <mergeCell ref="AF299:AH299"/>
    <mergeCell ref="A299:B299"/>
    <mergeCell ref="C299:D299"/>
    <mergeCell ref="E299:F299"/>
    <mergeCell ref="G299:H299"/>
    <mergeCell ref="I299:K299"/>
    <mergeCell ref="Q298:R298"/>
    <mergeCell ref="S298:Z298"/>
    <mergeCell ref="AA298:AE298"/>
    <mergeCell ref="AF298:AH298"/>
    <mergeCell ref="AJ298:AO298"/>
    <mergeCell ref="S297:Z297"/>
    <mergeCell ref="AA297:AE297"/>
    <mergeCell ref="A297:B297"/>
    <mergeCell ref="C297:D297"/>
    <mergeCell ref="E297:F297"/>
    <mergeCell ref="G297:H297"/>
    <mergeCell ref="I297:K297"/>
    <mergeCell ref="C300:D300"/>
    <mergeCell ref="E300:F300"/>
    <mergeCell ref="G300:H300"/>
    <mergeCell ref="I300:K300"/>
    <mergeCell ref="A300:B300"/>
    <mergeCell ref="S301:Z301"/>
    <mergeCell ref="AA301:AE301"/>
    <mergeCell ref="AF301:AH301"/>
    <mergeCell ref="AJ301:AO301"/>
    <mergeCell ref="L300:N300"/>
    <mergeCell ref="O300:P300"/>
    <mergeCell ref="Q300:R300"/>
    <mergeCell ref="S300:Z300"/>
    <mergeCell ref="AA300:AE300"/>
    <mergeCell ref="AF300:AH300"/>
    <mergeCell ref="AJ299:AO299"/>
    <mergeCell ref="AJ300:AO300"/>
    <mergeCell ref="A301:B301"/>
    <mergeCell ref="C301:D301"/>
    <mergeCell ref="E301:F301"/>
    <mergeCell ref="G301:H301"/>
    <mergeCell ref="I301:K301"/>
    <mergeCell ref="L301:N301"/>
    <mergeCell ref="O301:P301"/>
    <mergeCell ref="Q301:R301"/>
    <mergeCell ref="S303:Z303"/>
    <mergeCell ref="AA303:AE303"/>
    <mergeCell ref="A303:B303"/>
    <mergeCell ref="C303:D303"/>
    <mergeCell ref="E303:F303"/>
    <mergeCell ref="G303:H303"/>
    <mergeCell ref="I303:K303"/>
    <mergeCell ref="AF303:AH303"/>
    <mergeCell ref="AJ303:AO303"/>
    <mergeCell ref="O302:P302"/>
    <mergeCell ref="Q302:R302"/>
    <mergeCell ref="S302:Z302"/>
    <mergeCell ref="AA302:AE302"/>
    <mergeCell ref="AF302:AH302"/>
    <mergeCell ref="AJ302:AO302"/>
    <mergeCell ref="A302:B302"/>
    <mergeCell ref="C302:D302"/>
    <mergeCell ref="E302:F302"/>
    <mergeCell ref="G302:H302"/>
    <mergeCell ref="I302:K302"/>
    <mergeCell ref="L302:N302"/>
    <mergeCell ref="J304:K304"/>
    <mergeCell ref="L304:M304"/>
    <mergeCell ref="AA304:AB304"/>
    <mergeCell ref="AC304:AD304"/>
    <mergeCell ref="AM304:AO304"/>
    <mergeCell ref="L303:N303"/>
    <mergeCell ref="O303:P303"/>
    <mergeCell ref="Q303:R303"/>
    <mergeCell ref="S306:Z306"/>
    <mergeCell ref="AA306:AE306"/>
    <mergeCell ref="AF306:AH306"/>
    <mergeCell ref="AJ306:AO306"/>
    <mergeCell ref="AF308:AH308"/>
    <mergeCell ref="AJ308:AO308"/>
    <mergeCell ref="A305:G305"/>
    <mergeCell ref="H305:AO305"/>
    <mergeCell ref="A306:B306"/>
    <mergeCell ref="C306:D306"/>
    <mergeCell ref="E306:F306"/>
    <mergeCell ref="G306:H306"/>
    <mergeCell ref="I306:K306"/>
    <mergeCell ref="L306:N306"/>
    <mergeCell ref="O306:P306"/>
    <mergeCell ref="Q306:R306"/>
    <mergeCell ref="O307:P307"/>
    <mergeCell ref="Q307:R307"/>
    <mergeCell ref="S307:Z307"/>
    <mergeCell ref="AA307:AE307"/>
    <mergeCell ref="AF307:AH307"/>
    <mergeCell ref="AJ307:AO307"/>
    <mergeCell ref="A307:B307"/>
    <mergeCell ref="C307:D307"/>
    <mergeCell ref="E307:F307"/>
    <mergeCell ref="G307:H307"/>
    <mergeCell ref="I307:K307"/>
    <mergeCell ref="L307:N307"/>
    <mergeCell ref="L308:N308"/>
    <mergeCell ref="O308:P308"/>
    <mergeCell ref="Q308:R308"/>
    <mergeCell ref="S308:Z308"/>
    <mergeCell ref="AA308:AE308"/>
    <mergeCell ref="A308:B308"/>
    <mergeCell ref="C308:D308"/>
    <mergeCell ref="E308:F308"/>
    <mergeCell ref="G308:H308"/>
    <mergeCell ref="I308:K308"/>
    <mergeCell ref="O309:P309"/>
    <mergeCell ref="Q309:R309"/>
    <mergeCell ref="S309:Z309"/>
    <mergeCell ref="AA309:AE309"/>
    <mergeCell ref="AF309:AH309"/>
    <mergeCell ref="AJ309:AO309"/>
    <mergeCell ref="A309:B309"/>
    <mergeCell ref="C309:D309"/>
    <mergeCell ref="E309:F309"/>
    <mergeCell ref="G309:H309"/>
    <mergeCell ref="I309:K309"/>
    <mergeCell ref="L309:N309"/>
    <mergeCell ref="AJ310:AO310"/>
    <mergeCell ref="L310:N310"/>
    <mergeCell ref="O310:P310"/>
    <mergeCell ref="Q310:R310"/>
    <mergeCell ref="S310:Z310"/>
    <mergeCell ref="AA310:AE310"/>
    <mergeCell ref="AF310:AH310"/>
    <mergeCell ref="J311:K311"/>
    <mergeCell ref="L311:M311"/>
    <mergeCell ref="AA311:AB311"/>
    <mergeCell ref="AC311:AD311"/>
    <mergeCell ref="AM311:AO311"/>
    <mergeCell ref="A310:B310"/>
    <mergeCell ref="C310:D310"/>
    <mergeCell ref="E310:F310"/>
    <mergeCell ref="G310:H310"/>
    <mergeCell ref="I310:K310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239"/>
  <sheetViews>
    <sheetView showGridLines="0" workbookViewId="0">
      <selection activeCell="Y17" sqref="Y17:AA17"/>
    </sheetView>
  </sheetViews>
  <sheetFormatPr baseColWidth="10" defaultRowHeight="15" x14ac:dyDescent="0.25"/>
  <cols>
    <col min="1" max="1" width="23.28515625" style="324" customWidth="1"/>
    <col min="2" max="2" width="3.42578125" style="327" customWidth="1"/>
    <col min="3" max="4" width="5" style="327" bestFit="1" customWidth="1"/>
    <col min="5" max="11" width="3.42578125" style="327" customWidth="1"/>
    <col min="12" max="12" width="3.42578125" style="324" customWidth="1"/>
    <col min="13" max="13" width="2.7109375" style="346" customWidth="1"/>
    <col min="14" max="18" width="2.7109375" style="331" customWidth="1"/>
    <col min="19" max="19" width="2.85546875" style="331" customWidth="1"/>
    <col min="20" max="22" width="2.7109375" style="331" customWidth="1"/>
    <col min="23" max="23" width="2.42578125" style="331" customWidth="1"/>
    <col min="24" max="24" width="0.28515625" style="331" customWidth="1"/>
    <col min="25" max="25" width="1" style="331" customWidth="1"/>
    <col min="26" max="26" width="1.7109375" style="331" customWidth="1"/>
    <col min="27" max="39" width="2.7109375" style="331" customWidth="1"/>
    <col min="40" max="40" width="2.42578125" style="331" customWidth="1"/>
    <col min="41" max="41" width="0.28515625" style="331" customWidth="1"/>
    <col min="42" max="42" width="1.85546875" style="331" customWidth="1"/>
    <col min="43" max="43" width="0.7109375" style="331" customWidth="1"/>
    <col min="44" max="47" width="2.7109375" style="331" customWidth="1"/>
    <col min="48" max="48" width="3.28515625" style="331" customWidth="1"/>
    <col min="49" max="49" width="3.140625" style="331" customWidth="1"/>
    <col min="50" max="51" width="2.7109375" style="331" customWidth="1"/>
    <col min="52" max="52" width="0.85546875" style="331" customWidth="1"/>
    <col min="53" max="53" width="0.7109375" style="331" customWidth="1"/>
    <col min="54" max="54" width="1" style="331" customWidth="1"/>
    <col min="55" max="55" width="21.5703125" style="331" bestFit="1" customWidth="1"/>
    <col min="56" max="56" width="16.85546875" style="331" bestFit="1" customWidth="1"/>
    <col min="57" max="57" width="17" style="331" bestFit="1" customWidth="1"/>
    <col min="58" max="58" width="18" style="331" bestFit="1" customWidth="1"/>
    <col min="59" max="59" width="17.42578125" style="331" bestFit="1" customWidth="1"/>
    <col min="60" max="60" width="18.5703125" style="331" bestFit="1" customWidth="1"/>
    <col min="61" max="61" width="18" style="331" bestFit="1" customWidth="1"/>
    <col min="62" max="62" width="17.42578125" style="331" bestFit="1" customWidth="1"/>
    <col min="63" max="63" width="16.85546875" style="331" bestFit="1" customWidth="1"/>
    <col min="64" max="64" width="18" style="331" bestFit="1" customWidth="1"/>
    <col min="65" max="65" width="16.85546875" style="331" bestFit="1" customWidth="1"/>
    <col min="66" max="66" width="16.42578125" style="331" bestFit="1" customWidth="1"/>
    <col min="67" max="67" width="16" style="331" bestFit="1" customWidth="1"/>
    <col min="68" max="68" width="0.5703125" style="331" customWidth="1"/>
    <col min="69" max="16384" width="11.42578125" style="331"/>
  </cols>
  <sheetData>
    <row r="1" spans="1:68" ht="4.1500000000000004" customHeight="1" x14ac:dyDescent="0.25"/>
    <row r="2" spans="1:68" ht="4.1500000000000004" customHeight="1" x14ac:dyDescent="0.25">
      <c r="N2" s="1583"/>
      <c r="O2" s="1583"/>
      <c r="P2" s="1583"/>
      <c r="Q2" s="1583"/>
      <c r="R2" s="1583"/>
      <c r="S2" s="1583"/>
      <c r="T2" s="1583"/>
      <c r="U2" s="1583"/>
      <c r="V2" s="1583"/>
      <c r="W2" s="1583"/>
    </row>
    <row r="3" spans="1:68" ht="17.25" customHeight="1" x14ac:dyDescent="0.25">
      <c r="N3" s="1583"/>
      <c r="O3" s="1583"/>
      <c r="P3" s="1583"/>
      <c r="Q3" s="1583"/>
      <c r="R3" s="1583"/>
      <c r="S3" s="1583"/>
      <c r="T3" s="1583"/>
      <c r="U3" s="1583"/>
      <c r="V3" s="1583"/>
      <c r="W3" s="1583"/>
      <c r="Z3" s="1937" t="s">
        <v>448</v>
      </c>
      <c r="AA3" s="1583"/>
      <c r="AB3" s="1583"/>
      <c r="AC3" s="1583"/>
      <c r="AD3" s="1583"/>
      <c r="AE3" s="1583"/>
      <c r="AF3" s="1583"/>
      <c r="AG3" s="1583"/>
      <c r="AH3" s="1583"/>
      <c r="AI3" s="1583"/>
      <c r="AJ3" s="1583"/>
      <c r="AK3" s="1583"/>
      <c r="AL3" s="1583"/>
      <c r="AM3" s="1583"/>
      <c r="AN3" s="1583"/>
      <c r="AQ3" s="1585" t="s">
        <v>271</v>
      </c>
      <c r="AR3" s="1583"/>
      <c r="AS3" s="1583"/>
      <c r="AT3" s="1583"/>
      <c r="AU3" s="1583"/>
      <c r="AV3" s="1583"/>
      <c r="AW3" s="1583"/>
      <c r="AX3" s="1583"/>
      <c r="AY3" s="1583"/>
      <c r="AZ3" s="1583"/>
      <c r="BB3" s="1586" t="s">
        <v>450</v>
      </c>
      <c r="BC3" s="1583"/>
      <c r="BD3" s="1583"/>
      <c r="BE3" s="1583"/>
      <c r="BF3" s="1583"/>
      <c r="BH3" s="354"/>
    </row>
    <row r="4" spans="1:68" ht="17.25" customHeight="1" x14ac:dyDescent="0.25">
      <c r="N4" s="1583"/>
      <c r="O4" s="1583"/>
      <c r="P4" s="1583"/>
      <c r="Q4" s="1583"/>
      <c r="R4" s="1583"/>
      <c r="S4" s="1583"/>
      <c r="T4" s="1583"/>
      <c r="U4" s="1583"/>
      <c r="V4" s="1583"/>
      <c r="W4" s="1583"/>
      <c r="Z4" s="1583"/>
      <c r="AA4" s="1583"/>
      <c r="AB4" s="1583"/>
      <c r="AC4" s="1583"/>
      <c r="AD4" s="1583"/>
      <c r="AE4" s="1583"/>
      <c r="AF4" s="1583"/>
      <c r="AG4" s="1583"/>
      <c r="AH4" s="1583"/>
      <c r="AI4" s="1583"/>
      <c r="AJ4" s="1583"/>
      <c r="AK4" s="1583"/>
      <c r="AL4" s="1583"/>
      <c r="AM4" s="1583"/>
      <c r="AN4" s="1583"/>
      <c r="BH4" s="354"/>
    </row>
    <row r="5" spans="1:68" ht="17.25" customHeight="1" x14ac:dyDescent="0.25">
      <c r="N5" s="1583"/>
      <c r="O5" s="1583"/>
      <c r="P5" s="1583"/>
      <c r="Q5" s="1583"/>
      <c r="R5" s="1583"/>
      <c r="S5" s="1583"/>
      <c r="T5" s="1583"/>
      <c r="U5" s="1583"/>
      <c r="V5" s="1583"/>
      <c r="W5" s="1583"/>
      <c r="Z5" s="1583"/>
      <c r="AA5" s="1583"/>
      <c r="AB5" s="1583"/>
      <c r="AC5" s="1583"/>
      <c r="AD5" s="1583"/>
      <c r="AE5" s="1583"/>
      <c r="AF5" s="1583"/>
      <c r="AG5" s="1583"/>
      <c r="AH5" s="1583"/>
      <c r="AI5" s="1583"/>
      <c r="AJ5" s="1583"/>
      <c r="AK5" s="1583"/>
      <c r="AL5" s="1583"/>
      <c r="AM5" s="1583"/>
      <c r="AN5" s="1583"/>
      <c r="AQ5" s="1587" t="s">
        <v>272</v>
      </c>
      <c r="AR5" s="1583"/>
      <c r="AS5" s="1583"/>
      <c r="AT5" s="1583"/>
      <c r="AU5" s="1583"/>
      <c r="AV5" s="1583"/>
      <c r="AW5" s="1583"/>
      <c r="AX5" s="1583"/>
      <c r="AY5" s="1583"/>
      <c r="AZ5" s="1583"/>
      <c r="BB5" s="1588" t="s">
        <v>273</v>
      </c>
      <c r="BC5" s="1583"/>
      <c r="BD5" s="1583"/>
      <c r="BE5" s="1583"/>
      <c r="BF5" s="1583"/>
      <c r="BH5" s="354"/>
    </row>
    <row r="6" spans="1:68" ht="17.25" customHeight="1" x14ac:dyDescent="0.25">
      <c r="N6" s="1583"/>
      <c r="O6" s="1583"/>
      <c r="P6" s="1583"/>
      <c r="Q6" s="1583"/>
      <c r="R6" s="1583"/>
      <c r="S6" s="1583"/>
      <c r="T6" s="1583"/>
      <c r="U6" s="1583"/>
      <c r="V6" s="1583"/>
      <c r="W6" s="1583"/>
      <c r="AQ6" s="1583"/>
      <c r="AR6" s="1583"/>
      <c r="AS6" s="1583"/>
      <c r="AT6" s="1583"/>
      <c r="AU6" s="1583"/>
      <c r="AV6" s="1583"/>
      <c r="AW6" s="1583"/>
      <c r="AX6" s="1583"/>
      <c r="AY6" s="1583"/>
      <c r="AZ6" s="1583"/>
      <c r="BB6" s="1583"/>
      <c r="BC6" s="1583"/>
      <c r="BD6" s="1583"/>
      <c r="BE6" s="1583"/>
      <c r="BF6" s="1583"/>
      <c r="BH6" s="354"/>
    </row>
    <row r="7" spans="1:68" ht="17.25" customHeight="1" x14ac:dyDescent="0.25">
      <c r="AQ7" s="1583"/>
      <c r="AR7" s="1583"/>
      <c r="AS7" s="1583"/>
      <c r="AT7" s="1583"/>
      <c r="AU7" s="1583"/>
      <c r="AV7" s="1583"/>
      <c r="AW7" s="1583"/>
      <c r="AX7" s="1583"/>
      <c r="AY7" s="1583"/>
      <c r="AZ7" s="1583"/>
      <c r="BB7" s="1583"/>
      <c r="BC7" s="1583"/>
      <c r="BD7" s="1583"/>
      <c r="BE7" s="1583"/>
      <c r="BF7" s="1583"/>
      <c r="BH7" s="354"/>
    </row>
    <row r="8" spans="1:68" ht="17.25" customHeight="1" x14ac:dyDescent="0.25">
      <c r="BH8" s="354"/>
    </row>
    <row r="9" spans="1:68" ht="14.1" customHeight="1" x14ac:dyDescent="0.25">
      <c r="AQ9" s="1587" t="s">
        <v>274</v>
      </c>
      <c r="AR9" s="1583"/>
      <c r="AS9" s="1583"/>
      <c r="AT9" s="1583"/>
      <c r="AU9" s="1583"/>
      <c r="AV9" s="1583"/>
      <c r="AW9" s="1583"/>
      <c r="AX9" s="1583"/>
      <c r="AY9" s="1583"/>
      <c r="AZ9" s="1583"/>
      <c r="BB9" s="1588" t="s">
        <v>458</v>
      </c>
      <c r="BC9" s="1583"/>
      <c r="BD9" s="1583"/>
      <c r="BE9" s="1583"/>
      <c r="BF9" s="1583"/>
    </row>
    <row r="10" spans="1:68" ht="0" hidden="1" customHeight="1" x14ac:dyDescent="0.25"/>
    <row r="11" spans="1:68" ht="19.899999999999999" customHeight="1" x14ac:dyDescent="0.25">
      <c r="BC11" s="364" t="e">
        <f>+BC14+BC15</f>
        <v>#VALUE!</v>
      </c>
      <c r="BD11" s="364" t="e">
        <f t="shared" ref="BD11:BP11" si="0">+BD14+BD15</f>
        <v>#VALUE!</v>
      </c>
      <c r="BE11" s="364" t="e">
        <f t="shared" si="0"/>
        <v>#VALUE!</v>
      </c>
      <c r="BF11" s="364" t="e">
        <f t="shared" si="0"/>
        <v>#VALUE!</v>
      </c>
      <c r="BG11" s="364" t="e">
        <f t="shared" si="0"/>
        <v>#VALUE!</v>
      </c>
      <c r="BH11" s="364" t="e">
        <f t="shared" si="0"/>
        <v>#VALUE!</v>
      </c>
      <c r="BI11" s="364" t="e">
        <f t="shared" si="0"/>
        <v>#VALUE!</v>
      </c>
      <c r="BJ11" s="364" t="e">
        <f t="shared" si="0"/>
        <v>#VALUE!</v>
      </c>
      <c r="BK11" s="364" t="e">
        <f t="shared" si="0"/>
        <v>#VALUE!</v>
      </c>
      <c r="BL11" s="364" t="e">
        <f t="shared" si="0"/>
        <v>#VALUE!</v>
      </c>
      <c r="BM11" s="364" t="e">
        <f t="shared" si="0"/>
        <v>#VALUE!</v>
      </c>
      <c r="BN11" s="364" t="e">
        <f t="shared" si="0"/>
        <v>#VALUE!</v>
      </c>
      <c r="BO11" s="364" t="e">
        <f t="shared" si="0"/>
        <v>#VALUE!</v>
      </c>
      <c r="BP11" s="364">
        <f t="shared" si="0"/>
        <v>0</v>
      </c>
    </row>
    <row r="12" spans="1:68" ht="0" hidden="1" customHeight="1" x14ac:dyDescent="0.25"/>
    <row r="13" spans="1:68" ht="8.65" customHeight="1" x14ac:dyDescent="0.25">
      <c r="BC13" s="365"/>
      <c r="BD13" s="365"/>
      <c r="BE13" s="365"/>
      <c r="BF13" s="365"/>
      <c r="BG13" s="365"/>
      <c r="BH13" s="365"/>
      <c r="BI13" s="365"/>
      <c r="BJ13" s="365"/>
      <c r="BK13" s="365"/>
      <c r="BL13" s="365"/>
      <c r="BM13" s="365"/>
      <c r="BN13" s="365"/>
      <c r="BO13" s="365"/>
      <c r="BP13" s="365"/>
    </row>
    <row r="14" spans="1:68" x14ac:dyDescent="0.25">
      <c r="N14" s="1597" t="s">
        <v>275</v>
      </c>
      <c r="O14" s="1590"/>
      <c r="P14" s="1590"/>
      <c r="Q14" s="1590"/>
      <c r="R14" s="1591"/>
      <c r="S14" s="1598" t="s">
        <v>449</v>
      </c>
      <c r="T14" s="1590"/>
      <c r="U14" s="1591"/>
      <c r="V14" s="1597" t="s">
        <v>276</v>
      </c>
      <c r="W14" s="1590"/>
      <c r="X14" s="1590"/>
      <c r="Y14" s="1590"/>
      <c r="Z14" s="1590"/>
      <c r="AA14" s="1590"/>
      <c r="AB14" s="1590"/>
      <c r="AC14" s="1591"/>
      <c r="AD14" s="1599" t="s">
        <v>277</v>
      </c>
      <c r="AE14" s="1590"/>
      <c r="AF14" s="1590"/>
      <c r="AG14" s="1590"/>
      <c r="AH14" s="1590"/>
      <c r="AI14" s="1590"/>
      <c r="AJ14" s="1591"/>
      <c r="AK14" s="1597" t="s">
        <v>278</v>
      </c>
      <c r="AL14" s="1590"/>
      <c r="AM14" s="1590"/>
      <c r="AN14" s="1590"/>
      <c r="AO14" s="1590"/>
      <c r="AP14" s="1590"/>
      <c r="AQ14" s="1591"/>
      <c r="AR14" s="1599" t="s">
        <v>459</v>
      </c>
      <c r="AS14" s="1590"/>
      <c r="AT14" s="1590"/>
      <c r="AU14" s="1590"/>
      <c r="AV14" s="1590"/>
      <c r="AW14" s="1591"/>
      <c r="AX14" s="355" t="s">
        <v>269</v>
      </c>
      <c r="AY14" s="355" t="s">
        <v>269</v>
      </c>
      <c r="AZ14" s="1600" t="s">
        <v>269</v>
      </c>
      <c r="BA14" s="1583"/>
      <c r="BB14" s="1583"/>
      <c r="BC14" s="366">
        <f>+BC150+BC151+BC152</f>
        <v>21815325822</v>
      </c>
      <c r="BD14" s="366">
        <f t="shared" ref="BD14:BP14" si="1">+BD150+BD151+BD152</f>
        <v>17166004924</v>
      </c>
      <c r="BE14" s="366">
        <f t="shared" si="1"/>
        <v>4649320898</v>
      </c>
      <c r="BF14" s="366">
        <f t="shared" si="1"/>
        <v>19120420000</v>
      </c>
      <c r="BG14" s="366">
        <f t="shared" si="1"/>
        <v>13744340221</v>
      </c>
      <c r="BH14" s="366">
        <f t="shared" si="1"/>
        <v>3421664703</v>
      </c>
      <c r="BI14" s="366">
        <f t="shared" si="1"/>
        <v>2393342290</v>
      </c>
      <c r="BJ14" s="366">
        <f t="shared" si="1"/>
        <v>11350997931</v>
      </c>
      <c r="BK14" s="366">
        <f t="shared" si="1"/>
        <v>2272720068</v>
      </c>
      <c r="BL14" s="366">
        <f t="shared" si="1"/>
        <v>120622222</v>
      </c>
      <c r="BM14" s="366" t="e">
        <f t="shared" si="1"/>
        <v>#VALUE!</v>
      </c>
      <c r="BN14" s="366" t="e">
        <f t="shared" si="1"/>
        <v>#VALUE!</v>
      </c>
      <c r="BO14" s="366" t="e">
        <f t="shared" si="1"/>
        <v>#VALUE!</v>
      </c>
      <c r="BP14" s="366">
        <f t="shared" si="1"/>
        <v>0</v>
      </c>
    </row>
    <row r="15" spans="1:68" x14ac:dyDescent="0.25">
      <c r="N15" s="1589" t="s">
        <v>279</v>
      </c>
      <c r="O15" s="1590"/>
      <c r="P15" s="1590"/>
      <c r="Q15" s="1590"/>
      <c r="R15" s="1590"/>
      <c r="S15" s="1591"/>
      <c r="T15" s="1592" t="s">
        <v>273</v>
      </c>
      <c r="U15" s="1590"/>
      <c r="V15" s="1590"/>
      <c r="W15" s="1590"/>
      <c r="X15" s="1590"/>
      <c r="Y15" s="1590"/>
      <c r="Z15" s="1590"/>
      <c r="AA15" s="1590"/>
      <c r="AB15" s="1590"/>
      <c r="AC15" s="1590"/>
      <c r="AD15" s="1590"/>
      <c r="AE15" s="1590"/>
      <c r="AF15" s="1590"/>
      <c r="AG15" s="1590"/>
      <c r="AH15" s="1590"/>
      <c r="AI15" s="1590"/>
      <c r="AJ15" s="1590"/>
      <c r="AK15" s="1590"/>
      <c r="AL15" s="1590"/>
      <c r="AM15" s="1590"/>
      <c r="AN15" s="1590"/>
      <c r="AO15" s="1590"/>
      <c r="AP15" s="1590"/>
      <c r="AQ15" s="1590"/>
      <c r="AR15" s="1590"/>
      <c r="AS15" s="1590"/>
      <c r="AT15" s="1591"/>
      <c r="AU15" s="356" t="s">
        <v>269</v>
      </c>
      <c r="AV15" s="356" t="s">
        <v>269</v>
      </c>
      <c r="AW15" s="356" t="s">
        <v>269</v>
      </c>
      <c r="AX15" s="356" t="s">
        <v>269</v>
      </c>
      <c r="AY15" s="356" t="s">
        <v>269</v>
      </c>
      <c r="AZ15" s="1593" t="s">
        <v>269</v>
      </c>
      <c r="BA15" s="1594"/>
      <c r="BB15" s="1594"/>
      <c r="BC15" s="366" t="e">
        <f>+BC21+BC58+BC128+BC129+BC130</f>
        <v>#VALUE!</v>
      </c>
      <c r="BD15" s="366" t="e">
        <f t="shared" ref="BD15:BP15" si="2">+BD21+BD58+BD128+BD129+BD130</f>
        <v>#VALUE!</v>
      </c>
      <c r="BE15" s="366" t="e">
        <f t="shared" si="2"/>
        <v>#VALUE!</v>
      </c>
      <c r="BF15" s="366" t="e">
        <f t="shared" si="2"/>
        <v>#VALUE!</v>
      </c>
      <c r="BG15" s="366" t="e">
        <f t="shared" si="2"/>
        <v>#VALUE!</v>
      </c>
      <c r="BH15" s="366" t="e">
        <f t="shared" si="2"/>
        <v>#VALUE!</v>
      </c>
      <c r="BI15" s="366" t="e">
        <f t="shared" si="2"/>
        <v>#VALUE!</v>
      </c>
      <c r="BJ15" s="366" t="e">
        <f t="shared" si="2"/>
        <v>#VALUE!</v>
      </c>
      <c r="BK15" s="366" t="e">
        <f t="shared" si="2"/>
        <v>#VALUE!</v>
      </c>
      <c r="BL15" s="366" t="e">
        <f t="shared" si="2"/>
        <v>#VALUE!</v>
      </c>
      <c r="BM15" s="366" t="e">
        <f t="shared" si="2"/>
        <v>#VALUE!</v>
      </c>
      <c r="BN15" s="366" t="e">
        <f t="shared" si="2"/>
        <v>#VALUE!</v>
      </c>
      <c r="BO15" s="366" t="e">
        <f t="shared" si="2"/>
        <v>#VALUE!</v>
      </c>
      <c r="BP15" s="366">
        <f t="shared" si="2"/>
        <v>0</v>
      </c>
    </row>
    <row r="16" spans="1:68" ht="15" customHeight="1" x14ac:dyDescent="0.25">
      <c r="A16" s="324">
        <v>1</v>
      </c>
      <c r="B16" s="327">
        <f>+A16+1</f>
        <v>2</v>
      </c>
      <c r="C16" s="327">
        <f t="shared" ref="C16:BN16" si="3">+B16+1</f>
        <v>3</v>
      </c>
      <c r="D16" s="327">
        <f t="shared" si="3"/>
        <v>4</v>
      </c>
      <c r="E16" s="327">
        <f t="shared" si="3"/>
        <v>5</v>
      </c>
      <c r="F16" s="327">
        <f t="shared" si="3"/>
        <v>6</v>
      </c>
      <c r="G16" s="327">
        <f t="shared" si="3"/>
        <v>7</v>
      </c>
      <c r="H16" s="327">
        <f t="shared" si="3"/>
        <v>8</v>
      </c>
      <c r="I16" s="327">
        <f t="shared" si="3"/>
        <v>9</v>
      </c>
      <c r="J16" s="327">
        <f t="shared" si="3"/>
        <v>10</v>
      </c>
      <c r="K16" s="327">
        <f t="shared" si="3"/>
        <v>11</v>
      </c>
      <c r="L16" s="327">
        <f t="shared" si="3"/>
        <v>12</v>
      </c>
      <c r="M16" s="327">
        <f t="shared" si="3"/>
        <v>13</v>
      </c>
      <c r="N16" s="327">
        <f t="shared" si="3"/>
        <v>14</v>
      </c>
      <c r="O16" s="327">
        <f t="shared" si="3"/>
        <v>15</v>
      </c>
      <c r="P16" s="327">
        <f t="shared" si="3"/>
        <v>16</v>
      </c>
      <c r="Q16" s="327">
        <f t="shared" si="3"/>
        <v>17</v>
      </c>
      <c r="R16" s="327">
        <f t="shared" si="3"/>
        <v>18</v>
      </c>
      <c r="S16" s="327">
        <f t="shared" si="3"/>
        <v>19</v>
      </c>
      <c r="T16" s="327">
        <f t="shared" si="3"/>
        <v>20</v>
      </c>
      <c r="U16" s="327">
        <f t="shared" si="3"/>
        <v>21</v>
      </c>
      <c r="V16" s="327">
        <f t="shared" si="3"/>
        <v>22</v>
      </c>
      <c r="W16" s="327">
        <f t="shared" si="3"/>
        <v>23</v>
      </c>
      <c r="X16" s="327">
        <f t="shared" si="3"/>
        <v>24</v>
      </c>
      <c r="Y16" s="327">
        <f t="shared" si="3"/>
        <v>25</v>
      </c>
      <c r="Z16" s="327">
        <f t="shared" si="3"/>
        <v>26</v>
      </c>
      <c r="AA16" s="327">
        <f t="shared" si="3"/>
        <v>27</v>
      </c>
      <c r="AB16" s="327">
        <f t="shared" si="3"/>
        <v>28</v>
      </c>
      <c r="AC16" s="327">
        <f t="shared" si="3"/>
        <v>29</v>
      </c>
      <c r="AD16" s="327">
        <f t="shared" si="3"/>
        <v>30</v>
      </c>
      <c r="AE16" s="327">
        <f t="shared" si="3"/>
        <v>31</v>
      </c>
      <c r="AF16" s="327">
        <f t="shared" si="3"/>
        <v>32</v>
      </c>
      <c r="AG16" s="327">
        <f t="shared" si="3"/>
        <v>33</v>
      </c>
      <c r="AH16" s="327">
        <f t="shared" si="3"/>
        <v>34</v>
      </c>
      <c r="AI16" s="327">
        <f t="shared" si="3"/>
        <v>35</v>
      </c>
      <c r="AJ16" s="327">
        <f t="shared" si="3"/>
        <v>36</v>
      </c>
      <c r="AK16" s="327">
        <f t="shared" si="3"/>
        <v>37</v>
      </c>
      <c r="AL16" s="327">
        <f t="shared" si="3"/>
        <v>38</v>
      </c>
      <c r="AM16" s="327">
        <f t="shared" si="3"/>
        <v>39</v>
      </c>
      <c r="AN16" s="327">
        <f t="shared" si="3"/>
        <v>40</v>
      </c>
      <c r="AO16" s="327">
        <f t="shared" si="3"/>
        <v>41</v>
      </c>
      <c r="AP16" s="327">
        <f t="shared" si="3"/>
        <v>42</v>
      </c>
      <c r="AQ16" s="327">
        <f t="shared" si="3"/>
        <v>43</v>
      </c>
      <c r="AR16" s="327">
        <f t="shared" si="3"/>
        <v>44</v>
      </c>
      <c r="AS16" s="327">
        <f t="shared" si="3"/>
        <v>45</v>
      </c>
      <c r="AT16" s="327">
        <f t="shared" si="3"/>
        <v>46</v>
      </c>
      <c r="AU16" s="327">
        <f t="shared" si="3"/>
        <v>47</v>
      </c>
      <c r="AV16" s="327">
        <f t="shared" si="3"/>
        <v>48</v>
      </c>
      <c r="AW16" s="327">
        <f t="shared" si="3"/>
        <v>49</v>
      </c>
      <c r="AX16" s="327">
        <f t="shared" si="3"/>
        <v>50</v>
      </c>
      <c r="AY16" s="327">
        <f t="shared" si="3"/>
        <v>51</v>
      </c>
      <c r="AZ16" s="327">
        <f t="shared" si="3"/>
        <v>52</v>
      </c>
      <c r="BA16" s="327">
        <f t="shared" si="3"/>
        <v>53</v>
      </c>
      <c r="BB16" s="327">
        <f t="shared" si="3"/>
        <v>54</v>
      </c>
      <c r="BC16" s="327">
        <f t="shared" si="3"/>
        <v>55</v>
      </c>
      <c r="BD16" s="327">
        <f t="shared" si="3"/>
        <v>56</v>
      </c>
      <c r="BE16" s="327">
        <f t="shared" si="3"/>
        <v>57</v>
      </c>
      <c r="BF16" s="327">
        <f t="shared" si="3"/>
        <v>58</v>
      </c>
      <c r="BG16" s="327">
        <f t="shared" si="3"/>
        <v>59</v>
      </c>
      <c r="BH16" s="327">
        <f t="shared" si="3"/>
        <v>60</v>
      </c>
      <c r="BI16" s="327">
        <f t="shared" si="3"/>
        <v>61</v>
      </c>
      <c r="BJ16" s="327">
        <f t="shared" si="3"/>
        <v>62</v>
      </c>
      <c r="BK16" s="327">
        <f t="shared" si="3"/>
        <v>63</v>
      </c>
      <c r="BL16" s="327">
        <f t="shared" si="3"/>
        <v>64</v>
      </c>
      <c r="BM16" s="327">
        <f t="shared" si="3"/>
        <v>65</v>
      </c>
      <c r="BN16" s="327">
        <f t="shared" si="3"/>
        <v>66</v>
      </c>
      <c r="BO16" s="327">
        <f>+BN16+1</f>
        <v>67</v>
      </c>
    </row>
    <row r="17" spans="1:67" ht="45" customHeight="1" x14ac:dyDescent="0.25">
      <c r="A17" s="353" t="s">
        <v>457</v>
      </c>
      <c r="B17" s="351"/>
      <c r="N17" s="1595" t="s">
        <v>280</v>
      </c>
      <c r="O17" s="1591"/>
      <c r="P17" s="1596" t="s">
        <v>281</v>
      </c>
      <c r="Q17" s="1591"/>
      <c r="R17" s="1595" t="s">
        <v>282</v>
      </c>
      <c r="S17" s="1591"/>
      <c r="T17" s="1595" t="s">
        <v>283</v>
      </c>
      <c r="U17" s="1591"/>
      <c r="V17" s="1595" t="s">
        <v>284</v>
      </c>
      <c r="W17" s="1590"/>
      <c r="X17" s="1591"/>
      <c r="Y17" s="1595" t="s">
        <v>285</v>
      </c>
      <c r="Z17" s="1590"/>
      <c r="AA17" s="1591"/>
      <c r="AB17" s="1595" t="s">
        <v>286</v>
      </c>
      <c r="AC17" s="1591"/>
      <c r="AD17" s="1595" t="s">
        <v>287</v>
      </c>
      <c r="AE17" s="1591"/>
      <c r="AF17" s="1595" t="s">
        <v>288</v>
      </c>
      <c r="AG17" s="1590"/>
      <c r="AH17" s="1590"/>
      <c r="AI17" s="1590"/>
      <c r="AJ17" s="1590"/>
      <c r="AK17" s="1590"/>
      <c r="AL17" s="1590"/>
      <c r="AM17" s="1591"/>
      <c r="AN17" s="1595" t="s">
        <v>289</v>
      </c>
      <c r="AO17" s="1590"/>
      <c r="AP17" s="1590"/>
      <c r="AQ17" s="1590"/>
      <c r="AR17" s="1591"/>
      <c r="AS17" s="1595" t="s">
        <v>290</v>
      </c>
      <c r="AT17" s="1590"/>
      <c r="AU17" s="1591"/>
      <c r="AV17" s="352" t="s">
        <v>291</v>
      </c>
      <c r="AW17" s="1595" t="s">
        <v>292</v>
      </c>
      <c r="AX17" s="1590"/>
      <c r="AY17" s="1590"/>
      <c r="AZ17" s="1590"/>
      <c r="BA17" s="1590"/>
      <c r="BB17" s="1591"/>
      <c r="BC17" s="352" t="s">
        <v>293</v>
      </c>
      <c r="BD17" s="352" t="s">
        <v>294</v>
      </c>
      <c r="BE17" s="352" t="s">
        <v>295</v>
      </c>
      <c r="BF17" s="352" t="s">
        <v>296</v>
      </c>
      <c r="BG17" s="352" t="s">
        <v>297</v>
      </c>
      <c r="BH17" s="352" t="s">
        <v>298</v>
      </c>
      <c r="BI17" s="352" t="s">
        <v>299</v>
      </c>
      <c r="BJ17" s="352" t="s">
        <v>300</v>
      </c>
      <c r="BK17" s="352" t="s">
        <v>301</v>
      </c>
      <c r="BL17" s="352" t="s">
        <v>302</v>
      </c>
      <c r="BM17" s="352" t="s">
        <v>303</v>
      </c>
      <c r="BN17" s="352" t="s">
        <v>304</v>
      </c>
      <c r="BO17" s="352" t="s">
        <v>305</v>
      </c>
    </row>
    <row r="18" spans="1:67" s="324" customFormat="1" ht="15.6" customHeight="1" x14ac:dyDescent="0.25">
      <c r="B18" s="327"/>
      <c r="C18" s="327"/>
      <c r="D18" s="327"/>
      <c r="E18" s="327"/>
      <c r="F18" s="327"/>
      <c r="G18" s="327"/>
      <c r="H18" s="327"/>
      <c r="I18" s="327"/>
      <c r="J18" s="327"/>
      <c r="K18" s="327"/>
      <c r="M18" s="346"/>
      <c r="N18" s="1603" t="s">
        <v>35</v>
      </c>
      <c r="O18" s="1889"/>
      <c r="P18" s="1603"/>
      <c r="Q18" s="1889"/>
      <c r="R18" s="1603"/>
      <c r="S18" s="1889"/>
      <c r="T18" s="1603"/>
      <c r="U18" s="1889"/>
      <c r="V18" s="1992"/>
      <c r="W18" s="1993"/>
      <c r="X18" s="1993"/>
      <c r="Y18" s="1992"/>
      <c r="Z18" s="1993"/>
      <c r="AA18" s="1993"/>
      <c r="AB18" s="1603"/>
      <c r="AC18" s="1889"/>
      <c r="AD18" s="1603"/>
      <c r="AE18" s="1889"/>
      <c r="AF18" s="1605" t="s">
        <v>24</v>
      </c>
      <c r="AG18" s="1889"/>
      <c r="AH18" s="1889"/>
      <c r="AI18" s="1889"/>
      <c r="AJ18" s="1889"/>
      <c r="AK18" s="1889"/>
      <c r="AL18" s="1889"/>
      <c r="AM18" s="1889"/>
      <c r="AN18" s="1603" t="s">
        <v>306</v>
      </c>
      <c r="AO18" s="1889"/>
      <c r="AP18" s="1889"/>
      <c r="AQ18" s="1889"/>
      <c r="AR18" s="1889"/>
      <c r="AS18" s="1603" t="s">
        <v>307</v>
      </c>
      <c r="AT18" s="1889"/>
      <c r="AU18" s="1889"/>
      <c r="AV18" s="317" t="s">
        <v>86</v>
      </c>
      <c r="AW18" s="1604" t="s">
        <v>308</v>
      </c>
      <c r="AX18" s="1889"/>
      <c r="AY18" s="1889"/>
      <c r="AZ18" s="1889"/>
      <c r="BA18" s="1889"/>
      <c r="BB18" s="1889"/>
      <c r="BC18" s="318" t="s">
        <v>460</v>
      </c>
      <c r="BD18" s="318" t="s">
        <v>461</v>
      </c>
      <c r="BE18" s="318" t="s">
        <v>462</v>
      </c>
      <c r="BF18" s="318" t="s">
        <v>463</v>
      </c>
      <c r="BG18" s="318" t="s">
        <v>464</v>
      </c>
      <c r="BH18" s="318" t="s">
        <v>465</v>
      </c>
      <c r="BI18" s="318" t="s">
        <v>466</v>
      </c>
      <c r="BJ18" s="318" t="s">
        <v>467</v>
      </c>
      <c r="BK18" s="318" t="s">
        <v>468</v>
      </c>
      <c r="BL18" s="318" t="s">
        <v>469</v>
      </c>
      <c r="BM18" s="318" t="s">
        <v>470</v>
      </c>
      <c r="BN18" s="318" t="s">
        <v>471</v>
      </c>
      <c r="BO18" s="318" t="s">
        <v>472</v>
      </c>
    </row>
    <row r="19" spans="1:67" s="324" customFormat="1" x14ac:dyDescent="0.25">
      <c r="B19" s="327"/>
      <c r="C19" s="327"/>
      <c r="D19" s="327"/>
      <c r="E19" s="327"/>
      <c r="F19" s="327"/>
      <c r="G19" s="327"/>
      <c r="H19" s="327"/>
      <c r="I19" s="327"/>
      <c r="J19" s="327"/>
      <c r="K19" s="327"/>
      <c r="M19" s="346"/>
      <c r="N19" s="1603" t="s">
        <v>35</v>
      </c>
      <c r="O19" s="1889"/>
      <c r="P19" s="1603"/>
      <c r="Q19" s="1889"/>
      <c r="R19" s="1603"/>
      <c r="S19" s="1889"/>
      <c r="T19" s="1603"/>
      <c r="U19" s="1889"/>
      <c r="V19" s="1603"/>
      <c r="W19" s="1889"/>
      <c r="X19" s="1889"/>
      <c r="Y19" s="1603"/>
      <c r="Z19" s="1889"/>
      <c r="AA19" s="1889"/>
      <c r="AB19" s="1603"/>
      <c r="AC19" s="1889"/>
      <c r="AD19" s="1603"/>
      <c r="AE19" s="1889"/>
      <c r="AF19" s="1605" t="s">
        <v>24</v>
      </c>
      <c r="AG19" s="1889"/>
      <c r="AH19" s="1889"/>
      <c r="AI19" s="1889"/>
      <c r="AJ19" s="1889"/>
      <c r="AK19" s="1889"/>
      <c r="AL19" s="1889"/>
      <c r="AM19" s="1889"/>
      <c r="AN19" s="1603" t="s">
        <v>306</v>
      </c>
      <c r="AO19" s="1889"/>
      <c r="AP19" s="1889"/>
      <c r="AQ19" s="1889"/>
      <c r="AR19" s="1889"/>
      <c r="AS19" s="1603" t="s">
        <v>309</v>
      </c>
      <c r="AT19" s="1889"/>
      <c r="AU19" s="1889"/>
      <c r="AV19" s="317" t="s">
        <v>101</v>
      </c>
      <c r="AW19" s="1604" t="s">
        <v>310</v>
      </c>
      <c r="AX19" s="1889"/>
      <c r="AY19" s="1889"/>
      <c r="AZ19" s="1889"/>
      <c r="BA19" s="1889"/>
      <c r="BB19" s="1889"/>
      <c r="BC19" s="318" t="s">
        <v>473</v>
      </c>
      <c r="BD19" s="319" t="s">
        <v>463</v>
      </c>
      <c r="BE19" s="318" t="s">
        <v>473</v>
      </c>
      <c r="BF19" s="319" t="s">
        <v>463</v>
      </c>
      <c r="BG19" s="319" t="s">
        <v>463</v>
      </c>
      <c r="BH19" s="319" t="s">
        <v>463</v>
      </c>
      <c r="BI19" s="319" t="s">
        <v>463</v>
      </c>
      <c r="BJ19" s="319" t="s">
        <v>463</v>
      </c>
      <c r="BK19" s="319" t="s">
        <v>463</v>
      </c>
      <c r="BL19" s="319" t="s">
        <v>463</v>
      </c>
      <c r="BM19" s="319" t="s">
        <v>463</v>
      </c>
      <c r="BN19" s="319" t="s">
        <v>463</v>
      </c>
      <c r="BO19" s="319" t="s">
        <v>463</v>
      </c>
    </row>
    <row r="20" spans="1:67" s="324" customFormat="1" ht="14.45" customHeight="1" x14ac:dyDescent="0.25">
      <c r="B20" s="327"/>
      <c r="C20" s="327"/>
      <c r="D20" s="327"/>
      <c r="E20" s="327"/>
      <c r="F20" s="327"/>
      <c r="G20" s="327"/>
      <c r="H20" s="327"/>
      <c r="I20" s="327"/>
      <c r="J20" s="327"/>
      <c r="K20" s="327"/>
      <c r="M20" s="346"/>
      <c r="N20" s="1603" t="s">
        <v>35</v>
      </c>
      <c r="O20" s="1889"/>
      <c r="P20" s="1603"/>
      <c r="Q20" s="1889"/>
      <c r="R20" s="1603"/>
      <c r="S20" s="1889"/>
      <c r="T20" s="1603"/>
      <c r="U20" s="1889"/>
      <c r="V20" s="1603"/>
      <c r="W20" s="1889"/>
      <c r="X20" s="1889"/>
      <c r="Y20" s="1603"/>
      <c r="Z20" s="1889"/>
      <c r="AA20" s="1889"/>
      <c r="AB20" s="1603"/>
      <c r="AC20" s="1889"/>
      <c r="AD20" s="1603"/>
      <c r="AE20" s="1889"/>
      <c r="AF20" s="1605" t="s">
        <v>24</v>
      </c>
      <c r="AG20" s="1889"/>
      <c r="AH20" s="1889"/>
      <c r="AI20" s="1889"/>
      <c r="AJ20" s="1889"/>
      <c r="AK20" s="1889"/>
      <c r="AL20" s="1889"/>
      <c r="AM20" s="1889"/>
      <c r="AN20" s="1603" t="s">
        <v>306</v>
      </c>
      <c r="AO20" s="1889"/>
      <c r="AP20" s="1889"/>
      <c r="AQ20" s="1889"/>
      <c r="AR20" s="1889"/>
      <c r="AS20" s="1603" t="s">
        <v>309</v>
      </c>
      <c r="AT20" s="1889"/>
      <c r="AU20" s="1889"/>
      <c r="AV20" s="317" t="s">
        <v>44</v>
      </c>
      <c r="AW20" s="1604" t="s">
        <v>311</v>
      </c>
      <c r="AX20" s="1889"/>
      <c r="AY20" s="1889"/>
      <c r="AZ20" s="1889"/>
      <c r="BA20" s="1889"/>
      <c r="BB20" s="1889"/>
      <c r="BC20" s="318" t="s">
        <v>474</v>
      </c>
      <c r="BD20" s="318" t="s">
        <v>475</v>
      </c>
      <c r="BE20" s="318" t="s">
        <v>476</v>
      </c>
      <c r="BF20" s="319" t="s">
        <v>463</v>
      </c>
      <c r="BG20" s="318" t="s">
        <v>477</v>
      </c>
      <c r="BH20" s="318" t="s">
        <v>478</v>
      </c>
      <c r="BI20" s="318" t="s">
        <v>479</v>
      </c>
      <c r="BJ20" s="318" t="s">
        <v>480</v>
      </c>
      <c r="BK20" s="318" t="s">
        <v>481</v>
      </c>
      <c r="BL20" s="318" t="s">
        <v>482</v>
      </c>
      <c r="BM20" s="318" t="s">
        <v>481</v>
      </c>
      <c r="BN20" s="319" t="s">
        <v>463</v>
      </c>
      <c r="BO20" s="319" t="s">
        <v>463</v>
      </c>
    </row>
    <row r="21" spans="1:67" s="329" customFormat="1" x14ac:dyDescent="0.25">
      <c r="B21" s="330"/>
      <c r="C21" s="330"/>
      <c r="D21" s="330"/>
      <c r="E21" s="330"/>
      <c r="F21" s="330"/>
      <c r="G21" s="330"/>
      <c r="H21" s="330"/>
      <c r="I21" s="330"/>
      <c r="J21" s="330"/>
      <c r="K21" s="330"/>
      <c r="M21" s="363"/>
      <c r="N21" s="1773" t="s">
        <v>35</v>
      </c>
      <c r="O21" s="1774"/>
      <c r="P21" s="1773" t="s">
        <v>312</v>
      </c>
      <c r="Q21" s="1774"/>
      <c r="R21" s="1773"/>
      <c r="S21" s="1774"/>
      <c r="T21" s="1773"/>
      <c r="U21" s="1774"/>
      <c r="V21" s="1773"/>
      <c r="W21" s="1774"/>
      <c r="X21" s="1774"/>
      <c r="Y21" s="1773"/>
      <c r="Z21" s="1774"/>
      <c r="AA21" s="1774"/>
      <c r="AB21" s="1773"/>
      <c r="AC21" s="1774"/>
      <c r="AD21" s="1773"/>
      <c r="AE21" s="1774"/>
      <c r="AF21" s="1980" t="s">
        <v>23</v>
      </c>
      <c r="AG21" s="1774"/>
      <c r="AH21" s="1774"/>
      <c r="AI21" s="1774"/>
      <c r="AJ21" s="1774"/>
      <c r="AK21" s="1774"/>
      <c r="AL21" s="1774"/>
      <c r="AM21" s="1774"/>
      <c r="AN21" s="1773" t="s">
        <v>306</v>
      </c>
      <c r="AO21" s="1774"/>
      <c r="AP21" s="1774"/>
      <c r="AQ21" s="1774"/>
      <c r="AR21" s="1774"/>
      <c r="AS21" s="1773" t="s">
        <v>307</v>
      </c>
      <c r="AT21" s="1774"/>
      <c r="AU21" s="1774"/>
      <c r="AV21" s="358" t="s">
        <v>86</v>
      </c>
      <c r="AW21" s="1775" t="s">
        <v>308</v>
      </c>
      <c r="AX21" s="1774"/>
      <c r="AY21" s="1774"/>
      <c r="AZ21" s="1774"/>
      <c r="BA21" s="1774"/>
      <c r="BB21" s="1774"/>
      <c r="BC21" s="357" t="s">
        <v>483</v>
      </c>
      <c r="BD21" s="359" t="s">
        <v>484</v>
      </c>
      <c r="BE21" s="357" t="s">
        <v>485</v>
      </c>
      <c r="BF21" s="359" t="s">
        <v>463</v>
      </c>
      <c r="BG21" s="357" t="s">
        <v>486</v>
      </c>
      <c r="BH21" s="357" t="s">
        <v>487</v>
      </c>
      <c r="BI21" s="357" t="s">
        <v>488</v>
      </c>
      <c r="BJ21" s="357" t="s">
        <v>489</v>
      </c>
      <c r="BK21" s="357" t="s">
        <v>490</v>
      </c>
      <c r="BL21" s="357" t="s">
        <v>491</v>
      </c>
      <c r="BM21" s="357" t="s">
        <v>492</v>
      </c>
      <c r="BN21" s="357" t="s">
        <v>493</v>
      </c>
      <c r="BO21" s="357" t="s">
        <v>494</v>
      </c>
    </row>
    <row r="22" spans="1:67" s="324" customFormat="1" x14ac:dyDescent="0.25">
      <c r="B22" s="327"/>
      <c r="C22" s="327"/>
      <c r="D22" s="327"/>
      <c r="E22" s="327"/>
      <c r="F22" s="327"/>
      <c r="G22" s="327"/>
      <c r="H22" s="327"/>
      <c r="I22" s="327"/>
      <c r="J22" s="327"/>
      <c r="K22" s="327"/>
      <c r="M22" s="346"/>
      <c r="N22" s="1603" t="s">
        <v>35</v>
      </c>
      <c r="O22" s="1889"/>
      <c r="P22" s="1603" t="s">
        <v>312</v>
      </c>
      <c r="Q22" s="1889"/>
      <c r="R22" s="1603" t="s">
        <v>313</v>
      </c>
      <c r="S22" s="1889"/>
      <c r="T22" s="1603"/>
      <c r="U22" s="1889"/>
      <c r="V22" s="1603"/>
      <c r="W22" s="1889"/>
      <c r="X22" s="1889"/>
      <c r="Y22" s="1603"/>
      <c r="Z22" s="1889"/>
      <c r="AA22" s="1889"/>
      <c r="AB22" s="1603"/>
      <c r="AC22" s="1889"/>
      <c r="AD22" s="1603"/>
      <c r="AE22" s="1889"/>
      <c r="AF22" s="1605" t="s">
        <v>23</v>
      </c>
      <c r="AG22" s="1889"/>
      <c r="AH22" s="1889"/>
      <c r="AI22" s="1889"/>
      <c r="AJ22" s="1889"/>
      <c r="AK22" s="1889"/>
      <c r="AL22" s="1889"/>
      <c r="AM22" s="1889"/>
      <c r="AN22" s="1603" t="s">
        <v>306</v>
      </c>
      <c r="AO22" s="1889"/>
      <c r="AP22" s="1889"/>
      <c r="AQ22" s="1889"/>
      <c r="AR22" s="1889"/>
      <c r="AS22" s="1603" t="s">
        <v>307</v>
      </c>
      <c r="AT22" s="1889"/>
      <c r="AU22" s="1889"/>
      <c r="AV22" s="317" t="s">
        <v>86</v>
      </c>
      <c r="AW22" s="1604" t="s">
        <v>308</v>
      </c>
      <c r="AX22" s="1889"/>
      <c r="AY22" s="1889"/>
      <c r="AZ22" s="1889"/>
      <c r="BA22" s="1889"/>
      <c r="BB22" s="1889"/>
      <c r="BC22" s="318" t="s">
        <v>483</v>
      </c>
      <c r="BD22" s="319" t="s">
        <v>484</v>
      </c>
      <c r="BE22" s="318" t="s">
        <v>485</v>
      </c>
      <c r="BF22" s="319" t="s">
        <v>463</v>
      </c>
      <c r="BG22" s="318" t="s">
        <v>486</v>
      </c>
      <c r="BH22" s="318" t="s">
        <v>487</v>
      </c>
      <c r="BI22" s="318" t="s">
        <v>488</v>
      </c>
      <c r="BJ22" s="318" t="s">
        <v>489</v>
      </c>
      <c r="BK22" s="318" t="s">
        <v>490</v>
      </c>
      <c r="BL22" s="318" t="s">
        <v>491</v>
      </c>
      <c r="BM22" s="318" t="s">
        <v>492</v>
      </c>
      <c r="BN22" s="318" t="s">
        <v>493</v>
      </c>
      <c r="BO22" s="318" t="s">
        <v>494</v>
      </c>
    </row>
    <row r="23" spans="1:67" s="324" customFormat="1" x14ac:dyDescent="0.25">
      <c r="B23" s="327"/>
      <c r="C23" s="327"/>
      <c r="D23" s="327"/>
      <c r="E23" s="327"/>
      <c r="F23" s="327"/>
      <c r="G23" s="327"/>
      <c r="H23" s="327"/>
      <c r="I23" s="327"/>
      <c r="J23" s="327"/>
      <c r="K23" s="327"/>
      <c r="M23" s="346"/>
      <c r="N23" s="1603" t="s">
        <v>35</v>
      </c>
      <c r="O23" s="1889"/>
      <c r="P23" s="1603" t="s">
        <v>312</v>
      </c>
      <c r="Q23" s="1889"/>
      <c r="R23" s="1603" t="s">
        <v>313</v>
      </c>
      <c r="S23" s="1889"/>
      <c r="T23" s="1603" t="s">
        <v>312</v>
      </c>
      <c r="U23" s="1889"/>
      <c r="V23" s="1603"/>
      <c r="W23" s="1889"/>
      <c r="X23" s="1889"/>
      <c r="Y23" s="1603"/>
      <c r="Z23" s="1889"/>
      <c r="AA23" s="1889"/>
      <c r="AB23" s="1603"/>
      <c r="AC23" s="1889"/>
      <c r="AD23" s="1603"/>
      <c r="AE23" s="1889"/>
      <c r="AF23" s="1605" t="s">
        <v>314</v>
      </c>
      <c r="AG23" s="1889"/>
      <c r="AH23" s="1889"/>
      <c r="AI23" s="1889"/>
      <c r="AJ23" s="1889"/>
      <c r="AK23" s="1889"/>
      <c r="AL23" s="1889"/>
      <c r="AM23" s="1889"/>
      <c r="AN23" s="1603" t="s">
        <v>306</v>
      </c>
      <c r="AO23" s="1889"/>
      <c r="AP23" s="1889"/>
      <c r="AQ23" s="1889"/>
      <c r="AR23" s="1889"/>
      <c r="AS23" s="1603" t="s">
        <v>307</v>
      </c>
      <c r="AT23" s="1889"/>
      <c r="AU23" s="1889"/>
      <c r="AV23" s="317" t="s">
        <v>86</v>
      </c>
      <c r="AW23" s="1604" t="s">
        <v>308</v>
      </c>
      <c r="AX23" s="1889"/>
      <c r="AY23" s="1889"/>
      <c r="AZ23" s="1889"/>
      <c r="BA23" s="1889"/>
      <c r="BB23" s="1889"/>
      <c r="BC23" s="318" t="s">
        <v>495</v>
      </c>
      <c r="BD23" s="319" t="s">
        <v>495</v>
      </c>
      <c r="BE23" s="319" t="s">
        <v>463</v>
      </c>
      <c r="BF23" s="319" t="s">
        <v>463</v>
      </c>
      <c r="BG23" s="318" t="s">
        <v>496</v>
      </c>
      <c r="BH23" s="318" t="s">
        <v>497</v>
      </c>
      <c r="BI23" s="318" t="s">
        <v>498</v>
      </c>
      <c r="BJ23" s="318" t="s">
        <v>499</v>
      </c>
      <c r="BK23" s="318" t="s">
        <v>498</v>
      </c>
      <c r="BL23" s="319" t="s">
        <v>463</v>
      </c>
      <c r="BM23" s="318" t="s">
        <v>498</v>
      </c>
      <c r="BN23" s="319" t="s">
        <v>463</v>
      </c>
      <c r="BO23" s="318" t="s">
        <v>500</v>
      </c>
    </row>
    <row r="24" spans="1:67" s="324" customFormat="1" x14ac:dyDescent="0.25">
      <c r="B24" s="327"/>
      <c r="C24" s="327"/>
      <c r="D24" s="327"/>
      <c r="E24" s="327"/>
      <c r="F24" s="327"/>
      <c r="G24" s="327"/>
      <c r="H24" s="327"/>
      <c r="I24" s="327"/>
      <c r="J24" s="327"/>
      <c r="K24" s="327"/>
      <c r="M24" s="346"/>
      <c r="N24" s="1603" t="s">
        <v>35</v>
      </c>
      <c r="O24" s="1889"/>
      <c r="P24" s="1603" t="s">
        <v>312</v>
      </c>
      <c r="Q24" s="1889"/>
      <c r="R24" s="1603" t="s">
        <v>313</v>
      </c>
      <c r="S24" s="1889"/>
      <c r="T24" s="1603" t="s">
        <v>312</v>
      </c>
      <c r="U24" s="1889"/>
      <c r="V24" s="1603" t="s">
        <v>312</v>
      </c>
      <c r="W24" s="1889"/>
      <c r="X24" s="1889"/>
      <c r="Y24" s="1603"/>
      <c r="Z24" s="1889"/>
      <c r="AA24" s="1889"/>
      <c r="AB24" s="1603"/>
      <c r="AC24" s="1889"/>
      <c r="AD24" s="1603"/>
      <c r="AE24" s="1889"/>
      <c r="AF24" s="1605" t="s">
        <v>219</v>
      </c>
      <c r="AG24" s="1889"/>
      <c r="AH24" s="1889"/>
      <c r="AI24" s="1889"/>
      <c r="AJ24" s="1889"/>
      <c r="AK24" s="1889"/>
      <c r="AL24" s="1889"/>
      <c r="AM24" s="1889"/>
      <c r="AN24" s="1603" t="s">
        <v>306</v>
      </c>
      <c r="AO24" s="1889"/>
      <c r="AP24" s="1889"/>
      <c r="AQ24" s="1889"/>
      <c r="AR24" s="1889"/>
      <c r="AS24" s="1603" t="s">
        <v>307</v>
      </c>
      <c r="AT24" s="1889"/>
      <c r="AU24" s="1889"/>
      <c r="AV24" s="317" t="s">
        <v>86</v>
      </c>
      <c r="AW24" s="1604" t="s">
        <v>308</v>
      </c>
      <c r="AX24" s="1889"/>
      <c r="AY24" s="1889"/>
      <c r="AZ24" s="1889"/>
      <c r="BA24" s="1889"/>
      <c r="BB24" s="1889"/>
      <c r="BC24" s="318" t="s">
        <v>501</v>
      </c>
      <c r="BD24" s="319" t="s">
        <v>501</v>
      </c>
      <c r="BE24" s="319" t="s">
        <v>463</v>
      </c>
      <c r="BF24" s="319" t="s">
        <v>463</v>
      </c>
      <c r="BG24" s="318" t="s">
        <v>502</v>
      </c>
      <c r="BH24" s="318" t="s">
        <v>503</v>
      </c>
      <c r="BI24" s="318" t="s">
        <v>504</v>
      </c>
      <c r="BJ24" s="318" t="s">
        <v>505</v>
      </c>
      <c r="BK24" s="318" t="s">
        <v>504</v>
      </c>
      <c r="BL24" s="319" t="s">
        <v>463</v>
      </c>
      <c r="BM24" s="318" t="s">
        <v>504</v>
      </c>
      <c r="BN24" s="319" t="s">
        <v>463</v>
      </c>
      <c r="BO24" s="318" t="s">
        <v>506</v>
      </c>
    </row>
    <row r="25" spans="1:67" s="333" customFormat="1" x14ac:dyDescent="0.25">
      <c r="A25" s="333" t="str">
        <f>+B25&amp;"-"&amp;C25&amp;"-"&amp;D25&amp;"-"&amp;E25&amp;"-"&amp;F25&amp;"-"&amp;G25&amp;"-"&amp;AV25</f>
        <v>A-1-0-1-1-1-10</v>
      </c>
      <c r="B25" s="334" t="str">
        <f t="shared" ref="B25:B88" si="4">+N25</f>
        <v>A</v>
      </c>
      <c r="C25" s="334" t="str">
        <f t="shared" ref="C25:C88" si="5">+P25</f>
        <v>1</v>
      </c>
      <c r="D25" s="334" t="str">
        <f t="shared" ref="D25:D88" si="6">+R25</f>
        <v>0</v>
      </c>
      <c r="E25" s="334" t="str">
        <f t="shared" ref="E25:E88" si="7">+T25</f>
        <v>1</v>
      </c>
      <c r="F25" s="334" t="str">
        <f t="shared" ref="F25:F88" si="8">+V25</f>
        <v>1</v>
      </c>
      <c r="G25" s="334" t="str">
        <f t="shared" ref="G25:G88" si="9">+Y25</f>
        <v>1</v>
      </c>
      <c r="H25" s="334"/>
      <c r="I25" s="334"/>
      <c r="J25" s="334"/>
      <c r="K25" s="334"/>
      <c r="M25" s="347"/>
      <c r="N25" s="1601" t="s">
        <v>35</v>
      </c>
      <c r="O25" s="1984"/>
      <c r="P25" s="1601" t="s">
        <v>312</v>
      </c>
      <c r="Q25" s="1984"/>
      <c r="R25" s="1601" t="s">
        <v>313</v>
      </c>
      <c r="S25" s="1984"/>
      <c r="T25" s="1601" t="s">
        <v>312</v>
      </c>
      <c r="U25" s="1984"/>
      <c r="V25" s="1601" t="s">
        <v>312</v>
      </c>
      <c r="W25" s="1984"/>
      <c r="X25" s="1984"/>
      <c r="Y25" s="1601" t="s">
        <v>312</v>
      </c>
      <c r="Z25" s="1984"/>
      <c r="AA25" s="1984"/>
      <c r="AB25" s="1601"/>
      <c r="AC25" s="1984"/>
      <c r="AD25" s="1601"/>
      <c r="AE25" s="1984"/>
      <c r="AF25" s="1607" t="s">
        <v>36</v>
      </c>
      <c r="AG25" s="1984"/>
      <c r="AH25" s="1984"/>
      <c r="AI25" s="1984"/>
      <c r="AJ25" s="1984"/>
      <c r="AK25" s="1984"/>
      <c r="AL25" s="1984"/>
      <c r="AM25" s="1984"/>
      <c r="AN25" s="1601" t="s">
        <v>306</v>
      </c>
      <c r="AO25" s="1984"/>
      <c r="AP25" s="1984"/>
      <c r="AQ25" s="1984"/>
      <c r="AR25" s="1984"/>
      <c r="AS25" s="1601" t="s">
        <v>307</v>
      </c>
      <c r="AT25" s="1984"/>
      <c r="AU25" s="1984"/>
      <c r="AV25" s="335" t="s">
        <v>86</v>
      </c>
      <c r="AW25" s="1606" t="s">
        <v>308</v>
      </c>
      <c r="AX25" s="1984"/>
      <c r="AY25" s="1984"/>
      <c r="AZ25" s="1984"/>
      <c r="BA25" s="1984"/>
      <c r="BB25" s="1984"/>
      <c r="BC25" s="336">
        <v>81215000000</v>
      </c>
      <c r="BD25" s="336">
        <v>81215000000</v>
      </c>
      <c r="BE25" s="337">
        <v>0</v>
      </c>
      <c r="BF25" s="337">
        <v>0</v>
      </c>
      <c r="BG25" s="336">
        <v>46415931397</v>
      </c>
      <c r="BH25" s="336">
        <v>34799068603</v>
      </c>
      <c r="BI25" s="336">
        <v>46415918706</v>
      </c>
      <c r="BJ25" s="336">
        <v>12691</v>
      </c>
      <c r="BK25" s="336">
        <v>46415918706</v>
      </c>
      <c r="BL25" s="337">
        <v>0</v>
      </c>
      <c r="BM25" s="336" t="s">
        <v>507</v>
      </c>
      <c r="BN25" s="337" t="s">
        <v>463</v>
      </c>
      <c r="BO25" s="337" t="s">
        <v>508</v>
      </c>
    </row>
    <row r="26" spans="1:67" s="333" customFormat="1" x14ac:dyDescent="0.25">
      <c r="A26" s="333" t="str">
        <f>+B26&amp;"-"&amp;C26&amp;"-"&amp;D26&amp;"-"&amp;E26&amp;"-"&amp;F26&amp;"-"&amp;G26&amp;"-"&amp;AV26</f>
        <v>A-1-0-1-1-2-10</v>
      </c>
      <c r="B26" s="334" t="str">
        <f t="shared" si="4"/>
        <v>A</v>
      </c>
      <c r="C26" s="334" t="str">
        <f t="shared" si="5"/>
        <v>1</v>
      </c>
      <c r="D26" s="334" t="str">
        <f t="shared" si="6"/>
        <v>0</v>
      </c>
      <c r="E26" s="334" t="str">
        <f t="shared" si="7"/>
        <v>1</v>
      </c>
      <c r="F26" s="334" t="str">
        <f t="shared" si="8"/>
        <v>1</v>
      </c>
      <c r="G26" s="334" t="str">
        <f t="shared" si="9"/>
        <v>2</v>
      </c>
      <c r="H26" s="334"/>
      <c r="I26" s="334"/>
      <c r="J26" s="334"/>
      <c r="K26" s="334"/>
      <c r="M26" s="347"/>
      <c r="N26" s="1601" t="s">
        <v>35</v>
      </c>
      <c r="O26" s="1984"/>
      <c r="P26" s="1601" t="s">
        <v>312</v>
      </c>
      <c r="Q26" s="1984"/>
      <c r="R26" s="1601" t="s">
        <v>313</v>
      </c>
      <c r="S26" s="1984"/>
      <c r="T26" s="1601" t="s">
        <v>312</v>
      </c>
      <c r="U26" s="1984"/>
      <c r="V26" s="1601" t="s">
        <v>312</v>
      </c>
      <c r="W26" s="1984"/>
      <c r="X26" s="1984"/>
      <c r="Y26" s="1601" t="s">
        <v>315</v>
      </c>
      <c r="Z26" s="1984"/>
      <c r="AA26" s="1984"/>
      <c r="AB26" s="1601"/>
      <c r="AC26" s="1984"/>
      <c r="AD26" s="1601"/>
      <c r="AE26" s="1984"/>
      <c r="AF26" s="1607" t="s">
        <v>37</v>
      </c>
      <c r="AG26" s="1984"/>
      <c r="AH26" s="1984"/>
      <c r="AI26" s="1984"/>
      <c r="AJ26" s="1984"/>
      <c r="AK26" s="1984"/>
      <c r="AL26" s="1984"/>
      <c r="AM26" s="1984"/>
      <c r="AN26" s="1601" t="s">
        <v>306</v>
      </c>
      <c r="AO26" s="1984"/>
      <c r="AP26" s="1984"/>
      <c r="AQ26" s="1984"/>
      <c r="AR26" s="1984"/>
      <c r="AS26" s="1601" t="s">
        <v>307</v>
      </c>
      <c r="AT26" s="1984"/>
      <c r="AU26" s="1984"/>
      <c r="AV26" s="335" t="s">
        <v>86</v>
      </c>
      <c r="AW26" s="1606" t="s">
        <v>308</v>
      </c>
      <c r="AX26" s="1984"/>
      <c r="AY26" s="1984"/>
      <c r="AZ26" s="1984"/>
      <c r="BA26" s="1984"/>
      <c r="BB26" s="1984"/>
      <c r="BC26" s="336">
        <v>5000000000</v>
      </c>
      <c r="BD26" s="336">
        <v>5000000000</v>
      </c>
      <c r="BE26" s="337">
        <v>0</v>
      </c>
      <c r="BF26" s="337">
        <v>0</v>
      </c>
      <c r="BG26" s="336">
        <v>2911564978</v>
      </c>
      <c r="BH26" s="336">
        <v>2088435022</v>
      </c>
      <c r="BI26" s="336">
        <v>2911564978</v>
      </c>
      <c r="BJ26" s="337">
        <v>0</v>
      </c>
      <c r="BK26" s="336">
        <v>2911564978</v>
      </c>
      <c r="BL26" s="337">
        <v>0</v>
      </c>
      <c r="BM26" s="336" t="s">
        <v>509</v>
      </c>
      <c r="BN26" s="337" t="s">
        <v>463</v>
      </c>
      <c r="BO26" s="337" t="s">
        <v>510</v>
      </c>
    </row>
    <row r="27" spans="1:67" s="333" customFormat="1" x14ac:dyDescent="0.25">
      <c r="A27" s="333" t="str">
        <f>+B27&amp;"-"&amp;C27&amp;"-"&amp;D27&amp;"-"&amp;E27&amp;"-"&amp;F27&amp;"-"&amp;G27&amp;"-"&amp;AV27</f>
        <v>A-1-0-1-1-4-10</v>
      </c>
      <c r="B27" s="334" t="str">
        <f t="shared" si="4"/>
        <v>A</v>
      </c>
      <c r="C27" s="334" t="str">
        <f t="shared" si="5"/>
        <v>1</v>
      </c>
      <c r="D27" s="334" t="str">
        <f t="shared" si="6"/>
        <v>0</v>
      </c>
      <c r="E27" s="334" t="str">
        <f t="shared" si="7"/>
        <v>1</v>
      </c>
      <c r="F27" s="334" t="str">
        <f t="shared" si="8"/>
        <v>1</v>
      </c>
      <c r="G27" s="334" t="str">
        <f t="shared" si="9"/>
        <v>4</v>
      </c>
      <c r="H27" s="334"/>
      <c r="I27" s="334"/>
      <c r="J27" s="334"/>
      <c r="K27" s="334"/>
      <c r="M27" s="347"/>
      <c r="N27" s="1601" t="s">
        <v>35</v>
      </c>
      <c r="O27" s="1984"/>
      <c r="P27" s="1601" t="s">
        <v>312</v>
      </c>
      <c r="Q27" s="1984"/>
      <c r="R27" s="1601" t="s">
        <v>313</v>
      </c>
      <c r="S27" s="1984"/>
      <c r="T27" s="1601" t="s">
        <v>312</v>
      </c>
      <c r="U27" s="1984"/>
      <c r="V27" s="1601" t="s">
        <v>312</v>
      </c>
      <c r="W27" s="1984"/>
      <c r="X27" s="1984"/>
      <c r="Y27" s="1601" t="s">
        <v>316</v>
      </c>
      <c r="Z27" s="1984"/>
      <c r="AA27" s="1984"/>
      <c r="AB27" s="1601"/>
      <c r="AC27" s="1984"/>
      <c r="AD27" s="1601"/>
      <c r="AE27" s="1984"/>
      <c r="AF27" s="1607" t="s">
        <v>38</v>
      </c>
      <c r="AG27" s="1984"/>
      <c r="AH27" s="1984"/>
      <c r="AI27" s="1984"/>
      <c r="AJ27" s="1984"/>
      <c r="AK27" s="1984"/>
      <c r="AL27" s="1984"/>
      <c r="AM27" s="1984"/>
      <c r="AN27" s="1601" t="s">
        <v>306</v>
      </c>
      <c r="AO27" s="1984"/>
      <c r="AP27" s="1984"/>
      <c r="AQ27" s="1984"/>
      <c r="AR27" s="1984"/>
      <c r="AS27" s="1601" t="s">
        <v>307</v>
      </c>
      <c r="AT27" s="1984"/>
      <c r="AU27" s="1984"/>
      <c r="AV27" s="335" t="s">
        <v>86</v>
      </c>
      <c r="AW27" s="1606" t="s">
        <v>308</v>
      </c>
      <c r="AX27" s="1984"/>
      <c r="AY27" s="1984"/>
      <c r="AZ27" s="1984"/>
      <c r="BA27" s="1984"/>
      <c r="BB27" s="1984"/>
      <c r="BC27" s="336">
        <v>1000000000</v>
      </c>
      <c r="BD27" s="336">
        <v>1000000000</v>
      </c>
      <c r="BE27" s="337">
        <v>0</v>
      </c>
      <c r="BF27" s="337">
        <v>0</v>
      </c>
      <c r="BG27" s="336">
        <v>423460185</v>
      </c>
      <c r="BH27" s="336">
        <v>576539815</v>
      </c>
      <c r="BI27" s="336">
        <v>423409420</v>
      </c>
      <c r="BJ27" s="336">
        <v>50765</v>
      </c>
      <c r="BK27" s="336">
        <v>423409420</v>
      </c>
      <c r="BL27" s="337">
        <v>0</v>
      </c>
      <c r="BM27" s="336" t="s">
        <v>511</v>
      </c>
      <c r="BN27" s="337" t="s">
        <v>463</v>
      </c>
      <c r="BO27" s="336" t="s">
        <v>512</v>
      </c>
    </row>
    <row r="28" spans="1:67" s="324" customFormat="1" ht="14.45" customHeight="1" x14ac:dyDescent="0.25">
      <c r="B28" s="327" t="str">
        <f t="shared" si="4"/>
        <v>A</v>
      </c>
      <c r="C28" s="327" t="str">
        <f t="shared" si="5"/>
        <v>1</v>
      </c>
      <c r="D28" s="327" t="str">
        <f t="shared" si="6"/>
        <v>0</v>
      </c>
      <c r="E28" s="327" t="str">
        <f t="shared" si="7"/>
        <v>1</v>
      </c>
      <c r="F28" s="327" t="str">
        <f t="shared" si="8"/>
        <v>4</v>
      </c>
      <c r="G28" s="327">
        <f t="shared" si="9"/>
        <v>0</v>
      </c>
      <c r="H28" s="327"/>
      <c r="I28" s="327"/>
      <c r="J28" s="327"/>
      <c r="K28" s="327"/>
      <c r="M28" s="346"/>
      <c r="N28" s="1603" t="s">
        <v>35</v>
      </c>
      <c r="O28" s="1889"/>
      <c r="P28" s="1603" t="s">
        <v>312</v>
      </c>
      <c r="Q28" s="1889"/>
      <c r="R28" s="1603" t="s">
        <v>313</v>
      </c>
      <c r="S28" s="1889"/>
      <c r="T28" s="1603" t="s">
        <v>312</v>
      </c>
      <c r="U28" s="1889"/>
      <c r="V28" s="1603" t="s">
        <v>316</v>
      </c>
      <c r="W28" s="1889"/>
      <c r="X28" s="1889"/>
      <c r="Y28" s="1603"/>
      <c r="Z28" s="1889"/>
      <c r="AA28" s="1889"/>
      <c r="AB28" s="1603"/>
      <c r="AC28" s="1889"/>
      <c r="AD28" s="1603"/>
      <c r="AE28" s="1889"/>
      <c r="AF28" s="1605" t="s">
        <v>220</v>
      </c>
      <c r="AG28" s="1889"/>
      <c r="AH28" s="1889"/>
      <c r="AI28" s="1889"/>
      <c r="AJ28" s="1889"/>
      <c r="AK28" s="1889"/>
      <c r="AL28" s="1889"/>
      <c r="AM28" s="1889"/>
      <c r="AN28" s="1603" t="s">
        <v>306</v>
      </c>
      <c r="AO28" s="1889"/>
      <c r="AP28" s="1889"/>
      <c r="AQ28" s="1889"/>
      <c r="AR28" s="1889"/>
      <c r="AS28" s="1603" t="s">
        <v>307</v>
      </c>
      <c r="AT28" s="1889"/>
      <c r="AU28" s="1889"/>
      <c r="AV28" s="317" t="s">
        <v>86</v>
      </c>
      <c r="AW28" s="1604" t="s">
        <v>308</v>
      </c>
      <c r="AX28" s="1889"/>
      <c r="AY28" s="1889"/>
      <c r="AZ28" s="1889"/>
      <c r="BA28" s="1889"/>
      <c r="BB28" s="1889"/>
      <c r="BC28" s="318">
        <v>1525000000</v>
      </c>
      <c r="BD28" s="318">
        <v>1525000000</v>
      </c>
      <c r="BE28" s="319">
        <v>0</v>
      </c>
      <c r="BF28" s="319">
        <v>0</v>
      </c>
      <c r="BG28" s="318">
        <v>859191163</v>
      </c>
      <c r="BH28" s="318">
        <v>665808837</v>
      </c>
      <c r="BI28" s="318">
        <v>859191163</v>
      </c>
      <c r="BJ28" s="319">
        <v>0</v>
      </c>
      <c r="BK28" s="318">
        <v>859191163</v>
      </c>
      <c r="BL28" s="319">
        <v>0</v>
      </c>
      <c r="BM28" s="318" t="s">
        <v>513</v>
      </c>
      <c r="BN28" s="319" t="s">
        <v>463</v>
      </c>
      <c r="BO28" s="319" t="s">
        <v>463</v>
      </c>
    </row>
    <row r="29" spans="1:67" s="333" customFormat="1" x14ac:dyDescent="0.25">
      <c r="A29" s="333" t="str">
        <f t="shared" ref="A29:A41" si="10">+B29&amp;"-"&amp;C29&amp;"-"&amp;D29&amp;"-"&amp;E29&amp;"-"&amp;F29&amp;"-"&amp;G29&amp;"-"&amp;AV29</f>
        <v>A-1-0-1-4-2-10</v>
      </c>
      <c r="B29" s="334" t="str">
        <f t="shared" si="4"/>
        <v>A</v>
      </c>
      <c r="C29" s="334" t="str">
        <f t="shared" si="5"/>
        <v>1</v>
      </c>
      <c r="D29" s="334" t="str">
        <f t="shared" si="6"/>
        <v>0</v>
      </c>
      <c r="E29" s="334" t="str">
        <f t="shared" si="7"/>
        <v>1</v>
      </c>
      <c r="F29" s="334" t="str">
        <f t="shared" si="8"/>
        <v>4</v>
      </c>
      <c r="G29" s="334" t="str">
        <f t="shared" si="9"/>
        <v>2</v>
      </c>
      <c r="H29" s="334"/>
      <c r="I29" s="334"/>
      <c r="J29" s="334"/>
      <c r="K29" s="334"/>
      <c r="M29" s="347"/>
      <c r="N29" s="1601" t="s">
        <v>35</v>
      </c>
      <c r="O29" s="1984"/>
      <c r="P29" s="1601" t="s">
        <v>312</v>
      </c>
      <c r="Q29" s="1984"/>
      <c r="R29" s="1601" t="s">
        <v>313</v>
      </c>
      <c r="S29" s="1984"/>
      <c r="T29" s="1601" t="s">
        <v>312</v>
      </c>
      <c r="U29" s="1984"/>
      <c r="V29" s="1601" t="s">
        <v>316</v>
      </c>
      <c r="W29" s="1984"/>
      <c r="X29" s="1984"/>
      <c r="Y29" s="1601" t="s">
        <v>315</v>
      </c>
      <c r="Z29" s="1984"/>
      <c r="AA29" s="1984"/>
      <c r="AB29" s="1601"/>
      <c r="AC29" s="1984"/>
      <c r="AD29" s="1601"/>
      <c r="AE29" s="1984"/>
      <c r="AF29" s="1607" t="s">
        <v>39</v>
      </c>
      <c r="AG29" s="1984"/>
      <c r="AH29" s="1984"/>
      <c r="AI29" s="1984"/>
      <c r="AJ29" s="1984"/>
      <c r="AK29" s="1984"/>
      <c r="AL29" s="1984"/>
      <c r="AM29" s="1984"/>
      <c r="AN29" s="1601" t="s">
        <v>306</v>
      </c>
      <c r="AO29" s="1984"/>
      <c r="AP29" s="1984"/>
      <c r="AQ29" s="1984"/>
      <c r="AR29" s="1984"/>
      <c r="AS29" s="1601" t="s">
        <v>307</v>
      </c>
      <c r="AT29" s="1984"/>
      <c r="AU29" s="1984"/>
      <c r="AV29" s="335" t="s">
        <v>86</v>
      </c>
      <c r="AW29" s="1606" t="s">
        <v>308</v>
      </c>
      <c r="AX29" s="1984"/>
      <c r="AY29" s="1984"/>
      <c r="AZ29" s="1984"/>
      <c r="BA29" s="1984"/>
      <c r="BB29" s="1984"/>
      <c r="BC29" s="336">
        <v>1525000000</v>
      </c>
      <c r="BD29" s="336">
        <v>1525000000</v>
      </c>
      <c r="BE29" s="337">
        <v>0</v>
      </c>
      <c r="BF29" s="337">
        <v>0</v>
      </c>
      <c r="BG29" s="336">
        <v>859191163</v>
      </c>
      <c r="BH29" s="336">
        <v>665808837</v>
      </c>
      <c r="BI29" s="336">
        <v>859191163</v>
      </c>
      <c r="BJ29" s="337">
        <v>0</v>
      </c>
      <c r="BK29" s="336">
        <v>859191163</v>
      </c>
      <c r="BL29" s="337">
        <v>0</v>
      </c>
      <c r="BM29" s="336" t="s">
        <v>513</v>
      </c>
      <c r="BN29" s="337" t="s">
        <v>463</v>
      </c>
      <c r="BO29" s="336" t="s">
        <v>463</v>
      </c>
    </row>
    <row r="30" spans="1:67" s="324" customFormat="1" ht="14.45" customHeight="1" x14ac:dyDescent="0.25">
      <c r="B30" s="327" t="str">
        <f t="shared" si="4"/>
        <v>A</v>
      </c>
      <c r="C30" s="327" t="str">
        <f t="shared" si="5"/>
        <v>1</v>
      </c>
      <c r="D30" s="327" t="str">
        <f t="shared" si="6"/>
        <v>0</v>
      </c>
      <c r="E30" s="327" t="str">
        <f t="shared" si="7"/>
        <v>1</v>
      </c>
      <c r="F30" s="327" t="str">
        <f t="shared" si="8"/>
        <v>5</v>
      </c>
      <c r="G30" s="327">
        <f t="shared" si="9"/>
        <v>0</v>
      </c>
      <c r="H30" s="327"/>
      <c r="I30" s="327"/>
      <c r="J30" s="327"/>
      <c r="K30" s="327"/>
      <c r="M30" s="346"/>
      <c r="N30" s="1603" t="s">
        <v>35</v>
      </c>
      <c r="O30" s="1889"/>
      <c r="P30" s="1603" t="s">
        <v>312</v>
      </c>
      <c r="Q30" s="1889"/>
      <c r="R30" s="1603" t="s">
        <v>313</v>
      </c>
      <c r="S30" s="1889"/>
      <c r="T30" s="1603" t="s">
        <v>312</v>
      </c>
      <c r="U30" s="1889"/>
      <c r="V30" s="1603" t="s">
        <v>317</v>
      </c>
      <c r="W30" s="1889"/>
      <c r="X30" s="1889"/>
      <c r="Y30" s="1603"/>
      <c r="Z30" s="1889"/>
      <c r="AA30" s="1889"/>
      <c r="AB30" s="1603"/>
      <c r="AC30" s="1889"/>
      <c r="AD30" s="1603"/>
      <c r="AE30" s="1889"/>
      <c r="AF30" s="1605" t="s">
        <v>222</v>
      </c>
      <c r="AG30" s="1889"/>
      <c r="AH30" s="1889"/>
      <c r="AI30" s="1889"/>
      <c r="AJ30" s="1889"/>
      <c r="AK30" s="1889"/>
      <c r="AL30" s="1889"/>
      <c r="AM30" s="1889"/>
      <c r="AN30" s="1603" t="s">
        <v>306</v>
      </c>
      <c r="AO30" s="1889"/>
      <c r="AP30" s="1889"/>
      <c r="AQ30" s="1889"/>
      <c r="AR30" s="1889"/>
      <c r="AS30" s="1603" t="s">
        <v>307</v>
      </c>
      <c r="AT30" s="1889"/>
      <c r="AU30" s="1889"/>
      <c r="AV30" s="317" t="s">
        <v>86</v>
      </c>
      <c r="AW30" s="1604" t="s">
        <v>308</v>
      </c>
      <c r="AX30" s="1889"/>
      <c r="AY30" s="1889"/>
      <c r="AZ30" s="1889"/>
      <c r="BA30" s="1889"/>
      <c r="BB30" s="1889"/>
      <c r="BC30" s="318">
        <v>24015000000</v>
      </c>
      <c r="BD30" s="318">
        <v>24015000000</v>
      </c>
      <c r="BE30" s="319">
        <v>0</v>
      </c>
      <c r="BF30" s="319">
        <v>0</v>
      </c>
      <c r="BG30" s="318">
        <v>6445464891</v>
      </c>
      <c r="BH30" s="318">
        <v>17569535109</v>
      </c>
      <c r="BI30" s="318">
        <v>6445460066</v>
      </c>
      <c r="BJ30" s="318">
        <v>4825</v>
      </c>
      <c r="BK30" s="318">
        <v>6445460066</v>
      </c>
      <c r="BL30" s="319">
        <v>0</v>
      </c>
      <c r="BM30" s="318" t="s">
        <v>514</v>
      </c>
      <c r="BN30" s="319" t="s">
        <v>463</v>
      </c>
      <c r="BO30" s="319" t="s">
        <v>515</v>
      </c>
    </row>
    <row r="31" spans="1:67" s="333" customFormat="1" x14ac:dyDescent="0.25">
      <c r="A31" s="333" t="str">
        <f t="shared" si="10"/>
        <v>A-1-0-1-5-1-10</v>
      </c>
      <c r="B31" s="334" t="str">
        <f t="shared" si="4"/>
        <v>A</v>
      </c>
      <c r="C31" s="334" t="str">
        <f t="shared" si="5"/>
        <v>1</v>
      </c>
      <c r="D31" s="334" t="str">
        <f t="shared" si="6"/>
        <v>0</v>
      </c>
      <c r="E31" s="334" t="str">
        <f t="shared" si="7"/>
        <v>1</v>
      </c>
      <c r="F31" s="334" t="str">
        <f t="shared" si="8"/>
        <v>5</v>
      </c>
      <c r="G31" s="334" t="str">
        <f t="shared" si="9"/>
        <v>1</v>
      </c>
      <c r="H31" s="334"/>
      <c r="I31" s="334"/>
      <c r="J31" s="334"/>
      <c r="K31" s="334"/>
      <c r="M31" s="347"/>
      <c r="N31" s="1601" t="s">
        <v>35</v>
      </c>
      <c r="O31" s="1984"/>
      <c r="P31" s="1601" t="s">
        <v>312</v>
      </c>
      <c r="Q31" s="1984"/>
      <c r="R31" s="1601" t="s">
        <v>313</v>
      </c>
      <c r="S31" s="1984"/>
      <c r="T31" s="1601" t="s">
        <v>312</v>
      </c>
      <c r="U31" s="1984"/>
      <c r="V31" s="1601" t="s">
        <v>317</v>
      </c>
      <c r="W31" s="1984"/>
      <c r="X31" s="1984"/>
      <c r="Y31" s="1601" t="s">
        <v>312</v>
      </c>
      <c r="Z31" s="1984"/>
      <c r="AA31" s="1984"/>
      <c r="AB31" s="1601"/>
      <c r="AC31" s="1984"/>
      <c r="AD31" s="1601"/>
      <c r="AE31" s="1984"/>
      <c r="AF31" s="1607" t="s">
        <v>40</v>
      </c>
      <c r="AG31" s="1984"/>
      <c r="AH31" s="1984"/>
      <c r="AI31" s="1984"/>
      <c r="AJ31" s="1984"/>
      <c r="AK31" s="1984"/>
      <c r="AL31" s="1984"/>
      <c r="AM31" s="1984"/>
      <c r="AN31" s="1601" t="s">
        <v>306</v>
      </c>
      <c r="AO31" s="1984"/>
      <c r="AP31" s="1984"/>
      <c r="AQ31" s="1984"/>
      <c r="AR31" s="1984"/>
      <c r="AS31" s="1601" t="s">
        <v>307</v>
      </c>
      <c r="AT31" s="1984"/>
      <c r="AU31" s="1984"/>
      <c r="AV31" s="335" t="s">
        <v>86</v>
      </c>
      <c r="AW31" s="1606" t="s">
        <v>308</v>
      </c>
      <c r="AX31" s="1984"/>
      <c r="AY31" s="1984"/>
      <c r="AZ31" s="1984"/>
      <c r="BA31" s="1984"/>
      <c r="BB31" s="1984"/>
      <c r="BC31" s="336">
        <v>3150962889</v>
      </c>
      <c r="BD31" s="336">
        <v>3150962889</v>
      </c>
      <c r="BE31" s="337">
        <v>0</v>
      </c>
      <c r="BF31" s="337">
        <v>0</v>
      </c>
      <c r="BG31" s="336">
        <v>1718066101</v>
      </c>
      <c r="BH31" s="336">
        <v>1432896788</v>
      </c>
      <c r="BI31" s="336">
        <v>1718066101</v>
      </c>
      <c r="BJ31" s="337">
        <v>0</v>
      </c>
      <c r="BK31" s="336">
        <v>1718066101</v>
      </c>
      <c r="BL31" s="337">
        <v>0</v>
      </c>
      <c r="BM31" s="336" t="s">
        <v>516</v>
      </c>
      <c r="BN31" s="337" t="s">
        <v>463</v>
      </c>
      <c r="BO31" s="336" t="s">
        <v>463</v>
      </c>
    </row>
    <row r="32" spans="1:67" s="333" customFormat="1" x14ac:dyDescent="0.25">
      <c r="A32" s="333" t="str">
        <f t="shared" si="10"/>
        <v>A-1-0-1-5-2-10</v>
      </c>
      <c r="B32" s="334" t="str">
        <f t="shared" si="4"/>
        <v>A</v>
      </c>
      <c r="C32" s="334" t="str">
        <f t="shared" si="5"/>
        <v>1</v>
      </c>
      <c r="D32" s="334" t="str">
        <f t="shared" si="6"/>
        <v>0</v>
      </c>
      <c r="E32" s="334" t="str">
        <f t="shared" si="7"/>
        <v>1</v>
      </c>
      <c r="F32" s="334" t="str">
        <f t="shared" si="8"/>
        <v>5</v>
      </c>
      <c r="G32" s="334" t="str">
        <f t="shared" si="9"/>
        <v>2</v>
      </c>
      <c r="H32" s="334"/>
      <c r="I32" s="334"/>
      <c r="J32" s="334"/>
      <c r="K32" s="334"/>
      <c r="M32" s="347"/>
      <c r="N32" s="1601" t="s">
        <v>35</v>
      </c>
      <c r="O32" s="1984"/>
      <c r="P32" s="1601" t="s">
        <v>312</v>
      </c>
      <c r="Q32" s="1984"/>
      <c r="R32" s="1601" t="s">
        <v>313</v>
      </c>
      <c r="S32" s="1984"/>
      <c r="T32" s="1601" t="s">
        <v>312</v>
      </c>
      <c r="U32" s="1984"/>
      <c r="V32" s="1601" t="s">
        <v>317</v>
      </c>
      <c r="W32" s="1984"/>
      <c r="X32" s="1984"/>
      <c r="Y32" s="1601" t="s">
        <v>315</v>
      </c>
      <c r="Z32" s="1984"/>
      <c r="AA32" s="1984"/>
      <c r="AB32" s="1601"/>
      <c r="AC32" s="1984"/>
      <c r="AD32" s="1601"/>
      <c r="AE32" s="1984"/>
      <c r="AF32" s="1607" t="s">
        <v>41</v>
      </c>
      <c r="AG32" s="1984"/>
      <c r="AH32" s="1984"/>
      <c r="AI32" s="1984"/>
      <c r="AJ32" s="1984"/>
      <c r="AK32" s="1984"/>
      <c r="AL32" s="1984"/>
      <c r="AM32" s="1984"/>
      <c r="AN32" s="1601" t="s">
        <v>306</v>
      </c>
      <c r="AO32" s="1984"/>
      <c r="AP32" s="1984"/>
      <c r="AQ32" s="1984"/>
      <c r="AR32" s="1984"/>
      <c r="AS32" s="1601" t="s">
        <v>307</v>
      </c>
      <c r="AT32" s="1984"/>
      <c r="AU32" s="1984"/>
      <c r="AV32" s="335" t="s">
        <v>86</v>
      </c>
      <c r="AW32" s="1606" t="s">
        <v>308</v>
      </c>
      <c r="AX32" s="1984"/>
      <c r="AY32" s="1984"/>
      <c r="AZ32" s="1984"/>
      <c r="BA32" s="1984"/>
      <c r="BB32" s="1984"/>
      <c r="BC32" s="336">
        <v>2597340556</v>
      </c>
      <c r="BD32" s="336">
        <v>2597340556</v>
      </c>
      <c r="BE32" s="337">
        <v>0</v>
      </c>
      <c r="BF32" s="337">
        <v>0</v>
      </c>
      <c r="BG32" s="336">
        <v>1459966961</v>
      </c>
      <c r="BH32" s="336">
        <v>1137373595</v>
      </c>
      <c r="BI32" s="336">
        <v>1459966961</v>
      </c>
      <c r="BJ32" s="337">
        <v>0</v>
      </c>
      <c r="BK32" s="336">
        <v>1459966961</v>
      </c>
      <c r="BL32" s="337">
        <v>0</v>
      </c>
      <c r="BM32" s="336" t="s">
        <v>517</v>
      </c>
      <c r="BN32" s="337" t="s">
        <v>463</v>
      </c>
      <c r="BO32" s="336" t="s">
        <v>463</v>
      </c>
    </row>
    <row r="33" spans="1:67" s="333" customFormat="1" x14ac:dyDescent="0.25">
      <c r="A33" s="333" t="str">
        <f t="shared" si="10"/>
        <v>A-1-0-1-5-14-10</v>
      </c>
      <c r="B33" s="334" t="str">
        <f t="shared" si="4"/>
        <v>A</v>
      </c>
      <c r="C33" s="334" t="str">
        <f t="shared" si="5"/>
        <v>1</v>
      </c>
      <c r="D33" s="334" t="str">
        <f t="shared" si="6"/>
        <v>0</v>
      </c>
      <c r="E33" s="334" t="str">
        <f t="shared" si="7"/>
        <v>1</v>
      </c>
      <c r="F33" s="334" t="str">
        <f t="shared" si="8"/>
        <v>5</v>
      </c>
      <c r="G33" s="334" t="str">
        <f t="shared" si="9"/>
        <v>14</v>
      </c>
      <c r="H33" s="334"/>
      <c r="I33" s="334"/>
      <c r="J33" s="334"/>
      <c r="K33" s="334"/>
      <c r="M33" s="347"/>
      <c r="N33" s="1601" t="s">
        <v>35</v>
      </c>
      <c r="O33" s="1984"/>
      <c r="P33" s="1601" t="s">
        <v>312</v>
      </c>
      <c r="Q33" s="1984"/>
      <c r="R33" s="1601" t="s">
        <v>313</v>
      </c>
      <c r="S33" s="1984"/>
      <c r="T33" s="1601" t="s">
        <v>312</v>
      </c>
      <c r="U33" s="1984"/>
      <c r="V33" s="1601" t="s">
        <v>317</v>
      </c>
      <c r="W33" s="1984"/>
      <c r="X33" s="1984"/>
      <c r="Y33" s="1601" t="s">
        <v>318</v>
      </c>
      <c r="Z33" s="1984"/>
      <c r="AA33" s="1984"/>
      <c r="AB33" s="1601"/>
      <c r="AC33" s="1984"/>
      <c r="AD33" s="1601"/>
      <c r="AE33" s="1984"/>
      <c r="AF33" s="1607" t="s">
        <v>42</v>
      </c>
      <c r="AG33" s="1984"/>
      <c r="AH33" s="1984"/>
      <c r="AI33" s="1984"/>
      <c r="AJ33" s="1984"/>
      <c r="AK33" s="1984"/>
      <c r="AL33" s="1984"/>
      <c r="AM33" s="1984"/>
      <c r="AN33" s="1601" t="s">
        <v>306</v>
      </c>
      <c r="AO33" s="1984"/>
      <c r="AP33" s="1984"/>
      <c r="AQ33" s="1984"/>
      <c r="AR33" s="1984"/>
      <c r="AS33" s="1601" t="s">
        <v>307</v>
      </c>
      <c r="AT33" s="1984"/>
      <c r="AU33" s="1984"/>
      <c r="AV33" s="335" t="s">
        <v>86</v>
      </c>
      <c r="AW33" s="1606" t="s">
        <v>308</v>
      </c>
      <c r="AX33" s="1984"/>
      <c r="AY33" s="1984"/>
      <c r="AZ33" s="1984"/>
      <c r="BA33" s="1984"/>
      <c r="BB33" s="1984"/>
      <c r="BC33" s="336">
        <v>4253886505</v>
      </c>
      <c r="BD33" s="336">
        <v>4253886505</v>
      </c>
      <c r="BE33" s="337">
        <v>0</v>
      </c>
      <c r="BF33" s="337">
        <v>0</v>
      </c>
      <c r="BG33" s="336">
        <v>51046233</v>
      </c>
      <c r="BH33" s="336">
        <v>4202840272</v>
      </c>
      <c r="BI33" s="336">
        <v>51046233</v>
      </c>
      <c r="BJ33" s="337">
        <v>0</v>
      </c>
      <c r="BK33" s="336">
        <v>51046233</v>
      </c>
      <c r="BL33" s="337">
        <v>0</v>
      </c>
      <c r="BM33" s="336" t="s">
        <v>518</v>
      </c>
      <c r="BN33" s="337" t="s">
        <v>463</v>
      </c>
      <c r="BO33" s="336" t="s">
        <v>463</v>
      </c>
    </row>
    <row r="34" spans="1:67" s="333" customFormat="1" x14ac:dyDescent="0.25">
      <c r="A34" s="333" t="str">
        <f t="shared" si="10"/>
        <v>A-1-0-1-5-15-10</v>
      </c>
      <c r="B34" s="334" t="str">
        <f t="shared" si="4"/>
        <v>A</v>
      </c>
      <c r="C34" s="334" t="str">
        <f t="shared" si="5"/>
        <v>1</v>
      </c>
      <c r="D34" s="334" t="str">
        <f t="shared" si="6"/>
        <v>0</v>
      </c>
      <c r="E34" s="334" t="str">
        <f t="shared" si="7"/>
        <v>1</v>
      </c>
      <c r="F34" s="334" t="str">
        <f t="shared" si="8"/>
        <v>5</v>
      </c>
      <c r="G34" s="334" t="str">
        <f t="shared" si="9"/>
        <v>15</v>
      </c>
      <c r="H34" s="334"/>
      <c r="I34" s="334"/>
      <c r="J34" s="334"/>
      <c r="K34" s="334"/>
      <c r="M34" s="347"/>
      <c r="N34" s="1601" t="s">
        <v>35</v>
      </c>
      <c r="O34" s="1984"/>
      <c r="P34" s="1601" t="s">
        <v>312</v>
      </c>
      <c r="Q34" s="1984"/>
      <c r="R34" s="1601" t="s">
        <v>313</v>
      </c>
      <c r="S34" s="1984"/>
      <c r="T34" s="1601" t="s">
        <v>312</v>
      </c>
      <c r="U34" s="1984"/>
      <c r="V34" s="1601" t="s">
        <v>317</v>
      </c>
      <c r="W34" s="1984"/>
      <c r="X34" s="1984"/>
      <c r="Y34" s="1601" t="s">
        <v>319</v>
      </c>
      <c r="Z34" s="1984"/>
      <c r="AA34" s="1984"/>
      <c r="AB34" s="1601"/>
      <c r="AC34" s="1984"/>
      <c r="AD34" s="1601"/>
      <c r="AE34" s="1984"/>
      <c r="AF34" s="1607" t="s">
        <v>43</v>
      </c>
      <c r="AG34" s="1984"/>
      <c r="AH34" s="1984"/>
      <c r="AI34" s="1984"/>
      <c r="AJ34" s="1984"/>
      <c r="AK34" s="1984"/>
      <c r="AL34" s="1984"/>
      <c r="AM34" s="1984"/>
      <c r="AN34" s="1601" t="s">
        <v>306</v>
      </c>
      <c r="AO34" s="1984"/>
      <c r="AP34" s="1984"/>
      <c r="AQ34" s="1984"/>
      <c r="AR34" s="1984"/>
      <c r="AS34" s="1601" t="s">
        <v>307</v>
      </c>
      <c r="AT34" s="1984"/>
      <c r="AU34" s="1984"/>
      <c r="AV34" s="335" t="s">
        <v>86</v>
      </c>
      <c r="AW34" s="1606" t="s">
        <v>308</v>
      </c>
      <c r="AX34" s="1984"/>
      <c r="AY34" s="1984"/>
      <c r="AZ34" s="1984"/>
      <c r="BA34" s="1984"/>
      <c r="BB34" s="1984"/>
      <c r="BC34" s="336">
        <v>4008125026</v>
      </c>
      <c r="BD34" s="336">
        <v>4008125026</v>
      </c>
      <c r="BE34" s="337">
        <v>0</v>
      </c>
      <c r="BF34" s="337">
        <v>0</v>
      </c>
      <c r="BG34" s="336">
        <v>2094119883</v>
      </c>
      <c r="BH34" s="336">
        <v>1914005143</v>
      </c>
      <c r="BI34" s="336">
        <v>2094115124</v>
      </c>
      <c r="BJ34" s="336">
        <v>4759</v>
      </c>
      <c r="BK34" s="336">
        <v>2094115124</v>
      </c>
      <c r="BL34" s="337">
        <v>0</v>
      </c>
      <c r="BM34" s="336" t="s">
        <v>519</v>
      </c>
      <c r="BN34" s="337" t="s">
        <v>463</v>
      </c>
      <c r="BO34" s="336" t="s">
        <v>515</v>
      </c>
    </row>
    <row r="35" spans="1:67" s="333" customFormat="1" x14ac:dyDescent="0.25">
      <c r="A35" s="333" t="str">
        <f t="shared" si="10"/>
        <v>A-1-0-1-5-16-10</v>
      </c>
      <c r="B35" s="334" t="str">
        <f t="shared" si="4"/>
        <v>A</v>
      </c>
      <c r="C35" s="334" t="str">
        <f t="shared" si="5"/>
        <v>1</v>
      </c>
      <c r="D35" s="334" t="str">
        <f t="shared" si="6"/>
        <v>0</v>
      </c>
      <c r="E35" s="334" t="str">
        <f t="shared" si="7"/>
        <v>1</v>
      </c>
      <c r="F35" s="334" t="str">
        <f t="shared" si="8"/>
        <v>5</v>
      </c>
      <c r="G35" s="334" t="str">
        <f t="shared" si="9"/>
        <v>16</v>
      </c>
      <c r="H35" s="334"/>
      <c r="I35" s="334"/>
      <c r="J35" s="334"/>
      <c r="K35" s="334"/>
      <c r="M35" s="347"/>
      <c r="N35" s="1601" t="s">
        <v>35</v>
      </c>
      <c r="O35" s="1984"/>
      <c r="P35" s="1601" t="s">
        <v>312</v>
      </c>
      <c r="Q35" s="1984"/>
      <c r="R35" s="1601" t="s">
        <v>313</v>
      </c>
      <c r="S35" s="1984"/>
      <c r="T35" s="1601" t="s">
        <v>312</v>
      </c>
      <c r="U35" s="1984"/>
      <c r="V35" s="1601" t="s">
        <v>317</v>
      </c>
      <c r="W35" s="1984"/>
      <c r="X35" s="1984"/>
      <c r="Y35" s="1601" t="s">
        <v>44</v>
      </c>
      <c r="Z35" s="1984"/>
      <c r="AA35" s="1984"/>
      <c r="AB35" s="1601"/>
      <c r="AC35" s="1984"/>
      <c r="AD35" s="1601"/>
      <c r="AE35" s="1984"/>
      <c r="AF35" s="1607" t="s">
        <v>45</v>
      </c>
      <c r="AG35" s="1984"/>
      <c r="AH35" s="1984"/>
      <c r="AI35" s="1984"/>
      <c r="AJ35" s="1984"/>
      <c r="AK35" s="1984"/>
      <c r="AL35" s="1984"/>
      <c r="AM35" s="1984"/>
      <c r="AN35" s="1601" t="s">
        <v>306</v>
      </c>
      <c r="AO35" s="1984"/>
      <c r="AP35" s="1984"/>
      <c r="AQ35" s="1984"/>
      <c r="AR35" s="1984"/>
      <c r="AS35" s="1601" t="s">
        <v>307</v>
      </c>
      <c r="AT35" s="1984"/>
      <c r="AU35" s="1984"/>
      <c r="AV35" s="335" t="s">
        <v>86</v>
      </c>
      <c r="AW35" s="1606" t="s">
        <v>308</v>
      </c>
      <c r="AX35" s="1984"/>
      <c r="AY35" s="1984"/>
      <c r="AZ35" s="1984"/>
      <c r="BA35" s="1984"/>
      <c r="BB35" s="1984"/>
      <c r="BC35" s="336">
        <v>7990939236</v>
      </c>
      <c r="BD35" s="336">
        <v>7990939236</v>
      </c>
      <c r="BE35" s="337">
        <v>0</v>
      </c>
      <c r="BF35" s="337">
        <v>0</v>
      </c>
      <c r="BG35" s="336">
        <v>26670624</v>
      </c>
      <c r="BH35" s="336">
        <v>7964268612</v>
      </c>
      <c r="BI35" s="336">
        <v>26670558</v>
      </c>
      <c r="BJ35" s="337">
        <v>66</v>
      </c>
      <c r="BK35" s="336">
        <v>26670558</v>
      </c>
      <c r="BL35" s="337">
        <v>0</v>
      </c>
      <c r="BM35" s="336" t="s">
        <v>520</v>
      </c>
      <c r="BN35" s="337" t="s">
        <v>463</v>
      </c>
      <c r="BO35" s="336" t="s">
        <v>463</v>
      </c>
    </row>
    <row r="36" spans="1:67" s="333" customFormat="1" x14ac:dyDescent="0.25">
      <c r="A36" s="333" t="str">
        <f t="shared" si="10"/>
        <v>A-1-0-1-5-22-10</v>
      </c>
      <c r="B36" s="334" t="str">
        <f t="shared" si="4"/>
        <v>A</v>
      </c>
      <c r="C36" s="334" t="str">
        <f t="shared" si="5"/>
        <v>1</v>
      </c>
      <c r="D36" s="334" t="str">
        <f t="shared" si="6"/>
        <v>0</v>
      </c>
      <c r="E36" s="334" t="str">
        <f t="shared" si="7"/>
        <v>1</v>
      </c>
      <c r="F36" s="334" t="str">
        <f t="shared" si="8"/>
        <v>5</v>
      </c>
      <c r="G36" s="334" t="str">
        <f t="shared" si="9"/>
        <v>22</v>
      </c>
      <c r="H36" s="334"/>
      <c r="I36" s="334"/>
      <c r="J36" s="334"/>
      <c r="K36" s="334"/>
      <c r="M36" s="347"/>
      <c r="N36" s="1601" t="s">
        <v>35</v>
      </c>
      <c r="O36" s="1984"/>
      <c r="P36" s="1601" t="s">
        <v>312</v>
      </c>
      <c r="Q36" s="1984"/>
      <c r="R36" s="1601" t="s">
        <v>313</v>
      </c>
      <c r="S36" s="1984"/>
      <c r="T36" s="1601" t="s">
        <v>312</v>
      </c>
      <c r="U36" s="1984"/>
      <c r="V36" s="1601" t="s">
        <v>317</v>
      </c>
      <c r="W36" s="1984"/>
      <c r="X36" s="1984"/>
      <c r="Y36" s="1601" t="s">
        <v>320</v>
      </c>
      <c r="Z36" s="1984"/>
      <c r="AA36" s="1984"/>
      <c r="AB36" s="1601"/>
      <c r="AC36" s="1984"/>
      <c r="AD36" s="1601"/>
      <c r="AE36" s="1984"/>
      <c r="AF36" s="1607" t="s">
        <v>46</v>
      </c>
      <c r="AG36" s="1984"/>
      <c r="AH36" s="1984"/>
      <c r="AI36" s="1984"/>
      <c r="AJ36" s="1984"/>
      <c r="AK36" s="1984"/>
      <c r="AL36" s="1984"/>
      <c r="AM36" s="1984"/>
      <c r="AN36" s="1601" t="s">
        <v>306</v>
      </c>
      <c r="AO36" s="1984"/>
      <c r="AP36" s="1984"/>
      <c r="AQ36" s="1984"/>
      <c r="AR36" s="1984"/>
      <c r="AS36" s="1601" t="s">
        <v>307</v>
      </c>
      <c r="AT36" s="1984"/>
      <c r="AU36" s="1984"/>
      <c r="AV36" s="335" t="s">
        <v>86</v>
      </c>
      <c r="AW36" s="1606" t="s">
        <v>308</v>
      </c>
      <c r="AX36" s="1984"/>
      <c r="AY36" s="1984"/>
      <c r="AZ36" s="1984"/>
      <c r="BA36" s="1984"/>
      <c r="BB36" s="1984"/>
      <c r="BC36" s="336">
        <v>2013745788</v>
      </c>
      <c r="BD36" s="336">
        <v>2013745788</v>
      </c>
      <c r="BE36" s="337">
        <v>0</v>
      </c>
      <c r="BF36" s="337">
        <v>0</v>
      </c>
      <c r="BG36" s="336">
        <v>1095595089</v>
      </c>
      <c r="BH36" s="336">
        <v>918150699</v>
      </c>
      <c r="BI36" s="336">
        <v>1095595089</v>
      </c>
      <c r="BJ36" s="337">
        <v>0</v>
      </c>
      <c r="BK36" s="336">
        <v>1095595089</v>
      </c>
      <c r="BL36" s="337">
        <v>0</v>
      </c>
      <c r="BM36" s="336" t="s">
        <v>521</v>
      </c>
      <c r="BN36" s="337" t="s">
        <v>463</v>
      </c>
      <c r="BO36" s="336" t="s">
        <v>463</v>
      </c>
    </row>
    <row r="37" spans="1:67" s="324" customFormat="1" ht="14.45" customHeight="1" x14ac:dyDescent="0.25">
      <c r="B37" s="327" t="str">
        <f t="shared" si="4"/>
        <v>A</v>
      </c>
      <c r="C37" s="327" t="str">
        <f t="shared" si="5"/>
        <v>1</v>
      </c>
      <c r="D37" s="327" t="str">
        <f t="shared" si="6"/>
        <v>0</v>
      </c>
      <c r="E37" s="327" t="str">
        <f t="shared" si="7"/>
        <v>1</v>
      </c>
      <c r="F37" s="327" t="str">
        <f t="shared" si="8"/>
        <v>9</v>
      </c>
      <c r="G37" s="327">
        <f t="shared" si="9"/>
        <v>0</v>
      </c>
      <c r="H37" s="327"/>
      <c r="I37" s="327"/>
      <c r="J37" s="327"/>
      <c r="K37" s="327"/>
      <c r="M37" s="346"/>
      <c r="N37" s="1603" t="s">
        <v>35</v>
      </c>
      <c r="O37" s="1889"/>
      <c r="P37" s="1603" t="s">
        <v>312</v>
      </c>
      <c r="Q37" s="1889"/>
      <c r="R37" s="1603" t="s">
        <v>313</v>
      </c>
      <c r="S37" s="1889"/>
      <c r="T37" s="1603" t="s">
        <v>312</v>
      </c>
      <c r="U37" s="1889"/>
      <c r="V37" s="1603" t="s">
        <v>321</v>
      </c>
      <c r="W37" s="1889"/>
      <c r="X37" s="1889"/>
      <c r="Y37" s="1603"/>
      <c r="Z37" s="1889"/>
      <c r="AA37" s="1889"/>
      <c r="AB37" s="1603"/>
      <c r="AC37" s="1889"/>
      <c r="AD37" s="1603"/>
      <c r="AE37" s="1889"/>
      <c r="AF37" s="1605" t="s">
        <v>223</v>
      </c>
      <c r="AG37" s="1889"/>
      <c r="AH37" s="1889"/>
      <c r="AI37" s="1889"/>
      <c r="AJ37" s="1889"/>
      <c r="AK37" s="1889"/>
      <c r="AL37" s="1889"/>
      <c r="AM37" s="1889"/>
      <c r="AN37" s="1603" t="s">
        <v>306</v>
      </c>
      <c r="AO37" s="1889"/>
      <c r="AP37" s="1889"/>
      <c r="AQ37" s="1889"/>
      <c r="AR37" s="1889"/>
      <c r="AS37" s="1603" t="s">
        <v>307</v>
      </c>
      <c r="AT37" s="1889"/>
      <c r="AU37" s="1889"/>
      <c r="AV37" s="317" t="s">
        <v>86</v>
      </c>
      <c r="AW37" s="1604" t="s">
        <v>308</v>
      </c>
      <c r="AX37" s="1889"/>
      <c r="AY37" s="1889"/>
      <c r="AZ37" s="1889"/>
      <c r="BA37" s="1889"/>
      <c r="BB37" s="1889"/>
      <c r="BC37" s="318">
        <v>572000000</v>
      </c>
      <c r="BD37" s="318">
        <v>572000000</v>
      </c>
      <c r="BE37" s="319">
        <v>0</v>
      </c>
      <c r="BF37" s="319">
        <v>0</v>
      </c>
      <c r="BG37" s="318">
        <v>293383929</v>
      </c>
      <c r="BH37" s="318">
        <v>278616071</v>
      </c>
      <c r="BI37" s="318">
        <v>293376949</v>
      </c>
      <c r="BJ37" s="318">
        <v>6980</v>
      </c>
      <c r="BK37" s="318">
        <v>293376949</v>
      </c>
      <c r="BL37" s="319">
        <v>0</v>
      </c>
      <c r="BM37" s="318" t="s">
        <v>522</v>
      </c>
      <c r="BN37" s="319" t="s">
        <v>463</v>
      </c>
      <c r="BO37" s="319" t="s">
        <v>463</v>
      </c>
    </row>
    <row r="38" spans="1:67" s="333" customFormat="1" x14ac:dyDescent="0.25">
      <c r="A38" s="333" t="str">
        <f t="shared" si="10"/>
        <v>A-1-0-1-9-1-10</v>
      </c>
      <c r="B38" s="334" t="str">
        <f t="shared" si="4"/>
        <v>A</v>
      </c>
      <c r="C38" s="334" t="str">
        <f t="shared" si="5"/>
        <v>1</v>
      </c>
      <c r="D38" s="334" t="str">
        <f t="shared" si="6"/>
        <v>0</v>
      </c>
      <c r="E38" s="334" t="str">
        <f t="shared" si="7"/>
        <v>1</v>
      </c>
      <c r="F38" s="334" t="str">
        <f t="shared" si="8"/>
        <v>9</v>
      </c>
      <c r="G38" s="334" t="str">
        <f t="shared" si="9"/>
        <v>1</v>
      </c>
      <c r="H38" s="334"/>
      <c r="I38" s="334"/>
      <c r="J38" s="334"/>
      <c r="K38" s="334"/>
      <c r="M38" s="347"/>
      <c r="N38" s="1601" t="s">
        <v>35</v>
      </c>
      <c r="O38" s="1984"/>
      <c r="P38" s="1601" t="s">
        <v>312</v>
      </c>
      <c r="Q38" s="1984"/>
      <c r="R38" s="1601" t="s">
        <v>313</v>
      </c>
      <c r="S38" s="1984"/>
      <c r="T38" s="1601" t="s">
        <v>312</v>
      </c>
      <c r="U38" s="1984"/>
      <c r="V38" s="1601" t="s">
        <v>321</v>
      </c>
      <c r="W38" s="1984"/>
      <c r="X38" s="1984"/>
      <c r="Y38" s="1601" t="s">
        <v>312</v>
      </c>
      <c r="Z38" s="1984"/>
      <c r="AA38" s="1984"/>
      <c r="AB38" s="1601"/>
      <c r="AC38" s="1984"/>
      <c r="AD38" s="1601"/>
      <c r="AE38" s="1984"/>
      <c r="AF38" s="1607" t="s">
        <v>47</v>
      </c>
      <c r="AG38" s="1984"/>
      <c r="AH38" s="1984"/>
      <c r="AI38" s="1984"/>
      <c r="AJ38" s="1984"/>
      <c r="AK38" s="1984"/>
      <c r="AL38" s="1984"/>
      <c r="AM38" s="1984"/>
      <c r="AN38" s="1601" t="s">
        <v>306</v>
      </c>
      <c r="AO38" s="1984"/>
      <c r="AP38" s="1984"/>
      <c r="AQ38" s="1984"/>
      <c r="AR38" s="1984"/>
      <c r="AS38" s="1601" t="s">
        <v>307</v>
      </c>
      <c r="AT38" s="1984"/>
      <c r="AU38" s="1984"/>
      <c r="AV38" s="335" t="s">
        <v>86</v>
      </c>
      <c r="AW38" s="1606" t="s">
        <v>308</v>
      </c>
      <c r="AX38" s="1984"/>
      <c r="AY38" s="1984"/>
      <c r="AZ38" s="1984"/>
      <c r="BA38" s="1984"/>
      <c r="BB38" s="1984"/>
      <c r="BC38" s="336">
        <v>300000000</v>
      </c>
      <c r="BD38" s="336">
        <v>300000000</v>
      </c>
      <c r="BE38" s="337">
        <v>0</v>
      </c>
      <c r="BF38" s="337">
        <v>0</v>
      </c>
      <c r="BG38" s="336">
        <v>136116666</v>
      </c>
      <c r="BH38" s="336">
        <v>163883334</v>
      </c>
      <c r="BI38" s="336">
        <v>136116666</v>
      </c>
      <c r="BJ38" s="337">
        <v>0</v>
      </c>
      <c r="BK38" s="336">
        <v>136116666</v>
      </c>
      <c r="BL38" s="337">
        <v>0</v>
      </c>
      <c r="BM38" s="336" t="s">
        <v>523</v>
      </c>
      <c r="BN38" s="337" t="s">
        <v>463</v>
      </c>
      <c r="BO38" s="336" t="s">
        <v>463</v>
      </c>
    </row>
    <row r="39" spans="1:67" s="333" customFormat="1" x14ac:dyDescent="0.25">
      <c r="A39" s="333" t="str">
        <f t="shared" si="10"/>
        <v>A-1-0-1-9-3-10</v>
      </c>
      <c r="B39" s="334" t="str">
        <f t="shared" si="4"/>
        <v>A</v>
      </c>
      <c r="C39" s="334" t="str">
        <f t="shared" si="5"/>
        <v>1</v>
      </c>
      <c r="D39" s="334" t="str">
        <f t="shared" si="6"/>
        <v>0</v>
      </c>
      <c r="E39" s="334" t="str">
        <f t="shared" si="7"/>
        <v>1</v>
      </c>
      <c r="F39" s="334" t="str">
        <f t="shared" si="8"/>
        <v>9</v>
      </c>
      <c r="G39" s="334" t="str">
        <f t="shared" si="9"/>
        <v>3</v>
      </c>
      <c r="H39" s="334"/>
      <c r="I39" s="334"/>
      <c r="J39" s="334"/>
      <c r="K39" s="334"/>
      <c r="M39" s="347"/>
      <c r="N39" s="1601" t="s">
        <v>35</v>
      </c>
      <c r="O39" s="1984"/>
      <c r="P39" s="1601" t="s">
        <v>312</v>
      </c>
      <c r="Q39" s="1984"/>
      <c r="R39" s="1601" t="s">
        <v>313</v>
      </c>
      <c r="S39" s="1984"/>
      <c r="T39" s="1601" t="s">
        <v>312</v>
      </c>
      <c r="U39" s="1984"/>
      <c r="V39" s="1601" t="s">
        <v>321</v>
      </c>
      <c r="W39" s="1984"/>
      <c r="X39" s="1984"/>
      <c r="Y39" s="1601" t="s">
        <v>322</v>
      </c>
      <c r="Z39" s="1984"/>
      <c r="AA39" s="1984"/>
      <c r="AB39" s="1601"/>
      <c r="AC39" s="1984"/>
      <c r="AD39" s="1601"/>
      <c r="AE39" s="1984"/>
      <c r="AF39" s="1607" t="s">
        <v>48</v>
      </c>
      <c r="AG39" s="1984"/>
      <c r="AH39" s="1984"/>
      <c r="AI39" s="1984"/>
      <c r="AJ39" s="1984"/>
      <c r="AK39" s="1984"/>
      <c r="AL39" s="1984"/>
      <c r="AM39" s="1984"/>
      <c r="AN39" s="1601" t="s">
        <v>306</v>
      </c>
      <c r="AO39" s="1984"/>
      <c r="AP39" s="1984"/>
      <c r="AQ39" s="1984"/>
      <c r="AR39" s="1984"/>
      <c r="AS39" s="1601" t="s">
        <v>307</v>
      </c>
      <c r="AT39" s="1984"/>
      <c r="AU39" s="1984"/>
      <c r="AV39" s="335" t="s">
        <v>86</v>
      </c>
      <c r="AW39" s="1606" t="s">
        <v>308</v>
      </c>
      <c r="AX39" s="1984"/>
      <c r="AY39" s="1984"/>
      <c r="AZ39" s="1984"/>
      <c r="BA39" s="1984"/>
      <c r="BB39" s="1984"/>
      <c r="BC39" s="336">
        <v>272000000</v>
      </c>
      <c r="BD39" s="336">
        <v>272000000</v>
      </c>
      <c r="BE39" s="337">
        <v>0</v>
      </c>
      <c r="BF39" s="337">
        <v>0</v>
      </c>
      <c r="BG39" s="336">
        <v>157267263</v>
      </c>
      <c r="BH39" s="336">
        <v>114732737</v>
      </c>
      <c r="BI39" s="336">
        <v>157260283</v>
      </c>
      <c r="BJ39" s="336">
        <v>6980</v>
      </c>
      <c r="BK39" s="336">
        <v>157260283</v>
      </c>
      <c r="BL39" s="337">
        <v>0</v>
      </c>
      <c r="BM39" s="336" t="s">
        <v>524</v>
      </c>
      <c r="BN39" s="337" t="s">
        <v>463</v>
      </c>
      <c r="BO39" s="336" t="s">
        <v>463</v>
      </c>
    </row>
    <row r="40" spans="1:67" s="324" customFormat="1" x14ac:dyDescent="0.25">
      <c r="B40" s="327" t="str">
        <f t="shared" si="4"/>
        <v>A</v>
      </c>
      <c r="C40" s="327" t="str">
        <f t="shared" si="5"/>
        <v>1</v>
      </c>
      <c r="D40" s="327" t="str">
        <f t="shared" si="6"/>
        <v>0</v>
      </c>
      <c r="E40" s="327" t="str">
        <f t="shared" si="7"/>
        <v>2</v>
      </c>
      <c r="F40" s="327">
        <f t="shared" si="8"/>
        <v>0</v>
      </c>
      <c r="G40" s="327">
        <f t="shared" si="9"/>
        <v>0</v>
      </c>
      <c r="H40" s="327"/>
      <c r="I40" s="327"/>
      <c r="J40" s="327"/>
      <c r="K40" s="327"/>
      <c r="M40" s="346"/>
      <c r="N40" s="1603" t="s">
        <v>35</v>
      </c>
      <c r="O40" s="1889"/>
      <c r="P40" s="1603" t="s">
        <v>312</v>
      </c>
      <c r="Q40" s="1889"/>
      <c r="R40" s="1603" t="s">
        <v>313</v>
      </c>
      <c r="S40" s="1889"/>
      <c r="T40" s="1603" t="s">
        <v>315</v>
      </c>
      <c r="U40" s="1889"/>
      <c r="V40" s="1603"/>
      <c r="W40" s="1889"/>
      <c r="X40" s="1889"/>
      <c r="Y40" s="1603"/>
      <c r="Z40" s="1889"/>
      <c r="AA40" s="1889"/>
      <c r="AB40" s="1603"/>
      <c r="AC40" s="1889"/>
      <c r="AD40" s="1603"/>
      <c r="AE40" s="1889"/>
      <c r="AF40" s="1605" t="s">
        <v>226</v>
      </c>
      <c r="AG40" s="1889"/>
      <c r="AH40" s="1889"/>
      <c r="AI40" s="1889"/>
      <c r="AJ40" s="1889"/>
      <c r="AK40" s="1889"/>
      <c r="AL40" s="1889"/>
      <c r="AM40" s="1889"/>
      <c r="AN40" s="1603" t="s">
        <v>306</v>
      </c>
      <c r="AO40" s="1889"/>
      <c r="AP40" s="1889"/>
      <c r="AQ40" s="1889"/>
      <c r="AR40" s="1889"/>
      <c r="AS40" s="1603" t="s">
        <v>307</v>
      </c>
      <c r="AT40" s="1889"/>
      <c r="AU40" s="1889"/>
      <c r="AV40" s="317" t="s">
        <v>86</v>
      </c>
      <c r="AW40" s="1604" t="s">
        <v>308</v>
      </c>
      <c r="AX40" s="1889"/>
      <c r="AY40" s="1889"/>
      <c r="AZ40" s="1889"/>
      <c r="BA40" s="1889"/>
      <c r="BB40" s="1889"/>
      <c r="BC40" s="318">
        <v>2620100000</v>
      </c>
      <c r="BD40" s="318">
        <v>2549102429</v>
      </c>
      <c r="BE40" s="318">
        <v>70997571</v>
      </c>
      <c r="BF40" s="319">
        <v>0</v>
      </c>
      <c r="BG40" s="318">
        <v>2350381360</v>
      </c>
      <c r="BH40" s="318">
        <v>198721069</v>
      </c>
      <c r="BI40" s="318">
        <v>650186934</v>
      </c>
      <c r="BJ40" s="318">
        <v>1700194426</v>
      </c>
      <c r="BK40" s="318">
        <v>637251174</v>
      </c>
      <c r="BL40" s="318">
        <v>12935760</v>
      </c>
      <c r="BM40" s="318" t="s">
        <v>525</v>
      </c>
      <c r="BN40" s="319" t="s">
        <v>463</v>
      </c>
      <c r="BO40" s="319" t="s">
        <v>463</v>
      </c>
    </row>
    <row r="41" spans="1:67" s="333" customFormat="1" x14ac:dyDescent="0.25">
      <c r="A41" s="333" t="str">
        <f t="shared" si="10"/>
        <v>A-1-0-2-12-0-10</v>
      </c>
      <c r="B41" s="334" t="str">
        <f t="shared" si="4"/>
        <v>A</v>
      </c>
      <c r="C41" s="334" t="str">
        <f t="shared" si="5"/>
        <v>1</v>
      </c>
      <c r="D41" s="334" t="str">
        <f t="shared" si="6"/>
        <v>0</v>
      </c>
      <c r="E41" s="334" t="str">
        <f t="shared" si="7"/>
        <v>2</v>
      </c>
      <c r="F41" s="334" t="str">
        <f t="shared" si="8"/>
        <v>12</v>
      </c>
      <c r="G41" s="334">
        <f t="shared" si="9"/>
        <v>0</v>
      </c>
      <c r="H41" s="334"/>
      <c r="I41" s="334"/>
      <c r="J41" s="334"/>
      <c r="K41" s="334"/>
      <c r="M41" s="347"/>
      <c r="N41" s="1601" t="s">
        <v>35</v>
      </c>
      <c r="O41" s="1984"/>
      <c r="P41" s="1601" t="s">
        <v>312</v>
      </c>
      <c r="Q41" s="1984"/>
      <c r="R41" s="1601" t="s">
        <v>313</v>
      </c>
      <c r="S41" s="1984"/>
      <c r="T41" s="1601" t="s">
        <v>315</v>
      </c>
      <c r="U41" s="1984"/>
      <c r="V41" s="1601" t="s">
        <v>323</v>
      </c>
      <c r="W41" s="1984"/>
      <c r="X41" s="1984"/>
      <c r="Y41" s="1601"/>
      <c r="Z41" s="1984"/>
      <c r="AA41" s="1984"/>
      <c r="AB41" s="1601"/>
      <c r="AC41" s="1984"/>
      <c r="AD41" s="1601"/>
      <c r="AE41" s="1984"/>
      <c r="AF41" s="1607" t="s">
        <v>49</v>
      </c>
      <c r="AG41" s="1984"/>
      <c r="AH41" s="1984"/>
      <c r="AI41" s="1984"/>
      <c r="AJ41" s="1984"/>
      <c r="AK41" s="1984"/>
      <c r="AL41" s="1984"/>
      <c r="AM41" s="1984"/>
      <c r="AN41" s="1601" t="s">
        <v>306</v>
      </c>
      <c r="AO41" s="1984"/>
      <c r="AP41" s="1984"/>
      <c r="AQ41" s="1984"/>
      <c r="AR41" s="1984"/>
      <c r="AS41" s="1601" t="s">
        <v>307</v>
      </c>
      <c r="AT41" s="1984"/>
      <c r="AU41" s="1984"/>
      <c r="AV41" s="335" t="s">
        <v>86</v>
      </c>
      <c r="AW41" s="1606" t="s">
        <v>308</v>
      </c>
      <c r="AX41" s="1984"/>
      <c r="AY41" s="1984"/>
      <c r="AZ41" s="1984"/>
      <c r="BA41" s="1984"/>
      <c r="BB41" s="1984"/>
      <c r="BC41" s="336">
        <v>2620100000</v>
      </c>
      <c r="BD41" s="336">
        <v>2549102429</v>
      </c>
      <c r="BE41" s="336">
        <v>70997571</v>
      </c>
      <c r="BF41" s="337">
        <v>0</v>
      </c>
      <c r="BG41" s="336">
        <v>2350381360</v>
      </c>
      <c r="BH41" s="336">
        <v>198721069</v>
      </c>
      <c r="BI41" s="336">
        <v>650186934</v>
      </c>
      <c r="BJ41" s="336">
        <v>1700194426</v>
      </c>
      <c r="BK41" s="336">
        <v>637251174</v>
      </c>
      <c r="BL41" s="336">
        <v>12935760</v>
      </c>
      <c r="BM41" s="336" t="s">
        <v>525</v>
      </c>
      <c r="BN41" s="337" t="s">
        <v>463</v>
      </c>
      <c r="BO41" s="336" t="s">
        <v>463</v>
      </c>
    </row>
    <row r="42" spans="1:67" s="324" customFormat="1" ht="14.45" customHeight="1" x14ac:dyDescent="0.25">
      <c r="B42" s="327" t="str">
        <f t="shared" si="4"/>
        <v>A</v>
      </c>
      <c r="C42" s="327" t="str">
        <f t="shared" si="5"/>
        <v>1</v>
      </c>
      <c r="D42" s="327" t="str">
        <f t="shared" si="6"/>
        <v>0</v>
      </c>
      <c r="E42" s="327" t="str">
        <f t="shared" si="7"/>
        <v>5</v>
      </c>
      <c r="F42" s="327">
        <f t="shared" si="8"/>
        <v>0</v>
      </c>
      <c r="G42" s="327">
        <f t="shared" si="9"/>
        <v>0</v>
      </c>
      <c r="H42" s="327"/>
      <c r="I42" s="327"/>
      <c r="J42" s="327"/>
      <c r="K42" s="327"/>
      <c r="M42" s="346"/>
      <c r="N42" s="1603" t="s">
        <v>35</v>
      </c>
      <c r="O42" s="1889"/>
      <c r="P42" s="1603" t="s">
        <v>312</v>
      </c>
      <c r="Q42" s="1889"/>
      <c r="R42" s="1603" t="s">
        <v>313</v>
      </c>
      <c r="S42" s="1889"/>
      <c r="T42" s="1603" t="s">
        <v>317</v>
      </c>
      <c r="U42" s="1889"/>
      <c r="V42" s="1603"/>
      <c r="W42" s="1889"/>
      <c r="X42" s="1889"/>
      <c r="Y42" s="1603"/>
      <c r="Z42" s="1889"/>
      <c r="AA42" s="1889"/>
      <c r="AB42" s="1603"/>
      <c r="AC42" s="1889"/>
      <c r="AD42" s="1603"/>
      <c r="AE42" s="1889"/>
      <c r="AF42" s="1605" t="s">
        <v>228</v>
      </c>
      <c r="AG42" s="1889"/>
      <c r="AH42" s="1889"/>
      <c r="AI42" s="1889"/>
      <c r="AJ42" s="1889"/>
      <c r="AK42" s="1889"/>
      <c r="AL42" s="1889"/>
      <c r="AM42" s="1889"/>
      <c r="AN42" s="1603" t="s">
        <v>306</v>
      </c>
      <c r="AO42" s="1889"/>
      <c r="AP42" s="1889"/>
      <c r="AQ42" s="1889"/>
      <c r="AR42" s="1889"/>
      <c r="AS42" s="1603" t="s">
        <v>307</v>
      </c>
      <c r="AT42" s="1889"/>
      <c r="AU42" s="1889"/>
      <c r="AV42" s="317" t="s">
        <v>86</v>
      </c>
      <c r="AW42" s="1604" t="s">
        <v>308</v>
      </c>
      <c r="AX42" s="1889"/>
      <c r="AY42" s="1889"/>
      <c r="AZ42" s="1889"/>
      <c r="BA42" s="1889"/>
      <c r="BB42" s="1889"/>
      <c r="BC42" s="318">
        <v>35057916667</v>
      </c>
      <c r="BD42" s="318">
        <v>35057916667</v>
      </c>
      <c r="BE42" s="319">
        <v>0</v>
      </c>
      <c r="BF42" s="319">
        <v>0</v>
      </c>
      <c r="BG42" s="318">
        <v>18699780097</v>
      </c>
      <c r="BH42" s="318">
        <v>16358136570</v>
      </c>
      <c r="BI42" s="318">
        <v>18699780097</v>
      </c>
      <c r="BJ42" s="319">
        <v>0</v>
      </c>
      <c r="BK42" s="318">
        <v>18699780097</v>
      </c>
      <c r="BL42" s="319">
        <v>0</v>
      </c>
      <c r="BM42" s="318" t="s">
        <v>526</v>
      </c>
      <c r="BN42" s="318" t="s">
        <v>493</v>
      </c>
      <c r="BO42" s="318" t="s">
        <v>527</v>
      </c>
    </row>
    <row r="43" spans="1:67" s="324" customFormat="1" ht="14.45" customHeight="1" x14ac:dyDescent="0.25">
      <c r="B43" s="327" t="str">
        <f t="shared" si="4"/>
        <v>A</v>
      </c>
      <c r="C43" s="327" t="str">
        <f t="shared" si="5"/>
        <v>1</v>
      </c>
      <c r="D43" s="327" t="str">
        <f t="shared" si="6"/>
        <v>0</v>
      </c>
      <c r="E43" s="327" t="str">
        <f t="shared" si="7"/>
        <v>5</v>
      </c>
      <c r="F43" s="327" t="str">
        <f t="shared" si="8"/>
        <v>1</v>
      </c>
      <c r="G43" s="327">
        <f t="shared" si="9"/>
        <v>0</v>
      </c>
      <c r="H43" s="327"/>
      <c r="I43" s="327"/>
      <c r="J43" s="327"/>
      <c r="K43" s="327"/>
      <c r="M43" s="346"/>
      <c r="N43" s="1603" t="s">
        <v>35</v>
      </c>
      <c r="O43" s="1889"/>
      <c r="P43" s="1603" t="s">
        <v>312</v>
      </c>
      <c r="Q43" s="1889"/>
      <c r="R43" s="1603" t="s">
        <v>313</v>
      </c>
      <c r="S43" s="1889"/>
      <c r="T43" s="1603" t="s">
        <v>317</v>
      </c>
      <c r="U43" s="1889"/>
      <c r="V43" s="1603" t="s">
        <v>312</v>
      </c>
      <c r="W43" s="1889"/>
      <c r="X43" s="1889"/>
      <c r="Y43" s="1603"/>
      <c r="Z43" s="1889"/>
      <c r="AA43" s="1889"/>
      <c r="AB43" s="1603"/>
      <c r="AC43" s="1889"/>
      <c r="AD43" s="1603"/>
      <c r="AE43" s="1889"/>
      <c r="AF43" s="1605" t="s">
        <v>230</v>
      </c>
      <c r="AG43" s="1889"/>
      <c r="AH43" s="1889"/>
      <c r="AI43" s="1889"/>
      <c r="AJ43" s="1889"/>
      <c r="AK43" s="1889"/>
      <c r="AL43" s="1889"/>
      <c r="AM43" s="1889"/>
      <c r="AN43" s="1603" t="s">
        <v>306</v>
      </c>
      <c r="AO43" s="1889"/>
      <c r="AP43" s="1889"/>
      <c r="AQ43" s="1889"/>
      <c r="AR43" s="1889"/>
      <c r="AS43" s="1603" t="s">
        <v>307</v>
      </c>
      <c r="AT43" s="1889"/>
      <c r="AU43" s="1889"/>
      <c r="AV43" s="317" t="s">
        <v>86</v>
      </c>
      <c r="AW43" s="1604" t="s">
        <v>308</v>
      </c>
      <c r="AX43" s="1889"/>
      <c r="AY43" s="1889"/>
      <c r="AZ43" s="1889"/>
      <c r="BA43" s="1889"/>
      <c r="BB43" s="1889"/>
      <c r="BC43" s="318">
        <v>17935538469</v>
      </c>
      <c r="BD43" s="318">
        <v>17935538469</v>
      </c>
      <c r="BE43" s="319">
        <v>0</v>
      </c>
      <c r="BF43" s="319">
        <v>0</v>
      </c>
      <c r="BG43" s="318">
        <v>9373052503</v>
      </c>
      <c r="BH43" s="318">
        <v>8562485966</v>
      </c>
      <c r="BI43" s="318">
        <v>9373052503</v>
      </c>
      <c r="BJ43" s="319">
        <v>0</v>
      </c>
      <c r="BK43" s="318">
        <v>9373052503</v>
      </c>
      <c r="BL43" s="319">
        <v>0</v>
      </c>
      <c r="BM43" s="318" t="s">
        <v>528</v>
      </c>
      <c r="BN43" s="318" t="s">
        <v>529</v>
      </c>
      <c r="BO43" s="318" t="s">
        <v>530</v>
      </c>
    </row>
    <row r="44" spans="1:67" s="333" customFormat="1" x14ac:dyDescent="0.25">
      <c r="A44" s="333" t="str">
        <f>+B44&amp;"-"&amp;C44&amp;"-"&amp;D44&amp;"-"&amp;E44&amp;"-"&amp;F44&amp;"-"&amp;G44&amp;"-"&amp;AV44</f>
        <v>A-1-0-5-1-1-10</v>
      </c>
      <c r="B44" s="334" t="str">
        <f t="shared" si="4"/>
        <v>A</v>
      </c>
      <c r="C44" s="334" t="str">
        <f t="shared" si="5"/>
        <v>1</v>
      </c>
      <c r="D44" s="334" t="str">
        <f t="shared" si="6"/>
        <v>0</v>
      </c>
      <c r="E44" s="334" t="str">
        <f t="shared" si="7"/>
        <v>5</v>
      </c>
      <c r="F44" s="334" t="str">
        <f t="shared" si="8"/>
        <v>1</v>
      </c>
      <c r="G44" s="334" t="str">
        <f t="shared" si="9"/>
        <v>1</v>
      </c>
      <c r="H44" s="334"/>
      <c r="I44" s="334"/>
      <c r="J44" s="334"/>
      <c r="K44" s="334"/>
      <c r="M44" s="347"/>
      <c r="N44" s="1601" t="s">
        <v>35</v>
      </c>
      <c r="O44" s="1984"/>
      <c r="P44" s="1601" t="s">
        <v>312</v>
      </c>
      <c r="Q44" s="1984"/>
      <c r="R44" s="1601" t="s">
        <v>313</v>
      </c>
      <c r="S44" s="1984"/>
      <c r="T44" s="1601" t="s">
        <v>317</v>
      </c>
      <c r="U44" s="1984"/>
      <c r="V44" s="1601" t="s">
        <v>312</v>
      </c>
      <c r="W44" s="1984"/>
      <c r="X44" s="1984"/>
      <c r="Y44" s="1601" t="s">
        <v>312</v>
      </c>
      <c r="Z44" s="1984"/>
      <c r="AA44" s="1984"/>
      <c r="AB44" s="1601"/>
      <c r="AC44" s="1984"/>
      <c r="AD44" s="1601"/>
      <c r="AE44" s="1984"/>
      <c r="AF44" s="1607" t="s">
        <v>50</v>
      </c>
      <c r="AG44" s="1984"/>
      <c r="AH44" s="1984"/>
      <c r="AI44" s="1984"/>
      <c r="AJ44" s="1984"/>
      <c r="AK44" s="1984"/>
      <c r="AL44" s="1984"/>
      <c r="AM44" s="1984"/>
      <c r="AN44" s="1601" t="s">
        <v>306</v>
      </c>
      <c r="AO44" s="1984"/>
      <c r="AP44" s="1984"/>
      <c r="AQ44" s="1984"/>
      <c r="AR44" s="1984"/>
      <c r="AS44" s="1601" t="s">
        <v>307</v>
      </c>
      <c r="AT44" s="1984"/>
      <c r="AU44" s="1984"/>
      <c r="AV44" s="335" t="s">
        <v>86</v>
      </c>
      <c r="AW44" s="1606" t="s">
        <v>308</v>
      </c>
      <c r="AX44" s="1984"/>
      <c r="AY44" s="1984"/>
      <c r="AZ44" s="1984"/>
      <c r="BA44" s="1984"/>
      <c r="BB44" s="1984"/>
      <c r="BC44" s="336">
        <v>3486406531</v>
      </c>
      <c r="BD44" s="336">
        <v>3486406531</v>
      </c>
      <c r="BE44" s="337">
        <v>0</v>
      </c>
      <c r="BF44" s="337">
        <v>0</v>
      </c>
      <c r="BG44" s="336">
        <v>2037324045</v>
      </c>
      <c r="BH44" s="336">
        <v>1449082486</v>
      </c>
      <c r="BI44" s="336">
        <v>2037324045</v>
      </c>
      <c r="BJ44" s="337">
        <v>0</v>
      </c>
      <c r="BK44" s="336">
        <v>2037324045</v>
      </c>
      <c r="BL44" s="337">
        <v>0</v>
      </c>
      <c r="BM44" s="336" t="s">
        <v>531</v>
      </c>
      <c r="BN44" s="337" t="s">
        <v>532</v>
      </c>
      <c r="BO44" s="336" t="s">
        <v>533</v>
      </c>
    </row>
    <row r="45" spans="1:67" s="333" customFormat="1" x14ac:dyDescent="0.25">
      <c r="A45" s="333" t="str">
        <f>+B45&amp;"-"&amp;C45&amp;"-"&amp;D45&amp;"-"&amp;E45&amp;"-"&amp;F45&amp;"-"&amp;G45&amp;"-"&amp;AV45</f>
        <v>A-1-0-5-1-2-10</v>
      </c>
      <c r="B45" s="334" t="str">
        <f t="shared" si="4"/>
        <v>A</v>
      </c>
      <c r="C45" s="334" t="str">
        <f t="shared" si="5"/>
        <v>1</v>
      </c>
      <c r="D45" s="334" t="str">
        <f t="shared" si="6"/>
        <v>0</v>
      </c>
      <c r="E45" s="334" t="str">
        <f t="shared" si="7"/>
        <v>5</v>
      </c>
      <c r="F45" s="334" t="str">
        <f t="shared" si="8"/>
        <v>1</v>
      </c>
      <c r="G45" s="334" t="str">
        <f t="shared" si="9"/>
        <v>2</v>
      </c>
      <c r="H45" s="334"/>
      <c r="I45" s="334"/>
      <c r="J45" s="334"/>
      <c r="K45" s="334"/>
      <c r="M45" s="347"/>
      <c r="N45" s="1601" t="s">
        <v>35</v>
      </c>
      <c r="O45" s="1984"/>
      <c r="P45" s="1601" t="s">
        <v>312</v>
      </c>
      <c r="Q45" s="1984"/>
      <c r="R45" s="1601" t="s">
        <v>313</v>
      </c>
      <c r="S45" s="1984"/>
      <c r="T45" s="1601" t="s">
        <v>317</v>
      </c>
      <c r="U45" s="1984"/>
      <c r="V45" s="1601" t="s">
        <v>312</v>
      </c>
      <c r="W45" s="1984"/>
      <c r="X45" s="1984"/>
      <c r="Y45" s="1601" t="s">
        <v>315</v>
      </c>
      <c r="Z45" s="1984"/>
      <c r="AA45" s="1984"/>
      <c r="AB45" s="1601"/>
      <c r="AC45" s="1984"/>
      <c r="AD45" s="1601"/>
      <c r="AE45" s="1984"/>
      <c r="AF45" s="1607" t="s">
        <v>51</v>
      </c>
      <c r="AG45" s="1984"/>
      <c r="AH45" s="1984"/>
      <c r="AI45" s="1984"/>
      <c r="AJ45" s="1984"/>
      <c r="AK45" s="1984"/>
      <c r="AL45" s="1984"/>
      <c r="AM45" s="1984"/>
      <c r="AN45" s="1601" t="s">
        <v>306</v>
      </c>
      <c r="AO45" s="1984"/>
      <c r="AP45" s="1984"/>
      <c r="AQ45" s="1984"/>
      <c r="AR45" s="1984"/>
      <c r="AS45" s="1601" t="s">
        <v>307</v>
      </c>
      <c r="AT45" s="1984"/>
      <c r="AU45" s="1984"/>
      <c r="AV45" s="335" t="s">
        <v>86</v>
      </c>
      <c r="AW45" s="1606" t="s">
        <v>308</v>
      </c>
      <c r="AX45" s="1984"/>
      <c r="AY45" s="1984"/>
      <c r="AZ45" s="1984"/>
      <c r="BA45" s="1984"/>
      <c r="BB45" s="1984"/>
      <c r="BC45" s="336">
        <v>1530182979</v>
      </c>
      <c r="BD45" s="336">
        <v>1530182979</v>
      </c>
      <c r="BE45" s="337">
        <v>0</v>
      </c>
      <c r="BF45" s="337">
        <v>0</v>
      </c>
      <c r="BG45" s="336">
        <v>28968329</v>
      </c>
      <c r="BH45" s="336">
        <v>1501214650</v>
      </c>
      <c r="BI45" s="336">
        <v>28968329</v>
      </c>
      <c r="BJ45" s="337">
        <v>0</v>
      </c>
      <c r="BK45" s="336">
        <v>28968329</v>
      </c>
      <c r="BL45" s="337">
        <v>0</v>
      </c>
      <c r="BM45" s="336" t="s">
        <v>534</v>
      </c>
      <c r="BN45" s="337" t="s">
        <v>463</v>
      </c>
      <c r="BO45" s="336" t="s">
        <v>463</v>
      </c>
    </row>
    <row r="46" spans="1:67" s="333" customFormat="1" x14ac:dyDescent="0.25">
      <c r="A46" s="333" t="str">
        <f>+B46&amp;"-"&amp;C46&amp;"-"&amp;D46&amp;"-"&amp;E46&amp;"-"&amp;F46&amp;"-"&amp;G46&amp;"-"&amp;AV46</f>
        <v>A-1-0-5-1-3-10</v>
      </c>
      <c r="B46" s="334" t="str">
        <f t="shared" si="4"/>
        <v>A</v>
      </c>
      <c r="C46" s="334" t="str">
        <f t="shared" si="5"/>
        <v>1</v>
      </c>
      <c r="D46" s="334" t="str">
        <f t="shared" si="6"/>
        <v>0</v>
      </c>
      <c r="E46" s="334" t="str">
        <f t="shared" si="7"/>
        <v>5</v>
      </c>
      <c r="F46" s="334" t="str">
        <f t="shared" si="8"/>
        <v>1</v>
      </c>
      <c r="G46" s="334" t="str">
        <f t="shared" si="9"/>
        <v>3</v>
      </c>
      <c r="H46" s="334"/>
      <c r="I46" s="334"/>
      <c r="J46" s="334"/>
      <c r="K46" s="334"/>
      <c r="M46" s="347"/>
      <c r="N46" s="1601" t="s">
        <v>35</v>
      </c>
      <c r="O46" s="1984"/>
      <c r="P46" s="1601" t="s">
        <v>312</v>
      </c>
      <c r="Q46" s="1984"/>
      <c r="R46" s="1601" t="s">
        <v>313</v>
      </c>
      <c r="S46" s="1984"/>
      <c r="T46" s="1601" t="s">
        <v>317</v>
      </c>
      <c r="U46" s="1984"/>
      <c r="V46" s="1601" t="s">
        <v>312</v>
      </c>
      <c r="W46" s="1984"/>
      <c r="X46" s="1984"/>
      <c r="Y46" s="1601" t="s">
        <v>322</v>
      </c>
      <c r="Z46" s="1984"/>
      <c r="AA46" s="1984"/>
      <c r="AB46" s="1601"/>
      <c r="AC46" s="1984"/>
      <c r="AD46" s="1601"/>
      <c r="AE46" s="1984"/>
      <c r="AF46" s="1607" t="s">
        <v>52</v>
      </c>
      <c r="AG46" s="1984"/>
      <c r="AH46" s="1984"/>
      <c r="AI46" s="1984"/>
      <c r="AJ46" s="1984"/>
      <c r="AK46" s="1984"/>
      <c r="AL46" s="1984"/>
      <c r="AM46" s="1984"/>
      <c r="AN46" s="1601" t="s">
        <v>306</v>
      </c>
      <c r="AO46" s="1984"/>
      <c r="AP46" s="1984"/>
      <c r="AQ46" s="1984"/>
      <c r="AR46" s="1984"/>
      <c r="AS46" s="1601" t="s">
        <v>307</v>
      </c>
      <c r="AT46" s="1984"/>
      <c r="AU46" s="1984"/>
      <c r="AV46" s="335" t="s">
        <v>86</v>
      </c>
      <c r="AW46" s="1606" t="s">
        <v>308</v>
      </c>
      <c r="AX46" s="1984"/>
      <c r="AY46" s="1984"/>
      <c r="AZ46" s="1984"/>
      <c r="BA46" s="1984"/>
      <c r="BB46" s="1984"/>
      <c r="BC46" s="336">
        <v>4451871042</v>
      </c>
      <c r="BD46" s="336">
        <v>4451871042</v>
      </c>
      <c r="BE46" s="337">
        <v>0</v>
      </c>
      <c r="BF46" s="337">
        <v>0</v>
      </c>
      <c r="BG46" s="336">
        <v>2537399576</v>
      </c>
      <c r="BH46" s="336">
        <v>1914471466</v>
      </c>
      <c r="BI46" s="336">
        <v>2537399576</v>
      </c>
      <c r="BJ46" s="337">
        <v>0</v>
      </c>
      <c r="BK46" s="336">
        <v>2537399576</v>
      </c>
      <c r="BL46" s="337">
        <v>0</v>
      </c>
      <c r="BM46" s="336" t="s">
        <v>535</v>
      </c>
      <c r="BN46" s="337" t="s">
        <v>536</v>
      </c>
      <c r="BO46" s="336" t="s">
        <v>537</v>
      </c>
    </row>
    <row r="47" spans="1:67" s="333" customFormat="1" x14ac:dyDescent="0.25">
      <c r="A47" s="333" t="str">
        <f>+B47&amp;"-"&amp;C47&amp;"-"&amp;D47&amp;"-"&amp;E47&amp;"-"&amp;F47&amp;"-"&amp;G47&amp;"-"&amp;AV47</f>
        <v>A-1-0-5-1-4-10</v>
      </c>
      <c r="B47" s="334" t="str">
        <f t="shared" si="4"/>
        <v>A</v>
      </c>
      <c r="C47" s="334" t="str">
        <f t="shared" si="5"/>
        <v>1</v>
      </c>
      <c r="D47" s="334" t="str">
        <f t="shared" si="6"/>
        <v>0</v>
      </c>
      <c r="E47" s="334" t="str">
        <f t="shared" si="7"/>
        <v>5</v>
      </c>
      <c r="F47" s="334" t="str">
        <f t="shared" si="8"/>
        <v>1</v>
      </c>
      <c r="G47" s="334" t="str">
        <f t="shared" si="9"/>
        <v>4</v>
      </c>
      <c r="H47" s="334"/>
      <c r="I47" s="334"/>
      <c r="J47" s="334"/>
      <c r="K47" s="334"/>
      <c r="M47" s="347"/>
      <c r="N47" s="1601" t="s">
        <v>35</v>
      </c>
      <c r="O47" s="1984"/>
      <c r="P47" s="1601" t="s">
        <v>312</v>
      </c>
      <c r="Q47" s="1984"/>
      <c r="R47" s="1601" t="s">
        <v>313</v>
      </c>
      <c r="S47" s="1984"/>
      <c r="T47" s="1601" t="s">
        <v>317</v>
      </c>
      <c r="U47" s="1984"/>
      <c r="V47" s="1601" t="s">
        <v>312</v>
      </c>
      <c r="W47" s="1984"/>
      <c r="X47" s="1984"/>
      <c r="Y47" s="1601" t="s">
        <v>316</v>
      </c>
      <c r="Z47" s="1984"/>
      <c r="AA47" s="1984"/>
      <c r="AB47" s="1601"/>
      <c r="AC47" s="1984"/>
      <c r="AD47" s="1601"/>
      <c r="AE47" s="1984"/>
      <c r="AF47" s="1607" t="s">
        <v>53</v>
      </c>
      <c r="AG47" s="1984"/>
      <c r="AH47" s="1984"/>
      <c r="AI47" s="1984"/>
      <c r="AJ47" s="1984"/>
      <c r="AK47" s="1984"/>
      <c r="AL47" s="1984"/>
      <c r="AM47" s="1984"/>
      <c r="AN47" s="1601" t="s">
        <v>306</v>
      </c>
      <c r="AO47" s="1984"/>
      <c r="AP47" s="1984"/>
      <c r="AQ47" s="1984"/>
      <c r="AR47" s="1984"/>
      <c r="AS47" s="1601" t="s">
        <v>307</v>
      </c>
      <c r="AT47" s="1984"/>
      <c r="AU47" s="1984"/>
      <c r="AV47" s="335" t="s">
        <v>86</v>
      </c>
      <c r="AW47" s="1606" t="s">
        <v>308</v>
      </c>
      <c r="AX47" s="1984"/>
      <c r="AY47" s="1984"/>
      <c r="AZ47" s="1984"/>
      <c r="BA47" s="1984"/>
      <c r="BB47" s="1984"/>
      <c r="BC47" s="336">
        <v>7532131228</v>
      </c>
      <c r="BD47" s="336">
        <v>7532131228</v>
      </c>
      <c r="BE47" s="337">
        <v>0</v>
      </c>
      <c r="BF47" s="337">
        <v>0</v>
      </c>
      <c r="BG47" s="336">
        <v>4219564478</v>
      </c>
      <c r="BH47" s="336">
        <v>3312566750</v>
      </c>
      <c r="BI47" s="336">
        <v>4219564478</v>
      </c>
      <c r="BJ47" s="337">
        <v>0</v>
      </c>
      <c r="BK47" s="336">
        <v>4219564478</v>
      </c>
      <c r="BL47" s="337">
        <v>0</v>
      </c>
      <c r="BM47" s="336" t="s">
        <v>538</v>
      </c>
      <c r="BN47" s="337" t="s">
        <v>539</v>
      </c>
      <c r="BO47" s="336" t="s">
        <v>540</v>
      </c>
    </row>
    <row r="48" spans="1:67" s="333" customFormat="1" x14ac:dyDescent="0.25">
      <c r="A48" s="333" t="str">
        <f>+B48&amp;"-"&amp;C48&amp;"-"&amp;D48&amp;"-"&amp;E48&amp;"-"&amp;F48&amp;"-"&amp;G48&amp;"-"&amp;AV48</f>
        <v>A-1-0-5-1-5-10</v>
      </c>
      <c r="B48" s="334" t="str">
        <f t="shared" si="4"/>
        <v>A</v>
      </c>
      <c r="C48" s="334" t="str">
        <f t="shared" si="5"/>
        <v>1</v>
      </c>
      <c r="D48" s="334" t="str">
        <f t="shared" si="6"/>
        <v>0</v>
      </c>
      <c r="E48" s="334" t="str">
        <f t="shared" si="7"/>
        <v>5</v>
      </c>
      <c r="F48" s="334" t="str">
        <f t="shared" si="8"/>
        <v>1</v>
      </c>
      <c r="G48" s="334" t="str">
        <f t="shared" si="9"/>
        <v>5</v>
      </c>
      <c r="H48" s="334"/>
      <c r="I48" s="334"/>
      <c r="J48" s="334"/>
      <c r="K48" s="334"/>
      <c r="M48" s="347"/>
      <c r="N48" s="1601" t="s">
        <v>35</v>
      </c>
      <c r="O48" s="1984"/>
      <c r="P48" s="1601" t="s">
        <v>312</v>
      </c>
      <c r="Q48" s="1984"/>
      <c r="R48" s="1601" t="s">
        <v>313</v>
      </c>
      <c r="S48" s="1984"/>
      <c r="T48" s="1601" t="s">
        <v>317</v>
      </c>
      <c r="U48" s="1984"/>
      <c r="V48" s="1601" t="s">
        <v>312</v>
      </c>
      <c r="W48" s="1984"/>
      <c r="X48" s="1984"/>
      <c r="Y48" s="1601" t="s">
        <v>317</v>
      </c>
      <c r="Z48" s="1984"/>
      <c r="AA48" s="1984"/>
      <c r="AB48" s="1601"/>
      <c r="AC48" s="1984"/>
      <c r="AD48" s="1601"/>
      <c r="AE48" s="1984"/>
      <c r="AF48" s="1607" t="s">
        <v>54</v>
      </c>
      <c r="AG48" s="1984"/>
      <c r="AH48" s="1984"/>
      <c r="AI48" s="1984"/>
      <c r="AJ48" s="1984"/>
      <c r="AK48" s="1984"/>
      <c r="AL48" s="1984"/>
      <c r="AM48" s="1984"/>
      <c r="AN48" s="1601" t="s">
        <v>306</v>
      </c>
      <c r="AO48" s="1984"/>
      <c r="AP48" s="1984"/>
      <c r="AQ48" s="1984"/>
      <c r="AR48" s="1984"/>
      <c r="AS48" s="1601" t="s">
        <v>307</v>
      </c>
      <c r="AT48" s="1984"/>
      <c r="AU48" s="1984"/>
      <c r="AV48" s="335" t="s">
        <v>86</v>
      </c>
      <c r="AW48" s="1606" t="s">
        <v>308</v>
      </c>
      <c r="AX48" s="1984"/>
      <c r="AY48" s="1984"/>
      <c r="AZ48" s="1984"/>
      <c r="BA48" s="1984"/>
      <c r="BB48" s="1984"/>
      <c r="BC48" s="336">
        <v>934946689</v>
      </c>
      <c r="BD48" s="336">
        <v>934946689</v>
      </c>
      <c r="BE48" s="337">
        <v>0</v>
      </c>
      <c r="BF48" s="337">
        <v>0</v>
      </c>
      <c r="BG48" s="336">
        <v>549796075</v>
      </c>
      <c r="BH48" s="336">
        <v>385150614</v>
      </c>
      <c r="BI48" s="336">
        <v>549796075</v>
      </c>
      <c r="BJ48" s="337">
        <v>0</v>
      </c>
      <c r="BK48" s="336">
        <v>549796075</v>
      </c>
      <c r="BL48" s="337">
        <v>0</v>
      </c>
      <c r="BM48" s="336" t="s">
        <v>541</v>
      </c>
      <c r="BN48" s="337" t="s">
        <v>542</v>
      </c>
      <c r="BO48" s="336" t="s">
        <v>463</v>
      </c>
    </row>
    <row r="49" spans="1:67" s="324" customFormat="1" ht="14.45" customHeight="1" x14ac:dyDescent="0.25">
      <c r="B49" s="327" t="str">
        <f t="shared" si="4"/>
        <v>A</v>
      </c>
      <c r="C49" s="327" t="str">
        <f t="shared" si="5"/>
        <v>1</v>
      </c>
      <c r="D49" s="327" t="str">
        <f t="shared" si="6"/>
        <v>0</v>
      </c>
      <c r="E49" s="327" t="str">
        <f t="shared" si="7"/>
        <v>5</v>
      </c>
      <c r="F49" s="327" t="str">
        <f t="shared" si="8"/>
        <v>2</v>
      </c>
      <c r="G49" s="327">
        <f t="shared" si="9"/>
        <v>0</v>
      </c>
      <c r="H49" s="327"/>
      <c r="I49" s="327"/>
      <c r="J49" s="327"/>
      <c r="K49" s="327"/>
      <c r="M49" s="346"/>
      <c r="N49" s="1603" t="s">
        <v>35</v>
      </c>
      <c r="O49" s="1889"/>
      <c r="P49" s="1603" t="s">
        <v>312</v>
      </c>
      <c r="Q49" s="1889"/>
      <c r="R49" s="1603" t="s">
        <v>313</v>
      </c>
      <c r="S49" s="1889"/>
      <c r="T49" s="1603" t="s">
        <v>317</v>
      </c>
      <c r="U49" s="1889"/>
      <c r="V49" s="1603" t="s">
        <v>315</v>
      </c>
      <c r="W49" s="1889"/>
      <c r="X49" s="1889"/>
      <c r="Y49" s="1603"/>
      <c r="Z49" s="1889"/>
      <c r="AA49" s="1889"/>
      <c r="AB49" s="1603"/>
      <c r="AC49" s="1889"/>
      <c r="AD49" s="1603"/>
      <c r="AE49" s="1889"/>
      <c r="AF49" s="1605" t="s">
        <v>324</v>
      </c>
      <c r="AG49" s="1889"/>
      <c r="AH49" s="1889"/>
      <c r="AI49" s="1889"/>
      <c r="AJ49" s="1889"/>
      <c r="AK49" s="1889"/>
      <c r="AL49" s="1889"/>
      <c r="AM49" s="1889"/>
      <c r="AN49" s="1603" t="s">
        <v>306</v>
      </c>
      <c r="AO49" s="1889"/>
      <c r="AP49" s="1889"/>
      <c r="AQ49" s="1889"/>
      <c r="AR49" s="1889"/>
      <c r="AS49" s="1603" t="s">
        <v>307</v>
      </c>
      <c r="AT49" s="1889"/>
      <c r="AU49" s="1889"/>
      <c r="AV49" s="317" t="s">
        <v>86</v>
      </c>
      <c r="AW49" s="1604" t="s">
        <v>308</v>
      </c>
      <c r="AX49" s="1889"/>
      <c r="AY49" s="1889"/>
      <c r="AZ49" s="1889"/>
      <c r="BA49" s="1889"/>
      <c r="BB49" s="1889"/>
      <c r="BC49" s="318">
        <v>12419953098</v>
      </c>
      <c r="BD49" s="318">
        <v>12419953098</v>
      </c>
      <c r="BE49" s="319">
        <v>0</v>
      </c>
      <c r="BF49" s="319">
        <v>0</v>
      </c>
      <c r="BG49" s="318">
        <v>6699831894</v>
      </c>
      <c r="BH49" s="318">
        <v>5720121204</v>
      </c>
      <c r="BI49" s="318">
        <v>6699831894</v>
      </c>
      <c r="BJ49" s="319">
        <v>0</v>
      </c>
      <c r="BK49" s="318">
        <v>6699831894</v>
      </c>
      <c r="BL49" s="319">
        <v>0</v>
      </c>
      <c r="BM49" s="318" t="s">
        <v>543</v>
      </c>
      <c r="BN49" s="318" t="s">
        <v>544</v>
      </c>
      <c r="BO49" s="318" t="s">
        <v>545</v>
      </c>
    </row>
    <row r="50" spans="1:67" s="333" customFormat="1" x14ac:dyDescent="0.25">
      <c r="A50" s="333" t="str">
        <f t="shared" ref="A50:A57" si="11">+B50&amp;"-"&amp;C50&amp;"-"&amp;D50&amp;"-"&amp;E50&amp;"-"&amp;F50&amp;"-"&amp;G50&amp;"-"&amp;AV50</f>
        <v>A-1-0-5-2-1-10</v>
      </c>
      <c r="B50" s="334" t="str">
        <f t="shared" si="4"/>
        <v>A</v>
      </c>
      <c r="C50" s="334" t="str">
        <f t="shared" si="5"/>
        <v>1</v>
      </c>
      <c r="D50" s="334" t="str">
        <f t="shared" si="6"/>
        <v>0</v>
      </c>
      <c r="E50" s="334" t="str">
        <f t="shared" si="7"/>
        <v>5</v>
      </c>
      <c r="F50" s="334" t="str">
        <f t="shared" si="8"/>
        <v>2</v>
      </c>
      <c r="G50" s="334" t="str">
        <f t="shared" si="9"/>
        <v>1</v>
      </c>
      <c r="H50" s="334"/>
      <c r="I50" s="334"/>
      <c r="J50" s="334"/>
      <c r="K50" s="334"/>
      <c r="M50" s="347"/>
      <c r="N50" s="1601" t="s">
        <v>35</v>
      </c>
      <c r="O50" s="1984"/>
      <c r="P50" s="1601" t="s">
        <v>312</v>
      </c>
      <c r="Q50" s="1984"/>
      <c r="R50" s="1601" t="s">
        <v>313</v>
      </c>
      <c r="S50" s="1984"/>
      <c r="T50" s="1601" t="s">
        <v>317</v>
      </c>
      <c r="U50" s="1984"/>
      <c r="V50" s="1601" t="s">
        <v>315</v>
      </c>
      <c r="W50" s="1984"/>
      <c r="X50" s="1984"/>
      <c r="Y50" s="1601" t="s">
        <v>312</v>
      </c>
      <c r="Z50" s="1984"/>
      <c r="AA50" s="1984"/>
      <c r="AB50" s="1601"/>
      <c r="AC50" s="1984"/>
      <c r="AD50" s="1601"/>
      <c r="AE50" s="1984"/>
      <c r="AF50" s="1607" t="s">
        <v>55</v>
      </c>
      <c r="AG50" s="1984"/>
      <c r="AH50" s="1984"/>
      <c r="AI50" s="1984"/>
      <c r="AJ50" s="1984"/>
      <c r="AK50" s="1984"/>
      <c r="AL50" s="1984"/>
      <c r="AM50" s="1984"/>
      <c r="AN50" s="1601" t="s">
        <v>306</v>
      </c>
      <c r="AO50" s="1984"/>
      <c r="AP50" s="1984"/>
      <c r="AQ50" s="1984"/>
      <c r="AR50" s="1984"/>
      <c r="AS50" s="1601" t="s">
        <v>307</v>
      </c>
      <c r="AT50" s="1984"/>
      <c r="AU50" s="1984"/>
      <c r="AV50" s="335" t="s">
        <v>86</v>
      </c>
      <c r="AW50" s="1606" t="s">
        <v>308</v>
      </c>
      <c r="AX50" s="1984"/>
      <c r="AY50" s="1984"/>
      <c r="AZ50" s="1984"/>
      <c r="BA50" s="1984"/>
      <c r="BB50" s="1984"/>
      <c r="BC50" s="336">
        <v>119144700</v>
      </c>
      <c r="BD50" s="336">
        <v>119144700</v>
      </c>
      <c r="BE50" s="337">
        <v>0</v>
      </c>
      <c r="BF50" s="337">
        <v>0</v>
      </c>
      <c r="BG50" s="336">
        <v>62479300</v>
      </c>
      <c r="BH50" s="336">
        <v>56665400</v>
      </c>
      <c r="BI50" s="336">
        <v>62479300</v>
      </c>
      <c r="BJ50" s="337">
        <v>0</v>
      </c>
      <c r="BK50" s="336">
        <v>62479300</v>
      </c>
      <c r="BL50" s="337">
        <v>0</v>
      </c>
      <c r="BM50" s="336" t="s">
        <v>546</v>
      </c>
      <c r="BN50" s="337" t="s">
        <v>547</v>
      </c>
      <c r="BO50" s="336" t="s">
        <v>463</v>
      </c>
    </row>
    <row r="51" spans="1:67" s="333" customFormat="1" x14ac:dyDescent="0.25">
      <c r="A51" s="333" t="str">
        <f t="shared" si="11"/>
        <v>A-1-0-5-2-2-10</v>
      </c>
      <c r="B51" s="334" t="str">
        <f t="shared" si="4"/>
        <v>A</v>
      </c>
      <c r="C51" s="334" t="str">
        <f t="shared" si="5"/>
        <v>1</v>
      </c>
      <c r="D51" s="334" t="str">
        <f t="shared" si="6"/>
        <v>0</v>
      </c>
      <c r="E51" s="334" t="str">
        <f t="shared" si="7"/>
        <v>5</v>
      </c>
      <c r="F51" s="334" t="str">
        <f t="shared" si="8"/>
        <v>2</v>
      </c>
      <c r="G51" s="334" t="str">
        <f t="shared" si="9"/>
        <v>2</v>
      </c>
      <c r="H51" s="334"/>
      <c r="I51" s="334"/>
      <c r="J51" s="334"/>
      <c r="K51" s="334"/>
      <c r="M51" s="347"/>
      <c r="N51" s="1601" t="s">
        <v>35</v>
      </c>
      <c r="O51" s="1984"/>
      <c r="P51" s="1601" t="s">
        <v>312</v>
      </c>
      <c r="Q51" s="1984"/>
      <c r="R51" s="1601" t="s">
        <v>313</v>
      </c>
      <c r="S51" s="1984"/>
      <c r="T51" s="1601" t="s">
        <v>317</v>
      </c>
      <c r="U51" s="1984"/>
      <c r="V51" s="1601" t="s">
        <v>315</v>
      </c>
      <c r="W51" s="1984"/>
      <c r="X51" s="1984"/>
      <c r="Y51" s="1601" t="s">
        <v>315</v>
      </c>
      <c r="Z51" s="1984"/>
      <c r="AA51" s="1984"/>
      <c r="AB51" s="1601"/>
      <c r="AC51" s="1984"/>
      <c r="AD51" s="1601"/>
      <c r="AE51" s="1984"/>
      <c r="AF51" s="1607" t="s">
        <v>56</v>
      </c>
      <c r="AG51" s="1984"/>
      <c r="AH51" s="1984"/>
      <c r="AI51" s="1984"/>
      <c r="AJ51" s="1984"/>
      <c r="AK51" s="1984"/>
      <c r="AL51" s="1984"/>
      <c r="AM51" s="1984"/>
      <c r="AN51" s="1601" t="s">
        <v>306</v>
      </c>
      <c r="AO51" s="1984"/>
      <c r="AP51" s="1984"/>
      <c r="AQ51" s="1984"/>
      <c r="AR51" s="1984"/>
      <c r="AS51" s="1601" t="s">
        <v>307</v>
      </c>
      <c r="AT51" s="1984"/>
      <c r="AU51" s="1984"/>
      <c r="AV51" s="335" t="s">
        <v>86</v>
      </c>
      <c r="AW51" s="1606" t="s">
        <v>308</v>
      </c>
      <c r="AX51" s="1984"/>
      <c r="AY51" s="1984"/>
      <c r="AZ51" s="1984"/>
      <c r="BA51" s="1984"/>
      <c r="BB51" s="1984"/>
      <c r="BC51" s="336">
        <v>5697403045</v>
      </c>
      <c r="BD51" s="336">
        <v>5697403045</v>
      </c>
      <c r="BE51" s="337">
        <v>0</v>
      </c>
      <c r="BF51" s="337">
        <v>0</v>
      </c>
      <c r="BG51" s="336">
        <v>3058315645</v>
      </c>
      <c r="BH51" s="336">
        <v>2639087400</v>
      </c>
      <c r="BI51" s="336">
        <v>3058315645</v>
      </c>
      <c r="BJ51" s="337">
        <v>0</v>
      </c>
      <c r="BK51" s="336">
        <v>3058315645</v>
      </c>
      <c r="BL51" s="337">
        <v>0</v>
      </c>
      <c r="BM51" s="336" t="s">
        <v>548</v>
      </c>
      <c r="BN51" s="337" t="s">
        <v>549</v>
      </c>
      <c r="BO51" s="336" t="s">
        <v>463</v>
      </c>
    </row>
    <row r="52" spans="1:67" s="333" customFormat="1" x14ac:dyDescent="0.25">
      <c r="A52" s="333" t="str">
        <f t="shared" si="11"/>
        <v>A-1-0-5-2-3-10</v>
      </c>
      <c r="B52" s="334" t="str">
        <f t="shared" si="4"/>
        <v>A</v>
      </c>
      <c r="C52" s="334" t="str">
        <f t="shared" si="5"/>
        <v>1</v>
      </c>
      <c r="D52" s="334" t="str">
        <f t="shared" si="6"/>
        <v>0</v>
      </c>
      <c r="E52" s="334" t="str">
        <f t="shared" si="7"/>
        <v>5</v>
      </c>
      <c r="F52" s="334" t="str">
        <f t="shared" si="8"/>
        <v>2</v>
      </c>
      <c r="G52" s="334" t="str">
        <f t="shared" si="9"/>
        <v>3</v>
      </c>
      <c r="H52" s="334"/>
      <c r="I52" s="334"/>
      <c r="J52" s="334"/>
      <c r="K52" s="334"/>
      <c r="M52" s="347"/>
      <c r="N52" s="1601" t="s">
        <v>35</v>
      </c>
      <c r="O52" s="1984"/>
      <c r="P52" s="1601" t="s">
        <v>312</v>
      </c>
      <c r="Q52" s="1984"/>
      <c r="R52" s="1601" t="s">
        <v>313</v>
      </c>
      <c r="S52" s="1984"/>
      <c r="T52" s="1601" t="s">
        <v>317</v>
      </c>
      <c r="U52" s="1984"/>
      <c r="V52" s="1601" t="s">
        <v>315</v>
      </c>
      <c r="W52" s="1984"/>
      <c r="X52" s="1984"/>
      <c r="Y52" s="1601" t="s">
        <v>322</v>
      </c>
      <c r="Z52" s="1984"/>
      <c r="AA52" s="1984"/>
      <c r="AB52" s="1601"/>
      <c r="AC52" s="1984"/>
      <c r="AD52" s="1601"/>
      <c r="AE52" s="1984"/>
      <c r="AF52" s="1607" t="s">
        <v>57</v>
      </c>
      <c r="AG52" s="1984"/>
      <c r="AH52" s="1984"/>
      <c r="AI52" s="1984"/>
      <c r="AJ52" s="1984"/>
      <c r="AK52" s="1984"/>
      <c r="AL52" s="1984"/>
      <c r="AM52" s="1984"/>
      <c r="AN52" s="1601" t="s">
        <v>306</v>
      </c>
      <c r="AO52" s="1984"/>
      <c r="AP52" s="1984"/>
      <c r="AQ52" s="1984"/>
      <c r="AR52" s="1984"/>
      <c r="AS52" s="1601" t="s">
        <v>307</v>
      </c>
      <c r="AT52" s="1984"/>
      <c r="AU52" s="1984"/>
      <c r="AV52" s="335" t="s">
        <v>86</v>
      </c>
      <c r="AW52" s="1606" t="s">
        <v>308</v>
      </c>
      <c r="AX52" s="1984"/>
      <c r="AY52" s="1984"/>
      <c r="AZ52" s="1984"/>
      <c r="BA52" s="1984"/>
      <c r="BB52" s="1984"/>
      <c r="BC52" s="336">
        <v>6528258063</v>
      </c>
      <c r="BD52" s="336">
        <v>6528258063</v>
      </c>
      <c r="BE52" s="337">
        <v>0</v>
      </c>
      <c r="BF52" s="337">
        <v>0</v>
      </c>
      <c r="BG52" s="336">
        <v>3539435249</v>
      </c>
      <c r="BH52" s="336">
        <v>2988822814</v>
      </c>
      <c r="BI52" s="336">
        <v>3539435249</v>
      </c>
      <c r="BJ52" s="337">
        <v>0</v>
      </c>
      <c r="BK52" s="336">
        <v>3539435249</v>
      </c>
      <c r="BL52" s="337">
        <v>0</v>
      </c>
      <c r="BM52" s="336" t="s">
        <v>550</v>
      </c>
      <c r="BN52" s="337" t="s">
        <v>551</v>
      </c>
      <c r="BO52" s="336" t="s">
        <v>545</v>
      </c>
    </row>
    <row r="53" spans="1:67" s="333" customFormat="1" x14ac:dyDescent="0.25">
      <c r="A53" s="333" t="str">
        <f t="shared" si="11"/>
        <v>A-1-0-5-2-6-10</v>
      </c>
      <c r="B53" s="334" t="str">
        <f t="shared" si="4"/>
        <v>A</v>
      </c>
      <c r="C53" s="334" t="str">
        <f t="shared" si="5"/>
        <v>1</v>
      </c>
      <c r="D53" s="334" t="str">
        <f t="shared" si="6"/>
        <v>0</v>
      </c>
      <c r="E53" s="334" t="str">
        <f t="shared" si="7"/>
        <v>5</v>
      </c>
      <c r="F53" s="334" t="str">
        <f t="shared" si="8"/>
        <v>2</v>
      </c>
      <c r="G53" s="334" t="str">
        <f t="shared" si="9"/>
        <v>6</v>
      </c>
      <c r="H53" s="334"/>
      <c r="I53" s="334"/>
      <c r="J53" s="334"/>
      <c r="K53" s="334"/>
      <c r="M53" s="347"/>
      <c r="N53" s="1601" t="s">
        <v>35</v>
      </c>
      <c r="O53" s="1984"/>
      <c r="P53" s="1601" t="s">
        <v>312</v>
      </c>
      <c r="Q53" s="1984"/>
      <c r="R53" s="1601" t="s">
        <v>313</v>
      </c>
      <c r="S53" s="1984"/>
      <c r="T53" s="1601" t="s">
        <v>317</v>
      </c>
      <c r="U53" s="1984"/>
      <c r="V53" s="1601" t="s">
        <v>315</v>
      </c>
      <c r="W53" s="1984"/>
      <c r="X53" s="1984"/>
      <c r="Y53" s="1601" t="s">
        <v>325</v>
      </c>
      <c r="Z53" s="1984"/>
      <c r="AA53" s="1984"/>
      <c r="AB53" s="1601"/>
      <c r="AC53" s="1984"/>
      <c r="AD53" s="1601"/>
      <c r="AE53" s="1984"/>
      <c r="AF53" s="1607" t="s">
        <v>58</v>
      </c>
      <c r="AG53" s="1984"/>
      <c r="AH53" s="1984"/>
      <c r="AI53" s="1984"/>
      <c r="AJ53" s="1984"/>
      <c r="AK53" s="1984"/>
      <c r="AL53" s="1984"/>
      <c r="AM53" s="1984"/>
      <c r="AN53" s="1601" t="s">
        <v>306</v>
      </c>
      <c r="AO53" s="1984"/>
      <c r="AP53" s="1984"/>
      <c r="AQ53" s="1984"/>
      <c r="AR53" s="1984"/>
      <c r="AS53" s="1601" t="s">
        <v>307</v>
      </c>
      <c r="AT53" s="1984"/>
      <c r="AU53" s="1984"/>
      <c r="AV53" s="335" t="s">
        <v>86</v>
      </c>
      <c r="AW53" s="1606" t="s">
        <v>308</v>
      </c>
      <c r="AX53" s="1984"/>
      <c r="AY53" s="1984"/>
      <c r="AZ53" s="1984"/>
      <c r="BA53" s="1984"/>
      <c r="BB53" s="1984"/>
      <c r="BC53" s="336">
        <v>75147290</v>
      </c>
      <c r="BD53" s="336">
        <v>75147290</v>
      </c>
      <c r="BE53" s="337">
        <v>0</v>
      </c>
      <c r="BF53" s="337">
        <v>0</v>
      </c>
      <c r="BG53" s="336">
        <v>39601700</v>
      </c>
      <c r="BH53" s="336">
        <v>35545590</v>
      </c>
      <c r="BI53" s="336">
        <v>39601700</v>
      </c>
      <c r="BJ53" s="337">
        <v>0</v>
      </c>
      <c r="BK53" s="336">
        <v>39601700</v>
      </c>
      <c r="BL53" s="337">
        <v>0</v>
      </c>
      <c r="BM53" s="336" t="s">
        <v>552</v>
      </c>
      <c r="BN53" s="337" t="s">
        <v>553</v>
      </c>
      <c r="BO53" s="336" t="s">
        <v>463</v>
      </c>
    </row>
    <row r="54" spans="1:67" s="333" customFormat="1" x14ac:dyDescent="0.25">
      <c r="A54" s="333" t="str">
        <f t="shared" si="11"/>
        <v>A-1-0-5-6-0-10</v>
      </c>
      <c r="B54" s="334" t="str">
        <f t="shared" si="4"/>
        <v>A</v>
      </c>
      <c r="C54" s="334" t="str">
        <f t="shared" si="5"/>
        <v>1</v>
      </c>
      <c r="D54" s="334" t="str">
        <f t="shared" si="6"/>
        <v>0</v>
      </c>
      <c r="E54" s="334" t="str">
        <f t="shared" si="7"/>
        <v>5</v>
      </c>
      <c r="F54" s="334" t="str">
        <f t="shared" si="8"/>
        <v>6</v>
      </c>
      <c r="G54" s="334">
        <f t="shared" si="9"/>
        <v>0</v>
      </c>
      <c r="H54" s="334"/>
      <c r="I54" s="334"/>
      <c r="J54" s="334"/>
      <c r="K54" s="334"/>
      <c r="M54" s="347"/>
      <c r="N54" s="1601" t="s">
        <v>35</v>
      </c>
      <c r="O54" s="1984"/>
      <c r="P54" s="1601" t="s">
        <v>312</v>
      </c>
      <c r="Q54" s="1984"/>
      <c r="R54" s="1601" t="s">
        <v>313</v>
      </c>
      <c r="S54" s="1984"/>
      <c r="T54" s="1601" t="s">
        <v>317</v>
      </c>
      <c r="U54" s="1984"/>
      <c r="V54" s="1601" t="s">
        <v>325</v>
      </c>
      <c r="W54" s="1984"/>
      <c r="X54" s="1984"/>
      <c r="Y54" s="1601"/>
      <c r="Z54" s="1984"/>
      <c r="AA54" s="1984"/>
      <c r="AB54" s="1601"/>
      <c r="AC54" s="1984"/>
      <c r="AD54" s="1601"/>
      <c r="AE54" s="1984"/>
      <c r="AF54" s="1607" t="s">
        <v>59</v>
      </c>
      <c r="AG54" s="1984"/>
      <c r="AH54" s="1984"/>
      <c r="AI54" s="1984"/>
      <c r="AJ54" s="1984"/>
      <c r="AK54" s="1984"/>
      <c r="AL54" s="1984"/>
      <c r="AM54" s="1984"/>
      <c r="AN54" s="1601" t="s">
        <v>306</v>
      </c>
      <c r="AO54" s="1984"/>
      <c r="AP54" s="1984"/>
      <c r="AQ54" s="1984"/>
      <c r="AR54" s="1984"/>
      <c r="AS54" s="1601" t="s">
        <v>307</v>
      </c>
      <c r="AT54" s="1984"/>
      <c r="AU54" s="1984"/>
      <c r="AV54" s="335" t="s">
        <v>86</v>
      </c>
      <c r="AW54" s="1606" t="s">
        <v>308</v>
      </c>
      <c r="AX54" s="1984"/>
      <c r="AY54" s="1984"/>
      <c r="AZ54" s="1984"/>
      <c r="BA54" s="1984"/>
      <c r="BB54" s="1984"/>
      <c r="BC54" s="336">
        <v>2721591300</v>
      </c>
      <c r="BD54" s="336">
        <v>2721591300</v>
      </c>
      <c r="BE54" s="337">
        <v>0</v>
      </c>
      <c r="BF54" s="337">
        <v>0</v>
      </c>
      <c r="BG54" s="336">
        <v>1575523000</v>
      </c>
      <c r="BH54" s="336">
        <v>1146068300</v>
      </c>
      <c r="BI54" s="336">
        <v>1575523000</v>
      </c>
      <c r="BJ54" s="337">
        <v>0</v>
      </c>
      <c r="BK54" s="336">
        <v>1575523000</v>
      </c>
      <c r="BL54" s="337">
        <v>0</v>
      </c>
      <c r="BM54" s="336" t="s">
        <v>554</v>
      </c>
      <c r="BN54" s="337" t="s">
        <v>555</v>
      </c>
      <c r="BO54" s="336" t="s">
        <v>463</v>
      </c>
    </row>
    <row r="55" spans="1:67" s="333" customFormat="1" x14ac:dyDescent="0.25">
      <c r="A55" s="333" t="str">
        <f t="shared" si="11"/>
        <v>A-1-0-5-7-0-10</v>
      </c>
      <c r="B55" s="334" t="str">
        <f t="shared" si="4"/>
        <v>A</v>
      </c>
      <c r="C55" s="334" t="str">
        <f t="shared" si="5"/>
        <v>1</v>
      </c>
      <c r="D55" s="334" t="str">
        <f t="shared" si="6"/>
        <v>0</v>
      </c>
      <c r="E55" s="334" t="str">
        <f t="shared" si="7"/>
        <v>5</v>
      </c>
      <c r="F55" s="334" t="str">
        <f t="shared" si="8"/>
        <v>7</v>
      </c>
      <c r="G55" s="334">
        <f t="shared" si="9"/>
        <v>0</v>
      </c>
      <c r="H55" s="334"/>
      <c r="I55" s="334"/>
      <c r="J55" s="334"/>
      <c r="K55" s="334"/>
      <c r="M55" s="347"/>
      <c r="N55" s="1601" t="s">
        <v>35</v>
      </c>
      <c r="O55" s="1984"/>
      <c r="P55" s="1601" t="s">
        <v>312</v>
      </c>
      <c r="Q55" s="1984"/>
      <c r="R55" s="1601" t="s">
        <v>313</v>
      </c>
      <c r="S55" s="1984"/>
      <c r="T55" s="1601" t="s">
        <v>317</v>
      </c>
      <c r="U55" s="1984"/>
      <c r="V55" s="1601" t="s">
        <v>326</v>
      </c>
      <c r="W55" s="1984"/>
      <c r="X55" s="1984"/>
      <c r="Y55" s="1601"/>
      <c r="Z55" s="1984"/>
      <c r="AA55" s="1984"/>
      <c r="AB55" s="1601"/>
      <c r="AC55" s="1984"/>
      <c r="AD55" s="1601"/>
      <c r="AE55" s="1984"/>
      <c r="AF55" s="1607" t="s">
        <v>60</v>
      </c>
      <c r="AG55" s="1984"/>
      <c r="AH55" s="1984"/>
      <c r="AI55" s="1984"/>
      <c r="AJ55" s="1984"/>
      <c r="AK55" s="1984"/>
      <c r="AL55" s="1984"/>
      <c r="AM55" s="1984"/>
      <c r="AN55" s="1601" t="s">
        <v>306</v>
      </c>
      <c r="AO55" s="1984"/>
      <c r="AP55" s="1984"/>
      <c r="AQ55" s="1984"/>
      <c r="AR55" s="1984"/>
      <c r="AS55" s="1601" t="s">
        <v>307</v>
      </c>
      <c r="AT55" s="1984"/>
      <c r="AU55" s="1984"/>
      <c r="AV55" s="335" t="s">
        <v>86</v>
      </c>
      <c r="AW55" s="1606" t="s">
        <v>308</v>
      </c>
      <c r="AX55" s="1984"/>
      <c r="AY55" s="1984"/>
      <c r="AZ55" s="1984"/>
      <c r="BA55" s="1984"/>
      <c r="BB55" s="1984"/>
      <c r="BC55" s="336">
        <v>520219400</v>
      </c>
      <c r="BD55" s="336">
        <v>520219400</v>
      </c>
      <c r="BE55" s="337">
        <v>0</v>
      </c>
      <c r="BF55" s="337">
        <v>0</v>
      </c>
      <c r="BG55" s="336">
        <v>262946600</v>
      </c>
      <c r="BH55" s="336">
        <v>257272800</v>
      </c>
      <c r="BI55" s="336">
        <v>262946600</v>
      </c>
      <c r="BJ55" s="337">
        <v>0</v>
      </c>
      <c r="BK55" s="336">
        <v>262946600</v>
      </c>
      <c r="BL55" s="337">
        <v>0</v>
      </c>
      <c r="BM55" s="336" t="s">
        <v>556</v>
      </c>
      <c r="BN55" s="337" t="s">
        <v>557</v>
      </c>
      <c r="BO55" s="336" t="s">
        <v>463</v>
      </c>
    </row>
    <row r="56" spans="1:67" s="333" customFormat="1" x14ac:dyDescent="0.25">
      <c r="A56" s="333" t="str">
        <f t="shared" si="11"/>
        <v>A-1-0-5-8-0-10</v>
      </c>
      <c r="B56" s="334" t="str">
        <f t="shared" si="4"/>
        <v>A</v>
      </c>
      <c r="C56" s="334" t="str">
        <f t="shared" si="5"/>
        <v>1</v>
      </c>
      <c r="D56" s="334" t="str">
        <f t="shared" si="6"/>
        <v>0</v>
      </c>
      <c r="E56" s="334" t="str">
        <f t="shared" si="7"/>
        <v>5</v>
      </c>
      <c r="F56" s="334" t="str">
        <f t="shared" si="8"/>
        <v>8</v>
      </c>
      <c r="G56" s="334">
        <f t="shared" si="9"/>
        <v>0</v>
      </c>
      <c r="H56" s="334"/>
      <c r="I56" s="334"/>
      <c r="J56" s="334"/>
      <c r="K56" s="334"/>
      <c r="M56" s="347"/>
      <c r="N56" s="1601" t="s">
        <v>35</v>
      </c>
      <c r="O56" s="1984"/>
      <c r="P56" s="1601" t="s">
        <v>312</v>
      </c>
      <c r="Q56" s="1984"/>
      <c r="R56" s="1601" t="s">
        <v>313</v>
      </c>
      <c r="S56" s="1984"/>
      <c r="T56" s="1601" t="s">
        <v>317</v>
      </c>
      <c r="U56" s="1984"/>
      <c r="V56" s="1601" t="s">
        <v>327</v>
      </c>
      <c r="W56" s="1984"/>
      <c r="X56" s="1984"/>
      <c r="Y56" s="1601"/>
      <c r="Z56" s="1984"/>
      <c r="AA56" s="1984"/>
      <c r="AB56" s="1601"/>
      <c r="AC56" s="1984"/>
      <c r="AD56" s="1601"/>
      <c r="AE56" s="1984"/>
      <c r="AF56" s="1607" t="s">
        <v>61</v>
      </c>
      <c r="AG56" s="1984"/>
      <c r="AH56" s="1984"/>
      <c r="AI56" s="1984"/>
      <c r="AJ56" s="1984"/>
      <c r="AK56" s="1984"/>
      <c r="AL56" s="1984"/>
      <c r="AM56" s="1984"/>
      <c r="AN56" s="1601" t="s">
        <v>306</v>
      </c>
      <c r="AO56" s="1984"/>
      <c r="AP56" s="1984"/>
      <c r="AQ56" s="1984"/>
      <c r="AR56" s="1984"/>
      <c r="AS56" s="1601" t="s">
        <v>307</v>
      </c>
      <c r="AT56" s="1984"/>
      <c r="AU56" s="1984"/>
      <c r="AV56" s="335" t="s">
        <v>86</v>
      </c>
      <c r="AW56" s="1606" t="s">
        <v>308</v>
      </c>
      <c r="AX56" s="1984"/>
      <c r="AY56" s="1984"/>
      <c r="AZ56" s="1984"/>
      <c r="BA56" s="1984"/>
      <c r="BB56" s="1984"/>
      <c r="BC56" s="336">
        <v>520219400</v>
      </c>
      <c r="BD56" s="336">
        <v>520219400</v>
      </c>
      <c r="BE56" s="337">
        <v>0</v>
      </c>
      <c r="BF56" s="337">
        <v>0</v>
      </c>
      <c r="BG56" s="336">
        <v>262946600</v>
      </c>
      <c r="BH56" s="336">
        <v>257272800</v>
      </c>
      <c r="BI56" s="336">
        <v>262946600</v>
      </c>
      <c r="BJ56" s="337">
        <v>0</v>
      </c>
      <c r="BK56" s="336">
        <v>262946600</v>
      </c>
      <c r="BL56" s="337">
        <v>0</v>
      </c>
      <c r="BM56" s="336" t="s">
        <v>556</v>
      </c>
      <c r="BN56" s="337" t="s">
        <v>557</v>
      </c>
      <c r="BO56" s="336" t="s">
        <v>463</v>
      </c>
    </row>
    <row r="57" spans="1:67" s="333" customFormat="1" x14ac:dyDescent="0.25">
      <c r="A57" s="333" t="str">
        <f t="shared" si="11"/>
        <v>A-1-0-5-9-0-10</v>
      </c>
      <c r="B57" s="334" t="str">
        <f t="shared" si="4"/>
        <v>A</v>
      </c>
      <c r="C57" s="334" t="str">
        <f t="shared" si="5"/>
        <v>1</v>
      </c>
      <c r="D57" s="334" t="str">
        <f t="shared" si="6"/>
        <v>0</v>
      </c>
      <c r="E57" s="334" t="str">
        <f t="shared" si="7"/>
        <v>5</v>
      </c>
      <c r="F57" s="334" t="str">
        <f t="shared" si="8"/>
        <v>9</v>
      </c>
      <c r="G57" s="334">
        <f t="shared" si="9"/>
        <v>0</v>
      </c>
      <c r="H57" s="334"/>
      <c r="I57" s="334"/>
      <c r="J57" s="334"/>
      <c r="K57" s="334"/>
      <c r="M57" s="347"/>
      <c r="N57" s="1601" t="s">
        <v>35</v>
      </c>
      <c r="O57" s="1984"/>
      <c r="P57" s="1601" t="s">
        <v>312</v>
      </c>
      <c r="Q57" s="1984"/>
      <c r="R57" s="1601" t="s">
        <v>313</v>
      </c>
      <c r="S57" s="1984"/>
      <c r="T57" s="1601" t="s">
        <v>317</v>
      </c>
      <c r="U57" s="1984"/>
      <c r="V57" s="1601" t="s">
        <v>321</v>
      </c>
      <c r="W57" s="1984"/>
      <c r="X57" s="1984"/>
      <c r="Y57" s="1601"/>
      <c r="Z57" s="1984"/>
      <c r="AA57" s="1984"/>
      <c r="AB57" s="1601"/>
      <c r="AC57" s="1984"/>
      <c r="AD57" s="1601"/>
      <c r="AE57" s="1984"/>
      <c r="AF57" s="1607" t="s">
        <v>62</v>
      </c>
      <c r="AG57" s="1984"/>
      <c r="AH57" s="1984"/>
      <c r="AI57" s="1984"/>
      <c r="AJ57" s="1984"/>
      <c r="AK57" s="1984"/>
      <c r="AL57" s="1984"/>
      <c r="AM57" s="1984"/>
      <c r="AN57" s="1601" t="s">
        <v>306</v>
      </c>
      <c r="AO57" s="1984"/>
      <c r="AP57" s="1984"/>
      <c r="AQ57" s="1984"/>
      <c r="AR57" s="1984"/>
      <c r="AS57" s="1601" t="s">
        <v>307</v>
      </c>
      <c r="AT57" s="1984"/>
      <c r="AU57" s="1984"/>
      <c r="AV57" s="335" t="s">
        <v>86</v>
      </c>
      <c r="AW57" s="1606" t="s">
        <v>308</v>
      </c>
      <c r="AX57" s="1984"/>
      <c r="AY57" s="1984"/>
      <c r="AZ57" s="1984"/>
      <c r="BA57" s="1984"/>
      <c r="BB57" s="1984"/>
      <c r="BC57" s="336">
        <v>940395000</v>
      </c>
      <c r="BD57" s="336">
        <v>940395000</v>
      </c>
      <c r="BE57" s="337">
        <v>0</v>
      </c>
      <c r="BF57" s="337">
        <v>0</v>
      </c>
      <c r="BG57" s="336">
        <v>525479500</v>
      </c>
      <c r="BH57" s="336">
        <v>414915500</v>
      </c>
      <c r="BI57" s="336">
        <v>525479500</v>
      </c>
      <c r="BJ57" s="337">
        <v>0</v>
      </c>
      <c r="BK57" s="336">
        <v>525479500</v>
      </c>
      <c r="BL57" s="337">
        <v>0</v>
      </c>
      <c r="BM57" s="336" t="s">
        <v>558</v>
      </c>
      <c r="BN57" s="337" t="s">
        <v>559</v>
      </c>
      <c r="BO57" s="336" t="s">
        <v>463</v>
      </c>
    </row>
    <row r="58" spans="1:67" s="329" customFormat="1" x14ac:dyDescent="0.25">
      <c r="B58" s="330" t="str">
        <f t="shared" si="4"/>
        <v>A</v>
      </c>
      <c r="C58" s="330" t="str">
        <f t="shared" si="5"/>
        <v>2</v>
      </c>
      <c r="D58" s="330">
        <f t="shared" si="6"/>
        <v>0</v>
      </c>
      <c r="E58" s="330">
        <f t="shared" si="7"/>
        <v>0</v>
      </c>
      <c r="F58" s="330">
        <f t="shared" si="8"/>
        <v>0</v>
      </c>
      <c r="G58" s="330">
        <f t="shared" si="9"/>
        <v>0</v>
      </c>
      <c r="H58" s="330"/>
      <c r="I58" s="330"/>
      <c r="J58" s="330"/>
      <c r="K58" s="330"/>
      <c r="M58" s="363"/>
      <c r="N58" s="1773" t="s">
        <v>35</v>
      </c>
      <c r="O58" s="1774"/>
      <c r="P58" s="1773" t="s">
        <v>315</v>
      </c>
      <c r="Q58" s="1774"/>
      <c r="R58" s="1773"/>
      <c r="S58" s="1774"/>
      <c r="T58" s="1773"/>
      <c r="U58" s="1774"/>
      <c r="V58" s="1773"/>
      <c r="W58" s="1774"/>
      <c r="X58" s="1774"/>
      <c r="Y58" s="1773"/>
      <c r="Z58" s="1774"/>
      <c r="AA58" s="1774"/>
      <c r="AB58" s="1773"/>
      <c r="AC58" s="1774"/>
      <c r="AD58" s="1773"/>
      <c r="AE58" s="1774"/>
      <c r="AF58" s="1980" t="s">
        <v>25</v>
      </c>
      <c r="AG58" s="1774"/>
      <c r="AH58" s="1774"/>
      <c r="AI58" s="1774"/>
      <c r="AJ58" s="1774"/>
      <c r="AK58" s="1774"/>
      <c r="AL58" s="1774"/>
      <c r="AM58" s="1774"/>
      <c r="AN58" s="1773" t="s">
        <v>306</v>
      </c>
      <c r="AO58" s="1774"/>
      <c r="AP58" s="1774"/>
      <c r="AQ58" s="1774"/>
      <c r="AR58" s="1774"/>
      <c r="AS58" s="1773" t="s">
        <v>307</v>
      </c>
      <c r="AT58" s="1774"/>
      <c r="AU58" s="1774"/>
      <c r="AV58" s="358" t="s">
        <v>86</v>
      </c>
      <c r="AW58" s="1775" t="s">
        <v>308</v>
      </c>
      <c r="AX58" s="1774"/>
      <c r="AY58" s="1774"/>
      <c r="AZ58" s="1774"/>
      <c r="BA58" s="1774"/>
      <c r="BB58" s="1774"/>
      <c r="BC58" s="357">
        <v>10961500000</v>
      </c>
      <c r="BD58" s="359">
        <v>10495982856.559999</v>
      </c>
      <c r="BE58" s="357">
        <v>465517143.44</v>
      </c>
      <c r="BF58" s="359">
        <v>0</v>
      </c>
      <c r="BG58" s="357">
        <v>8941476504.2999992</v>
      </c>
      <c r="BH58" s="357">
        <v>1554506352.26</v>
      </c>
      <c r="BI58" s="357">
        <v>3971155074.23</v>
      </c>
      <c r="BJ58" s="357">
        <v>4970321430.0699997</v>
      </c>
      <c r="BK58" s="357">
        <v>3971155074.23</v>
      </c>
      <c r="BL58" s="357">
        <v>0</v>
      </c>
      <c r="BM58" s="357" t="s">
        <v>560</v>
      </c>
      <c r="BN58" s="357" t="s">
        <v>561</v>
      </c>
      <c r="BO58" s="357" t="s">
        <v>562</v>
      </c>
    </row>
    <row r="59" spans="1:67" s="324" customFormat="1" ht="14.45" customHeight="1" x14ac:dyDescent="0.25">
      <c r="B59" s="327" t="str">
        <f t="shared" si="4"/>
        <v>A</v>
      </c>
      <c r="C59" s="327" t="str">
        <f t="shared" si="5"/>
        <v>2</v>
      </c>
      <c r="D59" s="327" t="str">
        <f t="shared" si="6"/>
        <v>0</v>
      </c>
      <c r="E59" s="327">
        <f t="shared" si="7"/>
        <v>0</v>
      </c>
      <c r="F59" s="327">
        <f t="shared" si="8"/>
        <v>0</v>
      </c>
      <c r="G59" s="327">
        <f t="shared" si="9"/>
        <v>0</v>
      </c>
      <c r="H59" s="327"/>
      <c r="I59" s="327"/>
      <c r="J59" s="327"/>
      <c r="K59" s="327"/>
      <c r="M59" s="346"/>
      <c r="N59" s="1603" t="s">
        <v>35</v>
      </c>
      <c r="O59" s="1889"/>
      <c r="P59" s="1603" t="s">
        <v>315</v>
      </c>
      <c r="Q59" s="1889"/>
      <c r="R59" s="1603" t="s">
        <v>313</v>
      </c>
      <c r="S59" s="1889"/>
      <c r="T59" s="1603"/>
      <c r="U59" s="1889"/>
      <c r="V59" s="1603"/>
      <c r="W59" s="1889"/>
      <c r="X59" s="1889"/>
      <c r="Y59" s="1603"/>
      <c r="Z59" s="1889"/>
      <c r="AA59" s="1889"/>
      <c r="AB59" s="1603"/>
      <c r="AC59" s="1889"/>
      <c r="AD59" s="1603"/>
      <c r="AE59" s="1889"/>
      <c r="AF59" s="1605" t="s">
        <v>25</v>
      </c>
      <c r="AG59" s="1889"/>
      <c r="AH59" s="1889"/>
      <c r="AI59" s="1889"/>
      <c r="AJ59" s="1889"/>
      <c r="AK59" s="1889"/>
      <c r="AL59" s="1889"/>
      <c r="AM59" s="1889"/>
      <c r="AN59" s="1603" t="s">
        <v>306</v>
      </c>
      <c r="AO59" s="1889"/>
      <c r="AP59" s="1889"/>
      <c r="AQ59" s="1889"/>
      <c r="AR59" s="1889"/>
      <c r="AS59" s="1603" t="s">
        <v>307</v>
      </c>
      <c r="AT59" s="1889"/>
      <c r="AU59" s="1889"/>
      <c r="AV59" s="317" t="s">
        <v>86</v>
      </c>
      <c r="AW59" s="1604" t="s">
        <v>308</v>
      </c>
      <c r="AX59" s="1889"/>
      <c r="AY59" s="1889"/>
      <c r="AZ59" s="1889"/>
      <c r="BA59" s="1889"/>
      <c r="BB59" s="1889"/>
      <c r="BC59" s="318">
        <v>10961500000</v>
      </c>
      <c r="BD59" s="318">
        <v>10495982856.559999</v>
      </c>
      <c r="BE59" s="318">
        <v>465517143.44</v>
      </c>
      <c r="BF59" s="319">
        <v>0</v>
      </c>
      <c r="BG59" s="318">
        <v>8941476504.2999992</v>
      </c>
      <c r="BH59" s="318">
        <v>1554506352.26</v>
      </c>
      <c r="BI59" s="318">
        <v>3971155074.23</v>
      </c>
      <c r="BJ59" s="318">
        <v>4970321430.0699997</v>
      </c>
      <c r="BK59" s="318">
        <v>3971155074.23</v>
      </c>
      <c r="BL59" s="319">
        <v>0</v>
      </c>
      <c r="BM59" s="318" t="s">
        <v>560</v>
      </c>
      <c r="BN59" s="318" t="s">
        <v>561</v>
      </c>
      <c r="BO59" s="318" t="s">
        <v>562</v>
      </c>
    </row>
    <row r="60" spans="1:67" s="324" customFormat="1" x14ac:dyDescent="0.25">
      <c r="B60" s="327" t="str">
        <f t="shared" si="4"/>
        <v>A</v>
      </c>
      <c r="C60" s="327" t="str">
        <f t="shared" si="5"/>
        <v>2</v>
      </c>
      <c r="D60" s="327" t="str">
        <f t="shared" si="6"/>
        <v>0</v>
      </c>
      <c r="E60" s="327" t="str">
        <f t="shared" si="7"/>
        <v>3</v>
      </c>
      <c r="F60" s="327">
        <f t="shared" si="8"/>
        <v>0</v>
      </c>
      <c r="G60" s="327">
        <f t="shared" si="9"/>
        <v>0</v>
      </c>
      <c r="H60" s="327"/>
      <c r="I60" s="327"/>
      <c r="J60" s="327"/>
      <c r="K60" s="327"/>
      <c r="M60" s="346"/>
      <c r="N60" s="1603" t="s">
        <v>35</v>
      </c>
      <c r="O60" s="1889"/>
      <c r="P60" s="1603" t="s">
        <v>315</v>
      </c>
      <c r="Q60" s="1889"/>
      <c r="R60" s="1603" t="s">
        <v>313</v>
      </c>
      <c r="S60" s="1889"/>
      <c r="T60" s="1603" t="s">
        <v>322</v>
      </c>
      <c r="U60" s="1889"/>
      <c r="V60" s="1603"/>
      <c r="W60" s="1889"/>
      <c r="X60" s="1889"/>
      <c r="Y60" s="1603"/>
      <c r="Z60" s="1889"/>
      <c r="AA60" s="1889"/>
      <c r="AB60" s="1603"/>
      <c r="AC60" s="1889"/>
      <c r="AD60" s="1603"/>
      <c r="AE60" s="1889"/>
      <c r="AF60" s="1605" t="s">
        <v>234</v>
      </c>
      <c r="AG60" s="1889"/>
      <c r="AH60" s="1889"/>
      <c r="AI60" s="1889"/>
      <c r="AJ60" s="1889"/>
      <c r="AK60" s="1889"/>
      <c r="AL60" s="1889"/>
      <c r="AM60" s="1889"/>
      <c r="AN60" s="1603" t="s">
        <v>306</v>
      </c>
      <c r="AO60" s="1889"/>
      <c r="AP60" s="1889"/>
      <c r="AQ60" s="1889"/>
      <c r="AR60" s="1889"/>
      <c r="AS60" s="1603" t="s">
        <v>307</v>
      </c>
      <c r="AT60" s="1889"/>
      <c r="AU60" s="1889"/>
      <c r="AV60" s="317" t="s">
        <v>86</v>
      </c>
      <c r="AW60" s="1604" t="s">
        <v>308</v>
      </c>
      <c r="AX60" s="1889"/>
      <c r="AY60" s="1889"/>
      <c r="AZ60" s="1889"/>
      <c r="BA60" s="1889"/>
      <c r="BB60" s="1889"/>
      <c r="BC60" s="318">
        <v>343000000</v>
      </c>
      <c r="BD60" s="318">
        <v>313661563</v>
      </c>
      <c r="BE60" s="318">
        <v>29338437</v>
      </c>
      <c r="BF60" s="319">
        <v>0</v>
      </c>
      <c r="BG60" s="318">
        <v>313661563</v>
      </c>
      <c r="BH60" s="319">
        <v>0</v>
      </c>
      <c r="BI60" s="318">
        <v>313661563</v>
      </c>
      <c r="BJ60" s="319">
        <v>0</v>
      </c>
      <c r="BK60" s="318">
        <v>313661563</v>
      </c>
      <c r="BL60" s="319">
        <v>0</v>
      </c>
      <c r="BM60" s="319" t="s">
        <v>563</v>
      </c>
      <c r="BN60" s="319" t="s">
        <v>463</v>
      </c>
      <c r="BO60" s="319" t="s">
        <v>463</v>
      </c>
    </row>
    <row r="61" spans="1:67" s="324" customFormat="1" x14ac:dyDescent="0.25">
      <c r="B61" s="327" t="str">
        <f t="shared" si="4"/>
        <v>A</v>
      </c>
      <c r="C61" s="327" t="str">
        <f t="shared" si="5"/>
        <v>2</v>
      </c>
      <c r="D61" s="327" t="str">
        <f t="shared" si="6"/>
        <v>0</v>
      </c>
      <c r="E61" s="327" t="str">
        <f t="shared" si="7"/>
        <v>3</v>
      </c>
      <c r="F61" s="327" t="str">
        <f t="shared" si="8"/>
        <v>50</v>
      </c>
      <c r="G61" s="327">
        <f t="shared" si="9"/>
        <v>0</v>
      </c>
      <c r="H61" s="327"/>
      <c r="I61" s="327"/>
      <c r="J61" s="327"/>
      <c r="K61" s="327"/>
      <c r="M61" s="346"/>
      <c r="N61" s="1603" t="s">
        <v>35</v>
      </c>
      <c r="O61" s="1889"/>
      <c r="P61" s="1603" t="s">
        <v>315</v>
      </c>
      <c r="Q61" s="1889"/>
      <c r="R61" s="1603" t="s">
        <v>313</v>
      </c>
      <c r="S61" s="1889"/>
      <c r="T61" s="1603" t="s">
        <v>322</v>
      </c>
      <c r="U61" s="1889"/>
      <c r="V61" s="1603" t="s">
        <v>328</v>
      </c>
      <c r="W61" s="1889"/>
      <c r="X61" s="1889"/>
      <c r="Y61" s="1603"/>
      <c r="Z61" s="1889"/>
      <c r="AA61" s="1889"/>
      <c r="AB61" s="1603"/>
      <c r="AC61" s="1889"/>
      <c r="AD61" s="1603"/>
      <c r="AE61" s="1889"/>
      <c r="AF61" s="1605" t="s">
        <v>241</v>
      </c>
      <c r="AG61" s="1889"/>
      <c r="AH61" s="1889"/>
      <c r="AI61" s="1889"/>
      <c r="AJ61" s="1889"/>
      <c r="AK61" s="1889"/>
      <c r="AL61" s="1889"/>
      <c r="AM61" s="1889"/>
      <c r="AN61" s="1603" t="s">
        <v>306</v>
      </c>
      <c r="AO61" s="1889"/>
      <c r="AP61" s="1889"/>
      <c r="AQ61" s="1889"/>
      <c r="AR61" s="1889"/>
      <c r="AS61" s="1603" t="s">
        <v>307</v>
      </c>
      <c r="AT61" s="1889"/>
      <c r="AU61" s="1889"/>
      <c r="AV61" s="317" t="s">
        <v>86</v>
      </c>
      <c r="AW61" s="1604" t="s">
        <v>308</v>
      </c>
      <c r="AX61" s="1889"/>
      <c r="AY61" s="1889"/>
      <c r="AZ61" s="1889"/>
      <c r="BA61" s="1889"/>
      <c r="BB61" s="1889"/>
      <c r="BC61" s="318">
        <v>341000000</v>
      </c>
      <c r="BD61" s="318">
        <v>313661563</v>
      </c>
      <c r="BE61" s="318">
        <v>27338437</v>
      </c>
      <c r="BF61" s="319">
        <v>0</v>
      </c>
      <c r="BG61" s="318">
        <v>313661563</v>
      </c>
      <c r="BH61" s="319">
        <v>0</v>
      </c>
      <c r="BI61" s="318">
        <v>313661563</v>
      </c>
      <c r="BJ61" s="319">
        <v>0</v>
      </c>
      <c r="BK61" s="318">
        <v>313661563</v>
      </c>
      <c r="BL61" s="319">
        <v>0</v>
      </c>
      <c r="BM61" s="319" t="s">
        <v>563</v>
      </c>
      <c r="BN61" s="319" t="s">
        <v>463</v>
      </c>
      <c r="BO61" s="319" t="s">
        <v>463</v>
      </c>
    </row>
    <row r="62" spans="1:67" s="333" customFormat="1" x14ac:dyDescent="0.25">
      <c r="A62" s="333" t="str">
        <f>+B62&amp;"-"&amp;C62&amp;"-"&amp;D62&amp;"-"&amp;E62&amp;"-"&amp;F62&amp;"-"&amp;G62&amp;"-"&amp;AV62</f>
        <v>A-2-0-3-50-2-10</v>
      </c>
      <c r="B62" s="334" t="str">
        <f t="shared" si="4"/>
        <v>A</v>
      </c>
      <c r="C62" s="334" t="str">
        <f t="shared" si="5"/>
        <v>2</v>
      </c>
      <c r="D62" s="334" t="str">
        <f t="shared" si="6"/>
        <v>0</v>
      </c>
      <c r="E62" s="334" t="str">
        <f t="shared" si="7"/>
        <v>3</v>
      </c>
      <c r="F62" s="334" t="str">
        <f t="shared" si="8"/>
        <v>50</v>
      </c>
      <c r="G62" s="334" t="str">
        <f t="shared" si="9"/>
        <v>2</v>
      </c>
      <c r="H62" s="334"/>
      <c r="I62" s="334"/>
      <c r="J62" s="334"/>
      <c r="K62" s="334"/>
      <c r="M62" s="347"/>
      <c r="N62" s="1601" t="s">
        <v>35</v>
      </c>
      <c r="O62" s="1984"/>
      <c r="P62" s="1601" t="s">
        <v>315</v>
      </c>
      <c r="Q62" s="1984"/>
      <c r="R62" s="1601" t="s">
        <v>313</v>
      </c>
      <c r="S62" s="1984"/>
      <c r="T62" s="1601" t="s">
        <v>322</v>
      </c>
      <c r="U62" s="1984"/>
      <c r="V62" s="1601" t="s">
        <v>328</v>
      </c>
      <c r="W62" s="1984"/>
      <c r="X62" s="1984"/>
      <c r="Y62" s="1601" t="s">
        <v>315</v>
      </c>
      <c r="Z62" s="1984"/>
      <c r="AA62" s="1984"/>
      <c r="AB62" s="1601"/>
      <c r="AC62" s="1984"/>
      <c r="AD62" s="1601"/>
      <c r="AE62" s="1984"/>
      <c r="AF62" s="1607" t="s">
        <v>63</v>
      </c>
      <c r="AG62" s="1984"/>
      <c r="AH62" s="1984"/>
      <c r="AI62" s="1984"/>
      <c r="AJ62" s="1984"/>
      <c r="AK62" s="1984"/>
      <c r="AL62" s="1984"/>
      <c r="AM62" s="1984"/>
      <c r="AN62" s="1601" t="s">
        <v>306</v>
      </c>
      <c r="AO62" s="1984"/>
      <c r="AP62" s="1984"/>
      <c r="AQ62" s="1984"/>
      <c r="AR62" s="1984"/>
      <c r="AS62" s="1601" t="s">
        <v>307</v>
      </c>
      <c r="AT62" s="1984"/>
      <c r="AU62" s="1984"/>
      <c r="AV62" s="335" t="s">
        <v>86</v>
      </c>
      <c r="AW62" s="1606" t="s">
        <v>308</v>
      </c>
      <c r="AX62" s="1984"/>
      <c r="AY62" s="1984"/>
      <c r="AZ62" s="1984"/>
      <c r="BA62" s="1984"/>
      <c r="BB62" s="1984"/>
      <c r="BC62" s="336">
        <v>6376304</v>
      </c>
      <c r="BD62" s="336">
        <v>6217875</v>
      </c>
      <c r="BE62" s="336">
        <v>158429</v>
      </c>
      <c r="BF62" s="337">
        <v>0</v>
      </c>
      <c r="BG62" s="336">
        <v>6217875</v>
      </c>
      <c r="BH62" s="337">
        <v>0</v>
      </c>
      <c r="BI62" s="336">
        <v>6217875</v>
      </c>
      <c r="BJ62" s="337">
        <v>0</v>
      </c>
      <c r="BK62" s="336">
        <v>6217875</v>
      </c>
      <c r="BL62" s="337">
        <v>0</v>
      </c>
      <c r="BM62" s="336" t="s">
        <v>564</v>
      </c>
      <c r="BN62" s="337" t="s">
        <v>463</v>
      </c>
      <c r="BO62" s="336" t="s">
        <v>463</v>
      </c>
    </row>
    <row r="63" spans="1:67" s="333" customFormat="1" x14ac:dyDescent="0.25">
      <c r="A63" s="333" t="str">
        <f>+B63&amp;"-"&amp;C63&amp;"-"&amp;D63&amp;"-"&amp;E63&amp;"-"&amp;F63&amp;"-"&amp;G63&amp;"-"&amp;AV63</f>
        <v>A-2-0-3-50-3-10</v>
      </c>
      <c r="B63" s="334" t="str">
        <f t="shared" si="4"/>
        <v>A</v>
      </c>
      <c r="C63" s="334" t="str">
        <f t="shared" si="5"/>
        <v>2</v>
      </c>
      <c r="D63" s="334" t="str">
        <f t="shared" si="6"/>
        <v>0</v>
      </c>
      <c r="E63" s="334" t="str">
        <f t="shared" si="7"/>
        <v>3</v>
      </c>
      <c r="F63" s="334" t="str">
        <f t="shared" si="8"/>
        <v>50</v>
      </c>
      <c r="G63" s="334" t="str">
        <f t="shared" si="9"/>
        <v>3</v>
      </c>
      <c r="H63" s="334"/>
      <c r="I63" s="334"/>
      <c r="J63" s="334"/>
      <c r="K63" s="334"/>
      <c r="M63" s="347"/>
      <c r="N63" s="1601" t="s">
        <v>35</v>
      </c>
      <c r="O63" s="1984"/>
      <c r="P63" s="1601" t="s">
        <v>315</v>
      </c>
      <c r="Q63" s="1984"/>
      <c r="R63" s="1601" t="s">
        <v>313</v>
      </c>
      <c r="S63" s="1984"/>
      <c r="T63" s="1601" t="s">
        <v>322</v>
      </c>
      <c r="U63" s="1984"/>
      <c r="V63" s="1601" t="s">
        <v>328</v>
      </c>
      <c r="W63" s="1984"/>
      <c r="X63" s="1984"/>
      <c r="Y63" s="1601" t="s">
        <v>322</v>
      </c>
      <c r="Z63" s="1984"/>
      <c r="AA63" s="1984"/>
      <c r="AB63" s="1601"/>
      <c r="AC63" s="1984"/>
      <c r="AD63" s="1601"/>
      <c r="AE63" s="1984"/>
      <c r="AF63" s="1607" t="s">
        <v>64</v>
      </c>
      <c r="AG63" s="1984"/>
      <c r="AH63" s="1984"/>
      <c r="AI63" s="1984"/>
      <c r="AJ63" s="1984"/>
      <c r="AK63" s="1984"/>
      <c r="AL63" s="1984"/>
      <c r="AM63" s="1984"/>
      <c r="AN63" s="1601" t="s">
        <v>306</v>
      </c>
      <c r="AO63" s="1984"/>
      <c r="AP63" s="1984"/>
      <c r="AQ63" s="1984"/>
      <c r="AR63" s="1984"/>
      <c r="AS63" s="1601" t="s">
        <v>307</v>
      </c>
      <c r="AT63" s="1984"/>
      <c r="AU63" s="1984"/>
      <c r="AV63" s="335" t="s">
        <v>86</v>
      </c>
      <c r="AW63" s="1606" t="s">
        <v>308</v>
      </c>
      <c r="AX63" s="1984"/>
      <c r="AY63" s="1984"/>
      <c r="AZ63" s="1984"/>
      <c r="BA63" s="1984"/>
      <c r="BB63" s="1984"/>
      <c r="BC63" s="336">
        <v>324023696</v>
      </c>
      <c r="BD63" s="336">
        <v>307443688</v>
      </c>
      <c r="BE63" s="336">
        <v>16580008</v>
      </c>
      <c r="BF63" s="337">
        <v>0</v>
      </c>
      <c r="BG63" s="336">
        <v>307443688</v>
      </c>
      <c r="BH63" s="337">
        <v>0</v>
      </c>
      <c r="BI63" s="336">
        <v>307443688</v>
      </c>
      <c r="BJ63" s="337">
        <v>0</v>
      </c>
      <c r="BK63" s="336">
        <v>307443688</v>
      </c>
      <c r="BL63" s="337">
        <v>0</v>
      </c>
      <c r="BM63" s="336" t="s">
        <v>565</v>
      </c>
      <c r="BN63" s="337" t="s">
        <v>463</v>
      </c>
      <c r="BO63" s="336" t="s">
        <v>463</v>
      </c>
    </row>
    <row r="64" spans="1:67" s="333" customFormat="1" x14ac:dyDescent="0.25">
      <c r="A64" s="333" t="str">
        <f>+B64&amp;"-"&amp;C64&amp;"-"&amp;D64&amp;"-"&amp;E64&amp;"-"&amp;F64&amp;"-"&amp;G64&amp;"-"&amp;AV64</f>
        <v>A-2-0-3-50-16-10</v>
      </c>
      <c r="B64" s="334" t="str">
        <f t="shared" si="4"/>
        <v>A</v>
      </c>
      <c r="C64" s="334" t="str">
        <f t="shared" si="5"/>
        <v>2</v>
      </c>
      <c r="D64" s="334" t="str">
        <f t="shared" si="6"/>
        <v>0</v>
      </c>
      <c r="E64" s="334" t="str">
        <f t="shared" si="7"/>
        <v>3</v>
      </c>
      <c r="F64" s="334" t="str">
        <f t="shared" si="8"/>
        <v>50</v>
      </c>
      <c r="G64" s="334" t="str">
        <f t="shared" si="9"/>
        <v>16</v>
      </c>
      <c r="H64" s="334"/>
      <c r="I64" s="334"/>
      <c r="J64" s="334"/>
      <c r="K64" s="334"/>
      <c r="M64" s="347"/>
      <c r="N64" s="1601" t="s">
        <v>35</v>
      </c>
      <c r="O64" s="1984"/>
      <c r="P64" s="1601" t="s">
        <v>315</v>
      </c>
      <c r="Q64" s="1984"/>
      <c r="R64" s="1601" t="s">
        <v>313</v>
      </c>
      <c r="S64" s="1984"/>
      <c r="T64" s="1601" t="s">
        <v>322</v>
      </c>
      <c r="U64" s="1984"/>
      <c r="V64" s="1601" t="s">
        <v>328</v>
      </c>
      <c r="W64" s="1984"/>
      <c r="X64" s="1984"/>
      <c r="Y64" s="1601" t="s">
        <v>44</v>
      </c>
      <c r="Z64" s="1984"/>
      <c r="AA64" s="1984"/>
      <c r="AB64" s="1601"/>
      <c r="AC64" s="1984"/>
      <c r="AD64" s="1601"/>
      <c r="AE64" s="1984"/>
      <c r="AF64" s="1607" t="s">
        <v>65</v>
      </c>
      <c r="AG64" s="1984"/>
      <c r="AH64" s="1984"/>
      <c r="AI64" s="1984"/>
      <c r="AJ64" s="1984"/>
      <c r="AK64" s="1984"/>
      <c r="AL64" s="1984"/>
      <c r="AM64" s="1984"/>
      <c r="AN64" s="1601" t="s">
        <v>306</v>
      </c>
      <c r="AO64" s="1984"/>
      <c r="AP64" s="1984"/>
      <c r="AQ64" s="1984"/>
      <c r="AR64" s="1984"/>
      <c r="AS64" s="1601" t="s">
        <v>307</v>
      </c>
      <c r="AT64" s="1984"/>
      <c r="AU64" s="1984"/>
      <c r="AV64" s="335" t="s">
        <v>86</v>
      </c>
      <c r="AW64" s="1606" t="s">
        <v>308</v>
      </c>
      <c r="AX64" s="1984"/>
      <c r="AY64" s="1984"/>
      <c r="AZ64" s="1984"/>
      <c r="BA64" s="1984"/>
      <c r="BB64" s="1984"/>
      <c r="BC64" s="336">
        <v>10000000</v>
      </c>
      <c r="BD64" s="337">
        <v>0</v>
      </c>
      <c r="BE64" s="336">
        <v>10000000</v>
      </c>
      <c r="BF64" s="337">
        <v>0</v>
      </c>
      <c r="BG64" s="337">
        <v>0</v>
      </c>
      <c r="BH64" s="337">
        <v>0</v>
      </c>
      <c r="BI64" s="337">
        <v>0</v>
      </c>
      <c r="BJ64" s="337">
        <v>0</v>
      </c>
      <c r="BK64" s="337">
        <v>0</v>
      </c>
      <c r="BL64" s="337">
        <v>0</v>
      </c>
      <c r="BM64" s="336" t="s">
        <v>463</v>
      </c>
      <c r="BN64" s="337" t="s">
        <v>463</v>
      </c>
      <c r="BO64" s="336" t="s">
        <v>463</v>
      </c>
    </row>
    <row r="65" spans="1:67" s="333" customFormat="1" x14ac:dyDescent="0.25">
      <c r="A65" s="333" t="str">
        <f>+B65&amp;"-"&amp;C65&amp;"-"&amp;D65&amp;"-"&amp;E65&amp;"-"&amp;F65&amp;"-"&amp;G65&amp;"-"&amp;AV65</f>
        <v>A-2-0-3-50-90-10</v>
      </c>
      <c r="B65" s="334" t="str">
        <f t="shared" si="4"/>
        <v>A</v>
      </c>
      <c r="C65" s="334" t="str">
        <f t="shared" si="5"/>
        <v>2</v>
      </c>
      <c r="D65" s="334" t="str">
        <f t="shared" si="6"/>
        <v>0</v>
      </c>
      <c r="E65" s="334" t="str">
        <f t="shared" si="7"/>
        <v>3</v>
      </c>
      <c r="F65" s="334" t="str">
        <f t="shared" si="8"/>
        <v>50</v>
      </c>
      <c r="G65" s="334" t="str">
        <f t="shared" si="9"/>
        <v>90</v>
      </c>
      <c r="H65" s="334"/>
      <c r="I65" s="334"/>
      <c r="J65" s="334"/>
      <c r="K65" s="334"/>
      <c r="M65" s="347"/>
      <c r="N65" s="1601" t="s">
        <v>35</v>
      </c>
      <c r="O65" s="1984"/>
      <c r="P65" s="1601" t="s">
        <v>315</v>
      </c>
      <c r="Q65" s="1984"/>
      <c r="R65" s="1601" t="s">
        <v>313</v>
      </c>
      <c r="S65" s="1984"/>
      <c r="T65" s="1601" t="s">
        <v>322</v>
      </c>
      <c r="U65" s="1984"/>
      <c r="V65" s="1601" t="s">
        <v>328</v>
      </c>
      <c r="W65" s="1984"/>
      <c r="X65" s="1984"/>
      <c r="Y65" s="1601" t="s">
        <v>329</v>
      </c>
      <c r="Z65" s="1984"/>
      <c r="AA65" s="1984"/>
      <c r="AB65" s="1601"/>
      <c r="AC65" s="1984"/>
      <c r="AD65" s="1601"/>
      <c r="AE65" s="1984"/>
      <c r="AF65" s="1607" t="s">
        <v>66</v>
      </c>
      <c r="AG65" s="1984"/>
      <c r="AH65" s="1984"/>
      <c r="AI65" s="1984"/>
      <c r="AJ65" s="1984"/>
      <c r="AK65" s="1984"/>
      <c r="AL65" s="1984"/>
      <c r="AM65" s="1984"/>
      <c r="AN65" s="1601" t="s">
        <v>306</v>
      </c>
      <c r="AO65" s="1984"/>
      <c r="AP65" s="1984"/>
      <c r="AQ65" s="1984"/>
      <c r="AR65" s="1984"/>
      <c r="AS65" s="1601" t="s">
        <v>307</v>
      </c>
      <c r="AT65" s="1984"/>
      <c r="AU65" s="1984"/>
      <c r="AV65" s="335" t="s">
        <v>86</v>
      </c>
      <c r="AW65" s="1606" t="s">
        <v>308</v>
      </c>
      <c r="AX65" s="1984"/>
      <c r="AY65" s="1984"/>
      <c r="AZ65" s="1984"/>
      <c r="BA65" s="1984"/>
      <c r="BB65" s="1984"/>
      <c r="BC65" s="336">
        <v>600000</v>
      </c>
      <c r="BD65" s="337">
        <v>0</v>
      </c>
      <c r="BE65" s="336">
        <v>600000</v>
      </c>
      <c r="BF65" s="337">
        <v>0</v>
      </c>
      <c r="BG65" s="337">
        <v>0</v>
      </c>
      <c r="BH65" s="337">
        <v>0</v>
      </c>
      <c r="BI65" s="337">
        <v>0</v>
      </c>
      <c r="BJ65" s="337">
        <v>0</v>
      </c>
      <c r="BK65" s="337">
        <v>0</v>
      </c>
      <c r="BL65" s="337">
        <v>0</v>
      </c>
      <c r="BM65" s="336" t="s">
        <v>463</v>
      </c>
      <c r="BN65" s="337" t="s">
        <v>463</v>
      </c>
      <c r="BO65" s="336" t="s">
        <v>463</v>
      </c>
    </row>
    <row r="66" spans="1:67" s="324" customFormat="1" x14ac:dyDescent="0.25">
      <c r="B66" s="327" t="str">
        <f t="shared" si="4"/>
        <v>A</v>
      </c>
      <c r="C66" s="327" t="str">
        <f t="shared" si="5"/>
        <v>2</v>
      </c>
      <c r="D66" s="327" t="str">
        <f t="shared" si="6"/>
        <v>0</v>
      </c>
      <c r="E66" s="327" t="str">
        <f t="shared" si="7"/>
        <v>3</v>
      </c>
      <c r="F66" s="327" t="str">
        <f t="shared" si="8"/>
        <v>51</v>
      </c>
      <c r="G66" s="327">
        <f t="shared" si="9"/>
        <v>0</v>
      </c>
      <c r="H66" s="327"/>
      <c r="I66" s="327"/>
      <c r="J66" s="327"/>
      <c r="K66" s="327"/>
      <c r="M66" s="346"/>
      <c r="N66" s="1603" t="s">
        <v>35</v>
      </c>
      <c r="O66" s="1889"/>
      <c r="P66" s="1603" t="s">
        <v>315</v>
      </c>
      <c r="Q66" s="1889"/>
      <c r="R66" s="1603" t="s">
        <v>313</v>
      </c>
      <c r="S66" s="1889"/>
      <c r="T66" s="1603" t="s">
        <v>322</v>
      </c>
      <c r="U66" s="1889"/>
      <c r="V66" s="1603" t="s">
        <v>330</v>
      </c>
      <c r="W66" s="1889"/>
      <c r="X66" s="1889"/>
      <c r="Y66" s="1603"/>
      <c r="Z66" s="1889"/>
      <c r="AA66" s="1889"/>
      <c r="AB66" s="1603"/>
      <c r="AC66" s="1889"/>
      <c r="AD66" s="1603"/>
      <c r="AE66" s="1889"/>
      <c r="AF66" s="1605" t="s">
        <v>237</v>
      </c>
      <c r="AG66" s="1889"/>
      <c r="AH66" s="1889"/>
      <c r="AI66" s="1889"/>
      <c r="AJ66" s="1889"/>
      <c r="AK66" s="1889"/>
      <c r="AL66" s="1889"/>
      <c r="AM66" s="1889"/>
      <c r="AN66" s="1603" t="s">
        <v>306</v>
      </c>
      <c r="AO66" s="1889"/>
      <c r="AP66" s="1889"/>
      <c r="AQ66" s="1889"/>
      <c r="AR66" s="1889"/>
      <c r="AS66" s="1603" t="s">
        <v>307</v>
      </c>
      <c r="AT66" s="1889"/>
      <c r="AU66" s="1889"/>
      <c r="AV66" s="317" t="s">
        <v>86</v>
      </c>
      <c r="AW66" s="1604" t="s">
        <v>308</v>
      </c>
      <c r="AX66" s="1889"/>
      <c r="AY66" s="1889"/>
      <c r="AZ66" s="1889"/>
      <c r="BA66" s="1889"/>
      <c r="BB66" s="1889"/>
      <c r="BC66" s="318">
        <v>2000000</v>
      </c>
      <c r="BD66" s="319">
        <v>0</v>
      </c>
      <c r="BE66" s="318">
        <v>2000000</v>
      </c>
      <c r="BF66" s="319">
        <v>0</v>
      </c>
      <c r="BG66" s="319">
        <v>0</v>
      </c>
      <c r="BH66" s="319">
        <v>0</v>
      </c>
      <c r="BI66" s="319">
        <v>0</v>
      </c>
      <c r="BJ66" s="319">
        <v>0</v>
      </c>
      <c r="BK66" s="319">
        <v>0</v>
      </c>
      <c r="BL66" s="319">
        <v>0</v>
      </c>
      <c r="BM66" s="319" t="s">
        <v>463</v>
      </c>
      <c r="BN66" s="319" t="s">
        <v>463</v>
      </c>
      <c r="BO66" s="319" t="s">
        <v>463</v>
      </c>
    </row>
    <row r="67" spans="1:67" s="333" customFormat="1" x14ac:dyDescent="0.25">
      <c r="A67" s="333" t="str">
        <f>+B67&amp;"-"&amp;C67&amp;"-"&amp;D67&amp;"-"&amp;E67&amp;"-"&amp;F67&amp;"-"&amp;G67&amp;"-"&amp;AV67</f>
        <v>A-2-0-3-51-1-10</v>
      </c>
      <c r="B67" s="334" t="str">
        <f t="shared" si="4"/>
        <v>A</v>
      </c>
      <c r="C67" s="334" t="str">
        <f t="shared" si="5"/>
        <v>2</v>
      </c>
      <c r="D67" s="334" t="str">
        <f t="shared" si="6"/>
        <v>0</v>
      </c>
      <c r="E67" s="334" t="str">
        <f t="shared" si="7"/>
        <v>3</v>
      </c>
      <c r="F67" s="334" t="str">
        <f t="shared" si="8"/>
        <v>51</v>
      </c>
      <c r="G67" s="334" t="str">
        <f t="shared" si="9"/>
        <v>1</v>
      </c>
      <c r="H67" s="334"/>
      <c r="I67" s="334"/>
      <c r="J67" s="334"/>
      <c r="K67" s="334"/>
      <c r="M67" s="347"/>
      <c r="N67" s="1601" t="s">
        <v>35</v>
      </c>
      <c r="O67" s="1984"/>
      <c r="P67" s="1601" t="s">
        <v>315</v>
      </c>
      <c r="Q67" s="1984"/>
      <c r="R67" s="1601" t="s">
        <v>313</v>
      </c>
      <c r="S67" s="1984"/>
      <c r="T67" s="1601" t="s">
        <v>322</v>
      </c>
      <c r="U67" s="1984"/>
      <c r="V67" s="1601" t="s">
        <v>330</v>
      </c>
      <c r="W67" s="1984"/>
      <c r="X67" s="1984"/>
      <c r="Y67" s="1601" t="s">
        <v>312</v>
      </c>
      <c r="Z67" s="1984"/>
      <c r="AA67" s="1984"/>
      <c r="AB67" s="1601"/>
      <c r="AC67" s="1984"/>
      <c r="AD67" s="1601"/>
      <c r="AE67" s="1984"/>
      <c r="AF67" s="1607" t="s">
        <v>67</v>
      </c>
      <c r="AG67" s="1984"/>
      <c r="AH67" s="1984"/>
      <c r="AI67" s="1984"/>
      <c r="AJ67" s="1984"/>
      <c r="AK67" s="1984"/>
      <c r="AL67" s="1984"/>
      <c r="AM67" s="1984"/>
      <c r="AN67" s="1601" t="s">
        <v>306</v>
      </c>
      <c r="AO67" s="1984"/>
      <c r="AP67" s="1984"/>
      <c r="AQ67" s="1984"/>
      <c r="AR67" s="1984"/>
      <c r="AS67" s="1601" t="s">
        <v>307</v>
      </c>
      <c r="AT67" s="1984"/>
      <c r="AU67" s="1984"/>
      <c r="AV67" s="335" t="s">
        <v>86</v>
      </c>
      <c r="AW67" s="1606" t="s">
        <v>308</v>
      </c>
      <c r="AX67" s="1984"/>
      <c r="AY67" s="1984"/>
      <c r="AZ67" s="1984"/>
      <c r="BA67" s="1984"/>
      <c r="BB67" s="1984"/>
      <c r="BC67" s="336">
        <v>1000000</v>
      </c>
      <c r="BD67" s="337">
        <v>0</v>
      </c>
      <c r="BE67" s="336">
        <v>1000000</v>
      </c>
      <c r="BF67" s="337">
        <v>0</v>
      </c>
      <c r="BG67" s="337">
        <v>0</v>
      </c>
      <c r="BH67" s="337">
        <v>0</v>
      </c>
      <c r="BI67" s="337">
        <v>0</v>
      </c>
      <c r="BJ67" s="337">
        <v>0</v>
      </c>
      <c r="BK67" s="337">
        <v>0</v>
      </c>
      <c r="BL67" s="337">
        <v>0</v>
      </c>
      <c r="BM67" s="336" t="s">
        <v>463</v>
      </c>
      <c r="BN67" s="337" t="s">
        <v>463</v>
      </c>
      <c r="BO67" s="336" t="s">
        <v>463</v>
      </c>
    </row>
    <row r="68" spans="1:67" s="333" customFormat="1" x14ac:dyDescent="0.25">
      <c r="A68" s="333" t="str">
        <f>+B68&amp;"-"&amp;C68&amp;"-"&amp;D68&amp;"-"&amp;E68&amp;"-"&amp;F68&amp;"-"&amp;G68&amp;"-"&amp;AV68</f>
        <v>A-2-0-3-51-2-10</v>
      </c>
      <c r="B68" s="334" t="str">
        <f t="shared" si="4"/>
        <v>A</v>
      </c>
      <c r="C68" s="334" t="str">
        <f t="shared" si="5"/>
        <v>2</v>
      </c>
      <c r="D68" s="334" t="str">
        <f t="shared" si="6"/>
        <v>0</v>
      </c>
      <c r="E68" s="334" t="str">
        <f t="shared" si="7"/>
        <v>3</v>
      </c>
      <c r="F68" s="334" t="str">
        <f t="shared" si="8"/>
        <v>51</v>
      </c>
      <c r="G68" s="334" t="str">
        <f t="shared" si="9"/>
        <v>2</v>
      </c>
      <c r="H68" s="334"/>
      <c r="I68" s="334"/>
      <c r="J68" s="334"/>
      <c r="K68" s="334"/>
      <c r="M68" s="347"/>
      <c r="N68" s="1601" t="s">
        <v>35</v>
      </c>
      <c r="O68" s="1984"/>
      <c r="P68" s="1601" t="s">
        <v>315</v>
      </c>
      <c r="Q68" s="1984"/>
      <c r="R68" s="1601" t="s">
        <v>313</v>
      </c>
      <c r="S68" s="1984"/>
      <c r="T68" s="1601" t="s">
        <v>322</v>
      </c>
      <c r="U68" s="1984"/>
      <c r="V68" s="1601" t="s">
        <v>330</v>
      </c>
      <c r="W68" s="1984"/>
      <c r="X68" s="1984"/>
      <c r="Y68" s="1601" t="s">
        <v>315</v>
      </c>
      <c r="Z68" s="1984"/>
      <c r="AA68" s="1984"/>
      <c r="AB68" s="1601"/>
      <c r="AC68" s="1984"/>
      <c r="AD68" s="1601"/>
      <c r="AE68" s="1984"/>
      <c r="AF68" s="1607" t="s">
        <v>68</v>
      </c>
      <c r="AG68" s="1984"/>
      <c r="AH68" s="1984"/>
      <c r="AI68" s="1984"/>
      <c r="AJ68" s="1984"/>
      <c r="AK68" s="1984"/>
      <c r="AL68" s="1984"/>
      <c r="AM68" s="1984"/>
      <c r="AN68" s="1601" t="s">
        <v>306</v>
      </c>
      <c r="AO68" s="1984"/>
      <c r="AP68" s="1984"/>
      <c r="AQ68" s="1984"/>
      <c r="AR68" s="1984"/>
      <c r="AS68" s="1601" t="s">
        <v>307</v>
      </c>
      <c r="AT68" s="1984"/>
      <c r="AU68" s="1984"/>
      <c r="AV68" s="335" t="s">
        <v>86</v>
      </c>
      <c r="AW68" s="1606" t="s">
        <v>308</v>
      </c>
      <c r="AX68" s="1984"/>
      <c r="AY68" s="1984"/>
      <c r="AZ68" s="1984"/>
      <c r="BA68" s="1984"/>
      <c r="BB68" s="1984"/>
      <c r="BC68" s="336">
        <v>1000000</v>
      </c>
      <c r="BD68" s="337">
        <v>0</v>
      </c>
      <c r="BE68" s="336">
        <v>1000000</v>
      </c>
      <c r="BF68" s="337">
        <v>0</v>
      </c>
      <c r="BG68" s="337">
        <v>0</v>
      </c>
      <c r="BH68" s="337">
        <v>0</v>
      </c>
      <c r="BI68" s="337">
        <v>0</v>
      </c>
      <c r="BJ68" s="337">
        <v>0</v>
      </c>
      <c r="BK68" s="337">
        <v>0</v>
      </c>
      <c r="BL68" s="337">
        <v>0</v>
      </c>
      <c r="BM68" s="336" t="s">
        <v>463</v>
      </c>
      <c r="BN68" s="337" t="s">
        <v>463</v>
      </c>
      <c r="BO68" s="336" t="s">
        <v>463</v>
      </c>
    </row>
    <row r="69" spans="1:67" s="333" customFormat="1" x14ac:dyDescent="0.25">
      <c r="A69" s="333" t="str">
        <f>+B69&amp;"-"&amp;C69&amp;"-"&amp;D69&amp;"-"&amp;E69&amp;"-"&amp;F69&amp;"-"&amp;G69&amp;"-"&amp;AV69</f>
        <v>A-2-0-4-0-0-10</v>
      </c>
      <c r="B69" s="334" t="str">
        <f t="shared" si="4"/>
        <v>A</v>
      </c>
      <c r="C69" s="334" t="str">
        <f t="shared" si="5"/>
        <v>2</v>
      </c>
      <c r="D69" s="334" t="str">
        <f t="shared" si="6"/>
        <v>0</v>
      </c>
      <c r="E69" s="334" t="str">
        <f t="shared" si="7"/>
        <v>4</v>
      </c>
      <c r="F69" s="334">
        <f t="shared" si="8"/>
        <v>0</v>
      </c>
      <c r="G69" s="334">
        <f t="shared" si="9"/>
        <v>0</v>
      </c>
      <c r="H69" s="334"/>
      <c r="I69" s="334"/>
      <c r="J69" s="334"/>
      <c r="K69" s="334"/>
      <c r="M69" s="347"/>
      <c r="N69" s="1601" t="s">
        <v>35</v>
      </c>
      <c r="O69" s="1984"/>
      <c r="P69" s="1601" t="s">
        <v>315</v>
      </c>
      <c r="Q69" s="1984"/>
      <c r="R69" s="1601" t="s">
        <v>313</v>
      </c>
      <c r="S69" s="1984"/>
      <c r="T69" s="1601" t="s">
        <v>316</v>
      </c>
      <c r="U69" s="1984"/>
      <c r="V69" s="1601"/>
      <c r="W69" s="1984"/>
      <c r="X69" s="1984"/>
      <c r="Y69" s="1601"/>
      <c r="Z69" s="1984"/>
      <c r="AA69" s="1984"/>
      <c r="AB69" s="1601"/>
      <c r="AC69" s="1984"/>
      <c r="AD69" s="1601"/>
      <c r="AE69" s="1984"/>
      <c r="AF69" s="1607" t="s">
        <v>239</v>
      </c>
      <c r="AG69" s="1984"/>
      <c r="AH69" s="1984"/>
      <c r="AI69" s="1984"/>
      <c r="AJ69" s="1984"/>
      <c r="AK69" s="1984"/>
      <c r="AL69" s="1984"/>
      <c r="AM69" s="1984"/>
      <c r="AN69" s="1601" t="s">
        <v>306</v>
      </c>
      <c r="AO69" s="1984"/>
      <c r="AP69" s="1984"/>
      <c r="AQ69" s="1984"/>
      <c r="AR69" s="1984"/>
      <c r="AS69" s="1601" t="s">
        <v>307</v>
      </c>
      <c r="AT69" s="1984"/>
      <c r="AU69" s="1984"/>
      <c r="AV69" s="335" t="s">
        <v>86</v>
      </c>
      <c r="AW69" s="1606" t="s">
        <v>308</v>
      </c>
      <c r="AX69" s="1984"/>
      <c r="AY69" s="1984"/>
      <c r="AZ69" s="1984"/>
      <c r="BA69" s="1984"/>
      <c r="BB69" s="1984"/>
      <c r="BC69" s="336">
        <v>10618500000</v>
      </c>
      <c r="BD69" s="336">
        <v>10182321293.559999</v>
      </c>
      <c r="BE69" s="336">
        <v>436178706.44</v>
      </c>
      <c r="BF69" s="337">
        <v>0</v>
      </c>
      <c r="BG69" s="336">
        <v>8627814941.2999992</v>
      </c>
      <c r="BH69" s="336">
        <v>1554506352.26</v>
      </c>
      <c r="BI69" s="336">
        <v>3657493511.23</v>
      </c>
      <c r="BJ69" s="336">
        <v>4970321430.0699997</v>
      </c>
      <c r="BK69" s="336">
        <v>3657493511.23</v>
      </c>
      <c r="BL69" s="337">
        <v>0</v>
      </c>
      <c r="BM69" s="336" t="s">
        <v>568</v>
      </c>
      <c r="BN69" s="337" t="s">
        <v>561</v>
      </c>
      <c r="BO69" s="336" t="s">
        <v>562</v>
      </c>
    </row>
    <row r="70" spans="1:67" s="324" customFormat="1" x14ac:dyDescent="0.25">
      <c r="B70" s="327" t="str">
        <f t="shared" si="4"/>
        <v>A</v>
      </c>
      <c r="C70" s="327" t="str">
        <f t="shared" si="5"/>
        <v>2</v>
      </c>
      <c r="D70" s="327" t="str">
        <f t="shared" si="6"/>
        <v>0</v>
      </c>
      <c r="E70" s="327" t="str">
        <f t="shared" si="7"/>
        <v>4</v>
      </c>
      <c r="F70" s="327" t="str">
        <f t="shared" si="8"/>
        <v>1</v>
      </c>
      <c r="G70" s="327">
        <f t="shared" si="9"/>
        <v>0</v>
      </c>
      <c r="H70" s="327"/>
      <c r="I70" s="327"/>
      <c r="J70" s="327"/>
      <c r="K70" s="327"/>
      <c r="M70" s="346"/>
      <c r="N70" s="1603" t="s">
        <v>35</v>
      </c>
      <c r="O70" s="1889"/>
      <c r="P70" s="1603" t="s">
        <v>315</v>
      </c>
      <c r="Q70" s="1889"/>
      <c r="R70" s="1603" t="s">
        <v>313</v>
      </c>
      <c r="S70" s="1889"/>
      <c r="T70" s="1603" t="s">
        <v>316</v>
      </c>
      <c r="U70" s="1889"/>
      <c r="V70" s="1603" t="s">
        <v>312</v>
      </c>
      <c r="W70" s="1889"/>
      <c r="X70" s="1889"/>
      <c r="Y70" s="1603"/>
      <c r="Z70" s="1889"/>
      <c r="AA70" s="1889"/>
      <c r="AB70" s="1603"/>
      <c r="AC70" s="1889"/>
      <c r="AD70" s="1603"/>
      <c r="AE70" s="1889"/>
      <c r="AF70" s="1605" t="s">
        <v>242</v>
      </c>
      <c r="AG70" s="1889"/>
      <c r="AH70" s="1889"/>
      <c r="AI70" s="1889"/>
      <c r="AJ70" s="1889"/>
      <c r="AK70" s="1889"/>
      <c r="AL70" s="1889"/>
      <c r="AM70" s="1889"/>
      <c r="AN70" s="1603" t="s">
        <v>306</v>
      </c>
      <c r="AO70" s="1889"/>
      <c r="AP70" s="1889"/>
      <c r="AQ70" s="1889"/>
      <c r="AR70" s="1889"/>
      <c r="AS70" s="1603" t="s">
        <v>307</v>
      </c>
      <c r="AT70" s="1889"/>
      <c r="AU70" s="1889"/>
      <c r="AV70" s="317" t="s">
        <v>86</v>
      </c>
      <c r="AW70" s="1604" t="s">
        <v>308</v>
      </c>
      <c r="AX70" s="1889"/>
      <c r="AY70" s="1889"/>
      <c r="AZ70" s="1889"/>
      <c r="BA70" s="1889"/>
      <c r="BB70" s="1889"/>
      <c r="BC70" s="318">
        <v>307000000</v>
      </c>
      <c r="BD70" s="318">
        <v>231642609.15000001</v>
      </c>
      <c r="BE70" s="318">
        <v>75357390.849999994</v>
      </c>
      <c r="BF70" s="319">
        <v>0</v>
      </c>
      <c r="BG70" s="318">
        <v>208021013.44999999</v>
      </c>
      <c r="BH70" s="318">
        <v>23621595.699999999</v>
      </c>
      <c r="BI70" s="318">
        <v>6675031</v>
      </c>
      <c r="BJ70" s="318">
        <v>201345982.44999999</v>
      </c>
      <c r="BK70" s="318">
        <v>6675031</v>
      </c>
      <c r="BL70" s="319">
        <v>0</v>
      </c>
      <c r="BM70" s="319" t="s">
        <v>569</v>
      </c>
      <c r="BN70" s="319" t="s">
        <v>463</v>
      </c>
      <c r="BO70" s="319" t="s">
        <v>463</v>
      </c>
    </row>
    <row r="71" spans="1:67" s="333" customFormat="1" x14ac:dyDescent="0.25">
      <c r="A71" s="333" t="str">
        <f>+B71&amp;"-"&amp;C71&amp;"-"&amp;D71&amp;"-"&amp;E71&amp;"-"&amp;F71&amp;"-"&amp;G71&amp;"-"&amp;AV71</f>
        <v>A-2-0-4-1-6-10</v>
      </c>
      <c r="B71" s="334" t="str">
        <f t="shared" si="4"/>
        <v>A</v>
      </c>
      <c r="C71" s="334" t="str">
        <f t="shared" si="5"/>
        <v>2</v>
      </c>
      <c r="D71" s="334" t="str">
        <f t="shared" si="6"/>
        <v>0</v>
      </c>
      <c r="E71" s="334" t="str">
        <f t="shared" si="7"/>
        <v>4</v>
      </c>
      <c r="F71" s="334" t="str">
        <f t="shared" si="8"/>
        <v>1</v>
      </c>
      <c r="G71" s="334" t="str">
        <f t="shared" si="9"/>
        <v>6</v>
      </c>
      <c r="H71" s="334"/>
      <c r="I71" s="334"/>
      <c r="J71" s="334"/>
      <c r="K71" s="334"/>
      <c r="M71" s="347"/>
      <c r="N71" s="1601" t="s">
        <v>35</v>
      </c>
      <c r="O71" s="1984"/>
      <c r="P71" s="1601" t="s">
        <v>315</v>
      </c>
      <c r="Q71" s="1984"/>
      <c r="R71" s="1601" t="s">
        <v>313</v>
      </c>
      <c r="S71" s="1984"/>
      <c r="T71" s="1601" t="s">
        <v>316</v>
      </c>
      <c r="U71" s="1984"/>
      <c r="V71" s="1601" t="s">
        <v>312</v>
      </c>
      <c r="W71" s="1984"/>
      <c r="X71" s="1984"/>
      <c r="Y71" s="1601" t="s">
        <v>325</v>
      </c>
      <c r="Z71" s="1984"/>
      <c r="AA71" s="1984"/>
      <c r="AB71" s="1601"/>
      <c r="AC71" s="1984"/>
      <c r="AD71" s="1601"/>
      <c r="AE71" s="1984"/>
      <c r="AF71" s="1607" t="s">
        <v>69</v>
      </c>
      <c r="AG71" s="1984"/>
      <c r="AH71" s="1984"/>
      <c r="AI71" s="1984"/>
      <c r="AJ71" s="1984"/>
      <c r="AK71" s="1984"/>
      <c r="AL71" s="1984"/>
      <c r="AM71" s="1984"/>
      <c r="AN71" s="1601" t="s">
        <v>306</v>
      </c>
      <c r="AO71" s="1984"/>
      <c r="AP71" s="1984"/>
      <c r="AQ71" s="1984"/>
      <c r="AR71" s="1984"/>
      <c r="AS71" s="1601" t="s">
        <v>307</v>
      </c>
      <c r="AT71" s="1984"/>
      <c r="AU71" s="1984"/>
      <c r="AV71" s="335" t="s">
        <v>86</v>
      </c>
      <c r="AW71" s="1606" t="s">
        <v>308</v>
      </c>
      <c r="AX71" s="1984"/>
      <c r="AY71" s="1984"/>
      <c r="AZ71" s="1984"/>
      <c r="BA71" s="1984"/>
      <c r="BB71" s="1984"/>
      <c r="BC71" s="336">
        <v>75000000</v>
      </c>
      <c r="BD71" s="336">
        <v>400000</v>
      </c>
      <c r="BE71" s="336">
        <v>74600000</v>
      </c>
      <c r="BF71" s="337">
        <v>0</v>
      </c>
      <c r="BG71" s="336">
        <v>400000</v>
      </c>
      <c r="BH71" s="337">
        <v>0</v>
      </c>
      <c r="BI71" s="336">
        <v>400000</v>
      </c>
      <c r="BJ71" s="337">
        <v>0</v>
      </c>
      <c r="BK71" s="336">
        <v>400000</v>
      </c>
      <c r="BL71" s="337">
        <v>0</v>
      </c>
      <c r="BM71" s="336" t="s">
        <v>571</v>
      </c>
      <c r="BN71" s="337" t="s">
        <v>463</v>
      </c>
      <c r="BO71" s="336" t="s">
        <v>463</v>
      </c>
    </row>
    <row r="72" spans="1:67" s="333" customFormat="1" x14ac:dyDescent="0.25">
      <c r="A72" s="333" t="str">
        <f>+B72&amp;"-"&amp;C72&amp;"-"&amp;D72&amp;"-"&amp;E72&amp;"-"&amp;F72&amp;"-"&amp;G72&amp;"-"&amp;AV72</f>
        <v>A-2-0-4-1-8-10</v>
      </c>
      <c r="B72" s="334" t="str">
        <f t="shared" si="4"/>
        <v>A</v>
      </c>
      <c r="C72" s="334" t="str">
        <f t="shared" si="5"/>
        <v>2</v>
      </c>
      <c r="D72" s="334" t="str">
        <f t="shared" si="6"/>
        <v>0</v>
      </c>
      <c r="E72" s="334" t="str">
        <f t="shared" si="7"/>
        <v>4</v>
      </c>
      <c r="F72" s="334" t="str">
        <f t="shared" si="8"/>
        <v>1</v>
      </c>
      <c r="G72" s="334" t="str">
        <f t="shared" si="9"/>
        <v>8</v>
      </c>
      <c r="H72" s="334"/>
      <c r="I72" s="334"/>
      <c r="J72" s="334"/>
      <c r="K72" s="334"/>
      <c r="M72" s="347"/>
      <c r="N72" s="1601" t="s">
        <v>35</v>
      </c>
      <c r="O72" s="1984"/>
      <c r="P72" s="1601" t="s">
        <v>315</v>
      </c>
      <c r="Q72" s="1984"/>
      <c r="R72" s="1601" t="s">
        <v>313</v>
      </c>
      <c r="S72" s="1984"/>
      <c r="T72" s="1601" t="s">
        <v>316</v>
      </c>
      <c r="U72" s="1984"/>
      <c r="V72" s="1601" t="s">
        <v>312</v>
      </c>
      <c r="W72" s="1984"/>
      <c r="X72" s="1984"/>
      <c r="Y72" s="1601" t="s">
        <v>327</v>
      </c>
      <c r="Z72" s="1984"/>
      <c r="AA72" s="1984"/>
      <c r="AB72" s="1601"/>
      <c r="AC72" s="1984"/>
      <c r="AD72" s="1601"/>
      <c r="AE72" s="1984"/>
      <c r="AF72" s="1607" t="s">
        <v>70</v>
      </c>
      <c r="AG72" s="1984"/>
      <c r="AH72" s="1984"/>
      <c r="AI72" s="1984"/>
      <c r="AJ72" s="1984"/>
      <c r="AK72" s="1984"/>
      <c r="AL72" s="1984"/>
      <c r="AM72" s="1984"/>
      <c r="AN72" s="1601" t="s">
        <v>306</v>
      </c>
      <c r="AO72" s="1984"/>
      <c r="AP72" s="1984"/>
      <c r="AQ72" s="1984"/>
      <c r="AR72" s="1984"/>
      <c r="AS72" s="1601" t="s">
        <v>307</v>
      </c>
      <c r="AT72" s="1984"/>
      <c r="AU72" s="1984"/>
      <c r="AV72" s="335" t="s">
        <v>86</v>
      </c>
      <c r="AW72" s="1606" t="s">
        <v>308</v>
      </c>
      <c r="AX72" s="1984"/>
      <c r="AY72" s="1984"/>
      <c r="AZ72" s="1984"/>
      <c r="BA72" s="1984"/>
      <c r="BB72" s="1984"/>
      <c r="BC72" s="336">
        <v>232000000</v>
      </c>
      <c r="BD72" s="336">
        <v>231242609.15000001</v>
      </c>
      <c r="BE72" s="336">
        <v>757390.85</v>
      </c>
      <c r="BF72" s="337">
        <v>0</v>
      </c>
      <c r="BG72" s="336">
        <v>207621013.44999999</v>
      </c>
      <c r="BH72" s="336">
        <v>23621595.699999999</v>
      </c>
      <c r="BI72" s="336">
        <v>6275031</v>
      </c>
      <c r="BJ72" s="336">
        <v>201345982.44999999</v>
      </c>
      <c r="BK72" s="336">
        <v>6275031</v>
      </c>
      <c r="BL72" s="337">
        <v>0</v>
      </c>
      <c r="BM72" s="336" t="s">
        <v>572</v>
      </c>
      <c r="BN72" s="337" t="s">
        <v>463</v>
      </c>
      <c r="BO72" s="336" t="s">
        <v>463</v>
      </c>
    </row>
    <row r="73" spans="1:67" s="324" customFormat="1" x14ac:dyDescent="0.25">
      <c r="B73" s="327" t="str">
        <f t="shared" si="4"/>
        <v>A</v>
      </c>
      <c r="C73" s="327" t="str">
        <f t="shared" si="5"/>
        <v>2</v>
      </c>
      <c r="D73" s="327" t="str">
        <f t="shared" si="6"/>
        <v>0</v>
      </c>
      <c r="E73" s="327" t="str">
        <f t="shared" si="7"/>
        <v>4</v>
      </c>
      <c r="F73" s="327" t="str">
        <f t="shared" si="8"/>
        <v>2</v>
      </c>
      <c r="G73" s="327">
        <f t="shared" si="9"/>
        <v>0</v>
      </c>
      <c r="H73" s="327"/>
      <c r="I73" s="327"/>
      <c r="J73" s="327"/>
      <c r="K73" s="327"/>
      <c r="M73" s="346"/>
      <c r="N73" s="1603" t="s">
        <v>35</v>
      </c>
      <c r="O73" s="1889"/>
      <c r="P73" s="1603" t="s">
        <v>315</v>
      </c>
      <c r="Q73" s="1889"/>
      <c r="R73" s="1603" t="s">
        <v>313</v>
      </c>
      <c r="S73" s="1889"/>
      <c r="T73" s="1603" t="s">
        <v>316</v>
      </c>
      <c r="U73" s="1889"/>
      <c r="V73" s="1603" t="s">
        <v>315</v>
      </c>
      <c r="W73" s="1889"/>
      <c r="X73" s="1889"/>
      <c r="Y73" s="1603"/>
      <c r="Z73" s="1889"/>
      <c r="AA73" s="1889"/>
      <c r="AB73" s="1603"/>
      <c r="AC73" s="1889"/>
      <c r="AD73" s="1603"/>
      <c r="AE73" s="1889"/>
      <c r="AF73" s="1605" t="s">
        <v>244</v>
      </c>
      <c r="AG73" s="1889"/>
      <c r="AH73" s="1889"/>
      <c r="AI73" s="1889"/>
      <c r="AJ73" s="1889"/>
      <c r="AK73" s="1889"/>
      <c r="AL73" s="1889"/>
      <c r="AM73" s="1889"/>
      <c r="AN73" s="1603" t="s">
        <v>306</v>
      </c>
      <c r="AO73" s="1889"/>
      <c r="AP73" s="1889"/>
      <c r="AQ73" s="1889"/>
      <c r="AR73" s="1889"/>
      <c r="AS73" s="1603" t="s">
        <v>307</v>
      </c>
      <c r="AT73" s="1889"/>
      <c r="AU73" s="1889"/>
      <c r="AV73" s="317" t="s">
        <v>86</v>
      </c>
      <c r="AW73" s="1604" t="s">
        <v>308</v>
      </c>
      <c r="AX73" s="1889"/>
      <c r="AY73" s="1889"/>
      <c r="AZ73" s="1889"/>
      <c r="BA73" s="1889"/>
      <c r="BB73" s="1889"/>
      <c r="BC73" s="318">
        <v>32000000</v>
      </c>
      <c r="BD73" s="318">
        <v>27371990</v>
      </c>
      <c r="BE73" s="318">
        <v>4628010</v>
      </c>
      <c r="BF73" s="319">
        <v>0</v>
      </c>
      <c r="BG73" s="318">
        <v>2000000</v>
      </c>
      <c r="BH73" s="318">
        <v>25371990</v>
      </c>
      <c r="BI73" s="318">
        <v>2000000</v>
      </c>
      <c r="BJ73" s="319">
        <v>0</v>
      </c>
      <c r="BK73" s="318">
        <v>2000000</v>
      </c>
      <c r="BL73" s="319">
        <v>0</v>
      </c>
      <c r="BM73" s="319" t="s">
        <v>566</v>
      </c>
      <c r="BN73" s="319" t="s">
        <v>463</v>
      </c>
      <c r="BO73" s="319" t="s">
        <v>463</v>
      </c>
    </row>
    <row r="74" spans="1:67" s="333" customFormat="1" x14ac:dyDescent="0.25">
      <c r="A74" s="333" t="str">
        <f>+B74&amp;"-"&amp;C74&amp;"-"&amp;D74&amp;"-"&amp;E74&amp;"-"&amp;F74&amp;"-"&amp;G74&amp;"-"&amp;AV74</f>
        <v>A-2-0-4-2-1-10</v>
      </c>
      <c r="B74" s="334" t="str">
        <f t="shared" si="4"/>
        <v>A</v>
      </c>
      <c r="C74" s="334" t="str">
        <f t="shared" si="5"/>
        <v>2</v>
      </c>
      <c r="D74" s="334" t="str">
        <f t="shared" si="6"/>
        <v>0</v>
      </c>
      <c r="E74" s="334" t="str">
        <f t="shared" si="7"/>
        <v>4</v>
      </c>
      <c r="F74" s="334" t="str">
        <f t="shared" si="8"/>
        <v>2</v>
      </c>
      <c r="G74" s="334" t="str">
        <f t="shared" si="9"/>
        <v>1</v>
      </c>
      <c r="H74" s="334"/>
      <c r="I74" s="334"/>
      <c r="J74" s="334"/>
      <c r="K74" s="334"/>
      <c r="M74" s="347"/>
      <c r="N74" s="1601" t="s">
        <v>35</v>
      </c>
      <c r="O74" s="1984"/>
      <c r="P74" s="1601" t="s">
        <v>315</v>
      </c>
      <c r="Q74" s="1984"/>
      <c r="R74" s="1601" t="s">
        <v>313</v>
      </c>
      <c r="S74" s="1984"/>
      <c r="T74" s="1601" t="s">
        <v>316</v>
      </c>
      <c r="U74" s="1984"/>
      <c r="V74" s="1601" t="s">
        <v>315</v>
      </c>
      <c r="W74" s="1984"/>
      <c r="X74" s="1984"/>
      <c r="Y74" s="1601" t="s">
        <v>312</v>
      </c>
      <c r="Z74" s="1984"/>
      <c r="AA74" s="1984"/>
      <c r="AB74" s="1601"/>
      <c r="AC74" s="1984"/>
      <c r="AD74" s="1601"/>
      <c r="AE74" s="1984"/>
      <c r="AF74" s="1607" t="s">
        <v>71</v>
      </c>
      <c r="AG74" s="1984"/>
      <c r="AH74" s="1984"/>
      <c r="AI74" s="1984"/>
      <c r="AJ74" s="1984"/>
      <c r="AK74" s="1984"/>
      <c r="AL74" s="1984"/>
      <c r="AM74" s="1984"/>
      <c r="AN74" s="1601" t="s">
        <v>306</v>
      </c>
      <c r="AO74" s="1984"/>
      <c r="AP74" s="1984"/>
      <c r="AQ74" s="1984"/>
      <c r="AR74" s="1984"/>
      <c r="AS74" s="1601" t="s">
        <v>307</v>
      </c>
      <c r="AT74" s="1984"/>
      <c r="AU74" s="1984"/>
      <c r="AV74" s="335" t="s">
        <v>86</v>
      </c>
      <c r="AW74" s="1606" t="s">
        <v>308</v>
      </c>
      <c r="AX74" s="1984"/>
      <c r="AY74" s="1984"/>
      <c r="AZ74" s="1984"/>
      <c r="BA74" s="1984"/>
      <c r="BB74" s="1984"/>
      <c r="BC74" s="336">
        <v>27000000</v>
      </c>
      <c r="BD74" s="336">
        <v>26371990</v>
      </c>
      <c r="BE74" s="336">
        <v>628010</v>
      </c>
      <c r="BF74" s="337">
        <v>0</v>
      </c>
      <c r="BG74" s="336">
        <v>1000000</v>
      </c>
      <c r="BH74" s="336">
        <v>25371990</v>
      </c>
      <c r="BI74" s="336">
        <v>1000000</v>
      </c>
      <c r="BJ74" s="337">
        <v>0</v>
      </c>
      <c r="BK74" s="336">
        <v>1000000</v>
      </c>
      <c r="BL74" s="337">
        <v>0</v>
      </c>
      <c r="BM74" s="336" t="s">
        <v>567</v>
      </c>
      <c r="BN74" s="337" t="s">
        <v>463</v>
      </c>
      <c r="BO74" s="336" t="s">
        <v>463</v>
      </c>
    </row>
    <row r="75" spans="1:67" s="333" customFormat="1" x14ac:dyDescent="0.25">
      <c r="A75" s="333" t="str">
        <f>+B75&amp;"-"&amp;C75&amp;"-"&amp;D75&amp;"-"&amp;E75&amp;"-"&amp;F75&amp;"-"&amp;G75&amp;"-"&amp;AV75</f>
        <v>A-2-0-4-2-2-10</v>
      </c>
      <c r="B75" s="334" t="str">
        <f t="shared" si="4"/>
        <v>A</v>
      </c>
      <c r="C75" s="334" t="str">
        <f t="shared" si="5"/>
        <v>2</v>
      </c>
      <c r="D75" s="334" t="str">
        <f t="shared" si="6"/>
        <v>0</v>
      </c>
      <c r="E75" s="334" t="str">
        <f t="shared" si="7"/>
        <v>4</v>
      </c>
      <c r="F75" s="334" t="str">
        <f t="shared" si="8"/>
        <v>2</v>
      </c>
      <c r="G75" s="334" t="str">
        <f t="shared" si="9"/>
        <v>2</v>
      </c>
      <c r="H75" s="334"/>
      <c r="I75" s="334"/>
      <c r="J75" s="334"/>
      <c r="K75" s="334"/>
      <c r="M75" s="347"/>
      <c r="N75" s="1601" t="s">
        <v>35</v>
      </c>
      <c r="O75" s="1984"/>
      <c r="P75" s="1601" t="s">
        <v>315</v>
      </c>
      <c r="Q75" s="1984"/>
      <c r="R75" s="1601" t="s">
        <v>313</v>
      </c>
      <c r="S75" s="1984"/>
      <c r="T75" s="1601" t="s">
        <v>316</v>
      </c>
      <c r="U75" s="1984"/>
      <c r="V75" s="1601" t="s">
        <v>315</v>
      </c>
      <c r="W75" s="1984"/>
      <c r="X75" s="1984"/>
      <c r="Y75" s="1601" t="s">
        <v>315</v>
      </c>
      <c r="Z75" s="1984"/>
      <c r="AA75" s="1984"/>
      <c r="AB75" s="1601"/>
      <c r="AC75" s="1984"/>
      <c r="AD75" s="1601"/>
      <c r="AE75" s="1984"/>
      <c r="AF75" s="1607" t="s">
        <v>72</v>
      </c>
      <c r="AG75" s="1984"/>
      <c r="AH75" s="1984"/>
      <c r="AI75" s="1984"/>
      <c r="AJ75" s="1984"/>
      <c r="AK75" s="1984"/>
      <c r="AL75" s="1984"/>
      <c r="AM75" s="1984"/>
      <c r="AN75" s="1601" t="s">
        <v>306</v>
      </c>
      <c r="AO75" s="1984"/>
      <c r="AP75" s="1984"/>
      <c r="AQ75" s="1984"/>
      <c r="AR75" s="1984"/>
      <c r="AS75" s="1601" t="s">
        <v>307</v>
      </c>
      <c r="AT75" s="1984"/>
      <c r="AU75" s="1984"/>
      <c r="AV75" s="335" t="s">
        <v>86</v>
      </c>
      <c r="AW75" s="1606" t="s">
        <v>308</v>
      </c>
      <c r="AX75" s="1984"/>
      <c r="AY75" s="1984"/>
      <c r="AZ75" s="1984"/>
      <c r="BA75" s="1984"/>
      <c r="BB75" s="1984"/>
      <c r="BC75" s="336">
        <v>5000000</v>
      </c>
      <c r="BD75" s="336">
        <v>1000000</v>
      </c>
      <c r="BE75" s="336">
        <v>4000000</v>
      </c>
      <c r="BF75" s="337">
        <v>0</v>
      </c>
      <c r="BG75" s="336">
        <v>1000000</v>
      </c>
      <c r="BH75" s="337">
        <v>0</v>
      </c>
      <c r="BI75" s="336">
        <v>1000000</v>
      </c>
      <c r="BJ75" s="337">
        <v>0</v>
      </c>
      <c r="BK75" s="336">
        <v>1000000</v>
      </c>
      <c r="BL75" s="337">
        <v>0</v>
      </c>
      <c r="BM75" s="336" t="s">
        <v>567</v>
      </c>
      <c r="BN75" s="337" t="s">
        <v>463</v>
      </c>
      <c r="BO75" s="336" t="s">
        <v>463</v>
      </c>
    </row>
    <row r="76" spans="1:67" s="324" customFormat="1" ht="14.45" customHeight="1" x14ac:dyDescent="0.25">
      <c r="B76" s="327" t="str">
        <f t="shared" si="4"/>
        <v>A</v>
      </c>
      <c r="C76" s="327" t="str">
        <f t="shared" si="5"/>
        <v>2</v>
      </c>
      <c r="D76" s="327" t="str">
        <f t="shared" si="6"/>
        <v>0</v>
      </c>
      <c r="E76" s="327" t="str">
        <f t="shared" si="7"/>
        <v>4</v>
      </c>
      <c r="F76" s="327" t="str">
        <f t="shared" si="8"/>
        <v>4</v>
      </c>
      <c r="G76" s="327">
        <f t="shared" si="9"/>
        <v>0</v>
      </c>
      <c r="H76" s="327"/>
      <c r="I76" s="327"/>
      <c r="J76" s="327"/>
      <c r="K76" s="327"/>
      <c r="M76" s="346"/>
      <c r="N76" s="1603" t="s">
        <v>35</v>
      </c>
      <c r="O76" s="1889"/>
      <c r="P76" s="1603" t="s">
        <v>315</v>
      </c>
      <c r="Q76" s="1889"/>
      <c r="R76" s="1603" t="s">
        <v>313</v>
      </c>
      <c r="S76" s="1889"/>
      <c r="T76" s="1603" t="s">
        <v>316</v>
      </c>
      <c r="U76" s="1889"/>
      <c r="V76" s="1603" t="s">
        <v>316</v>
      </c>
      <c r="W76" s="1889"/>
      <c r="X76" s="1889"/>
      <c r="Y76" s="1603"/>
      <c r="Z76" s="1889"/>
      <c r="AA76" s="1889"/>
      <c r="AB76" s="1603"/>
      <c r="AC76" s="1889"/>
      <c r="AD76" s="1603"/>
      <c r="AE76" s="1889"/>
      <c r="AF76" s="1605" t="s">
        <v>246</v>
      </c>
      <c r="AG76" s="1889"/>
      <c r="AH76" s="1889"/>
      <c r="AI76" s="1889"/>
      <c r="AJ76" s="1889"/>
      <c r="AK76" s="1889"/>
      <c r="AL76" s="1889"/>
      <c r="AM76" s="1889"/>
      <c r="AN76" s="1603" t="s">
        <v>306</v>
      </c>
      <c r="AO76" s="1889"/>
      <c r="AP76" s="1889"/>
      <c r="AQ76" s="1889"/>
      <c r="AR76" s="1889"/>
      <c r="AS76" s="1603" t="s">
        <v>307</v>
      </c>
      <c r="AT76" s="1889"/>
      <c r="AU76" s="1889"/>
      <c r="AV76" s="317" t="s">
        <v>86</v>
      </c>
      <c r="AW76" s="1604" t="s">
        <v>308</v>
      </c>
      <c r="AX76" s="1889"/>
      <c r="AY76" s="1889"/>
      <c r="AZ76" s="1889"/>
      <c r="BA76" s="1889"/>
      <c r="BB76" s="1889"/>
      <c r="BC76" s="318">
        <v>276103744</v>
      </c>
      <c r="BD76" s="318">
        <v>244064995</v>
      </c>
      <c r="BE76" s="318">
        <v>32038749</v>
      </c>
      <c r="BF76" s="319">
        <v>0</v>
      </c>
      <c r="BG76" s="318">
        <v>191914515</v>
      </c>
      <c r="BH76" s="318">
        <v>52150480</v>
      </c>
      <c r="BI76" s="318">
        <v>72732941</v>
      </c>
      <c r="BJ76" s="318">
        <v>119181574</v>
      </c>
      <c r="BK76" s="318">
        <v>72732941</v>
      </c>
      <c r="BL76" s="319">
        <v>0</v>
      </c>
      <c r="BM76" s="318" t="s">
        <v>573</v>
      </c>
      <c r="BN76" s="318" t="s">
        <v>574</v>
      </c>
      <c r="BO76" s="319" t="s">
        <v>463</v>
      </c>
    </row>
    <row r="77" spans="1:67" s="333" customFormat="1" x14ac:dyDescent="0.25">
      <c r="A77" s="333" t="str">
        <f t="shared" ref="A77:A84" si="12">+B77&amp;"-"&amp;C77&amp;"-"&amp;D77&amp;"-"&amp;E77&amp;"-"&amp;F77&amp;"-"&amp;G77&amp;"-"&amp;AV77</f>
        <v>A-2-0-4-4-1-10</v>
      </c>
      <c r="B77" s="334" t="str">
        <f t="shared" si="4"/>
        <v>A</v>
      </c>
      <c r="C77" s="334" t="str">
        <f t="shared" si="5"/>
        <v>2</v>
      </c>
      <c r="D77" s="334" t="str">
        <f t="shared" si="6"/>
        <v>0</v>
      </c>
      <c r="E77" s="334" t="str">
        <f t="shared" si="7"/>
        <v>4</v>
      </c>
      <c r="F77" s="334" t="str">
        <f t="shared" si="8"/>
        <v>4</v>
      </c>
      <c r="G77" s="334" t="str">
        <f t="shared" si="9"/>
        <v>1</v>
      </c>
      <c r="H77" s="334"/>
      <c r="I77" s="334"/>
      <c r="J77" s="334"/>
      <c r="K77" s="334"/>
      <c r="M77" s="347"/>
      <c r="N77" s="1601" t="s">
        <v>35</v>
      </c>
      <c r="O77" s="1984"/>
      <c r="P77" s="1601" t="s">
        <v>315</v>
      </c>
      <c r="Q77" s="1984"/>
      <c r="R77" s="1601" t="s">
        <v>313</v>
      </c>
      <c r="S77" s="1984"/>
      <c r="T77" s="1601" t="s">
        <v>316</v>
      </c>
      <c r="U77" s="1984"/>
      <c r="V77" s="1601" t="s">
        <v>316</v>
      </c>
      <c r="W77" s="1984"/>
      <c r="X77" s="1984"/>
      <c r="Y77" s="1601" t="s">
        <v>312</v>
      </c>
      <c r="Z77" s="1984"/>
      <c r="AA77" s="1984"/>
      <c r="AB77" s="1601"/>
      <c r="AC77" s="1984"/>
      <c r="AD77" s="1601"/>
      <c r="AE77" s="1984"/>
      <c r="AF77" s="1607" t="s">
        <v>73</v>
      </c>
      <c r="AG77" s="1984"/>
      <c r="AH77" s="1984"/>
      <c r="AI77" s="1984"/>
      <c r="AJ77" s="1984"/>
      <c r="AK77" s="1984"/>
      <c r="AL77" s="1984"/>
      <c r="AM77" s="1984"/>
      <c r="AN77" s="1601" t="s">
        <v>306</v>
      </c>
      <c r="AO77" s="1984"/>
      <c r="AP77" s="1984"/>
      <c r="AQ77" s="1984"/>
      <c r="AR77" s="1984"/>
      <c r="AS77" s="1601" t="s">
        <v>307</v>
      </c>
      <c r="AT77" s="1984"/>
      <c r="AU77" s="1984"/>
      <c r="AV77" s="335" t="s">
        <v>86</v>
      </c>
      <c r="AW77" s="1606" t="s">
        <v>308</v>
      </c>
      <c r="AX77" s="1984"/>
      <c r="AY77" s="1984"/>
      <c r="AZ77" s="1984"/>
      <c r="BA77" s="1984"/>
      <c r="BB77" s="1984"/>
      <c r="BC77" s="336">
        <v>180000000</v>
      </c>
      <c r="BD77" s="336">
        <v>178000000</v>
      </c>
      <c r="BE77" s="336">
        <v>2000000</v>
      </c>
      <c r="BF77" s="337">
        <v>0</v>
      </c>
      <c r="BG77" s="336">
        <v>151700000</v>
      </c>
      <c r="BH77" s="336">
        <v>26300000</v>
      </c>
      <c r="BI77" s="336">
        <v>49654426</v>
      </c>
      <c r="BJ77" s="336">
        <v>102045574</v>
      </c>
      <c r="BK77" s="336">
        <v>49654426</v>
      </c>
      <c r="BL77" s="337">
        <v>0</v>
      </c>
      <c r="BM77" s="336" t="s">
        <v>575</v>
      </c>
      <c r="BN77" s="337" t="s">
        <v>574</v>
      </c>
      <c r="BO77" s="336" t="s">
        <v>463</v>
      </c>
    </row>
    <row r="78" spans="1:67" s="333" customFormat="1" x14ac:dyDescent="0.25">
      <c r="A78" s="333" t="str">
        <f t="shared" si="12"/>
        <v>A-2-0-4-4-6-10</v>
      </c>
      <c r="B78" s="334" t="str">
        <f t="shared" si="4"/>
        <v>A</v>
      </c>
      <c r="C78" s="334" t="str">
        <f t="shared" si="5"/>
        <v>2</v>
      </c>
      <c r="D78" s="334" t="str">
        <f t="shared" si="6"/>
        <v>0</v>
      </c>
      <c r="E78" s="334" t="str">
        <f t="shared" si="7"/>
        <v>4</v>
      </c>
      <c r="F78" s="334" t="str">
        <f t="shared" si="8"/>
        <v>4</v>
      </c>
      <c r="G78" s="334" t="str">
        <f t="shared" si="9"/>
        <v>6</v>
      </c>
      <c r="H78" s="334"/>
      <c r="I78" s="334"/>
      <c r="J78" s="334"/>
      <c r="K78" s="334"/>
      <c r="M78" s="347"/>
      <c r="N78" s="1601" t="s">
        <v>35</v>
      </c>
      <c r="O78" s="1984"/>
      <c r="P78" s="1601" t="s">
        <v>315</v>
      </c>
      <c r="Q78" s="1984"/>
      <c r="R78" s="1601" t="s">
        <v>313</v>
      </c>
      <c r="S78" s="1984"/>
      <c r="T78" s="1601" t="s">
        <v>316</v>
      </c>
      <c r="U78" s="1984"/>
      <c r="V78" s="1601" t="s">
        <v>316</v>
      </c>
      <c r="W78" s="1984"/>
      <c r="X78" s="1984"/>
      <c r="Y78" s="1601" t="s">
        <v>325</v>
      </c>
      <c r="Z78" s="1984"/>
      <c r="AA78" s="1984"/>
      <c r="AB78" s="1601"/>
      <c r="AC78" s="1984"/>
      <c r="AD78" s="1601"/>
      <c r="AE78" s="1984"/>
      <c r="AF78" s="1607" t="s">
        <v>74</v>
      </c>
      <c r="AG78" s="1984"/>
      <c r="AH78" s="1984"/>
      <c r="AI78" s="1984"/>
      <c r="AJ78" s="1984"/>
      <c r="AK78" s="1984"/>
      <c r="AL78" s="1984"/>
      <c r="AM78" s="1984"/>
      <c r="AN78" s="1601" t="s">
        <v>306</v>
      </c>
      <c r="AO78" s="1984"/>
      <c r="AP78" s="1984"/>
      <c r="AQ78" s="1984"/>
      <c r="AR78" s="1984"/>
      <c r="AS78" s="1601" t="s">
        <v>307</v>
      </c>
      <c r="AT78" s="1984"/>
      <c r="AU78" s="1984"/>
      <c r="AV78" s="335" t="s">
        <v>86</v>
      </c>
      <c r="AW78" s="1606" t="s">
        <v>308</v>
      </c>
      <c r="AX78" s="1984"/>
      <c r="AY78" s="1984"/>
      <c r="AZ78" s="1984"/>
      <c r="BA78" s="1984"/>
      <c r="BB78" s="1984"/>
      <c r="BC78" s="336">
        <v>20000000</v>
      </c>
      <c r="BD78" s="337">
        <v>0</v>
      </c>
      <c r="BE78" s="336">
        <v>20000000</v>
      </c>
      <c r="BF78" s="337">
        <v>0</v>
      </c>
      <c r="BG78" s="337">
        <v>0</v>
      </c>
      <c r="BH78" s="337">
        <v>0</v>
      </c>
      <c r="BI78" s="337">
        <v>0</v>
      </c>
      <c r="BJ78" s="337">
        <v>0</v>
      </c>
      <c r="BK78" s="337">
        <v>0</v>
      </c>
      <c r="BL78" s="337">
        <v>0</v>
      </c>
      <c r="BM78" s="336" t="s">
        <v>463</v>
      </c>
      <c r="BN78" s="337" t="s">
        <v>463</v>
      </c>
      <c r="BO78" s="336" t="s">
        <v>463</v>
      </c>
    </row>
    <row r="79" spans="1:67" s="333" customFormat="1" x14ac:dyDescent="0.25">
      <c r="A79" s="333" t="str">
        <f t="shared" si="12"/>
        <v>A-2-0-4-4-9-10</v>
      </c>
      <c r="B79" s="334" t="str">
        <f t="shared" si="4"/>
        <v>A</v>
      </c>
      <c r="C79" s="334" t="str">
        <f t="shared" si="5"/>
        <v>2</v>
      </c>
      <c r="D79" s="334" t="str">
        <f t="shared" si="6"/>
        <v>0</v>
      </c>
      <c r="E79" s="334" t="str">
        <f t="shared" si="7"/>
        <v>4</v>
      </c>
      <c r="F79" s="334" t="str">
        <f t="shared" si="8"/>
        <v>4</v>
      </c>
      <c r="G79" s="334" t="str">
        <f t="shared" si="9"/>
        <v>9</v>
      </c>
      <c r="H79" s="334"/>
      <c r="I79" s="334"/>
      <c r="J79" s="334"/>
      <c r="K79" s="334"/>
      <c r="M79" s="347"/>
      <c r="N79" s="1601" t="s">
        <v>35</v>
      </c>
      <c r="O79" s="1984"/>
      <c r="P79" s="1601" t="s">
        <v>315</v>
      </c>
      <c r="Q79" s="1984"/>
      <c r="R79" s="1601" t="s">
        <v>313</v>
      </c>
      <c r="S79" s="1984"/>
      <c r="T79" s="1601" t="s">
        <v>316</v>
      </c>
      <c r="U79" s="1984"/>
      <c r="V79" s="1601" t="s">
        <v>316</v>
      </c>
      <c r="W79" s="1984"/>
      <c r="X79" s="1984"/>
      <c r="Y79" s="1601" t="s">
        <v>321</v>
      </c>
      <c r="Z79" s="1984"/>
      <c r="AA79" s="1984"/>
      <c r="AB79" s="1601"/>
      <c r="AC79" s="1984"/>
      <c r="AD79" s="1601"/>
      <c r="AE79" s="1984"/>
      <c r="AF79" s="1607" t="s">
        <v>75</v>
      </c>
      <c r="AG79" s="1984"/>
      <c r="AH79" s="1984"/>
      <c r="AI79" s="1984"/>
      <c r="AJ79" s="1984"/>
      <c r="AK79" s="1984"/>
      <c r="AL79" s="1984"/>
      <c r="AM79" s="1984"/>
      <c r="AN79" s="1601" t="s">
        <v>306</v>
      </c>
      <c r="AO79" s="1984"/>
      <c r="AP79" s="1984"/>
      <c r="AQ79" s="1984"/>
      <c r="AR79" s="1984"/>
      <c r="AS79" s="1601" t="s">
        <v>307</v>
      </c>
      <c r="AT79" s="1984"/>
      <c r="AU79" s="1984"/>
      <c r="AV79" s="335" t="s">
        <v>86</v>
      </c>
      <c r="AW79" s="1606" t="s">
        <v>308</v>
      </c>
      <c r="AX79" s="1984"/>
      <c r="AY79" s="1984"/>
      <c r="AZ79" s="1984"/>
      <c r="BA79" s="1984"/>
      <c r="BB79" s="1984"/>
      <c r="BC79" s="336">
        <v>10000000</v>
      </c>
      <c r="BD79" s="336">
        <v>6600000</v>
      </c>
      <c r="BE79" s="336">
        <v>3400000</v>
      </c>
      <c r="BF79" s="337">
        <v>0</v>
      </c>
      <c r="BG79" s="336">
        <v>4630108</v>
      </c>
      <c r="BH79" s="336">
        <v>1969892</v>
      </c>
      <c r="BI79" s="336">
        <v>4630108</v>
      </c>
      <c r="BJ79" s="337">
        <v>0</v>
      </c>
      <c r="BK79" s="336">
        <v>4630108</v>
      </c>
      <c r="BL79" s="337">
        <v>0</v>
      </c>
      <c r="BM79" s="336" t="s">
        <v>576</v>
      </c>
      <c r="BN79" s="337" t="s">
        <v>463</v>
      </c>
      <c r="BO79" s="336" t="s">
        <v>463</v>
      </c>
    </row>
    <row r="80" spans="1:67" s="333" customFormat="1" x14ac:dyDescent="0.25">
      <c r="A80" s="333" t="str">
        <f t="shared" si="12"/>
        <v>A-2-0-4-4-15-10</v>
      </c>
      <c r="B80" s="334" t="str">
        <f t="shared" si="4"/>
        <v>A</v>
      </c>
      <c r="C80" s="334" t="str">
        <f t="shared" si="5"/>
        <v>2</v>
      </c>
      <c r="D80" s="334" t="str">
        <f t="shared" si="6"/>
        <v>0</v>
      </c>
      <c r="E80" s="334" t="str">
        <f t="shared" si="7"/>
        <v>4</v>
      </c>
      <c r="F80" s="334" t="str">
        <f t="shared" si="8"/>
        <v>4</v>
      </c>
      <c r="G80" s="334" t="str">
        <f t="shared" si="9"/>
        <v>15</v>
      </c>
      <c r="H80" s="334"/>
      <c r="I80" s="334"/>
      <c r="J80" s="334"/>
      <c r="K80" s="334"/>
      <c r="M80" s="347"/>
      <c r="N80" s="1601" t="s">
        <v>35</v>
      </c>
      <c r="O80" s="1984"/>
      <c r="P80" s="1601" t="s">
        <v>315</v>
      </c>
      <c r="Q80" s="1984"/>
      <c r="R80" s="1601" t="s">
        <v>313</v>
      </c>
      <c r="S80" s="1984"/>
      <c r="T80" s="1601" t="s">
        <v>316</v>
      </c>
      <c r="U80" s="1984"/>
      <c r="V80" s="1601" t="s">
        <v>316</v>
      </c>
      <c r="W80" s="1984"/>
      <c r="X80" s="1984"/>
      <c r="Y80" s="1601" t="s">
        <v>319</v>
      </c>
      <c r="Z80" s="1984"/>
      <c r="AA80" s="1984"/>
      <c r="AB80" s="1601"/>
      <c r="AC80" s="1984"/>
      <c r="AD80" s="1601"/>
      <c r="AE80" s="1984"/>
      <c r="AF80" s="1607" t="s">
        <v>76</v>
      </c>
      <c r="AG80" s="1984"/>
      <c r="AH80" s="1984"/>
      <c r="AI80" s="1984"/>
      <c r="AJ80" s="1984"/>
      <c r="AK80" s="1984"/>
      <c r="AL80" s="1984"/>
      <c r="AM80" s="1984"/>
      <c r="AN80" s="1601" t="s">
        <v>306</v>
      </c>
      <c r="AO80" s="1984"/>
      <c r="AP80" s="1984"/>
      <c r="AQ80" s="1984"/>
      <c r="AR80" s="1984"/>
      <c r="AS80" s="1601" t="s">
        <v>307</v>
      </c>
      <c r="AT80" s="1984"/>
      <c r="AU80" s="1984"/>
      <c r="AV80" s="335" t="s">
        <v>86</v>
      </c>
      <c r="AW80" s="1606" t="s">
        <v>308</v>
      </c>
      <c r="AX80" s="1984"/>
      <c r="AY80" s="1984"/>
      <c r="AZ80" s="1984"/>
      <c r="BA80" s="1984"/>
      <c r="BB80" s="1984"/>
      <c r="BC80" s="336">
        <v>3600000</v>
      </c>
      <c r="BD80" s="336">
        <v>3239160</v>
      </c>
      <c r="BE80" s="336">
        <v>360840</v>
      </c>
      <c r="BF80" s="337">
        <v>0</v>
      </c>
      <c r="BG80" s="336">
        <v>3239160</v>
      </c>
      <c r="BH80" s="337">
        <v>0</v>
      </c>
      <c r="BI80" s="336">
        <v>3239160</v>
      </c>
      <c r="BJ80" s="337">
        <v>0</v>
      </c>
      <c r="BK80" s="336">
        <v>3239160</v>
      </c>
      <c r="BL80" s="337">
        <v>0</v>
      </c>
      <c r="BM80" s="336" t="s">
        <v>577</v>
      </c>
      <c r="BN80" s="337" t="s">
        <v>463</v>
      </c>
      <c r="BO80" s="336" t="s">
        <v>463</v>
      </c>
    </row>
    <row r="81" spans="1:67" s="333" customFormat="1" x14ac:dyDescent="0.25">
      <c r="A81" s="333" t="str">
        <f t="shared" si="12"/>
        <v>A-2-0-4-4-17-10</v>
      </c>
      <c r="B81" s="334" t="str">
        <f t="shared" si="4"/>
        <v>A</v>
      </c>
      <c r="C81" s="334" t="str">
        <f t="shared" si="5"/>
        <v>2</v>
      </c>
      <c r="D81" s="334" t="str">
        <f t="shared" si="6"/>
        <v>0</v>
      </c>
      <c r="E81" s="334" t="str">
        <f t="shared" si="7"/>
        <v>4</v>
      </c>
      <c r="F81" s="334" t="str">
        <f t="shared" si="8"/>
        <v>4</v>
      </c>
      <c r="G81" s="334" t="str">
        <f t="shared" si="9"/>
        <v>17</v>
      </c>
      <c r="H81" s="334"/>
      <c r="I81" s="334"/>
      <c r="J81" s="334"/>
      <c r="K81" s="334"/>
      <c r="M81" s="347"/>
      <c r="N81" s="1601" t="s">
        <v>35</v>
      </c>
      <c r="O81" s="1984"/>
      <c r="P81" s="1601" t="s">
        <v>315</v>
      </c>
      <c r="Q81" s="1984"/>
      <c r="R81" s="1601" t="s">
        <v>313</v>
      </c>
      <c r="S81" s="1984"/>
      <c r="T81" s="1601" t="s">
        <v>316</v>
      </c>
      <c r="U81" s="1984"/>
      <c r="V81" s="1601" t="s">
        <v>316</v>
      </c>
      <c r="W81" s="1984"/>
      <c r="X81" s="1984"/>
      <c r="Y81" s="1601" t="s">
        <v>331</v>
      </c>
      <c r="Z81" s="1984"/>
      <c r="AA81" s="1984"/>
      <c r="AB81" s="1601"/>
      <c r="AC81" s="1984"/>
      <c r="AD81" s="1601"/>
      <c r="AE81" s="1984"/>
      <c r="AF81" s="1607" t="s">
        <v>77</v>
      </c>
      <c r="AG81" s="1984"/>
      <c r="AH81" s="1984"/>
      <c r="AI81" s="1984"/>
      <c r="AJ81" s="1984"/>
      <c r="AK81" s="1984"/>
      <c r="AL81" s="1984"/>
      <c r="AM81" s="1984"/>
      <c r="AN81" s="1601" t="s">
        <v>306</v>
      </c>
      <c r="AO81" s="1984"/>
      <c r="AP81" s="1984"/>
      <c r="AQ81" s="1984"/>
      <c r="AR81" s="1984"/>
      <c r="AS81" s="1601" t="s">
        <v>307</v>
      </c>
      <c r="AT81" s="1984"/>
      <c r="AU81" s="1984"/>
      <c r="AV81" s="335" t="s">
        <v>86</v>
      </c>
      <c r="AW81" s="1606" t="s">
        <v>308</v>
      </c>
      <c r="AX81" s="1984"/>
      <c r="AY81" s="1984"/>
      <c r="AZ81" s="1984"/>
      <c r="BA81" s="1984"/>
      <c r="BB81" s="1984"/>
      <c r="BC81" s="336">
        <v>7503744</v>
      </c>
      <c r="BD81" s="336">
        <v>6150000</v>
      </c>
      <c r="BE81" s="336">
        <v>1353744</v>
      </c>
      <c r="BF81" s="337">
        <v>0</v>
      </c>
      <c r="BG81" s="336">
        <v>4786155</v>
      </c>
      <c r="BH81" s="336">
        <v>1363845</v>
      </c>
      <c r="BI81" s="336">
        <v>4786155</v>
      </c>
      <c r="BJ81" s="337">
        <v>0</v>
      </c>
      <c r="BK81" s="336">
        <v>4786155</v>
      </c>
      <c r="BL81" s="337">
        <v>0</v>
      </c>
      <c r="BM81" s="336" t="s">
        <v>578</v>
      </c>
      <c r="BN81" s="337" t="s">
        <v>463</v>
      </c>
      <c r="BO81" s="336" t="s">
        <v>463</v>
      </c>
    </row>
    <row r="82" spans="1:67" s="333" customFormat="1" x14ac:dyDescent="0.25">
      <c r="A82" s="333" t="str">
        <f t="shared" si="12"/>
        <v>A-2-0-4-4-18-10</v>
      </c>
      <c r="B82" s="334" t="str">
        <f t="shared" si="4"/>
        <v>A</v>
      </c>
      <c r="C82" s="334" t="str">
        <f t="shared" si="5"/>
        <v>2</v>
      </c>
      <c r="D82" s="334" t="str">
        <f t="shared" si="6"/>
        <v>0</v>
      </c>
      <c r="E82" s="334" t="str">
        <f t="shared" si="7"/>
        <v>4</v>
      </c>
      <c r="F82" s="334" t="str">
        <f t="shared" si="8"/>
        <v>4</v>
      </c>
      <c r="G82" s="334" t="str">
        <f t="shared" si="9"/>
        <v>18</v>
      </c>
      <c r="H82" s="334"/>
      <c r="I82" s="334"/>
      <c r="J82" s="334"/>
      <c r="K82" s="334"/>
      <c r="M82" s="347"/>
      <c r="N82" s="1601" t="s">
        <v>35</v>
      </c>
      <c r="O82" s="1984"/>
      <c r="P82" s="1601" t="s">
        <v>315</v>
      </c>
      <c r="Q82" s="1984"/>
      <c r="R82" s="1601" t="s">
        <v>313</v>
      </c>
      <c r="S82" s="1984"/>
      <c r="T82" s="1601" t="s">
        <v>316</v>
      </c>
      <c r="U82" s="1984"/>
      <c r="V82" s="1601" t="s">
        <v>316</v>
      </c>
      <c r="W82" s="1984"/>
      <c r="X82" s="1984"/>
      <c r="Y82" s="1601" t="s">
        <v>332</v>
      </c>
      <c r="Z82" s="1984"/>
      <c r="AA82" s="1984"/>
      <c r="AB82" s="1601"/>
      <c r="AC82" s="1984"/>
      <c r="AD82" s="1601"/>
      <c r="AE82" s="1984"/>
      <c r="AF82" s="1607" t="s">
        <v>78</v>
      </c>
      <c r="AG82" s="1984"/>
      <c r="AH82" s="1984"/>
      <c r="AI82" s="1984"/>
      <c r="AJ82" s="1984"/>
      <c r="AK82" s="1984"/>
      <c r="AL82" s="1984"/>
      <c r="AM82" s="1984"/>
      <c r="AN82" s="1601" t="s">
        <v>306</v>
      </c>
      <c r="AO82" s="1984"/>
      <c r="AP82" s="1984"/>
      <c r="AQ82" s="1984"/>
      <c r="AR82" s="1984"/>
      <c r="AS82" s="1601" t="s">
        <v>307</v>
      </c>
      <c r="AT82" s="1984"/>
      <c r="AU82" s="1984"/>
      <c r="AV82" s="335" t="s">
        <v>86</v>
      </c>
      <c r="AW82" s="1606" t="s">
        <v>308</v>
      </c>
      <c r="AX82" s="1984"/>
      <c r="AY82" s="1984"/>
      <c r="AZ82" s="1984"/>
      <c r="BA82" s="1984"/>
      <c r="BB82" s="1984"/>
      <c r="BC82" s="336">
        <v>9000000</v>
      </c>
      <c r="BD82" s="336">
        <v>5200000</v>
      </c>
      <c r="BE82" s="336">
        <v>3800000</v>
      </c>
      <c r="BF82" s="337">
        <v>0</v>
      </c>
      <c r="BG82" s="336">
        <v>4023492</v>
      </c>
      <c r="BH82" s="336">
        <v>1176508</v>
      </c>
      <c r="BI82" s="336">
        <v>4023492</v>
      </c>
      <c r="BJ82" s="337">
        <v>0</v>
      </c>
      <c r="BK82" s="336">
        <v>4023492</v>
      </c>
      <c r="BL82" s="337">
        <v>0</v>
      </c>
      <c r="BM82" s="336" t="s">
        <v>579</v>
      </c>
      <c r="BN82" s="337" t="s">
        <v>463</v>
      </c>
      <c r="BO82" s="336" t="s">
        <v>463</v>
      </c>
    </row>
    <row r="83" spans="1:67" s="333" customFormat="1" x14ac:dyDescent="0.25">
      <c r="A83" s="333" t="str">
        <f t="shared" si="12"/>
        <v>A-2-0-4-4-20-10</v>
      </c>
      <c r="B83" s="334" t="str">
        <f t="shared" si="4"/>
        <v>A</v>
      </c>
      <c r="C83" s="334" t="str">
        <f t="shared" si="5"/>
        <v>2</v>
      </c>
      <c r="D83" s="334" t="str">
        <f t="shared" si="6"/>
        <v>0</v>
      </c>
      <c r="E83" s="334" t="str">
        <f t="shared" si="7"/>
        <v>4</v>
      </c>
      <c r="F83" s="334" t="str">
        <f t="shared" si="8"/>
        <v>4</v>
      </c>
      <c r="G83" s="334" t="str">
        <f t="shared" si="9"/>
        <v>20</v>
      </c>
      <c r="H83" s="334"/>
      <c r="I83" s="334"/>
      <c r="J83" s="334"/>
      <c r="K83" s="334"/>
      <c r="M83" s="347"/>
      <c r="N83" s="1601" t="s">
        <v>35</v>
      </c>
      <c r="O83" s="1984"/>
      <c r="P83" s="1601" t="s">
        <v>315</v>
      </c>
      <c r="Q83" s="1984"/>
      <c r="R83" s="1601" t="s">
        <v>313</v>
      </c>
      <c r="S83" s="1984"/>
      <c r="T83" s="1601" t="s">
        <v>316</v>
      </c>
      <c r="U83" s="1984"/>
      <c r="V83" s="1601" t="s">
        <v>316</v>
      </c>
      <c r="W83" s="1984"/>
      <c r="X83" s="1984"/>
      <c r="Y83" s="1601" t="s">
        <v>333</v>
      </c>
      <c r="Z83" s="1984"/>
      <c r="AA83" s="1984"/>
      <c r="AB83" s="1601"/>
      <c r="AC83" s="1984"/>
      <c r="AD83" s="1601"/>
      <c r="AE83" s="1984"/>
      <c r="AF83" s="1607" t="s">
        <v>79</v>
      </c>
      <c r="AG83" s="1984"/>
      <c r="AH83" s="1984"/>
      <c r="AI83" s="1984"/>
      <c r="AJ83" s="1984"/>
      <c r="AK83" s="1984"/>
      <c r="AL83" s="1984"/>
      <c r="AM83" s="1984"/>
      <c r="AN83" s="1601" t="s">
        <v>306</v>
      </c>
      <c r="AO83" s="1984"/>
      <c r="AP83" s="1984"/>
      <c r="AQ83" s="1984"/>
      <c r="AR83" s="1984"/>
      <c r="AS83" s="1601" t="s">
        <v>307</v>
      </c>
      <c r="AT83" s="1984"/>
      <c r="AU83" s="1984"/>
      <c r="AV83" s="335" t="s">
        <v>86</v>
      </c>
      <c r="AW83" s="1606" t="s">
        <v>308</v>
      </c>
      <c r="AX83" s="1984"/>
      <c r="AY83" s="1984"/>
      <c r="AZ83" s="1984"/>
      <c r="BA83" s="1984"/>
      <c r="BB83" s="1984"/>
      <c r="BC83" s="336">
        <v>30000000</v>
      </c>
      <c r="BD83" s="336">
        <v>29743350</v>
      </c>
      <c r="BE83" s="336">
        <v>256650</v>
      </c>
      <c r="BF83" s="337">
        <v>0</v>
      </c>
      <c r="BG83" s="336">
        <v>20213680</v>
      </c>
      <c r="BH83" s="336">
        <v>9529670</v>
      </c>
      <c r="BI83" s="336">
        <v>3077680</v>
      </c>
      <c r="BJ83" s="336">
        <v>17136000</v>
      </c>
      <c r="BK83" s="336">
        <v>3077680</v>
      </c>
      <c r="BL83" s="337">
        <v>0</v>
      </c>
      <c r="BM83" s="336" t="s">
        <v>580</v>
      </c>
      <c r="BN83" s="337" t="s">
        <v>463</v>
      </c>
      <c r="BO83" s="336" t="s">
        <v>463</v>
      </c>
    </row>
    <row r="84" spans="1:67" s="333" customFormat="1" x14ac:dyDescent="0.25">
      <c r="A84" s="333" t="str">
        <f t="shared" si="12"/>
        <v>A-2-0-4-4-23-10</v>
      </c>
      <c r="B84" s="334" t="str">
        <f t="shared" si="4"/>
        <v>A</v>
      </c>
      <c r="C84" s="334" t="str">
        <f t="shared" si="5"/>
        <v>2</v>
      </c>
      <c r="D84" s="334" t="str">
        <f t="shared" si="6"/>
        <v>0</v>
      </c>
      <c r="E84" s="334" t="str">
        <f t="shared" si="7"/>
        <v>4</v>
      </c>
      <c r="F84" s="334" t="str">
        <f t="shared" si="8"/>
        <v>4</v>
      </c>
      <c r="G84" s="334" t="str">
        <f t="shared" si="9"/>
        <v>23</v>
      </c>
      <c r="H84" s="334"/>
      <c r="I84" s="334"/>
      <c r="J84" s="334"/>
      <c r="K84" s="334"/>
      <c r="M84" s="347"/>
      <c r="N84" s="1601" t="s">
        <v>35</v>
      </c>
      <c r="O84" s="1984"/>
      <c r="P84" s="1601" t="s">
        <v>315</v>
      </c>
      <c r="Q84" s="1984"/>
      <c r="R84" s="1601" t="s">
        <v>313</v>
      </c>
      <c r="S84" s="1984"/>
      <c r="T84" s="1601" t="s">
        <v>316</v>
      </c>
      <c r="U84" s="1984"/>
      <c r="V84" s="1601" t="s">
        <v>316</v>
      </c>
      <c r="W84" s="1984"/>
      <c r="X84" s="1984"/>
      <c r="Y84" s="1601" t="s">
        <v>335</v>
      </c>
      <c r="Z84" s="1984"/>
      <c r="AA84" s="1984"/>
      <c r="AB84" s="1601"/>
      <c r="AC84" s="1984"/>
      <c r="AD84" s="1601"/>
      <c r="AE84" s="1984"/>
      <c r="AF84" s="1607" t="s">
        <v>80</v>
      </c>
      <c r="AG84" s="1984"/>
      <c r="AH84" s="1984"/>
      <c r="AI84" s="1984"/>
      <c r="AJ84" s="1984"/>
      <c r="AK84" s="1984"/>
      <c r="AL84" s="1984"/>
      <c r="AM84" s="1984"/>
      <c r="AN84" s="1601" t="s">
        <v>306</v>
      </c>
      <c r="AO84" s="1984"/>
      <c r="AP84" s="1984"/>
      <c r="AQ84" s="1984"/>
      <c r="AR84" s="1984"/>
      <c r="AS84" s="1601" t="s">
        <v>307</v>
      </c>
      <c r="AT84" s="1984"/>
      <c r="AU84" s="1984"/>
      <c r="AV84" s="335" t="s">
        <v>86</v>
      </c>
      <c r="AW84" s="1606" t="s">
        <v>308</v>
      </c>
      <c r="AX84" s="1984"/>
      <c r="AY84" s="1984"/>
      <c r="AZ84" s="1984"/>
      <c r="BA84" s="1984"/>
      <c r="BB84" s="1984"/>
      <c r="BC84" s="336">
        <v>16000000</v>
      </c>
      <c r="BD84" s="336">
        <v>15132485</v>
      </c>
      <c r="BE84" s="336">
        <v>867515</v>
      </c>
      <c r="BF84" s="337">
        <v>0</v>
      </c>
      <c r="BG84" s="336">
        <v>3321920</v>
      </c>
      <c r="BH84" s="336">
        <v>11810565</v>
      </c>
      <c r="BI84" s="336">
        <v>3321920</v>
      </c>
      <c r="BJ84" s="337">
        <v>0</v>
      </c>
      <c r="BK84" s="336">
        <v>3321920</v>
      </c>
      <c r="BL84" s="337">
        <v>0</v>
      </c>
      <c r="BM84" s="336" t="s">
        <v>581</v>
      </c>
      <c r="BN84" s="337" t="s">
        <v>463</v>
      </c>
      <c r="BO84" s="336" t="s">
        <v>463</v>
      </c>
    </row>
    <row r="85" spans="1:67" s="324" customFormat="1" ht="14.45" customHeight="1" x14ac:dyDescent="0.25">
      <c r="B85" s="327" t="str">
        <f t="shared" si="4"/>
        <v>A</v>
      </c>
      <c r="C85" s="327" t="str">
        <f t="shared" si="5"/>
        <v>2</v>
      </c>
      <c r="D85" s="327" t="str">
        <f t="shared" si="6"/>
        <v>0</v>
      </c>
      <c r="E85" s="327" t="str">
        <f t="shared" si="7"/>
        <v>4</v>
      </c>
      <c r="F85" s="327" t="str">
        <f t="shared" si="8"/>
        <v>5</v>
      </c>
      <c r="G85" s="327">
        <f t="shared" si="9"/>
        <v>0</v>
      </c>
      <c r="H85" s="327"/>
      <c r="I85" s="327"/>
      <c r="J85" s="327"/>
      <c r="K85" s="327"/>
      <c r="M85" s="346"/>
      <c r="N85" s="1603" t="s">
        <v>35</v>
      </c>
      <c r="O85" s="1889"/>
      <c r="P85" s="1603" t="s">
        <v>315</v>
      </c>
      <c r="Q85" s="1889"/>
      <c r="R85" s="1603" t="s">
        <v>313</v>
      </c>
      <c r="S85" s="1889"/>
      <c r="T85" s="1603" t="s">
        <v>316</v>
      </c>
      <c r="U85" s="1889"/>
      <c r="V85" s="1603" t="s">
        <v>317</v>
      </c>
      <c r="W85" s="1889"/>
      <c r="X85" s="1889"/>
      <c r="Y85" s="1603"/>
      <c r="Z85" s="1889"/>
      <c r="AA85" s="1889"/>
      <c r="AB85" s="1603"/>
      <c r="AC85" s="1889"/>
      <c r="AD85" s="1603"/>
      <c r="AE85" s="1889"/>
      <c r="AF85" s="1605" t="s">
        <v>249</v>
      </c>
      <c r="AG85" s="1889"/>
      <c r="AH85" s="1889"/>
      <c r="AI85" s="1889"/>
      <c r="AJ85" s="1889"/>
      <c r="AK85" s="1889"/>
      <c r="AL85" s="1889"/>
      <c r="AM85" s="1889"/>
      <c r="AN85" s="1603" t="s">
        <v>306</v>
      </c>
      <c r="AO85" s="1889"/>
      <c r="AP85" s="1889"/>
      <c r="AQ85" s="1889"/>
      <c r="AR85" s="1889"/>
      <c r="AS85" s="1603" t="s">
        <v>307</v>
      </c>
      <c r="AT85" s="1889"/>
      <c r="AU85" s="1889"/>
      <c r="AV85" s="317" t="s">
        <v>86</v>
      </c>
      <c r="AW85" s="1604" t="s">
        <v>308</v>
      </c>
      <c r="AX85" s="1889"/>
      <c r="AY85" s="1889"/>
      <c r="AZ85" s="1889"/>
      <c r="BA85" s="1889"/>
      <c r="BB85" s="1889"/>
      <c r="BC85" s="318">
        <v>4127809424</v>
      </c>
      <c r="BD85" s="318">
        <v>4033899975.4099998</v>
      </c>
      <c r="BE85" s="318">
        <v>93909448.590000004</v>
      </c>
      <c r="BF85" s="319">
        <v>0</v>
      </c>
      <c r="BG85" s="318">
        <v>3965659711.8499999</v>
      </c>
      <c r="BH85" s="318">
        <v>68240263.560000002</v>
      </c>
      <c r="BI85" s="318">
        <v>1065718702.23</v>
      </c>
      <c r="BJ85" s="318">
        <v>2899941009.6199999</v>
      </c>
      <c r="BK85" s="318">
        <v>1065718702.23</v>
      </c>
      <c r="BL85" s="319">
        <v>0</v>
      </c>
      <c r="BM85" s="318" t="s">
        <v>582</v>
      </c>
      <c r="BN85" s="319" t="s">
        <v>463</v>
      </c>
      <c r="BO85" s="319" t="s">
        <v>463</v>
      </c>
    </row>
    <row r="86" spans="1:67" s="333" customFormat="1" x14ac:dyDescent="0.25">
      <c r="A86" s="333" t="str">
        <f t="shared" ref="A86:A92" si="13">+B86&amp;"-"&amp;C86&amp;"-"&amp;D86&amp;"-"&amp;E86&amp;"-"&amp;F86&amp;"-"&amp;G86&amp;"-"&amp;AV86</f>
        <v>A-2-0-4-5-1-10</v>
      </c>
      <c r="B86" s="334" t="str">
        <f t="shared" si="4"/>
        <v>A</v>
      </c>
      <c r="C86" s="334" t="str">
        <f t="shared" si="5"/>
        <v>2</v>
      </c>
      <c r="D86" s="334" t="str">
        <f t="shared" si="6"/>
        <v>0</v>
      </c>
      <c r="E86" s="334" t="str">
        <f t="shared" si="7"/>
        <v>4</v>
      </c>
      <c r="F86" s="334" t="str">
        <f t="shared" si="8"/>
        <v>5</v>
      </c>
      <c r="G86" s="334" t="str">
        <f t="shared" si="9"/>
        <v>1</v>
      </c>
      <c r="H86" s="334"/>
      <c r="I86" s="334"/>
      <c r="J86" s="334"/>
      <c r="K86" s="334"/>
      <c r="M86" s="347"/>
      <c r="N86" s="1601" t="s">
        <v>35</v>
      </c>
      <c r="O86" s="1984"/>
      <c r="P86" s="1601" t="s">
        <v>315</v>
      </c>
      <c r="Q86" s="1984"/>
      <c r="R86" s="1601" t="s">
        <v>313</v>
      </c>
      <c r="S86" s="1984"/>
      <c r="T86" s="1601" t="s">
        <v>316</v>
      </c>
      <c r="U86" s="1984"/>
      <c r="V86" s="1601" t="s">
        <v>317</v>
      </c>
      <c r="W86" s="1984"/>
      <c r="X86" s="1984"/>
      <c r="Y86" s="1601" t="s">
        <v>312</v>
      </c>
      <c r="Z86" s="1984"/>
      <c r="AA86" s="1984"/>
      <c r="AB86" s="1601"/>
      <c r="AC86" s="1984"/>
      <c r="AD86" s="1601"/>
      <c r="AE86" s="1984"/>
      <c r="AF86" s="1607" t="s">
        <v>81</v>
      </c>
      <c r="AG86" s="1984"/>
      <c r="AH86" s="1984"/>
      <c r="AI86" s="1984"/>
      <c r="AJ86" s="1984"/>
      <c r="AK86" s="1984"/>
      <c r="AL86" s="1984"/>
      <c r="AM86" s="1984"/>
      <c r="AN86" s="1601" t="s">
        <v>306</v>
      </c>
      <c r="AO86" s="1984"/>
      <c r="AP86" s="1984"/>
      <c r="AQ86" s="1984"/>
      <c r="AR86" s="1984"/>
      <c r="AS86" s="1601" t="s">
        <v>307</v>
      </c>
      <c r="AT86" s="1984"/>
      <c r="AU86" s="1984"/>
      <c r="AV86" s="335" t="s">
        <v>86</v>
      </c>
      <c r="AW86" s="1606" t="s">
        <v>308</v>
      </c>
      <c r="AX86" s="1984"/>
      <c r="AY86" s="1984"/>
      <c r="AZ86" s="1984"/>
      <c r="BA86" s="1984"/>
      <c r="BB86" s="1984"/>
      <c r="BC86" s="336">
        <v>575496256</v>
      </c>
      <c r="BD86" s="336">
        <v>532999889</v>
      </c>
      <c r="BE86" s="336">
        <v>42496367</v>
      </c>
      <c r="BF86" s="337">
        <v>0</v>
      </c>
      <c r="BG86" s="336">
        <v>507368128.97000003</v>
      </c>
      <c r="BH86" s="336">
        <v>25631760.030000001</v>
      </c>
      <c r="BI86" s="336">
        <v>168764870</v>
      </c>
      <c r="BJ86" s="336">
        <v>338603258.97000003</v>
      </c>
      <c r="BK86" s="336">
        <v>168764870</v>
      </c>
      <c r="BL86" s="337">
        <v>0</v>
      </c>
      <c r="BM86" s="336" t="s">
        <v>583</v>
      </c>
      <c r="BN86" s="337" t="s">
        <v>463</v>
      </c>
      <c r="BO86" s="336" t="s">
        <v>463</v>
      </c>
    </row>
    <row r="87" spans="1:67" s="333" customFormat="1" x14ac:dyDescent="0.25">
      <c r="A87" s="333" t="str">
        <f t="shared" si="13"/>
        <v>A-2-0-4-5-2-10</v>
      </c>
      <c r="B87" s="334" t="str">
        <f t="shared" si="4"/>
        <v>A</v>
      </c>
      <c r="C87" s="334" t="str">
        <f t="shared" si="5"/>
        <v>2</v>
      </c>
      <c r="D87" s="334" t="str">
        <f t="shared" si="6"/>
        <v>0</v>
      </c>
      <c r="E87" s="334" t="str">
        <f t="shared" si="7"/>
        <v>4</v>
      </c>
      <c r="F87" s="334" t="str">
        <f t="shared" si="8"/>
        <v>5</v>
      </c>
      <c r="G87" s="334" t="str">
        <f t="shared" si="9"/>
        <v>2</v>
      </c>
      <c r="H87" s="334"/>
      <c r="I87" s="334"/>
      <c r="J87" s="334"/>
      <c r="K87" s="334"/>
      <c r="M87" s="347"/>
      <c r="N87" s="1601" t="s">
        <v>35</v>
      </c>
      <c r="O87" s="1984"/>
      <c r="P87" s="1601" t="s">
        <v>315</v>
      </c>
      <c r="Q87" s="1984"/>
      <c r="R87" s="1601" t="s">
        <v>313</v>
      </c>
      <c r="S87" s="1984"/>
      <c r="T87" s="1601" t="s">
        <v>316</v>
      </c>
      <c r="U87" s="1984"/>
      <c r="V87" s="1601" t="s">
        <v>317</v>
      </c>
      <c r="W87" s="1984"/>
      <c r="X87" s="1984"/>
      <c r="Y87" s="1601" t="s">
        <v>315</v>
      </c>
      <c r="Z87" s="1984"/>
      <c r="AA87" s="1984"/>
      <c r="AB87" s="1601"/>
      <c r="AC87" s="1984"/>
      <c r="AD87" s="1601"/>
      <c r="AE87" s="1984"/>
      <c r="AF87" s="1607" t="s">
        <v>82</v>
      </c>
      <c r="AG87" s="1984"/>
      <c r="AH87" s="1984"/>
      <c r="AI87" s="1984"/>
      <c r="AJ87" s="1984"/>
      <c r="AK87" s="1984"/>
      <c r="AL87" s="1984"/>
      <c r="AM87" s="1984"/>
      <c r="AN87" s="1601" t="s">
        <v>306</v>
      </c>
      <c r="AO87" s="1984"/>
      <c r="AP87" s="1984"/>
      <c r="AQ87" s="1984"/>
      <c r="AR87" s="1984"/>
      <c r="AS87" s="1601" t="s">
        <v>307</v>
      </c>
      <c r="AT87" s="1984"/>
      <c r="AU87" s="1984"/>
      <c r="AV87" s="335" t="s">
        <v>86</v>
      </c>
      <c r="AW87" s="1606" t="s">
        <v>308</v>
      </c>
      <c r="AX87" s="1984"/>
      <c r="AY87" s="1984"/>
      <c r="AZ87" s="1984"/>
      <c r="BA87" s="1984"/>
      <c r="BB87" s="1984"/>
      <c r="BC87" s="336">
        <v>42000000</v>
      </c>
      <c r="BD87" s="336">
        <v>2494350</v>
      </c>
      <c r="BE87" s="336">
        <v>39505650</v>
      </c>
      <c r="BF87" s="337">
        <v>0</v>
      </c>
      <c r="BG87" s="336">
        <v>2494350</v>
      </c>
      <c r="BH87" s="337">
        <v>0</v>
      </c>
      <c r="BI87" s="336">
        <v>2494350</v>
      </c>
      <c r="BJ87" s="337">
        <v>0</v>
      </c>
      <c r="BK87" s="336">
        <v>2494350</v>
      </c>
      <c r="BL87" s="337">
        <v>0</v>
      </c>
      <c r="BM87" s="336" t="s">
        <v>584</v>
      </c>
      <c r="BN87" s="337" t="s">
        <v>463</v>
      </c>
      <c r="BO87" s="336" t="s">
        <v>463</v>
      </c>
    </row>
    <row r="88" spans="1:67" s="333" customFormat="1" x14ac:dyDescent="0.25">
      <c r="A88" s="333" t="str">
        <f t="shared" si="13"/>
        <v>A-2-0-4-5-5-10</v>
      </c>
      <c r="B88" s="334" t="str">
        <f t="shared" si="4"/>
        <v>A</v>
      </c>
      <c r="C88" s="334" t="str">
        <f t="shared" si="5"/>
        <v>2</v>
      </c>
      <c r="D88" s="334" t="str">
        <f t="shared" si="6"/>
        <v>0</v>
      </c>
      <c r="E88" s="334" t="str">
        <f t="shared" si="7"/>
        <v>4</v>
      </c>
      <c r="F88" s="334" t="str">
        <f t="shared" si="8"/>
        <v>5</v>
      </c>
      <c r="G88" s="334" t="str">
        <f t="shared" si="9"/>
        <v>5</v>
      </c>
      <c r="H88" s="334"/>
      <c r="I88" s="334"/>
      <c r="J88" s="334"/>
      <c r="K88" s="334"/>
      <c r="M88" s="347"/>
      <c r="N88" s="1601" t="s">
        <v>35</v>
      </c>
      <c r="O88" s="1984"/>
      <c r="P88" s="1601" t="s">
        <v>315</v>
      </c>
      <c r="Q88" s="1984"/>
      <c r="R88" s="1601" t="s">
        <v>313</v>
      </c>
      <c r="S88" s="1984"/>
      <c r="T88" s="1601" t="s">
        <v>316</v>
      </c>
      <c r="U88" s="1984"/>
      <c r="V88" s="1601" t="s">
        <v>317</v>
      </c>
      <c r="W88" s="1984"/>
      <c r="X88" s="1984"/>
      <c r="Y88" s="1601" t="s">
        <v>317</v>
      </c>
      <c r="Z88" s="1984"/>
      <c r="AA88" s="1984"/>
      <c r="AB88" s="1601"/>
      <c r="AC88" s="1984"/>
      <c r="AD88" s="1601"/>
      <c r="AE88" s="1984"/>
      <c r="AF88" s="1607" t="s">
        <v>83</v>
      </c>
      <c r="AG88" s="1984"/>
      <c r="AH88" s="1984"/>
      <c r="AI88" s="1984"/>
      <c r="AJ88" s="1984"/>
      <c r="AK88" s="1984"/>
      <c r="AL88" s="1984"/>
      <c r="AM88" s="1984"/>
      <c r="AN88" s="1601" t="s">
        <v>306</v>
      </c>
      <c r="AO88" s="1984"/>
      <c r="AP88" s="1984"/>
      <c r="AQ88" s="1984"/>
      <c r="AR88" s="1984"/>
      <c r="AS88" s="1601" t="s">
        <v>307</v>
      </c>
      <c r="AT88" s="1984"/>
      <c r="AU88" s="1984"/>
      <c r="AV88" s="335" t="s">
        <v>86</v>
      </c>
      <c r="AW88" s="1606" t="s">
        <v>308</v>
      </c>
      <c r="AX88" s="1984"/>
      <c r="AY88" s="1984"/>
      <c r="AZ88" s="1984"/>
      <c r="BA88" s="1984"/>
      <c r="BB88" s="1984"/>
      <c r="BC88" s="336">
        <v>10000000</v>
      </c>
      <c r="BD88" s="336">
        <v>5000000</v>
      </c>
      <c r="BE88" s="336">
        <v>5000000</v>
      </c>
      <c r="BF88" s="337">
        <v>0</v>
      </c>
      <c r="BG88" s="336">
        <v>1190000</v>
      </c>
      <c r="BH88" s="336">
        <v>3810000</v>
      </c>
      <c r="BI88" s="337">
        <v>0</v>
      </c>
      <c r="BJ88" s="336">
        <v>1190000</v>
      </c>
      <c r="BK88" s="337">
        <v>0</v>
      </c>
      <c r="BL88" s="337">
        <v>0</v>
      </c>
      <c r="BM88" s="336" t="s">
        <v>463</v>
      </c>
      <c r="BN88" s="337" t="s">
        <v>463</v>
      </c>
      <c r="BO88" s="336" t="s">
        <v>463</v>
      </c>
    </row>
    <row r="89" spans="1:67" s="333" customFormat="1" x14ac:dyDescent="0.25">
      <c r="A89" s="333" t="str">
        <f t="shared" si="13"/>
        <v>A-2-0-4-5-6-10</v>
      </c>
      <c r="B89" s="334" t="str">
        <f t="shared" ref="B89:B152" si="14">+N89</f>
        <v>A</v>
      </c>
      <c r="C89" s="334" t="str">
        <f t="shared" ref="C89:C149" si="15">+P89</f>
        <v>2</v>
      </c>
      <c r="D89" s="334" t="str">
        <f t="shared" ref="D89:D149" si="16">+R89</f>
        <v>0</v>
      </c>
      <c r="E89" s="334" t="str">
        <f t="shared" ref="E89:E149" si="17">+T89</f>
        <v>4</v>
      </c>
      <c r="F89" s="334" t="str">
        <f t="shared" ref="F89:F149" si="18">+V89</f>
        <v>5</v>
      </c>
      <c r="G89" s="334" t="str">
        <f t="shared" ref="G89:G141" si="19">+Y89</f>
        <v>6</v>
      </c>
      <c r="H89" s="334"/>
      <c r="I89" s="334"/>
      <c r="J89" s="334"/>
      <c r="K89" s="334"/>
      <c r="M89" s="347"/>
      <c r="N89" s="1601" t="s">
        <v>35</v>
      </c>
      <c r="O89" s="1984"/>
      <c r="P89" s="1601" t="s">
        <v>315</v>
      </c>
      <c r="Q89" s="1984"/>
      <c r="R89" s="1601" t="s">
        <v>313</v>
      </c>
      <c r="S89" s="1984"/>
      <c r="T89" s="1601" t="s">
        <v>316</v>
      </c>
      <c r="U89" s="1984"/>
      <c r="V89" s="1601" t="s">
        <v>317</v>
      </c>
      <c r="W89" s="1984"/>
      <c r="X89" s="1984"/>
      <c r="Y89" s="1601" t="s">
        <v>325</v>
      </c>
      <c r="Z89" s="1984"/>
      <c r="AA89" s="1984"/>
      <c r="AB89" s="1601"/>
      <c r="AC89" s="1984"/>
      <c r="AD89" s="1601"/>
      <c r="AE89" s="1984"/>
      <c r="AF89" s="1607" t="s">
        <v>84</v>
      </c>
      <c r="AG89" s="1984"/>
      <c r="AH89" s="1984"/>
      <c r="AI89" s="1984"/>
      <c r="AJ89" s="1984"/>
      <c r="AK89" s="1984"/>
      <c r="AL89" s="1984"/>
      <c r="AM89" s="1984"/>
      <c r="AN89" s="1601" t="s">
        <v>306</v>
      </c>
      <c r="AO89" s="1984"/>
      <c r="AP89" s="1984"/>
      <c r="AQ89" s="1984"/>
      <c r="AR89" s="1984"/>
      <c r="AS89" s="1601" t="s">
        <v>307</v>
      </c>
      <c r="AT89" s="1984"/>
      <c r="AU89" s="1984"/>
      <c r="AV89" s="335" t="s">
        <v>86</v>
      </c>
      <c r="AW89" s="1606" t="s">
        <v>308</v>
      </c>
      <c r="AX89" s="1984"/>
      <c r="AY89" s="1984"/>
      <c r="AZ89" s="1984"/>
      <c r="BA89" s="1984"/>
      <c r="BB89" s="1984"/>
      <c r="BC89" s="336">
        <v>80000000</v>
      </c>
      <c r="BD89" s="336">
        <v>76272885</v>
      </c>
      <c r="BE89" s="336">
        <v>3727115</v>
      </c>
      <c r="BF89" s="337">
        <v>0</v>
      </c>
      <c r="BG89" s="336">
        <v>75978261</v>
      </c>
      <c r="BH89" s="336">
        <v>294624</v>
      </c>
      <c r="BI89" s="336">
        <v>27361977</v>
      </c>
      <c r="BJ89" s="336">
        <v>48616284</v>
      </c>
      <c r="BK89" s="336">
        <v>27361977</v>
      </c>
      <c r="BL89" s="337">
        <v>0</v>
      </c>
      <c r="BM89" s="336" t="s">
        <v>585</v>
      </c>
      <c r="BN89" s="337" t="s">
        <v>463</v>
      </c>
      <c r="BO89" s="336" t="s">
        <v>463</v>
      </c>
    </row>
    <row r="90" spans="1:67" s="333" customFormat="1" x14ac:dyDescent="0.25">
      <c r="A90" s="333" t="str">
        <f t="shared" si="13"/>
        <v>A-2-0-4-5-8-10</v>
      </c>
      <c r="B90" s="334" t="str">
        <f t="shared" si="14"/>
        <v>A</v>
      </c>
      <c r="C90" s="334" t="str">
        <f t="shared" si="15"/>
        <v>2</v>
      </c>
      <c r="D90" s="334" t="str">
        <f t="shared" si="16"/>
        <v>0</v>
      </c>
      <c r="E90" s="334" t="str">
        <f t="shared" si="17"/>
        <v>4</v>
      </c>
      <c r="F90" s="334" t="str">
        <f t="shared" si="18"/>
        <v>5</v>
      </c>
      <c r="G90" s="334" t="str">
        <f t="shared" si="19"/>
        <v>8</v>
      </c>
      <c r="H90" s="334"/>
      <c r="I90" s="334"/>
      <c r="J90" s="334"/>
      <c r="K90" s="334"/>
      <c r="M90" s="347"/>
      <c r="N90" s="1601" t="s">
        <v>35</v>
      </c>
      <c r="O90" s="1984"/>
      <c r="P90" s="1601" t="s">
        <v>315</v>
      </c>
      <c r="Q90" s="1984"/>
      <c r="R90" s="1601" t="s">
        <v>313</v>
      </c>
      <c r="S90" s="1984"/>
      <c r="T90" s="1601" t="s">
        <v>316</v>
      </c>
      <c r="U90" s="1984"/>
      <c r="V90" s="1601" t="s">
        <v>317</v>
      </c>
      <c r="W90" s="1984"/>
      <c r="X90" s="1984"/>
      <c r="Y90" s="1601" t="s">
        <v>327</v>
      </c>
      <c r="Z90" s="1984"/>
      <c r="AA90" s="1984"/>
      <c r="AB90" s="1601"/>
      <c r="AC90" s="1984"/>
      <c r="AD90" s="1601"/>
      <c r="AE90" s="1984"/>
      <c r="AF90" s="1607" t="s">
        <v>85</v>
      </c>
      <c r="AG90" s="1984"/>
      <c r="AH90" s="1984"/>
      <c r="AI90" s="1984"/>
      <c r="AJ90" s="1984"/>
      <c r="AK90" s="1984"/>
      <c r="AL90" s="1984"/>
      <c r="AM90" s="1984"/>
      <c r="AN90" s="1601" t="s">
        <v>306</v>
      </c>
      <c r="AO90" s="1984"/>
      <c r="AP90" s="1984"/>
      <c r="AQ90" s="1984"/>
      <c r="AR90" s="1984"/>
      <c r="AS90" s="1601" t="s">
        <v>307</v>
      </c>
      <c r="AT90" s="1984"/>
      <c r="AU90" s="1984"/>
      <c r="AV90" s="335" t="s">
        <v>86</v>
      </c>
      <c r="AW90" s="1606" t="s">
        <v>308</v>
      </c>
      <c r="AX90" s="1984"/>
      <c r="AY90" s="1984"/>
      <c r="AZ90" s="1984"/>
      <c r="BA90" s="1984"/>
      <c r="BB90" s="1984"/>
      <c r="BC90" s="336">
        <v>1311022020</v>
      </c>
      <c r="BD90" s="336">
        <v>1310452093.1199999</v>
      </c>
      <c r="BE90" s="336">
        <v>569926.88</v>
      </c>
      <c r="BF90" s="337">
        <v>0</v>
      </c>
      <c r="BG90" s="336">
        <v>1290563384.5899999</v>
      </c>
      <c r="BH90" s="336">
        <v>19888708.530000001</v>
      </c>
      <c r="BI90" s="336">
        <v>214969968.22999999</v>
      </c>
      <c r="BJ90" s="336">
        <v>1075593416.3599999</v>
      </c>
      <c r="BK90" s="336">
        <v>214969968.22999999</v>
      </c>
      <c r="BL90" s="337">
        <v>0</v>
      </c>
      <c r="BM90" s="336" t="s">
        <v>586</v>
      </c>
      <c r="BN90" s="337" t="s">
        <v>463</v>
      </c>
      <c r="BO90" s="336" t="s">
        <v>463</v>
      </c>
    </row>
    <row r="91" spans="1:67" s="333" customFormat="1" x14ac:dyDescent="0.25">
      <c r="A91" s="333" t="str">
        <f t="shared" si="13"/>
        <v>A-2-0-4-5-10-10</v>
      </c>
      <c r="B91" s="334" t="str">
        <f t="shared" si="14"/>
        <v>A</v>
      </c>
      <c r="C91" s="334" t="str">
        <f t="shared" si="15"/>
        <v>2</v>
      </c>
      <c r="D91" s="334" t="str">
        <f t="shared" si="16"/>
        <v>0</v>
      </c>
      <c r="E91" s="334" t="str">
        <f t="shared" si="17"/>
        <v>4</v>
      </c>
      <c r="F91" s="334" t="str">
        <f t="shared" si="18"/>
        <v>5</v>
      </c>
      <c r="G91" s="334" t="str">
        <f t="shared" si="19"/>
        <v>10</v>
      </c>
      <c r="H91" s="334"/>
      <c r="I91" s="334"/>
      <c r="J91" s="334"/>
      <c r="K91" s="334"/>
      <c r="M91" s="347"/>
      <c r="N91" s="1601" t="s">
        <v>35</v>
      </c>
      <c r="O91" s="1984"/>
      <c r="P91" s="1601" t="s">
        <v>315</v>
      </c>
      <c r="Q91" s="1984"/>
      <c r="R91" s="1601" t="s">
        <v>313</v>
      </c>
      <c r="S91" s="1984"/>
      <c r="T91" s="1601" t="s">
        <v>316</v>
      </c>
      <c r="U91" s="1984"/>
      <c r="V91" s="1601" t="s">
        <v>317</v>
      </c>
      <c r="W91" s="1984"/>
      <c r="X91" s="1984"/>
      <c r="Y91" s="1601" t="s">
        <v>86</v>
      </c>
      <c r="Z91" s="1984"/>
      <c r="AA91" s="1984"/>
      <c r="AB91" s="1601"/>
      <c r="AC91" s="1984"/>
      <c r="AD91" s="1601"/>
      <c r="AE91" s="1984"/>
      <c r="AF91" s="1607" t="s">
        <v>87</v>
      </c>
      <c r="AG91" s="1984"/>
      <c r="AH91" s="1984"/>
      <c r="AI91" s="1984"/>
      <c r="AJ91" s="1984"/>
      <c r="AK91" s="1984"/>
      <c r="AL91" s="1984"/>
      <c r="AM91" s="1984"/>
      <c r="AN91" s="1601" t="s">
        <v>306</v>
      </c>
      <c r="AO91" s="1984"/>
      <c r="AP91" s="1984"/>
      <c r="AQ91" s="1984"/>
      <c r="AR91" s="1984"/>
      <c r="AS91" s="1601" t="s">
        <v>307</v>
      </c>
      <c r="AT91" s="1984"/>
      <c r="AU91" s="1984"/>
      <c r="AV91" s="335" t="s">
        <v>86</v>
      </c>
      <c r="AW91" s="1606" t="s">
        <v>308</v>
      </c>
      <c r="AX91" s="1984"/>
      <c r="AY91" s="1984"/>
      <c r="AZ91" s="1984"/>
      <c r="BA91" s="1984"/>
      <c r="BB91" s="1984"/>
      <c r="BC91" s="336">
        <v>2105791148</v>
      </c>
      <c r="BD91" s="336">
        <v>2105723798.29</v>
      </c>
      <c r="BE91" s="336">
        <v>67349.710000000006</v>
      </c>
      <c r="BF91" s="337">
        <v>0</v>
      </c>
      <c r="BG91" s="336">
        <v>2087108627.29</v>
      </c>
      <c r="BH91" s="336">
        <v>18615171</v>
      </c>
      <c r="BI91" s="336">
        <v>651170577</v>
      </c>
      <c r="BJ91" s="336">
        <v>1435938050.29</v>
      </c>
      <c r="BK91" s="336">
        <v>651170577</v>
      </c>
      <c r="BL91" s="337">
        <v>0</v>
      </c>
      <c r="BM91" s="336" t="s">
        <v>587</v>
      </c>
      <c r="BN91" s="337" t="s">
        <v>463</v>
      </c>
      <c r="BO91" s="336" t="s">
        <v>463</v>
      </c>
    </row>
    <row r="92" spans="1:67" s="333" customFormat="1" x14ac:dyDescent="0.25">
      <c r="A92" s="333" t="str">
        <f t="shared" si="13"/>
        <v>A-2-0-4-5-12-10</v>
      </c>
      <c r="B92" s="334" t="str">
        <f t="shared" si="14"/>
        <v>A</v>
      </c>
      <c r="C92" s="334" t="str">
        <f t="shared" si="15"/>
        <v>2</v>
      </c>
      <c r="D92" s="334" t="str">
        <f t="shared" si="16"/>
        <v>0</v>
      </c>
      <c r="E92" s="334" t="str">
        <f t="shared" si="17"/>
        <v>4</v>
      </c>
      <c r="F92" s="334" t="str">
        <f t="shared" si="18"/>
        <v>5</v>
      </c>
      <c r="G92" s="334" t="str">
        <f t="shared" si="19"/>
        <v>12</v>
      </c>
      <c r="H92" s="334"/>
      <c r="I92" s="334"/>
      <c r="J92" s="334"/>
      <c r="K92" s="334"/>
      <c r="M92" s="347"/>
      <c r="N92" s="1601" t="s">
        <v>35</v>
      </c>
      <c r="O92" s="1984"/>
      <c r="P92" s="1601" t="s">
        <v>315</v>
      </c>
      <c r="Q92" s="1984"/>
      <c r="R92" s="1601" t="s">
        <v>313</v>
      </c>
      <c r="S92" s="1984"/>
      <c r="T92" s="1601" t="s">
        <v>316</v>
      </c>
      <c r="U92" s="1984"/>
      <c r="V92" s="1601" t="s">
        <v>317</v>
      </c>
      <c r="W92" s="1984"/>
      <c r="X92" s="1984"/>
      <c r="Y92" s="1601" t="s">
        <v>323</v>
      </c>
      <c r="Z92" s="1984"/>
      <c r="AA92" s="1984"/>
      <c r="AB92" s="1601"/>
      <c r="AC92" s="1984"/>
      <c r="AD92" s="1601"/>
      <c r="AE92" s="1984"/>
      <c r="AF92" s="1607" t="s">
        <v>88</v>
      </c>
      <c r="AG92" s="1984"/>
      <c r="AH92" s="1984"/>
      <c r="AI92" s="1984"/>
      <c r="AJ92" s="1984"/>
      <c r="AK92" s="1984"/>
      <c r="AL92" s="1984"/>
      <c r="AM92" s="1984"/>
      <c r="AN92" s="1601" t="s">
        <v>306</v>
      </c>
      <c r="AO92" s="1984"/>
      <c r="AP92" s="1984"/>
      <c r="AQ92" s="1984"/>
      <c r="AR92" s="1984"/>
      <c r="AS92" s="1601" t="s">
        <v>307</v>
      </c>
      <c r="AT92" s="1984"/>
      <c r="AU92" s="1984"/>
      <c r="AV92" s="335" t="s">
        <v>86</v>
      </c>
      <c r="AW92" s="1606" t="s">
        <v>308</v>
      </c>
      <c r="AX92" s="1984"/>
      <c r="AY92" s="1984"/>
      <c r="AZ92" s="1984"/>
      <c r="BA92" s="1984"/>
      <c r="BB92" s="1984"/>
      <c r="BC92" s="336">
        <v>3500000</v>
      </c>
      <c r="BD92" s="336">
        <v>956960</v>
      </c>
      <c r="BE92" s="336">
        <v>2543040</v>
      </c>
      <c r="BF92" s="337">
        <v>0</v>
      </c>
      <c r="BG92" s="336">
        <v>956960</v>
      </c>
      <c r="BH92" s="337">
        <v>0</v>
      </c>
      <c r="BI92" s="336">
        <v>956960</v>
      </c>
      <c r="BJ92" s="337">
        <v>0</v>
      </c>
      <c r="BK92" s="336">
        <v>956960</v>
      </c>
      <c r="BL92" s="337">
        <v>0</v>
      </c>
      <c r="BM92" s="336" t="s">
        <v>588</v>
      </c>
      <c r="BN92" s="337" t="s">
        <v>463</v>
      </c>
      <c r="BO92" s="336" t="s">
        <v>463</v>
      </c>
    </row>
    <row r="93" spans="1:67" s="324" customFormat="1" ht="14.45" customHeight="1" x14ac:dyDescent="0.25">
      <c r="B93" s="327" t="str">
        <f t="shared" si="14"/>
        <v>A</v>
      </c>
      <c r="C93" s="327" t="str">
        <f t="shared" si="15"/>
        <v>2</v>
      </c>
      <c r="D93" s="327" t="str">
        <f t="shared" si="16"/>
        <v>0</v>
      </c>
      <c r="E93" s="327" t="str">
        <f t="shared" si="17"/>
        <v>4</v>
      </c>
      <c r="F93" s="327" t="str">
        <f t="shared" si="18"/>
        <v>6</v>
      </c>
      <c r="G93" s="327">
        <f t="shared" si="19"/>
        <v>0</v>
      </c>
      <c r="H93" s="327"/>
      <c r="I93" s="327"/>
      <c r="J93" s="327"/>
      <c r="K93" s="327"/>
      <c r="M93" s="346"/>
      <c r="N93" s="1603" t="s">
        <v>35</v>
      </c>
      <c r="O93" s="1889"/>
      <c r="P93" s="1603" t="s">
        <v>315</v>
      </c>
      <c r="Q93" s="1889"/>
      <c r="R93" s="1603" t="s">
        <v>313</v>
      </c>
      <c r="S93" s="1889"/>
      <c r="T93" s="1603" t="s">
        <v>316</v>
      </c>
      <c r="U93" s="1889"/>
      <c r="V93" s="1603" t="s">
        <v>325</v>
      </c>
      <c r="W93" s="1889"/>
      <c r="X93" s="1889"/>
      <c r="Y93" s="1603"/>
      <c r="Z93" s="1889"/>
      <c r="AA93" s="1889"/>
      <c r="AB93" s="1603"/>
      <c r="AC93" s="1889"/>
      <c r="AD93" s="1603"/>
      <c r="AE93" s="1889"/>
      <c r="AF93" s="1605" t="s">
        <v>337</v>
      </c>
      <c r="AG93" s="1889"/>
      <c r="AH93" s="1889"/>
      <c r="AI93" s="1889"/>
      <c r="AJ93" s="1889"/>
      <c r="AK93" s="1889"/>
      <c r="AL93" s="1889"/>
      <c r="AM93" s="1889"/>
      <c r="AN93" s="1603" t="s">
        <v>306</v>
      </c>
      <c r="AO93" s="1889"/>
      <c r="AP93" s="1889"/>
      <c r="AQ93" s="1889"/>
      <c r="AR93" s="1889"/>
      <c r="AS93" s="1603" t="s">
        <v>307</v>
      </c>
      <c r="AT93" s="1889"/>
      <c r="AU93" s="1889"/>
      <c r="AV93" s="317" t="s">
        <v>86</v>
      </c>
      <c r="AW93" s="1604" t="s">
        <v>308</v>
      </c>
      <c r="AX93" s="1889"/>
      <c r="AY93" s="1889"/>
      <c r="AZ93" s="1889"/>
      <c r="BA93" s="1889"/>
      <c r="BB93" s="1889"/>
      <c r="BC93" s="318">
        <v>2195671112</v>
      </c>
      <c r="BD93" s="318">
        <v>2088681676</v>
      </c>
      <c r="BE93" s="318">
        <v>106989436</v>
      </c>
      <c r="BF93" s="319">
        <v>0</v>
      </c>
      <c r="BG93" s="318">
        <v>1619647028</v>
      </c>
      <c r="BH93" s="318">
        <v>469034648</v>
      </c>
      <c r="BI93" s="318">
        <v>443304917</v>
      </c>
      <c r="BJ93" s="318">
        <v>1176342111</v>
      </c>
      <c r="BK93" s="318">
        <v>443304917</v>
      </c>
      <c r="BL93" s="319">
        <v>0</v>
      </c>
      <c r="BM93" s="318" t="s">
        <v>589</v>
      </c>
      <c r="BN93" s="319" t="s">
        <v>463</v>
      </c>
      <c r="BO93" s="319" t="s">
        <v>463</v>
      </c>
    </row>
    <row r="94" spans="1:67" s="333" customFormat="1" x14ac:dyDescent="0.25">
      <c r="A94" s="333" t="str">
        <f>+B94&amp;"-"&amp;C94&amp;"-"&amp;D94&amp;"-"&amp;E94&amp;"-"&amp;F94&amp;"-"&amp;G94&amp;"-"&amp;AV94</f>
        <v>A-2-0-4-6-2-10</v>
      </c>
      <c r="B94" s="334" t="str">
        <f t="shared" si="14"/>
        <v>A</v>
      </c>
      <c r="C94" s="334" t="str">
        <f t="shared" si="15"/>
        <v>2</v>
      </c>
      <c r="D94" s="334" t="str">
        <f t="shared" si="16"/>
        <v>0</v>
      </c>
      <c r="E94" s="334" t="str">
        <f t="shared" si="17"/>
        <v>4</v>
      </c>
      <c r="F94" s="334" t="str">
        <f t="shared" si="18"/>
        <v>6</v>
      </c>
      <c r="G94" s="334" t="str">
        <f t="shared" si="19"/>
        <v>2</v>
      </c>
      <c r="H94" s="334"/>
      <c r="I94" s="334"/>
      <c r="J94" s="334"/>
      <c r="K94" s="334"/>
      <c r="M94" s="347"/>
      <c r="N94" s="1601" t="s">
        <v>35</v>
      </c>
      <c r="O94" s="1984"/>
      <c r="P94" s="1601" t="s">
        <v>315</v>
      </c>
      <c r="Q94" s="1984"/>
      <c r="R94" s="1601" t="s">
        <v>313</v>
      </c>
      <c r="S94" s="1984"/>
      <c r="T94" s="1601" t="s">
        <v>316</v>
      </c>
      <c r="U94" s="1984"/>
      <c r="V94" s="1601" t="s">
        <v>325</v>
      </c>
      <c r="W94" s="1984"/>
      <c r="X94" s="1984"/>
      <c r="Y94" s="1601" t="s">
        <v>315</v>
      </c>
      <c r="Z94" s="1984"/>
      <c r="AA94" s="1984"/>
      <c r="AB94" s="1601"/>
      <c r="AC94" s="1984"/>
      <c r="AD94" s="1601"/>
      <c r="AE94" s="1984"/>
      <c r="AF94" s="1607" t="s">
        <v>89</v>
      </c>
      <c r="AG94" s="1984"/>
      <c r="AH94" s="1984"/>
      <c r="AI94" s="1984"/>
      <c r="AJ94" s="1984"/>
      <c r="AK94" s="1984"/>
      <c r="AL94" s="1984"/>
      <c r="AM94" s="1984"/>
      <c r="AN94" s="1601" t="s">
        <v>306</v>
      </c>
      <c r="AO94" s="1984"/>
      <c r="AP94" s="1984"/>
      <c r="AQ94" s="1984"/>
      <c r="AR94" s="1984"/>
      <c r="AS94" s="1601" t="s">
        <v>307</v>
      </c>
      <c r="AT94" s="1984"/>
      <c r="AU94" s="1984"/>
      <c r="AV94" s="335" t="s">
        <v>86</v>
      </c>
      <c r="AW94" s="1606" t="s">
        <v>308</v>
      </c>
      <c r="AX94" s="1984"/>
      <c r="AY94" s="1984"/>
      <c r="AZ94" s="1984"/>
      <c r="BA94" s="1984"/>
      <c r="BB94" s="1984"/>
      <c r="BC94" s="336">
        <v>811771112</v>
      </c>
      <c r="BD94" s="336">
        <v>704781676</v>
      </c>
      <c r="BE94" s="336">
        <v>106989436</v>
      </c>
      <c r="BF94" s="337">
        <v>0</v>
      </c>
      <c r="BG94" s="336">
        <v>704781676</v>
      </c>
      <c r="BH94" s="337">
        <v>0</v>
      </c>
      <c r="BI94" s="336">
        <v>328946749</v>
      </c>
      <c r="BJ94" s="336">
        <v>375834927</v>
      </c>
      <c r="BK94" s="336">
        <v>328946749</v>
      </c>
      <c r="BL94" s="337">
        <v>0</v>
      </c>
      <c r="BM94" s="336" t="s">
        <v>590</v>
      </c>
      <c r="BN94" s="337" t="s">
        <v>463</v>
      </c>
      <c r="BO94" s="336" t="s">
        <v>463</v>
      </c>
    </row>
    <row r="95" spans="1:67" s="333" customFormat="1" x14ac:dyDescent="0.25">
      <c r="A95" s="333" t="str">
        <f>+B95&amp;"-"&amp;C95&amp;"-"&amp;D95&amp;"-"&amp;E95&amp;"-"&amp;F95&amp;"-"&amp;G95&amp;"-"&amp;AV95</f>
        <v>A-2-0-4-6-3-10</v>
      </c>
      <c r="B95" s="334" t="str">
        <f t="shared" si="14"/>
        <v>A</v>
      </c>
      <c r="C95" s="334" t="str">
        <f t="shared" si="15"/>
        <v>2</v>
      </c>
      <c r="D95" s="334" t="str">
        <f t="shared" si="16"/>
        <v>0</v>
      </c>
      <c r="E95" s="334" t="str">
        <f t="shared" si="17"/>
        <v>4</v>
      </c>
      <c r="F95" s="334" t="str">
        <f t="shared" si="18"/>
        <v>6</v>
      </c>
      <c r="G95" s="334" t="str">
        <f t="shared" si="19"/>
        <v>3</v>
      </c>
      <c r="H95" s="334"/>
      <c r="I95" s="334"/>
      <c r="J95" s="334"/>
      <c r="K95" s="334"/>
      <c r="M95" s="347"/>
      <c r="N95" s="1601" t="s">
        <v>35</v>
      </c>
      <c r="O95" s="1984"/>
      <c r="P95" s="1601" t="s">
        <v>315</v>
      </c>
      <c r="Q95" s="1984"/>
      <c r="R95" s="1601" t="s">
        <v>313</v>
      </c>
      <c r="S95" s="1984"/>
      <c r="T95" s="1601" t="s">
        <v>316</v>
      </c>
      <c r="U95" s="1984"/>
      <c r="V95" s="1601" t="s">
        <v>325</v>
      </c>
      <c r="W95" s="1984"/>
      <c r="X95" s="1984"/>
      <c r="Y95" s="1601" t="s">
        <v>322</v>
      </c>
      <c r="Z95" s="1984"/>
      <c r="AA95" s="1984"/>
      <c r="AB95" s="1601"/>
      <c r="AC95" s="1984"/>
      <c r="AD95" s="1601"/>
      <c r="AE95" s="1984"/>
      <c r="AF95" s="1607" t="s">
        <v>90</v>
      </c>
      <c r="AG95" s="1984"/>
      <c r="AH95" s="1984"/>
      <c r="AI95" s="1984"/>
      <c r="AJ95" s="1984"/>
      <c r="AK95" s="1984"/>
      <c r="AL95" s="1984"/>
      <c r="AM95" s="1984"/>
      <c r="AN95" s="1601" t="s">
        <v>306</v>
      </c>
      <c r="AO95" s="1984"/>
      <c r="AP95" s="1984"/>
      <c r="AQ95" s="1984"/>
      <c r="AR95" s="1984"/>
      <c r="AS95" s="1601" t="s">
        <v>307</v>
      </c>
      <c r="AT95" s="1984"/>
      <c r="AU95" s="1984"/>
      <c r="AV95" s="335" t="s">
        <v>86</v>
      </c>
      <c r="AW95" s="1606" t="s">
        <v>308</v>
      </c>
      <c r="AX95" s="1984"/>
      <c r="AY95" s="1984"/>
      <c r="AZ95" s="1984"/>
      <c r="BA95" s="1984"/>
      <c r="BB95" s="1984"/>
      <c r="BC95" s="337">
        <v>0</v>
      </c>
      <c r="BD95" s="337">
        <v>0</v>
      </c>
      <c r="BE95" s="337">
        <v>0</v>
      </c>
      <c r="BF95" s="337">
        <v>0</v>
      </c>
      <c r="BG95" s="337">
        <v>0</v>
      </c>
      <c r="BH95" s="337">
        <v>0</v>
      </c>
      <c r="BI95" s="337">
        <v>0</v>
      </c>
      <c r="BJ95" s="337">
        <v>0</v>
      </c>
      <c r="BK95" s="337">
        <v>0</v>
      </c>
      <c r="BL95" s="337">
        <v>0</v>
      </c>
      <c r="BM95" s="336" t="s">
        <v>463</v>
      </c>
      <c r="BN95" s="337" t="s">
        <v>463</v>
      </c>
      <c r="BO95" s="336" t="s">
        <v>463</v>
      </c>
    </row>
    <row r="96" spans="1:67" s="333" customFormat="1" x14ac:dyDescent="0.25">
      <c r="A96" s="333" t="str">
        <f>+B96&amp;"-"&amp;C96&amp;"-"&amp;D96&amp;"-"&amp;E96&amp;"-"&amp;F96&amp;"-"&amp;G96&amp;"-"&amp;AV96</f>
        <v>A-2-0-4-6-5-10</v>
      </c>
      <c r="B96" s="334" t="str">
        <f t="shared" si="14"/>
        <v>A</v>
      </c>
      <c r="C96" s="334" t="str">
        <f t="shared" si="15"/>
        <v>2</v>
      </c>
      <c r="D96" s="334" t="str">
        <f t="shared" si="16"/>
        <v>0</v>
      </c>
      <c r="E96" s="334" t="str">
        <f t="shared" si="17"/>
        <v>4</v>
      </c>
      <c r="F96" s="334" t="str">
        <f t="shared" si="18"/>
        <v>6</v>
      </c>
      <c r="G96" s="334" t="str">
        <f t="shared" si="19"/>
        <v>5</v>
      </c>
      <c r="H96" s="334"/>
      <c r="I96" s="334"/>
      <c r="J96" s="334"/>
      <c r="K96" s="334"/>
      <c r="M96" s="347"/>
      <c r="N96" s="1601" t="s">
        <v>35</v>
      </c>
      <c r="O96" s="1984"/>
      <c r="P96" s="1601" t="s">
        <v>315</v>
      </c>
      <c r="Q96" s="1984"/>
      <c r="R96" s="1601" t="s">
        <v>313</v>
      </c>
      <c r="S96" s="1984"/>
      <c r="T96" s="1601" t="s">
        <v>316</v>
      </c>
      <c r="U96" s="1984"/>
      <c r="V96" s="1601" t="s">
        <v>325</v>
      </c>
      <c r="W96" s="1984"/>
      <c r="X96" s="1984"/>
      <c r="Y96" s="1601" t="s">
        <v>317</v>
      </c>
      <c r="Z96" s="1984"/>
      <c r="AA96" s="1984"/>
      <c r="AB96" s="1601"/>
      <c r="AC96" s="1984"/>
      <c r="AD96" s="1601"/>
      <c r="AE96" s="1984"/>
      <c r="AF96" s="1607" t="s">
        <v>91</v>
      </c>
      <c r="AG96" s="1984"/>
      <c r="AH96" s="1984"/>
      <c r="AI96" s="1984"/>
      <c r="AJ96" s="1984"/>
      <c r="AK96" s="1984"/>
      <c r="AL96" s="1984"/>
      <c r="AM96" s="1984"/>
      <c r="AN96" s="1601" t="s">
        <v>306</v>
      </c>
      <c r="AO96" s="1984"/>
      <c r="AP96" s="1984"/>
      <c r="AQ96" s="1984"/>
      <c r="AR96" s="1984"/>
      <c r="AS96" s="1601" t="s">
        <v>307</v>
      </c>
      <c r="AT96" s="1984"/>
      <c r="AU96" s="1984"/>
      <c r="AV96" s="335" t="s">
        <v>86</v>
      </c>
      <c r="AW96" s="1606" t="s">
        <v>308</v>
      </c>
      <c r="AX96" s="1984"/>
      <c r="AY96" s="1984"/>
      <c r="AZ96" s="1984"/>
      <c r="BA96" s="1984"/>
      <c r="BB96" s="1984"/>
      <c r="BC96" s="336">
        <v>1383900000</v>
      </c>
      <c r="BD96" s="336">
        <v>1383900000</v>
      </c>
      <c r="BE96" s="337">
        <v>0</v>
      </c>
      <c r="BF96" s="337">
        <v>0</v>
      </c>
      <c r="BG96" s="336">
        <v>914865352</v>
      </c>
      <c r="BH96" s="336">
        <v>469034648</v>
      </c>
      <c r="BI96" s="336">
        <v>114358168</v>
      </c>
      <c r="BJ96" s="336">
        <v>800507184</v>
      </c>
      <c r="BK96" s="336">
        <v>114358168</v>
      </c>
      <c r="BL96" s="337">
        <v>0</v>
      </c>
      <c r="BM96" s="336" t="s">
        <v>591</v>
      </c>
      <c r="BN96" s="337" t="s">
        <v>463</v>
      </c>
      <c r="BO96" s="336" t="s">
        <v>463</v>
      </c>
    </row>
    <row r="97" spans="1:67" s="324" customFormat="1" x14ac:dyDescent="0.25">
      <c r="B97" s="327" t="str">
        <f t="shared" si="14"/>
        <v>A</v>
      </c>
      <c r="C97" s="327" t="str">
        <f t="shared" si="15"/>
        <v>2</v>
      </c>
      <c r="D97" s="327" t="str">
        <f t="shared" si="16"/>
        <v>0</v>
      </c>
      <c r="E97" s="327" t="str">
        <f t="shared" si="17"/>
        <v>4</v>
      </c>
      <c r="F97" s="327" t="str">
        <f t="shared" si="18"/>
        <v>7</v>
      </c>
      <c r="G97" s="327">
        <f t="shared" si="19"/>
        <v>0</v>
      </c>
      <c r="H97" s="327"/>
      <c r="I97" s="327"/>
      <c r="J97" s="327"/>
      <c r="K97" s="327"/>
      <c r="M97" s="346"/>
      <c r="N97" s="1603" t="s">
        <v>35</v>
      </c>
      <c r="O97" s="1889"/>
      <c r="P97" s="1603" t="s">
        <v>315</v>
      </c>
      <c r="Q97" s="1889"/>
      <c r="R97" s="1603" t="s">
        <v>313</v>
      </c>
      <c r="S97" s="1889"/>
      <c r="T97" s="1603" t="s">
        <v>316</v>
      </c>
      <c r="U97" s="1889"/>
      <c r="V97" s="1603" t="s">
        <v>326</v>
      </c>
      <c r="W97" s="1889"/>
      <c r="X97" s="1889"/>
      <c r="Y97" s="1603"/>
      <c r="Z97" s="1889"/>
      <c r="AA97" s="1889"/>
      <c r="AB97" s="1603"/>
      <c r="AC97" s="1889"/>
      <c r="AD97" s="1603"/>
      <c r="AE97" s="1889"/>
      <c r="AF97" s="1605" t="s">
        <v>253</v>
      </c>
      <c r="AG97" s="1889"/>
      <c r="AH97" s="1889"/>
      <c r="AI97" s="1889"/>
      <c r="AJ97" s="1889"/>
      <c r="AK97" s="1889"/>
      <c r="AL97" s="1889"/>
      <c r="AM97" s="1889"/>
      <c r="AN97" s="1603" t="s">
        <v>306</v>
      </c>
      <c r="AO97" s="1889"/>
      <c r="AP97" s="1889"/>
      <c r="AQ97" s="1889"/>
      <c r="AR97" s="1889"/>
      <c r="AS97" s="1603" t="s">
        <v>307</v>
      </c>
      <c r="AT97" s="1889"/>
      <c r="AU97" s="1889"/>
      <c r="AV97" s="317" t="s">
        <v>86</v>
      </c>
      <c r="AW97" s="1604" t="s">
        <v>308</v>
      </c>
      <c r="AX97" s="1889"/>
      <c r="AY97" s="1889"/>
      <c r="AZ97" s="1889"/>
      <c r="BA97" s="1889"/>
      <c r="BB97" s="1889"/>
      <c r="BC97" s="318">
        <v>71400000</v>
      </c>
      <c r="BD97" s="318">
        <v>41334500</v>
      </c>
      <c r="BE97" s="318">
        <v>30065500</v>
      </c>
      <c r="BF97" s="319">
        <v>0</v>
      </c>
      <c r="BG97" s="318">
        <v>41334446</v>
      </c>
      <c r="BH97" s="319">
        <v>54</v>
      </c>
      <c r="BI97" s="318">
        <v>1334500</v>
      </c>
      <c r="BJ97" s="318">
        <v>39999946</v>
      </c>
      <c r="BK97" s="318">
        <v>1334500</v>
      </c>
      <c r="BL97" s="319">
        <v>0</v>
      </c>
      <c r="BM97" s="318" t="s">
        <v>592</v>
      </c>
      <c r="BN97" s="319" t="s">
        <v>463</v>
      </c>
      <c r="BO97" s="319" t="s">
        <v>463</v>
      </c>
    </row>
    <row r="98" spans="1:67" s="333" customFormat="1" x14ac:dyDescent="0.25">
      <c r="A98" s="333" t="str">
        <f>+B98&amp;"-"&amp;C98&amp;"-"&amp;D98&amp;"-"&amp;E98&amp;"-"&amp;F98&amp;"-"&amp;G98&amp;"-"&amp;AV98</f>
        <v>A-2-0-4-7-5-10</v>
      </c>
      <c r="B98" s="334" t="str">
        <f t="shared" si="14"/>
        <v>A</v>
      </c>
      <c r="C98" s="334" t="str">
        <f t="shared" si="15"/>
        <v>2</v>
      </c>
      <c r="D98" s="334" t="str">
        <f t="shared" si="16"/>
        <v>0</v>
      </c>
      <c r="E98" s="334" t="str">
        <f t="shared" si="17"/>
        <v>4</v>
      </c>
      <c r="F98" s="334" t="str">
        <f t="shared" si="18"/>
        <v>7</v>
      </c>
      <c r="G98" s="334" t="str">
        <f t="shared" si="19"/>
        <v>5</v>
      </c>
      <c r="H98" s="334"/>
      <c r="I98" s="334"/>
      <c r="J98" s="334"/>
      <c r="K98" s="334"/>
      <c r="M98" s="347"/>
      <c r="N98" s="1601" t="s">
        <v>35</v>
      </c>
      <c r="O98" s="1984"/>
      <c r="P98" s="1601" t="s">
        <v>315</v>
      </c>
      <c r="Q98" s="1984"/>
      <c r="R98" s="1601" t="s">
        <v>313</v>
      </c>
      <c r="S98" s="1984"/>
      <c r="T98" s="1601" t="s">
        <v>316</v>
      </c>
      <c r="U98" s="1984"/>
      <c r="V98" s="1601" t="s">
        <v>326</v>
      </c>
      <c r="W98" s="1984"/>
      <c r="X98" s="1984"/>
      <c r="Y98" s="1601" t="s">
        <v>317</v>
      </c>
      <c r="Z98" s="1984"/>
      <c r="AA98" s="1984"/>
      <c r="AB98" s="1601"/>
      <c r="AC98" s="1984"/>
      <c r="AD98" s="1601"/>
      <c r="AE98" s="1984"/>
      <c r="AF98" s="1607" t="s">
        <v>92</v>
      </c>
      <c r="AG98" s="1984"/>
      <c r="AH98" s="1984"/>
      <c r="AI98" s="1984"/>
      <c r="AJ98" s="1984"/>
      <c r="AK98" s="1984"/>
      <c r="AL98" s="1984"/>
      <c r="AM98" s="1984"/>
      <c r="AN98" s="1601" t="s">
        <v>306</v>
      </c>
      <c r="AO98" s="1984"/>
      <c r="AP98" s="1984"/>
      <c r="AQ98" s="1984"/>
      <c r="AR98" s="1984"/>
      <c r="AS98" s="1601" t="s">
        <v>307</v>
      </c>
      <c r="AT98" s="1984"/>
      <c r="AU98" s="1984"/>
      <c r="AV98" s="335" t="s">
        <v>86</v>
      </c>
      <c r="AW98" s="1606" t="s">
        <v>308</v>
      </c>
      <c r="AX98" s="1984"/>
      <c r="AY98" s="1984"/>
      <c r="AZ98" s="1984"/>
      <c r="BA98" s="1984"/>
      <c r="BB98" s="1984"/>
      <c r="BC98" s="336">
        <v>6000000</v>
      </c>
      <c r="BD98" s="336">
        <v>837000</v>
      </c>
      <c r="BE98" s="336">
        <v>5163000</v>
      </c>
      <c r="BF98" s="337">
        <v>0</v>
      </c>
      <c r="BG98" s="336">
        <v>837000</v>
      </c>
      <c r="BH98" s="337">
        <v>0</v>
      </c>
      <c r="BI98" s="336">
        <v>837000</v>
      </c>
      <c r="BJ98" s="337">
        <v>0</v>
      </c>
      <c r="BK98" s="336">
        <v>837000</v>
      </c>
      <c r="BL98" s="337">
        <v>0</v>
      </c>
      <c r="BM98" s="336" t="s">
        <v>593</v>
      </c>
      <c r="BN98" s="337" t="s">
        <v>463</v>
      </c>
      <c r="BO98" s="336" t="s">
        <v>463</v>
      </c>
    </row>
    <row r="99" spans="1:67" s="333" customFormat="1" x14ac:dyDescent="0.25">
      <c r="A99" s="333" t="str">
        <f>+B99&amp;"-"&amp;C99&amp;"-"&amp;D99&amp;"-"&amp;E99&amp;"-"&amp;F99&amp;"-"&amp;G99&amp;"-"&amp;AV99</f>
        <v>A-2-0-4-7-6-10</v>
      </c>
      <c r="B99" s="334" t="str">
        <f t="shared" si="14"/>
        <v>A</v>
      </c>
      <c r="C99" s="334" t="str">
        <f t="shared" si="15"/>
        <v>2</v>
      </c>
      <c r="D99" s="334" t="str">
        <f t="shared" si="16"/>
        <v>0</v>
      </c>
      <c r="E99" s="334" t="str">
        <f t="shared" si="17"/>
        <v>4</v>
      </c>
      <c r="F99" s="334" t="str">
        <f t="shared" si="18"/>
        <v>7</v>
      </c>
      <c r="G99" s="334" t="str">
        <f t="shared" si="19"/>
        <v>6</v>
      </c>
      <c r="H99" s="334"/>
      <c r="I99" s="334"/>
      <c r="J99" s="334"/>
      <c r="K99" s="334"/>
      <c r="M99" s="347"/>
      <c r="N99" s="1601" t="s">
        <v>35</v>
      </c>
      <c r="O99" s="1984"/>
      <c r="P99" s="1601" t="s">
        <v>315</v>
      </c>
      <c r="Q99" s="1984"/>
      <c r="R99" s="1601" t="s">
        <v>313</v>
      </c>
      <c r="S99" s="1984"/>
      <c r="T99" s="1601" t="s">
        <v>316</v>
      </c>
      <c r="U99" s="1984"/>
      <c r="V99" s="1601" t="s">
        <v>326</v>
      </c>
      <c r="W99" s="1984"/>
      <c r="X99" s="1984"/>
      <c r="Y99" s="1601" t="s">
        <v>325</v>
      </c>
      <c r="Z99" s="1984"/>
      <c r="AA99" s="1984"/>
      <c r="AB99" s="1601"/>
      <c r="AC99" s="1984"/>
      <c r="AD99" s="1601"/>
      <c r="AE99" s="1984"/>
      <c r="AF99" s="1607" t="s">
        <v>93</v>
      </c>
      <c r="AG99" s="1984"/>
      <c r="AH99" s="1984"/>
      <c r="AI99" s="1984"/>
      <c r="AJ99" s="1984"/>
      <c r="AK99" s="1984"/>
      <c r="AL99" s="1984"/>
      <c r="AM99" s="1984"/>
      <c r="AN99" s="1601" t="s">
        <v>306</v>
      </c>
      <c r="AO99" s="1984"/>
      <c r="AP99" s="1984"/>
      <c r="AQ99" s="1984"/>
      <c r="AR99" s="1984"/>
      <c r="AS99" s="1601" t="s">
        <v>307</v>
      </c>
      <c r="AT99" s="1984"/>
      <c r="AU99" s="1984"/>
      <c r="AV99" s="335" t="s">
        <v>86</v>
      </c>
      <c r="AW99" s="1606" t="s">
        <v>308</v>
      </c>
      <c r="AX99" s="1984"/>
      <c r="AY99" s="1984"/>
      <c r="AZ99" s="1984"/>
      <c r="BA99" s="1984"/>
      <c r="BB99" s="1984"/>
      <c r="BC99" s="336">
        <v>65400000</v>
      </c>
      <c r="BD99" s="336">
        <v>40497500</v>
      </c>
      <c r="BE99" s="336">
        <v>24902500</v>
      </c>
      <c r="BF99" s="337">
        <v>0</v>
      </c>
      <c r="BG99" s="336">
        <v>40497446</v>
      </c>
      <c r="BH99" s="337">
        <v>54</v>
      </c>
      <c r="BI99" s="336">
        <v>497500</v>
      </c>
      <c r="BJ99" s="336">
        <v>39999946</v>
      </c>
      <c r="BK99" s="336">
        <v>497500</v>
      </c>
      <c r="BL99" s="337">
        <v>0</v>
      </c>
      <c r="BM99" s="336" t="s">
        <v>594</v>
      </c>
      <c r="BN99" s="337" t="s">
        <v>463</v>
      </c>
      <c r="BO99" s="336" t="s">
        <v>463</v>
      </c>
    </row>
    <row r="100" spans="1:67" s="324" customFormat="1" ht="14.45" customHeight="1" x14ac:dyDescent="0.25">
      <c r="B100" s="327" t="str">
        <f t="shared" si="14"/>
        <v>A</v>
      </c>
      <c r="C100" s="327" t="str">
        <f t="shared" si="15"/>
        <v>2</v>
      </c>
      <c r="D100" s="327" t="str">
        <f t="shared" si="16"/>
        <v>0</v>
      </c>
      <c r="E100" s="327" t="str">
        <f t="shared" si="17"/>
        <v>4</v>
      </c>
      <c r="F100" s="327" t="str">
        <f t="shared" si="18"/>
        <v>8</v>
      </c>
      <c r="G100" s="327">
        <f t="shared" si="19"/>
        <v>0</v>
      </c>
      <c r="H100" s="327"/>
      <c r="I100" s="327"/>
      <c r="J100" s="327"/>
      <c r="K100" s="327"/>
      <c r="M100" s="346"/>
      <c r="N100" s="1603" t="s">
        <v>35</v>
      </c>
      <c r="O100" s="1889"/>
      <c r="P100" s="1603" t="s">
        <v>315</v>
      </c>
      <c r="Q100" s="1889"/>
      <c r="R100" s="1603" t="s">
        <v>313</v>
      </c>
      <c r="S100" s="1889"/>
      <c r="T100" s="1603" t="s">
        <v>316</v>
      </c>
      <c r="U100" s="1889"/>
      <c r="V100" s="1603" t="s">
        <v>327</v>
      </c>
      <c r="W100" s="1889"/>
      <c r="X100" s="1889"/>
      <c r="Y100" s="1603"/>
      <c r="Z100" s="1889"/>
      <c r="AA100" s="1889"/>
      <c r="AB100" s="1603"/>
      <c r="AC100" s="1889"/>
      <c r="AD100" s="1603"/>
      <c r="AE100" s="1889"/>
      <c r="AF100" s="1605" t="s">
        <v>338</v>
      </c>
      <c r="AG100" s="1889"/>
      <c r="AH100" s="1889"/>
      <c r="AI100" s="1889"/>
      <c r="AJ100" s="1889"/>
      <c r="AK100" s="1889"/>
      <c r="AL100" s="1889"/>
      <c r="AM100" s="1889"/>
      <c r="AN100" s="1603" t="s">
        <v>306</v>
      </c>
      <c r="AO100" s="1889"/>
      <c r="AP100" s="1889"/>
      <c r="AQ100" s="1889"/>
      <c r="AR100" s="1889"/>
      <c r="AS100" s="1603" t="s">
        <v>307</v>
      </c>
      <c r="AT100" s="1889"/>
      <c r="AU100" s="1889"/>
      <c r="AV100" s="317" t="s">
        <v>86</v>
      </c>
      <c r="AW100" s="1604" t="s">
        <v>308</v>
      </c>
      <c r="AX100" s="1889"/>
      <c r="AY100" s="1889"/>
      <c r="AZ100" s="1889"/>
      <c r="BA100" s="1889"/>
      <c r="BB100" s="1889"/>
      <c r="BC100" s="318">
        <v>1453176172</v>
      </c>
      <c r="BD100" s="318">
        <v>1453176172</v>
      </c>
      <c r="BE100" s="319">
        <v>0</v>
      </c>
      <c r="BF100" s="319">
        <v>0</v>
      </c>
      <c r="BG100" s="318">
        <v>637740489</v>
      </c>
      <c r="BH100" s="318">
        <v>815435683</v>
      </c>
      <c r="BI100" s="318">
        <v>637740489</v>
      </c>
      <c r="BJ100" s="319">
        <v>0</v>
      </c>
      <c r="BK100" s="318">
        <v>637740489</v>
      </c>
      <c r="BL100" s="319">
        <v>0</v>
      </c>
      <c r="BM100" s="318" t="s">
        <v>595</v>
      </c>
      <c r="BN100" s="318" t="s">
        <v>596</v>
      </c>
      <c r="BO100" s="318" t="s">
        <v>597</v>
      </c>
    </row>
    <row r="101" spans="1:67" s="333" customFormat="1" x14ac:dyDescent="0.25">
      <c r="A101" s="333" t="str">
        <f>+B101&amp;"-"&amp;C101&amp;"-"&amp;D101&amp;"-"&amp;E101&amp;"-"&amp;F101&amp;"-"&amp;G101&amp;"-"&amp;AV101</f>
        <v>A-2-0-4-8-1-10</v>
      </c>
      <c r="B101" s="334" t="str">
        <f t="shared" si="14"/>
        <v>A</v>
      </c>
      <c r="C101" s="334" t="str">
        <f t="shared" si="15"/>
        <v>2</v>
      </c>
      <c r="D101" s="334" t="str">
        <f t="shared" si="16"/>
        <v>0</v>
      </c>
      <c r="E101" s="334" t="str">
        <f t="shared" si="17"/>
        <v>4</v>
      </c>
      <c r="F101" s="334" t="str">
        <f t="shared" si="18"/>
        <v>8</v>
      </c>
      <c r="G101" s="334" t="str">
        <f t="shared" si="19"/>
        <v>1</v>
      </c>
      <c r="H101" s="334"/>
      <c r="I101" s="334"/>
      <c r="J101" s="334"/>
      <c r="K101" s="334"/>
      <c r="M101" s="347"/>
      <c r="N101" s="1601" t="s">
        <v>35</v>
      </c>
      <c r="O101" s="1984"/>
      <c r="P101" s="1601" t="s">
        <v>315</v>
      </c>
      <c r="Q101" s="1984"/>
      <c r="R101" s="1601" t="s">
        <v>313</v>
      </c>
      <c r="S101" s="1984"/>
      <c r="T101" s="1601" t="s">
        <v>316</v>
      </c>
      <c r="U101" s="1984"/>
      <c r="V101" s="1601" t="s">
        <v>327</v>
      </c>
      <c r="W101" s="1984"/>
      <c r="X101" s="1984"/>
      <c r="Y101" s="1601" t="s">
        <v>312</v>
      </c>
      <c r="Z101" s="1984"/>
      <c r="AA101" s="1984"/>
      <c r="AB101" s="1601"/>
      <c r="AC101" s="1984"/>
      <c r="AD101" s="1601"/>
      <c r="AE101" s="1984"/>
      <c r="AF101" s="1607" t="s">
        <v>94</v>
      </c>
      <c r="AG101" s="1984"/>
      <c r="AH101" s="1984"/>
      <c r="AI101" s="1984"/>
      <c r="AJ101" s="1984"/>
      <c r="AK101" s="1984"/>
      <c r="AL101" s="1984"/>
      <c r="AM101" s="1984"/>
      <c r="AN101" s="1601" t="s">
        <v>306</v>
      </c>
      <c r="AO101" s="1984"/>
      <c r="AP101" s="1984"/>
      <c r="AQ101" s="1984"/>
      <c r="AR101" s="1984"/>
      <c r="AS101" s="1601" t="s">
        <v>307</v>
      </c>
      <c r="AT101" s="1984"/>
      <c r="AU101" s="1984"/>
      <c r="AV101" s="335" t="s">
        <v>86</v>
      </c>
      <c r="AW101" s="1606" t="s">
        <v>308</v>
      </c>
      <c r="AX101" s="1984"/>
      <c r="AY101" s="1984"/>
      <c r="AZ101" s="1984"/>
      <c r="BA101" s="1984"/>
      <c r="BB101" s="1984"/>
      <c r="BC101" s="336">
        <v>183815862</v>
      </c>
      <c r="BD101" s="336">
        <v>183815862</v>
      </c>
      <c r="BE101" s="337">
        <v>0</v>
      </c>
      <c r="BF101" s="337">
        <v>0</v>
      </c>
      <c r="BG101" s="336">
        <v>60554253</v>
      </c>
      <c r="BH101" s="336">
        <v>123261609</v>
      </c>
      <c r="BI101" s="336">
        <v>60554253</v>
      </c>
      <c r="BJ101" s="337">
        <v>0</v>
      </c>
      <c r="BK101" s="336">
        <v>60554253</v>
      </c>
      <c r="BL101" s="337">
        <v>0</v>
      </c>
      <c r="BM101" s="336" t="s">
        <v>598</v>
      </c>
      <c r="BN101" s="337" t="s">
        <v>599</v>
      </c>
      <c r="BO101" s="336" t="s">
        <v>463</v>
      </c>
    </row>
    <row r="102" spans="1:67" s="333" customFormat="1" x14ac:dyDescent="0.25">
      <c r="A102" s="333" t="str">
        <f>+B102&amp;"-"&amp;C102&amp;"-"&amp;D102&amp;"-"&amp;E102&amp;"-"&amp;F102&amp;"-"&amp;G102&amp;"-"&amp;AV102</f>
        <v>A-2-0-4-8-2-10</v>
      </c>
      <c r="B102" s="334" t="str">
        <f t="shared" si="14"/>
        <v>A</v>
      </c>
      <c r="C102" s="334" t="str">
        <f t="shared" si="15"/>
        <v>2</v>
      </c>
      <c r="D102" s="334" t="str">
        <f t="shared" si="16"/>
        <v>0</v>
      </c>
      <c r="E102" s="334" t="str">
        <f t="shared" si="17"/>
        <v>4</v>
      </c>
      <c r="F102" s="334" t="str">
        <f t="shared" si="18"/>
        <v>8</v>
      </c>
      <c r="G102" s="334" t="str">
        <f t="shared" si="19"/>
        <v>2</v>
      </c>
      <c r="H102" s="334"/>
      <c r="I102" s="334"/>
      <c r="J102" s="334"/>
      <c r="K102" s="334"/>
      <c r="M102" s="347"/>
      <c r="N102" s="1601" t="s">
        <v>35</v>
      </c>
      <c r="O102" s="1984"/>
      <c r="P102" s="1601" t="s">
        <v>315</v>
      </c>
      <c r="Q102" s="1984"/>
      <c r="R102" s="1601" t="s">
        <v>313</v>
      </c>
      <c r="S102" s="1984"/>
      <c r="T102" s="1601" t="s">
        <v>316</v>
      </c>
      <c r="U102" s="1984"/>
      <c r="V102" s="1601" t="s">
        <v>327</v>
      </c>
      <c r="W102" s="1984"/>
      <c r="X102" s="1984"/>
      <c r="Y102" s="1601" t="s">
        <v>315</v>
      </c>
      <c r="Z102" s="1984"/>
      <c r="AA102" s="1984"/>
      <c r="AB102" s="1601"/>
      <c r="AC102" s="1984"/>
      <c r="AD102" s="1601"/>
      <c r="AE102" s="1984"/>
      <c r="AF102" s="1607" t="s">
        <v>95</v>
      </c>
      <c r="AG102" s="1984"/>
      <c r="AH102" s="1984"/>
      <c r="AI102" s="1984"/>
      <c r="AJ102" s="1984"/>
      <c r="AK102" s="1984"/>
      <c r="AL102" s="1984"/>
      <c r="AM102" s="1984"/>
      <c r="AN102" s="1601" t="s">
        <v>306</v>
      </c>
      <c r="AO102" s="1984"/>
      <c r="AP102" s="1984"/>
      <c r="AQ102" s="1984"/>
      <c r="AR102" s="1984"/>
      <c r="AS102" s="1601" t="s">
        <v>307</v>
      </c>
      <c r="AT102" s="1984"/>
      <c r="AU102" s="1984"/>
      <c r="AV102" s="335" t="s">
        <v>86</v>
      </c>
      <c r="AW102" s="1606" t="s">
        <v>308</v>
      </c>
      <c r="AX102" s="1984"/>
      <c r="AY102" s="1984"/>
      <c r="AZ102" s="1984"/>
      <c r="BA102" s="1984"/>
      <c r="BB102" s="1984"/>
      <c r="BC102" s="336">
        <v>794010310</v>
      </c>
      <c r="BD102" s="336">
        <v>794010310</v>
      </c>
      <c r="BE102" s="337">
        <v>0</v>
      </c>
      <c r="BF102" s="337">
        <v>0</v>
      </c>
      <c r="BG102" s="336">
        <v>403205242</v>
      </c>
      <c r="BH102" s="336">
        <v>390805068</v>
      </c>
      <c r="BI102" s="336">
        <v>403205242</v>
      </c>
      <c r="BJ102" s="337">
        <v>0</v>
      </c>
      <c r="BK102" s="336">
        <v>403205242</v>
      </c>
      <c r="BL102" s="337">
        <v>0</v>
      </c>
      <c r="BM102" s="336" t="s">
        <v>600</v>
      </c>
      <c r="BN102" s="337" t="s">
        <v>601</v>
      </c>
      <c r="BO102" s="336" t="s">
        <v>602</v>
      </c>
    </row>
    <row r="103" spans="1:67" s="333" customFormat="1" x14ac:dyDescent="0.25">
      <c r="A103" s="333" t="str">
        <f>+B103&amp;"-"&amp;C103&amp;"-"&amp;D103&amp;"-"&amp;E103&amp;"-"&amp;F103&amp;"-"&amp;G103&amp;"-"&amp;AV103</f>
        <v>A-2-0-4-8-3-10</v>
      </c>
      <c r="B103" s="334" t="str">
        <f t="shared" si="14"/>
        <v>A</v>
      </c>
      <c r="C103" s="334" t="str">
        <f t="shared" si="15"/>
        <v>2</v>
      </c>
      <c r="D103" s="334" t="str">
        <f t="shared" si="16"/>
        <v>0</v>
      </c>
      <c r="E103" s="334" t="str">
        <f t="shared" si="17"/>
        <v>4</v>
      </c>
      <c r="F103" s="334" t="str">
        <f t="shared" si="18"/>
        <v>8</v>
      </c>
      <c r="G103" s="334" t="str">
        <f t="shared" si="19"/>
        <v>3</v>
      </c>
      <c r="H103" s="334"/>
      <c r="I103" s="334"/>
      <c r="J103" s="334"/>
      <c r="K103" s="334"/>
      <c r="M103" s="347"/>
      <c r="N103" s="1601" t="s">
        <v>35</v>
      </c>
      <c r="O103" s="1984"/>
      <c r="P103" s="1601" t="s">
        <v>315</v>
      </c>
      <c r="Q103" s="1984"/>
      <c r="R103" s="1601" t="s">
        <v>313</v>
      </c>
      <c r="S103" s="1984"/>
      <c r="T103" s="1601" t="s">
        <v>316</v>
      </c>
      <c r="U103" s="1984"/>
      <c r="V103" s="1601" t="s">
        <v>327</v>
      </c>
      <c r="W103" s="1984"/>
      <c r="X103" s="1984"/>
      <c r="Y103" s="1601" t="s">
        <v>322</v>
      </c>
      <c r="Z103" s="1984"/>
      <c r="AA103" s="1984"/>
      <c r="AB103" s="1601"/>
      <c r="AC103" s="1984"/>
      <c r="AD103" s="1601"/>
      <c r="AE103" s="1984"/>
      <c r="AF103" s="1607" t="s">
        <v>96</v>
      </c>
      <c r="AG103" s="1984"/>
      <c r="AH103" s="1984"/>
      <c r="AI103" s="1984"/>
      <c r="AJ103" s="1984"/>
      <c r="AK103" s="1984"/>
      <c r="AL103" s="1984"/>
      <c r="AM103" s="1984"/>
      <c r="AN103" s="1601" t="s">
        <v>306</v>
      </c>
      <c r="AO103" s="1984"/>
      <c r="AP103" s="1984"/>
      <c r="AQ103" s="1984"/>
      <c r="AR103" s="1984"/>
      <c r="AS103" s="1601" t="s">
        <v>307</v>
      </c>
      <c r="AT103" s="1984"/>
      <c r="AU103" s="1984"/>
      <c r="AV103" s="335" t="s">
        <v>86</v>
      </c>
      <c r="AW103" s="1606" t="s">
        <v>308</v>
      </c>
      <c r="AX103" s="1984"/>
      <c r="AY103" s="1984"/>
      <c r="AZ103" s="1984"/>
      <c r="BA103" s="1984"/>
      <c r="BB103" s="1984"/>
      <c r="BC103" s="336">
        <v>350000</v>
      </c>
      <c r="BD103" s="336">
        <v>350000</v>
      </c>
      <c r="BE103" s="337">
        <v>0</v>
      </c>
      <c r="BF103" s="337">
        <v>0</v>
      </c>
      <c r="BG103" s="336">
        <v>50739</v>
      </c>
      <c r="BH103" s="336">
        <v>299261</v>
      </c>
      <c r="BI103" s="336">
        <v>50739</v>
      </c>
      <c r="BJ103" s="337">
        <v>0</v>
      </c>
      <c r="BK103" s="336">
        <v>50739</v>
      </c>
      <c r="BL103" s="337">
        <v>0</v>
      </c>
      <c r="BM103" s="336" t="s">
        <v>603</v>
      </c>
      <c r="BN103" s="337" t="s">
        <v>463</v>
      </c>
      <c r="BO103" s="336" t="s">
        <v>463</v>
      </c>
    </row>
    <row r="104" spans="1:67" s="333" customFormat="1" x14ac:dyDescent="0.25">
      <c r="A104" s="333" t="str">
        <f>+B104&amp;"-"&amp;C104&amp;"-"&amp;D104&amp;"-"&amp;E104&amp;"-"&amp;F104&amp;"-"&amp;G104&amp;"-"&amp;AV104</f>
        <v>A-2-0-4-8-5-10</v>
      </c>
      <c r="B104" s="334" t="str">
        <f t="shared" si="14"/>
        <v>A</v>
      </c>
      <c r="C104" s="334" t="str">
        <f t="shared" si="15"/>
        <v>2</v>
      </c>
      <c r="D104" s="334" t="str">
        <f t="shared" si="16"/>
        <v>0</v>
      </c>
      <c r="E104" s="334" t="str">
        <f t="shared" si="17"/>
        <v>4</v>
      </c>
      <c r="F104" s="334" t="str">
        <f t="shared" si="18"/>
        <v>8</v>
      </c>
      <c r="G104" s="334" t="str">
        <f t="shared" si="19"/>
        <v>5</v>
      </c>
      <c r="H104" s="334"/>
      <c r="I104" s="334"/>
      <c r="J104" s="334"/>
      <c r="K104" s="334"/>
      <c r="M104" s="347"/>
      <c r="N104" s="1601" t="s">
        <v>35</v>
      </c>
      <c r="O104" s="1984"/>
      <c r="P104" s="1601" t="s">
        <v>315</v>
      </c>
      <c r="Q104" s="1984"/>
      <c r="R104" s="1601" t="s">
        <v>313</v>
      </c>
      <c r="S104" s="1984"/>
      <c r="T104" s="1601" t="s">
        <v>316</v>
      </c>
      <c r="U104" s="1984"/>
      <c r="V104" s="1601" t="s">
        <v>327</v>
      </c>
      <c r="W104" s="1984"/>
      <c r="X104" s="1984"/>
      <c r="Y104" s="1601" t="s">
        <v>317</v>
      </c>
      <c r="Z104" s="1984"/>
      <c r="AA104" s="1984"/>
      <c r="AB104" s="1601"/>
      <c r="AC104" s="1984"/>
      <c r="AD104" s="1601"/>
      <c r="AE104" s="1984"/>
      <c r="AF104" s="1607" t="s">
        <v>97</v>
      </c>
      <c r="AG104" s="1984"/>
      <c r="AH104" s="1984"/>
      <c r="AI104" s="1984"/>
      <c r="AJ104" s="1984"/>
      <c r="AK104" s="1984"/>
      <c r="AL104" s="1984"/>
      <c r="AM104" s="1984"/>
      <c r="AN104" s="1601" t="s">
        <v>306</v>
      </c>
      <c r="AO104" s="1984"/>
      <c r="AP104" s="1984"/>
      <c r="AQ104" s="1984"/>
      <c r="AR104" s="1984"/>
      <c r="AS104" s="1601" t="s">
        <v>307</v>
      </c>
      <c r="AT104" s="1984"/>
      <c r="AU104" s="1984"/>
      <c r="AV104" s="335" t="s">
        <v>86</v>
      </c>
      <c r="AW104" s="1606" t="s">
        <v>308</v>
      </c>
      <c r="AX104" s="1984"/>
      <c r="AY104" s="1984"/>
      <c r="AZ104" s="1984"/>
      <c r="BA104" s="1984"/>
      <c r="BB104" s="1984"/>
      <c r="BC104" s="336">
        <v>195000000</v>
      </c>
      <c r="BD104" s="336">
        <v>195000000</v>
      </c>
      <c r="BE104" s="337">
        <v>0</v>
      </c>
      <c r="BF104" s="337">
        <v>0</v>
      </c>
      <c r="BG104" s="336">
        <v>71320871</v>
      </c>
      <c r="BH104" s="336">
        <v>123679129</v>
      </c>
      <c r="BI104" s="336">
        <v>71320871</v>
      </c>
      <c r="BJ104" s="337">
        <v>0</v>
      </c>
      <c r="BK104" s="336">
        <v>71320871</v>
      </c>
      <c r="BL104" s="337">
        <v>0</v>
      </c>
      <c r="BM104" s="336" t="s">
        <v>604</v>
      </c>
      <c r="BN104" s="337" t="s">
        <v>463</v>
      </c>
      <c r="BO104" s="336" t="s">
        <v>605</v>
      </c>
    </row>
    <row r="105" spans="1:67" s="333" customFormat="1" x14ac:dyDescent="0.25">
      <c r="A105" s="333" t="str">
        <f>+B105&amp;"-"&amp;C105&amp;"-"&amp;D105&amp;"-"&amp;E105&amp;"-"&amp;F105&amp;"-"&amp;G105&amp;"-"&amp;AV105</f>
        <v>A-2-0-4-8-6-10</v>
      </c>
      <c r="B105" s="334" t="str">
        <f t="shared" si="14"/>
        <v>A</v>
      </c>
      <c r="C105" s="334" t="str">
        <f t="shared" si="15"/>
        <v>2</v>
      </c>
      <c r="D105" s="334" t="str">
        <f t="shared" si="16"/>
        <v>0</v>
      </c>
      <c r="E105" s="334" t="str">
        <f t="shared" si="17"/>
        <v>4</v>
      </c>
      <c r="F105" s="334" t="str">
        <f t="shared" si="18"/>
        <v>8</v>
      </c>
      <c r="G105" s="334" t="str">
        <f t="shared" si="19"/>
        <v>6</v>
      </c>
      <c r="H105" s="334"/>
      <c r="I105" s="334"/>
      <c r="J105" s="334"/>
      <c r="K105" s="334"/>
      <c r="M105" s="347"/>
      <c r="N105" s="1601" t="s">
        <v>35</v>
      </c>
      <c r="O105" s="1984"/>
      <c r="P105" s="1601" t="s">
        <v>315</v>
      </c>
      <c r="Q105" s="1984"/>
      <c r="R105" s="1601" t="s">
        <v>313</v>
      </c>
      <c r="S105" s="1984"/>
      <c r="T105" s="1601" t="s">
        <v>316</v>
      </c>
      <c r="U105" s="1984"/>
      <c r="V105" s="1601" t="s">
        <v>327</v>
      </c>
      <c r="W105" s="1984"/>
      <c r="X105" s="1984"/>
      <c r="Y105" s="1601" t="s">
        <v>325</v>
      </c>
      <c r="Z105" s="1984"/>
      <c r="AA105" s="1984"/>
      <c r="AB105" s="1601"/>
      <c r="AC105" s="1984"/>
      <c r="AD105" s="1601"/>
      <c r="AE105" s="1984"/>
      <c r="AF105" s="1607" t="s">
        <v>98</v>
      </c>
      <c r="AG105" s="1984"/>
      <c r="AH105" s="1984"/>
      <c r="AI105" s="1984"/>
      <c r="AJ105" s="1984"/>
      <c r="AK105" s="1984"/>
      <c r="AL105" s="1984"/>
      <c r="AM105" s="1984"/>
      <c r="AN105" s="1601" t="s">
        <v>306</v>
      </c>
      <c r="AO105" s="1984"/>
      <c r="AP105" s="1984"/>
      <c r="AQ105" s="1984"/>
      <c r="AR105" s="1984"/>
      <c r="AS105" s="1601" t="s">
        <v>307</v>
      </c>
      <c r="AT105" s="1984"/>
      <c r="AU105" s="1984"/>
      <c r="AV105" s="335" t="s">
        <v>86</v>
      </c>
      <c r="AW105" s="1606" t="s">
        <v>308</v>
      </c>
      <c r="AX105" s="1984"/>
      <c r="AY105" s="1984"/>
      <c r="AZ105" s="1984"/>
      <c r="BA105" s="1984"/>
      <c r="BB105" s="1984"/>
      <c r="BC105" s="336">
        <v>280000000</v>
      </c>
      <c r="BD105" s="336">
        <v>280000000</v>
      </c>
      <c r="BE105" s="337">
        <v>0</v>
      </c>
      <c r="BF105" s="337">
        <v>0</v>
      </c>
      <c r="BG105" s="336">
        <v>102609384</v>
      </c>
      <c r="BH105" s="336">
        <v>177390616</v>
      </c>
      <c r="BI105" s="336">
        <v>102609384</v>
      </c>
      <c r="BJ105" s="337">
        <v>0</v>
      </c>
      <c r="BK105" s="336">
        <v>102609384</v>
      </c>
      <c r="BL105" s="337">
        <v>0</v>
      </c>
      <c r="BM105" s="336" t="s">
        <v>606</v>
      </c>
      <c r="BN105" s="337" t="s">
        <v>607</v>
      </c>
      <c r="BO105" s="336" t="s">
        <v>463</v>
      </c>
    </row>
    <row r="106" spans="1:67" s="324" customFormat="1" x14ac:dyDescent="0.25">
      <c r="B106" s="327" t="str">
        <f t="shared" si="14"/>
        <v>A</v>
      </c>
      <c r="C106" s="327" t="str">
        <f t="shared" si="15"/>
        <v>2</v>
      </c>
      <c r="D106" s="327" t="str">
        <f t="shared" si="16"/>
        <v>0</v>
      </c>
      <c r="E106" s="327" t="str">
        <f t="shared" si="17"/>
        <v>4</v>
      </c>
      <c r="F106" s="327" t="str">
        <f t="shared" si="18"/>
        <v>9</v>
      </c>
      <c r="G106" s="327">
        <f t="shared" si="19"/>
        <v>0</v>
      </c>
      <c r="H106" s="327"/>
      <c r="I106" s="327"/>
      <c r="J106" s="327"/>
      <c r="K106" s="327"/>
      <c r="M106" s="346"/>
      <c r="N106" s="1603" t="s">
        <v>35</v>
      </c>
      <c r="O106" s="1889"/>
      <c r="P106" s="1603" t="s">
        <v>315</v>
      </c>
      <c r="Q106" s="1889"/>
      <c r="R106" s="1603" t="s">
        <v>313</v>
      </c>
      <c r="S106" s="1889"/>
      <c r="T106" s="1603" t="s">
        <v>316</v>
      </c>
      <c r="U106" s="1889"/>
      <c r="V106" s="1603" t="s">
        <v>321</v>
      </c>
      <c r="W106" s="1889"/>
      <c r="X106" s="1889"/>
      <c r="Y106" s="1603"/>
      <c r="Z106" s="1889"/>
      <c r="AA106" s="1889"/>
      <c r="AB106" s="1603"/>
      <c r="AC106" s="1889"/>
      <c r="AD106" s="1603"/>
      <c r="AE106" s="1889"/>
      <c r="AF106" s="1605" t="s">
        <v>257</v>
      </c>
      <c r="AG106" s="1889"/>
      <c r="AH106" s="1889"/>
      <c r="AI106" s="1889"/>
      <c r="AJ106" s="1889"/>
      <c r="AK106" s="1889"/>
      <c r="AL106" s="1889"/>
      <c r="AM106" s="1889"/>
      <c r="AN106" s="1603" t="s">
        <v>306</v>
      </c>
      <c r="AO106" s="1889"/>
      <c r="AP106" s="1889"/>
      <c r="AQ106" s="1889"/>
      <c r="AR106" s="1889"/>
      <c r="AS106" s="1603" t="s">
        <v>307</v>
      </c>
      <c r="AT106" s="1889"/>
      <c r="AU106" s="1889"/>
      <c r="AV106" s="317" t="s">
        <v>86</v>
      </c>
      <c r="AW106" s="1604" t="s">
        <v>308</v>
      </c>
      <c r="AX106" s="1889"/>
      <c r="AY106" s="1889"/>
      <c r="AZ106" s="1889"/>
      <c r="BA106" s="1889"/>
      <c r="BB106" s="1889"/>
      <c r="BC106" s="318">
        <v>597250000</v>
      </c>
      <c r="BD106" s="318">
        <v>575263740</v>
      </c>
      <c r="BE106" s="318">
        <v>21986260</v>
      </c>
      <c r="BF106" s="319">
        <v>0</v>
      </c>
      <c r="BG106" s="318">
        <v>574786498</v>
      </c>
      <c r="BH106" s="318">
        <v>477242</v>
      </c>
      <c r="BI106" s="318">
        <v>574786498</v>
      </c>
      <c r="BJ106" s="319">
        <v>0</v>
      </c>
      <c r="BK106" s="318">
        <v>574786498</v>
      </c>
      <c r="BL106" s="319">
        <v>0</v>
      </c>
      <c r="BM106" s="318" t="s">
        <v>608</v>
      </c>
      <c r="BN106" s="319" t="s">
        <v>463</v>
      </c>
      <c r="BO106" s="319" t="s">
        <v>463</v>
      </c>
    </row>
    <row r="107" spans="1:67" s="333" customFormat="1" x14ac:dyDescent="0.25">
      <c r="A107" s="333" t="str">
        <f>+B107&amp;"-"&amp;C107&amp;"-"&amp;D107&amp;"-"&amp;E107&amp;"-"&amp;F107&amp;"-"&amp;G107&amp;"-"&amp;AV107</f>
        <v>A-2-0-4-9-1-10</v>
      </c>
      <c r="B107" s="334" t="str">
        <f t="shared" si="14"/>
        <v>A</v>
      </c>
      <c r="C107" s="334" t="str">
        <f t="shared" si="15"/>
        <v>2</v>
      </c>
      <c r="D107" s="334" t="str">
        <f t="shared" si="16"/>
        <v>0</v>
      </c>
      <c r="E107" s="334" t="str">
        <f t="shared" si="17"/>
        <v>4</v>
      </c>
      <c r="F107" s="334" t="str">
        <f t="shared" si="18"/>
        <v>9</v>
      </c>
      <c r="G107" s="334" t="str">
        <f t="shared" si="19"/>
        <v>1</v>
      </c>
      <c r="H107" s="334"/>
      <c r="I107" s="334"/>
      <c r="J107" s="334"/>
      <c r="K107" s="334"/>
      <c r="M107" s="347"/>
      <c r="N107" s="1601" t="s">
        <v>35</v>
      </c>
      <c r="O107" s="1984"/>
      <c r="P107" s="1601" t="s">
        <v>315</v>
      </c>
      <c r="Q107" s="1984"/>
      <c r="R107" s="1601" t="s">
        <v>313</v>
      </c>
      <c r="S107" s="1984"/>
      <c r="T107" s="1601" t="s">
        <v>316</v>
      </c>
      <c r="U107" s="1984"/>
      <c r="V107" s="1601" t="s">
        <v>321</v>
      </c>
      <c r="W107" s="1984"/>
      <c r="X107" s="1984"/>
      <c r="Y107" s="1601" t="s">
        <v>312</v>
      </c>
      <c r="Z107" s="1984"/>
      <c r="AA107" s="1984"/>
      <c r="AB107" s="1601"/>
      <c r="AC107" s="1984"/>
      <c r="AD107" s="1601"/>
      <c r="AE107" s="1984"/>
      <c r="AF107" s="1607" t="s">
        <v>99</v>
      </c>
      <c r="AG107" s="1984"/>
      <c r="AH107" s="1984"/>
      <c r="AI107" s="1984"/>
      <c r="AJ107" s="1984"/>
      <c r="AK107" s="1984"/>
      <c r="AL107" s="1984"/>
      <c r="AM107" s="1984"/>
      <c r="AN107" s="1601" t="s">
        <v>306</v>
      </c>
      <c r="AO107" s="1984"/>
      <c r="AP107" s="1984"/>
      <c r="AQ107" s="1984"/>
      <c r="AR107" s="1984"/>
      <c r="AS107" s="1601" t="s">
        <v>307</v>
      </c>
      <c r="AT107" s="1984"/>
      <c r="AU107" s="1984"/>
      <c r="AV107" s="335" t="s">
        <v>86</v>
      </c>
      <c r="AW107" s="1606" t="s">
        <v>308</v>
      </c>
      <c r="AX107" s="1984"/>
      <c r="AY107" s="1984"/>
      <c r="AZ107" s="1984"/>
      <c r="BA107" s="1984"/>
      <c r="BB107" s="1984"/>
      <c r="BC107" s="336">
        <v>72100000</v>
      </c>
      <c r="BD107" s="336">
        <v>50113740</v>
      </c>
      <c r="BE107" s="336">
        <v>21986260</v>
      </c>
      <c r="BF107" s="337">
        <v>0</v>
      </c>
      <c r="BG107" s="336">
        <v>50113740</v>
      </c>
      <c r="BH107" s="337">
        <v>0</v>
      </c>
      <c r="BI107" s="336">
        <v>50113740</v>
      </c>
      <c r="BJ107" s="337">
        <v>0</v>
      </c>
      <c r="BK107" s="336">
        <v>50113740</v>
      </c>
      <c r="BL107" s="337">
        <v>0</v>
      </c>
      <c r="BM107" s="336" t="s">
        <v>609</v>
      </c>
      <c r="BN107" s="337" t="s">
        <v>463</v>
      </c>
      <c r="BO107" s="336" t="s">
        <v>463</v>
      </c>
    </row>
    <row r="108" spans="1:67" s="333" customFormat="1" x14ac:dyDescent="0.25">
      <c r="A108" s="333" t="str">
        <f>+B108&amp;"-"&amp;C108&amp;"-"&amp;D108&amp;"-"&amp;E108&amp;"-"&amp;F108&amp;"-"&amp;G108&amp;"-"&amp;AV108</f>
        <v>A-2-0-4-9-8-10</v>
      </c>
      <c r="B108" s="334" t="str">
        <f t="shared" si="14"/>
        <v>A</v>
      </c>
      <c r="C108" s="334" t="str">
        <f t="shared" si="15"/>
        <v>2</v>
      </c>
      <c r="D108" s="334" t="str">
        <f t="shared" si="16"/>
        <v>0</v>
      </c>
      <c r="E108" s="334" t="str">
        <f t="shared" si="17"/>
        <v>4</v>
      </c>
      <c r="F108" s="334" t="str">
        <f t="shared" si="18"/>
        <v>9</v>
      </c>
      <c r="G108" s="334" t="str">
        <f t="shared" si="19"/>
        <v>8</v>
      </c>
      <c r="H108" s="334"/>
      <c r="I108" s="334"/>
      <c r="J108" s="334"/>
      <c r="K108" s="334"/>
      <c r="M108" s="347"/>
      <c r="N108" s="1601" t="s">
        <v>35</v>
      </c>
      <c r="O108" s="1984"/>
      <c r="P108" s="1601" t="s">
        <v>315</v>
      </c>
      <c r="Q108" s="1984"/>
      <c r="R108" s="1601" t="s">
        <v>313</v>
      </c>
      <c r="S108" s="1984"/>
      <c r="T108" s="1601" t="s">
        <v>316</v>
      </c>
      <c r="U108" s="1984"/>
      <c r="V108" s="1601" t="s">
        <v>321</v>
      </c>
      <c r="W108" s="1984"/>
      <c r="X108" s="1984"/>
      <c r="Y108" s="1601" t="s">
        <v>327</v>
      </c>
      <c r="Z108" s="1984"/>
      <c r="AA108" s="1984"/>
      <c r="AB108" s="1601"/>
      <c r="AC108" s="1984"/>
      <c r="AD108" s="1601"/>
      <c r="AE108" s="1984"/>
      <c r="AF108" s="1607" t="s">
        <v>100</v>
      </c>
      <c r="AG108" s="1984"/>
      <c r="AH108" s="1984"/>
      <c r="AI108" s="1984"/>
      <c r="AJ108" s="1984"/>
      <c r="AK108" s="1984"/>
      <c r="AL108" s="1984"/>
      <c r="AM108" s="1984"/>
      <c r="AN108" s="1601" t="s">
        <v>306</v>
      </c>
      <c r="AO108" s="1984"/>
      <c r="AP108" s="1984"/>
      <c r="AQ108" s="1984"/>
      <c r="AR108" s="1984"/>
      <c r="AS108" s="1601" t="s">
        <v>307</v>
      </c>
      <c r="AT108" s="1984"/>
      <c r="AU108" s="1984"/>
      <c r="AV108" s="335" t="s">
        <v>86</v>
      </c>
      <c r="AW108" s="1606" t="s">
        <v>308</v>
      </c>
      <c r="AX108" s="1984"/>
      <c r="AY108" s="1984"/>
      <c r="AZ108" s="1984"/>
      <c r="BA108" s="1984"/>
      <c r="BB108" s="1984"/>
      <c r="BC108" s="336">
        <v>13373589</v>
      </c>
      <c r="BD108" s="336">
        <v>13373589</v>
      </c>
      <c r="BE108" s="337">
        <v>0</v>
      </c>
      <c r="BF108" s="337">
        <v>0</v>
      </c>
      <c r="BG108" s="336">
        <v>13228888</v>
      </c>
      <c r="BH108" s="336">
        <v>144701</v>
      </c>
      <c r="BI108" s="336">
        <v>13228888</v>
      </c>
      <c r="BJ108" s="337">
        <v>0</v>
      </c>
      <c r="BK108" s="336">
        <v>13228888</v>
      </c>
      <c r="BL108" s="337">
        <v>0</v>
      </c>
      <c r="BM108" s="336" t="s">
        <v>610</v>
      </c>
      <c r="BN108" s="337" t="s">
        <v>463</v>
      </c>
      <c r="BO108" s="336" t="s">
        <v>463</v>
      </c>
    </row>
    <row r="109" spans="1:67" s="333" customFormat="1" x14ac:dyDescent="0.25">
      <c r="A109" s="333" t="str">
        <f>+B109&amp;"-"&amp;C109&amp;"-"&amp;D109&amp;"-"&amp;E109&amp;"-"&amp;F109&amp;"-"&amp;G109&amp;"-"&amp;AV109</f>
        <v>A-2-0-4-9-11-10</v>
      </c>
      <c r="B109" s="334" t="str">
        <f t="shared" si="14"/>
        <v>A</v>
      </c>
      <c r="C109" s="334" t="str">
        <f t="shared" si="15"/>
        <v>2</v>
      </c>
      <c r="D109" s="334" t="str">
        <f t="shared" si="16"/>
        <v>0</v>
      </c>
      <c r="E109" s="334" t="str">
        <f t="shared" si="17"/>
        <v>4</v>
      </c>
      <c r="F109" s="334" t="str">
        <f t="shared" si="18"/>
        <v>9</v>
      </c>
      <c r="G109" s="334" t="str">
        <f t="shared" si="19"/>
        <v>11</v>
      </c>
      <c r="H109" s="334"/>
      <c r="I109" s="334"/>
      <c r="J109" s="334"/>
      <c r="K109" s="334"/>
      <c r="M109" s="347"/>
      <c r="N109" s="1601" t="s">
        <v>35</v>
      </c>
      <c r="O109" s="1984"/>
      <c r="P109" s="1601" t="s">
        <v>315</v>
      </c>
      <c r="Q109" s="1984"/>
      <c r="R109" s="1601" t="s">
        <v>313</v>
      </c>
      <c r="S109" s="1984"/>
      <c r="T109" s="1601" t="s">
        <v>316</v>
      </c>
      <c r="U109" s="1984"/>
      <c r="V109" s="1601" t="s">
        <v>321</v>
      </c>
      <c r="W109" s="1984"/>
      <c r="X109" s="1984"/>
      <c r="Y109" s="1601" t="s">
        <v>101</v>
      </c>
      <c r="Z109" s="1984"/>
      <c r="AA109" s="1984"/>
      <c r="AB109" s="1601"/>
      <c r="AC109" s="1984"/>
      <c r="AD109" s="1601"/>
      <c r="AE109" s="1984"/>
      <c r="AF109" s="1607" t="s">
        <v>102</v>
      </c>
      <c r="AG109" s="1984"/>
      <c r="AH109" s="1984"/>
      <c r="AI109" s="1984"/>
      <c r="AJ109" s="1984"/>
      <c r="AK109" s="1984"/>
      <c r="AL109" s="1984"/>
      <c r="AM109" s="1984"/>
      <c r="AN109" s="1601" t="s">
        <v>306</v>
      </c>
      <c r="AO109" s="1984"/>
      <c r="AP109" s="1984"/>
      <c r="AQ109" s="1984"/>
      <c r="AR109" s="1984"/>
      <c r="AS109" s="1601" t="s">
        <v>307</v>
      </c>
      <c r="AT109" s="1984"/>
      <c r="AU109" s="1984"/>
      <c r="AV109" s="335" t="s">
        <v>86</v>
      </c>
      <c r="AW109" s="1606" t="s">
        <v>308</v>
      </c>
      <c r="AX109" s="1984"/>
      <c r="AY109" s="1984"/>
      <c r="AZ109" s="1984"/>
      <c r="BA109" s="1984"/>
      <c r="BB109" s="1984"/>
      <c r="BC109" s="336">
        <v>511776411</v>
      </c>
      <c r="BD109" s="336">
        <v>511776411</v>
      </c>
      <c r="BE109" s="337">
        <v>0</v>
      </c>
      <c r="BF109" s="337">
        <v>0</v>
      </c>
      <c r="BG109" s="336">
        <v>511443870</v>
      </c>
      <c r="BH109" s="336">
        <v>332541</v>
      </c>
      <c r="BI109" s="336">
        <v>511443870</v>
      </c>
      <c r="BJ109" s="337">
        <v>0</v>
      </c>
      <c r="BK109" s="336">
        <v>511443870</v>
      </c>
      <c r="BL109" s="337">
        <v>0</v>
      </c>
      <c r="BM109" s="336" t="s">
        <v>611</v>
      </c>
      <c r="BN109" s="337" t="s">
        <v>463</v>
      </c>
      <c r="BO109" s="336" t="s">
        <v>463</v>
      </c>
    </row>
    <row r="110" spans="1:67" s="324" customFormat="1" x14ac:dyDescent="0.25">
      <c r="B110" s="327" t="str">
        <f t="shared" si="14"/>
        <v>A</v>
      </c>
      <c r="C110" s="327" t="str">
        <f t="shared" si="15"/>
        <v>2</v>
      </c>
      <c r="D110" s="327" t="str">
        <f t="shared" si="16"/>
        <v>0</v>
      </c>
      <c r="E110" s="327" t="str">
        <f t="shared" si="17"/>
        <v>4</v>
      </c>
      <c r="F110" s="327" t="str">
        <f t="shared" si="18"/>
        <v>10</v>
      </c>
      <c r="G110" s="327">
        <f t="shared" si="19"/>
        <v>0</v>
      </c>
      <c r="H110" s="327"/>
      <c r="I110" s="327"/>
      <c r="J110" s="327"/>
      <c r="K110" s="327"/>
      <c r="M110" s="346"/>
      <c r="N110" s="1603" t="s">
        <v>35</v>
      </c>
      <c r="O110" s="1889"/>
      <c r="P110" s="1603" t="s">
        <v>315</v>
      </c>
      <c r="Q110" s="1889"/>
      <c r="R110" s="1603" t="s">
        <v>313</v>
      </c>
      <c r="S110" s="1889"/>
      <c r="T110" s="1603" t="s">
        <v>316</v>
      </c>
      <c r="U110" s="1889"/>
      <c r="V110" s="1603" t="s">
        <v>86</v>
      </c>
      <c r="W110" s="1889"/>
      <c r="X110" s="1889"/>
      <c r="Y110" s="1603"/>
      <c r="Z110" s="1889"/>
      <c r="AA110" s="1889"/>
      <c r="AB110" s="1603"/>
      <c r="AC110" s="1889"/>
      <c r="AD110" s="1603"/>
      <c r="AE110" s="1889"/>
      <c r="AF110" s="1605" t="s">
        <v>259</v>
      </c>
      <c r="AG110" s="1889"/>
      <c r="AH110" s="1889"/>
      <c r="AI110" s="1889"/>
      <c r="AJ110" s="1889"/>
      <c r="AK110" s="1889"/>
      <c r="AL110" s="1889"/>
      <c r="AM110" s="1889"/>
      <c r="AN110" s="1603" t="s">
        <v>306</v>
      </c>
      <c r="AO110" s="1889"/>
      <c r="AP110" s="1889"/>
      <c r="AQ110" s="1889"/>
      <c r="AR110" s="1889"/>
      <c r="AS110" s="1603" t="s">
        <v>307</v>
      </c>
      <c r="AT110" s="1889"/>
      <c r="AU110" s="1889"/>
      <c r="AV110" s="317" t="s">
        <v>86</v>
      </c>
      <c r="AW110" s="1604" t="s">
        <v>308</v>
      </c>
      <c r="AX110" s="1889"/>
      <c r="AY110" s="1889"/>
      <c r="AZ110" s="1889"/>
      <c r="BA110" s="1889"/>
      <c r="BB110" s="1889"/>
      <c r="BC110" s="318">
        <v>1115139548</v>
      </c>
      <c r="BD110" s="318">
        <v>1102726144</v>
      </c>
      <c r="BE110" s="318">
        <v>12413404</v>
      </c>
      <c r="BF110" s="319">
        <v>0</v>
      </c>
      <c r="BG110" s="318">
        <v>1079694144</v>
      </c>
      <c r="BH110" s="318">
        <v>23032000</v>
      </c>
      <c r="BI110" s="318">
        <v>562151656</v>
      </c>
      <c r="BJ110" s="318">
        <v>517542488</v>
      </c>
      <c r="BK110" s="318">
        <v>562151656</v>
      </c>
      <c r="BL110" s="319">
        <v>0</v>
      </c>
      <c r="BM110" s="318" t="s">
        <v>612</v>
      </c>
      <c r="BN110" s="319" t="s">
        <v>463</v>
      </c>
      <c r="BO110" s="319" t="s">
        <v>463</v>
      </c>
    </row>
    <row r="111" spans="1:67" s="333" customFormat="1" x14ac:dyDescent="0.25">
      <c r="A111" s="333" t="str">
        <f>+B111&amp;"-"&amp;C111&amp;"-"&amp;D111&amp;"-"&amp;E111&amp;"-"&amp;F111&amp;"-"&amp;G111&amp;"-"&amp;AV111</f>
        <v>A-2-0-4-10-1-10</v>
      </c>
      <c r="B111" s="334" t="str">
        <f t="shared" si="14"/>
        <v>A</v>
      </c>
      <c r="C111" s="334" t="str">
        <f t="shared" si="15"/>
        <v>2</v>
      </c>
      <c r="D111" s="334" t="str">
        <f t="shared" si="16"/>
        <v>0</v>
      </c>
      <c r="E111" s="334" t="str">
        <f t="shared" si="17"/>
        <v>4</v>
      </c>
      <c r="F111" s="334" t="str">
        <f t="shared" si="18"/>
        <v>10</v>
      </c>
      <c r="G111" s="334" t="str">
        <f t="shared" si="19"/>
        <v>1</v>
      </c>
      <c r="H111" s="334"/>
      <c r="I111" s="334"/>
      <c r="J111" s="334"/>
      <c r="K111" s="334"/>
      <c r="M111" s="347"/>
      <c r="N111" s="1601" t="s">
        <v>35</v>
      </c>
      <c r="O111" s="1984"/>
      <c r="P111" s="1601" t="s">
        <v>315</v>
      </c>
      <c r="Q111" s="1984"/>
      <c r="R111" s="1601" t="s">
        <v>313</v>
      </c>
      <c r="S111" s="1984"/>
      <c r="T111" s="1601" t="s">
        <v>316</v>
      </c>
      <c r="U111" s="1984"/>
      <c r="V111" s="1601" t="s">
        <v>86</v>
      </c>
      <c r="W111" s="1984"/>
      <c r="X111" s="1984"/>
      <c r="Y111" s="1601" t="s">
        <v>312</v>
      </c>
      <c r="Z111" s="1984"/>
      <c r="AA111" s="1984"/>
      <c r="AB111" s="1601"/>
      <c r="AC111" s="1984"/>
      <c r="AD111" s="1601"/>
      <c r="AE111" s="1984"/>
      <c r="AF111" s="1607" t="s">
        <v>441</v>
      </c>
      <c r="AG111" s="1984"/>
      <c r="AH111" s="1984"/>
      <c r="AI111" s="1984"/>
      <c r="AJ111" s="1984"/>
      <c r="AK111" s="1984"/>
      <c r="AL111" s="1984"/>
      <c r="AM111" s="1984"/>
      <c r="AN111" s="1601" t="s">
        <v>306</v>
      </c>
      <c r="AO111" s="1984"/>
      <c r="AP111" s="1984"/>
      <c r="AQ111" s="1984"/>
      <c r="AR111" s="1984"/>
      <c r="AS111" s="1601" t="s">
        <v>307</v>
      </c>
      <c r="AT111" s="1984"/>
      <c r="AU111" s="1984"/>
      <c r="AV111" s="335" t="s">
        <v>86</v>
      </c>
      <c r="AW111" s="1606" t="s">
        <v>308</v>
      </c>
      <c r="AX111" s="1984"/>
      <c r="AY111" s="1984"/>
      <c r="AZ111" s="1984"/>
      <c r="BA111" s="1984"/>
      <c r="BB111" s="1984"/>
      <c r="BC111" s="336">
        <v>100000000</v>
      </c>
      <c r="BD111" s="336">
        <v>95200000</v>
      </c>
      <c r="BE111" s="336">
        <v>4800000</v>
      </c>
      <c r="BF111" s="337">
        <v>0</v>
      </c>
      <c r="BG111" s="336">
        <v>72168000</v>
      </c>
      <c r="BH111" s="336">
        <v>23032000</v>
      </c>
      <c r="BI111" s="337">
        <v>0</v>
      </c>
      <c r="BJ111" s="336">
        <v>72168000</v>
      </c>
      <c r="BK111" s="337">
        <v>0</v>
      </c>
      <c r="BL111" s="337">
        <v>0</v>
      </c>
      <c r="BM111" s="336" t="s">
        <v>463</v>
      </c>
      <c r="BN111" s="337" t="s">
        <v>463</v>
      </c>
      <c r="BO111" s="336" t="s">
        <v>463</v>
      </c>
    </row>
    <row r="112" spans="1:67" s="333" customFormat="1" x14ac:dyDescent="0.25">
      <c r="A112" s="333" t="str">
        <f>+B112&amp;"-"&amp;C112&amp;"-"&amp;D112&amp;"-"&amp;E112&amp;"-"&amp;F112&amp;"-"&amp;G112&amp;"-"&amp;AV112</f>
        <v>A-2-0-4-10-2-10</v>
      </c>
      <c r="B112" s="334" t="str">
        <f t="shared" si="14"/>
        <v>A</v>
      </c>
      <c r="C112" s="334" t="str">
        <f t="shared" si="15"/>
        <v>2</v>
      </c>
      <c r="D112" s="334" t="str">
        <f t="shared" si="16"/>
        <v>0</v>
      </c>
      <c r="E112" s="334" t="str">
        <f t="shared" si="17"/>
        <v>4</v>
      </c>
      <c r="F112" s="334" t="str">
        <f t="shared" si="18"/>
        <v>10</v>
      </c>
      <c r="G112" s="334" t="str">
        <f t="shared" si="19"/>
        <v>2</v>
      </c>
      <c r="H112" s="334"/>
      <c r="I112" s="334"/>
      <c r="J112" s="334"/>
      <c r="K112" s="334"/>
      <c r="M112" s="347"/>
      <c r="N112" s="1601" t="s">
        <v>35</v>
      </c>
      <c r="O112" s="1984"/>
      <c r="P112" s="1601" t="s">
        <v>315</v>
      </c>
      <c r="Q112" s="1984"/>
      <c r="R112" s="1601" t="s">
        <v>313</v>
      </c>
      <c r="S112" s="1984"/>
      <c r="T112" s="1601" t="s">
        <v>316</v>
      </c>
      <c r="U112" s="1984"/>
      <c r="V112" s="1601" t="s">
        <v>86</v>
      </c>
      <c r="W112" s="1984"/>
      <c r="X112" s="1984"/>
      <c r="Y112" s="1601" t="s">
        <v>315</v>
      </c>
      <c r="Z112" s="1984"/>
      <c r="AA112" s="1984"/>
      <c r="AB112" s="1601"/>
      <c r="AC112" s="1984"/>
      <c r="AD112" s="1601"/>
      <c r="AE112" s="1984"/>
      <c r="AF112" s="1607" t="s">
        <v>103</v>
      </c>
      <c r="AG112" s="1984"/>
      <c r="AH112" s="1984"/>
      <c r="AI112" s="1984"/>
      <c r="AJ112" s="1984"/>
      <c r="AK112" s="1984"/>
      <c r="AL112" s="1984"/>
      <c r="AM112" s="1984"/>
      <c r="AN112" s="1601" t="s">
        <v>306</v>
      </c>
      <c r="AO112" s="1984"/>
      <c r="AP112" s="1984"/>
      <c r="AQ112" s="1984"/>
      <c r="AR112" s="1984"/>
      <c r="AS112" s="1601" t="s">
        <v>307</v>
      </c>
      <c r="AT112" s="1984"/>
      <c r="AU112" s="1984"/>
      <c r="AV112" s="335" t="s">
        <v>86</v>
      </c>
      <c r="AW112" s="1606" t="s">
        <v>308</v>
      </c>
      <c r="AX112" s="1984"/>
      <c r="AY112" s="1984"/>
      <c r="AZ112" s="1984"/>
      <c r="BA112" s="1984"/>
      <c r="BB112" s="1984"/>
      <c r="BC112" s="336">
        <v>1015139548</v>
      </c>
      <c r="BD112" s="336">
        <v>1007526144</v>
      </c>
      <c r="BE112" s="336">
        <v>7613404</v>
      </c>
      <c r="BF112" s="337">
        <v>0</v>
      </c>
      <c r="BG112" s="336">
        <v>1007526144</v>
      </c>
      <c r="BH112" s="337">
        <v>0</v>
      </c>
      <c r="BI112" s="336">
        <v>562151656</v>
      </c>
      <c r="BJ112" s="336">
        <v>445374488</v>
      </c>
      <c r="BK112" s="336">
        <v>562151656</v>
      </c>
      <c r="BL112" s="337">
        <v>0</v>
      </c>
      <c r="BM112" s="336" t="s">
        <v>612</v>
      </c>
      <c r="BN112" s="337" t="s">
        <v>463</v>
      </c>
      <c r="BO112" s="336" t="s">
        <v>463</v>
      </c>
    </row>
    <row r="113" spans="1:67" s="324" customFormat="1" ht="14.45" customHeight="1" x14ac:dyDescent="0.25">
      <c r="B113" s="327" t="str">
        <f t="shared" si="14"/>
        <v>A</v>
      </c>
      <c r="C113" s="327" t="str">
        <f t="shared" si="15"/>
        <v>2</v>
      </c>
      <c r="D113" s="327" t="str">
        <f t="shared" si="16"/>
        <v>0</v>
      </c>
      <c r="E113" s="327" t="str">
        <f t="shared" si="17"/>
        <v>4</v>
      </c>
      <c r="F113" s="327" t="str">
        <f t="shared" si="18"/>
        <v>11</v>
      </c>
      <c r="G113" s="327">
        <f t="shared" si="19"/>
        <v>0</v>
      </c>
      <c r="H113" s="327"/>
      <c r="I113" s="327"/>
      <c r="J113" s="327"/>
      <c r="K113" s="327"/>
      <c r="M113" s="346"/>
      <c r="N113" s="1603" t="s">
        <v>35</v>
      </c>
      <c r="O113" s="1889"/>
      <c r="P113" s="1603" t="s">
        <v>315</v>
      </c>
      <c r="Q113" s="1889"/>
      <c r="R113" s="1603" t="s">
        <v>313</v>
      </c>
      <c r="S113" s="1889"/>
      <c r="T113" s="1603" t="s">
        <v>316</v>
      </c>
      <c r="U113" s="1889"/>
      <c r="V113" s="1603" t="s">
        <v>101</v>
      </c>
      <c r="W113" s="1889"/>
      <c r="X113" s="1889"/>
      <c r="Y113" s="1603"/>
      <c r="Z113" s="1889"/>
      <c r="AA113" s="1889"/>
      <c r="AB113" s="1603"/>
      <c r="AC113" s="1889"/>
      <c r="AD113" s="1603"/>
      <c r="AE113" s="1889"/>
      <c r="AF113" s="1605" t="s">
        <v>260</v>
      </c>
      <c r="AG113" s="1889"/>
      <c r="AH113" s="1889"/>
      <c r="AI113" s="1889"/>
      <c r="AJ113" s="1889"/>
      <c r="AK113" s="1889"/>
      <c r="AL113" s="1889"/>
      <c r="AM113" s="1889"/>
      <c r="AN113" s="1603" t="s">
        <v>306</v>
      </c>
      <c r="AO113" s="1889"/>
      <c r="AP113" s="1889"/>
      <c r="AQ113" s="1889"/>
      <c r="AR113" s="1889"/>
      <c r="AS113" s="1603" t="s">
        <v>307</v>
      </c>
      <c r="AT113" s="1889"/>
      <c r="AU113" s="1889"/>
      <c r="AV113" s="317" t="s">
        <v>86</v>
      </c>
      <c r="AW113" s="1604" t="s">
        <v>308</v>
      </c>
      <c r="AX113" s="1889"/>
      <c r="AY113" s="1889"/>
      <c r="AZ113" s="1889"/>
      <c r="BA113" s="1889"/>
      <c r="BB113" s="1889"/>
      <c r="BC113" s="318">
        <v>298000000</v>
      </c>
      <c r="BD113" s="318">
        <v>298000000</v>
      </c>
      <c r="BE113" s="319">
        <v>0</v>
      </c>
      <c r="BF113" s="319">
        <v>0</v>
      </c>
      <c r="BG113" s="318">
        <v>235857604</v>
      </c>
      <c r="BH113" s="318">
        <v>62142396</v>
      </c>
      <c r="BI113" s="318">
        <v>219889285</v>
      </c>
      <c r="BJ113" s="318">
        <v>15968319</v>
      </c>
      <c r="BK113" s="318">
        <v>219889285</v>
      </c>
      <c r="BL113" s="319">
        <v>0</v>
      </c>
      <c r="BM113" s="318" t="s">
        <v>613</v>
      </c>
      <c r="BN113" s="319" t="s">
        <v>463</v>
      </c>
      <c r="BO113" s="319" t="s">
        <v>614</v>
      </c>
    </row>
    <row r="114" spans="1:67" s="333" customFormat="1" x14ac:dyDescent="0.25">
      <c r="A114" s="333" t="str">
        <f>+B114&amp;"-"&amp;C114&amp;"-"&amp;D114&amp;"-"&amp;E114&amp;"-"&amp;F114&amp;"-"&amp;G114&amp;"-"&amp;AV114</f>
        <v>A-2-0-4-11-1-10</v>
      </c>
      <c r="B114" s="334" t="str">
        <f t="shared" si="14"/>
        <v>A</v>
      </c>
      <c r="C114" s="334" t="str">
        <f t="shared" si="15"/>
        <v>2</v>
      </c>
      <c r="D114" s="334" t="str">
        <f t="shared" si="16"/>
        <v>0</v>
      </c>
      <c r="E114" s="334" t="str">
        <f t="shared" si="17"/>
        <v>4</v>
      </c>
      <c r="F114" s="334" t="str">
        <f t="shared" si="18"/>
        <v>11</v>
      </c>
      <c r="G114" s="334" t="str">
        <f t="shared" si="19"/>
        <v>1</v>
      </c>
      <c r="H114" s="334"/>
      <c r="I114" s="334"/>
      <c r="J114" s="334"/>
      <c r="K114" s="334"/>
      <c r="M114" s="347"/>
      <c r="N114" s="1601" t="s">
        <v>35</v>
      </c>
      <c r="O114" s="1984"/>
      <c r="P114" s="1601" t="s">
        <v>315</v>
      </c>
      <c r="Q114" s="1984"/>
      <c r="R114" s="1601" t="s">
        <v>313</v>
      </c>
      <c r="S114" s="1984"/>
      <c r="T114" s="1601" t="s">
        <v>316</v>
      </c>
      <c r="U114" s="1984"/>
      <c r="V114" s="1601" t="s">
        <v>101</v>
      </c>
      <c r="W114" s="1984"/>
      <c r="X114" s="1984"/>
      <c r="Y114" s="1601" t="s">
        <v>312</v>
      </c>
      <c r="Z114" s="1984"/>
      <c r="AA114" s="1984"/>
      <c r="AB114" s="1601"/>
      <c r="AC114" s="1984"/>
      <c r="AD114" s="1601"/>
      <c r="AE114" s="1984"/>
      <c r="AF114" s="1607" t="s">
        <v>104</v>
      </c>
      <c r="AG114" s="1984"/>
      <c r="AH114" s="1984"/>
      <c r="AI114" s="1984"/>
      <c r="AJ114" s="1984"/>
      <c r="AK114" s="1984"/>
      <c r="AL114" s="1984"/>
      <c r="AM114" s="1984"/>
      <c r="AN114" s="1601" t="s">
        <v>306</v>
      </c>
      <c r="AO114" s="1984"/>
      <c r="AP114" s="1984"/>
      <c r="AQ114" s="1984"/>
      <c r="AR114" s="1984"/>
      <c r="AS114" s="1601" t="s">
        <v>307</v>
      </c>
      <c r="AT114" s="1984"/>
      <c r="AU114" s="1984"/>
      <c r="AV114" s="335" t="s">
        <v>86</v>
      </c>
      <c r="AW114" s="1606" t="s">
        <v>308</v>
      </c>
      <c r="AX114" s="1984"/>
      <c r="AY114" s="1984"/>
      <c r="AZ114" s="1984"/>
      <c r="BA114" s="1984"/>
      <c r="BB114" s="1984"/>
      <c r="BC114" s="336">
        <v>110000000</v>
      </c>
      <c r="BD114" s="336">
        <v>110000000</v>
      </c>
      <c r="BE114" s="337">
        <v>0</v>
      </c>
      <c r="BF114" s="337">
        <v>0</v>
      </c>
      <c r="BG114" s="336">
        <v>87714461</v>
      </c>
      <c r="BH114" s="336">
        <v>22285539</v>
      </c>
      <c r="BI114" s="336">
        <v>72009720</v>
      </c>
      <c r="BJ114" s="336">
        <v>15704741</v>
      </c>
      <c r="BK114" s="336">
        <v>72009720</v>
      </c>
      <c r="BL114" s="337">
        <v>0</v>
      </c>
      <c r="BM114" s="336" t="s">
        <v>615</v>
      </c>
      <c r="BN114" s="337" t="s">
        <v>463</v>
      </c>
      <c r="BO114" s="336" t="s">
        <v>463</v>
      </c>
    </row>
    <row r="115" spans="1:67" s="333" customFormat="1" x14ac:dyDescent="0.25">
      <c r="A115" s="333" t="str">
        <f>+B115&amp;"-"&amp;C115&amp;"-"&amp;D115&amp;"-"&amp;E115&amp;"-"&amp;F115&amp;"-"&amp;G115&amp;"-"&amp;AV115</f>
        <v>A-2-0-4-11-2-10</v>
      </c>
      <c r="B115" s="334" t="str">
        <f t="shared" si="14"/>
        <v>A</v>
      </c>
      <c r="C115" s="334" t="str">
        <f t="shared" si="15"/>
        <v>2</v>
      </c>
      <c r="D115" s="334" t="str">
        <f t="shared" si="16"/>
        <v>0</v>
      </c>
      <c r="E115" s="334" t="str">
        <f t="shared" si="17"/>
        <v>4</v>
      </c>
      <c r="F115" s="334" t="str">
        <f t="shared" si="18"/>
        <v>11</v>
      </c>
      <c r="G115" s="334" t="str">
        <f t="shared" si="19"/>
        <v>2</v>
      </c>
      <c r="H115" s="334"/>
      <c r="I115" s="334"/>
      <c r="J115" s="334"/>
      <c r="K115" s="334"/>
      <c r="M115" s="347"/>
      <c r="N115" s="1601" t="s">
        <v>35</v>
      </c>
      <c r="O115" s="1984"/>
      <c r="P115" s="1601" t="s">
        <v>315</v>
      </c>
      <c r="Q115" s="1984"/>
      <c r="R115" s="1601" t="s">
        <v>313</v>
      </c>
      <c r="S115" s="1984"/>
      <c r="T115" s="1601" t="s">
        <v>316</v>
      </c>
      <c r="U115" s="1984"/>
      <c r="V115" s="1601" t="s">
        <v>101</v>
      </c>
      <c r="W115" s="1984"/>
      <c r="X115" s="1984"/>
      <c r="Y115" s="1601" t="s">
        <v>315</v>
      </c>
      <c r="Z115" s="1984"/>
      <c r="AA115" s="1984"/>
      <c r="AB115" s="1601"/>
      <c r="AC115" s="1984"/>
      <c r="AD115" s="1601"/>
      <c r="AE115" s="1984"/>
      <c r="AF115" s="1607" t="s">
        <v>105</v>
      </c>
      <c r="AG115" s="1984"/>
      <c r="AH115" s="1984"/>
      <c r="AI115" s="1984"/>
      <c r="AJ115" s="1984"/>
      <c r="AK115" s="1984"/>
      <c r="AL115" s="1984"/>
      <c r="AM115" s="1984"/>
      <c r="AN115" s="1601" t="s">
        <v>306</v>
      </c>
      <c r="AO115" s="1984"/>
      <c r="AP115" s="1984"/>
      <c r="AQ115" s="1984"/>
      <c r="AR115" s="1984"/>
      <c r="AS115" s="1601" t="s">
        <v>307</v>
      </c>
      <c r="AT115" s="1984"/>
      <c r="AU115" s="1984"/>
      <c r="AV115" s="335" t="s">
        <v>86</v>
      </c>
      <c r="AW115" s="1606" t="s">
        <v>308</v>
      </c>
      <c r="AX115" s="1984"/>
      <c r="AY115" s="1984"/>
      <c r="AZ115" s="1984"/>
      <c r="BA115" s="1984"/>
      <c r="BB115" s="1984"/>
      <c r="BC115" s="336">
        <v>188000000</v>
      </c>
      <c r="BD115" s="336">
        <v>188000000</v>
      </c>
      <c r="BE115" s="337">
        <v>0</v>
      </c>
      <c r="BF115" s="337">
        <v>0</v>
      </c>
      <c r="BG115" s="336">
        <v>148143143</v>
      </c>
      <c r="BH115" s="336">
        <v>39856857</v>
      </c>
      <c r="BI115" s="336">
        <v>147879565</v>
      </c>
      <c r="BJ115" s="336">
        <v>263578</v>
      </c>
      <c r="BK115" s="336">
        <v>147879565</v>
      </c>
      <c r="BL115" s="337">
        <v>0</v>
      </c>
      <c r="BM115" s="336" t="s">
        <v>616</v>
      </c>
      <c r="BN115" s="337" t="s">
        <v>463</v>
      </c>
      <c r="BO115" s="336" t="s">
        <v>614</v>
      </c>
    </row>
    <row r="116" spans="1:67" s="333" customFormat="1" x14ac:dyDescent="0.25">
      <c r="A116" s="333" t="str">
        <f>+B116&amp;"-"&amp;C116&amp;"-"&amp;D116&amp;"-"&amp;E116&amp;"-"&amp;F116&amp;"-"&amp;G116&amp;"-"&amp;AV116</f>
        <v>A-2-0-4-14-0-10</v>
      </c>
      <c r="B116" s="334" t="str">
        <f t="shared" si="14"/>
        <v>A</v>
      </c>
      <c r="C116" s="334" t="str">
        <f t="shared" si="15"/>
        <v>2</v>
      </c>
      <c r="D116" s="334" t="str">
        <f t="shared" si="16"/>
        <v>0</v>
      </c>
      <c r="E116" s="334" t="str">
        <f t="shared" si="17"/>
        <v>4</v>
      </c>
      <c r="F116" s="334" t="str">
        <f t="shared" si="18"/>
        <v>14</v>
      </c>
      <c r="G116" s="334">
        <f t="shared" si="19"/>
        <v>0</v>
      </c>
      <c r="H116" s="334"/>
      <c r="I116" s="334"/>
      <c r="J116" s="334"/>
      <c r="K116" s="334"/>
      <c r="M116" s="347"/>
      <c r="N116" s="1601" t="s">
        <v>35</v>
      </c>
      <c r="O116" s="1984"/>
      <c r="P116" s="1601" t="s">
        <v>315</v>
      </c>
      <c r="Q116" s="1984"/>
      <c r="R116" s="1601" t="s">
        <v>313</v>
      </c>
      <c r="S116" s="1984"/>
      <c r="T116" s="1601" t="s">
        <v>316</v>
      </c>
      <c r="U116" s="1984"/>
      <c r="V116" s="1601" t="s">
        <v>318</v>
      </c>
      <c r="W116" s="1984"/>
      <c r="X116" s="1984"/>
      <c r="Y116" s="1601"/>
      <c r="Z116" s="1984"/>
      <c r="AA116" s="1984"/>
      <c r="AB116" s="1601"/>
      <c r="AC116" s="1984"/>
      <c r="AD116" s="1601"/>
      <c r="AE116" s="1984"/>
      <c r="AF116" s="1607" t="s">
        <v>442</v>
      </c>
      <c r="AG116" s="1984"/>
      <c r="AH116" s="1984"/>
      <c r="AI116" s="1984"/>
      <c r="AJ116" s="1984"/>
      <c r="AK116" s="1984"/>
      <c r="AL116" s="1984"/>
      <c r="AM116" s="1984"/>
      <c r="AN116" s="1601" t="s">
        <v>306</v>
      </c>
      <c r="AO116" s="1984"/>
      <c r="AP116" s="1984"/>
      <c r="AQ116" s="1984"/>
      <c r="AR116" s="1984"/>
      <c r="AS116" s="1601" t="s">
        <v>307</v>
      </c>
      <c r="AT116" s="1984"/>
      <c r="AU116" s="1984"/>
      <c r="AV116" s="335" t="s">
        <v>86</v>
      </c>
      <c r="AW116" s="1606" t="s">
        <v>308</v>
      </c>
      <c r="AX116" s="1984"/>
      <c r="AY116" s="1984"/>
      <c r="AZ116" s="1984"/>
      <c r="BA116" s="1984"/>
      <c r="BB116" s="1984"/>
      <c r="BC116" s="336">
        <v>2500000</v>
      </c>
      <c r="BD116" s="336">
        <v>831230</v>
      </c>
      <c r="BE116" s="336">
        <v>1668770</v>
      </c>
      <c r="BF116" s="337">
        <v>0</v>
      </c>
      <c r="BG116" s="336">
        <v>831230</v>
      </c>
      <c r="BH116" s="337">
        <v>0</v>
      </c>
      <c r="BI116" s="336">
        <v>831230</v>
      </c>
      <c r="BJ116" s="337">
        <v>0</v>
      </c>
      <c r="BK116" s="336">
        <v>831230</v>
      </c>
      <c r="BL116" s="337">
        <v>0</v>
      </c>
      <c r="BM116" s="336" t="s">
        <v>617</v>
      </c>
      <c r="BN116" s="337" t="s">
        <v>463</v>
      </c>
      <c r="BO116" s="336" t="s">
        <v>463</v>
      </c>
    </row>
    <row r="117" spans="1:67" s="324" customFormat="1" ht="14.45" customHeight="1" x14ac:dyDescent="0.25">
      <c r="B117" s="327" t="str">
        <f t="shared" si="14"/>
        <v>A</v>
      </c>
      <c r="C117" s="327" t="str">
        <f t="shared" si="15"/>
        <v>2</v>
      </c>
      <c r="D117" s="327" t="str">
        <f t="shared" si="16"/>
        <v>0</v>
      </c>
      <c r="E117" s="327" t="str">
        <f t="shared" si="17"/>
        <v>4</v>
      </c>
      <c r="F117" s="327" t="str">
        <f t="shared" si="18"/>
        <v>21</v>
      </c>
      <c r="G117" s="327">
        <f t="shared" si="19"/>
        <v>0</v>
      </c>
      <c r="H117" s="327"/>
      <c r="I117" s="327"/>
      <c r="J117" s="327"/>
      <c r="K117" s="327"/>
      <c r="M117" s="346"/>
      <c r="N117" s="1603" t="s">
        <v>35</v>
      </c>
      <c r="O117" s="1889"/>
      <c r="P117" s="1603" t="s">
        <v>315</v>
      </c>
      <c r="Q117" s="1889"/>
      <c r="R117" s="1603" t="s">
        <v>313</v>
      </c>
      <c r="S117" s="1889"/>
      <c r="T117" s="1603" t="s">
        <v>316</v>
      </c>
      <c r="U117" s="1889"/>
      <c r="V117" s="1603" t="s">
        <v>334</v>
      </c>
      <c r="W117" s="1889"/>
      <c r="X117" s="1889"/>
      <c r="Y117" s="1603"/>
      <c r="Z117" s="1889"/>
      <c r="AA117" s="1889"/>
      <c r="AB117" s="1603"/>
      <c r="AC117" s="1889"/>
      <c r="AD117" s="1603"/>
      <c r="AE117" s="1889"/>
      <c r="AF117" s="1605" t="s">
        <v>339</v>
      </c>
      <c r="AG117" s="1889"/>
      <c r="AH117" s="1889"/>
      <c r="AI117" s="1889"/>
      <c r="AJ117" s="1889"/>
      <c r="AK117" s="1889"/>
      <c r="AL117" s="1889"/>
      <c r="AM117" s="1889"/>
      <c r="AN117" s="1603" t="s">
        <v>306</v>
      </c>
      <c r="AO117" s="1889"/>
      <c r="AP117" s="1889"/>
      <c r="AQ117" s="1889"/>
      <c r="AR117" s="1889"/>
      <c r="AS117" s="1603" t="s">
        <v>307</v>
      </c>
      <c r="AT117" s="1889"/>
      <c r="AU117" s="1889"/>
      <c r="AV117" s="317" t="s">
        <v>86</v>
      </c>
      <c r="AW117" s="1604" t="s">
        <v>308</v>
      </c>
      <c r="AX117" s="1889"/>
      <c r="AY117" s="1889"/>
      <c r="AZ117" s="1889"/>
      <c r="BA117" s="1889"/>
      <c r="BB117" s="1889"/>
      <c r="BC117" s="318">
        <v>88570000</v>
      </c>
      <c r="BD117" s="318">
        <v>66320000</v>
      </c>
      <c r="BE117" s="318">
        <v>22250000</v>
      </c>
      <c r="BF117" s="319">
        <v>0</v>
      </c>
      <c r="BG117" s="318">
        <v>66320000</v>
      </c>
      <c r="BH117" s="319">
        <v>0</v>
      </c>
      <c r="BI117" s="318">
        <v>66320000</v>
      </c>
      <c r="BJ117" s="319">
        <v>0</v>
      </c>
      <c r="BK117" s="318">
        <v>66320000</v>
      </c>
      <c r="BL117" s="319">
        <v>0</v>
      </c>
      <c r="BM117" s="318" t="s">
        <v>618</v>
      </c>
      <c r="BN117" s="319" t="s">
        <v>463</v>
      </c>
      <c r="BO117" s="319" t="s">
        <v>463</v>
      </c>
    </row>
    <row r="118" spans="1:67" s="333" customFormat="1" x14ac:dyDescent="0.25">
      <c r="A118" s="333" t="str">
        <f>+B118&amp;"-"&amp;C118&amp;"-"&amp;D118&amp;"-"&amp;E118&amp;"-"&amp;F118&amp;"-"&amp;G118&amp;"-"&amp;AV118</f>
        <v>A-2-0-4-21-1-10</v>
      </c>
      <c r="B118" s="334" t="str">
        <f t="shared" si="14"/>
        <v>A</v>
      </c>
      <c r="C118" s="334" t="str">
        <f t="shared" si="15"/>
        <v>2</v>
      </c>
      <c r="D118" s="334" t="str">
        <f t="shared" si="16"/>
        <v>0</v>
      </c>
      <c r="E118" s="334" t="str">
        <f t="shared" si="17"/>
        <v>4</v>
      </c>
      <c r="F118" s="334" t="str">
        <f t="shared" si="18"/>
        <v>21</v>
      </c>
      <c r="G118" s="334" t="str">
        <f t="shared" si="19"/>
        <v>1</v>
      </c>
      <c r="H118" s="334"/>
      <c r="I118" s="334"/>
      <c r="J118" s="334"/>
      <c r="K118" s="334"/>
      <c r="M118" s="347"/>
      <c r="N118" s="1601" t="s">
        <v>35</v>
      </c>
      <c r="O118" s="1984"/>
      <c r="P118" s="1601" t="s">
        <v>315</v>
      </c>
      <c r="Q118" s="1984"/>
      <c r="R118" s="1601" t="s">
        <v>313</v>
      </c>
      <c r="S118" s="1984"/>
      <c r="T118" s="1601" t="s">
        <v>316</v>
      </c>
      <c r="U118" s="1984"/>
      <c r="V118" s="1601" t="s">
        <v>334</v>
      </c>
      <c r="W118" s="1984"/>
      <c r="X118" s="1984"/>
      <c r="Y118" s="1601" t="s">
        <v>312</v>
      </c>
      <c r="Z118" s="1984"/>
      <c r="AA118" s="1984"/>
      <c r="AB118" s="1601"/>
      <c r="AC118" s="1984"/>
      <c r="AD118" s="1601"/>
      <c r="AE118" s="1984"/>
      <c r="AF118" s="1607" t="s">
        <v>106</v>
      </c>
      <c r="AG118" s="1984"/>
      <c r="AH118" s="1984"/>
      <c r="AI118" s="1984"/>
      <c r="AJ118" s="1984"/>
      <c r="AK118" s="1984"/>
      <c r="AL118" s="1984"/>
      <c r="AM118" s="1984"/>
      <c r="AN118" s="1601" t="s">
        <v>306</v>
      </c>
      <c r="AO118" s="1984"/>
      <c r="AP118" s="1984"/>
      <c r="AQ118" s="1984"/>
      <c r="AR118" s="1984"/>
      <c r="AS118" s="1601" t="s">
        <v>307</v>
      </c>
      <c r="AT118" s="1984"/>
      <c r="AU118" s="1984"/>
      <c r="AV118" s="335" t="s">
        <v>86</v>
      </c>
      <c r="AW118" s="1606" t="s">
        <v>308</v>
      </c>
      <c r="AX118" s="1984"/>
      <c r="AY118" s="1984"/>
      <c r="AZ118" s="1984"/>
      <c r="BA118" s="1984"/>
      <c r="BB118" s="1984"/>
      <c r="BC118" s="336">
        <v>13500000</v>
      </c>
      <c r="BD118" s="336">
        <v>250000</v>
      </c>
      <c r="BE118" s="336">
        <v>13250000</v>
      </c>
      <c r="BF118" s="337">
        <v>0</v>
      </c>
      <c r="BG118" s="336">
        <v>250000</v>
      </c>
      <c r="BH118" s="337">
        <v>0</v>
      </c>
      <c r="BI118" s="336">
        <v>250000</v>
      </c>
      <c r="BJ118" s="337">
        <v>0</v>
      </c>
      <c r="BK118" s="336">
        <v>250000</v>
      </c>
      <c r="BL118" s="337">
        <v>0</v>
      </c>
      <c r="BM118" s="336" t="s">
        <v>619</v>
      </c>
      <c r="BN118" s="337" t="s">
        <v>463</v>
      </c>
      <c r="BO118" s="336" t="s">
        <v>463</v>
      </c>
    </row>
    <row r="119" spans="1:67" s="333" customFormat="1" x14ac:dyDescent="0.25">
      <c r="A119" s="333" t="str">
        <f>+B119&amp;"-"&amp;C119&amp;"-"&amp;D119&amp;"-"&amp;E119&amp;"-"&amp;F119&amp;"-"&amp;G119&amp;"-"&amp;AV119</f>
        <v>A-2-0-4-21-4-10</v>
      </c>
      <c r="B119" s="334" t="str">
        <f t="shared" si="14"/>
        <v>A</v>
      </c>
      <c r="C119" s="334" t="str">
        <f t="shared" si="15"/>
        <v>2</v>
      </c>
      <c r="D119" s="334" t="str">
        <f t="shared" si="16"/>
        <v>0</v>
      </c>
      <c r="E119" s="334" t="str">
        <f t="shared" si="17"/>
        <v>4</v>
      </c>
      <c r="F119" s="334" t="str">
        <f t="shared" si="18"/>
        <v>21</v>
      </c>
      <c r="G119" s="334" t="str">
        <f t="shared" si="19"/>
        <v>4</v>
      </c>
      <c r="H119" s="334"/>
      <c r="I119" s="334"/>
      <c r="J119" s="334"/>
      <c r="K119" s="334"/>
      <c r="M119" s="347"/>
      <c r="N119" s="1601" t="s">
        <v>35</v>
      </c>
      <c r="O119" s="1984"/>
      <c r="P119" s="1601" t="s">
        <v>315</v>
      </c>
      <c r="Q119" s="1984"/>
      <c r="R119" s="1601" t="s">
        <v>313</v>
      </c>
      <c r="S119" s="1984"/>
      <c r="T119" s="1601" t="s">
        <v>316</v>
      </c>
      <c r="U119" s="1984"/>
      <c r="V119" s="1601" t="s">
        <v>334</v>
      </c>
      <c r="W119" s="1984"/>
      <c r="X119" s="1984"/>
      <c r="Y119" s="1601" t="s">
        <v>316</v>
      </c>
      <c r="Z119" s="1984"/>
      <c r="AA119" s="1984"/>
      <c r="AB119" s="1601"/>
      <c r="AC119" s="1984"/>
      <c r="AD119" s="1601"/>
      <c r="AE119" s="1984"/>
      <c r="AF119" s="1607" t="s">
        <v>107</v>
      </c>
      <c r="AG119" s="1984"/>
      <c r="AH119" s="1984"/>
      <c r="AI119" s="1984"/>
      <c r="AJ119" s="1984"/>
      <c r="AK119" s="1984"/>
      <c r="AL119" s="1984"/>
      <c r="AM119" s="1984"/>
      <c r="AN119" s="1601" t="s">
        <v>306</v>
      </c>
      <c r="AO119" s="1984"/>
      <c r="AP119" s="1984"/>
      <c r="AQ119" s="1984"/>
      <c r="AR119" s="1984"/>
      <c r="AS119" s="1601" t="s">
        <v>307</v>
      </c>
      <c r="AT119" s="1984"/>
      <c r="AU119" s="1984"/>
      <c r="AV119" s="335" t="s">
        <v>86</v>
      </c>
      <c r="AW119" s="1606" t="s">
        <v>308</v>
      </c>
      <c r="AX119" s="1984"/>
      <c r="AY119" s="1984"/>
      <c r="AZ119" s="1984"/>
      <c r="BA119" s="1984"/>
      <c r="BB119" s="1984"/>
      <c r="BC119" s="336">
        <v>4000000</v>
      </c>
      <c r="BD119" s="337">
        <v>0</v>
      </c>
      <c r="BE119" s="336">
        <v>4000000</v>
      </c>
      <c r="BF119" s="337">
        <v>0</v>
      </c>
      <c r="BG119" s="337">
        <v>0</v>
      </c>
      <c r="BH119" s="337">
        <v>0</v>
      </c>
      <c r="BI119" s="337">
        <v>0</v>
      </c>
      <c r="BJ119" s="337">
        <v>0</v>
      </c>
      <c r="BK119" s="337">
        <v>0</v>
      </c>
      <c r="BL119" s="337">
        <v>0</v>
      </c>
      <c r="BM119" s="336" t="s">
        <v>463</v>
      </c>
      <c r="BN119" s="337" t="s">
        <v>463</v>
      </c>
      <c r="BO119" s="336" t="s">
        <v>463</v>
      </c>
    </row>
    <row r="120" spans="1:67" s="333" customFormat="1" x14ac:dyDescent="0.25">
      <c r="A120" s="333" t="str">
        <f>+B120&amp;"-"&amp;C120&amp;"-"&amp;D120&amp;"-"&amp;E120&amp;"-"&amp;F120&amp;"-"&amp;G120&amp;"-"&amp;AV120</f>
        <v>A-2-0-4-21-5-10</v>
      </c>
      <c r="B120" s="334" t="str">
        <f t="shared" si="14"/>
        <v>A</v>
      </c>
      <c r="C120" s="334" t="str">
        <f t="shared" si="15"/>
        <v>2</v>
      </c>
      <c r="D120" s="334" t="str">
        <f t="shared" si="16"/>
        <v>0</v>
      </c>
      <c r="E120" s="334" t="str">
        <f t="shared" si="17"/>
        <v>4</v>
      </c>
      <c r="F120" s="334" t="str">
        <f t="shared" si="18"/>
        <v>21</v>
      </c>
      <c r="G120" s="334" t="str">
        <f t="shared" si="19"/>
        <v>5</v>
      </c>
      <c r="H120" s="334"/>
      <c r="I120" s="334"/>
      <c r="J120" s="334"/>
      <c r="K120" s="334"/>
      <c r="M120" s="347"/>
      <c r="N120" s="1601" t="s">
        <v>35</v>
      </c>
      <c r="O120" s="1984"/>
      <c r="P120" s="1601" t="s">
        <v>315</v>
      </c>
      <c r="Q120" s="1984"/>
      <c r="R120" s="1601" t="s">
        <v>313</v>
      </c>
      <c r="S120" s="1984"/>
      <c r="T120" s="1601" t="s">
        <v>316</v>
      </c>
      <c r="U120" s="1984"/>
      <c r="V120" s="1601" t="s">
        <v>334</v>
      </c>
      <c r="W120" s="1984"/>
      <c r="X120" s="1984"/>
      <c r="Y120" s="1601" t="s">
        <v>317</v>
      </c>
      <c r="Z120" s="1984"/>
      <c r="AA120" s="1984"/>
      <c r="AB120" s="1601"/>
      <c r="AC120" s="1984"/>
      <c r="AD120" s="1601"/>
      <c r="AE120" s="1984"/>
      <c r="AF120" s="1607" t="s">
        <v>108</v>
      </c>
      <c r="AG120" s="1984"/>
      <c r="AH120" s="1984"/>
      <c r="AI120" s="1984"/>
      <c r="AJ120" s="1984"/>
      <c r="AK120" s="1984"/>
      <c r="AL120" s="1984"/>
      <c r="AM120" s="1984"/>
      <c r="AN120" s="1601" t="s">
        <v>306</v>
      </c>
      <c r="AO120" s="1984"/>
      <c r="AP120" s="1984"/>
      <c r="AQ120" s="1984"/>
      <c r="AR120" s="1984"/>
      <c r="AS120" s="1601" t="s">
        <v>307</v>
      </c>
      <c r="AT120" s="1984"/>
      <c r="AU120" s="1984"/>
      <c r="AV120" s="335" t="s">
        <v>86</v>
      </c>
      <c r="AW120" s="1606" t="s">
        <v>308</v>
      </c>
      <c r="AX120" s="1984"/>
      <c r="AY120" s="1984"/>
      <c r="AZ120" s="1984"/>
      <c r="BA120" s="1984"/>
      <c r="BB120" s="1984"/>
      <c r="BC120" s="336">
        <v>66070000</v>
      </c>
      <c r="BD120" s="336">
        <v>66070000</v>
      </c>
      <c r="BE120" s="337">
        <v>0</v>
      </c>
      <c r="BF120" s="337">
        <v>0</v>
      </c>
      <c r="BG120" s="336">
        <v>66070000</v>
      </c>
      <c r="BH120" s="337">
        <v>0</v>
      </c>
      <c r="BI120" s="336">
        <v>66070000</v>
      </c>
      <c r="BJ120" s="337">
        <v>0</v>
      </c>
      <c r="BK120" s="336">
        <v>66070000</v>
      </c>
      <c r="BL120" s="337">
        <v>0</v>
      </c>
      <c r="BM120" s="336" t="s">
        <v>620</v>
      </c>
      <c r="BN120" s="337" t="s">
        <v>463</v>
      </c>
      <c r="BO120" s="336" t="s">
        <v>463</v>
      </c>
    </row>
    <row r="121" spans="1:67" s="333" customFormat="1" x14ac:dyDescent="0.25">
      <c r="A121" s="333" t="str">
        <f>+B121&amp;"-"&amp;C121&amp;"-"&amp;D121&amp;"-"&amp;E121&amp;"-"&amp;F121&amp;"-"&amp;G121&amp;"-"&amp;AV121</f>
        <v>A-2-0-4-21-8-10</v>
      </c>
      <c r="B121" s="334" t="str">
        <f t="shared" si="14"/>
        <v>A</v>
      </c>
      <c r="C121" s="334" t="str">
        <f t="shared" si="15"/>
        <v>2</v>
      </c>
      <c r="D121" s="334" t="str">
        <f t="shared" si="16"/>
        <v>0</v>
      </c>
      <c r="E121" s="334" t="str">
        <f t="shared" si="17"/>
        <v>4</v>
      </c>
      <c r="F121" s="334" t="str">
        <f t="shared" si="18"/>
        <v>21</v>
      </c>
      <c r="G121" s="334" t="str">
        <f t="shared" si="19"/>
        <v>8</v>
      </c>
      <c r="H121" s="334"/>
      <c r="I121" s="334"/>
      <c r="J121" s="334"/>
      <c r="K121" s="334"/>
      <c r="M121" s="347"/>
      <c r="N121" s="1601" t="s">
        <v>35</v>
      </c>
      <c r="O121" s="1984"/>
      <c r="P121" s="1601" t="s">
        <v>315</v>
      </c>
      <c r="Q121" s="1984"/>
      <c r="R121" s="1601" t="s">
        <v>313</v>
      </c>
      <c r="S121" s="1984"/>
      <c r="T121" s="1601" t="s">
        <v>316</v>
      </c>
      <c r="U121" s="1984"/>
      <c r="V121" s="1601" t="s">
        <v>334</v>
      </c>
      <c r="W121" s="1984"/>
      <c r="X121" s="1984"/>
      <c r="Y121" s="1601" t="s">
        <v>327</v>
      </c>
      <c r="Z121" s="1984"/>
      <c r="AA121" s="1984"/>
      <c r="AB121" s="1601"/>
      <c r="AC121" s="1984"/>
      <c r="AD121" s="1601"/>
      <c r="AE121" s="1984"/>
      <c r="AF121" s="1607" t="s">
        <v>109</v>
      </c>
      <c r="AG121" s="1984"/>
      <c r="AH121" s="1984"/>
      <c r="AI121" s="1984"/>
      <c r="AJ121" s="1984"/>
      <c r="AK121" s="1984"/>
      <c r="AL121" s="1984"/>
      <c r="AM121" s="1984"/>
      <c r="AN121" s="1601" t="s">
        <v>306</v>
      </c>
      <c r="AO121" s="1984"/>
      <c r="AP121" s="1984"/>
      <c r="AQ121" s="1984"/>
      <c r="AR121" s="1984"/>
      <c r="AS121" s="1601" t="s">
        <v>307</v>
      </c>
      <c r="AT121" s="1984"/>
      <c r="AU121" s="1984"/>
      <c r="AV121" s="335" t="s">
        <v>86</v>
      </c>
      <c r="AW121" s="1606" t="s">
        <v>308</v>
      </c>
      <c r="AX121" s="1984"/>
      <c r="AY121" s="1984"/>
      <c r="AZ121" s="1984"/>
      <c r="BA121" s="1984"/>
      <c r="BB121" s="1984"/>
      <c r="BC121" s="336">
        <v>5000000</v>
      </c>
      <c r="BD121" s="337">
        <v>0</v>
      </c>
      <c r="BE121" s="336">
        <v>5000000</v>
      </c>
      <c r="BF121" s="337">
        <v>0</v>
      </c>
      <c r="BG121" s="337">
        <v>0</v>
      </c>
      <c r="BH121" s="337">
        <v>0</v>
      </c>
      <c r="BI121" s="337">
        <v>0</v>
      </c>
      <c r="BJ121" s="337">
        <v>0</v>
      </c>
      <c r="BK121" s="337">
        <v>0</v>
      </c>
      <c r="BL121" s="337">
        <v>0</v>
      </c>
      <c r="BM121" s="336" t="s">
        <v>463</v>
      </c>
      <c r="BN121" s="337" t="s">
        <v>463</v>
      </c>
      <c r="BO121" s="336" t="s">
        <v>463</v>
      </c>
    </row>
    <row r="122" spans="1:67" s="324" customFormat="1" x14ac:dyDescent="0.25">
      <c r="B122" s="327" t="str">
        <f t="shared" si="14"/>
        <v>A</v>
      </c>
      <c r="C122" s="327" t="str">
        <f t="shared" si="15"/>
        <v>2</v>
      </c>
      <c r="D122" s="327" t="str">
        <f t="shared" si="16"/>
        <v>0</v>
      </c>
      <c r="E122" s="327" t="str">
        <f t="shared" si="17"/>
        <v>4</v>
      </c>
      <c r="F122" s="327" t="str">
        <f t="shared" si="18"/>
        <v>40</v>
      </c>
      <c r="G122" s="327">
        <f t="shared" si="19"/>
        <v>0</v>
      </c>
      <c r="H122" s="327"/>
      <c r="I122" s="327"/>
      <c r="J122" s="327"/>
      <c r="K122" s="327"/>
      <c r="M122" s="346"/>
      <c r="N122" s="1603" t="s">
        <v>35</v>
      </c>
      <c r="O122" s="1889"/>
      <c r="P122" s="1603" t="s">
        <v>315</v>
      </c>
      <c r="Q122" s="1889"/>
      <c r="R122" s="1603" t="s">
        <v>313</v>
      </c>
      <c r="S122" s="1889"/>
      <c r="T122" s="1603" t="s">
        <v>316</v>
      </c>
      <c r="U122" s="1889"/>
      <c r="V122" s="1603" t="s">
        <v>340</v>
      </c>
      <c r="W122" s="1889"/>
      <c r="X122" s="1889"/>
      <c r="Y122" s="1603"/>
      <c r="Z122" s="1889"/>
      <c r="AA122" s="1889"/>
      <c r="AB122" s="1603"/>
      <c r="AC122" s="1889"/>
      <c r="AD122" s="1603"/>
      <c r="AE122" s="1889"/>
      <c r="AF122" s="1605" t="s">
        <v>341</v>
      </c>
      <c r="AG122" s="1889"/>
      <c r="AH122" s="1889"/>
      <c r="AI122" s="1889"/>
      <c r="AJ122" s="1889"/>
      <c r="AK122" s="1889"/>
      <c r="AL122" s="1889"/>
      <c r="AM122" s="1889"/>
      <c r="AN122" s="1603" t="s">
        <v>306</v>
      </c>
      <c r="AO122" s="1889"/>
      <c r="AP122" s="1889"/>
      <c r="AQ122" s="1889"/>
      <c r="AR122" s="1889"/>
      <c r="AS122" s="1603" t="s">
        <v>307</v>
      </c>
      <c r="AT122" s="1889"/>
      <c r="AU122" s="1889"/>
      <c r="AV122" s="317" t="s">
        <v>86</v>
      </c>
      <c r="AW122" s="1604" t="s">
        <v>308</v>
      </c>
      <c r="AX122" s="1889"/>
      <c r="AY122" s="1889"/>
      <c r="AZ122" s="1889"/>
      <c r="BA122" s="1889"/>
      <c r="BB122" s="1889"/>
      <c r="BC122" s="318">
        <v>21880000</v>
      </c>
      <c r="BD122" s="318">
        <v>392800</v>
      </c>
      <c r="BE122" s="318">
        <v>21487200</v>
      </c>
      <c r="BF122" s="319">
        <v>0</v>
      </c>
      <c r="BG122" s="318">
        <v>392800</v>
      </c>
      <c r="BH122" s="319">
        <v>0</v>
      </c>
      <c r="BI122" s="318">
        <v>392800</v>
      </c>
      <c r="BJ122" s="319">
        <v>0</v>
      </c>
      <c r="BK122" s="318">
        <v>392800</v>
      </c>
      <c r="BL122" s="319">
        <v>0</v>
      </c>
      <c r="BM122" s="319" t="s">
        <v>621</v>
      </c>
      <c r="BN122" s="319" t="s">
        <v>463</v>
      </c>
      <c r="BO122" s="319" t="s">
        <v>463</v>
      </c>
    </row>
    <row r="123" spans="1:67" s="333" customFormat="1" x14ac:dyDescent="0.25">
      <c r="A123" s="333" t="str">
        <f>+B123&amp;"-"&amp;C123&amp;"-"&amp;D123&amp;"-"&amp;E123&amp;"-"&amp;F123&amp;"-"&amp;G123&amp;"-"&amp;AV123</f>
        <v>A-2-0-4-40-15-10</v>
      </c>
      <c r="B123" s="334" t="str">
        <f t="shared" si="14"/>
        <v>A</v>
      </c>
      <c r="C123" s="334" t="str">
        <f t="shared" si="15"/>
        <v>2</v>
      </c>
      <c r="D123" s="334" t="str">
        <f t="shared" si="16"/>
        <v>0</v>
      </c>
      <c r="E123" s="334" t="str">
        <f t="shared" si="17"/>
        <v>4</v>
      </c>
      <c r="F123" s="334" t="str">
        <f t="shared" si="18"/>
        <v>40</v>
      </c>
      <c r="G123" s="334" t="str">
        <f t="shared" si="19"/>
        <v>15</v>
      </c>
      <c r="H123" s="334"/>
      <c r="I123" s="334"/>
      <c r="J123" s="334"/>
      <c r="K123" s="334"/>
      <c r="M123" s="347"/>
      <c r="N123" s="1601" t="s">
        <v>35</v>
      </c>
      <c r="O123" s="1984"/>
      <c r="P123" s="1601" t="s">
        <v>315</v>
      </c>
      <c r="Q123" s="1984"/>
      <c r="R123" s="1601" t="s">
        <v>313</v>
      </c>
      <c r="S123" s="1984"/>
      <c r="T123" s="1601" t="s">
        <v>316</v>
      </c>
      <c r="U123" s="1984"/>
      <c r="V123" s="1601" t="s">
        <v>340</v>
      </c>
      <c r="W123" s="1984"/>
      <c r="X123" s="1984"/>
      <c r="Y123" s="1601" t="s">
        <v>319</v>
      </c>
      <c r="Z123" s="1984"/>
      <c r="AA123" s="1984"/>
      <c r="AB123" s="1601"/>
      <c r="AC123" s="1984"/>
      <c r="AD123" s="1601"/>
      <c r="AE123" s="1984"/>
      <c r="AF123" s="1607" t="s">
        <v>207</v>
      </c>
      <c r="AG123" s="1984"/>
      <c r="AH123" s="1984"/>
      <c r="AI123" s="1984"/>
      <c r="AJ123" s="1984"/>
      <c r="AK123" s="1984"/>
      <c r="AL123" s="1984"/>
      <c r="AM123" s="1984"/>
      <c r="AN123" s="1601" t="s">
        <v>306</v>
      </c>
      <c r="AO123" s="1984"/>
      <c r="AP123" s="1984"/>
      <c r="AQ123" s="1984"/>
      <c r="AR123" s="1984"/>
      <c r="AS123" s="1601" t="s">
        <v>307</v>
      </c>
      <c r="AT123" s="1984"/>
      <c r="AU123" s="1984"/>
      <c r="AV123" s="335" t="s">
        <v>86</v>
      </c>
      <c r="AW123" s="1606" t="s">
        <v>308</v>
      </c>
      <c r="AX123" s="1984"/>
      <c r="AY123" s="1984"/>
      <c r="AZ123" s="1984"/>
      <c r="BA123" s="1984"/>
      <c r="BB123" s="1984"/>
      <c r="BC123" s="336">
        <v>21880000</v>
      </c>
      <c r="BD123" s="336">
        <v>392800</v>
      </c>
      <c r="BE123" s="336">
        <v>21487200</v>
      </c>
      <c r="BF123" s="337">
        <v>0</v>
      </c>
      <c r="BG123" s="336">
        <v>392800</v>
      </c>
      <c r="BH123" s="337">
        <v>0</v>
      </c>
      <c r="BI123" s="336">
        <v>392800</v>
      </c>
      <c r="BJ123" s="337">
        <v>0</v>
      </c>
      <c r="BK123" s="336">
        <v>392800</v>
      </c>
      <c r="BL123" s="337">
        <v>0</v>
      </c>
      <c r="BM123" s="336" t="s">
        <v>621</v>
      </c>
      <c r="BN123" s="337" t="s">
        <v>463</v>
      </c>
      <c r="BO123" s="336" t="s">
        <v>463</v>
      </c>
    </row>
    <row r="124" spans="1:67" s="324" customFormat="1" x14ac:dyDescent="0.25">
      <c r="B124" s="327" t="str">
        <f t="shared" si="14"/>
        <v>A</v>
      </c>
      <c r="C124" s="327" t="str">
        <f t="shared" si="15"/>
        <v>2</v>
      </c>
      <c r="D124" s="327" t="str">
        <f t="shared" si="16"/>
        <v>0</v>
      </c>
      <c r="E124" s="327" t="str">
        <f t="shared" si="17"/>
        <v>4</v>
      </c>
      <c r="F124" s="327" t="str">
        <f t="shared" si="18"/>
        <v>41</v>
      </c>
      <c r="G124" s="327">
        <f t="shared" si="19"/>
        <v>0</v>
      </c>
      <c r="H124" s="327"/>
      <c r="I124" s="327"/>
      <c r="J124" s="327"/>
      <c r="K124" s="327"/>
      <c r="M124" s="346"/>
      <c r="N124" s="1603" t="s">
        <v>35</v>
      </c>
      <c r="O124" s="1889"/>
      <c r="P124" s="1603" t="s">
        <v>315</v>
      </c>
      <c r="Q124" s="1889"/>
      <c r="R124" s="1603" t="s">
        <v>313</v>
      </c>
      <c r="S124" s="1889"/>
      <c r="T124" s="1603" t="s">
        <v>316</v>
      </c>
      <c r="U124" s="1889"/>
      <c r="V124" s="1603" t="s">
        <v>342</v>
      </c>
      <c r="W124" s="1889"/>
      <c r="X124" s="1889"/>
      <c r="Y124" s="1603"/>
      <c r="Z124" s="1889"/>
      <c r="AA124" s="1889"/>
      <c r="AB124" s="1603"/>
      <c r="AC124" s="1889"/>
      <c r="AD124" s="1603"/>
      <c r="AE124" s="1889"/>
      <c r="AF124" s="1605" t="s">
        <v>110</v>
      </c>
      <c r="AG124" s="1889"/>
      <c r="AH124" s="1889"/>
      <c r="AI124" s="1889"/>
      <c r="AJ124" s="1889"/>
      <c r="AK124" s="1889"/>
      <c r="AL124" s="1889"/>
      <c r="AM124" s="1889"/>
      <c r="AN124" s="1603" t="s">
        <v>306</v>
      </c>
      <c r="AO124" s="1889"/>
      <c r="AP124" s="1889"/>
      <c r="AQ124" s="1889"/>
      <c r="AR124" s="1889"/>
      <c r="AS124" s="1603" t="s">
        <v>307</v>
      </c>
      <c r="AT124" s="1889"/>
      <c r="AU124" s="1889"/>
      <c r="AV124" s="317" t="s">
        <v>86</v>
      </c>
      <c r="AW124" s="1604" t="s">
        <v>308</v>
      </c>
      <c r="AX124" s="1889"/>
      <c r="AY124" s="1889"/>
      <c r="AZ124" s="1889"/>
      <c r="BA124" s="1889"/>
      <c r="BB124" s="1889"/>
      <c r="BC124" s="318">
        <v>32000000</v>
      </c>
      <c r="BD124" s="318">
        <v>18615462</v>
      </c>
      <c r="BE124" s="318">
        <v>13384538</v>
      </c>
      <c r="BF124" s="319">
        <v>0</v>
      </c>
      <c r="BG124" s="318">
        <v>3615462</v>
      </c>
      <c r="BH124" s="318">
        <v>15000000</v>
      </c>
      <c r="BI124" s="318">
        <v>3615462</v>
      </c>
      <c r="BJ124" s="319">
        <v>0</v>
      </c>
      <c r="BK124" s="318">
        <v>3615462</v>
      </c>
      <c r="BL124" s="319">
        <v>0</v>
      </c>
      <c r="BM124" s="319" t="s">
        <v>622</v>
      </c>
      <c r="BN124" s="319" t="s">
        <v>463</v>
      </c>
      <c r="BO124" s="319" t="s">
        <v>463</v>
      </c>
    </row>
    <row r="125" spans="1:67" s="333" customFormat="1" x14ac:dyDescent="0.25">
      <c r="A125" s="333" t="str">
        <f>+B125&amp;"-"&amp;C125&amp;"-"&amp;D125&amp;"-"&amp;E125&amp;"-"&amp;F125&amp;"-"&amp;G125&amp;"-"&amp;AV125</f>
        <v>A-2-0-4-41-2-10</v>
      </c>
      <c r="B125" s="334" t="str">
        <f t="shared" si="14"/>
        <v>A</v>
      </c>
      <c r="C125" s="334" t="str">
        <f t="shared" si="15"/>
        <v>2</v>
      </c>
      <c r="D125" s="334" t="str">
        <f t="shared" si="16"/>
        <v>0</v>
      </c>
      <c r="E125" s="334" t="str">
        <f t="shared" si="17"/>
        <v>4</v>
      </c>
      <c r="F125" s="334" t="str">
        <f t="shared" si="18"/>
        <v>41</v>
      </c>
      <c r="G125" s="334" t="str">
        <f t="shared" si="19"/>
        <v>2</v>
      </c>
      <c r="H125" s="334"/>
      <c r="I125" s="334"/>
      <c r="J125" s="334"/>
      <c r="K125" s="334"/>
      <c r="M125" s="347"/>
      <c r="N125" s="1601" t="s">
        <v>35</v>
      </c>
      <c r="O125" s="1984"/>
      <c r="P125" s="1601" t="s">
        <v>315</v>
      </c>
      <c r="Q125" s="1984"/>
      <c r="R125" s="1601" t="s">
        <v>313</v>
      </c>
      <c r="S125" s="1984"/>
      <c r="T125" s="1601" t="s">
        <v>316</v>
      </c>
      <c r="U125" s="1984"/>
      <c r="V125" s="1601" t="s">
        <v>342</v>
      </c>
      <c r="W125" s="1984"/>
      <c r="X125" s="1984"/>
      <c r="Y125" s="1601" t="s">
        <v>315</v>
      </c>
      <c r="Z125" s="1984"/>
      <c r="AA125" s="1984"/>
      <c r="AB125" s="1601"/>
      <c r="AC125" s="1984"/>
      <c r="AD125" s="1601"/>
      <c r="AE125" s="1984"/>
      <c r="AF125" s="1607" t="s">
        <v>111</v>
      </c>
      <c r="AG125" s="1984"/>
      <c r="AH125" s="1984"/>
      <c r="AI125" s="1984"/>
      <c r="AJ125" s="1984"/>
      <c r="AK125" s="1984"/>
      <c r="AL125" s="1984"/>
      <c r="AM125" s="1984"/>
      <c r="AN125" s="1601" t="s">
        <v>306</v>
      </c>
      <c r="AO125" s="1984"/>
      <c r="AP125" s="1984"/>
      <c r="AQ125" s="1984"/>
      <c r="AR125" s="1984"/>
      <c r="AS125" s="1601" t="s">
        <v>307</v>
      </c>
      <c r="AT125" s="1984"/>
      <c r="AU125" s="1984"/>
      <c r="AV125" s="335" t="s">
        <v>86</v>
      </c>
      <c r="AW125" s="1606" t="s">
        <v>308</v>
      </c>
      <c r="AX125" s="1984"/>
      <c r="AY125" s="1984"/>
      <c r="AZ125" s="1984"/>
      <c r="BA125" s="1984"/>
      <c r="BB125" s="1984"/>
      <c r="BC125" s="336">
        <v>12000000</v>
      </c>
      <c r="BD125" s="337">
        <v>0</v>
      </c>
      <c r="BE125" s="336">
        <v>12000000</v>
      </c>
      <c r="BF125" s="337">
        <v>0</v>
      </c>
      <c r="BG125" s="337">
        <v>0</v>
      </c>
      <c r="BH125" s="337">
        <v>0</v>
      </c>
      <c r="BI125" s="337">
        <v>0</v>
      </c>
      <c r="BJ125" s="337">
        <v>0</v>
      </c>
      <c r="BK125" s="337">
        <v>0</v>
      </c>
      <c r="BL125" s="337">
        <v>0</v>
      </c>
      <c r="BM125" s="336" t="s">
        <v>463</v>
      </c>
      <c r="BN125" s="337" t="s">
        <v>463</v>
      </c>
      <c r="BO125" s="336" t="s">
        <v>463</v>
      </c>
    </row>
    <row r="126" spans="1:67" s="333" customFormat="1" x14ac:dyDescent="0.25">
      <c r="A126" s="333" t="str">
        <f>+B126&amp;"-"&amp;C126&amp;"-"&amp;D126&amp;"-"&amp;E126&amp;"-"&amp;F126&amp;"-"&amp;G126&amp;"-"&amp;AV126</f>
        <v>A-2-0-4-41-5-10</v>
      </c>
      <c r="B126" s="334" t="str">
        <f t="shared" si="14"/>
        <v>A</v>
      </c>
      <c r="C126" s="334" t="str">
        <f t="shared" si="15"/>
        <v>2</v>
      </c>
      <c r="D126" s="334" t="str">
        <f t="shared" si="16"/>
        <v>0</v>
      </c>
      <c r="E126" s="334" t="str">
        <f t="shared" si="17"/>
        <v>4</v>
      </c>
      <c r="F126" s="334" t="str">
        <f t="shared" si="18"/>
        <v>41</v>
      </c>
      <c r="G126" s="334" t="str">
        <f t="shared" si="19"/>
        <v>5</v>
      </c>
      <c r="H126" s="334"/>
      <c r="I126" s="334"/>
      <c r="J126" s="334"/>
      <c r="K126" s="334"/>
      <c r="M126" s="347"/>
      <c r="N126" s="1601" t="s">
        <v>35</v>
      </c>
      <c r="O126" s="1984"/>
      <c r="P126" s="1601" t="s">
        <v>315</v>
      </c>
      <c r="Q126" s="1984"/>
      <c r="R126" s="1601" t="s">
        <v>313</v>
      </c>
      <c r="S126" s="1984"/>
      <c r="T126" s="1601" t="s">
        <v>316</v>
      </c>
      <c r="U126" s="1984"/>
      <c r="V126" s="1601" t="s">
        <v>342</v>
      </c>
      <c r="W126" s="1984"/>
      <c r="X126" s="1984"/>
      <c r="Y126" s="1601" t="s">
        <v>317</v>
      </c>
      <c r="Z126" s="1984"/>
      <c r="AA126" s="1984"/>
      <c r="AB126" s="1601"/>
      <c r="AC126" s="1984"/>
      <c r="AD126" s="1601"/>
      <c r="AE126" s="1984"/>
      <c r="AF126" s="1607" t="s">
        <v>112</v>
      </c>
      <c r="AG126" s="1984"/>
      <c r="AH126" s="1984"/>
      <c r="AI126" s="1984"/>
      <c r="AJ126" s="1984"/>
      <c r="AK126" s="1984"/>
      <c r="AL126" s="1984"/>
      <c r="AM126" s="1984"/>
      <c r="AN126" s="1601" t="s">
        <v>306</v>
      </c>
      <c r="AO126" s="1984"/>
      <c r="AP126" s="1984"/>
      <c r="AQ126" s="1984"/>
      <c r="AR126" s="1984"/>
      <c r="AS126" s="1601" t="s">
        <v>307</v>
      </c>
      <c r="AT126" s="1984"/>
      <c r="AU126" s="1984"/>
      <c r="AV126" s="335" t="s">
        <v>86</v>
      </c>
      <c r="AW126" s="1606" t="s">
        <v>308</v>
      </c>
      <c r="AX126" s="1984"/>
      <c r="AY126" s="1984"/>
      <c r="AZ126" s="1984"/>
      <c r="BA126" s="1984"/>
      <c r="BB126" s="1984"/>
      <c r="BC126" s="336">
        <v>5000000</v>
      </c>
      <c r="BD126" s="336">
        <v>3615462</v>
      </c>
      <c r="BE126" s="336">
        <v>1384538</v>
      </c>
      <c r="BF126" s="337">
        <v>0</v>
      </c>
      <c r="BG126" s="336">
        <v>3615462</v>
      </c>
      <c r="BH126" s="337">
        <v>0</v>
      </c>
      <c r="BI126" s="336">
        <v>3615462</v>
      </c>
      <c r="BJ126" s="337">
        <v>0</v>
      </c>
      <c r="BK126" s="336">
        <v>3615462</v>
      </c>
      <c r="BL126" s="337">
        <v>0</v>
      </c>
      <c r="BM126" s="336" t="s">
        <v>622</v>
      </c>
      <c r="BN126" s="337" t="s">
        <v>463</v>
      </c>
      <c r="BO126" s="336" t="s">
        <v>463</v>
      </c>
    </row>
    <row r="127" spans="1:67" s="333" customFormat="1" x14ac:dyDescent="0.25">
      <c r="A127" s="333" t="str">
        <f>+B127&amp;"-"&amp;C127&amp;"-"&amp;D127&amp;"-"&amp;E127&amp;"-"&amp;F127&amp;"-"&amp;G127&amp;"-"&amp;AV127</f>
        <v>A-2-0-4-41-13-10</v>
      </c>
      <c r="B127" s="334" t="str">
        <f t="shared" si="14"/>
        <v>A</v>
      </c>
      <c r="C127" s="334" t="str">
        <f t="shared" si="15"/>
        <v>2</v>
      </c>
      <c r="D127" s="334" t="str">
        <f t="shared" si="16"/>
        <v>0</v>
      </c>
      <c r="E127" s="334" t="str">
        <f t="shared" si="17"/>
        <v>4</v>
      </c>
      <c r="F127" s="334" t="str">
        <f t="shared" si="18"/>
        <v>41</v>
      </c>
      <c r="G127" s="334" t="str">
        <f t="shared" si="19"/>
        <v>13</v>
      </c>
      <c r="H127" s="334"/>
      <c r="I127" s="334"/>
      <c r="J127" s="334"/>
      <c r="K127" s="334"/>
      <c r="M127" s="347"/>
      <c r="N127" s="1601" t="s">
        <v>35</v>
      </c>
      <c r="O127" s="1984"/>
      <c r="P127" s="1601" t="s">
        <v>315</v>
      </c>
      <c r="Q127" s="1984"/>
      <c r="R127" s="1601" t="s">
        <v>313</v>
      </c>
      <c r="S127" s="1984"/>
      <c r="T127" s="1601" t="s">
        <v>316</v>
      </c>
      <c r="U127" s="1984"/>
      <c r="V127" s="1601" t="s">
        <v>342</v>
      </c>
      <c r="W127" s="1984"/>
      <c r="X127" s="1984"/>
      <c r="Y127" s="1601" t="s">
        <v>336</v>
      </c>
      <c r="Z127" s="1984"/>
      <c r="AA127" s="1984"/>
      <c r="AB127" s="1601"/>
      <c r="AC127" s="1984"/>
      <c r="AD127" s="1601"/>
      <c r="AE127" s="1984"/>
      <c r="AF127" s="1607" t="s">
        <v>110</v>
      </c>
      <c r="AG127" s="1984"/>
      <c r="AH127" s="1984"/>
      <c r="AI127" s="1984"/>
      <c r="AJ127" s="1984"/>
      <c r="AK127" s="1984"/>
      <c r="AL127" s="1984"/>
      <c r="AM127" s="1984"/>
      <c r="AN127" s="1601" t="s">
        <v>306</v>
      </c>
      <c r="AO127" s="1984"/>
      <c r="AP127" s="1984"/>
      <c r="AQ127" s="1984"/>
      <c r="AR127" s="1984"/>
      <c r="AS127" s="1601" t="s">
        <v>307</v>
      </c>
      <c r="AT127" s="1984"/>
      <c r="AU127" s="1984"/>
      <c r="AV127" s="335" t="s">
        <v>86</v>
      </c>
      <c r="AW127" s="1606" t="s">
        <v>308</v>
      </c>
      <c r="AX127" s="1984"/>
      <c r="AY127" s="1984"/>
      <c r="AZ127" s="1984"/>
      <c r="BA127" s="1984"/>
      <c r="BB127" s="1984"/>
      <c r="BC127" s="336">
        <v>15000000</v>
      </c>
      <c r="BD127" s="336">
        <v>15000000</v>
      </c>
      <c r="BE127" s="337">
        <v>0</v>
      </c>
      <c r="BF127" s="337">
        <v>0</v>
      </c>
      <c r="BG127" s="337">
        <v>0</v>
      </c>
      <c r="BH127" s="336">
        <v>15000000</v>
      </c>
      <c r="BI127" s="337">
        <v>0</v>
      </c>
      <c r="BJ127" s="337">
        <v>0</v>
      </c>
      <c r="BK127" s="337">
        <v>0</v>
      </c>
      <c r="BL127" s="337">
        <v>0</v>
      </c>
      <c r="BM127" s="336" t="s">
        <v>463</v>
      </c>
      <c r="BN127" s="337" t="s">
        <v>463</v>
      </c>
      <c r="BO127" s="336" t="s">
        <v>463</v>
      </c>
    </row>
    <row r="128" spans="1:67" s="329" customFormat="1" x14ac:dyDescent="0.25">
      <c r="B128" s="330"/>
      <c r="C128" s="330"/>
      <c r="D128" s="330"/>
      <c r="E128" s="330"/>
      <c r="F128" s="330"/>
      <c r="G128" s="330"/>
      <c r="H128" s="330"/>
      <c r="I128" s="330"/>
      <c r="J128" s="330"/>
      <c r="K128" s="330"/>
      <c r="M128" s="363"/>
      <c r="N128" s="1773" t="s">
        <v>35</v>
      </c>
      <c r="O128" s="1774"/>
      <c r="P128" s="1773" t="s">
        <v>322</v>
      </c>
      <c r="Q128" s="1774"/>
      <c r="R128" s="1773"/>
      <c r="S128" s="1774"/>
      <c r="T128" s="1773"/>
      <c r="U128" s="1774"/>
      <c r="V128" s="1773"/>
      <c r="W128" s="1774"/>
      <c r="X128" s="1774"/>
      <c r="Y128" s="1773"/>
      <c r="Z128" s="1774"/>
      <c r="AA128" s="1774"/>
      <c r="AB128" s="1773"/>
      <c r="AC128" s="1774"/>
      <c r="AD128" s="1773"/>
      <c r="AE128" s="1774"/>
      <c r="AF128" s="1980" t="s">
        <v>26</v>
      </c>
      <c r="AG128" s="1774"/>
      <c r="AH128" s="1774"/>
      <c r="AI128" s="1774"/>
      <c r="AJ128" s="1774"/>
      <c r="AK128" s="1774"/>
      <c r="AL128" s="1774"/>
      <c r="AM128" s="1774"/>
      <c r="AN128" s="1773" t="s">
        <v>306</v>
      </c>
      <c r="AO128" s="1774"/>
      <c r="AP128" s="1774"/>
      <c r="AQ128" s="1774"/>
      <c r="AR128" s="1774"/>
      <c r="AS128" s="1773" t="s">
        <v>307</v>
      </c>
      <c r="AT128" s="1774"/>
      <c r="AU128" s="1774"/>
      <c r="AV128" s="358" t="s">
        <v>86</v>
      </c>
      <c r="AW128" s="1775" t="s">
        <v>308</v>
      </c>
      <c r="AX128" s="1774"/>
      <c r="AY128" s="1774"/>
      <c r="AZ128" s="1774"/>
      <c r="BA128" s="1774"/>
      <c r="BB128" s="1774"/>
      <c r="BC128" s="357">
        <v>202904200000</v>
      </c>
      <c r="BD128" s="359">
        <v>202231500000</v>
      </c>
      <c r="BE128" s="357">
        <v>672700000</v>
      </c>
      <c r="BF128" s="359">
        <v>0</v>
      </c>
      <c r="BG128" s="357">
        <v>188379635475</v>
      </c>
      <c r="BH128" s="357">
        <v>13851864525</v>
      </c>
      <c r="BI128" s="357">
        <v>74444456036</v>
      </c>
      <c r="BJ128" s="357">
        <v>113935179439</v>
      </c>
      <c r="BK128" s="357">
        <v>74392476990</v>
      </c>
      <c r="BL128" s="357">
        <v>51979046</v>
      </c>
      <c r="BM128" s="357" t="s">
        <v>623</v>
      </c>
      <c r="BN128" s="357" t="s">
        <v>463</v>
      </c>
      <c r="BO128" s="357" t="s">
        <v>624</v>
      </c>
    </row>
    <row r="129" spans="1:67" s="329" customFormat="1" x14ac:dyDescent="0.25">
      <c r="B129" s="330"/>
      <c r="C129" s="330"/>
      <c r="D129" s="330"/>
      <c r="E129" s="330"/>
      <c r="F129" s="330"/>
      <c r="G129" s="330"/>
      <c r="H129" s="330"/>
      <c r="I129" s="330"/>
      <c r="J129" s="330"/>
      <c r="K129" s="330"/>
      <c r="M129" s="363"/>
      <c r="N129" s="1773" t="s">
        <v>35</v>
      </c>
      <c r="O129" s="1774"/>
      <c r="P129" s="1773" t="s">
        <v>322</v>
      </c>
      <c r="Q129" s="1774"/>
      <c r="R129" s="1773"/>
      <c r="S129" s="1774"/>
      <c r="T129" s="1773"/>
      <c r="U129" s="1774"/>
      <c r="V129" s="1773"/>
      <c r="W129" s="1774"/>
      <c r="X129" s="1774"/>
      <c r="Y129" s="1773"/>
      <c r="Z129" s="1774"/>
      <c r="AA129" s="1774"/>
      <c r="AB129" s="1773"/>
      <c r="AC129" s="1774"/>
      <c r="AD129" s="1773"/>
      <c r="AE129" s="1774"/>
      <c r="AF129" s="1980" t="s">
        <v>26</v>
      </c>
      <c r="AG129" s="1774"/>
      <c r="AH129" s="1774"/>
      <c r="AI129" s="1774"/>
      <c r="AJ129" s="1774"/>
      <c r="AK129" s="1774"/>
      <c r="AL129" s="1774"/>
      <c r="AM129" s="1774"/>
      <c r="AN129" s="1773" t="s">
        <v>306</v>
      </c>
      <c r="AO129" s="1774"/>
      <c r="AP129" s="1774"/>
      <c r="AQ129" s="1774"/>
      <c r="AR129" s="1774"/>
      <c r="AS129" s="1773" t="s">
        <v>309</v>
      </c>
      <c r="AT129" s="1774"/>
      <c r="AU129" s="1774"/>
      <c r="AV129" s="358" t="s">
        <v>101</v>
      </c>
      <c r="AW129" s="1775" t="s">
        <v>310</v>
      </c>
      <c r="AX129" s="1774"/>
      <c r="AY129" s="1774"/>
      <c r="AZ129" s="1774"/>
      <c r="BA129" s="1774"/>
      <c r="BB129" s="1774"/>
      <c r="BC129" s="357">
        <v>519000000</v>
      </c>
      <c r="BD129" s="359">
        <v>0</v>
      </c>
      <c r="BE129" s="357">
        <v>519000000</v>
      </c>
      <c r="BF129" s="359">
        <v>0</v>
      </c>
      <c r="BG129" s="357">
        <v>0</v>
      </c>
      <c r="BH129" s="357">
        <v>0</v>
      </c>
      <c r="BI129" s="357">
        <v>0</v>
      </c>
      <c r="BJ129" s="357">
        <v>0</v>
      </c>
      <c r="BK129" s="357">
        <v>0</v>
      </c>
      <c r="BL129" s="357">
        <v>0</v>
      </c>
      <c r="BM129" s="357" t="s">
        <v>463</v>
      </c>
      <c r="BN129" s="357" t="s">
        <v>463</v>
      </c>
      <c r="BO129" s="357" t="s">
        <v>463</v>
      </c>
    </row>
    <row r="130" spans="1:67" s="329" customFormat="1" x14ac:dyDescent="0.25">
      <c r="B130" s="330"/>
      <c r="C130" s="330"/>
      <c r="D130" s="330"/>
      <c r="E130" s="330"/>
      <c r="F130" s="330"/>
      <c r="G130" s="330"/>
      <c r="H130" s="330"/>
      <c r="I130" s="330"/>
      <c r="J130" s="330"/>
      <c r="K130" s="330"/>
      <c r="M130" s="363"/>
      <c r="N130" s="1773" t="s">
        <v>35</v>
      </c>
      <c r="O130" s="1774"/>
      <c r="P130" s="1773" t="s">
        <v>322</v>
      </c>
      <c r="Q130" s="1774"/>
      <c r="R130" s="1773"/>
      <c r="S130" s="1774"/>
      <c r="T130" s="1773"/>
      <c r="U130" s="1774"/>
      <c r="V130" s="1773"/>
      <c r="W130" s="1774"/>
      <c r="X130" s="1774"/>
      <c r="Y130" s="1773"/>
      <c r="Z130" s="1774"/>
      <c r="AA130" s="1774"/>
      <c r="AB130" s="1773"/>
      <c r="AC130" s="1774"/>
      <c r="AD130" s="1773"/>
      <c r="AE130" s="1774"/>
      <c r="AF130" s="1980" t="s">
        <v>26</v>
      </c>
      <c r="AG130" s="1774"/>
      <c r="AH130" s="1774"/>
      <c r="AI130" s="1774"/>
      <c r="AJ130" s="1774"/>
      <c r="AK130" s="1774"/>
      <c r="AL130" s="1774"/>
      <c r="AM130" s="1774"/>
      <c r="AN130" s="1773" t="s">
        <v>306</v>
      </c>
      <c r="AO130" s="1774"/>
      <c r="AP130" s="1774"/>
      <c r="AQ130" s="1774"/>
      <c r="AR130" s="1774"/>
      <c r="AS130" s="1773" t="s">
        <v>309</v>
      </c>
      <c r="AT130" s="1774"/>
      <c r="AU130" s="1774"/>
      <c r="AV130" s="358" t="s">
        <v>44</v>
      </c>
      <c r="AW130" s="1775" t="s">
        <v>311</v>
      </c>
      <c r="AX130" s="1774"/>
      <c r="AY130" s="1774"/>
      <c r="AZ130" s="1774"/>
      <c r="BA130" s="1774"/>
      <c r="BB130" s="1774"/>
      <c r="BC130" s="357">
        <v>66513900000</v>
      </c>
      <c r="BD130" s="359">
        <v>20060985926</v>
      </c>
      <c r="BE130" s="357">
        <v>46452914074</v>
      </c>
      <c r="BF130" s="359">
        <v>0</v>
      </c>
      <c r="BG130" s="357">
        <v>13814101827</v>
      </c>
      <c r="BH130" s="357">
        <v>6246884099</v>
      </c>
      <c r="BI130" s="357">
        <v>9154415327</v>
      </c>
      <c r="BJ130" s="357">
        <v>4659686500</v>
      </c>
      <c r="BK130" s="357">
        <v>9113877258</v>
      </c>
      <c r="BL130" s="357">
        <v>40538069</v>
      </c>
      <c r="BM130" s="357" t="s">
        <v>481</v>
      </c>
      <c r="BN130" s="357" t="s">
        <v>463</v>
      </c>
      <c r="BO130" s="357" t="s">
        <v>463</v>
      </c>
    </row>
    <row r="131" spans="1:67" s="324" customFormat="1" x14ac:dyDescent="0.25">
      <c r="B131" s="327"/>
      <c r="C131" s="327"/>
      <c r="D131" s="327"/>
      <c r="E131" s="327"/>
      <c r="F131" s="327"/>
      <c r="G131" s="327"/>
      <c r="H131" s="327"/>
      <c r="I131" s="327"/>
      <c r="J131" s="327"/>
      <c r="K131" s="327"/>
      <c r="M131" s="346"/>
      <c r="N131" s="1603" t="s">
        <v>35</v>
      </c>
      <c r="O131" s="1889"/>
      <c r="P131" s="1603" t="s">
        <v>322</v>
      </c>
      <c r="Q131" s="1889"/>
      <c r="R131" s="1603" t="s">
        <v>315</v>
      </c>
      <c r="S131" s="1889"/>
      <c r="T131" s="1603"/>
      <c r="U131" s="1889"/>
      <c r="V131" s="1603"/>
      <c r="W131" s="1889"/>
      <c r="X131" s="1889"/>
      <c r="Y131" s="1603"/>
      <c r="Z131" s="1889"/>
      <c r="AA131" s="1889"/>
      <c r="AB131" s="1603"/>
      <c r="AC131" s="1889"/>
      <c r="AD131" s="1603"/>
      <c r="AE131" s="1889"/>
      <c r="AF131" s="1605" t="s">
        <v>343</v>
      </c>
      <c r="AG131" s="1889"/>
      <c r="AH131" s="1889"/>
      <c r="AI131" s="1889"/>
      <c r="AJ131" s="1889"/>
      <c r="AK131" s="1889"/>
      <c r="AL131" s="1889"/>
      <c r="AM131" s="1889"/>
      <c r="AN131" s="1603" t="s">
        <v>306</v>
      </c>
      <c r="AO131" s="1889"/>
      <c r="AP131" s="1889"/>
      <c r="AQ131" s="1889"/>
      <c r="AR131" s="1889"/>
      <c r="AS131" s="1603" t="s">
        <v>309</v>
      </c>
      <c r="AT131" s="1889"/>
      <c r="AU131" s="1889"/>
      <c r="AV131" s="317" t="s">
        <v>101</v>
      </c>
      <c r="AW131" s="1604" t="s">
        <v>310</v>
      </c>
      <c r="AX131" s="1889"/>
      <c r="AY131" s="1889"/>
      <c r="AZ131" s="1889"/>
      <c r="BA131" s="1889"/>
      <c r="BB131" s="1889"/>
      <c r="BC131" s="318">
        <v>519000000</v>
      </c>
      <c r="BD131" s="319">
        <v>0</v>
      </c>
      <c r="BE131" s="318">
        <v>519000000</v>
      </c>
      <c r="BF131" s="319">
        <v>0</v>
      </c>
      <c r="BG131" s="319">
        <v>0</v>
      </c>
      <c r="BH131" s="319">
        <v>0</v>
      </c>
      <c r="BI131" s="319">
        <v>0</v>
      </c>
      <c r="BJ131" s="319">
        <v>0</v>
      </c>
      <c r="BK131" s="319">
        <v>0</v>
      </c>
      <c r="BL131" s="319">
        <v>0</v>
      </c>
      <c r="BM131" s="319" t="s">
        <v>463</v>
      </c>
      <c r="BN131" s="319" t="s">
        <v>463</v>
      </c>
      <c r="BO131" s="319" t="s">
        <v>463</v>
      </c>
    </row>
    <row r="132" spans="1:67" s="324" customFormat="1" x14ac:dyDescent="0.25">
      <c r="B132" s="327"/>
      <c r="C132" s="327"/>
      <c r="D132" s="327"/>
      <c r="E132" s="327"/>
      <c r="F132" s="327"/>
      <c r="G132" s="327"/>
      <c r="H132" s="327"/>
      <c r="I132" s="327"/>
      <c r="J132" s="327"/>
      <c r="K132" s="327"/>
      <c r="M132" s="346"/>
      <c r="N132" s="1603" t="s">
        <v>35</v>
      </c>
      <c r="O132" s="1889"/>
      <c r="P132" s="1603" t="s">
        <v>322</v>
      </c>
      <c r="Q132" s="1889"/>
      <c r="R132" s="1603" t="s">
        <v>315</v>
      </c>
      <c r="S132" s="1889"/>
      <c r="T132" s="1603" t="s">
        <v>312</v>
      </c>
      <c r="U132" s="1889"/>
      <c r="V132" s="1603"/>
      <c r="W132" s="1889"/>
      <c r="X132" s="1889"/>
      <c r="Y132" s="1603"/>
      <c r="Z132" s="1889"/>
      <c r="AA132" s="1889"/>
      <c r="AB132" s="1603"/>
      <c r="AC132" s="1889"/>
      <c r="AD132" s="1603"/>
      <c r="AE132" s="1889"/>
      <c r="AF132" s="1605" t="s">
        <v>344</v>
      </c>
      <c r="AG132" s="1889"/>
      <c r="AH132" s="1889"/>
      <c r="AI132" s="1889"/>
      <c r="AJ132" s="1889"/>
      <c r="AK132" s="1889"/>
      <c r="AL132" s="1889"/>
      <c r="AM132" s="1889"/>
      <c r="AN132" s="1603" t="s">
        <v>306</v>
      </c>
      <c r="AO132" s="1889"/>
      <c r="AP132" s="1889"/>
      <c r="AQ132" s="1889"/>
      <c r="AR132" s="1889"/>
      <c r="AS132" s="1603" t="s">
        <v>309</v>
      </c>
      <c r="AT132" s="1889"/>
      <c r="AU132" s="1889"/>
      <c r="AV132" s="317" t="s">
        <v>101</v>
      </c>
      <c r="AW132" s="1604" t="s">
        <v>310</v>
      </c>
      <c r="AX132" s="1889"/>
      <c r="AY132" s="1889"/>
      <c r="AZ132" s="1889"/>
      <c r="BA132" s="1889"/>
      <c r="BB132" s="1889"/>
      <c r="BC132" s="318">
        <v>519000000</v>
      </c>
      <c r="BD132" s="319">
        <v>0</v>
      </c>
      <c r="BE132" s="318">
        <v>519000000</v>
      </c>
      <c r="BF132" s="319">
        <v>0</v>
      </c>
      <c r="BG132" s="319">
        <v>0</v>
      </c>
      <c r="BH132" s="319">
        <v>0</v>
      </c>
      <c r="BI132" s="319">
        <v>0</v>
      </c>
      <c r="BJ132" s="319">
        <v>0</v>
      </c>
      <c r="BK132" s="319">
        <v>0</v>
      </c>
      <c r="BL132" s="319">
        <v>0</v>
      </c>
      <c r="BM132" s="319" t="s">
        <v>463</v>
      </c>
      <c r="BN132" s="319" t="s">
        <v>463</v>
      </c>
      <c r="BO132" s="319" t="s">
        <v>463</v>
      </c>
    </row>
    <row r="133" spans="1:67" s="333" customFormat="1" x14ac:dyDescent="0.25">
      <c r="A133" s="333" t="str">
        <f>+B133&amp;"-"&amp;C133&amp;"-"&amp;D133&amp;"-"&amp;E133&amp;"-"&amp;F133&amp;"-"&amp;G133&amp;"-"&amp;AV133</f>
        <v>A-3-2-1-1-0-11</v>
      </c>
      <c r="B133" s="334" t="str">
        <f t="shared" si="14"/>
        <v>A</v>
      </c>
      <c r="C133" s="334" t="str">
        <f t="shared" si="15"/>
        <v>3</v>
      </c>
      <c r="D133" s="334" t="str">
        <f t="shared" si="16"/>
        <v>2</v>
      </c>
      <c r="E133" s="334" t="str">
        <f t="shared" si="17"/>
        <v>1</v>
      </c>
      <c r="F133" s="334" t="str">
        <f t="shared" si="18"/>
        <v>1</v>
      </c>
      <c r="G133" s="334">
        <f t="shared" si="19"/>
        <v>0</v>
      </c>
      <c r="H133" s="334"/>
      <c r="I133" s="334"/>
      <c r="J133" s="334"/>
      <c r="K133" s="334"/>
      <c r="M133" s="347"/>
      <c r="N133" s="1601" t="s">
        <v>35</v>
      </c>
      <c r="O133" s="1984"/>
      <c r="P133" s="1601" t="s">
        <v>322</v>
      </c>
      <c r="Q133" s="1984"/>
      <c r="R133" s="1601" t="s">
        <v>315</v>
      </c>
      <c r="S133" s="1984"/>
      <c r="T133" s="1601" t="s">
        <v>312</v>
      </c>
      <c r="U133" s="1984"/>
      <c r="V133" s="1601" t="s">
        <v>312</v>
      </c>
      <c r="W133" s="1984"/>
      <c r="X133" s="1984"/>
      <c r="Y133" s="1601"/>
      <c r="Z133" s="1984"/>
      <c r="AA133" s="1984"/>
      <c r="AB133" s="1601"/>
      <c r="AC133" s="1984"/>
      <c r="AD133" s="1601"/>
      <c r="AE133" s="1984"/>
      <c r="AF133" s="1607" t="s">
        <v>113</v>
      </c>
      <c r="AG133" s="1984"/>
      <c r="AH133" s="1984"/>
      <c r="AI133" s="1984"/>
      <c r="AJ133" s="1984"/>
      <c r="AK133" s="1984"/>
      <c r="AL133" s="1984"/>
      <c r="AM133" s="1984"/>
      <c r="AN133" s="1601" t="s">
        <v>306</v>
      </c>
      <c r="AO133" s="1984"/>
      <c r="AP133" s="1984"/>
      <c r="AQ133" s="1984"/>
      <c r="AR133" s="1984"/>
      <c r="AS133" s="1601" t="s">
        <v>309</v>
      </c>
      <c r="AT133" s="1984"/>
      <c r="AU133" s="1984"/>
      <c r="AV133" s="335" t="s">
        <v>101</v>
      </c>
      <c r="AW133" s="1606" t="s">
        <v>310</v>
      </c>
      <c r="AX133" s="1984"/>
      <c r="AY133" s="1984"/>
      <c r="AZ133" s="1984"/>
      <c r="BA133" s="1984"/>
      <c r="BB133" s="1984"/>
      <c r="BC133" s="336">
        <v>519000000</v>
      </c>
      <c r="BD133" s="337">
        <v>0</v>
      </c>
      <c r="BE133" s="336">
        <v>519000000</v>
      </c>
      <c r="BF133" s="337">
        <v>0</v>
      </c>
      <c r="BG133" s="337">
        <v>0</v>
      </c>
      <c r="BH133" s="337">
        <v>0</v>
      </c>
      <c r="BI133" s="337">
        <v>0</v>
      </c>
      <c r="BJ133" s="337">
        <v>0</v>
      </c>
      <c r="BK133" s="337">
        <v>0</v>
      </c>
      <c r="BL133" s="337">
        <v>0</v>
      </c>
      <c r="BM133" s="336" t="s">
        <v>463</v>
      </c>
      <c r="BN133" s="337" t="s">
        <v>463</v>
      </c>
      <c r="BO133" s="336" t="s">
        <v>463</v>
      </c>
    </row>
    <row r="134" spans="1:67" s="324" customFormat="1" ht="14.45" customHeight="1" x14ac:dyDescent="0.25">
      <c r="B134" s="327"/>
      <c r="C134" s="327"/>
      <c r="D134" s="327"/>
      <c r="E134" s="327"/>
      <c r="F134" s="327"/>
      <c r="G134" s="327"/>
      <c r="H134" s="327"/>
      <c r="I134" s="327"/>
      <c r="J134" s="327"/>
      <c r="K134" s="327"/>
      <c r="M134" s="346"/>
      <c r="N134" s="1603" t="s">
        <v>35</v>
      </c>
      <c r="O134" s="1889"/>
      <c r="P134" s="1603" t="s">
        <v>322</v>
      </c>
      <c r="Q134" s="1889"/>
      <c r="R134" s="1603" t="s">
        <v>317</v>
      </c>
      <c r="S134" s="1889"/>
      <c r="T134" s="1603"/>
      <c r="U134" s="1889"/>
      <c r="V134" s="1603"/>
      <c r="W134" s="1889"/>
      <c r="X134" s="1889"/>
      <c r="Y134" s="1603"/>
      <c r="Z134" s="1889"/>
      <c r="AA134" s="1889"/>
      <c r="AB134" s="1603"/>
      <c r="AC134" s="1889"/>
      <c r="AD134" s="1603"/>
      <c r="AE134" s="1889"/>
      <c r="AF134" s="1605" t="s">
        <v>345</v>
      </c>
      <c r="AG134" s="1889"/>
      <c r="AH134" s="1889"/>
      <c r="AI134" s="1889"/>
      <c r="AJ134" s="1889"/>
      <c r="AK134" s="1889"/>
      <c r="AL134" s="1889"/>
      <c r="AM134" s="1889"/>
      <c r="AN134" s="1603" t="s">
        <v>306</v>
      </c>
      <c r="AO134" s="1889"/>
      <c r="AP134" s="1889"/>
      <c r="AQ134" s="1889"/>
      <c r="AR134" s="1889"/>
      <c r="AS134" s="1603" t="s">
        <v>307</v>
      </c>
      <c r="AT134" s="1889"/>
      <c r="AU134" s="1889"/>
      <c r="AV134" s="317" t="s">
        <v>86</v>
      </c>
      <c r="AW134" s="1604" t="s">
        <v>308</v>
      </c>
      <c r="AX134" s="1889"/>
      <c r="AY134" s="1889"/>
      <c r="AZ134" s="1889"/>
      <c r="BA134" s="1889"/>
      <c r="BB134" s="1889"/>
      <c r="BC134" s="318">
        <v>186200000</v>
      </c>
      <c r="BD134" s="319">
        <v>0</v>
      </c>
      <c r="BE134" s="318">
        <v>186200000</v>
      </c>
      <c r="BF134" s="319">
        <v>0</v>
      </c>
      <c r="BG134" s="319">
        <v>0</v>
      </c>
      <c r="BH134" s="319">
        <v>0</v>
      </c>
      <c r="BI134" s="319">
        <v>0</v>
      </c>
      <c r="BJ134" s="319">
        <v>0</v>
      </c>
      <c r="BK134" s="319">
        <v>0</v>
      </c>
      <c r="BL134" s="319">
        <v>0</v>
      </c>
      <c r="BM134" s="319" t="s">
        <v>463</v>
      </c>
      <c r="BN134" s="319" t="s">
        <v>463</v>
      </c>
      <c r="BO134" s="319" t="s">
        <v>463</v>
      </c>
    </row>
    <row r="135" spans="1:67" s="324" customFormat="1" ht="14.45" customHeight="1" x14ac:dyDescent="0.25">
      <c r="B135" s="327"/>
      <c r="C135" s="327"/>
      <c r="D135" s="327"/>
      <c r="E135" s="327"/>
      <c r="F135" s="327"/>
      <c r="G135" s="327"/>
      <c r="H135" s="327"/>
      <c r="I135" s="327"/>
      <c r="J135" s="327"/>
      <c r="K135" s="327"/>
      <c r="M135" s="346"/>
      <c r="N135" s="1603" t="s">
        <v>35</v>
      </c>
      <c r="O135" s="1889"/>
      <c r="P135" s="1603" t="s">
        <v>322</v>
      </c>
      <c r="Q135" s="1889"/>
      <c r="R135" s="1603" t="s">
        <v>317</v>
      </c>
      <c r="S135" s="1889"/>
      <c r="T135" s="1603" t="s">
        <v>322</v>
      </c>
      <c r="U135" s="1889"/>
      <c r="V135" s="1603"/>
      <c r="W135" s="1889"/>
      <c r="X135" s="1889"/>
      <c r="Y135" s="1603"/>
      <c r="Z135" s="1889"/>
      <c r="AA135" s="1889"/>
      <c r="AB135" s="1603"/>
      <c r="AC135" s="1889"/>
      <c r="AD135" s="1603"/>
      <c r="AE135" s="1889"/>
      <c r="AF135" s="1605" t="s">
        <v>346</v>
      </c>
      <c r="AG135" s="1889"/>
      <c r="AH135" s="1889"/>
      <c r="AI135" s="1889"/>
      <c r="AJ135" s="1889"/>
      <c r="AK135" s="1889"/>
      <c r="AL135" s="1889"/>
      <c r="AM135" s="1889"/>
      <c r="AN135" s="1603" t="s">
        <v>306</v>
      </c>
      <c r="AO135" s="1889"/>
      <c r="AP135" s="1889"/>
      <c r="AQ135" s="1889"/>
      <c r="AR135" s="1889"/>
      <c r="AS135" s="1603" t="s">
        <v>307</v>
      </c>
      <c r="AT135" s="1889"/>
      <c r="AU135" s="1889"/>
      <c r="AV135" s="317" t="s">
        <v>86</v>
      </c>
      <c r="AW135" s="1604" t="s">
        <v>308</v>
      </c>
      <c r="AX135" s="1889"/>
      <c r="AY135" s="1889"/>
      <c r="AZ135" s="1889"/>
      <c r="BA135" s="1889"/>
      <c r="BB135" s="1889"/>
      <c r="BC135" s="318">
        <v>186200000</v>
      </c>
      <c r="BD135" s="319">
        <v>0</v>
      </c>
      <c r="BE135" s="318">
        <v>186200000</v>
      </c>
      <c r="BF135" s="319">
        <v>0</v>
      </c>
      <c r="BG135" s="319">
        <v>0</v>
      </c>
      <c r="BH135" s="319">
        <v>0</v>
      </c>
      <c r="BI135" s="319">
        <v>0</v>
      </c>
      <c r="BJ135" s="319">
        <v>0</v>
      </c>
      <c r="BK135" s="319">
        <v>0</v>
      </c>
      <c r="BL135" s="319">
        <v>0</v>
      </c>
      <c r="BM135" s="319" t="s">
        <v>463</v>
      </c>
      <c r="BN135" s="319" t="s">
        <v>463</v>
      </c>
      <c r="BO135" s="319" t="s">
        <v>463</v>
      </c>
    </row>
    <row r="136" spans="1:67" s="333" customFormat="1" x14ac:dyDescent="0.25">
      <c r="A136" s="333" t="str">
        <f>+B136&amp;"-"&amp;C136&amp;"-"&amp;D136&amp;"-"&amp;E136&amp;"-"&amp;F136&amp;"-"&amp;G136&amp;"-"&amp;AV136</f>
        <v>A-3-5-3-44-0-10</v>
      </c>
      <c r="B136" s="334" t="str">
        <f t="shared" si="14"/>
        <v>A</v>
      </c>
      <c r="C136" s="334" t="str">
        <f t="shared" si="15"/>
        <v>3</v>
      </c>
      <c r="D136" s="334" t="str">
        <f t="shared" si="16"/>
        <v>5</v>
      </c>
      <c r="E136" s="334" t="str">
        <f t="shared" si="17"/>
        <v>3</v>
      </c>
      <c r="F136" s="334" t="str">
        <f t="shared" si="18"/>
        <v>44</v>
      </c>
      <c r="G136" s="334">
        <f t="shared" si="19"/>
        <v>0</v>
      </c>
      <c r="H136" s="334"/>
      <c r="I136" s="334"/>
      <c r="J136" s="334"/>
      <c r="K136" s="334"/>
      <c r="M136" s="347"/>
      <c r="N136" s="1601" t="s">
        <v>35</v>
      </c>
      <c r="O136" s="1984"/>
      <c r="P136" s="1601" t="s">
        <v>322</v>
      </c>
      <c r="Q136" s="1984"/>
      <c r="R136" s="1601" t="s">
        <v>317</v>
      </c>
      <c r="S136" s="1984"/>
      <c r="T136" s="1601" t="s">
        <v>322</v>
      </c>
      <c r="U136" s="1984"/>
      <c r="V136" s="1601" t="s">
        <v>347</v>
      </c>
      <c r="W136" s="1984"/>
      <c r="X136" s="1984"/>
      <c r="Y136" s="1601"/>
      <c r="Z136" s="1984"/>
      <c r="AA136" s="1984"/>
      <c r="AB136" s="1601"/>
      <c r="AC136" s="1984"/>
      <c r="AD136" s="1601"/>
      <c r="AE136" s="1984"/>
      <c r="AF136" s="1607" t="s">
        <v>114</v>
      </c>
      <c r="AG136" s="1984"/>
      <c r="AH136" s="1984"/>
      <c r="AI136" s="1984"/>
      <c r="AJ136" s="1984"/>
      <c r="AK136" s="1984"/>
      <c r="AL136" s="1984"/>
      <c r="AM136" s="1984"/>
      <c r="AN136" s="1601" t="s">
        <v>306</v>
      </c>
      <c r="AO136" s="1984"/>
      <c r="AP136" s="1984"/>
      <c r="AQ136" s="1984"/>
      <c r="AR136" s="1984"/>
      <c r="AS136" s="1601" t="s">
        <v>307</v>
      </c>
      <c r="AT136" s="1984"/>
      <c r="AU136" s="1984"/>
      <c r="AV136" s="335" t="s">
        <v>86</v>
      </c>
      <c r="AW136" s="1606" t="s">
        <v>308</v>
      </c>
      <c r="AX136" s="1984"/>
      <c r="AY136" s="1984"/>
      <c r="AZ136" s="1984"/>
      <c r="BA136" s="1984"/>
      <c r="BB136" s="1984"/>
      <c r="BC136" s="336">
        <v>186200000</v>
      </c>
      <c r="BD136" s="337">
        <v>0</v>
      </c>
      <c r="BE136" s="336">
        <v>186200000</v>
      </c>
      <c r="BF136" s="337">
        <v>0</v>
      </c>
      <c r="BG136" s="337">
        <v>0</v>
      </c>
      <c r="BH136" s="337">
        <v>0</v>
      </c>
      <c r="BI136" s="337">
        <v>0</v>
      </c>
      <c r="BJ136" s="337">
        <v>0</v>
      </c>
      <c r="BK136" s="337">
        <v>0</v>
      </c>
      <c r="BL136" s="337">
        <v>0</v>
      </c>
      <c r="BM136" s="336" t="s">
        <v>463</v>
      </c>
      <c r="BN136" s="337" t="s">
        <v>463</v>
      </c>
      <c r="BO136" s="336" t="s">
        <v>463</v>
      </c>
    </row>
    <row r="137" spans="1:67" s="324" customFormat="1" x14ac:dyDescent="0.25">
      <c r="B137" s="327"/>
      <c r="C137" s="327"/>
      <c r="D137" s="327"/>
      <c r="E137" s="327"/>
      <c r="F137" s="327"/>
      <c r="G137" s="327"/>
      <c r="H137" s="327"/>
      <c r="I137" s="327"/>
      <c r="J137" s="327"/>
      <c r="K137" s="327"/>
      <c r="M137" s="346"/>
      <c r="N137" s="1603" t="s">
        <v>35</v>
      </c>
      <c r="O137" s="1889"/>
      <c r="P137" s="1603" t="s">
        <v>322</v>
      </c>
      <c r="Q137" s="1889"/>
      <c r="R137" s="1603" t="s">
        <v>325</v>
      </c>
      <c r="S137" s="1889"/>
      <c r="T137" s="1603"/>
      <c r="U137" s="1889"/>
      <c r="V137" s="1603"/>
      <c r="W137" s="1889"/>
      <c r="X137" s="1889"/>
      <c r="Y137" s="1603"/>
      <c r="Z137" s="1889"/>
      <c r="AA137" s="1889"/>
      <c r="AB137" s="1603"/>
      <c r="AC137" s="1889"/>
      <c r="AD137" s="1603"/>
      <c r="AE137" s="1889"/>
      <c r="AF137" s="1605" t="s">
        <v>348</v>
      </c>
      <c r="AG137" s="1889"/>
      <c r="AH137" s="1889"/>
      <c r="AI137" s="1889"/>
      <c r="AJ137" s="1889"/>
      <c r="AK137" s="1889"/>
      <c r="AL137" s="1889"/>
      <c r="AM137" s="1889"/>
      <c r="AN137" s="1603" t="s">
        <v>306</v>
      </c>
      <c r="AO137" s="1889"/>
      <c r="AP137" s="1889"/>
      <c r="AQ137" s="1889"/>
      <c r="AR137" s="1889"/>
      <c r="AS137" s="1603" t="s">
        <v>307</v>
      </c>
      <c r="AT137" s="1889"/>
      <c r="AU137" s="1889"/>
      <c r="AV137" s="317" t="s">
        <v>86</v>
      </c>
      <c r="AW137" s="1604" t="s">
        <v>308</v>
      </c>
      <c r="AX137" s="1889"/>
      <c r="AY137" s="1889"/>
      <c r="AZ137" s="1889"/>
      <c r="BA137" s="1889"/>
      <c r="BB137" s="1889"/>
      <c r="BC137" s="318">
        <v>202718000000</v>
      </c>
      <c r="BD137" s="318">
        <v>202231500000</v>
      </c>
      <c r="BE137" s="318">
        <v>486500000</v>
      </c>
      <c r="BF137" s="319">
        <v>0</v>
      </c>
      <c r="BG137" s="318">
        <v>188379635475</v>
      </c>
      <c r="BH137" s="318">
        <v>13851864525</v>
      </c>
      <c r="BI137" s="318">
        <v>74444456036</v>
      </c>
      <c r="BJ137" s="318">
        <v>113935179439</v>
      </c>
      <c r="BK137" s="318">
        <v>74392476990</v>
      </c>
      <c r="BL137" s="318">
        <v>51979046</v>
      </c>
      <c r="BM137" s="318" t="s">
        <v>623</v>
      </c>
      <c r="BN137" s="319" t="s">
        <v>463</v>
      </c>
      <c r="BO137" s="318" t="s">
        <v>624</v>
      </c>
    </row>
    <row r="138" spans="1:67" s="324" customFormat="1" ht="14.45" customHeight="1" x14ac:dyDescent="0.25">
      <c r="B138" s="327"/>
      <c r="C138" s="327"/>
      <c r="D138" s="327"/>
      <c r="E138" s="327"/>
      <c r="F138" s="327"/>
      <c r="G138" s="327"/>
      <c r="H138" s="327"/>
      <c r="I138" s="327"/>
      <c r="J138" s="327"/>
      <c r="K138" s="327"/>
      <c r="M138" s="346"/>
      <c r="N138" s="1603" t="s">
        <v>35</v>
      </c>
      <c r="O138" s="1889"/>
      <c r="P138" s="1603" t="s">
        <v>322</v>
      </c>
      <c r="Q138" s="1889"/>
      <c r="R138" s="1603" t="s">
        <v>325</v>
      </c>
      <c r="S138" s="1889"/>
      <c r="T138" s="1603"/>
      <c r="U138" s="1889"/>
      <c r="V138" s="1603"/>
      <c r="W138" s="1889"/>
      <c r="X138" s="1889"/>
      <c r="Y138" s="1603"/>
      <c r="Z138" s="1889"/>
      <c r="AA138" s="1889"/>
      <c r="AB138" s="1603"/>
      <c r="AC138" s="1889"/>
      <c r="AD138" s="1603"/>
      <c r="AE138" s="1889"/>
      <c r="AF138" s="1605" t="s">
        <v>348</v>
      </c>
      <c r="AG138" s="1889"/>
      <c r="AH138" s="1889"/>
      <c r="AI138" s="1889"/>
      <c r="AJ138" s="1889"/>
      <c r="AK138" s="1889"/>
      <c r="AL138" s="1889"/>
      <c r="AM138" s="1889"/>
      <c r="AN138" s="1603" t="s">
        <v>306</v>
      </c>
      <c r="AO138" s="1889"/>
      <c r="AP138" s="1889"/>
      <c r="AQ138" s="1889"/>
      <c r="AR138" s="1889"/>
      <c r="AS138" s="1603" t="s">
        <v>309</v>
      </c>
      <c r="AT138" s="1889"/>
      <c r="AU138" s="1889"/>
      <c r="AV138" s="317" t="s">
        <v>44</v>
      </c>
      <c r="AW138" s="1604" t="s">
        <v>311</v>
      </c>
      <c r="AX138" s="1889"/>
      <c r="AY138" s="1889"/>
      <c r="AZ138" s="1889"/>
      <c r="BA138" s="1889"/>
      <c r="BB138" s="1889"/>
      <c r="BC138" s="318">
        <v>66513900000</v>
      </c>
      <c r="BD138" s="318">
        <v>20060985926</v>
      </c>
      <c r="BE138" s="318">
        <v>46452914074</v>
      </c>
      <c r="BF138" s="319">
        <v>0</v>
      </c>
      <c r="BG138" s="318">
        <v>13814101827</v>
      </c>
      <c r="BH138" s="318">
        <v>6246884099</v>
      </c>
      <c r="BI138" s="318">
        <v>9154415327</v>
      </c>
      <c r="BJ138" s="318">
        <v>4659686500</v>
      </c>
      <c r="BK138" s="318">
        <v>9113877258</v>
      </c>
      <c r="BL138" s="318">
        <v>40538069</v>
      </c>
      <c r="BM138" s="318" t="s">
        <v>481</v>
      </c>
      <c r="BN138" s="319" t="s">
        <v>463</v>
      </c>
      <c r="BO138" s="319" t="s">
        <v>463</v>
      </c>
    </row>
    <row r="139" spans="1:67" s="324" customFormat="1" x14ac:dyDescent="0.25">
      <c r="B139" s="327"/>
      <c r="C139" s="327"/>
      <c r="D139" s="327"/>
      <c r="E139" s="327"/>
      <c r="F139" s="327"/>
      <c r="G139" s="327"/>
      <c r="H139" s="327"/>
      <c r="I139" s="327"/>
      <c r="J139" s="327"/>
      <c r="K139" s="327"/>
      <c r="M139" s="346"/>
      <c r="N139" s="1603" t="s">
        <v>35</v>
      </c>
      <c r="O139" s="1889"/>
      <c r="P139" s="1603" t="s">
        <v>322</v>
      </c>
      <c r="Q139" s="1889"/>
      <c r="R139" s="1603" t="s">
        <v>325</v>
      </c>
      <c r="S139" s="1889"/>
      <c r="T139" s="1603" t="s">
        <v>312</v>
      </c>
      <c r="U139" s="1889"/>
      <c r="V139" s="1603"/>
      <c r="W139" s="1889"/>
      <c r="X139" s="1889"/>
      <c r="Y139" s="1603"/>
      <c r="Z139" s="1889"/>
      <c r="AA139" s="1889"/>
      <c r="AB139" s="1603"/>
      <c r="AC139" s="1889"/>
      <c r="AD139" s="1603"/>
      <c r="AE139" s="1889"/>
      <c r="AF139" s="1605" t="s">
        <v>453</v>
      </c>
      <c r="AG139" s="1889"/>
      <c r="AH139" s="1889"/>
      <c r="AI139" s="1889"/>
      <c r="AJ139" s="1889"/>
      <c r="AK139" s="1889"/>
      <c r="AL139" s="1889"/>
      <c r="AM139" s="1889"/>
      <c r="AN139" s="1603" t="s">
        <v>306</v>
      </c>
      <c r="AO139" s="1889"/>
      <c r="AP139" s="1889"/>
      <c r="AQ139" s="1889"/>
      <c r="AR139" s="1889"/>
      <c r="AS139" s="1603" t="s">
        <v>307</v>
      </c>
      <c r="AT139" s="1889"/>
      <c r="AU139" s="1889"/>
      <c r="AV139" s="317" t="s">
        <v>86</v>
      </c>
      <c r="AW139" s="1604" t="s">
        <v>308</v>
      </c>
      <c r="AX139" s="1889"/>
      <c r="AY139" s="1889"/>
      <c r="AZ139" s="1889"/>
      <c r="BA139" s="1889"/>
      <c r="BB139" s="1889"/>
      <c r="BC139" s="318">
        <v>420000000</v>
      </c>
      <c r="BD139" s="319">
        <v>0</v>
      </c>
      <c r="BE139" s="318">
        <v>420000000</v>
      </c>
      <c r="BF139" s="319">
        <v>0</v>
      </c>
      <c r="BG139" s="319">
        <v>0</v>
      </c>
      <c r="BH139" s="319">
        <v>0</v>
      </c>
      <c r="BI139" s="319">
        <v>0</v>
      </c>
      <c r="BJ139" s="319">
        <v>0</v>
      </c>
      <c r="BK139" s="319">
        <v>0</v>
      </c>
      <c r="BL139" s="319">
        <v>0</v>
      </c>
      <c r="BM139" s="319" t="s">
        <v>463</v>
      </c>
      <c r="BN139" s="319" t="s">
        <v>463</v>
      </c>
      <c r="BO139" s="319" t="s">
        <v>463</v>
      </c>
    </row>
    <row r="140" spans="1:67" s="324" customFormat="1" x14ac:dyDescent="0.25">
      <c r="B140" s="327"/>
      <c r="C140" s="327"/>
      <c r="D140" s="327"/>
      <c r="E140" s="327"/>
      <c r="F140" s="327"/>
      <c r="G140" s="327"/>
      <c r="H140" s="327"/>
      <c r="I140" s="327"/>
      <c r="J140" s="327"/>
      <c r="K140" s="327"/>
      <c r="M140" s="346"/>
      <c r="N140" s="1608" t="s">
        <v>35</v>
      </c>
      <c r="O140" s="1889"/>
      <c r="P140" s="1608" t="s">
        <v>322</v>
      </c>
      <c r="Q140" s="1889"/>
      <c r="R140" s="1608" t="s">
        <v>325</v>
      </c>
      <c r="S140" s="1889"/>
      <c r="T140" s="1608" t="s">
        <v>312</v>
      </c>
      <c r="U140" s="1889"/>
      <c r="V140" s="1608" t="s">
        <v>312</v>
      </c>
      <c r="W140" s="1889"/>
      <c r="X140" s="1889"/>
      <c r="Y140" s="1608"/>
      <c r="Z140" s="1889"/>
      <c r="AA140" s="1889"/>
      <c r="AB140" s="1608"/>
      <c r="AC140" s="1889"/>
      <c r="AD140" s="1608"/>
      <c r="AE140" s="1889"/>
      <c r="AF140" s="1609" t="s">
        <v>453</v>
      </c>
      <c r="AG140" s="1889"/>
      <c r="AH140" s="1889"/>
      <c r="AI140" s="1889"/>
      <c r="AJ140" s="1889"/>
      <c r="AK140" s="1889"/>
      <c r="AL140" s="1889"/>
      <c r="AM140" s="1889"/>
      <c r="AN140" s="1608" t="s">
        <v>306</v>
      </c>
      <c r="AO140" s="1889"/>
      <c r="AP140" s="1889"/>
      <c r="AQ140" s="1889"/>
      <c r="AR140" s="1889"/>
      <c r="AS140" s="1608" t="s">
        <v>307</v>
      </c>
      <c r="AT140" s="1889"/>
      <c r="AU140" s="1889"/>
      <c r="AV140" s="320" t="s">
        <v>86</v>
      </c>
      <c r="AW140" s="1610" t="s">
        <v>308</v>
      </c>
      <c r="AX140" s="1889"/>
      <c r="AY140" s="1889"/>
      <c r="AZ140" s="1889"/>
      <c r="BA140" s="1889"/>
      <c r="BB140" s="1889"/>
      <c r="BC140" s="321">
        <v>420000000</v>
      </c>
      <c r="BD140" s="322">
        <v>0</v>
      </c>
      <c r="BE140" s="321">
        <v>420000000</v>
      </c>
      <c r="BF140" s="322">
        <v>0</v>
      </c>
      <c r="BG140" s="322">
        <v>0</v>
      </c>
      <c r="BH140" s="322">
        <v>0</v>
      </c>
      <c r="BI140" s="322">
        <v>0</v>
      </c>
      <c r="BJ140" s="322">
        <v>0</v>
      </c>
      <c r="BK140" s="322">
        <v>0</v>
      </c>
      <c r="BL140" s="322">
        <v>0</v>
      </c>
      <c r="BM140" s="322" t="s">
        <v>463</v>
      </c>
      <c r="BN140" s="322" t="s">
        <v>463</v>
      </c>
      <c r="BO140" s="322" t="s">
        <v>463</v>
      </c>
    </row>
    <row r="141" spans="1:67" s="333" customFormat="1" x14ac:dyDescent="0.25">
      <c r="A141" s="333" t="str">
        <f>+B141&amp;"-"&amp;C141&amp;"-"&amp;D141&amp;"-"&amp;E141&amp;"-"&amp;F141&amp;"-"&amp;G141&amp;"-"&amp;AV141</f>
        <v>A-3-6-1-1-2-10</v>
      </c>
      <c r="B141" s="334" t="str">
        <f t="shared" si="14"/>
        <v>A</v>
      </c>
      <c r="C141" s="334" t="str">
        <f t="shared" si="15"/>
        <v>3</v>
      </c>
      <c r="D141" s="334" t="str">
        <f t="shared" si="16"/>
        <v>6</v>
      </c>
      <c r="E141" s="334" t="str">
        <f t="shared" si="17"/>
        <v>1</v>
      </c>
      <c r="F141" s="334" t="str">
        <f t="shared" si="18"/>
        <v>1</v>
      </c>
      <c r="G141" s="334" t="str">
        <f t="shared" si="19"/>
        <v>2</v>
      </c>
      <c r="H141" s="334"/>
      <c r="I141" s="334"/>
      <c r="J141" s="334"/>
      <c r="K141" s="334"/>
      <c r="M141" s="347"/>
      <c r="N141" s="1601" t="s">
        <v>35</v>
      </c>
      <c r="O141" s="1984"/>
      <c r="P141" s="1601" t="s">
        <v>322</v>
      </c>
      <c r="Q141" s="1984"/>
      <c r="R141" s="1601" t="s">
        <v>325</v>
      </c>
      <c r="S141" s="1984"/>
      <c r="T141" s="1601" t="s">
        <v>312</v>
      </c>
      <c r="U141" s="1984"/>
      <c r="V141" s="1601" t="s">
        <v>312</v>
      </c>
      <c r="W141" s="1984"/>
      <c r="X141" s="1984"/>
      <c r="Y141" s="1601" t="s">
        <v>315</v>
      </c>
      <c r="Z141" s="1984"/>
      <c r="AA141" s="1984"/>
      <c r="AB141" s="1601"/>
      <c r="AC141" s="1984"/>
      <c r="AD141" s="1601"/>
      <c r="AE141" s="1984"/>
      <c r="AF141" s="1607" t="s">
        <v>454</v>
      </c>
      <c r="AG141" s="1984"/>
      <c r="AH141" s="1984"/>
      <c r="AI141" s="1984"/>
      <c r="AJ141" s="1984"/>
      <c r="AK141" s="1984"/>
      <c r="AL141" s="1984"/>
      <c r="AM141" s="1984"/>
      <c r="AN141" s="1601" t="s">
        <v>306</v>
      </c>
      <c r="AO141" s="1984"/>
      <c r="AP141" s="1984"/>
      <c r="AQ141" s="1984"/>
      <c r="AR141" s="1984"/>
      <c r="AS141" s="1601" t="s">
        <v>307</v>
      </c>
      <c r="AT141" s="1984"/>
      <c r="AU141" s="1984"/>
      <c r="AV141" s="335" t="s">
        <v>86</v>
      </c>
      <c r="AW141" s="1606" t="s">
        <v>308</v>
      </c>
      <c r="AX141" s="1984"/>
      <c r="AY141" s="1984"/>
      <c r="AZ141" s="1984"/>
      <c r="BA141" s="1984"/>
      <c r="BB141" s="1984"/>
      <c r="BC141" s="336">
        <v>420000000</v>
      </c>
      <c r="BD141" s="337">
        <v>0</v>
      </c>
      <c r="BE141" s="336">
        <v>420000000</v>
      </c>
      <c r="BF141" s="337">
        <v>0</v>
      </c>
      <c r="BG141" s="337">
        <v>0</v>
      </c>
      <c r="BH141" s="337">
        <v>0</v>
      </c>
      <c r="BI141" s="337">
        <v>0</v>
      </c>
      <c r="BJ141" s="337">
        <v>0</v>
      </c>
      <c r="BK141" s="337">
        <v>0</v>
      </c>
      <c r="BL141" s="337">
        <v>0</v>
      </c>
      <c r="BM141" s="336" t="s">
        <v>463</v>
      </c>
      <c r="BN141" s="337" t="s">
        <v>463</v>
      </c>
      <c r="BO141" s="336" t="s">
        <v>463</v>
      </c>
    </row>
    <row r="142" spans="1:67" s="324" customFormat="1" x14ac:dyDescent="0.25">
      <c r="B142" s="327" t="str">
        <f t="shared" si="14"/>
        <v>A</v>
      </c>
      <c r="C142" s="327" t="str">
        <f t="shared" si="15"/>
        <v>3</v>
      </c>
      <c r="D142" s="327" t="str">
        <f t="shared" si="16"/>
        <v>6</v>
      </c>
      <c r="E142" s="327" t="str">
        <f t="shared" si="17"/>
        <v>3</v>
      </c>
      <c r="F142" s="327"/>
      <c r="G142" s="327"/>
      <c r="H142" s="327"/>
      <c r="I142" s="327"/>
      <c r="J142" s="327"/>
      <c r="K142" s="327"/>
      <c r="M142" s="346"/>
      <c r="N142" s="1603" t="s">
        <v>35</v>
      </c>
      <c r="O142" s="1889"/>
      <c r="P142" s="1603" t="s">
        <v>322</v>
      </c>
      <c r="Q142" s="1889"/>
      <c r="R142" s="1603" t="s">
        <v>325</v>
      </c>
      <c r="S142" s="1889"/>
      <c r="T142" s="1603" t="s">
        <v>322</v>
      </c>
      <c r="U142" s="1889"/>
      <c r="V142" s="1603"/>
      <c r="W142" s="1889"/>
      <c r="X142" s="1889"/>
      <c r="Y142" s="1603"/>
      <c r="Z142" s="1889"/>
      <c r="AA142" s="1889"/>
      <c r="AB142" s="1603"/>
      <c r="AC142" s="1889"/>
      <c r="AD142" s="1603"/>
      <c r="AE142" s="1889"/>
      <c r="AF142" s="1605" t="s">
        <v>349</v>
      </c>
      <c r="AG142" s="1889"/>
      <c r="AH142" s="1889"/>
      <c r="AI142" s="1889"/>
      <c r="AJ142" s="1889"/>
      <c r="AK142" s="1889"/>
      <c r="AL142" s="1889"/>
      <c r="AM142" s="1889"/>
      <c r="AN142" s="1603" t="s">
        <v>306</v>
      </c>
      <c r="AO142" s="1889"/>
      <c r="AP142" s="1889"/>
      <c r="AQ142" s="1889"/>
      <c r="AR142" s="1889"/>
      <c r="AS142" s="1603" t="s">
        <v>307</v>
      </c>
      <c r="AT142" s="1889"/>
      <c r="AU142" s="1889"/>
      <c r="AV142" s="317" t="s">
        <v>86</v>
      </c>
      <c r="AW142" s="1604" t="s">
        <v>308</v>
      </c>
      <c r="AX142" s="1889"/>
      <c r="AY142" s="1889"/>
      <c r="AZ142" s="1889"/>
      <c r="BA142" s="1889"/>
      <c r="BB142" s="1889"/>
      <c r="BC142" s="318">
        <v>202298000000</v>
      </c>
      <c r="BD142" s="318">
        <v>202231500000</v>
      </c>
      <c r="BE142" s="318">
        <v>66500000</v>
      </c>
      <c r="BF142" s="319">
        <v>0</v>
      </c>
      <c r="BG142" s="318">
        <v>188379635475</v>
      </c>
      <c r="BH142" s="318">
        <v>13851864525</v>
      </c>
      <c r="BI142" s="318">
        <v>74444456036</v>
      </c>
      <c r="BJ142" s="318">
        <v>113935179439</v>
      </c>
      <c r="BK142" s="318">
        <v>74392476990</v>
      </c>
      <c r="BL142" s="318">
        <v>51979046</v>
      </c>
      <c r="BM142" s="318" t="s">
        <v>623</v>
      </c>
      <c r="BN142" s="319" t="s">
        <v>463</v>
      </c>
      <c r="BO142" s="318" t="s">
        <v>624</v>
      </c>
    </row>
    <row r="143" spans="1:67" s="324" customFormat="1" ht="14.45" customHeight="1" x14ac:dyDescent="0.25">
      <c r="B143" s="327" t="str">
        <f t="shared" si="14"/>
        <v>A</v>
      </c>
      <c r="C143" s="327" t="str">
        <f t="shared" si="15"/>
        <v>3</v>
      </c>
      <c r="D143" s="327" t="str">
        <f t="shared" si="16"/>
        <v>6</v>
      </c>
      <c r="E143" s="327" t="str">
        <f t="shared" si="17"/>
        <v>3</v>
      </c>
      <c r="F143" s="327"/>
      <c r="G143" s="327"/>
      <c r="H143" s="327"/>
      <c r="I143" s="327"/>
      <c r="J143" s="327"/>
      <c r="K143" s="327"/>
      <c r="M143" s="346"/>
      <c r="N143" s="1603" t="s">
        <v>35</v>
      </c>
      <c r="O143" s="1889"/>
      <c r="P143" s="1603" t="s">
        <v>322</v>
      </c>
      <c r="Q143" s="1889"/>
      <c r="R143" s="1603" t="s">
        <v>325</v>
      </c>
      <c r="S143" s="1889"/>
      <c r="T143" s="1603" t="s">
        <v>322</v>
      </c>
      <c r="U143" s="1889"/>
      <c r="V143" s="1603"/>
      <c r="W143" s="1889"/>
      <c r="X143" s="1889"/>
      <c r="Y143" s="1603"/>
      <c r="Z143" s="1889"/>
      <c r="AA143" s="1889"/>
      <c r="AB143" s="1603"/>
      <c r="AC143" s="1889"/>
      <c r="AD143" s="1603"/>
      <c r="AE143" s="1889"/>
      <c r="AF143" s="1605" t="s">
        <v>349</v>
      </c>
      <c r="AG143" s="1889"/>
      <c r="AH143" s="1889"/>
      <c r="AI143" s="1889"/>
      <c r="AJ143" s="1889"/>
      <c r="AK143" s="1889"/>
      <c r="AL143" s="1889"/>
      <c r="AM143" s="1889"/>
      <c r="AN143" s="1603" t="s">
        <v>306</v>
      </c>
      <c r="AO143" s="1889"/>
      <c r="AP143" s="1889"/>
      <c r="AQ143" s="1889"/>
      <c r="AR143" s="1889"/>
      <c r="AS143" s="1603" t="s">
        <v>309</v>
      </c>
      <c r="AT143" s="1889"/>
      <c r="AU143" s="1889"/>
      <c r="AV143" s="317" t="s">
        <v>44</v>
      </c>
      <c r="AW143" s="1604" t="s">
        <v>311</v>
      </c>
      <c r="AX143" s="1889"/>
      <c r="AY143" s="1889"/>
      <c r="AZ143" s="1889"/>
      <c r="BA143" s="1889"/>
      <c r="BB143" s="1889"/>
      <c r="BC143" s="318">
        <v>66513900000</v>
      </c>
      <c r="BD143" s="318">
        <v>20060985926</v>
      </c>
      <c r="BE143" s="318">
        <v>46452914074</v>
      </c>
      <c r="BF143" s="319">
        <v>0</v>
      </c>
      <c r="BG143" s="318">
        <v>13814101827</v>
      </c>
      <c r="BH143" s="318">
        <v>6246884099</v>
      </c>
      <c r="BI143" s="318">
        <v>9154415327</v>
      </c>
      <c r="BJ143" s="318">
        <v>4659686500</v>
      </c>
      <c r="BK143" s="318">
        <v>9113877258</v>
      </c>
      <c r="BL143" s="318">
        <v>40538069</v>
      </c>
      <c r="BM143" s="318" t="s">
        <v>481</v>
      </c>
      <c r="BN143" s="319" t="s">
        <v>463</v>
      </c>
      <c r="BO143" s="319" t="s">
        <v>463</v>
      </c>
    </row>
    <row r="144" spans="1:67" s="333" customFormat="1" x14ac:dyDescent="0.25">
      <c r="A144" s="333" t="str">
        <f>+B144&amp;"-"&amp;C144&amp;"-"&amp;D144&amp;"-"&amp;E144&amp;"-"&amp;F144&amp;"-"&amp;G144&amp;"-"&amp;AV144</f>
        <v>A-3-6-3-4--10</v>
      </c>
      <c r="B144" s="334" t="str">
        <f t="shared" si="14"/>
        <v>A</v>
      </c>
      <c r="C144" s="334" t="str">
        <f t="shared" si="15"/>
        <v>3</v>
      </c>
      <c r="D144" s="334" t="str">
        <f t="shared" si="16"/>
        <v>6</v>
      </c>
      <c r="E144" s="334" t="str">
        <f t="shared" si="17"/>
        <v>3</v>
      </c>
      <c r="F144" s="334" t="str">
        <f t="shared" si="18"/>
        <v>4</v>
      </c>
      <c r="G144" s="334"/>
      <c r="H144" s="334"/>
      <c r="I144" s="334"/>
      <c r="J144" s="334"/>
      <c r="K144" s="334"/>
      <c r="M144" s="347"/>
      <c r="N144" s="1601" t="s">
        <v>35</v>
      </c>
      <c r="O144" s="1984"/>
      <c r="P144" s="1601" t="s">
        <v>322</v>
      </c>
      <c r="Q144" s="1984"/>
      <c r="R144" s="1601" t="s">
        <v>325</v>
      </c>
      <c r="S144" s="1984"/>
      <c r="T144" s="1601" t="s">
        <v>322</v>
      </c>
      <c r="U144" s="1984"/>
      <c r="V144" s="1601" t="s">
        <v>316</v>
      </c>
      <c r="W144" s="1984"/>
      <c r="X144" s="1984"/>
      <c r="Y144" s="1601"/>
      <c r="Z144" s="1984"/>
      <c r="AA144" s="1984"/>
      <c r="AB144" s="1601"/>
      <c r="AC144" s="1984"/>
      <c r="AD144" s="1601"/>
      <c r="AE144" s="1984"/>
      <c r="AF144" s="1607" t="s">
        <v>115</v>
      </c>
      <c r="AG144" s="1984"/>
      <c r="AH144" s="1984"/>
      <c r="AI144" s="1984"/>
      <c r="AJ144" s="1984"/>
      <c r="AK144" s="1984"/>
      <c r="AL144" s="1984"/>
      <c r="AM144" s="1984"/>
      <c r="AN144" s="1601" t="s">
        <v>306</v>
      </c>
      <c r="AO144" s="1984"/>
      <c r="AP144" s="1984"/>
      <c r="AQ144" s="1984"/>
      <c r="AR144" s="1984"/>
      <c r="AS144" s="1601" t="s">
        <v>307</v>
      </c>
      <c r="AT144" s="1984"/>
      <c r="AU144" s="1984"/>
      <c r="AV144" s="335" t="s">
        <v>86</v>
      </c>
      <c r="AW144" s="1606" t="s">
        <v>308</v>
      </c>
      <c r="AX144" s="1984"/>
      <c r="AY144" s="1984"/>
      <c r="AZ144" s="1984"/>
      <c r="BA144" s="1984"/>
      <c r="BB144" s="1984"/>
      <c r="BC144" s="336">
        <v>298000000</v>
      </c>
      <c r="BD144" s="336">
        <v>231500000</v>
      </c>
      <c r="BE144" s="336">
        <v>66500000</v>
      </c>
      <c r="BF144" s="337">
        <v>0</v>
      </c>
      <c r="BG144" s="336">
        <v>214066667</v>
      </c>
      <c r="BH144" s="336">
        <v>17433333</v>
      </c>
      <c r="BI144" s="336">
        <v>69300000</v>
      </c>
      <c r="BJ144" s="336">
        <v>144766667</v>
      </c>
      <c r="BK144" s="336">
        <v>69300000</v>
      </c>
      <c r="BL144" s="337">
        <v>0</v>
      </c>
      <c r="BM144" s="336" t="s">
        <v>625</v>
      </c>
      <c r="BN144" s="337" t="s">
        <v>463</v>
      </c>
      <c r="BO144" s="336" t="s">
        <v>463</v>
      </c>
    </row>
    <row r="145" spans="1:67" s="333" customFormat="1" x14ac:dyDescent="0.25">
      <c r="A145" s="333" t="str">
        <f>+B145&amp;"-"&amp;C145&amp;"-"&amp;D145&amp;"-"&amp;E145&amp;"-"&amp;F145&amp;"-"&amp;G145&amp;"-"&amp;AV145</f>
        <v>A-3-6-3-7--10</v>
      </c>
      <c r="B145" s="334" t="str">
        <f t="shared" si="14"/>
        <v>A</v>
      </c>
      <c r="C145" s="334" t="str">
        <f t="shared" si="15"/>
        <v>3</v>
      </c>
      <c r="D145" s="334" t="str">
        <f t="shared" si="16"/>
        <v>6</v>
      </c>
      <c r="E145" s="334" t="str">
        <f t="shared" si="17"/>
        <v>3</v>
      </c>
      <c r="F145" s="334" t="str">
        <f t="shared" si="18"/>
        <v>7</v>
      </c>
      <c r="G145" s="334"/>
      <c r="H145" s="334"/>
      <c r="I145" s="334"/>
      <c r="J145" s="334"/>
      <c r="K145" s="334"/>
      <c r="M145" s="347"/>
      <c r="N145" s="1601" t="s">
        <v>35</v>
      </c>
      <c r="O145" s="1984"/>
      <c r="P145" s="1601" t="s">
        <v>322</v>
      </c>
      <c r="Q145" s="1984"/>
      <c r="R145" s="1601" t="s">
        <v>325</v>
      </c>
      <c r="S145" s="1984"/>
      <c r="T145" s="1601" t="s">
        <v>322</v>
      </c>
      <c r="U145" s="1984"/>
      <c r="V145" s="1601" t="s">
        <v>326</v>
      </c>
      <c r="W145" s="1984"/>
      <c r="X145" s="1984"/>
      <c r="Y145" s="1601"/>
      <c r="Z145" s="1984"/>
      <c r="AA145" s="1984"/>
      <c r="AB145" s="1601"/>
      <c r="AC145" s="1984"/>
      <c r="AD145" s="1601"/>
      <c r="AE145" s="1984"/>
      <c r="AF145" s="1607" t="s">
        <v>116</v>
      </c>
      <c r="AG145" s="1984"/>
      <c r="AH145" s="1984"/>
      <c r="AI145" s="1984"/>
      <c r="AJ145" s="1984"/>
      <c r="AK145" s="1984"/>
      <c r="AL145" s="1984"/>
      <c r="AM145" s="1984"/>
      <c r="AN145" s="1601" t="s">
        <v>306</v>
      </c>
      <c r="AO145" s="1984"/>
      <c r="AP145" s="1984"/>
      <c r="AQ145" s="1984"/>
      <c r="AR145" s="1984"/>
      <c r="AS145" s="1601" t="s">
        <v>307</v>
      </c>
      <c r="AT145" s="1984"/>
      <c r="AU145" s="1984"/>
      <c r="AV145" s="335" t="s">
        <v>86</v>
      </c>
      <c r="AW145" s="1606" t="s">
        <v>308</v>
      </c>
      <c r="AX145" s="1984"/>
      <c r="AY145" s="1984"/>
      <c r="AZ145" s="1984"/>
      <c r="BA145" s="1984"/>
      <c r="BB145" s="1984"/>
      <c r="BC145" s="336">
        <v>202000000000</v>
      </c>
      <c r="BD145" s="336">
        <v>202000000000</v>
      </c>
      <c r="BE145" s="337">
        <v>0</v>
      </c>
      <c r="BF145" s="337">
        <v>0</v>
      </c>
      <c r="BG145" s="336">
        <v>188165568808</v>
      </c>
      <c r="BH145" s="336">
        <v>13834431192</v>
      </c>
      <c r="BI145" s="336">
        <v>74375156036</v>
      </c>
      <c r="BJ145" s="336">
        <v>113790412772</v>
      </c>
      <c r="BK145" s="336">
        <v>74323176990</v>
      </c>
      <c r="BL145" s="336">
        <v>51979046</v>
      </c>
      <c r="BM145" s="336" t="s">
        <v>626</v>
      </c>
      <c r="BN145" s="337" t="s">
        <v>463</v>
      </c>
      <c r="BO145" s="336" t="s">
        <v>624</v>
      </c>
    </row>
    <row r="146" spans="1:67" s="338" customFormat="1" x14ac:dyDescent="0.25">
      <c r="B146" s="339" t="str">
        <f t="shared" si="14"/>
        <v>A</v>
      </c>
      <c r="C146" s="339" t="str">
        <f t="shared" si="15"/>
        <v>3</v>
      </c>
      <c r="D146" s="339" t="str">
        <f t="shared" si="16"/>
        <v>6</v>
      </c>
      <c r="E146" s="339" t="str">
        <f t="shared" si="17"/>
        <v>3</v>
      </c>
      <c r="F146" s="339" t="str">
        <f t="shared" si="18"/>
        <v>11</v>
      </c>
      <c r="G146" s="339"/>
      <c r="H146" s="339"/>
      <c r="I146" s="339"/>
      <c r="J146" s="339"/>
      <c r="K146" s="339"/>
      <c r="M146" s="348"/>
      <c r="N146" s="1988" t="s">
        <v>35</v>
      </c>
      <c r="O146" s="1989"/>
      <c r="P146" s="1988" t="s">
        <v>322</v>
      </c>
      <c r="Q146" s="1989"/>
      <c r="R146" s="1988" t="s">
        <v>325</v>
      </c>
      <c r="S146" s="1989"/>
      <c r="T146" s="1988" t="s">
        <v>322</v>
      </c>
      <c r="U146" s="1989"/>
      <c r="V146" s="1988" t="s">
        <v>101</v>
      </c>
      <c r="W146" s="1989"/>
      <c r="X146" s="1989"/>
      <c r="Y146" s="1988"/>
      <c r="Z146" s="1989"/>
      <c r="AA146" s="1989"/>
      <c r="AB146" s="1988"/>
      <c r="AC146" s="1989"/>
      <c r="AD146" s="1988"/>
      <c r="AE146" s="1989"/>
      <c r="AF146" s="1991" t="s">
        <v>208</v>
      </c>
      <c r="AG146" s="1989"/>
      <c r="AH146" s="1989"/>
      <c r="AI146" s="1989"/>
      <c r="AJ146" s="1989"/>
      <c r="AK146" s="1989"/>
      <c r="AL146" s="1989"/>
      <c r="AM146" s="1989"/>
      <c r="AN146" s="1988" t="s">
        <v>306</v>
      </c>
      <c r="AO146" s="1989"/>
      <c r="AP146" s="1989"/>
      <c r="AQ146" s="1989"/>
      <c r="AR146" s="1989"/>
      <c r="AS146" s="1988" t="s">
        <v>309</v>
      </c>
      <c r="AT146" s="1989"/>
      <c r="AU146" s="1989"/>
      <c r="AV146" s="340" t="s">
        <v>44</v>
      </c>
      <c r="AW146" s="1990" t="s">
        <v>311</v>
      </c>
      <c r="AX146" s="1989"/>
      <c r="AY146" s="1989"/>
      <c r="AZ146" s="1989"/>
      <c r="BA146" s="1989"/>
      <c r="BB146" s="1989"/>
      <c r="BC146" s="341">
        <v>66009000000</v>
      </c>
      <c r="BD146" s="341">
        <v>20060985926</v>
      </c>
      <c r="BE146" s="341">
        <v>45948014074</v>
      </c>
      <c r="BF146" s="342">
        <v>0</v>
      </c>
      <c r="BG146" s="341">
        <v>13814101827</v>
      </c>
      <c r="BH146" s="341">
        <v>6246884099</v>
      </c>
      <c r="BI146" s="341">
        <v>9154415327</v>
      </c>
      <c r="BJ146" s="341">
        <v>4659686500</v>
      </c>
      <c r="BK146" s="341">
        <v>9113877258</v>
      </c>
      <c r="BL146" s="341">
        <v>40538069</v>
      </c>
      <c r="BM146" s="341" t="s">
        <v>481</v>
      </c>
      <c r="BN146" s="342" t="s">
        <v>463</v>
      </c>
      <c r="BO146" s="341" t="s">
        <v>463</v>
      </c>
    </row>
    <row r="147" spans="1:67" s="333" customFormat="1" x14ac:dyDescent="0.25">
      <c r="A147" s="333" t="str">
        <f>+B147&amp;"-"&amp;C147&amp;"-"&amp;D147&amp;"-"&amp;E147&amp;"-"&amp;F147&amp;"-"&amp;G147&amp;"-"&amp;AV147</f>
        <v>A-3-6-3-11-1-16</v>
      </c>
      <c r="B147" s="334" t="str">
        <f t="shared" si="14"/>
        <v>A</v>
      </c>
      <c r="C147" s="334" t="str">
        <f t="shared" si="15"/>
        <v>3</v>
      </c>
      <c r="D147" s="334" t="str">
        <f t="shared" si="16"/>
        <v>6</v>
      </c>
      <c r="E147" s="334" t="str">
        <f t="shared" si="17"/>
        <v>3</v>
      </c>
      <c r="F147" s="334" t="str">
        <f t="shared" si="18"/>
        <v>11</v>
      </c>
      <c r="G147" s="334" t="str">
        <f t="shared" ref="G147:G210" si="20">+Y147</f>
        <v>1</v>
      </c>
      <c r="H147" s="334"/>
      <c r="I147" s="334"/>
      <c r="J147" s="334"/>
      <c r="K147" s="334"/>
      <c r="M147" s="347"/>
      <c r="N147" s="1601" t="s">
        <v>35</v>
      </c>
      <c r="O147" s="1984"/>
      <c r="P147" s="1601" t="s">
        <v>322</v>
      </c>
      <c r="Q147" s="1984"/>
      <c r="R147" s="1601" t="s">
        <v>325</v>
      </c>
      <c r="S147" s="1984"/>
      <c r="T147" s="1601" t="s">
        <v>322</v>
      </c>
      <c r="U147" s="1984"/>
      <c r="V147" s="1601" t="s">
        <v>101</v>
      </c>
      <c r="W147" s="1984"/>
      <c r="X147" s="1984"/>
      <c r="Y147" s="1601" t="s">
        <v>312</v>
      </c>
      <c r="Z147" s="1984"/>
      <c r="AA147" s="1984"/>
      <c r="AB147" s="1601" t="s">
        <v>269</v>
      </c>
      <c r="AC147" s="1984"/>
      <c r="AD147" s="1601" t="s">
        <v>269</v>
      </c>
      <c r="AE147" s="1984"/>
      <c r="AF147" s="1607" t="s">
        <v>117</v>
      </c>
      <c r="AG147" s="1984"/>
      <c r="AH147" s="1984"/>
      <c r="AI147" s="1984"/>
      <c r="AJ147" s="1984"/>
      <c r="AK147" s="1984"/>
      <c r="AL147" s="1984"/>
      <c r="AM147" s="1984"/>
      <c r="AN147" s="1601" t="s">
        <v>306</v>
      </c>
      <c r="AO147" s="1984"/>
      <c r="AP147" s="1984"/>
      <c r="AQ147" s="1984"/>
      <c r="AR147" s="1984"/>
      <c r="AS147" s="1601" t="s">
        <v>309</v>
      </c>
      <c r="AT147" s="1984"/>
      <c r="AU147" s="1984"/>
      <c r="AV147" s="335" t="s">
        <v>44</v>
      </c>
      <c r="AW147" s="1606" t="s">
        <v>311</v>
      </c>
      <c r="AX147" s="1984"/>
      <c r="AY147" s="1984"/>
      <c r="AZ147" s="1984"/>
      <c r="BA147" s="1984"/>
      <c r="BB147" s="1984"/>
      <c r="BC147" s="336">
        <v>58014500000</v>
      </c>
      <c r="BD147" s="336">
        <v>12141485926</v>
      </c>
      <c r="BE147" s="336">
        <v>45873014074</v>
      </c>
      <c r="BF147" s="337">
        <v>0</v>
      </c>
      <c r="BG147" s="336">
        <v>6122890283</v>
      </c>
      <c r="BH147" s="336">
        <v>6018595643</v>
      </c>
      <c r="BI147" s="336">
        <v>5301144983</v>
      </c>
      <c r="BJ147" s="336">
        <v>821745300</v>
      </c>
      <c r="BK147" s="336">
        <v>5260606914</v>
      </c>
      <c r="BL147" s="336">
        <v>40538069</v>
      </c>
      <c r="BM147" s="336" t="s">
        <v>627</v>
      </c>
      <c r="BN147" s="337" t="s">
        <v>463</v>
      </c>
      <c r="BO147" s="336" t="s">
        <v>463</v>
      </c>
    </row>
    <row r="148" spans="1:67" s="333" customFormat="1" x14ac:dyDescent="0.25">
      <c r="A148" s="333" t="str">
        <f>+B148&amp;"-"&amp;C148&amp;"-"&amp;D148&amp;"-"&amp;E148&amp;"-"&amp;F148&amp;"-"&amp;G148&amp;"-"&amp;AV148</f>
        <v>A-3-6-3-11-2-16</v>
      </c>
      <c r="B148" s="334" t="str">
        <f t="shared" si="14"/>
        <v>A</v>
      </c>
      <c r="C148" s="334" t="str">
        <f t="shared" si="15"/>
        <v>3</v>
      </c>
      <c r="D148" s="334" t="str">
        <f t="shared" si="16"/>
        <v>6</v>
      </c>
      <c r="E148" s="334" t="str">
        <f t="shared" si="17"/>
        <v>3</v>
      </c>
      <c r="F148" s="334" t="str">
        <f t="shared" si="18"/>
        <v>11</v>
      </c>
      <c r="G148" s="334" t="str">
        <f t="shared" si="20"/>
        <v>2</v>
      </c>
      <c r="H148" s="334"/>
      <c r="I148" s="334"/>
      <c r="J148" s="334"/>
      <c r="K148" s="334"/>
      <c r="M148" s="347"/>
      <c r="N148" s="1601" t="s">
        <v>35</v>
      </c>
      <c r="O148" s="1984"/>
      <c r="P148" s="1601" t="s">
        <v>322</v>
      </c>
      <c r="Q148" s="1984"/>
      <c r="R148" s="1601" t="s">
        <v>325</v>
      </c>
      <c r="S148" s="1984"/>
      <c r="T148" s="1601" t="s">
        <v>322</v>
      </c>
      <c r="U148" s="1984"/>
      <c r="V148" s="1601" t="s">
        <v>101</v>
      </c>
      <c r="W148" s="1984"/>
      <c r="X148" s="1984"/>
      <c r="Y148" s="1601" t="s">
        <v>315</v>
      </c>
      <c r="Z148" s="1984"/>
      <c r="AA148" s="1984"/>
      <c r="AB148" s="1601" t="s">
        <v>269</v>
      </c>
      <c r="AC148" s="1984"/>
      <c r="AD148" s="1601" t="s">
        <v>269</v>
      </c>
      <c r="AE148" s="1984"/>
      <c r="AF148" s="1607" t="s">
        <v>118</v>
      </c>
      <c r="AG148" s="1984"/>
      <c r="AH148" s="1984"/>
      <c r="AI148" s="1984"/>
      <c r="AJ148" s="1984"/>
      <c r="AK148" s="1984"/>
      <c r="AL148" s="1984"/>
      <c r="AM148" s="1984"/>
      <c r="AN148" s="1601" t="s">
        <v>306</v>
      </c>
      <c r="AO148" s="1984"/>
      <c r="AP148" s="1984"/>
      <c r="AQ148" s="1984"/>
      <c r="AR148" s="1984"/>
      <c r="AS148" s="1601" t="s">
        <v>309</v>
      </c>
      <c r="AT148" s="1984"/>
      <c r="AU148" s="1984"/>
      <c r="AV148" s="335" t="s">
        <v>44</v>
      </c>
      <c r="AW148" s="1606" t="s">
        <v>311</v>
      </c>
      <c r="AX148" s="1984"/>
      <c r="AY148" s="1984"/>
      <c r="AZ148" s="1984"/>
      <c r="BA148" s="1984"/>
      <c r="BB148" s="1984"/>
      <c r="BC148" s="336">
        <v>7994500000</v>
      </c>
      <c r="BD148" s="336">
        <v>7919500000</v>
      </c>
      <c r="BE148" s="336">
        <v>75000000</v>
      </c>
      <c r="BF148" s="337">
        <v>0</v>
      </c>
      <c r="BG148" s="336">
        <v>7691211544</v>
      </c>
      <c r="BH148" s="336">
        <v>228288456</v>
      </c>
      <c r="BI148" s="336">
        <v>3853270344</v>
      </c>
      <c r="BJ148" s="336">
        <v>3837941200</v>
      </c>
      <c r="BK148" s="336">
        <v>3853270344</v>
      </c>
      <c r="BL148" s="337">
        <v>0</v>
      </c>
      <c r="BM148" s="336" t="s">
        <v>628</v>
      </c>
      <c r="BN148" s="337" t="s">
        <v>463</v>
      </c>
      <c r="BO148" s="336" t="s">
        <v>463</v>
      </c>
    </row>
    <row r="149" spans="1:67" s="333" customFormat="1" x14ac:dyDescent="0.25">
      <c r="A149" s="333" t="str">
        <f>+B149&amp;"-"&amp;C149&amp;"-"&amp;D149&amp;"-"&amp;E149&amp;"-"&amp;F149&amp;"-"&amp;G149&amp;"-"&amp;AV149</f>
        <v>A-3-6-3-66--16</v>
      </c>
      <c r="B149" s="334" t="str">
        <f t="shared" si="14"/>
        <v>A</v>
      </c>
      <c r="C149" s="334" t="str">
        <f t="shared" si="15"/>
        <v>3</v>
      </c>
      <c r="D149" s="334" t="str">
        <f t="shared" si="16"/>
        <v>6</v>
      </c>
      <c r="E149" s="334" t="str">
        <f t="shared" si="17"/>
        <v>3</v>
      </c>
      <c r="F149" s="334" t="str">
        <f t="shared" si="18"/>
        <v>66</v>
      </c>
      <c r="G149" s="334"/>
      <c r="H149" s="334"/>
      <c r="I149" s="334"/>
      <c r="J149" s="334"/>
      <c r="K149" s="334"/>
      <c r="M149" s="347"/>
      <c r="N149" s="1601" t="s">
        <v>35</v>
      </c>
      <c r="O149" s="1984"/>
      <c r="P149" s="1601" t="s">
        <v>322</v>
      </c>
      <c r="Q149" s="1984"/>
      <c r="R149" s="1601" t="s">
        <v>325</v>
      </c>
      <c r="S149" s="1984"/>
      <c r="T149" s="1601" t="s">
        <v>322</v>
      </c>
      <c r="U149" s="1984"/>
      <c r="V149" s="1601" t="s">
        <v>350</v>
      </c>
      <c r="W149" s="1984"/>
      <c r="X149" s="1984"/>
      <c r="Y149" s="1601"/>
      <c r="Z149" s="1984"/>
      <c r="AA149" s="1984"/>
      <c r="AB149" s="1601"/>
      <c r="AC149" s="1984"/>
      <c r="AD149" s="1601"/>
      <c r="AE149" s="1984"/>
      <c r="AF149" s="1607" t="s">
        <v>119</v>
      </c>
      <c r="AG149" s="1984"/>
      <c r="AH149" s="1984"/>
      <c r="AI149" s="1984"/>
      <c r="AJ149" s="1984"/>
      <c r="AK149" s="1984"/>
      <c r="AL149" s="1984"/>
      <c r="AM149" s="1984"/>
      <c r="AN149" s="1601" t="s">
        <v>306</v>
      </c>
      <c r="AO149" s="1984"/>
      <c r="AP149" s="1984"/>
      <c r="AQ149" s="1984"/>
      <c r="AR149" s="1984"/>
      <c r="AS149" s="1601" t="s">
        <v>309</v>
      </c>
      <c r="AT149" s="1984"/>
      <c r="AU149" s="1984"/>
      <c r="AV149" s="335" t="s">
        <v>44</v>
      </c>
      <c r="AW149" s="1606" t="s">
        <v>311</v>
      </c>
      <c r="AX149" s="1984"/>
      <c r="AY149" s="1984"/>
      <c r="AZ149" s="1984"/>
      <c r="BA149" s="1984"/>
      <c r="BB149" s="1984"/>
      <c r="BC149" s="336">
        <v>504900000</v>
      </c>
      <c r="BD149" s="337">
        <v>0</v>
      </c>
      <c r="BE149" s="336">
        <v>504900000</v>
      </c>
      <c r="BF149" s="337">
        <v>0</v>
      </c>
      <c r="BG149" s="337">
        <v>0</v>
      </c>
      <c r="BH149" s="337">
        <v>0</v>
      </c>
      <c r="BI149" s="337">
        <v>0</v>
      </c>
      <c r="BJ149" s="337">
        <v>0</v>
      </c>
      <c r="BK149" s="337">
        <v>0</v>
      </c>
      <c r="BL149" s="337">
        <v>0</v>
      </c>
      <c r="BM149" s="336" t="s">
        <v>463</v>
      </c>
      <c r="BN149" s="337" t="s">
        <v>463</v>
      </c>
      <c r="BO149" s="336" t="s">
        <v>463</v>
      </c>
    </row>
    <row r="150" spans="1:67" s="329" customFormat="1" x14ac:dyDescent="0.25">
      <c r="B150" s="330" t="str">
        <f t="shared" si="14"/>
        <v>C</v>
      </c>
      <c r="C150" s="330"/>
      <c r="D150" s="330"/>
      <c r="E150" s="330"/>
      <c r="F150" s="330"/>
      <c r="G150" s="330"/>
      <c r="H150" s="330"/>
      <c r="I150" s="330"/>
      <c r="J150" s="330"/>
      <c r="K150" s="330"/>
      <c r="M150" s="363"/>
      <c r="N150" s="1773" t="s">
        <v>120</v>
      </c>
      <c r="O150" s="1774"/>
      <c r="P150" s="1773"/>
      <c r="Q150" s="1774"/>
      <c r="R150" s="1773"/>
      <c r="S150" s="1774"/>
      <c r="T150" s="1773"/>
      <c r="U150" s="1774"/>
      <c r="V150" s="1773"/>
      <c r="W150" s="1774"/>
      <c r="X150" s="1774"/>
      <c r="Y150" s="1773"/>
      <c r="Z150" s="1774"/>
      <c r="AA150" s="1774"/>
      <c r="AB150" s="1773"/>
      <c r="AC150" s="1774"/>
      <c r="AD150" s="1773"/>
      <c r="AE150" s="1774"/>
      <c r="AF150" s="1980" t="s">
        <v>27</v>
      </c>
      <c r="AG150" s="1774"/>
      <c r="AH150" s="1774"/>
      <c r="AI150" s="1774"/>
      <c r="AJ150" s="1774"/>
      <c r="AK150" s="1774"/>
      <c r="AL150" s="1774"/>
      <c r="AM150" s="1774"/>
      <c r="AN150" s="1773" t="s">
        <v>306</v>
      </c>
      <c r="AO150" s="1774"/>
      <c r="AP150" s="1774"/>
      <c r="AQ150" s="1774"/>
      <c r="AR150" s="1774"/>
      <c r="AS150" s="1773" t="s">
        <v>307</v>
      </c>
      <c r="AT150" s="1774"/>
      <c r="AU150" s="1774"/>
      <c r="AV150" s="358" t="s">
        <v>86</v>
      </c>
      <c r="AW150" s="1775" t="s">
        <v>308</v>
      </c>
      <c r="AX150" s="1774"/>
      <c r="AY150" s="1774"/>
      <c r="AZ150" s="1774"/>
      <c r="BA150" s="1774"/>
      <c r="BB150" s="1774"/>
      <c r="BC150" s="357">
        <v>14000000000</v>
      </c>
      <c r="BD150" s="359">
        <v>11860004924</v>
      </c>
      <c r="BE150" s="357">
        <v>2139995076</v>
      </c>
      <c r="BF150" s="359">
        <v>15099334179</v>
      </c>
      <c r="BG150" s="357">
        <v>8744340221</v>
      </c>
      <c r="BH150" s="357">
        <v>3115664703</v>
      </c>
      <c r="BI150" s="357">
        <v>2393342290</v>
      </c>
      <c r="BJ150" s="357">
        <v>6350997931</v>
      </c>
      <c r="BK150" s="357">
        <v>2272720068</v>
      </c>
      <c r="BL150" s="357">
        <v>120622222</v>
      </c>
      <c r="BM150" s="357" t="s">
        <v>629</v>
      </c>
      <c r="BN150" s="357" t="s">
        <v>630</v>
      </c>
      <c r="BO150" s="357" t="s">
        <v>631</v>
      </c>
    </row>
    <row r="151" spans="1:67" s="329" customFormat="1" x14ac:dyDescent="0.25">
      <c r="B151" s="330" t="str">
        <f t="shared" si="14"/>
        <v>C</v>
      </c>
      <c r="C151" s="330"/>
      <c r="D151" s="330"/>
      <c r="E151" s="330"/>
      <c r="F151" s="330"/>
      <c r="G151" s="330"/>
      <c r="H151" s="330"/>
      <c r="I151" s="330"/>
      <c r="J151" s="330"/>
      <c r="K151" s="330"/>
      <c r="M151" s="363"/>
      <c r="N151" s="1773" t="s">
        <v>120</v>
      </c>
      <c r="O151" s="1774"/>
      <c r="P151" s="1773"/>
      <c r="Q151" s="1774"/>
      <c r="R151" s="1773"/>
      <c r="S151" s="1774"/>
      <c r="T151" s="1773"/>
      <c r="U151" s="1774"/>
      <c r="V151" s="1773"/>
      <c r="W151" s="1774"/>
      <c r="X151" s="1774"/>
      <c r="Y151" s="1773"/>
      <c r="Z151" s="1774"/>
      <c r="AA151" s="1774"/>
      <c r="AB151" s="1773"/>
      <c r="AC151" s="1774"/>
      <c r="AD151" s="1773"/>
      <c r="AE151" s="1774"/>
      <c r="AF151" s="1980" t="s">
        <v>27</v>
      </c>
      <c r="AG151" s="1774"/>
      <c r="AH151" s="1774"/>
      <c r="AI151" s="1774"/>
      <c r="AJ151" s="1774"/>
      <c r="AK151" s="1774"/>
      <c r="AL151" s="1774"/>
      <c r="AM151" s="1774"/>
      <c r="AN151" s="1773" t="s">
        <v>306</v>
      </c>
      <c r="AO151" s="1774"/>
      <c r="AP151" s="1774"/>
      <c r="AQ151" s="1774"/>
      <c r="AR151" s="1774"/>
      <c r="AS151" s="1773" t="s">
        <v>307</v>
      </c>
      <c r="AT151" s="1774"/>
      <c r="AU151" s="1774"/>
      <c r="AV151" s="358" t="s">
        <v>336</v>
      </c>
      <c r="AW151" s="1775" t="s">
        <v>354</v>
      </c>
      <c r="AX151" s="1774"/>
      <c r="AY151" s="1774"/>
      <c r="AZ151" s="1774"/>
      <c r="BA151" s="1774"/>
      <c r="BB151" s="1774"/>
      <c r="BC151" s="357">
        <v>5000000000</v>
      </c>
      <c r="BD151" s="359">
        <v>5000000000</v>
      </c>
      <c r="BE151" s="357">
        <v>0</v>
      </c>
      <c r="BF151" s="359">
        <v>4021085821</v>
      </c>
      <c r="BG151" s="357">
        <v>5000000000</v>
      </c>
      <c r="BH151" s="357">
        <v>0</v>
      </c>
      <c r="BI151" s="357">
        <v>0</v>
      </c>
      <c r="BJ151" s="357">
        <v>5000000000</v>
      </c>
      <c r="BK151" s="357">
        <v>0</v>
      </c>
      <c r="BL151" s="357">
        <v>0</v>
      </c>
      <c r="BM151" s="357" t="s">
        <v>463</v>
      </c>
      <c r="BN151" s="357" t="s">
        <v>463</v>
      </c>
      <c r="BO151" s="357" t="s">
        <v>463</v>
      </c>
    </row>
    <row r="152" spans="1:67" s="329" customFormat="1" x14ac:dyDescent="0.25">
      <c r="B152" s="330" t="str">
        <f t="shared" si="14"/>
        <v>C</v>
      </c>
      <c r="C152" s="330"/>
      <c r="D152" s="330"/>
      <c r="E152" s="330"/>
      <c r="F152" s="330"/>
      <c r="G152" s="330"/>
      <c r="H152" s="330"/>
      <c r="I152" s="330"/>
      <c r="J152" s="330"/>
      <c r="K152" s="330"/>
      <c r="M152" s="363"/>
      <c r="N152" s="1773" t="s">
        <v>120</v>
      </c>
      <c r="O152" s="1774"/>
      <c r="P152" s="1773"/>
      <c r="Q152" s="1774"/>
      <c r="R152" s="1773"/>
      <c r="S152" s="1774"/>
      <c r="T152" s="1773"/>
      <c r="U152" s="1774"/>
      <c r="V152" s="1773"/>
      <c r="W152" s="1774"/>
      <c r="X152" s="1774"/>
      <c r="Y152" s="1773"/>
      <c r="Z152" s="1774"/>
      <c r="AA152" s="1774"/>
      <c r="AB152" s="1773"/>
      <c r="AC152" s="1774"/>
      <c r="AD152" s="1773"/>
      <c r="AE152" s="1774"/>
      <c r="AF152" s="1980" t="s">
        <v>27</v>
      </c>
      <c r="AG152" s="1774"/>
      <c r="AH152" s="1774"/>
      <c r="AI152" s="1774"/>
      <c r="AJ152" s="1774"/>
      <c r="AK152" s="1774"/>
      <c r="AL152" s="1774"/>
      <c r="AM152" s="1774"/>
      <c r="AN152" s="1773" t="s">
        <v>306</v>
      </c>
      <c r="AO152" s="1774"/>
      <c r="AP152" s="1774"/>
      <c r="AQ152" s="1774"/>
      <c r="AR152" s="1774"/>
      <c r="AS152" s="1773" t="s">
        <v>307</v>
      </c>
      <c r="AT152" s="1774"/>
      <c r="AU152" s="1774"/>
      <c r="AV152" s="358" t="s">
        <v>319</v>
      </c>
      <c r="AW152" s="1775" t="s">
        <v>455</v>
      </c>
      <c r="AX152" s="1774"/>
      <c r="AY152" s="1774"/>
      <c r="AZ152" s="1774"/>
      <c r="BA152" s="1774"/>
      <c r="BB152" s="1774"/>
      <c r="BC152" s="357">
        <v>2815325822</v>
      </c>
      <c r="BD152" s="359">
        <v>306000000</v>
      </c>
      <c r="BE152" s="357">
        <v>2509325822</v>
      </c>
      <c r="BF152" s="359">
        <v>0</v>
      </c>
      <c r="BG152" s="357">
        <v>0</v>
      </c>
      <c r="BH152" s="357">
        <v>306000000</v>
      </c>
      <c r="BI152" s="357">
        <v>0</v>
      </c>
      <c r="BJ152" s="357">
        <v>0</v>
      </c>
      <c r="BK152" s="357">
        <v>0</v>
      </c>
      <c r="BL152" s="357">
        <v>0</v>
      </c>
      <c r="BM152" s="357" t="s">
        <v>463</v>
      </c>
      <c r="BN152" s="357" t="s">
        <v>463</v>
      </c>
      <c r="BO152" s="357" t="s">
        <v>463</v>
      </c>
    </row>
    <row r="153" spans="1:67" s="324" customFormat="1" ht="14.45" customHeight="1" x14ac:dyDescent="0.25">
      <c r="B153" s="327" t="str">
        <f t="shared" ref="B153:B216" si="21">+N153</f>
        <v>C</v>
      </c>
      <c r="C153" s="327" t="str">
        <f t="shared" ref="C153:C216" si="22">+P153</f>
        <v>2502</v>
      </c>
      <c r="D153" s="327"/>
      <c r="E153" s="327"/>
      <c r="F153" s="327"/>
      <c r="G153" s="327"/>
      <c r="H153" s="327"/>
      <c r="I153" s="327"/>
      <c r="J153" s="327"/>
      <c r="K153" s="327"/>
      <c r="M153" s="346"/>
      <c r="N153" s="1603" t="s">
        <v>120</v>
      </c>
      <c r="O153" s="1889"/>
      <c r="P153" s="1603" t="s">
        <v>355</v>
      </c>
      <c r="Q153" s="1889"/>
      <c r="R153" s="1603"/>
      <c r="S153" s="1889"/>
      <c r="T153" s="1603"/>
      <c r="U153" s="1889"/>
      <c r="V153" s="1603"/>
      <c r="W153" s="1889"/>
      <c r="X153" s="1889"/>
      <c r="Y153" s="1603"/>
      <c r="Z153" s="1889"/>
      <c r="AA153" s="1889"/>
      <c r="AB153" s="1603"/>
      <c r="AC153" s="1889"/>
      <c r="AD153" s="1603"/>
      <c r="AE153" s="1889"/>
      <c r="AF153" s="1605" t="s">
        <v>356</v>
      </c>
      <c r="AG153" s="1889"/>
      <c r="AH153" s="1889"/>
      <c r="AI153" s="1889"/>
      <c r="AJ153" s="1889"/>
      <c r="AK153" s="1889"/>
      <c r="AL153" s="1889"/>
      <c r="AM153" s="1889"/>
      <c r="AN153" s="1603" t="s">
        <v>306</v>
      </c>
      <c r="AO153" s="1889"/>
      <c r="AP153" s="1889"/>
      <c r="AQ153" s="1889"/>
      <c r="AR153" s="1889"/>
      <c r="AS153" s="1603" t="s">
        <v>307</v>
      </c>
      <c r="AT153" s="1889"/>
      <c r="AU153" s="1889"/>
      <c r="AV153" s="317" t="s">
        <v>86</v>
      </c>
      <c r="AW153" s="1604" t="s">
        <v>308</v>
      </c>
      <c r="AX153" s="1889"/>
      <c r="AY153" s="1889"/>
      <c r="AZ153" s="1889"/>
      <c r="BA153" s="1889"/>
      <c r="BB153" s="1889"/>
      <c r="BC153" s="318">
        <v>14000000000</v>
      </c>
      <c r="BD153" s="318">
        <v>11860004924</v>
      </c>
      <c r="BE153" s="318">
        <v>2139995076</v>
      </c>
      <c r="BF153" s="318">
        <v>4223920000</v>
      </c>
      <c r="BG153" s="318">
        <v>8744340221</v>
      </c>
      <c r="BH153" s="318">
        <v>3115664703</v>
      </c>
      <c r="BI153" s="318">
        <v>2393342290</v>
      </c>
      <c r="BJ153" s="318">
        <v>6350997931</v>
      </c>
      <c r="BK153" s="318">
        <v>2272720068</v>
      </c>
      <c r="BL153" s="318">
        <v>120622222</v>
      </c>
      <c r="BM153" s="318" t="s">
        <v>629</v>
      </c>
      <c r="BN153" s="318" t="s">
        <v>630</v>
      </c>
      <c r="BO153" s="318" t="s">
        <v>631</v>
      </c>
    </row>
    <row r="154" spans="1:67" s="324" customFormat="1" x14ac:dyDescent="0.25">
      <c r="B154" s="327" t="str">
        <f t="shared" si="21"/>
        <v>C</v>
      </c>
      <c r="C154" s="327" t="str">
        <f t="shared" si="22"/>
        <v>2502</v>
      </c>
      <c r="D154" s="327"/>
      <c r="E154" s="327"/>
      <c r="F154" s="327"/>
      <c r="G154" s="327"/>
      <c r="H154" s="327"/>
      <c r="I154" s="327"/>
      <c r="J154" s="327"/>
      <c r="K154" s="327"/>
      <c r="M154" s="346"/>
      <c r="N154" s="1603" t="s">
        <v>120</v>
      </c>
      <c r="O154" s="1889"/>
      <c r="P154" s="1603" t="s">
        <v>355</v>
      </c>
      <c r="Q154" s="1889"/>
      <c r="R154" s="1603"/>
      <c r="S154" s="1889"/>
      <c r="T154" s="1603"/>
      <c r="U154" s="1889"/>
      <c r="V154" s="1603"/>
      <c r="W154" s="1889"/>
      <c r="X154" s="1889"/>
      <c r="Y154" s="1603"/>
      <c r="Z154" s="1889"/>
      <c r="AA154" s="1889"/>
      <c r="AB154" s="1603"/>
      <c r="AC154" s="1889"/>
      <c r="AD154" s="1603"/>
      <c r="AE154" s="1889"/>
      <c r="AF154" s="1605" t="s">
        <v>356</v>
      </c>
      <c r="AG154" s="1889"/>
      <c r="AH154" s="1889"/>
      <c r="AI154" s="1889"/>
      <c r="AJ154" s="1889"/>
      <c r="AK154" s="1889"/>
      <c r="AL154" s="1889"/>
      <c r="AM154" s="1889"/>
      <c r="AN154" s="1603" t="s">
        <v>306</v>
      </c>
      <c r="AO154" s="1889"/>
      <c r="AP154" s="1889"/>
      <c r="AQ154" s="1889"/>
      <c r="AR154" s="1889"/>
      <c r="AS154" s="1603" t="s">
        <v>307</v>
      </c>
      <c r="AT154" s="1889"/>
      <c r="AU154" s="1889"/>
      <c r="AV154" s="317" t="s">
        <v>319</v>
      </c>
      <c r="AW154" s="1604" t="s">
        <v>455</v>
      </c>
      <c r="AX154" s="1889"/>
      <c r="AY154" s="1889"/>
      <c r="AZ154" s="1889"/>
      <c r="BA154" s="1889"/>
      <c r="BB154" s="1889"/>
      <c r="BC154" s="318">
        <v>2815325822</v>
      </c>
      <c r="BD154" s="318">
        <v>306000000</v>
      </c>
      <c r="BE154" s="318">
        <v>2509325822</v>
      </c>
      <c r="BF154" s="319">
        <v>0</v>
      </c>
      <c r="BG154" s="319">
        <v>0</v>
      </c>
      <c r="BH154" s="318">
        <v>306000000</v>
      </c>
      <c r="BI154" s="319">
        <v>0</v>
      </c>
      <c r="BJ154" s="319">
        <v>0</v>
      </c>
      <c r="BK154" s="319">
        <v>0</v>
      </c>
      <c r="BL154" s="319">
        <v>0</v>
      </c>
      <c r="BM154" s="319" t="s">
        <v>463</v>
      </c>
      <c r="BN154" s="319" t="s">
        <v>463</v>
      </c>
      <c r="BO154" s="319" t="s">
        <v>463</v>
      </c>
    </row>
    <row r="155" spans="1:67" s="324" customFormat="1" ht="14.45" customHeight="1" x14ac:dyDescent="0.25">
      <c r="B155" s="327" t="str">
        <f t="shared" si="21"/>
        <v>C</v>
      </c>
      <c r="C155" s="327" t="str">
        <f t="shared" si="22"/>
        <v>2502</v>
      </c>
      <c r="D155" s="327" t="str">
        <f t="shared" ref="D155:D218" si="23">+R155</f>
        <v>1000</v>
      </c>
      <c r="E155" s="327"/>
      <c r="F155" s="327"/>
      <c r="G155" s="327"/>
      <c r="H155" s="327"/>
      <c r="I155" s="327"/>
      <c r="J155" s="327"/>
      <c r="K155" s="327"/>
      <c r="M155" s="346"/>
      <c r="N155" s="1603" t="s">
        <v>120</v>
      </c>
      <c r="O155" s="1889"/>
      <c r="P155" s="1603" t="s">
        <v>355</v>
      </c>
      <c r="Q155" s="1889"/>
      <c r="R155" s="1603" t="s">
        <v>357</v>
      </c>
      <c r="S155" s="1889"/>
      <c r="T155" s="1603"/>
      <c r="U155" s="1889"/>
      <c r="V155" s="1603"/>
      <c r="W155" s="1889"/>
      <c r="X155" s="1889"/>
      <c r="Y155" s="1603"/>
      <c r="Z155" s="1889"/>
      <c r="AA155" s="1889"/>
      <c r="AB155" s="1603"/>
      <c r="AC155" s="1889"/>
      <c r="AD155" s="1603"/>
      <c r="AE155" s="1889"/>
      <c r="AF155" s="1605" t="s">
        <v>358</v>
      </c>
      <c r="AG155" s="1889"/>
      <c r="AH155" s="1889"/>
      <c r="AI155" s="1889"/>
      <c r="AJ155" s="1889"/>
      <c r="AK155" s="1889"/>
      <c r="AL155" s="1889"/>
      <c r="AM155" s="1889"/>
      <c r="AN155" s="1603" t="s">
        <v>306</v>
      </c>
      <c r="AO155" s="1889"/>
      <c r="AP155" s="1889"/>
      <c r="AQ155" s="1889"/>
      <c r="AR155" s="1889"/>
      <c r="AS155" s="1603" t="s">
        <v>307</v>
      </c>
      <c r="AT155" s="1889"/>
      <c r="AU155" s="1889"/>
      <c r="AV155" s="317" t="s">
        <v>86</v>
      </c>
      <c r="AW155" s="1604" t="s">
        <v>308</v>
      </c>
      <c r="AX155" s="1889"/>
      <c r="AY155" s="1889"/>
      <c r="AZ155" s="1889"/>
      <c r="BA155" s="1889"/>
      <c r="BB155" s="1889"/>
      <c r="BC155" s="318">
        <v>14000000000</v>
      </c>
      <c r="BD155" s="318">
        <v>11860004924</v>
      </c>
      <c r="BE155" s="318">
        <v>2139995076</v>
      </c>
      <c r="BF155" s="318">
        <v>4223920000</v>
      </c>
      <c r="BG155" s="318">
        <v>8744340221</v>
      </c>
      <c r="BH155" s="318">
        <v>3115664703</v>
      </c>
      <c r="BI155" s="318">
        <v>2393342290</v>
      </c>
      <c r="BJ155" s="318">
        <v>6350997931</v>
      </c>
      <c r="BK155" s="318">
        <v>2272720068</v>
      </c>
      <c r="BL155" s="318">
        <v>120622222</v>
      </c>
      <c r="BM155" s="318" t="s">
        <v>629</v>
      </c>
      <c r="BN155" s="318" t="s">
        <v>630</v>
      </c>
      <c r="BO155" s="318" t="s">
        <v>631</v>
      </c>
    </row>
    <row r="156" spans="1:67" s="324" customFormat="1" x14ac:dyDescent="0.25">
      <c r="B156" s="327" t="str">
        <f t="shared" si="21"/>
        <v>C</v>
      </c>
      <c r="C156" s="327" t="str">
        <f t="shared" si="22"/>
        <v>2502</v>
      </c>
      <c r="D156" s="327" t="str">
        <f t="shared" si="23"/>
        <v>1000</v>
      </c>
      <c r="E156" s="327"/>
      <c r="F156" s="327"/>
      <c r="G156" s="327"/>
      <c r="H156" s="327"/>
      <c r="I156" s="327"/>
      <c r="J156" s="327"/>
      <c r="K156" s="327"/>
      <c r="M156" s="346"/>
      <c r="N156" s="1603" t="s">
        <v>120</v>
      </c>
      <c r="O156" s="1889"/>
      <c r="P156" s="1603" t="s">
        <v>355</v>
      </c>
      <c r="Q156" s="1889"/>
      <c r="R156" s="1603" t="s">
        <v>357</v>
      </c>
      <c r="S156" s="1889"/>
      <c r="T156" s="1603"/>
      <c r="U156" s="1889"/>
      <c r="V156" s="1603"/>
      <c r="W156" s="1889"/>
      <c r="X156" s="1889"/>
      <c r="Y156" s="1603"/>
      <c r="Z156" s="1889"/>
      <c r="AA156" s="1889"/>
      <c r="AB156" s="1603"/>
      <c r="AC156" s="1889"/>
      <c r="AD156" s="1603"/>
      <c r="AE156" s="1889"/>
      <c r="AF156" s="1605" t="s">
        <v>358</v>
      </c>
      <c r="AG156" s="1889"/>
      <c r="AH156" s="1889"/>
      <c r="AI156" s="1889"/>
      <c r="AJ156" s="1889"/>
      <c r="AK156" s="1889"/>
      <c r="AL156" s="1889"/>
      <c r="AM156" s="1889"/>
      <c r="AN156" s="1603" t="s">
        <v>306</v>
      </c>
      <c r="AO156" s="1889"/>
      <c r="AP156" s="1889"/>
      <c r="AQ156" s="1889"/>
      <c r="AR156" s="1889"/>
      <c r="AS156" s="1603" t="s">
        <v>307</v>
      </c>
      <c r="AT156" s="1889"/>
      <c r="AU156" s="1889"/>
      <c r="AV156" s="317" t="s">
        <v>319</v>
      </c>
      <c r="AW156" s="1604" t="s">
        <v>455</v>
      </c>
      <c r="AX156" s="1889"/>
      <c r="AY156" s="1889"/>
      <c r="AZ156" s="1889"/>
      <c r="BA156" s="1889"/>
      <c r="BB156" s="1889"/>
      <c r="BC156" s="318">
        <v>2815325822</v>
      </c>
      <c r="BD156" s="318">
        <v>306000000</v>
      </c>
      <c r="BE156" s="318">
        <v>2509325822</v>
      </c>
      <c r="BF156" s="319">
        <v>0</v>
      </c>
      <c r="BG156" s="319">
        <v>0</v>
      </c>
      <c r="BH156" s="318">
        <v>306000000</v>
      </c>
      <c r="BI156" s="319">
        <v>0</v>
      </c>
      <c r="BJ156" s="319">
        <v>0</v>
      </c>
      <c r="BK156" s="319">
        <v>0</v>
      </c>
      <c r="BL156" s="319">
        <v>0</v>
      </c>
      <c r="BM156" s="319" t="s">
        <v>463</v>
      </c>
      <c r="BN156" s="319" t="s">
        <v>463</v>
      </c>
      <c r="BO156" s="319" t="s">
        <v>463</v>
      </c>
    </row>
    <row r="157" spans="1:67" s="324" customFormat="1" x14ac:dyDescent="0.25">
      <c r="B157" s="327" t="str">
        <f t="shared" si="21"/>
        <v>C</v>
      </c>
      <c r="C157" s="327" t="str">
        <f t="shared" si="22"/>
        <v>2502</v>
      </c>
      <c r="D157" s="327" t="str">
        <f t="shared" si="23"/>
        <v>1000</v>
      </c>
      <c r="E157" s="327" t="str">
        <f t="shared" ref="E157:E220" si="24">+T157</f>
        <v>1</v>
      </c>
      <c r="F157" s="327">
        <f t="shared" ref="F157:F220" si="25">+V157</f>
        <v>0</v>
      </c>
      <c r="G157" s="327">
        <f t="shared" si="20"/>
        <v>0</v>
      </c>
      <c r="H157" s="327">
        <f t="shared" ref="H157:H220" si="26">+AB157</f>
        <v>0</v>
      </c>
      <c r="I157" s="327"/>
      <c r="J157" s="327"/>
      <c r="K157" s="327"/>
      <c r="M157" s="346"/>
      <c r="N157" s="1608" t="s">
        <v>120</v>
      </c>
      <c r="O157" s="1889"/>
      <c r="P157" s="1608" t="s">
        <v>355</v>
      </c>
      <c r="Q157" s="1889"/>
      <c r="R157" s="1608" t="s">
        <v>357</v>
      </c>
      <c r="S157" s="1889"/>
      <c r="T157" s="1608" t="s">
        <v>312</v>
      </c>
      <c r="U157" s="1889"/>
      <c r="V157" s="1608"/>
      <c r="W157" s="1889"/>
      <c r="X157" s="1889"/>
      <c r="Y157" s="1608"/>
      <c r="Z157" s="1889"/>
      <c r="AA157" s="1889"/>
      <c r="AB157" s="1608"/>
      <c r="AC157" s="1889"/>
      <c r="AD157" s="1608"/>
      <c r="AE157" s="1889"/>
      <c r="AF157" s="1609" t="s">
        <v>270</v>
      </c>
      <c r="AG157" s="1889"/>
      <c r="AH157" s="1889"/>
      <c r="AI157" s="1889"/>
      <c r="AJ157" s="1889"/>
      <c r="AK157" s="1889"/>
      <c r="AL157" s="1889"/>
      <c r="AM157" s="1889"/>
      <c r="AN157" s="1608" t="s">
        <v>306</v>
      </c>
      <c r="AO157" s="1889"/>
      <c r="AP157" s="1889"/>
      <c r="AQ157" s="1889"/>
      <c r="AR157" s="1889"/>
      <c r="AS157" s="1608" t="s">
        <v>307</v>
      </c>
      <c r="AT157" s="1889"/>
      <c r="AU157" s="1889"/>
      <c r="AV157" s="320" t="s">
        <v>86</v>
      </c>
      <c r="AW157" s="1610" t="s">
        <v>308</v>
      </c>
      <c r="AX157" s="1889"/>
      <c r="AY157" s="1889"/>
      <c r="AZ157" s="1889"/>
      <c r="BA157" s="1889"/>
      <c r="BB157" s="1889"/>
      <c r="BC157" s="321">
        <v>1300000000</v>
      </c>
      <c r="BD157" s="321">
        <v>1185400000</v>
      </c>
      <c r="BE157" s="321">
        <v>114600000</v>
      </c>
      <c r="BF157" s="321">
        <v>400000000</v>
      </c>
      <c r="BG157" s="321">
        <v>463080221</v>
      </c>
      <c r="BH157" s="321">
        <v>722319779</v>
      </c>
      <c r="BI157" s="321">
        <v>30806785</v>
      </c>
      <c r="BJ157" s="321">
        <v>432273436</v>
      </c>
      <c r="BK157" s="321">
        <v>28268435</v>
      </c>
      <c r="BL157" s="321">
        <v>2538350</v>
      </c>
      <c r="BM157" s="321" t="s">
        <v>632</v>
      </c>
      <c r="BN157" s="322" t="s">
        <v>463</v>
      </c>
      <c r="BO157" s="322" t="s">
        <v>463</v>
      </c>
    </row>
    <row r="158" spans="1:67" s="324" customFormat="1" x14ac:dyDescent="0.25">
      <c r="B158" s="327" t="str">
        <f t="shared" si="21"/>
        <v>C</v>
      </c>
      <c r="C158" s="327" t="str">
        <f t="shared" si="22"/>
        <v>2502</v>
      </c>
      <c r="D158" s="327" t="str">
        <f t="shared" si="23"/>
        <v>1000</v>
      </c>
      <c r="E158" s="327" t="str">
        <f t="shared" si="24"/>
        <v>1</v>
      </c>
      <c r="F158" s="327">
        <f t="shared" si="25"/>
        <v>0</v>
      </c>
      <c r="G158" s="327">
        <f t="shared" si="20"/>
        <v>0</v>
      </c>
      <c r="H158" s="327">
        <f t="shared" si="26"/>
        <v>0</v>
      </c>
      <c r="I158" s="327"/>
      <c r="J158" s="327"/>
      <c r="K158" s="327"/>
      <c r="M158" s="346"/>
      <c r="N158" s="1603" t="s">
        <v>120</v>
      </c>
      <c r="O158" s="1889"/>
      <c r="P158" s="1603" t="s">
        <v>355</v>
      </c>
      <c r="Q158" s="1889"/>
      <c r="R158" s="1603" t="s">
        <v>357</v>
      </c>
      <c r="S158" s="1889"/>
      <c r="T158" s="1603" t="s">
        <v>312</v>
      </c>
      <c r="U158" s="1889"/>
      <c r="V158" s="1603"/>
      <c r="W158" s="1889"/>
      <c r="X158" s="1889"/>
      <c r="Y158" s="1603"/>
      <c r="Z158" s="1889"/>
      <c r="AA158" s="1889"/>
      <c r="AB158" s="1603"/>
      <c r="AC158" s="1889"/>
      <c r="AD158" s="1603"/>
      <c r="AE158" s="1889"/>
      <c r="AF158" s="1605" t="s">
        <v>270</v>
      </c>
      <c r="AG158" s="1889"/>
      <c r="AH158" s="1889"/>
      <c r="AI158" s="1889"/>
      <c r="AJ158" s="1889"/>
      <c r="AK158" s="1889"/>
      <c r="AL158" s="1889"/>
      <c r="AM158" s="1889"/>
      <c r="AN158" s="1603" t="s">
        <v>306</v>
      </c>
      <c r="AO158" s="1889"/>
      <c r="AP158" s="1889"/>
      <c r="AQ158" s="1889"/>
      <c r="AR158" s="1889"/>
      <c r="AS158" s="1603" t="s">
        <v>307</v>
      </c>
      <c r="AT158" s="1889"/>
      <c r="AU158" s="1889"/>
      <c r="AV158" s="317" t="s">
        <v>319</v>
      </c>
      <c r="AW158" s="1604" t="s">
        <v>455</v>
      </c>
      <c r="AX158" s="1889"/>
      <c r="AY158" s="1889"/>
      <c r="AZ158" s="1889"/>
      <c r="BA158" s="1889"/>
      <c r="BB158" s="1889"/>
      <c r="BC158" s="318">
        <v>2815325822</v>
      </c>
      <c r="BD158" s="318">
        <v>306000000</v>
      </c>
      <c r="BE158" s="318">
        <v>2509325822</v>
      </c>
      <c r="BF158" s="319">
        <v>0</v>
      </c>
      <c r="BG158" s="319">
        <v>0</v>
      </c>
      <c r="BH158" s="318">
        <v>306000000</v>
      </c>
      <c r="BI158" s="319">
        <v>0</v>
      </c>
      <c r="BJ158" s="319">
        <v>0</v>
      </c>
      <c r="BK158" s="319">
        <v>0</v>
      </c>
      <c r="BL158" s="319">
        <v>0</v>
      </c>
      <c r="BM158" s="319" t="s">
        <v>463</v>
      </c>
      <c r="BN158" s="319" t="s">
        <v>463</v>
      </c>
      <c r="BO158" s="319" t="s">
        <v>463</v>
      </c>
    </row>
    <row r="159" spans="1:67" s="324" customFormat="1" ht="14.45" customHeight="1" x14ac:dyDescent="0.25">
      <c r="B159" s="327" t="str">
        <f t="shared" si="21"/>
        <v>C</v>
      </c>
      <c r="C159" s="327" t="str">
        <f t="shared" si="22"/>
        <v>2502</v>
      </c>
      <c r="D159" s="327" t="str">
        <f t="shared" si="23"/>
        <v>1000</v>
      </c>
      <c r="E159" s="327" t="str">
        <f t="shared" si="24"/>
        <v>1</v>
      </c>
      <c r="F159" s="327" t="str">
        <f t="shared" si="25"/>
        <v>0</v>
      </c>
      <c r="G159" s="327">
        <f t="shared" si="20"/>
        <v>0</v>
      </c>
      <c r="H159" s="327">
        <f t="shared" si="26"/>
        <v>0</v>
      </c>
      <c r="I159" s="327"/>
      <c r="J159" s="327"/>
      <c r="K159" s="327"/>
      <c r="M159" s="346"/>
      <c r="N159" s="1603" t="s">
        <v>120</v>
      </c>
      <c r="O159" s="1889"/>
      <c r="P159" s="1603" t="s">
        <v>355</v>
      </c>
      <c r="Q159" s="1889"/>
      <c r="R159" s="1603" t="s">
        <v>357</v>
      </c>
      <c r="S159" s="1889"/>
      <c r="T159" s="1603" t="s">
        <v>312</v>
      </c>
      <c r="U159" s="1889"/>
      <c r="V159" s="1603" t="s">
        <v>313</v>
      </c>
      <c r="W159" s="1889"/>
      <c r="X159" s="1889"/>
      <c r="Y159" s="1603"/>
      <c r="Z159" s="1889"/>
      <c r="AA159" s="1889"/>
      <c r="AB159" s="1603"/>
      <c r="AC159" s="1889"/>
      <c r="AD159" s="1603"/>
      <c r="AE159" s="1889"/>
      <c r="AF159" s="1605" t="s">
        <v>270</v>
      </c>
      <c r="AG159" s="1889"/>
      <c r="AH159" s="1889"/>
      <c r="AI159" s="1889"/>
      <c r="AJ159" s="1889"/>
      <c r="AK159" s="1889"/>
      <c r="AL159" s="1889"/>
      <c r="AM159" s="1889"/>
      <c r="AN159" s="1603" t="s">
        <v>306</v>
      </c>
      <c r="AO159" s="1889"/>
      <c r="AP159" s="1889"/>
      <c r="AQ159" s="1889"/>
      <c r="AR159" s="1889"/>
      <c r="AS159" s="1603" t="s">
        <v>307</v>
      </c>
      <c r="AT159" s="1889"/>
      <c r="AU159" s="1889"/>
      <c r="AV159" s="317" t="s">
        <v>86</v>
      </c>
      <c r="AW159" s="1604" t="s">
        <v>308</v>
      </c>
      <c r="AX159" s="1889"/>
      <c r="AY159" s="1889"/>
      <c r="AZ159" s="1889"/>
      <c r="BA159" s="1889"/>
      <c r="BB159" s="1889"/>
      <c r="BC159" s="318">
        <v>1300000000</v>
      </c>
      <c r="BD159" s="318">
        <v>1185400000</v>
      </c>
      <c r="BE159" s="318">
        <v>114600000</v>
      </c>
      <c r="BF159" s="319">
        <v>0</v>
      </c>
      <c r="BG159" s="318">
        <v>463080221</v>
      </c>
      <c r="BH159" s="318">
        <v>722319779</v>
      </c>
      <c r="BI159" s="318">
        <v>30806785</v>
      </c>
      <c r="BJ159" s="318">
        <v>432273436</v>
      </c>
      <c r="BK159" s="318">
        <v>28268435</v>
      </c>
      <c r="BL159" s="318">
        <v>2538350</v>
      </c>
      <c r="BM159" s="318" t="s">
        <v>632</v>
      </c>
      <c r="BN159" s="319" t="s">
        <v>463</v>
      </c>
      <c r="BO159" s="319" t="s">
        <v>463</v>
      </c>
    </row>
    <row r="160" spans="1:67" s="324" customFormat="1" x14ac:dyDescent="0.25">
      <c r="B160" s="327" t="str">
        <f t="shared" si="21"/>
        <v>C</v>
      </c>
      <c r="C160" s="327" t="str">
        <f t="shared" si="22"/>
        <v>2502</v>
      </c>
      <c r="D160" s="327" t="str">
        <f t="shared" si="23"/>
        <v>1000</v>
      </c>
      <c r="E160" s="327" t="str">
        <f t="shared" si="24"/>
        <v>1</v>
      </c>
      <c r="F160" s="327" t="str">
        <f t="shared" si="25"/>
        <v>0</v>
      </c>
      <c r="G160" s="327">
        <f t="shared" si="20"/>
        <v>0</v>
      </c>
      <c r="H160" s="327">
        <f t="shared" si="26"/>
        <v>0</v>
      </c>
      <c r="I160" s="327"/>
      <c r="J160" s="327"/>
      <c r="K160" s="327"/>
      <c r="M160" s="346"/>
      <c r="N160" s="1603" t="s">
        <v>120</v>
      </c>
      <c r="O160" s="1889"/>
      <c r="P160" s="1603" t="s">
        <v>355</v>
      </c>
      <c r="Q160" s="1889"/>
      <c r="R160" s="1603" t="s">
        <v>357</v>
      </c>
      <c r="S160" s="1889"/>
      <c r="T160" s="1603" t="s">
        <v>312</v>
      </c>
      <c r="U160" s="1889"/>
      <c r="V160" s="1603" t="s">
        <v>313</v>
      </c>
      <c r="W160" s="1889"/>
      <c r="X160" s="1889"/>
      <c r="Y160" s="1603"/>
      <c r="Z160" s="1889"/>
      <c r="AA160" s="1889"/>
      <c r="AB160" s="1603"/>
      <c r="AC160" s="1889"/>
      <c r="AD160" s="1603"/>
      <c r="AE160" s="1889"/>
      <c r="AF160" s="1605" t="s">
        <v>270</v>
      </c>
      <c r="AG160" s="1889"/>
      <c r="AH160" s="1889"/>
      <c r="AI160" s="1889"/>
      <c r="AJ160" s="1889"/>
      <c r="AK160" s="1889"/>
      <c r="AL160" s="1889"/>
      <c r="AM160" s="1889"/>
      <c r="AN160" s="1603" t="s">
        <v>306</v>
      </c>
      <c r="AO160" s="1889"/>
      <c r="AP160" s="1889"/>
      <c r="AQ160" s="1889"/>
      <c r="AR160" s="1889"/>
      <c r="AS160" s="1603" t="s">
        <v>307</v>
      </c>
      <c r="AT160" s="1889"/>
      <c r="AU160" s="1889"/>
      <c r="AV160" s="317" t="s">
        <v>319</v>
      </c>
      <c r="AW160" s="1604" t="s">
        <v>455</v>
      </c>
      <c r="AX160" s="1889"/>
      <c r="AY160" s="1889"/>
      <c r="AZ160" s="1889"/>
      <c r="BA160" s="1889"/>
      <c r="BB160" s="1889"/>
      <c r="BC160" s="318">
        <v>2815325822</v>
      </c>
      <c r="BD160" s="318">
        <v>306000000</v>
      </c>
      <c r="BE160" s="318">
        <v>2509325822</v>
      </c>
      <c r="BF160" s="319">
        <v>0</v>
      </c>
      <c r="BG160" s="319">
        <v>0</v>
      </c>
      <c r="BH160" s="318">
        <v>306000000</v>
      </c>
      <c r="BI160" s="319">
        <v>0</v>
      </c>
      <c r="BJ160" s="319">
        <v>0</v>
      </c>
      <c r="BK160" s="319">
        <v>0</v>
      </c>
      <c r="BL160" s="319">
        <v>0</v>
      </c>
      <c r="BM160" s="319" t="s">
        <v>463</v>
      </c>
      <c r="BN160" s="319" t="s">
        <v>463</v>
      </c>
      <c r="BO160" s="319" t="s">
        <v>463</v>
      </c>
    </row>
    <row r="161" spans="1:67" s="324" customFormat="1" ht="14.45" customHeight="1" x14ac:dyDescent="0.25">
      <c r="B161" s="327" t="str">
        <f t="shared" si="21"/>
        <v>C</v>
      </c>
      <c r="C161" s="327" t="str">
        <f t="shared" si="22"/>
        <v>2502</v>
      </c>
      <c r="D161" s="327" t="str">
        <f t="shared" si="23"/>
        <v>1000</v>
      </c>
      <c r="E161" s="327" t="str">
        <f t="shared" si="24"/>
        <v>1</v>
      </c>
      <c r="F161" s="327" t="str">
        <f t="shared" si="25"/>
        <v>0</v>
      </c>
      <c r="G161" s="327" t="str">
        <f t="shared" si="20"/>
        <v>2</v>
      </c>
      <c r="H161" s="327">
        <f t="shared" si="26"/>
        <v>0</v>
      </c>
      <c r="I161" s="327"/>
      <c r="J161" s="327"/>
      <c r="K161" s="327"/>
      <c r="M161" s="346"/>
      <c r="N161" s="1603" t="s">
        <v>120</v>
      </c>
      <c r="O161" s="1889"/>
      <c r="P161" s="1603" t="s">
        <v>355</v>
      </c>
      <c r="Q161" s="1889"/>
      <c r="R161" s="1603" t="s">
        <v>357</v>
      </c>
      <c r="S161" s="1889"/>
      <c r="T161" s="1603" t="s">
        <v>312</v>
      </c>
      <c r="U161" s="1889"/>
      <c r="V161" s="1603" t="s">
        <v>313</v>
      </c>
      <c r="W161" s="1889"/>
      <c r="X161" s="1889"/>
      <c r="Y161" s="1603" t="s">
        <v>315</v>
      </c>
      <c r="Z161" s="1889"/>
      <c r="AA161" s="1889"/>
      <c r="AB161" s="1603"/>
      <c r="AC161" s="1889"/>
      <c r="AD161" s="1603"/>
      <c r="AE161" s="1889"/>
      <c r="AF161" s="1605" t="s">
        <v>359</v>
      </c>
      <c r="AG161" s="1889"/>
      <c r="AH161" s="1889"/>
      <c r="AI161" s="1889"/>
      <c r="AJ161" s="1889"/>
      <c r="AK161" s="1889"/>
      <c r="AL161" s="1889"/>
      <c r="AM161" s="1889"/>
      <c r="AN161" s="1603" t="s">
        <v>306</v>
      </c>
      <c r="AO161" s="1889"/>
      <c r="AP161" s="1889"/>
      <c r="AQ161" s="1889"/>
      <c r="AR161" s="1889"/>
      <c r="AS161" s="1603" t="s">
        <v>307</v>
      </c>
      <c r="AT161" s="1889"/>
      <c r="AU161" s="1889"/>
      <c r="AV161" s="317" t="s">
        <v>86</v>
      </c>
      <c r="AW161" s="1604" t="s">
        <v>308</v>
      </c>
      <c r="AX161" s="1889"/>
      <c r="AY161" s="1889"/>
      <c r="AZ161" s="1889"/>
      <c r="BA161" s="1889"/>
      <c r="BB161" s="1889"/>
      <c r="BC161" s="318">
        <v>1300000000</v>
      </c>
      <c r="BD161" s="318">
        <v>1185400000</v>
      </c>
      <c r="BE161" s="318">
        <v>114600000</v>
      </c>
      <c r="BF161" s="319">
        <v>0</v>
      </c>
      <c r="BG161" s="318">
        <v>463080221</v>
      </c>
      <c r="BH161" s="318">
        <v>722319779</v>
      </c>
      <c r="BI161" s="318">
        <v>30806785</v>
      </c>
      <c r="BJ161" s="318">
        <v>432273436</v>
      </c>
      <c r="BK161" s="318">
        <v>28268435</v>
      </c>
      <c r="BL161" s="318">
        <v>2538350</v>
      </c>
      <c r="BM161" s="318" t="s">
        <v>632</v>
      </c>
      <c r="BN161" s="319" t="s">
        <v>463</v>
      </c>
      <c r="BO161" s="319" t="s">
        <v>463</v>
      </c>
    </row>
    <row r="162" spans="1:67" s="333" customFormat="1" x14ac:dyDescent="0.25">
      <c r="A162" s="333" t="str">
        <f>+B162&amp;"-"&amp;C162&amp;"-"&amp;D162&amp;"-"&amp;E162&amp;"-"&amp;F162&amp;"-"&amp;G162&amp;"-"&amp;H162&amp;"-"&amp;AV162</f>
        <v>C-2502-1000-1-0-2-1-10</v>
      </c>
      <c r="B162" s="334" t="str">
        <f t="shared" si="21"/>
        <v>C</v>
      </c>
      <c r="C162" s="334" t="str">
        <f t="shared" si="22"/>
        <v>2502</v>
      </c>
      <c r="D162" s="334" t="str">
        <f t="shared" si="23"/>
        <v>1000</v>
      </c>
      <c r="E162" s="334" t="str">
        <f t="shared" si="24"/>
        <v>1</v>
      </c>
      <c r="F162" s="334" t="str">
        <f t="shared" si="25"/>
        <v>0</v>
      </c>
      <c r="G162" s="334" t="str">
        <f t="shared" si="20"/>
        <v>2</v>
      </c>
      <c r="H162" s="334" t="str">
        <f t="shared" si="26"/>
        <v>1</v>
      </c>
      <c r="I162" s="334"/>
      <c r="J162" s="334"/>
      <c r="K162" s="334"/>
      <c r="M162" s="347"/>
      <c r="N162" s="1601" t="s">
        <v>120</v>
      </c>
      <c r="O162" s="1984"/>
      <c r="P162" s="1601" t="s">
        <v>355</v>
      </c>
      <c r="Q162" s="1984"/>
      <c r="R162" s="1601" t="s">
        <v>357</v>
      </c>
      <c r="S162" s="1984"/>
      <c r="T162" s="1601" t="s">
        <v>312</v>
      </c>
      <c r="U162" s="1984"/>
      <c r="V162" s="1601" t="s">
        <v>313</v>
      </c>
      <c r="W162" s="1984"/>
      <c r="X162" s="1984"/>
      <c r="Y162" s="1601" t="s">
        <v>315</v>
      </c>
      <c r="Z162" s="1984"/>
      <c r="AA162" s="1984"/>
      <c r="AB162" s="1601" t="s">
        <v>312</v>
      </c>
      <c r="AC162" s="1984"/>
      <c r="AD162" s="1601"/>
      <c r="AE162" s="1984"/>
      <c r="AF162" s="1607" t="s">
        <v>365</v>
      </c>
      <c r="AG162" s="1984"/>
      <c r="AH162" s="1984"/>
      <c r="AI162" s="1984"/>
      <c r="AJ162" s="1984"/>
      <c r="AK162" s="1984"/>
      <c r="AL162" s="1984"/>
      <c r="AM162" s="1984"/>
      <c r="AN162" s="1601" t="s">
        <v>306</v>
      </c>
      <c r="AO162" s="1984"/>
      <c r="AP162" s="1984"/>
      <c r="AQ162" s="1984"/>
      <c r="AR162" s="1984"/>
      <c r="AS162" s="1601" t="s">
        <v>307</v>
      </c>
      <c r="AT162" s="1984"/>
      <c r="AU162" s="1984"/>
      <c r="AV162" s="335" t="s">
        <v>86</v>
      </c>
      <c r="AW162" s="1606" t="s">
        <v>308</v>
      </c>
      <c r="AX162" s="1984"/>
      <c r="AY162" s="1984"/>
      <c r="AZ162" s="1984"/>
      <c r="BA162" s="1984"/>
      <c r="BB162" s="1984"/>
      <c r="BC162" s="336">
        <v>197200000</v>
      </c>
      <c r="BD162" s="336">
        <v>174400000</v>
      </c>
      <c r="BE162" s="336">
        <v>22800000</v>
      </c>
      <c r="BF162" s="337">
        <v>0</v>
      </c>
      <c r="BG162" s="337">
        <v>0</v>
      </c>
      <c r="BH162" s="336">
        <v>174400000</v>
      </c>
      <c r="BI162" s="337">
        <v>0</v>
      </c>
      <c r="BJ162" s="337">
        <v>0</v>
      </c>
      <c r="BK162" s="337">
        <v>0</v>
      </c>
      <c r="BL162" s="337">
        <v>0</v>
      </c>
      <c r="BM162" s="337" t="s">
        <v>463</v>
      </c>
      <c r="BN162" s="337" t="s">
        <v>463</v>
      </c>
      <c r="BO162" s="337" t="s">
        <v>463</v>
      </c>
    </row>
    <row r="163" spans="1:67" s="333" customFormat="1" x14ac:dyDescent="0.25">
      <c r="A163" s="333" t="str">
        <f t="shared" ref="A163:A173" si="27">+B163&amp;"-"&amp;C163&amp;"-"&amp;D163&amp;"-"&amp;E163&amp;"-"&amp;F163&amp;"-"&amp;G163&amp;"-"&amp;H163&amp;"-"&amp;AV163</f>
        <v>C-2502-1000-1-0-2-2-10</v>
      </c>
      <c r="B163" s="334" t="str">
        <f t="shared" si="21"/>
        <v>C</v>
      </c>
      <c r="C163" s="334" t="str">
        <f t="shared" si="22"/>
        <v>2502</v>
      </c>
      <c r="D163" s="334" t="str">
        <f t="shared" si="23"/>
        <v>1000</v>
      </c>
      <c r="E163" s="334" t="str">
        <f t="shared" si="24"/>
        <v>1</v>
      </c>
      <c r="F163" s="334" t="str">
        <f t="shared" si="25"/>
        <v>0</v>
      </c>
      <c r="G163" s="334" t="str">
        <f t="shared" si="20"/>
        <v>2</v>
      </c>
      <c r="H163" s="334" t="str">
        <f t="shared" si="26"/>
        <v>2</v>
      </c>
      <c r="I163" s="334"/>
      <c r="J163" s="334"/>
      <c r="K163" s="334"/>
      <c r="M163" s="347"/>
      <c r="N163" s="1601" t="s">
        <v>120</v>
      </c>
      <c r="O163" s="1984"/>
      <c r="P163" s="1601" t="s">
        <v>355</v>
      </c>
      <c r="Q163" s="1984"/>
      <c r="R163" s="1601" t="s">
        <v>357</v>
      </c>
      <c r="S163" s="1984"/>
      <c r="T163" s="1601" t="s">
        <v>312</v>
      </c>
      <c r="U163" s="1984"/>
      <c r="V163" s="1601" t="s">
        <v>313</v>
      </c>
      <c r="W163" s="1984"/>
      <c r="X163" s="1984"/>
      <c r="Y163" s="1601" t="s">
        <v>315</v>
      </c>
      <c r="Z163" s="1984"/>
      <c r="AA163" s="1984"/>
      <c r="AB163" s="1601" t="s">
        <v>315</v>
      </c>
      <c r="AC163" s="1984"/>
      <c r="AD163" s="1601"/>
      <c r="AE163" s="1984"/>
      <c r="AF163" s="1607" t="s">
        <v>360</v>
      </c>
      <c r="AG163" s="1984"/>
      <c r="AH163" s="1984"/>
      <c r="AI163" s="1984"/>
      <c r="AJ163" s="1984"/>
      <c r="AK163" s="1984"/>
      <c r="AL163" s="1984"/>
      <c r="AM163" s="1984"/>
      <c r="AN163" s="1601" t="s">
        <v>306</v>
      </c>
      <c r="AO163" s="1984"/>
      <c r="AP163" s="1984"/>
      <c r="AQ163" s="1984"/>
      <c r="AR163" s="1984"/>
      <c r="AS163" s="1601" t="s">
        <v>307</v>
      </c>
      <c r="AT163" s="1984"/>
      <c r="AU163" s="1984"/>
      <c r="AV163" s="335" t="s">
        <v>86</v>
      </c>
      <c r="AW163" s="1606" t="s">
        <v>308</v>
      </c>
      <c r="AX163" s="1984"/>
      <c r="AY163" s="1984"/>
      <c r="AZ163" s="1984"/>
      <c r="BA163" s="1984"/>
      <c r="BB163" s="1984"/>
      <c r="BC163" s="336">
        <v>135600000</v>
      </c>
      <c r="BD163" s="336">
        <v>105000000</v>
      </c>
      <c r="BE163" s="336">
        <v>30600000</v>
      </c>
      <c r="BF163" s="337">
        <v>0</v>
      </c>
      <c r="BG163" s="336">
        <v>105000000</v>
      </c>
      <c r="BH163" s="337">
        <v>0</v>
      </c>
      <c r="BI163" s="336">
        <v>25000000</v>
      </c>
      <c r="BJ163" s="336">
        <v>80000000</v>
      </c>
      <c r="BK163" s="336">
        <v>25000000</v>
      </c>
      <c r="BL163" s="337">
        <v>0</v>
      </c>
      <c r="BM163" s="336" t="s">
        <v>633</v>
      </c>
      <c r="BN163" s="337" t="s">
        <v>463</v>
      </c>
      <c r="BO163" s="337" t="s">
        <v>463</v>
      </c>
    </row>
    <row r="164" spans="1:67" s="333" customFormat="1" x14ac:dyDescent="0.25">
      <c r="A164" s="333" t="str">
        <f t="shared" si="27"/>
        <v>C-2502-1000-1-0-2-3-10</v>
      </c>
      <c r="B164" s="334" t="str">
        <f t="shared" si="21"/>
        <v>C</v>
      </c>
      <c r="C164" s="334" t="str">
        <f t="shared" si="22"/>
        <v>2502</v>
      </c>
      <c r="D164" s="334" t="str">
        <f t="shared" si="23"/>
        <v>1000</v>
      </c>
      <c r="E164" s="334" t="str">
        <f t="shared" si="24"/>
        <v>1</v>
      </c>
      <c r="F164" s="334" t="str">
        <f t="shared" si="25"/>
        <v>0</v>
      </c>
      <c r="G164" s="334" t="str">
        <f t="shared" si="20"/>
        <v>2</v>
      </c>
      <c r="H164" s="334" t="str">
        <f t="shared" si="26"/>
        <v>3</v>
      </c>
      <c r="I164" s="334"/>
      <c r="J164" s="334"/>
      <c r="K164" s="334"/>
      <c r="M164" s="347"/>
      <c r="N164" s="1601" t="s">
        <v>120</v>
      </c>
      <c r="O164" s="1984"/>
      <c r="P164" s="1601" t="s">
        <v>355</v>
      </c>
      <c r="Q164" s="1984"/>
      <c r="R164" s="1601" t="s">
        <v>357</v>
      </c>
      <c r="S164" s="1984"/>
      <c r="T164" s="1601" t="s">
        <v>312</v>
      </c>
      <c r="U164" s="1984"/>
      <c r="V164" s="1601" t="s">
        <v>313</v>
      </c>
      <c r="W164" s="1984"/>
      <c r="X164" s="1984"/>
      <c r="Y164" s="1601" t="s">
        <v>315</v>
      </c>
      <c r="Z164" s="1984"/>
      <c r="AA164" s="1984"/>
      <c r="AB164" s="1601" t="s">
        <v>322</v>
      </c>
      <c r="AC164" s="1984"/>
      <c r="AD164" s="1601"/>
      <c r="AE164" s="1984"/>
      <c r="AF164" s="1607" t="s">
        <v>361</v>
      </c>
      <c r="AG164" s="1984"/>
      <c r="AH164" s="1984"/>
      <c r="AI164" s="1984"/>
      <c r="AJ164" s="1984"/>
      <c r="AK164" s="1984"/>
      <c r="AL164" s="1984"/>
      <c r="AM164" s="1984"/>
      <c r="AN164" s="1601" t="s">
        <v>306</v>
      </c>
      <c r="AO164" s="1984"/>
      <c r="AP164" s="1984"/>
      <c r="AQ164" s="1984"/>
      <c r="AR164" s="1984"/>
      <c r="AS164" s="1601" t="s">
        <v>307</v>
      </c>
      <c r="AT164" s="1984"/>
      <c r="AU164" s="1984"/>
      <c r="AV164" s="335" t="s">
        <v>86</v>
      </c>
      <c r="AW164" s="1606" t="s">
        <v>308</v>
      </c>
      <c r="AX164" s="1984"/>
      <c r="AY164" s="1984"/>
      <c r="AZ164" s="1984"/>
      <c r="BA164" s="1984"/>
      <c r="BB164" s="1984"/>
      <c r="BC164" s="336">
        <v>341600000</v>
      </c>
      <c r="BD164" s="336">
        <v>341600000</v>
      </c>
      <c r="BE164" s="337">
        <v>0</v>
      </c>
      <c r="BF164" s="337">
        <v>0</v>
      </c>
      <c r="BG164" s="336">
        <v>341600000</v>
      </c>
      <c r="BH164" s="337">
        <v>0</v>
      </c>
      <c r="BI164" s="336">
        <v>3268435</v>
      </c>
      <c r="BJ164" s="336">
        <v>338331565</v>
      </c>
      <c r="BK164" s="336">
        <v>3268435</v>
      </c>
      <c r="BL164" s="337">
        <v>0</v>
      </c>
      <c r="BM164" s="336" t="s">
        <v>634</v>
      </c>
      <c r="BN164" s="337" t="s">
        <v>463</v>
      </c>
      <c r="BO164" s="337" t="s">
        <v>463</v>
      </c>
    </row>
    <row r="165" spans="1:67" s="333" customFormat="1" ht="14.45" customHeight="1" x14ac:dyDescent="0.25">
      <c r="A165" s="333" t="str">
        <f t="shared" si="27"/>
        <v>C-2502-1000-1-0-2-4-10</v>
      </c>
      <c r="B165" s="334" t="str">
        <f t="shared" si="21"/>
        <v>C</v>
      </c>
      <c r="C165" s="334" t="str">
        <f t="shared" si="22"/>
        <v>2502</v>
      </c>
      <c r="D165" s="334" t="str">
        <f t="shared" si="23"/>
        <v>1000</v>
      </c>
      <c r="E165" s="334" t="str">
        <f t="shared" si="24"/>
        <v>1</v>
      </c>
      <c r="F165" s="334" t="str">
        <f t="shared" si="25"/>
        <v>0</v>
      </c>
      <c r="G165" s="334" t="str">
        <f t="shared" si="20"/>
        <v>2</v>
      </c>
      <c r="H165" s="334" t="str">
        <f t="shared" si="26"/>
        <v>4</v>
      </c>
      <c r="I165" s="334"/>
      <c r="J165" s="334"/>
      <c r="K165" s="334"/>
      <c r="M165" s="347"/>
      <c r="N165" s="1601" t="s">
        <v>120</v>
      </c>
      <c r="O165" s="1984"/>
      <c r="P165" s="1601" t="s">
        <v>355</v>
      </c>
      <c r="Q165" s="1984"/>
      <c r="R165" s="1601" t="s">
        <v>357</v>
      </c>
      <c r="S165" s="1984"/>
      <c r="T165" s="1601" t="s">
        <v>312</v>
      </c>
      <c r="U165" s="1984"/>
      <c r="V165" s="1601" t="s">
        <v>313</v>
      </c>
      <c r="W165" s="1984"/>
      <c r="X165" s="1984"/>
      <c r="Y165" s="1601" t="s">
        <v>315</v>
      </c>
      <c r="Z165" s="1984"/>
      <c r="AA165" s="1984"/>
      <c r="AB165" s="1601" t="s">
        <v>316</v>
      </c>
      <c r="AC165" s="1984"/>
      <c r="AD165" s="1601"/>
      <c r="AE165" s="1984"/>
      <c r="AF165" s="1607" t="s">
        <v>105</v>
      </c>
      <c r="AG165" s="1984"/>
      <c r="AH165" s="1984"/>
      <c r="AI165" s="1984"/>
      <c r="AJ165" s="1984"/>
      <c r="AK165" s="1984"/>
      <c r="AL165" s="1984"/>
      <c r="AM165" s="1984"/>
      <c r="AN165" s="1601" t="s">
        <v>306</v>
      </c>
      <c r="AO165" s="1984"/>
      <c r="AP165" s="1984"/>
      <c r="AQ165" s="1984"/>
      <c r="AR165" s="1984"/>
      <c r="AS165" s="1601" t="s">
        <v>307</v>
      </c>
      <c r="AT165" s="1984"/>
      <c r="AU165" s="1984"/>
      <c r="AV165" s="335" t="s">
        <v>86</v>
      </c>
      <c r="AW165" s="1606" t="s">
        <v>308</v>
      </c>
      <c r="AX165" s="1984"/>
      <c r="AY165" s="1984"/>
      <c r="AZ165" s="1984"/>
      <c r="BA165" s="1984"/>
      <c r="BB165" s="1984"/>
      <c r="BC165" s="336">
        <v>394400000</v>
      </c>
      <c r="BD165" s="336">
        <v>394400000</v>
      </c>
      <c r="BE165" s="337">
        <v>0</v>
      </c>
      <c r="BF165" s="337">
        <v>0</v>
      </c>
      <c r="BG165" s="336">
        <v>16480221</v>
      </c>
      <c r="BH165" s="336">
        <v>377919779</v>
      </c>
      <c r="BI165" s="336">
        <v>2538350</v>
      </c>
      <c r="BJ165" s="336">
        <v>13941871</v>
      </c>
      <c r="BK165" s="337">
        <v>0</v>
      </c>
      <c r="BL165" s="336">
        <v>2538350</v>
      </c>
      <c r="BM165" s="337" t="s">
        <v>463</v>
      </c>
      <c r="BN165" s="337" t="s">
        <v>463</v>
      </c>
      <c r="BO165" s="337" t="s">
        <v>463</v>
      </c>
    </row>
    <row r="166" spans="1:67" s="333" customFormat="1" x14ac:dyDescent="0.25">
      <c r="A166" s="333" t="str">
        <f t="shared" si="27"/>
        <v>C-2502-1000-1-0-2-6-10</v>
      </c>
      <c r="B166" s="334" t="str">
        <f t="shared" si="21"/>
        <v>C</v>
      </c>
      <c r="C166" s="334" t="str">
        <f t="shared" si="22"/>
        <v>2502</v>
      </c>
      <c r="D166" s="334" t="str">
        <f t="shared" si="23"/>
        <v>1000</v>
      </c>
      <c r="E166" s="334" t="str">
        <f t="shared" si="24"/>
        <v>1</v>
      </c>
      <c r="F166" s="334" t="str">
        <f t="shared" si="25"/>
        <v>0</v>
      </c>
      <c r="G166" s="334" t="str">
        <f t="shared" si="20"/>
        <v>2</v>
      </c>
      <c r="H166" s="334" t="str">
        <f t="shared" si="26"/>
        <v>6</v>
      </c>
      <c r="I166" s="334"/>
      <c r="J166" s="334"/>
      <c r="K166" s="334"/>
      <c r="M166" s="347"/>
      <c r="N166" s="1601" t="s">
        <v>120</v>
      </c>
      <c r="O166" s="1984"/>
      <c r="P166" s="1601" t="s">
        <v>355</v>
      </c>
      <c r="Q166" s="1984"/>
      <c r="R166" s="1601" t="s">
        <v>357</v>
      </c>
      <c r="S166" s="1984"/>
      <c r="T166" s="1601" t="s">
        <v>312</v>
      </c>
      <c r="U166" s="1984"/>
      <c r="V166" s="1601" t="s">
        <v>313</v>
      </c>
      <c r="W166" s="1984"/>
      <c r="X166" s="1984"/>
      <c r="Y166" s="1601" t="s">
        <v>315</v>
      </c>
      <c r="Z166" s="1984"/>
      <c r="AA166" s="1984"/>
      <c r="AB166" s="1601" t="s">
        <v>325</v>
      </c>
      <c r="AC166" s="1984"/>
      <c r="AD166" s="1601"/>
      <c r="AE166" s="1984"/>
      <c r="AF166" s="1607" t="s">
        <v>362</v>
      </c>
      <c r="AG166" s="1984"/>
      <c r="AH166" s="1984"/>
      <c r="AI166" s="1984"/>
      <c r="AJ166" s="1984"/>
      <c r="AK166" s="1984"/>
      <c r="AL166" s="1984"/>
      <c r="AM166" s="1984"/>
      <c r="AN166" s="1601" t="s">
        <v>306</v>
      </c>
      <c r="AO166" s="1984"/>
      <c r="AP166" s="1984"/>
      <c r="AQ166" s="1984"/>
      <c r="AR166" s="1984"/>
      <c r="AS166" s="1601" t="s">
        <v>307</v>
      </c>
      <c r="AT166" s="1984"/>
      <c r="AU166" s="1984"/>
      <c r="AV166" s="335" t="s">
        <v>86</v>
      </c>
      <c r="AW166" s="1606" t="s">
        <v>308</v>
      </c>
      <c r="AX166" s="1984"/>
      <c r="AY166" s="1984"/>
      <c r="AZ166" s="1984"/>
      <c r="BA166" s="1984"/>
      <c r="BB166" s="1984"/>
      <c r="BC166" s="336">
        <v>230000000</v>
      </c>
      <c r="BD166" s="336">
        <v>170000000</v>
      </c>
      <c r="BE166" s="336">
        <v>60000000</v>
      </c>
      <c r="BF166" s="337">
        <v>0</v>
      </c>
      <c r="BG166" s="337">
        <v>0</v>
      </c>
      <c r="BH166" s="336">
        <v>170000000</v>
      </c>
      <c r="BI166" s="337">
        <v>0</v>
      </c>
      <c r="BJ166" s="337">
        <v>0</v>
      </c>
      <c r="BK166" s="337">
        <v>0</v>
      </c>
      <c r="BL166" s="337">
        <v>0</v>
      </c>
      <c r="BM166" s="337" t="s">
        <v>463</v>
      </c>
      <c r="BN166" s="337" t="s">
        <v>463</v>
      </c>
      <c r="BO166" s="337" t="s">
        <v>463</v>
      </c>
    </row>
    <row r="167" spans="1:67" s="333" customFormat="1" x14ac:dyDescent="0.25">
      <c r="A167" s="333" t="str">
        <f t="shared" si="27"/>
        <v>C-2502-1000-1-0-2-11-10</v>
      </c>
      <c r="B167" s="334" t="str">
        <f t="shared" si="21"/>
        <v>C</v>
      </c>
      <c r="C167" s="334" t="str">
        <f t="shared" si="22"/>
        <v>2502</v>
      </c>
      <c r="D167" s="334" t="str">
        <f t="shared" si="23"/>
        <v>1000</v>
      </c>
      <c r="E167" s="334" t="str">
        <f t="shared" si="24"/>
        <v>1</v>
      </c>
      <c r="F167" s="334" t="str">
        <f t="shared" si="25"/>
        <v>0</v>
      </c>
      <c r="G167" s="334" t="str">
        <f t="shared" si="20"/>
        <v>2</v>
      </c>
      <c r="H167" s="334" t="str">
        <f t="shared" si="26"/>
        <v>11</v>
      </c>
      <c r="I167" s="334"/>
      <c r="J167" s="334"/>
      <c r="K167" s="334"/>
      <c r="M167" s="347"/>
      <c r="N167" s="1601" t="s">
        <v>120</v>
      </c>
      <c r="O167" s="1984"/>
      <c r="P167" s="1601" t="s">
        <v>355</v>
      </c>
      <c r="Q167" s="1984"/>
      <c r="R167" s="1601" t="s">
        <v>357</v>
      </c>
      <c r="S167" s="1984"/>
      <c r="T167" s="1601" t="s">
        <v>312</v>
      </c>
      <c r="U167" s="1984"/>
      <c r="V167" s="1601" t="s">
        <v>313</v>
      </c>
      <c r="W167" s="1984"/>
      <c r="X167" s="1984"/>
      <c r="Y167" s="1601" t="s">
        <v>315</v>
      </c>
      <c r="Z167" s="1984"/>
      <c r="AA167" s="1984"/>
      <c r="AB167" s="1601" t="s">
        <v>101</v>
      </c>
      <c r="AC167" s="1984"/>
      <c r="AD167" s="1601"/>
      <c r="AE167" s="1984"/>
      <c r="AF167" s="1607" t="s">
        <v>363</v>
      </c>
      <c r="AG167" s="1984"/>
      <c r="AH167" s="1984"/>
      <c r="AI167" s="1984"/>
      <c r="AJ167" s="1984"/>
      <c r="AK167" s="1984"/>
      <c r="AL167" s="1984"/>
      <c r="AM167" s="1984"/>
      <c r="AN167" s="1601" t="s">
        <v>306</v>
      </c>
      <c r="AO167" s="1984"/>
      <c r="AP167" s="1984"/>
      <c r="AQ167" s="1984"/>
      <c r="AR167" s="1984"/>
      <c r="AS167" s="1601" t="s">
        <v>307</v>
      </c>
      <c r="AT167" s="1984"/>
      <c r="AU167" s="1984"/>
      <c r="AV167" s="335" t="s">
        <v>86</v>
      </c>
      <c r="AW167" s="1606" t="s">
        <v>308</v>
      </c>
      <c r="AX167" s="1984"/>
      <c r="AY167" s="1984"/>
      <c r="AZ167" s="1984"/>
      <c r="BA167" s="1984"/>
      <c r="BB167" s="1984"/>
      <c r="BC167" s="336">
        <v>1200000</v>
      </c>
      <c r="BD167" s="337">
        <v>0</v>
      </c>
      <c r="BE167" s="336">
        <v>1200000</v>
      </c>
      <c r="BF167" s="337">
        <v>0</v>
      </c>
      <c r="BG167" s="337">
        <v>0</v>
      </c>
      <c r="BH167" s="337">
        <v>0</v>
      </c>
      <c r="BI167" s="337">
        <v>0</v>
      </c>
      <c r="BJ167" s="337">
        <v>0</v>
      </c>
      <c r="BK167" s="337">
        <v>0</v>
      </c>
      <c r="BL167" s="337">
        <v>0</v>
      </c>
      <c r="BM167" s="337" t="s">
        <v>463</v>
      </c>
      <c r="BN167" s="337" t="s">
        <v>463</v>
      </c>
      <c r="BO167" s="337" t="s">
        <v>463</v>
      </c>
    </row>
    <row r="168" spans="1:67" s="324" customFormat="1" x14ac:dyDescent="0.25">
      <c r="B168" s="327" t="str">
        <f t="shared" si="21"/>
        <v>C</v>
      </c>
      <c r="C168" s="327" t="str">
        <f t="shared" si="22"/>
        <v>2502</v>
      </c>
      <c r="D168" s="327" t="str">
        <f t="shared" si="23"/>
        <v>1000</v>
      </c>
      <c r="E168" s="327" t="str">
        <f t="shared" si="24"/>
        <v>1</v>
      </c>
      <c r="F168" s="327" t="str">
        <f t="shared" si="25"/>
        <v>0</v>
      </c>
      <c r="G168" s="327" t="str">
        <f t="shared" si="20"/>
        <v>3</v>
      </c>
      <c r="H168" s="327">
        <f t="shared" si="26"/>
        <v>0</v>
      </c>
      <c r="I168" s="327"/>
      <c r="J168" s="327"/>
      <c r="K168" s="327"/>
      <c r="M168" s="346"/>
      <c r="N168" s="1603" t="s">
        <v>120</v>
      </c>
      <c r="O168" s="1889"/>
      <c r="P168" s="1603" t="s">
        <v>355</v>
      </c>
      <c r="Q168" s="1889"/>
      <c r="R168" s="1603" t="s">
        <v>357</v>
      </c>
      <c r="S168" s="1889"/>
      <c r="T168" s="1603" t="s">
        <v>312</v>
      </c>
      <c r="U168" s="1889"/>
      <c r="V168" s="1603" t="s">
        <v>313</v>
      </c>
      <c r="W168" s="1889"/>
      <c r="X168" s="1889"/>
      <c r="Y168" s="1603" t="s">
        <v>322</v>
      </c>
      <c r="Z168" s="1889"/>
      <c r="AA168" s="1889"/>
      <c r="AB168" s="1603"/>
      <c r="AC168" s="1889"/>
      <c r="AD168" s="1603"/>
      <c r="AE168" s="1889"/>
      <c r="AF168" s="1605" t="s">
        <v>456</v>
      </c>
      <c r="AG168" s="1889"/>
      <c r="AH168" s="1889"/>
      <c r="AI168" s="1889"/>
      <c r="AJ168" s="1889"/>
      <c r="AK168" s="1889"/>
      <c r="AL168" s="1889"/>
      <c r="AM168" s="1889"/>
      <c r="AN168" s="1603" t="s">
        <v>306</v>
      </c>
      <c r="AO168" s="1889"/>
      <c r="AP168" s="1889"/>
      <c r="AQ168" s="1889"/>
      <c r="AR168" s="1889"/>
      <c r="AS168" s="1603" t="s">
        <v>307</v>
      </c>
      <c r="AT168" s="1889"/>
      <c r="AU168" s="1889"/>
      <c r="AV168" s="317" t="s">
        <v>319</v>
      </c>
      <c r="AW168" s="1604" t="s">
        <v>455</v>
      </c>
      <c r="AX168" s="1889"/>
      <c r="AY168" s="1889"/>
      <c r="AZ168" s="1889"/>
      <c r="BA168" s="1889"/>
      <c r="BB168" s="1889"/>
      <c r="BC168" s="318">
        <v>2815325822</v>
      </c>
      <c r="BD168" s="318">
        <v>306000000</v>
      </c>
      <c r="BE168" s="318">
        <v>2509325822</v>
      </c>
      <c r="BF168" s="319">
        <v>0</v>
      </c>
      <c r="BG168" s="319">
        <v>0</v>
      </c>
      <c r="BH168" s="318">
        <v>306000000</v>
      </c>
      <c r="BI168" s="319">
        <v>0</v>
      </c>
      <c r="BJ168" s="319">
        <v>0</v>
      </c>
      <c r="BK168" s="319">
        <v>0</v>
      </c>
      <c r="BL168" s="319">
        <v>0</v>
      </c>
      <c r="BM168" s="319" t="s">
        <v>463</v>
      </c>
      <c r="BN168" s="319" t="s">
        <v>463</v>
      </c>
      <c r="BO168" s="319" t="s">
        <v>463</v>
      </c>
    </row>
    <row r="169" spans="1:67" s="333" customFormat="1" x14ac:dyDescent="0.25">
      <c r="A169" s="333" t="str">
        <f t="shared" si="27"/>
        <v>C-2502-1000-1-0-3-1-15</v>
      </c>
      <c r="B169" s="334" t="str">
        <f t="shared" si="21"/>
        <v>C</v>
      </c>
      <c r="C169" s="334" t="str">
        <f t="shared" si="22"/>
        <v>2502</v>
      </c>
      <c r="D169" s="334" t="str">
        <f t="shared" si="23"/>
        <v>1000</v>
      </c>
      <c r="E169" s="334" t="str">
        <f t="shared" si="24"/>
        <v>1</v>
      </c>
      <c r="F169" s="334" t="str">
        <f t="shared" si="25"/>
        <v>0</v>
      </c>
      <c r="G169" s="334" t="str">
        <f t="shared" si="20"/>
        <v>3</v>
      </c>
      <c r="H169" s="334" t="str">
        <f t="shared" si="26"/>
        <v>1</v>
      </c>
      <c r="I169" s="334"/>
      <c r="J169" s="334"/>
      <c r="K169" s="334"/>
      <c r="M169" s="347"/>
      <c r="N169" s="1601" t="s">
        <v>120</v>
      </c>
      <c r="O169" s="1984"/>
      <c r="P169" s="1601" t="s">
        <v>355</v>
      </c>
      <c r="Q169" s="1984"/>
      <c r="R169" s="1601" t="s">
        <v>357</v>
      </c>
      <c r="S169" s="1984"/>
      <c r="T169" s="1601" t="s">
        <v>312</v>
      </c>
      <c r="U169" s="1984"/>
      <c r="V169" s="1601" t="s">
        <v>313</v>
      </c>
      <c r="W169" s="1984"/>
      <c r="X169" s="1984"/>
      <c r="Y169" s="1601" t="s">
        <v>322</v>
      </c>
      <c r="Z169" s="1984"/>
      <c r="AA169" s="1984"/>
      <c r="AB169" s="1601" t="s">
        <v>312</v>
      </c>
      <c r="AC169" s="1984"/>
      <c r="AD169" s="1601"/>
      <c r="AE169" s="1984"/>
      <c r="AF169" s="1607" t="s">
        <v>365</v>
      </c>
      <c r="AG169" s="1984"/>
      <c r="AH169" s="1984"/>
      <c r="AI169" s="1984"/>
      <c r="AJ169" s="1984"/>
      <c r="AK169" s="1984"/>
      <c r="AL169" s="1984"/>
      <c r="AM169" s="1984"/>
      <c r="AN169" s="1601" t="s">
        <v>306</v>
      </c>
      <c r="AO169" s="1984"/>
      <c r="AP169" s="1984"/>
      <c r="AQ169" s="1984"/>
      <c r="AR169" s="1984"/>
      <c r="AS169" s="1601" t="s">
        <v>307</v>
      </c>
      <c r="AT169" s="1984"/>
      <c r="AU169" s="1984"/>
      <c r="AV169" s="335" t="s">
        <v>319</v>
      </c>
      <c r="AW169" s="1606" t="s">
        <v>455</v>
      </c>
      <c r="AX169" s="1984"/>
      <c r="AY169" s="1984"/>
      <c r="AZ169" s="1984"/>
      <c r="BA169" s="1984"/>
      <c r="BB169" s="1984"/>
      <c r="BC169" s="336">
        <v>1217200000</v>
      </c>
      <c r="BD169" s="336">
        <v>306000000</v>
      </c>
      <c r="BE169" s="336">
        <v>911200000</v>
      </c>
      <c r="BF169" s="337">
        <v>0</v>
      </c>
      <c r="BG169" s="337">
        <v>0</v>
      </c>
      <c r="BH169" s="336">
        <v>306000000</v>
      </c>
      <c r="BI169" s="337">
        <v>0</v>
      </c>
      <c r="BJ169" s="337">
        <v>0</v>
      </c>
      <c r="BK169" s="337">
        <v>0</v>
      </c>
      <c r="BL169" s="337">
        <v>0</v>
      </c>
      <c r="BM169" s="337" t="s">
        <v>463</v>
      </c>
      <c r="BN169" s="337" t="s">
        <v>463</v>
      </c>
      <c r="BO169" s="337" t="s">
        <v>463</v>
      </c>
    </row>
    <row r="170" spans="1:67" s="333" customFormat="1" x14ac:dyDescent="0.25">
      <c r="A170" s="333" t="str">
        <f t="shared" si="27"/>
        <v>C-2502-1000-1-0-3-2-15</v>
      </c>
      <c r="B170" s="334" t="str">
        <f t="shared" si="21"/>
        <v>C</v>
      </c>
      <c r="C170" s="334" t="str">
        <f t="shared" si="22"/>
        <v>2502</v>
      </c>
      <c r="D170" s="334" t="str">
        <f t="shared" si="23"/>
        <v>1000</v>
      </c>
      <c r="E170" s="334" t="str">
        <f t="shared" si="24"/>
        <v>1</v>
      </c>
      <c r="F170" s="334" t="str">
        <f t="shared" si="25"/>
        <v>0</v>
      </c>
      <c r="G170" s="334" t="str">
        <f t="shared" si="20"/>
        <v>3</v>
      </c>
      <c r="H170" s="334" t="str">
        <f t="shared" si="26"/>
        <v>2</v>
      </c>
      <c r="I170" s="334"/>
      <c r="J170" s="334"/>
      <c r="K170" s="334"/>
      <c r="M170" s="347"/>
      <c r="N170" s="1601" t="s">
        <v>120</v>
      </c>
      <c r="O170" s="1984"/>
      <c r="P170" s="1601" t="s">
        <v>355</v>
      </c>
      <c r="Q170" s="1984"/>
      <c r="R170" s="1601" t="s">
        <v>357</v>
      </c>
      <c r="S170" s="1984"/>
      <c r="T170" s="1601" t="s">
        <v>312</v>
      </c>
      <c r="U170" s="1984"/>
      <c r="V170" s="1601" t="s">
        <v>313</v>
      </c>
      <c r="W170" s="1984"/>
      <c r="X170" s="1984"/>
      <c r="Y170" s="1601" t="s">
        <v>322</v>
      </c>
      <c r="Z170" s="1984"/>
      <c r="AA170" s="1984"/>
      <c r="AB170" s="1601" t="s">
        <v>315</v>
      </c>
      <c r="AC170" s="1984"/>
      <c r="AD170" s="1601"/>
      <c r="AE170" s="1984"/>
      <c r="AF170" s="1607" t="s">
        <v>360</v>
      </c>
      <c r="AG170" s="1984"/>
      <c r="AH170" s="1984"/>
      <c r="AI170" s="1984"/>
      <c r="AJ170" s="1984"/>
      <c r="AK170" s="1984"/>
      <c r="AL170" s="1984"/>
      <c r="AM170" s="1984"/>
      <c r="AN170" s="1601" t="s">
        <v>306</v>
      </c>
      <c r="AO170" s="1984"/>
      <c r="AP170" s="1984"/>
      <c r="AQ170" s="1984"/>
      <c r="AR170" s="1984"/>
      <c r="AS170" s="1601" t="s">
        <v>307</v>
      </c>
      <c r="AT170" s="1984"/>
      <c r="AU170" s="1984"/>
      <c r="AV170" s="335" t="s">
        <v>319</v>
      </c>
      <c r="AW170" s="1606" t="s">
        <v>455</v>
      </c>
      <c r="AX170" s="1984"/>
      <c r="AY170" s="1984"/>
      <c r="AZ170" s="1984"/>
      <c r="BA170" s="1984"/>
      <c r="BB170" s="1984"/>
      <c r="BC170" s="336">
        <v>228000000</v>
      </c>
      <c r="BD170" s="337">
        <v>0</v>
      </c>
      <c r="BE170" s="336">
        <v>228000000</v>
      </c>
      <c r="BF170" s="337">
        <v>0</v>
      </c>
      <c r="BG170" s="337">
        <v>0</v>
      </c>
      <c r="BH170" s="337">
        <v>0</v>
      </c>
      <c r="BI170" s="337">
        <v>0</v>
      </c>
      <c r="BJ170" s="337">
        <v>0</v>
      </c>
      <c r="BK170" s="337">
        <v>0</v>
      </c>
      <c r="BL170" s="337">
        <v>0</v>
      </c>
      <c r="BM170" s="337" t="s">
        <v>463</v>
      </c>
      <c r="BN170" s="337" t="s">
        <v>463</v>
      </c>
      <c r="BO170" s="337" t="s">
        <v>463</v>
      </c>
    </row>
    <row r="171" spans="1:67" s="333" customFormat="1" x14ac:dyDescent="0.25">
      <c r="A171" s="333" t="str">
        <f t="shared" si="27"/>
        <v>C-2502-1000-1-0-3-3-15</v>
      </c>
      <c r="B171" s="334" t="str">
        <f t="shared" si="21"/>
        <v>C</v>
      </c>
      <c r="C171" s="334" t="str">
        <f t="shared" si="22"/>
        <v>2502</v>
      </c>
      <c r="D171" s="334" t="str">
        <f t="shared" si="23"/>
        <v>1000</v>
      </c>
      <c r="E171" s="334" t="str">
        <f t="shared" si="24"/>
        <v>1</v>
      </c>
      <c r="F171" s="334" t="str">
        <f t="shared" si="25"/>
        <v>0</v>
      </c>
      <c r="G171" s="334" t="str">
        <f t="shared" si="20"/>
        <v>3</v>
      </c>
      <c r="H171" s="334" t="str">
        <f t="shared" si="26"/>
        <v>3</v>
      </c>
      <c r="I171" s="334"/>
      <c r="J171" s="334"/>
      <c r="K171" s="334"/>
      <c r="M171" s="347"/>
      <c r="N171" s="1601" t="s">
        <v>120</v>
      </c>
      <c r="O171" s="1984"/>
      <c r="P171" s="1601" t="s">
        <v>355</v>
      </c>
      <c r="Q171" s="1984"/>
      <c r="R171" s="1601" t="s">
        <v>357</v>
      </c>
      <c r="S171" s="1984"/>
      <c r="T171" s="1601" t="s">
        <v>312</v>
      </c>
      <c r="U171" s="1984"/>
      <c r="V171" s="1601" t="s">
        <v>313</v>
      </c>
      <c r="W171" s="1984"/>
      <c r="X171" s="1984"/>
      <c r="Y171" s="1601" t="s">
        <v>322</v>
      </c>
      <c r="Z171" s="1984"/>
      <c r="AA171" s="1984"/>
      <c r="AB171" s="1601" t="s">
        <v>322</v>
      </c>
      <c r="AC171" s="1984"/>
      <c r="AD171" s="1601"/>
      <c r="AE171" s="1984"/>
      <c r="AF171" s="1607" t="s">
        <v>361</v>
      </c>
      <c r="AG171" s="1984"/>
      <c r="AH171" s="1984"/>
      <c r="AI171" s="1984"/>
      <c r="AJ171" s="1984"/>
      <c r="AK171" s="1984"/>
      <c r="AL171" s="1984"/>
      <c r="AM171" s="1984"/>
      <c r="AN171" s="1601" t="s">
        <v>306</v>
      </c>
      <c r="AO171" s="1984"/>
      <c r="AP171" s="1984"/>
      <c r="AQ171" s="1984"/>
      <c r="AR171" s="1984"/>
      <c r="AS171" s="1601" t="s">
        <v>307</v>
      </c>
      <c r="AT171" s="1984"/>
      <c r="AU171" s="1984"/>
      <c r="AV171" s="335" t="s">
        <v>319</v>
      </c>
      <c r="AW171" s="1606" t="s">
        <v>455</v>
      </c>
      <c r="AX171" s="1984"/>
      <c r="AY171" s="1984"/>
      <c r="AZ171" s="1984"/>
      <c r="BA171" s="1984"/>
      <c r="BB171" s="1984"/>
      <c r="BC171" s="336">
        <v>164000000</v>
      </c>
      <c r="BD171" s="337">
        <v>0</v>
      </c>
      <c r="BE171" s="336">
        <v>164000000</v>
      </c>
      <c r="BF171" s="337">
        <v>0</v>
      </c>
      <c r="BG171" s="337">
        <v>0</v>
      </c>
      <c r="BH171" s="337">
        <v>0</v>
      </c>
      <c r="BI171" s="337">
        <v>0</v>
      </c>
      <c r="BJ171" s="337">
        <v>0</v>
      </c>
      <c r="BK171" s="337">
        <v>0</v>
      </c>
      <c r="BL171" s="337">
        <v>0</v>
      </c>
      <c r="BM171" s="337" t="s">
        <v>463</v>
      </c>
      <c r="BN171" s="337" t="s">
        <v>463</v>
      </c>
      <c r="BO171" s="337" t="s">
        <v>463</v>
      </c>
    </row>
    <row r="172" spans="1:67" s="333" customFormat="1" x14ac:dyDescent="0.25">
      <c r="A172" s="333" t="str">
        <f t="shared" si="27"/>
        <v>C-2502-1000-1-0-3-4-15</v>
      </c>
      <c r="B172" s="334" t="str">
        <f t="shared" si="21"/>
        <v>C</v>
      </c>
      <c r="C172" s="334" t="str">
        <f t="shared" si="22"/>
        <v>2502</v>
      </c>
      <c r="D172" s="334" t="str">
        <f t="shared" si="23"/>
        <v>1000</v>
      </c>
      <c r="E172" s="334" t="str">
        <f t="shared" si="24"/>
        <v>1</v>
      </c>
      <c r="F172" s="334" t="str">
        <f t="shared" si="25"/>
        <v>0</v>
      </c>
      <c r="G172" s="334" t="str">
        <f t="shared" si="20"/>
        <v>3</v>
      </c>
      <c r="H172" s="334" t="str">
        <f t="shared" si="26"/>
        <v>4</v>
      </c>
      <c r="I172" s="334"/>
      <c r="J172" s="334"/>
      <c r="K172" s="334"/>
      <c r="M172" s="347"/>
      <c r="N172" s="1601" t="s">
        <v>120</v>
      </c>
      <c r="O172" s="1984"/>
      <c r="P172" s="1601" t="s">
        <v>355</v>
      </c>
      <c r="Q172" s="1984"/>
      <c r="R172" s="1601" t="s">
        <v>357</v>
      </c>
      <c r="S172" s="1984"/>
      <c r="T172" s="1601" t="s">
        <v>312</v>
      </c>
      <c r="U172" s="1984"/>
      <c r="V172" s="1601" t="s">
        <v>313</v>
      </c>
      <c r="W172" s="1984"/>
      <c r="X172" s="1984"/>
      <c r="Y172" s="1601" t="s">
        <v>322</v>
      </c>
      <c r="Z172" s="1984"/>
      <c r="AA172" s="1984"/>
      <c r="AB172" s="1601" t="s">
        <v>316</v>
      </c>
      <c r="AC172" s="1984"/>
      <c r="AD172" s="1601"/>
      <c r="AE172" s="1984"/>
      <c r="AF172" s="1607" t="s">
        <v>105</v>
      </c>
      <c r="AG172" s="1984"/>
      <c r="AH172" s="1984"/>
      <c r="AI172" s="1984"/>
      <c r="AJ172" s="1984"/>
      <c r="AK172" s="1984"/>
      <c r="AL172" s="1984"/>
      <c r="AM172" s="1984"/>
      <c r="AN172" s="1601" t="s">
        <v>306</v>
      </c>
      <c r="AO172" s="1984"/>
      <c r="AP172" s="1984"/>
      <c r="AQ172" s="1984"/>
      <c r="AR172" s="1984"/>
      <c r="AS172" s="1601" t="s">
        <v>307</v>
      </c>
      <c r="AT172" s="1984"/>
      <c r="AU172" s="1984"/>
      <c r="AV172" s="335" t="s">
        <v>319</v>
      </c>
      <c r="AW172" s="1606" t="s">
        <v>455</v>
      </c>
      <c r="AX172" s="1984"/>
      <c r="AY172" s="1984"/>
      <c r="AZ172" s="1984"/>
      <c r="BA172" s="1984"/>
      <c r="BB172" s="1984"/>
      <c r="BC172" s="336">
        <v>361540000</v>
      </c>
      <c r="BD172" s="337">
        <v>0</v>
      </c>
      <c r="BE172" s="336">
        <v>361540000</v>
      </c>
      <c r="BF172" s="337">
        <v>0</v>
      </c>
      <c r="BG172" s="337">
        <v>0</v>
      </c>
      <c r="BH172" s="337">
        <v>0</v>
      </c>
      <c r="BI172" s="337">
        <v>0</v>
      </c>
      <c r="BJ172" s="337">
        <v>0</v>
      </c>
      <c r="BK172" s="337">
        <v>0</v>
      </c>
      <c r="BL172" s="337">
        <v>0</v>
      </c>
      <c r="BM172" s="337" t="s">
        <v>463</v>
      </c>
      <c r="BN172" s="337" t="s">
        <v>463</v>
      </c>
      <c r="BO172" s="337" t="s">
        <v>463</v>
      </c>
    </row>
    <row r="173" spans="1:67" s="333" customFormat="1" x14ac:dyDescent="0.25">
      <c r="A173" s="333" t="str">
        <f t="shared" si="27"/>
        <v>C-2502-1000-1-0-3-11-15</v>
      </c>
      <c r="B173" s="334" t="str">
        <f t="shared" si="21"/>
        <v>C</v>
      </c>
      <c r="C173" s="334" t="str">
        <f t="shared" si="22"/>
        <v>2502</v>
      </c>
      <c r="D173" s="334" t="str">
        <f t="shared" si="23"/>
        <v>1000</v>
      </c>
      <c r="E173" s="334" t="str">
        <f t="shared" si="24"/>
        <v>1</v>
      </c>
      <c r="F173" s="334" t="str">
        <f t="shared" si="25"/>
        <v>0</v>
      </c>
      <c r="G173" s="334" t="str">
        <f t="shared" si="20"/>
        <v>3</v>
      </c>
      <c r="H173" s="334" t="str">
        <f t="shared" si="26"/>
        <v>11</v>
      </c>
      <c r="I173" s="334"/>
      <c r="J173" s="334"/>
      <c r="K173" s="334"/>
      <c r="M173" s="347"/>
      <c r="N173" s="1601" t="s">
        <v>120</v>
      </c>
      <c r="O173" s="1984"/>
      <c r="P173" s="1601" t="s">
        <v>355</v>
      </c>
      <c r="Q173" s="1984"/>
      <c r="R173" s="1601" t="s">
        <v>357</v>
      </c>
      <c r="S173" s="1984"/>
      <c r="T173" s="1601" t="s">
        <v>312</v>
      </c>
      <c r="U173" s="1984"/>
      <c r="V173" s="1601" t="s">
        <v>313</v>
      </c>
      <c r="W173" s="1984"/>
      <c r="X173" s="1984"/>
      <c r="Y173" s="1601" t="s">
        <v>322</v>
      </c>
      <c r="Z173" s="1984"/>
      <c r="AA173" s="1984"/>
      <c r="AB173" s="1601" t="s">
        <v>101</v>
      </c>
      <c r="AC173" s="1984"/>
      <c r="AD173" s="1601"/>
      <c r="AE173" s="1984"/>
      <c r="AF173" s="1607" t="s">
        <v>363</v>
      </c>
      <c r="AG173" s="1984"/>
      <c r="AH173" s="1984"/>
      <c r="AI173" s="1984"/>
      <c r="AJ173" s="1984"/>
      <c r="AK173" s="1984"/>
      <c r="AL173" s="1984"/>
      <c r="AM173" s="1984"/>
      <c r="AN173" s="1601" t="s">
        <v>306</v>
      </c>
      <c r="AO173" s="1984"/>
      <c r="AP173" s="1984"/>
      <c r="AQ173" s="1984"/>
      <c r="AR173" s="1984"/>
      <c r="AS173" s="1601" t="s">
        <v>307</v>
      </c>
      <c r="AT173" s="1984"/>
      <c r="AU173" s="1984"/>
      <c r="AV173" s="335" t="s">
        <v>319</v>
      </c>
      <c r="AW173" s="1606" t="s">
        <v>455</v>
      </c>
      <c r="AX173" s="1984"/>
      <c r="AY173" s="1984"/>
      <c r="AZ173" s="1984"/>
      <c r="BA173" s="1984"/>
      <c r="BB173" s="1984"/>
      <c r="BC173" s="336">
        <v>844585822</v>
      </c>
      <c r="BD173" s="337">
        <v>0</v>
      </c>
      <c r="BE173" s="336">
        <v>844585822</v>
      </c>
      <c r="BF173" s="337">
        <v>0</v>
      </c>
      <c r="BG173" s="337">
        <v>0</v>
      </c>
      <c r="BH173" s="337">
        <v>0</v>
      </c>
      <c r="BI173" s="337">
        <v>0</v>
      </c>
      <c r="BJ173" s="337">
        <v>0</v>
      </c>
      <c r="BK173" s="337">
        <v>0</v>
      </c>
      <c r="BL173" s="337">
        <v>0</v>
      </c>
      <c r="BM173" s="337" t="s">
        <v>463</v>
      </c>
      <c r="BN173" s="337" t="s">
        <v>463</v>
      </c>
      <c r="BO173" s="337" t="s">
        <v>463</v>
      </c>
    </row>
    <row r="174" spans="1:67" s="324" customFormat="1" x14ac:dyDescent="0.25">
      <c r="B174" s="327" t="str">
        <f t="shared" si="21"/>
        <v>C</v>
      </c>
      <c r="C174" s="327" t="str">
        <f t="shared" si="22"/>
        <v>2502</v>
      </c>
      <c r="D174" s="327" t="str">
        <f t="shared" si="23"/>
        <v>1000</v>
      </c>
      <c r="E174" s="327" t="str">
        <f t="shared" si="24"/>
        <v>2</v>
      </c>
      <c r="F174" s="327">
        <f t="shared" si="25"/>
        <v>0</v>
      </c>
      <c r="G174" s="327">
        <f t="shared" si="20"/>
        <v>0</v>
      </c>
      <c r="H174" s="327">
        <f t="shared" si="26"/>
        <v>0</v>
      </c>
      <c r="I174" s="327"/>
      <c r="J174" s="327"/>
      <c r="K174" s="327"/>
      <c r="M174" s="346"/>
      <c r="N174" s="1608" t="s">
        <v>120</v>
      </c>
      <c r="O174" s="1889"/>
      <c r="P174" s="1608" t="s">
        <v>355</v>
      </c>
      <c r="Q174" s="1889"/>
      <c r="R174" s="1608" t="s">
        <v>357</v>
      </c>
      <c r="S174" s="1889"/>
      <c r="T174" s="1608" t="s">
        <v>315</v>
      </c>
      <c r="U174" s="1889"/>
      <c r="V174" s="1608"/>
      <c r="W174" s="1889"/>
      <c r="X174" s="1889"/>
      <c r="Y174" s="1608"/>
      <c r="Z174" s="1889"/>
      <c r="AA174" s="1889"/>
      <c r="AB174" s="1608"/>
      <c r="AC174" s="1889"/>
      <c r="AD174" s="1608"/>
      <c r="AE174" s="1889"/>
      <c r="AF174" s="1609" t="s">
        <v>351</v>
      </c>
      <c r="AG174" s="1889"/>
      <c r="AH174" s="1889"/>
      <c r="AI174" s="1889"/>
      <c r="AJ174" s="1889"/>
      <c r="AK174" s="1889"/>
      <c r="AL174" s="1889"/>
      <c r="AM174" s="1889"/>
      <c r="AN174" s="1608" t="s">
        <v>306</v>
      </c>
      <c r="AO174" s="1889"/>
      <c r="AP174" s="1889"/>
      <c r="AQ174" s="1889"/>
      <c r="AR174" s="1889"/>
      <c r="AS174" s="1608" t="s">
        <v>307</v>
      </c>
      <c r="AT174" s="1889"/>
      <c r="AU174" s="1889"/>
      <c r="AV174" s="320" t="s">
        <v>86</v>
      </c>
      <c r="AW174" s="1610" t="s">
        <v>308</v>
      </c>
      <c r="AX174" s="1889"/>
      <c r="AY174" s="1889"/>
      <c r="AZ174" s="1889"/>
      <c r="BA174" s="1889"/>
      <c r="BB174" s="1889"/>
      <c r="BC174" s="321">
        <v>1600000000</v>
      </c>
      <c r="BD174" s="321">
        <v>1273859460</v>
      </c>
      <c r="BE174" s="321">
        <v>326140540</v>
      </c>
      <c r="BF174" s="321">
        <v>323920000</v>
      </c>
      <c r="BG174" s="321">
        <v>1164813219</v>
      </c>
      <c r="BH174" s="321">
        <v>109046241</v>
      </c>
      <c r="BI174" s="321">
        <v>212144339</v>
      </c>
      <c r="BJ174" s="321">
        <v>952668880</v>
      </c>
      <c r="BK174" s="321">
        <v>201639277</v>
      </c>
      <c r="BL174" s="321">
        <v>10505062</v>
      </c>
      <c r="BM174" s="321" t="s">
        <v>635</v>
      </c>
      <c r="BN174" s="322" t="s">
        <v>463</v>
      </c>
      <c r="BO174" s="321" t="s">
        <v>636</v>
      </c>
    </row>
    <row r="175" spans="1:67" s="324" customFormat="1" ht="14.45" customHeight="1" x14ac:dyDescent="0.25">
      <c r="B175" s="327" t="str">
        <f t="shared" si="21"/>
        <v>C</v>
      </c>
      <c r="C175" s="327" t="str">
        <f t="shared" si="22"/>
        <v>2502</v>
      </c>
      <c r="D175" s="327" t="str">
        <f t="shared" si="23"/>
        <v>1000</v>
      </c>
      <c r="E175" s="327" t="str">
        <f t="shared" si="24"/>
        <v>2</v>
      </c>
      <c r="F175" s="327" t="str">
        <f t="shared" si="25"/>
        <v>0</v>
      </c>
      <c r="G175" s="327">
        <f t="shared" si="20"/>
        <v>0</v>
      </c>
      <c r="H175" s="327">
        <f t="shared" si="26"/>
        <v>0</v>
      </c>
      <c r="I175" s="327"/>
      <c r="J175" s="327"/>
      <c r="K175" s="327"/>
      <c r="M175" s="346"/>
      <c r="N175" s="1603" t="s">
        <v>120</v>
      </c>
      <c r="O175" s="1889"/>
      <c r="P175" s="1603" t="s">
        <v>355</v>
      </c>
      <c r="Q175" s="1889"/>
      <c r="R175" s="1603" t="s">
        <v>357</v>
      </c>
      <c r="S175" s="1889"/>
      <c r="T175" s="1603" t="s">
        <v>315</v>
      </c>
      <c r="U175" s="1889"/>
      <c r="V175" s="1603" t="s">
        <v>313</v>
      </c>
      <c r="W175" s="1889"/>
      <c r="X175" s="1889"/>
      <c r="Y175" s="1603"/>
      <c r="Z175" s="1889"/>
      <c r="AA175" s="1889"/>
      <c r="AB175" s="1603"/>
      <c r="AC175" s="1889"/>
      <c r="AD175" s="1603"/>
      <c r="AE175" s="1889"/>
      <c r="AF175" s="1605" t="s">
        <v>351</v>
      </c>
      <c r="AG175" s="1889"/>
      <c r="AH175" s="1889"/>
      <c r="AI175" s="1889"/>
      <c r="AJ175" s="1889"/>
      <c r="AK175" s="1889"/>
      <c r="AL175" s="1889"/>
      <c r="AM175" s="1889"/>
      <c r="AN175" s="1603" t="s">
        <v>306</v>
      </c>
      <c r="AO175" s="1889"/>
      <c r="AP175" s="1889"/>
      <c r="AQ175" s="1889"/>
      <c r="AR175" s="1889"/>
      <c r="AS175" s="1603" t="s">
        <v>307</v>
      </c>
      <c r="AT175" s="1889"/>
      <c r="AU175" s="1889"/>
      <c r="AV175" s="317" t="s">
        <v>86</v>
      </c>
      <c r="AW175" s="1604" t="s">
        <v>308</v>
      </c>
      <c r="AX175" s="1889"/>
      <c r="AY175" s="1889"/>
      <c r="AZ175" s="1889"/>
      <c r="BA175" s="1889"/>
      <c r="BB175" s="1889"/>
      <c r="BC175" s="318">
        <v>1600000000</v>
      </c>
      <c r="BD175" s="318">
        <v>1273859460</v>
      </c>
      <c r="BE175" s="318">
        <v>326140540</v>
      </c>
      <c r="BF175" s="319">
        <v>0</v>
      </c>
      <c r="BG175" s="318">
        <v>1164813219</v>
      </c>
      <c r="BH175" s="318">
        <v>109046241</v>
      </c>
      <c r="BI175" s="318">
        <v>212144339</v>
      </c>
      <c r="BJ175" s="318">
        <v>952668880</v>
      </c>
      <c r="BK175" s="318">
        <v>201639277</v>
      </c>
      <c r="BL175" s="318">
        <v>10505062</v>
      </c>
      <c r="BM175" s="318" t="s">
        <v>635</v>
      </c>
      <c r="BN175" s="319" t="s">
        <v>463</v>
      </c>
      <c r="BO175" s="318" t="s">
        <v>636</v>
      </c>
    </row>
    <row r="176" spans="1:67" x14ac:dyDescent="0.25">
      <c r="A176" s="331"/>
      <c r="B176" s="332" t="str">
        <f t="shared" si="21"/>
        <v>C</v>
      </c>
      <c r="C176" s="332" t="str">
        <f t="shared" si="22"/>
        <v>2502</v>
      </c>
      <c r="D176" s="332" t="str">
        <f t="shared" si="23"/>
        <v>1000</v>
      </c>
      <c r="E176" s="332" t="str">
        <f t="shared" si="24"/>
        <v>2</v>
      </c>
      <c r="F176" s="332" t="str">
        <f t="shared" si="25"/>
        <v>0</v>
      </c>
      <c r="G176" s="332" t="str">
        <f t="shared" si="20"/>
        <v>1</v>
      </c>
      <c r="H176" s="332">
        <f t="shared" si="26"/>
        <v>0</v>
      </c>
      <c r="I176" s="332"/>
      <c r="J176" s="332"/>
      <c r="K176" s="332"/>
      <c r="L176" s="331"/>
      <c r="M176" s="349"/>
      <c r="N176" s="1985" t="s">
        <v>120</v>
      </c>
      <c r="O176" s="1583"/>
      <c r="P176" s="1985" t="s">
        <v>355</v>
      </c>
      <c r="Q176" s="1583"/>
      <c r="R176" s="1985" t="s">
        <v>357</v>
      </c>
      <c r="S176" s="1583"/>
      <c r="T176" s="1985" t="s">
        <v>315</v>
      </c>
      <c r="U176" s="1583"/>
      <c r="V176" s="1985" t="s">
        <v>313</v>
      </c>
      <c r="W176" s="1583"/>
      <c r="X176" s="1583"/>
      <c r="Y176" s="1985" t="s">
        <v>312</v>
      </c>
      <c r="Z176" s="1583"/>
      <c r="AA176" s="1583"/>
      <c r="AB176" s="1985"/>
      <c r="AC176" s="1583"/>
      <c r="AD176" s="1985"/>
      <c r="AE176" s="1583"/>
      <c r="AF176" s="1987" t="s">
        <v>364</v>
      </c>
      <c r="AG176" s="1583"/>
      <c r="AH176" s="1583"/>
      <c r="AI176" s="1583"/>
      <c r="AJ176" s="1583"/>
      <c r="AK176" s="1583"/>
      <c r="AL176" s="1583"/>
      <c r="AM176" s="1583"/>
      <c r="AN176" s="1985" t="s">
        <v>306</v>
      </c>
      <c r="AO176" s="1583"/>
      <c r="AP176" s="1583"/>
      <c r="AQ176" s="1583"/>
      <c r="AR176" s="1583"/>
      <c r="AS176" s="1985" t="s">
        <v>307</v>
      </c>
      <c r="AT176" s="1583"/>
      <c r="AU176" s="1583"/>
      <c r="AV176" s="343" t="s">
        <v>86</v>
      </c>
      <c r="AW176" s="1986" t="s">
        <v>308</v>
      </c>
      <c r="AX176" s="1583"/>
      <c r="AY176" s="1583"/>
      <c r="AZ176" s="1583"/>
      <c r="BA176" s="1583"/>
      <c r="BB176" s="1583"/>
      <c r="BC176" s="344">
        <v>382300000</v>
      </c>
      <c r="BD176" s="344">
        <v>205000000</v>
      </c>
      <c r="BE176" s="344">
        <v>177300000</v>
      </c>
      <c r="BF176" s="345">
        <v>0</v>
      </c>
      <c r="BG176" s="344">
        <v>202068259</v>
      </c>
      <c r="BH176" s="344">
        <v>2931741</v>
      </c>
      <c r="BI176" s="344">
        <v>55263850</v>
      </c>
      <c r="BJ176" s="344">
        <v>146804409</v>
      </c>
      <c r="BK176" s="344">
        <v>54688556</v>
      </c>
      <c r="BL176" s="344">
        <v>575294</v>
      </c>
      <c r="BM176" s="344" t="s">
        <v>637</v>
      </c>
      <c r="BN176" s="345" t="s">
        <v>463</v>
      </c>
      <c r="BO176" s="344" t="s">
        <v>636</v>
      </c>
    </row>
    <row r="177" spans="1:67" s="333" customFormat="1" x14ac:dyDescent="0.25">
      <c r="A177" s="333" t="str">
        <f t="shared" ref="A177:A187" si="28">+B177&amp;"-"&amp;C177&amp;"-"&amp;D177&amp;"-"&amp;E177&amp;"-"&amp;F177&amp;"-"&amp;G177&amp;"-"&amp;H177&amp;"-"&amp;AV177</f>
        <v>C-2502-1000-2-0-1-1-10</v>
      </c>
      <c r="B177" s="334" t="str">
        <f t="shared" si="21"/>
        <v>C</v>
      </c>
      <c r="C177" s="334" t="str">
        <f t="shared" si="22"/>
        <v>2502</v>
      </c>
      <c r="D177" s="334" t="str">
        <f t="shared" si="23"/>
        <v>1000</v>
      </c>
      <c r="E177" s="334" t="str">
        <f t="shared" si="24"/>
        <v>2</v>
      </c>
      <c r="F177" s="334" t="str">
        <f t="shared" si="25"/>
        <v>0</v>
      </c>
      <c r="G177" s="334" t="str">
        <f t="shared" si="20"/>
        <v>1</v>
      </c>
      <c r="H177" s="334" t="str">
        <f t="shared" si="26"/>
        <v>1</v>
      </c>
      <c r="I177" s="334"/>
      <c r="J177" s="334"/>
      <c r="K177" s="334"/>
      <c r="M177" s="347"/>
      <c r="N177" s="1601" t="s">
        <v>120</v>
      </c>
      <c r="O177" s="1984"/>
      <c r="P177" s="1601" t="s">
        <v>355</v>
      </c>
      <c r="Q177" s="1984"/>
      <c r="R177" s="1601" t="s">
        <v>357</v>
      </c>
      <c r="S177" s="1984"/>
      <c r="T177" s="1601" t="s">
        <v>315</v>
      </c>
      <c r="U177" s="1984"/>
      <c r="V177" s="1601" t="s">
        <v>313</v>
      </c>
      <c r="W177" s="1984"/>
      <c r="X177" s="1984"/>
      <c r="Y177" s="1601" t="s">
        <v>312</v>
      </c>
      <c r="Z177" s="1984"/>
      <c r="AA177" s="1984"/>
      <c r="AB177" s="1601" t="s">
        <v>312</v>
      </c>
      <c r="AC177" s="1984"/>
      <c r="AD177" s="1601"/>
      <c r="AE177" s="1984"/>
      <c r="AF177" s="1607" t="s">
        <v>365</v>
      </c>
      <c r="AG177" s="1984"/>
      <c r="AH177" s="1984"/>
      <c r="AI177" s="1984"/>
      <c r="AJ177" s="1984"/>
      <c r="AK177" s="1984"/>
      <c r="AL177" s="1984"/>
      <c r="AM177" s="1984"/>
      <c r="AN177" s="1601" t="s">
        <v>306</v>
      </c>
      <c r="AO177" s="1984"/>
      <c r="AP177" s="1984"/>
      <c r="AQ177" s="1984"/>
      <c r="AR177" s="1984"/>
      <c r="AS177" s="1601" t="s">
        <v>307</v>
      </c>
      <c r="AT177" s="1984"/>
      <c r="AU177" s="1984"/>
      <c r="AV177" s="335" t="s">
        <v>86</v>
      </c>
      <c r="AW177" s="1606" t="s">
        <v>308</v>
      </c>
      <c r="AX177" s="1984"/>
      <c r="AY177" s="1984"/>
      <c r="AZ177" s="1984"/>
      <c r="BA177" s="1984"/>
      <c r="BB177" s="1984"/>
      <c r="BC177" s="336">
        <v>177300000</v>
      </c>
      <c r="BD177" s="337">
        <v>0</v>
      </c>
      <c r="BE177" s="336">
        <v>177300000</v>
      </c>
      <c r="BF177" s="337">
        <v>0</v>
      </c>
      <c r="BG177" s="337">
        <v>0</v>
      </c>
      <c r="BH177" s="337">
        <v>0</v>
      </c>
      <c r="BI177" s="337">
        <v>0</v>
      </c>
      <c r="BJ177" s="337">
        <v>0</v>
      </c>
      <c r="BK177" s="337">
        <v>0</v>
      </c>
      <c r="BL177" s="337">
        <v>0</v>
      </c>
      <c r="BM177" s="337" t="s">
        <v>463</v>
      </c>
      <c r="BN177" s="337" t="s">
        <v>463</v>
      </c>
      <c r="BO177" s="337" t="s">
        <v>463</v>
      </c>
    </row>
    <row r="178" spans="1:67" s="333" customFormat="1" x14ac:dyDescent="0.25">
      <c r="A178" s="333" t="str">
        <f t="shared" si="28"/>
        <v>C-2502-1000-2-0-1-2-10</v>
      </c>
      <c r="B178" s="334" t="str">
        <f t="shared" si="21"/>
        <v>C</v>
      </c>
      <c r="C178" s="334" t="str">
        <f t="shared" si="22"/>
        <v>2502</v>
      </c>
      <c r="D178" s="334" t="str">
        <f t="shared" si="23"/>
        <v>1000</v>
      </c>
      <c r="E178" s="334" t="str">
        <f t="shared" si="24"/>
        <v>2</v>
      </c>
      <c r="F178" s="334" t="str">
        <f t="shared" si="25"/>
        <v>0</v>
      </c>
      <c r="G178" s="334" t="str">
        <f t="shared" si="20"/>
        <v>1</v>
      </c>
      <c r="H178" s="334" t="str">
        <f t="shared" si="26"/>
        <v>2</v>
      </c>
      <c r="I178" s="334"/>
      <c r="J178" s="334"/>
      <c r="K178" s="334"/>
      <c r="M178" s="347"/>
      <c r="N178" s="1601" t="s">
        <v>120</v>
      </c>
      <c r="O178" s="1984"/>
      <c r="P178" s="1601" t="s">
        <v>355</v>
      </c>
      <c r="Q178" s="1984"/>
      <c r="R178" s="1601" t="s">
        <v>357</v>
      </c>
      <c r="S178" s="1984"/>
      <c r="T178" s="1601" t="s">
        <v>315</v>
      </c>
      <c r="U178" s="1984"/>
      <c r="V178" s="1601" t="s">
        <v>313</v>
      </c>
      <c r="W178" s="1984"/>
      <c r="X178" s="1984"/>
      <c r="Y178" s="1601" t="s">
        <v>312</v>
      </c>
      <c r="Z178" s="1984"/>
      <c r="AA178" s="1984"/>
      <c r="AB178" s="1601" t="s">
        <v>315</v>
      </c>
      <c r="AC178" s="1984"/>
      <c r="AD178" s="1601"/>
      <c r="AE178" s="1984"/>
      <c r="AF178" s="1607" t="s">
        <v>360</v>
      </c>
      <c r="AG178" s="1984"/>
      <c r="AH178" s="1984"/>
      <c r="AI178" s="1984"/>
      <c r="AJ178" s="1984"/>
      <c r="AK178" s="1984"/>
      <c r="AL178" s="1984"/>
      <c r="AM178" s="1984"/>
      <c r="AN178" s="1601" t="s">
        <v>306</v>
      </c>
      <c r="AO178" s="1984"/>
      <c r="AP178" s="1984"/>
      <c r="AQ178" s="1984"/>
      <c r="AR178" s="1984"/>
      <c r="AS178" s="1601" t="s">
        <v>307</v>
      </c>
      <c r="AT178" s="1984"/>
      <c r="AU178" s="1984"/>
      <c r="AV178" s="335" t="s">
        <v>86</v>
      </c>
      <c r="AW178" s="1606" t="s">
        <v>308</v>
      </c>
      <c r="AX178" s="1984"/>
      <c r="AY178" s="1984"/>
      <c r="AZ178" s="1984"/>
      <c r="BA178" s="1984"/>
      <c r="BB178" s="1984"/>
      <c r="BC178" s="336">
        <v>175000000</v>
      </c>
      <c r="BD178" s="336">
        <v>175000000</v>
      </c>
      <c r="BE178" s="337">
        <v>0</v>
      </c>
      <c r="BF178" s="337">
        <v>0</v>
      </c>
      <c r="BG178" s="336">
        <v>175000000</v>
      </c>
      <c r="BH178" s="337">
        <v>0</v>
      </c>
      <c r="BI178" s="336">
        <v>35000000</v>
      </c>
      <c r="BJ178" s="336">
        <v>140000000</v>
      </c>
      <c r="BK178" s="336">
        <v>35000000</v>
      </c>
      <c r="BL178" s="337">
        <v>0</v>
      </c>
      <c r="BM178" s="336" t="s">
        <v>638</v>
      </c>
      <c r="BN178" s="337" t="s">
        <v>463</v>
      </c>
      <c r="BO178" s="337" t="s">
        <v>463</v>
      </c>
    </row>
    <row r="179" spans="1:67" s="333" customFormat="1" x14ac:dyDescent="0.25">
      <c r="A179" s="333" t="str">
        <f t="shared" si="28"/>
        <v>C-2502-1000-2-0-1-3-10</v>
      </c>
      <c r="B179" s="334" t="str">
        <f t="shared" si="21"/>
        <v>C</v>
      </c>
      <c r="C179" s="334" t="str">
        <f t="shared" si="22"/>
        <v>2502</v>
      </c>
      <c r="D179" s="334" t="str">
        <f t="shared" si="23"/>
        <v>1000</v>
      </c>
      <c r="E179" s="334" t="str">
        <f t="shared" si="24"/>
        <v>2</v>
      </c>
      <c r="F179" s="334" t="str">
        <f t="shared" si="25"/>
        <v>0</v>
      </c>
      <c r="G179" s="334" t="str">
        <f t="shared" si="20"/>
        <v>1</v>
      </c>
      <c r="H179" s="334" t="str">
        <f t="shared" si="26"/>
        <v>3</v>
      </c>
      <c r="I179" s="334"/>
      <c r="J179" s="334"/>
      <c r="K179" s="334"/>
      <c r="M179" s="347"/>
      <c r="N179" s="1601" t="s">
        <v>120</v>
      </c>
      <c r="O179" s="1984"/>
      <c r="P179" s="1601" t="s">
        <v>355</v>
      </c>
      <c r="Q179" s="1984"/>
      <c r="R179" s="1601" t="s">
        <v>357</v>
      </c>
      <c r="S179" s="1984"/>
      <c r="T179" s="1601" t="s">
        <v>315</v>
      </c>
      <c r="U179" s="1984"/>
      <c r="V179" s="1601" t="s">
        <v>313</v>
      </c>
      <c r="W179" s="1984"/>
      <c r="X179" s="1984"/>
      <c r="Y179" s="1601" t="s">
        <v>312</v>
      </c>
      <c r="Z179" s="1984"/>
      <c r="AA179" s="1984"/>
      <c r="AB179" s="1601" t="s">
        <v>322</v>
      </c>
      <c r="AC179" s="1984"/>
      <c r="AD179" s="1601"/>
      <c r="AE179" s="1984"/>
      <c r="AF179" s="1607" t="s">
        <v>361</v>
      </c>
      <c r="AG179" s="1984"/>
      <c r="AH179" s="1984"/>
      <c r="AI179" s="1984"/>
      <c r="AJ179" s="1984"/>
      <c r="AK179" s="1984"/>
      <c r="AL179" s="1984"/>
      <c r="AM179" s="1984"/>
      <c r="AN179" s="1601" t="s">
        <v>306</v>
      </c>
      <c r="AO179" s="1984"/>
      <c r="AP179" s="1984"/>
      <c r="AQ179" s="1984"/>
      <c r="AR179" s="1984"/>
      <c r="AS179" s="1601" t="s">
        <v>307</v>
      </c>
      <c r="AT179" s="1984"/>
      <c r="AU179" s="1984"/>
      <c r="AV179" s="335" t="s">
        <v>86</v>
      </c>
      <c r="AW179" s="1606" t="s">
        <v>308</v>
      </c>
      <c r="AX179" s="1984"/>
      <c r="AY179" s="1984"/>
      <c r="AZ179" s="1984"/>
      <c r="BA179" s="1984"/>
      <c r="BB179" s="1984"/>
      <c r="BC179" s="336">
        <v>5000000</v>
      </c>
      <c r="BD179" s="336">
        <v>5000000</v>
      </c>
      <c r="BE179" s="337">
        <v>0</v>
      </c>
      <c r="BF179" s="337">
        <v>0</v>
      </c>
      <c r="BG179" s="336">
        <v>5000000</v>
      </c>
      <c r="BH179" s="337">
        <v>0</v>
      </c>
      <c r="BI179" s="336">
        <v>504590</v>
      </c>
      <c r="BJ179" s="336">
        <v>4495410</v>
      </c>
      <c r="BK179" s="336">
        <v>504590</v>
      </c>
      <c r="BL179" s="337">
        <v>0</v>
      </c>
      <c r="BM179" s="336" t="s">
        <v>639</v>
      </c>
      <c r="BN179" s="337" t="s">
        <v>463</v>
      </c>
      <c r="BO179" s="336" t="s">
        <v>636</v>
      </c>
    </row>
    <row r="180" spans="1:67" s="333" customFormat="1" ht="14.45" customHeight="1" x14ac:dyDescent="0.25">
      <c r="A180" s="333" t="str">
        <f t="shared" si="28"/>
        <v>C-2502-1000-2-0-1-4-10</v>
      </c>
      <c r="B180" s="334" t="str">
        <f t="shared" si="21"/>
        <v>C</v>
      </c>
      <c r="C180" s="334" t="str">
        <f t="shared" si="22"/>
        <v>2502</v>
      </c>
      <c r="D180" s="334" t="str">
        <f t="shared" si="23"/>
        <v>1000</v>
      </c>
      <c r="E180" s="334" t="str">
        <f t="shared" si="24"/>
        <v>2</v>
      </c>
      <c r="F180" s="334" t="str">
        <f t="shared" si="25"/>
        <v>0</v>
      </c>
      <c r="G180" s="334" t="str">
        <f t="shared" si="20"/>
        <v>1</v>
      </c>
      <c r="H180" s="334" t="str">
        <f t="shared" si="26"/>
        <v>4</v>
      </c>
      <c r="I180" s="334"/>
      <c r="J180" s="334"/>
      <c r="K180" s="334"/>
      <c r="M180" s="347"/>
      <c r="N180" s="1601" t="s">
        <v>120</v>
      </c>
      <c r="O180" s="1984"/>
      <c r="P180" s="1601" t="s">
        <v>355</v>
      </c>
      <c r="Q180" s="1984"/>
      <c r="R180" s="1601" t="s">
        <v>357</v>
      </c>
      <c r="S180" s="1984"/>
      <c r="T180" s="1601" t="s">
        <v>315</v>
      </c>
      <c r="U180" s="1984"/>
      <c r="V180" s="1601" t="s">
        <v>313</v>
      </c>
      <c r="W180" s="1984"/>
      <c r="X180" s="1984"/>
      <c r="Y180" s="1601" t="s">
        <v>312</v>
      </c>
      <c r="Z180" s="1984"/>
      <c r="AA180" s="1984"/>
      <c r="AB180" s="1601" t="s">
        <v>316</v>
      </c>
      <c r="AC180" s="1984"/>
      <c r="AD180" s="1601"/>
      <c r="AE180" s="1984"/>
      <c r="AF180" s="1607" t="s">
        <v>105</v>
      </c>
      <c r="AG180" s="1984"/>
      <c r="AH180" s="1984"/>
      <c r="AI180" s="1984"/>
      <c r="AJ180" s="1984"/>
      <c r="AK180" s="1984"/>
      <c r="AL180" s="1984"/>
      <c r="AM180" s="1984"/>
      <c r="AN180" s="1601" t="s">
        <v>306</v>
      </c>
      <c r="AO180" s="1984"/>
      <c r="AP180" s="1984"/>
      <c r="AQ180" s="1984"/>
      <c r="AR180" s="1984"/>
      <c r="AS180" s="1601" t="s">
        <v>307</v>
      </c>
      <c r="AT180" s="1984"/>
      <c r="AU180" s="1984"/>
      <c r="AV180" s="335" t="s">
        <v>86</v>
      </c>
      <c r="AW180" s="1606" t="s">
        <v>308</v>
      </c>
      <c r="AX180" s="1984"/>
      <c r="AY180" s="1984"/>
      <c r="AZ180" s="1984"/>
      <c r="BA180" s="1984"/>
      <c r="BB180" s="1984"/>
      <c r="BC180" s="336">
        <v>25000000</v>
      </c>
      <c r="BD180" s="336">
        <v>25000000</v>
      </c>
      <c r="BE180" s="337">
        <v>0</v>
      </c>
      <c r="BF180" s="337">
        <v>0</v>
      </c>
      <c r="BG180" s="336">
        <v>22068259</v>
      </c>
      <c r="BH180" s="336">
        <v>2931741</v>
      </c>
      <c r="BI180" s="336">
        <v>19759260</v>
      </c>
      <c r="BJ180" s="336">
        <v>2308999</v>
      </c>
      <c r="BK180" s="336">
        <v>19183966</v>
      </c>
      <c r="BL180" s="336">
        <v>575294</v>
      </c>
      <c r="BM180" s="336" t="s">
        <v>640</v>
      </c>
      <c r="BN180" s="337" t="s">
        <v>463</v>
      </c>
      <c r="BO180" s="337" t="s">
        <v>463</v>
      </c>
    </row>
    <row r="181" spans="1:67" s="324" customFormat="1" ht="14.45" customHeight="1" x14ac:dyDescent="0.25">
      <c r="B181" s="327" t="str">
        <f t="shared" si="21"/>
        <v>C</v>
      </c>
      <c r="C181" s="327" t="str">
        <f t="shared" si="22"/>
        <v>2502</v>
      </c>
      <c r="D181" s="327" t="str">
        <f t="shared" si="23"/>
        <v>1000</v>
      </c>
      <c r="E181" s="327" t="str">
        <f t="shared" si="24"/>
        <v>2</v>
      </c>
      <c r="F181" s="327" t="str">
        <f t="shared" si="25"/>
        <v>0</v>
      </c>
      <c r="G181" s="327" t="str">
        <f t="shared" si="20"/>
        <v>2</v>
      </c>
      <c r="H181" s="327">
        <f t="shared" si="26"/>
        <v>0</v>
      </c>
      <c r="I181" s="327"/>
      <c r="J181" s="327"/>
      <c r="K181" s="327"/>
      <c r="M181" s="346"/>
      <c r="N181" s="1603" t="s">
        <v>120</v>
      </c>
      <c r="O181" s="1889"/>
      <c r="P181" s="1603" t="s">
        <v>355</v>
      </c>
      <c r="Q181" s="1889"/>
      <c r="R181" s="1603" t="s">
        <v>357</v>
      </c>
      <c r="S181" s="1889"/>
      <c r="T181" s="1603" t="s">
        <v>315</v>
      </c>
      <c r="U181" s="1889"/>
      <c r="V181" s="1603" t="s">
        <v>313</v>
      </c>
      <c r="W181" s="1889"/>
      <c r="X181" s="1889"/>
      <c r="Y181" s="1603" t="s">
        <v>315</v>
      </c>
      <c r="Z181" s="1889"/>
      <c r="AA181" s="1889"/>
      <c r="AB181" s="1603"/>
      <c r="AC181" s="1889"/>
      <c r="AD181" s="1603"/>
      <c r="AE181" s="1889"/>
      <c r="AF181" s="1605" t="s">
        <v>359</v>
      </c>
      <c r="AG181" s="1889"/>
      <c r="AH181" s="1889"/>
      <c r="AI181" s="1889"/>
      <c r="AJ181" s="1889"/>
      <c r="AK181" s="1889"/>
      <c r="AL181" s="1889"/>
      <c r="AM181" s="1889"/>
      <c r="AN181" s="1603" t="s">
        <v>306</v>
      </c>
      <c r="AO181" s="1889"/>
      <c r="AP181" s="1889"/>
      <c r="AQ181" s="1889"/>
      <c r="AR181" s="1889"/>
      <c r="AS181" s="1603" t="s">
        <v>307</v>
      </c>
      <c r="AT181" s="1889"/>
      <c r="AU181" s="1889"/>
      <c r="AV181" s="317" t="s">
        <v>86</v>
      </c>
      <c r="AW181" s="1604" t="s">
        <v>308</v>
      </c>
      <c r="AX181" s="1889"/>
      <c r="AY181" s="1889"/>
      <c r="AZ181" s="1889"/>
      <c r="BA181" s="1889"/>
      <c r="BB181" s="1889"/>
      <c r="BC181" s="318">
        <v>1217700000</v>
      </c>
      <c r="BD181" s="318">
        <v>1068859460</v>
      </c>
      <c r="BE181" s="318">
        <v>148840540</v>
      </c>
      <c r="BF181" s="319">
        <v>0</v>
      </c>
      <c r="BG181" s="318">
        <v>962744960</v>
      </c>
      <c r="BH181" s="318">
        <v>106114500</v>
      </c>
      <c r="BI181" s="318">
        <v>156880489</v>
      </c>
      <c r="BJ181" s="318">
        <v>805864471</v>
      </c>
      <c r="BK181" s="318">
        <v>146950721</v>
      </c>
      <c r="BL181" s="318">
        <v>9929768</v>
      </c>
      <c r="BM181" s="318" t="s">
        <v>641</v>
      </c>
      <c r="BN181" s="319" t="s">
        <v>463</v>
      </c>
      <c r="BO181" s="319" t="s">
        <v>463</v>
      </c>
    </row>
    <row r="182" spans="1:67" s="333" customFormat="1" x14ac:dyDescent="0.25">
      <c r="A182" s="333" t="str">
        <f t="shared" si="28"/>
        <v>C-2502-1000-2-0-2-1-10</v>
      </c>
      <c r="B182" s="334" t="str">
        <f t="shared" si="21"/>
        <v>C</v>
      </c>
      <c r="C182" s="334" t="str">
        <f t="shared" si="22"/>
        <v>2502</v>
      </c>
      <c r="D182" s="334" t="str">
        <f t="shared" si="23"/>
        <v>1000</v>
      </c>
      <c r="E182" s="334" t="str">
        <f t="shared" si="24"/>
        <v>2</v>
      </c>
      <c r="F182" s="334" t="str">
        <f t="shared" si="25"/>
        <v>0</v>
      </c>
      <c r="G182" s="334" t="str">
        <f t="shared" si="20"/>
        <v>2</v>
      </c>
      <c r="H182" s="334" t="str">
        <f t="shared" si="26"/>
        <v>1</v>
      </c>
      <c r="I182" s="334"/>
      <c r="J182" s="334"/>
      <c r="K182" s="334"/>
      <c r="M182" s="347"/>
      <c r="N182" s="1601" t="s">
        <v>120</v>
      </c>
      <c r="O182" s="1984"/>
      <c r="P182" s="1601" t="s">
        <v>355</v>
      </c>
      <c r="Q182" s="1984"/>
      <c r="R182" s="1601" t="s">
        <v>357</v>
      </c>
      <c r="S182" s="1984"/>
      <c r="T182" s="1601" t="s">
        <v>315</v>
      </c>
      <c r="U182" s="1984"/>
      <c r="V182" s="1601" t="s">
        <v>313</v>
      </c>
      <c r="W182" s="1984"/>
      <c r="X182" s="1984"/>
      <c r="Y182" s="1601" t="s">
        <v>315</v>
      </c>
      <c r="Z182" s="1984"/>
      <c r="AA182" s="1984"/>
      <c r="AB182" s="1601" t="s">
        <v>312</v>
      </c>
      <c r="AC182" s="1984"/>
      <c r="AD182" s="1601"/>
      <c r="AE182" s="1984"/>
      <c r="AF182" s="1607" t="s">
        <v>365</v>
      </c>
      <c r="AG182" s="1984"/>
      <c r="AH182" s="1984"/>
      <c r="AI182" s="1984"/>
      <c r="AJ182" s="1984"/>
      <c r="AK182" s="1984"/>
      <c r="AL182" s="1984"/>
      <c r="AM182" s="1984"/>
      <c r="AN182" s="1601" t="s">
        <v>306</v>
      </c>
      <c r="AO182" s="1984"/>
      <c r="AP182" s="1984"/>
      <c r="AQ182" s="1984"/>
      <c r="AR182" s="1984"/>
      <c r="AS182" s="1601" t="s">
        <v>307</v>
      </c>
      <c r="AT182" s="1984"/>
      <c r="AU182" s="1984"/>
      <c r="AV182" s="335" t="s">
        <v>86</v>
      </c>
      <c r="AW182" s="1606" t="s">
        <v>308</v>
      </c>
      <c r="AX182" s="1984"/>
      <c r="AY182" s="1984"/>
      <c r="AZ182" s="1984"/>
      <c r="BA182" s="1984"/>
      <c r="BB182" s="1984"/>
      <c r="BC182" s="336">
        <v>172000000</v>
      </c>
      <c r="BD182" s="336">
        <v>171600000</v>
      </c>
      <c r="BE182" s="336">
        <v>400000</v>
      </c>
      <c r="BF182" s="337">
        <v>0</v>
      </c>
      <c r="BG182" s="336">
        <v>165600000</v>
      </c>
      <c r="BH182" s="336">
        <v>6000000</v>
      </c>
      <c r="BI182" s="336">
        <v>11440000</v>
      </c>
      <c r="BJ182" s="336">
        <v>154160000</v>
      </c>
      <c r="BK182" s="336">
        <v>11440000</v>
      </c>
      <c r="BL182" s="337">
        <v>0</v>
      </c>
      <c r="BM182" s="336" t="s">
        <v>642</v>
      </c>
      <c r="BN182" s="337" t="s">
        <v>463</v>
      </c>
      <c r="BO182" s="337" t="s">
        <v>463</v>
      </c>
    </row>
    <row r="183" spans="1:67" s="333" customFormat="1" x14ac:dyDescent="0.25">
      <c r="A183" s="333" t="str">
        <f t="shared" si="28"/>
        <v>C-2502-1000-2-0-2-2-10</v>
      </c>
      <c r="B183" s="334" t="str">
        <f t="shared" si="21"/>
        <v>C</v>
      </c>
      <c r="C183" s="334" t="str">
        <f t="shared" si="22"/>
        <v>2502</v>
      </c>
      <c r="D183" s="334" t="str">
        <f t="shared" si="23"/>
        <v>1000</v>
      </c>
      <c r="E183" s="334" t="str">
        <f t="shared" si="24"/>
        <v>2</v>
      </c>
      <c r="F183" s="334" t="str">
        <f t="shared" si="25"/>
        <v>0</v>
      </c>
      <c r="G183" s="334" t="str">
        <f t="shared" si="20"/>
        <v>2</v>
      </c>
      <c r="H183" s="334" t="str">
        <f t="shared" si="26"/>
        <v>2</v>
      </c>
      <c r="I183" s="334"/>
      <c r="J183" s="334"/>
      <c r="K183" s="334"/>
      <c r="M183" s="347"/>
      <c r="N183" s="1601" t="s">
        <v>120</v>
      </c>
      <c r="O183" s="1984"/>
      <c r="P183" s="1601" t="s">
        <v>355</v>
      </c>
      <c r="Q183" s="1984"/>
      <c r="R183" s="1601" t="s">
        <v>357</v>
      </c>
      <c r="S183" s="1984"/>
      <c r="T183" s="1601" t="s">
        <v>315</v>
      </c>
      <c r="U183" s="1984"/>
      <c r="V183" s="1601" t="s">
        <v>313</v>
      </c>
      <c r="W183" s="1984"/>
      <c r="X183" s="1984"/>
      <c r="Y183" s="1601" t="s">
        <v>315</v>
      </c>
      <c r="Z183" s="1984"/>
      <c r="AA183" s="1984"/>
      <c r="AB183" s="1601" t="s">
        <v>315</v>
      </c>
      <c r="AC183" s="1984"/>
      <c r="AD183" s="1601"/>
      <c r="AE183" s="1984"/>
      <c r="AF183" s="1607" t="s">
        <v>360</v>
      </c>
      <c r="AG183" s="1984"/>
      <c r="AH183" s="1984"/>
      <c r="AI183" s="1984"/>
      <c r="AJ183" s="1984"/>
      <c r="AK183" s="1984"/>
      <c r="AL183" s="1984"/>
      <c r="AM183" s="1984"/>
      <c r="AN183" s="1601" t="s">
        <v>306</v>
      </c>
      <c r="AO183" s="1984"/>
      <c r="AP183" s="1984"/>
      <c r="AQ183" s="1984"/>
      <c r="AR183" s="1984"/>
      <c r="AS183" s="1601" t="s">
        <v>307</v>
      </c>
      <c r="AT183" s="1984"/>
      <c r="AU183" s="1984"/>
      <c r="AV183" s="335" t="s">
        <v>86</v>
      </c>
      <c r="AW183" s="1606" t="s">
        <v>308</v>
      </c>
      <c r="AX183" s="1984"/>
      <c r="AY183" s="1984"/>
      <c r="AZ183" s="1984"/>
      <c r="BA183" s="1984"/>
      <c r="BB183" s="1984"/>
      <c r="BC183" s="336">
        <v>633400000</v>
      </c>
      <c r="BD183" s="336">
        <v>633400000</v>
      </c>
      <c r="BE183" s="337">
        <v>0</v>
      </c>
      <c r="BF183" s="337">
        <v>0</v>
      </c>
      <c r="BG183" s="336">
        <v>633400000</v>
      </c>
      <c r="BH183" s="337">
        <v>0</v>
      </c>
      <c r="BI183" s="336">
        <v>126680000</v>
      </c>
      <c r="BJ183" s="336">
        <v>506720000</v>
      </c>
      <c r="BK183" s="336">
        <v>126680000</v>
      </c>
      <c r="BL183" s="337">
        <v>0</v>
      </c>
      <c r="BM183" s="336" t="s">
        <v>643</v>
      </c>
      <c r="BN183" s="337" t="s">
        <v>463</v>
      </c>
      <c r="BO183" s="337" t="s">
        <v>463</v>
      </c>
    </row>
    <row r="184" spans="1:67" s="333" customFormat="1" x14ac:dyDescent="0.25">
      <c r="A184" s="333" t="str">
        <f t="shared" si="28"/>
        <v>C-2502-1000-2-0-2-3-10</v>
      </c>
      <c r="B184" s="334" t="str">
        <f t="shared" si="21"/>
        <v>C</v>
      </c>
      <c r="C184" s="334" t="str">
        <f t="shared" si="22"/>
        <v>2502</v>
      </c>
      <c r="D184" s="334" t="str">
        <f t="shared" si="23"/>
        <v>1000</v>
      </c>
      <c r="E184" s="334" t="str">
        <f t="shared" si="24"/>
        <v>2</v>
      </c>
      <c r="F184" s="334" t="str">
        <f t="shared" si="25"/>
        <v>0</v>
      </c>
      <c r="G184" s="334" t="str">
        <f t="shared" si="20"/>
        <v>2</v>
      </c>
      <c r="H184" s="334" t="str">
        <f t="shared" si="26"/>
        <v>3</v>
      </c>
      <c r="I184" s="334"/>
      <c r="J184" s="334"/>
      <c r="K184" s="334"/>
      <c r="M184" s="347"/>
      <c r="N184" s="1601" t="s">
        <v>120</v>
      </c>
      <c r="O184" s="1984"/>
      <c r="P184" s="1601" t="s">
        <v>355</v>
      </c>
      <c r="Q184" s="1984"/>
      <c r="R184" s="1601" t="s">
        <v>357</v>
      </c>
      <c r="S184" s="1984"/>
      <c r="T184" s="1601" t="s">
        <v>315</v>
      </c>
      <c r="U184" s="1984"/>
      <c r="V184" s="1601" t="s">
        <v>313</v>
      </c>
      <c r="W184" s="1984"/>
      <c r="X184" s="1984"/>
      <c r="Y184" s="1601" t="s">
        <v>315</v>
      </c>
      <c r="Z184" s="1984"/>
      <c r="AA184" s="1984"/>
      <c r="AB184" s="1601" t="s">
        <v>322</v>
      </c>
      <c r="AC184" s="1984"/>
      <c r="AD184" s="1601"/>
      <c r="AE184" s="1984"/>
      <c r="AF184" s="1607" t="s">
        <v>361</v>
      </c>
      <c r="AG184" s="1984"/>
      <c r="AH184" s="1984"/>
      <c r="AI184" s="1984"/>
      <c r="AJ184" s="1984"/>
      <c r="AK184" s="1984"/>
      <c r="AL184" s="1984"/>
      <c r="AM184" s="1984"/>
      <c r="AN184" s="1601" t="s">
        <v>306</v>
      </c>
      <c r="AO184" s="1984"/>
      <c r="AP184" s="1984"/>
      <c r="AQ184" s="1984"/>
      <c r="AR184" s="1984"/>
      <c r="AS184" s="1601" t="s">
        <v>307</v>
      </c>
      <c r="AT184" s="1984"/>
      <c r="AU184" s="1984"/>
      <c r="AV184" s="335" t="s">
        <v>86</v>
      </c>
      <c r="AW184" s="1606" t="s">
        <v>308</v>
      </c>
      <c r="AX184" s="1984"/>
      <c r="AY184" s="1984"/>
      <c r="AZ184" s="1984"/>
      <c r="BA184" s="1984"/>
      <c r="BB184" s="1984"/>
      <c r="BC184" s="336">
        <v>120000000</v>
      </c>
      <c r="BD184" s="336">
        <v>120000000</v>
      </c>
      <c r="BE184" s="337">
        <v>0</v>
      </c>
      <c r="BF184" s="337">
        <v>0</v>
      </c>
      <c r="BG184" s="336">
        <v>120000000</v>
      </c>
      <c r="BH184" s="337">
        <v>0</v>
      </c>
      <c r="BI184" s="336">
        <v>2201129</v>
      </c>
      <c r="BJ184" s="336">
        <v>117798871</v>
      </c>
      <c r="BK184" s="336">
        <v>2201129</v>
      </c>
      <c r="BL184" s="337">
        <v>0</v>
      </c>
      <c r="BM184" s="336" t="s">
        <v>644</v>
      </c>
      <c r="BN184" s="337" t="s">
        <v>463</v>
      </c>
      <c r="BO184" s="337" t="s">
        <v>463</v>
      </c>
    </row>
    <row r="185" spans="1:67" s="333" customFormat="1" ht="14.45" customHeight="1" x14ac:dyDescent="0.25">
      <c r="A185" s="333" t="str">
        <f t="shared" si="28"/>
        <v>C-2502-1000-2-0-2-4-10</v>
      </c>
      <c r="B185" s="334" t="str">
        <f t="shared" si="21"/>
        <v>C</v>
      </c>
      <c r="C185" s="334" t="str">
        <f t="shared" si="22"/>
        <v>2502</v>
      </c>
      <c r="D185" s="334" t="str">
        <f t="shared" si="23"/>
        <v>1000</v>
      </c>
      <c r="E185" s="334" t="str">
        <f t="shared" si="24"/>
        <v>2</v>
      </c>
      <c r="F185" s="334" t="str">
        <f t="shared" si="25"/>
        <v>0</v>
      </c>
      <c r="G185" s="334" t="str">
        <f t="shared" si="20"/>
        <v>2</v>
      </c>
      <c r="H185" s="334" t="str">
        <f t="shared" si="26"/>
        <v>4</v>
      </c>
      <c r="I185" s="334"/>
      <c r="J185" s="334"/>
      <c r="K185" s="334"/>
      <c r="M185" s="347"/>
      <c r="N185" s="1601" t="s">
        <v>120</v>
      </c>
      <c r="O185" s="1984"/>
      <c r="P185" s="1601" t="s">
        <v>355</v>
      </c>
      <c r="Q185" s="1984"/>
      <c r="R185" s="1601" t="s">
        <v>357</v>
      </c>
      <c r="S185" s="1984"/>
      <c r="T185" s="1601" t="s">
        <v>315</v>
      </c>
      <c r="U185" s="1984"/>
      <c r="V185" s="1601" t="s">
        <v>313</v>
      </c>
      <c r="W185" s="1984"/>
      <c r="X185" s="1984"/>
      <c r="Y185" s="1601" t="s">
        <v>315</v>
      </c>
      <c r="Z185" s="1984"/>
      <c r="AA185" s="1984"/>
      <c r="AB185" s="1601" t="s">
        <v>316</v>
      </c>
      <c r="AC185" s="1984"/>
      <c r="AD185" s="1601"/>
      <c r="AE185" s="1984"/>
      <c r="AF185" s="1607" t="s">
        <v>105</v>
      </c>
      <c r="AG185" s="1984"/>
      <c r="AH185" s="1984"/>
      <c r="AI185" s="1984"/>
      <c r="AJ185" s="1984"/>
      <c r="AK185" s="1984"/>
      <c r="AL185" s="1984"/>
      <c r="AM185" s="1984"/>
      <c r="AN185" s="1601" t="s">
        <v>306</v>
      </c>
      <c r="AO185" s="1984"/>
      <c r="AP185" s="1984"/>
      <c r="AQ185" s="1984"/>
      <c r="AR185" s="1984"/>
      <c r="AS185" s="1601" t="s">
        <v>307</v>
      </c>
      <c r="AT185" s="1984"/>
      <c r="AU185" s="1984"/>
      <c r="AV185" s="335" t="s">
        <v>86</v>
      </c>
      <c r="AW185" s="1606" t="s">
        <v>308</v>
      </c>
      <c r="AX185" s="1984"/>
      <c r="AY185" s="1984"/>
      <c r="AZ185" s="1984"/>
      <c r="BA185" s="1984"/>
      <c r="BB185" s="1984"/>
      <c r="BC185" s="336">
        <v>140000000</v>
      </c>
      <c r="BD185" s="336">
        <v>140000000</v>
      </c>
      <c r="BE185" s="337">
        <v>0</v>
      </c>
      <c r="BF185" s="337">
        <v>0</v>
      </c>
      <c r="BG185" s="336">
        <v>39885500</v>
      </c>
      <c r="BH185" s="336">
        <v>100114500</v>
      </c>
      <c r="BI185" s="336">
        <v>12699900</v>
      </c>
      <c r="BJ185" s="336">
        <v>27185600</v>
      </c>
      <c r="BK185" s="336">
        <v>2770132</v>
      </c>
      <c r="BL185" s="336">
        <v>9929768</v>
      </c>
      <c r="BM185" s="336" t="s">
        <v>645</v>
      </c>
      <c r="BN185" s="337" t="s">
        <v>463</v>
      </c>
      <c r="BO185" s="337" t="s">
        <v>463</v>
      </c>
    </row>
    <row r="186" spans="1:67" s="333" customFormat="1" x14ac:dyDescent="0.25">
      <c r="A186" s="333" t="str">
        <f t="shared" si="28"/>
        <v>C-2502-1000-2-0-2-6-10</v>
      </c>
      <c r="B186" s="334" t="str">
        <f t="shared" si="21"/>
        <v>C</v>
      </c>
      <c r="C186" s="334" t="str">
        <f t="shared" si="22"/>
        <v>2502</v>
      </c>
      <c r="D186" s="334" t="str">
        <f t="shared" si="23"/>
        <v>1000</v>
      </c>
      <c r="E186" s="334" t="str">
        <f t="shared" si="24"/>
        <v>2</v>
      </c>
      <c r="F186" s="334" t="str">
        <f t="shared" si="25"/>
        <v>0</v>
      </c>
      <c r="G186" s="334" t="str">
        <f t="shared" si="20"/>
        <v>2</v>
      </c>
      <c r="H186" s="334" t="str">
        <f t="shared" si="26"/>
        <v>6</v>
      </c>
      <c r="I186" s="334"/>
      <c r="J186" s="334"/>
      <c r="K186" s="334"/>
      <c r="M186" s="347"/>
      <c r="N186" s="1601" t="s">
        <v>120</v>
      </c>
      <c r="O186" s="1984"/>
      <c r="P186" s="1601" t="s">
        <v>355</v>
      </c>
      <c r="Q186" s="1984"/>
      <c r="R186" s="1601" t="s">
        <v>357</v>
      </c>
      <c r="S186" s="1984"/>
      <c r="T186" s="1601" t="s">
        <v>315</v>
      </c>
      <c r="U186" s="1984"/>
      <c r="V186" s="1601" t="s">
        <v>313</v>
      </c>
      <c r="W186" s="1984"/>
      <c r="X186" s="1984"/>
      <c r="Y186" s="1601" t="s">
        <v>315</v>
      </c>
      <c r="Z186" s="1984"/>
      <c r="AA186" s="1984"/>
      <c r="AB186" s="1601" t="s">
        <v>325</v>
      </c>
      <c r="AC186" s="1984"/>
      <c r="AD186" s="1601"/>
      <c r="AE186" s="1984"/>
      <c r="AF186" s="1607" t="s">
        <v>362</v>
      </c>
      <c r="AG186" s="1984"/>
      <c r="AH186" s="1984"/>
      <c r="AI186" s="1984"/>
      <c r="AJ186" s="1984"/>
      <c r="AK186" s="1984"/>
      <c r="AL186" s="1984"/>
      <c r="AM186" s="1984"/>
      <c r="AN186" s="1601" t="s">
        <v>306</v>
      </c>
      <c r="AO186" s="1984"/>
      <c r="AP186" s="1984"/>
      <c r="AQ186" s="1984"/>
      <c r="AR186" s="1984"/>
      <c r="AS186" s="1601" t="s">
        <v>307</v>
      </c>
      <c r="AT186" s="1984"/>
      <c r="AU186" s="1984"/>
      <c r="AV186" s="335" t="s">
        <v>86</v>
      </c>
      <c r="AW186" s="1606" t="s">
        <v>308</v>
      </c>
      <c r="AX186" s="1984"/>
      <c r="AY186" s="1984"/>
      <c r="AZ186" s="1984"/>
      <c r="BA186" s="1984"/>
      <c r="BB186" s="1984"/>
      <c r="BC186" s="336">
        <v>70000000</v>
      </c>
      <c r="BD186" s="337">
        <v>0</v>
      </c>
      <c r="BE186" s="336">
        <v>70000000</v>
      </c>
      <c r="BF186" s="337">
        <v>0</v>
      </c>
      <c r="BG186" s="337">
        <v>0</v>
      </c>
      <c r="BH186" s="337">
        <v>0</v>
      </c>
      <c r="BI186" s="337">
        <v>0</v>
      </c>
      <c r="BJ186" s="337">
        <v>0</v>
      </c>
      <c r="BK186" s="337">
        <v>0</v>
      </c>
      <c r="BL186" s="337">
        <v>0</v>
      </c>
      <c r="BM186" s="337" t="s">
        <v>463</v>
      </c>
      <c r="BN186" s="337" t="s">
        <v>463</v>
      </c>
      <c r="BO186" s="337" t="s">
        <v>463</v>
      </c>
    </row>
    <row r="187" spans="1:67" s="333" customFormat="1" x14ac:dyDescent="0.25">
      <c r="A187" s="333" t="str">
        <f t="shared" si="28"/>
        <v>C-2502-1000-2-0-2-11-10</v>
      </c>
      <c r="B187" s="334" t="str">
        <f t="shared" si="21"/>
        <v>C</v>
      </c>
      <c r="C187" s="334" t="str">
        <f t="shared" si="22"/>
        <v>2502</v>
      </c>
      <c r="D187" s="334" t="str">
        <f t="shared" si="23"/>
        <v>1000</v>
      </c>
      <c r="E187" s="334" t="str">
        <f t="shared" si="24"/>
        <v>2</v>
      </c>
      <c r="F187" s="334" t="str">
        <f t="shared" si="25"/>
        <v>0</v>
      </c>
      <c r="G187" s="334" t="str">
        <f t="shared" si="20"/>
        <v>2</v>
      </c>
      <c r="H187" s="334" t="str">
        <f t="shared" si="26"/>
        <v>11</v>
      </c>
      <c r="I187" s="334"/>
      <c r="J187" s="334"/>
      <c r="K187" s="334"/>
      <c r="M187" s="347"/>
      <c r="N187" s="1601" t="s">
        <v>120</v>
      </c>
      <c r="O187" s="1984"/>
      <c r="P187" s="1601" t="s">
        <v>355</v>
      </c>
      <c r="Q187" s="1984"/>
      <c r="R187" s="1601" t="s">
        <v>357</v>
      </c>
      <c r="S187" s="1984"/>
      <c r="T187" s="1601" t="s">
        <v>315</v>
      </c>
      <c r="U187" s="1984"/>
      <c r="V187" s="1601" t="s">
        <v>313</v>
      </c>
      <c r="W187" s="1984"/>
      <c r="X187" s="1984"/>
      <c r="Y187" s="1601" t="s">
        <v>315</v>
      </c>
      <c r="Z187" s="1984"/>
      <c r="AA187" s="1984"/>
      <c r="AB187" s="1601" t="s">
        <v>101</v>
      </c>
      <c r="AC187" s="1984"/>
      <c r="AD187" s="1601"/>
      <c r="AE187" s="1984"/>
      <c r="AF187" s="1607" t="s">
        <v>363</v>
      </c>
      <c r="AG187" s="1984"/>
      <c r="AH187" s="1984"/>
      <c r="AI187" s="1984"/>
      <c r="AJ187" s="1984"/>
      <c r="AK187" s="1984"/>
      <c r="AL187" s="1984"/>
      <c r="AM187" s="1984"/>
      <c r="AN187" s="1601" t="s">
        <v>306</v>
      </c>
      <c r="AO187" s="1984"/>
      <c r="AP187" s="1984"/>
      <c r="AQ187" s="1984"/>
      <c r="AR187" s="1984"/>
      <c r="AS187" s="1601" t="s">
        <v>307</v>
      </c>
      <c r="AT187" s="1984"/>
      <c r="AU187" s="1984"/>
      <c r="AV187" s="335" t="s">
        <v>86</v>
      </c>
      <c r="AW187" s="1606" t="s">
        <v>308</v>
      </c>
      <c r="AX187" s="1984"/>
      <c r="AY187" s="1984"/>
      <c r="AZ187" s="1984"/>
      <c r="BA187" s="1984"/>
      <c r="BB187" s="1984"/>
      <c r="BC187" s="336">
        <v>82300000</v>
      </c>
      <c r="BD187" s="336">
        <v>3859460</v>
      </c>
      <c r="BE187" s="336">
        <v>78440540</v>
      </c>
      <c r="BF187" s="337">
        <v>0</v>
      </c>
      <c r="BG187" s="336">
        <v>3859460</v>
      </c>
      <c r="BH187" s="337">
        <v>0</v>
      </c>
      <c r="BI187" s="336">
        <v>3859460</v>
      </c>
      <c r="BJ187" s="337">
        <v>0</v>
      </c>
      <c r="BK187" s="336">
        <v>3859460</v>
      </c>
      <c r="BL187" s="337">
        <v>0</v>
      </c>
      <c r="BM187" s="336" t="s">
        <v>646</v>
      </c>
      <c r="BN187" s="337" t="s">
        <v>463</v>
      </c>
      <c r="BO187" s="337" t="s">
        <v>463</v>
      </c>
    </row>
    <row r="188" spans="1:67" s="324" customFormat="1" x14ac:dyDescent="0.25">
      <c r="B188" s="327" t="str">
        <f t="shared" si="21"/>
        <v>C</v>
      </c>
      <c r="C188" s="327" t="str">
        <f t="shared" si="22"/>
        <v>2502</v>
      </c>
      <c r="D188" s="327" t="str">
        <f t="shared" si="23"/>
        <v>1000</v>
      </c>
      <c r="E188" s="327" t="str">
        <f t="shared" si="24"/>
        <v>3</v>
      </c>
      <c r="F188" s="327">
        <f t="shared" si="25"/>
        <v>0</v>
      </c>
      <c r="G188" s="327">
        <f t="shared" si="20"/>
        <v>0</v>
      </c>
      <c r="H188" s="327">
        <f t="shared" si="26"/>
        <v>0</v>
      </c>
      <c r="I188" s="327"/>
      <c r="J188" s="327"/>
      <c r="K188" s="327"/>
      <c r="M188" s="346"/>
      <c r="N188" s="1608" t="s">
        <v>120</v>
      </c>
      <c r="O188" s="1889"/>
      <c r="P188" s="1608" t="s">
        <v>355</v>
      </c>
      <c r="Q188" s="1889"/>
      <c r="R188" s="1608" t="s">
        <v>357</v>
      </c>
      <c r="S188" s="1889"/>
      <c r="T188" s="1608" t="s">
        <v>322</v>
      </c>
      <c r="U188" s="1889"/>
      <c r="V188" s="1608"/>
      <c r="W188" s="1889"/>
      <c r="X188" s="1889"/>
      <c r="Y188" s="1608"/>
      <c r="Z188" s="1889"/>
      <c r="AA188" s="1889"/>
      <c r="AB188" s="1608"/>
      <c r="AC188" s="1889"/>
      <c r="AD188" s="1608"/>
      <c r="AE188" s="1889"/>
      <c r="AF188" s="1609" t="s">
        <v>353</v>
      </c>
      <c r="AG188" s="1889"/>
      <c r="AH188" s="1889"/>
      <c r="AI188" s="1889"/>
      <c r="AJ188" s="1889"/>
      <c r="AK188" s="1889"/>
      <c r="AL188" s="1889"/>
      <c r="AM188" s="1889"/>
      <c r="AN188" s="1608" t="s">
        <v>306</v>
      </c>
      <c r="AO188" s="1889"/>
      <c r="AP188" s="1889"/>
      <c r="AQ188" s="1889"/>
      <c r="AR188" s="1889"/>
      <c r="AS188" s="1608" t="s">
        <v>307</v>
      </c>
      <c r="AT188" s="1889"/>
      <c r="AU188" s="1889"/>
      <c r="AV188" s="320" t="s">
        <v>86</v>
      </c>
      <c r="AW188" s="1610" t="s">
        <v>308</v>
      </c>
      <c r="AX188" s="1889"/>
      <c r="AY188" s="1889"/>
      <c r="AZ188" s="1889"/>
      <c r="BA188" s="1889"/>
      <c r="BB188" s="1889"/>
      <c r="BC188" s="321">
        <v>2500000000</v>
      </c>
      <c r="BD188" s="321">
        <v>1864366881</v>
      </c>
      <c r="BE188" s="321">
        <v>635633119</v>
      </c>
      <c r="BF188" s="321">
        <v>1000000000</v>
      </c>
      <c r="BG188" s="321">
        <v>1408767332</v>
      </c>
      <c r="BH188" s="321">
        <v>455599549</v>
      </c>
      <c r="BI188" s="321">
        <v>293430762</v>
      </c>
      <c r="BJ188" s="321">
        <v>1115336570</v>
      </c>
      <c r="BK188" s="321">
        <v>276279646</v>
      </c>
      <c r="BL188" s="321">
        <v>17151116</v>
      </c>
      <c r="BM188" s="321" t="s">
        <v>647</v>
      </c>
      <c r="BN188" s="322" t="s">
        <v>463</v>
      </c>
      <c r="BO188" s="322" t="s">
        <v>463</v>
      </c>
    </row>
    <row r="189" spans="1:67" s="324" customFormat="1" ht="14.45" customHeight="1" x14ac:dyDescent="0.25">
      <c r="B189" s="327" t="str">
        <f t="shared" si="21"/>
        <v>C</v>
      </c>
      <c r="C189" s="327" t="str">
        <f t="shared" si="22"/>
        <v>2502</v>
      </c>
      <c r="D189" s="327" t="str">
        <f t="shared" si="23"/>
        <v>1000</v>
      </c>
      <c r="E189" s="327" t="str">
        <f t="shared" si="24"/>
        <v>3</v>
      </c>
      <c r="F189" s="327" t="str">
        <f t="shared" si="25"/>
        <v>0</v>
      </c>
      <c r="G189" s="327">
        <f t="shared" si="20"/>
        <v>0</v>
      </c>
      <c r="H189" s="327">
        <f t="shared" si="26"/>
        <v>0</v>
      </c>
      <c r="I189" s="327"/>
      <c r="J189" s="327"/>
      <c r="K189" s="327"/>
      <c r="M189" s="346"/>
      <c r="N189" s="1603" t="s">
        <v>120</v>
      </c>
      <c r="O189" s="1889"/>
      <c r="P189" s="1603" t="s">
        <v>355</v>
      </c>
      <c r="Q189" s="1889"/>
      <c r="R189" s="1603" t="s">
        <v>357</v>
      </c>
      <c r="S189" s="1889"/>
      <c r="T189" s="1603" t="s">
        <v>322</v>
      </c>
      <c r="U189" s="1889"/>
      <c r="V189" s="1603" t="s">
        <v>313</v>
      </c>
      <c r="W189" s="1889"/>
      <c r="X189" s="1889"/>
      <c r="Y189" s="1603"/>
      <c r="Z189" s="1889"/>
      <c r="AA189" s="1889"/>
      <c r="AB189" s="1603"/>
      <c r="AC189" s="1889"/>
      <c r="AD189" s="1603"/>
      <c r="AE189" s="1889"/>
      <c r="AF189" s="1605" t="s">
        <v>353</v>
      </c>
      <c r="AG189" s="1889"/>
      <c r="AH189" s="1889"/>
      <c r="AI189" s="1889"/>
      <c r="AJ189" s="1889"/>
      <c r="AK189" s="1889"/>
      <c r="AL189" s="1889"/>
      <c r="AM189" s="1889"/>
      <c r="AN189" s="1603" t="s">
        <v>306</v>
      </c>
      <c r="AO189" s="1889"/>
      <c r="AP189" s="1889"/>
      <c r="AQ189" s="1889"/>
      <c r="AR189" s="1889"/>
      <c r="AS189" s="1603" t="s">
        <v>307</v>
      </c>
      <c r="AT189" s="1889"/>
      <c r="AU189" s="1889"/>
      <c r="AV189" s="317" t="s">
        <v>86</v>
      </c>
      <c r="AW189" s="1604" t="s">
        <v>308</v>
      </c>
      <c r="AX189" s="1889"/>
      <c r="AY189" s="1889"/>
      <c r="AZ189" s="1889"/>
      <c r="BA189" s="1889"/>
      <c r="BB189" s="1889"/>
      <c r="BC189" s="318">
        <v>2500000000</v>
      </c>
      <c r="BD189" s="318">
        <v>1864366881</v>
      </c>
      <c r="BE189" s="318">
        <v>635633119</v>
      </c>
      <c r="BF189" s="319">
        <v>0</v>
      </c>
      <c r="BG189" s="318">
        <v>1408767332</v>
      </c>
      <c r="BH189" s="318">
        <v>455599549</v>
      </c>
      <c r="BI189" s="318">
        <v>293430762</v>
      </c>
      <c r="BJ189" s="318">
        <v>1115336570</v>
      </c>
      <c r="BK189" s="318">
        <v>276279646</v>
      </c>
      <c r="BL189" s="318">
        <v>17151116</v>
      </c>
      <c r="BM189" s="318" t="s">
        <v>647</v>
      </c>
      <c r="BN189" s="319" t="s">
        <v>463</v>
      </c>
      <c r="BO189" s="319" t="s">
        <v>463</v>
      </c>
    </row>
    <row r="190" spans="1:67" s="324" customFormat="1" x14ac:dyDescent="0.25">
      <c r="B190" s="327" t="str">
        <f t="shared" si="21"/>
        <v>C</v>
      </c>
      <c r="C190" s="327" t="str">
        <f t="shared" si="22"/>
        <v>2502</v>
      </c>
      <c r="D190" s="327" t="str">
        <f t="shared" si="23"/>
        <v>1000</v>
      </c>
      <c r="E190" s="327" t="str">
        <f t="shared" si="24"/>
        <v>3</v>
      </c>
      <c r="F190" s="327" t="str">
        <f t="shared" si="25"/>
        <v>0</v>
      </c>
      <c r="G190" s="327" t="str">
        <f t="shared" si="20"/>
        <v>1</v>
      </c>
      <c r="H190" s="327">
        <f t="shared" si="26"/>
        <v>0</v>
      </c>
      <c r="I190" s="327"/>
      <c r="J190" s="327"/>
      <c r="K190" s="327"/>
      <c r="M190" s="346"/>
      <c r="N190" s="1603" t="s">
        <v>120</v>
      </c>
      <c r="O190" s="1889"/>
      <c r="P190" s="1603" t="s">
        <v>355</v>
      </c>
      <c r="Q190" s="1889"/>
      <c r="R190" s="1603" t="s">
        <v>357</v>
      </c>
      <c r="S190" s="1889"/>
      <c r="T190" s="1603" t="s">
        <v>322</v>
      </c>
      <c r="U190" s="1889"/>
      <c r="V190" s="1603" t="s">
        <v>313</v>
      </c>
      <c r="W190" s="1889"/>
      <c r="X190" s="1889"/>
      <c r="Y190" s="1603" t="s">
        <v>312</v>
      </c>
      <c r="Z190" s="1889"/>
      <c r="AA190" s="1889"/>
      <c r="AB190" s="1603"/>
      <c r="AC190" s="1889"/>
      <c r="AD190" s="1603"/>
      <c r="AE190" s="1889"/>
      <c r="AF190" s="1605" t="s">
        <v>364</v>
      </c>
      <c r="AG190" s="1889"/>
      <c r="AH190" s="1889"/>
      <c r="AI190" s="1889"/>
      <c r="AJ190" s="1889"/>
      <c r="AK190" s="1889"/>
      <c r="AL190" s="1889"/>
      <c r="AM190" s="1889"/>
      <c r="AN190" s="1603" t="s">
        <v>306</v>
      </c>
      <c r="AO190" s="1889"/>
      <c r="AP190" s="1889"/>
      <c r="AQ190" s="1889"/>
      <c r="AR190" s="1889"/>
      <c r="AS190" s="1603" t="s">
        <v>307</v>
      </c>
      <c r="AT190" s="1889"/>
      <c r="AU190" s="1889"/>
      <c r="AV190" s="317" t="s">
        <v>86</v>
      </c>
      <c r="AW190" s="1604" t="s">
        <v>308</v>
      </c>
      <c r="AX190" s="1889"/>
      <c r="AY190" s="1889"/>
      <c r="AZ190" s="1889"/>
      <c r="BA190" s="1889"/>
      <c r="BB190" s="1889"/>
      <c r="BC190" s="319">
        <v>0</v>
      </c>
      <c r="BD190" s="319">
        <v>0</v>
      </c>
      <c r="BE190" s="319">
        <v>0</v>
      </c>
      <c r="BF190" s="319">
        <v>0</v>
      </c>
      <c r="BG190" s="319">
        <v>0</v>
      </c>
      <c r="BH190" s="319">
        <v>0</v>
      </c>
      <c r="BI190" s="319">
        <v>0</v>
      </c>
      <c r="BJ190" s="319">
        <v>0</v>
      </c>
      <c r="BK190" s="319">
        <v>0</v>
      </c>
      <c r="BL190" s="319">
        <v>0</v>
      </c>
      <c r="BM190" s="319" t="s">
        <v>463</v>
      </c>
      <c r="BN190" s="319" t="s">
        <v>463</v>
      </c>
      <c r="BO190" s="319" t="s">
        <v>463</v>
      </c>
    </row>
    <row r="191" spans="1:67" s="333" customFormat="1" x14ac:dyDescent="0.25">
      <c r="A191" s="333" t="str">
        <f>+B191&amp;"-"&amp;C191&amp;"-"&amp;D191&amp;"-"&amp;E191&amp;"-"&amp;F191&amp;"-"&amp;G191&amp;"-"&amp;H191&amp;"-"&amp;AV191</f>
        <v>C-2502-1000-3-0-1-4-10</v>
      </c>
      <c r="B191" s="334" t="str">
        <f t="shared" si="21"/>
        <v>C</v>
      </c>
      <c r="C191" s="334" t="str">
        <f t="shared" si="22"/>
        <v>2502</v>
      </c>
      <c r="D191" s="334" t="str">
        <f t="shared" si="23"/>
        <v>1000</v>
      </c>
      <c r="E191" s="334" t="str">
        <f t="shared" si="24"/>
        <v>3</v>
      </c>
      <c r="F191" s="334" t="str">
        <f t="shared" si="25"/>
        <v>0</v>
      </c>
      <c r="G191" s="334" t="str">
        <f t="shared" si="20"/>
        <v>1</v>
      </c>
      <c r="H191" s="334" t="str">
        <f t="shared" si="26"/>
        <v>4</v>
      </c>
      <c r="I191" s="334"/>
      <c r="J191" s="334"/>
      <c r="K191" s="334"/>
      <c r="M191" s="347"/>
      <c r="N191" s="1601" t="s">
        <v>120</v>
      </c>
      <c r="O191" s="1984"/>
      <c r="P191" s="1601" t="s">
        <v>355</v>
      </c>
      <c r="Q191" s="1984"/>
      <c r="R191" s="1601" t="s">
        <v>357</v>
      </c>
      <c r="S191" s="1984"/>
      <c r="T191" s="1601" t="s">
        <v>322</v>
      </c>
      <c r="U191" s="1984"/>
      <c r="V191" s="1601" t="s">
        <v>313</v>
      </c>
      <c r="W191" s="1984"/>
      <c r="X191" s="1984"/>
      <c r="Y191" s="1601" t="s">
        <v>312</v>
      </c>
      <c r="Z191" s="1984"/>
      <c r="AA191" s="1984"/>
      <c r="AB191" s="1601" t="s">
        <v>316</v>
      </c>
      <c r="AC191" s="1984"/>
      <c r="AD191" s="1601"/>
      <c r="AE191" s="1984"/>
      <c r="AF191" s="1607" t="s">
        <v>105</v>
      </c>
      <c r="AG191" s="1984"/>
      <c r="AH191" s="1984"/>
      <c r="AI191" s="1984"/>
      <c r="AJ191" s="1984"/>
      <c r="AK191" s="1984"/>
      <c r="AL191" s="1984"/>
      <c r="AM191" s="1984"/>
      <c r="AN191" s="1601" t="s">
        <v>306</v>
      </c>
      <c r="AO191" s="1984"/>
      <c r="AP191" s="1984"/>
      <c r="AQ191" s="1984"/>
      <c r="AR191" s="1984"/>
      <c r="AS191" s="1601" t="s">
        <v>307</v>
      </c>
      <c r="AT191" s="1984"/>
      <c r="AU191" s="1984"/>
      <c r="AV191" s="335" t="s">
        <v>86</v>
      </c>
      <c r="AW191" s="1606" t="s">
        <v>308</v>
      </c>
      <c r="AX191" s="1984"/>
      <c r="AY191" s="1984"/>
      <c r="AZ191" s="1984"/>
      <c r="BA191" s="1984"/>
      <c r="BB191" s="1984"/>
      <c r="BC191" s="337">
        <v>0</v>
      </c>
      <c r="BD191" s="337">
        <v>0</v>
      </c>
      <c r="BE191" s="337">
        <v>0</v>
      </c>
      <c r="BF191" s="337">
        <v>0</v>
      </c>
      <c r="BG191" s="337">
        <v>0</v>
      </c>
      <c r="BH191" s="337">
        <v>0</v>
      </c>
      <c r="BI191" s="337">
        <v>0</v>
      </c>
      <c r="BJ191" s="337">
        <v>0</v>
      </c>
      <c r="BK191" s="337">
        <v>0</v>
      </c>
      <c r="BL191" s="337">
        <v>0</v>
      </c>
      <c r="BM191" s="337" t="s">
        <v>463</v>
      </c>
      <c r="BN191" s="337" t="s">
        <v>463</v>
      </c>
      <c r="BO191" s="337" t="s">
        <v>463</v>
      </c>
    </row>
    <row r="192" spans="1:67" s="324" customFormat="1" ht="14.45" customHeight="1" x14ac:dyDescent="0.25">
      <c r="B192" s="327" t="str">
        <f t="shared" si="21"/>
        <v>C</v>
      </c>
      <c r="C192" s="327" t="str">
        <f t="shared" si="22"/>
        <v>2502</v>
      </c>
      <c r="D192" s="327" t="str">
        <f t="shared" si="23"/>
        <v>1000</v>
      </c>
      <c r="E192" s="327" t="str">
        <f t="shared" si="24"/>
        <v>3</v>
      </c>
      <c r="F192" s="327" t="str">
        <f t="shared" si="25"/>
        <v>0</v>
      </c>
      <c r="G192" s="327" t="str">
        <f t="shared" si="20"/>
        <v>2</v>
      </c>
      <c r="H192" s="327">
        <f t="shared" si="26"/>
        <v>0</v>
      </c>
      <c r="I192" s="327"/>
      <c r="J192" s="327"/>
      <c r="K192" s="327"/>
      <c r="M192" s="346"/>
      <c r="N192" s="1603" t="s">
        <v>120</v>
      </c>
      <c r="O192" s="1889"/>
      <c r="P192" s="1603" t="s">
        <v>355</v>
      </c>
      <c r="Q192" s="1889"/>
      <c r="R192" s="1603" t="s">
        <v>357</v>
      </c>
      <c r="S192" s="1889"/>
      <c r="T192" s="1603" t="s">
        <v>322</v>
      </c>
      <c r="U192" s="1889"/>
      <c r="V192" s="1603" t="s">
        <v>313</v>
      </c>
      <c r="W192" s="1889"/>
      <c r="X192" s="1889"/>
      <c r="Y192" s="1603" t="s">
        <v>315</v>
      </c>
      <c r="Z192" s="1889"/>
      <c r="AA192" s="1889"/>
      <c r="AB192" s="1603"/>
      <c r="AC192" s="1889"/>
      <c r="AD192" s="1603"/>
      <c r="AE192" s="1889"/>
      <c r="AF192" s="1605" t="s">
        <v>359</v>
      </c>
      <c r="AG192" s="1889"/>
      <c r="AH192" s="1889"/>
      <c r="AI192" s="1889"/>
      <c r="AJ192" s="1889"/>
      <c r="AK192" s="1889"/>
      <c r="AL192" s="1889"/>
      <c r="AM192" s="1889"/>
      <c r="AN192" s="1603" t="s">
        <v>306</v>
      </c>
      <c r="AO192" s="1889"/>
      <c r="AP192" s="1889"/>
      <c r="AQ192" s="1889"/>
      <c r="AR192" s="1889"/>
      <c r="AS192" s="1603" t="s">
        <v>307</v>
      </c>
      <c r="AT192" s="1889"/>
      <c r="AU192" s="1889"/>
      <c r="AV192" s="317" t="s">
        <v>86</v>
      </c>
      <c r="AW192" s="1604" t="s">
        <v>308</v>
      </c>
      <c r="AX192" s="1889"/>
      <c r="AY192" s="1889"/>
      <c r="AZ192" s="1889"/>
      <c r="BA192" s="1889"/>
      <c r="BB192" s="1889"/>
      <c r="BC192" s="318">
        <v>2500000000</v>
      </c>
      <c r="BD192" s="318">
        <v>1864366881</v>
      </c>
      <c r="BE192" s="318">
        <v>635633119</v>
      </c>
      <c r="BF192" s="319">
        <v>0</v>
      </c>
      <c r="BG192" s="318">
        <v>1408767332</v>
      </c>
      <c r="BH192" s="318">
        <v>455599549</v>
      </c>
      <c r="BI192" s="318">
        <v>293430762</v>
      </c>
      <c r="BJ192" s="318">
        <v>1115336570</v>
      </c>
      <c r="BK192" s="318">
        <v>276279646</v>
      </c>
      <c r="BL192" s="318">
        <v>17151116</v>
      </c>
      <c r="BM192" s="318" t="s">
        <v>647</v>
      </c>
      <c r="BN192" s="319" t="s">
        <v>463</v>
      </c>
      <c r="BO192" s="319" t="s">
        <v>463</v>
      </c>
    </row>
    <row r="193" spans="1:67" s="333" customFormat="1" x14ac:dyDescent="0.25">
      <c r="A193" s="333" t="str">
        <f t="shared" ref="A193:A198" si="29">+B193&amp;"-"&amp;C193&amp;"-"&amp;D193&amp;"-"&amp;E193&amp;"-"&amp;F193&amp;"-"&amp;G193&amp;"-"&amp;H193&amp;"-"&amp;AV193</f>
        <v>C-2502-1000-3-0-2-1-10</v>
      </c>
      <c r="B193" s="334" t="str">
        <f t="shared" si="21"/>
        <v>C</v>
      </c>
      <c r="C193" s="334" t="str">
        <f t="shared" si="22"/>
        <v>2502</v>
      </c>
      <c r="D193" s="334" t="str">
        <f t="shared" si="23"/>
        <v>1000</v>
      </c>
      <c r="E193" s="334" t="str">
        <f t="shared" si="24"/>
        <v>3</v>
      </c>
      <c r="F193" s="334" t="str">
        <f t="shared" si="25"/>
        <v>0</v>
      </c>
      <c r="G193" s="334" t="str">
        <f t="shared" si="20"/>
        <v>2</v>
      </c>
      <c r="H193" s="334" t="str">
        <f t="shared" si="26"/>
        <v>1</v>
      </c>
      <c r="I193" s="334"/>
      <c r="J193" s="334"/>
      <c r="K193" s="334"/>
      <c r="M193" s="347"/>
      <c r="N193" s="1601" t="s">
        <v>120</v>
      </c>
      <c r="O193" s="1984"/>
      <c r="P193" s="1601" t="s">
        <v>355</v>
      </c>
      <c r="Q193" s="1984"/>
      <c r="R193" s="1601" t="s">
        <v>357</v>
      </c>
      <c r="S193" s="1984"/>
      <c r="T193" s="1601" t="s">
        <v>322</v>
      </c>
      <c r="U193" s="1984"/>
      <c r="V193" s="1601" t="s">
        <v>313</v>
      </c>
      <c r="W193" s="1984"/>
      <c r="X193" s="1984"/>
      <c r="Y193" s="1601" t="s">
        <v>315</v>
      </c>
      <c r="Z193" s="1984"/>
      <c r="AA193" s="1984"/>
      <c r="AB193" s="1601" t="s">
        <v>312</v>
      </c>
      <c r="AC193" s="1984"/>
      <c r="AD193" s="1601"/>
      <c r="AE193" s="1984"/>
      <c r="AF193" s="1607" t="s">
        <v>365</v>
      </c>
      <c r="AG193" s="1984"/>
      <c r="AH193" s="1984"/>
      <c r="AI193" s="1984"/>
      <c r="AJ193" s="1984"/>
      <c r="AK193" s="1984"/>
      <c r="AL193" s="1984"/>
      <c r="AM193" s="1984"/>
      <c r="AN193" s="1601" t="s">
        <v>306</v>
      </c>
      <c r="AO193" s="1984"/>
      <c r="AP193" s="1984"/>
      <c r="AQ193" s="1984"/>
      <c r="AR193" s="1984"/>
      <c r="AS193" s="1601" t="s">
        <v>307</v>
      </c>
      <c r="AT193" s="1984"/>
      <c r="AU193" s="1984"/>
      <c r="AV193" s="335" t="s">
        <v>86</v>
      </c>
      <c r="AW193" s="1606" t="s">
        <v>308</v>
      </c>
      <c r="AX193" s="1984"/>
      <c r="AY193" s="1984"/>
      <c r="AZ193" s="1984"/>
      <c r="BA193" s="1984"/>
      <c r="BB193" s="1984"/>
      <c r="BC193" s="336">
        <v>1000000000</v>
      </c>
      <c r="BD193" s="336">
        <v>794366881</v>
      </c>
      <c r="BE193" s="336">
        <v>205633119</v>
      </c>
      <c r="BF193" s="337">
        <v>0</v>
      </c>
      <c r="BG193" s="336">
        <v>571003148</v>
      </c>
      <c r="BH193" s="336">
        <v>223363733</v>
      </c>
      <c r="BI193" s="336">
        <v>79186121</v>
      </c>
      <c r="BJ193" s="336">
        <v>491817027</v>
      </c>
      <c r="BK193" s="336">
        <v>79186121</v>
      </c>
      <c r="BL193" s="337">
        <v>0</v>
      </c>
      <c r="BM193" s="336" t="s">
        <v>648</v>
      </c>
      <c r="BN193" s="337" t="s">
        <v>463</v>
      </c>
      <c r="BO193" s="337" t="s">
        <v>463</v>
      </c>
    </row>
    <row r="194" spans="1:67" s="333" customFormat="1" x14ac:dyDescent="0.25">
      <c r="A194" s="333" t="str">
        <f t="shared" si="29"/>
        <v>C-2502-1000-3-0-2-2-10</v>
      </c>
      <c r="B194" s="334" t="str">
        <f t="shared" si="21"/>
        <v>C</v>
      </c>
      <c r="C194" s="334" t="str">
        <f t="shared" si="22"/>
        <v>2502</v>
      </c>
      <c r="D194" s="334" t="str">
        <f t="shared" si="23"/>
        <v>1000</v>
      </c>
      <c r="E194" s="334" t="str">
        <f t="shared" si="24"/>
        <v>3</v>
      </c>
      <c r="F194" s="334" t="str">
        <f t="shared" si="25"/>
        <v>0</v>
      </c>
      <c r="G194" s="334" t="str">
        <f t="shared" si="20"/>
        <v>2</v>
      </c>
      <c r="H194" s="334" t="str">
        <f t="shared" si="26"/>
        <v>2</v>
      </c>
      <c r="I194" s="334"/>
      <c r="J194" s="334"/>
      <c r="K194" s="334"/>
      <c r="M194" s="347"/>
      <c r="N194" s="1601" t="s">
        <v>120</v>
      </c>
      <c r="O194" s="1984"/>
      <c r="P194" s="1601" t="s">
        <v>355</v>
      </c>
      <c r="Q194" s="1984"/>
      <c r="R194" s="1601" t="s">
        <v>357</v>
      </c>
      <c r="S194" s="1984"/>
      <c r="T194" s="1601" t="s">
        <v>322</v>
      </c>
      <c r="U194" s="1984"/>
      <c r="V194" s="1601" t="s">
        <v>313</v>
      </c>
      <c r="W194" s="1984"/>
      <c r="X194" s="1984"/>
      <c r="Y194" s="1601" t="s">
        <v>315</v>
      </c>
      <c r="Z194" s="1984"/>
      <c r="AA194" s="1984"/>
      <c r="AB194" s="1601" t="s">
        <v>315</v>
      </c>
      <c r="AC194" s="1984"/>
      <c r="AD194" s="1601"/>
      <c r="AE194" s="1984"/>
      <c r="AF194" s="1607" t="s">
        <v>360</v>
      </c>
      <c r="AG194" s="1984"/>
      <c r="AH194" s="1984"/>
      <c r="AI194" s="1984"/>
      <c r="AJ194" s="1984"/>
      <c r="AK194" s="1984"/>
      <c r="AL194" s="1984"/>
      <c r="AM194" s="1984"/>
      <c r="AN194" s="1601" t="s">
        <v>306</v>
      </c>
      <c r="AO194" s="1984"/>
      <c r="AP194" s="1984"/>
      <c r="AQ194" s="1984"/>
      <c r="AR194" s="1984"/>
      <c r="AS194" s="1601" t="s">
        <v>307</v>
      </c>
      <c r="AT194" s="1984"/>
      <c r="AU194" s="1984"/>
      <c r="AV194" s="335" t="s">
        <v>86</v>
      </c>
      <c r="AW194" s="1606" t="s">
        <v>308</v>
      </c>
      <c r="AX194" s="1984"/>
      <c r="AY194" s="1984"/>
      <c r="AZ194" s="1984"/>
      <c r="BA194" s="1984"/>
      <c r="BB194" s="1984"/>
      <c r="BC194" s="336">
        <v>550000000</v>
      </c>
      <c r="BD194" s="336">
        <v>420000000</v>
      </c>
      <c r="BE194" s="336">
        <v>130000000</v>
      </c>
      <c r="BF194" s="337">
        <v>0</v>
      </c>
      <c r="BG194" s="336">
        <v>420000000</v>
      </c>
      <c r="BH194" s="337">
        <v>0</v>
      </c>
      <c r="BI194" s="336">
        <v>84000000</v>
      </c>
      <c r="BJ194" s="336">
        <v>336000000</v>
      </c>
      <c r="BK194" s="336">
        <v>84000000</v>
      </c>
      <c r="BL194" s="337">
        <v>0</v>
      </c>
      <c r="BM194" s="336" t="s">
        <v>649</v>
      </c>
      <c r="BN194" s="337" t="s">
        <v>463</v>
      </c>
      <c r="BO194" s="337" t="s">
        <v>463</v>
      </c>
    </row>
    <row r="195" spans="1:67" s="333" customFormat="1" x14ac:dyDescent="0.25">
      <c r="A195" s="333" t="str">
        <f t="shared" si="29"/>
        <v>C-2502-1000-3-0-2-3-10</v>
      </c>
      <c r="B195" s="334" t="str">
        <f t="shared" si="21"/>
        <v>C</v>
      </c>
      <c r="C195" s="334" t="str">
        <f t="shared" si="22"/>
        <v>2502</v>
      </c>
      <c r="D195" s="334" t="str">
        <f t="shared" si="23"/>
        <v>1000</v>
      </c>
      <c r="E195" s="334" t="str">
        <f t="shared" si="24"/>
        <v>3</v>
      </c>
      <c r="F195" s="334" t="str">
        <f t="shared" si="25"/>
        <v>0</v>
      </c>
      <c r="G195" s="334" t="str">
        <f t="shared" si="20"/>
        <v>2</v>
      </c>
      <c r="H195" s="334" t="str">
        <f t="shared" si="26"/>
        <v>3</v>
      </c>
      <c r="I195" s="334"/>
      <c r="J195" s="334"/>
      <c r="K195" s="334"/>
      <c r="M195" s="347"/>
      <c r="N195" s="1601" t="s">
        <v>120</v>
      </c>
      <c r="O195" s="1984"/>
      <c r="P195" s="1601" t="s">
        <v>355</v>
      </c>
      <c r="Q195" s="1984"/>
      <c r="R195" s="1601" t="s">
        <v>357</v>
      </c>
      <c r="S195" s="1984"/>
      <c r="T195" s="1601" t="s">
        <v>322</v>
      </c>
      <c r="U195" s="1984"/>
      <c r="V195" s="1601" t="s">
        <v>313</v>
      </c>
      <c r="W195" s="1984"/>
      <c r="X195" s="1984"/>
      <c r="Y195" s="1601" t="s">
        <v>315</v>
      </c>
      <c r="Z195" s="1984"/>
      <c r="AA195" s="1984"/>
      <c r="AB195" s="1601" t="s">
        <v>322</v>
      </c>
      <c r="AC195" s="1984"/>
      <c r="AD195" s="1601"/>
      <c r="AE195" s="1984"/>
      <c r="AF195" s="1607" t="s">
        <v>361</v>
      </c>
      <c r="AG195" s="1984"/>
      <c r="AH195" s="1984"/>
      <c r="AI195" s="1984"/>
      <c r="AJ195" s="1984"/>
      <c r="AK195" s="1984"/>
      <c r="AL195" s="1984"/>
      <c r="AM195" s="1984"/>
      <c r="AN195" s="1601" t="s">
        <v>306</v>
      </c>
      <c r="AO195" s="1984"/>
      <c r="AP195" s="1984"/>
      <c r="AQ195" s="1984"/>
      <c r="AR195" s="1984"/>
      <c r="AS195" s="1601" t="s">
        <v>307</v>
      </c>
      <c r="AT195" s="1984"/>
      <c r="AU195" s="1984"/>
      <c r="AV195" s="335" t="s">
        <v>86</v>
      </c>
      <c r="AW195" s="1606" t="s">
        <v>308</v>
      </c>
      <c r="AX195" s="1984"/>
      <c r="AY195" s="1984"/>
      <c r="AZ195" s="1984"/>
      <c r="BA195" s="1984"/>
      <c r="BB195" s="1984"/>
      <c r="BC195" s="336">
        <v>250000000</v>
      </c>
      <c r="BD195" s="336">
        <v>250000000</v>
      </c>
      <c r="BE195" s="337">
        <v>0</v>
      </c>
      <c r="BF195" s="337">
        <v>0</v>
      </c>
      <c r="BG195" s="336">
        <v>250000000</v>
      </c>
      <c r="BH195" s="337">
        <v>0</v>
      </c>
      <c r="BI195" s="336">
        <v>10641756</v>
      </c>
      <c r="BJ195" s="336">
        <v>239358244</v>
      </c>
      <c r="BK195" s="336">
        <v>10641756</v>
      </c>
      <c r="BL195" s="337">
        <v>0</v>
      </c>
      <c r="BM195" s="336" t="s">
        <v>650</v>
      </c>
      <c r="BN195" s="337" t="s">
        <v>463</v>
      </c>
      <c r="BO195" s="337" t="s">
        <v>463</v>
      </c>
    </row>
    <row r="196" spans="1:67" s="333" customFormat="1" ht="14.45" customHeight="1" x14ac:dyDescent="0.25">
      <c r="A196" s="333" t="str">
        <f t="shared" si="29"/>
        <v>C-2502-1000-3-0-2-4-10</v>
      </c>
      <c r="B196" s="334" t="str">
        <f t="shared" si="21"/>
        <v>C</v>
      </c>
      <c r="C196" s="334" t="str">
        <f t="shared" si="22"/>
        <v>2502</v>
      </c>
      <c r="D196" s="334" t="str">
        <f t="shared" si="23"/>
        <v>1000</v>
      </c>
      <c r="E196" s="334" t="str">
        <f t="shared" si="24"/>
        <v>3</v>
      </c>
      <c r="F196" s="334" t="str">
        <f t="shared" si="25"/>
        <v>0</v>
      </c>
      <c r="G196" s="334" t="str">
        <f t="shared" si="20"/>
        <v>2</v>
      </c>
      <c r="H196" s="334" t="str">
        <f t="shared" si="26"/>
        <v>4</v>
      </c>
      <c r="I196" s="334"/>
      <c r="J196" s="334"/>
      <c r="K196" s="334"/>
      <c r="M196" s="347"/>
      <c r="N196" s="1601" t="s">
        <v>120</v>
      </c>
      <c r="O196" s="1984"/>
      <c r="P196" s="1601" t="s">
        <v>355</v>
      </c>
      <c r="Q196" s="1984"/>
      <c r="R196" s="1601" t="s">
        <v>357</v>
      </c>
      <c r="S196" s="1984"/>
      <c r="T196" s="1601" t="s">
        <v>322</v>
      </c>
      <c r="U196" s="1984"/>
      <c r="V196" s="1601" t="s">
        <v>313</v>
      </c>
      <c r="W196" s="1984"/>
      <c r="X196" s="1984"/>
      <c r="Y196" s="1601" t="s">
        <v>315</v>
      </c>
      <c r="Z196" s="1984"/>
      <c r="AA196" s="1984"/>
      <c r="AB196" s="1601" t="s">
        <v>316</v>
      </c>
      <c r="AC196" s="1984"/>
      <c r="AD196" s="1601"/>
      <c r="AE196" s="1984"/>
      <c r="AF196" s="1607" t="s">
        <v>105</v>
      </c>
      <c r="AG196" s="1984"/>
      <c r="AH196" s="1984"/>
      <c r="AI196" s="1984"/>
      <c r="AJ196" s="1984"/>
      <c r="AK196" s="1984"/>
      <c r="AL196" s="1984"/>
      <c r="AM196" s="1984"/>
      <c r="AN196" s="1601" t="s">
        <v>306</v>
      </c>
      <c r="AO196" s="1984"/>
      <c r="AP196" s="1984"/>
      <c r="AQ196" s="1984"/>
      <c r="AR196" s="1984"/>
      <c r="AS196" s="1601" t="s">
        <v>307</v>
      </c>
      <c r="AT196" s="1984"/>
      <c r="AU196" s="1984"/>
      <c r="AV196" s="335" t="s">
        <v>86</v>
      </c>
      <c r="AW196" s="1606" t="s">
        <v>308</v>
      </c>
      <c r="AX196" s="1984"/>
      <c r="AY196" s="1984"/>
      <c r="AZ196" s="1984"/>
      <c r="BA196" s="1984"/>
      <c r="BB196" s="1984"/>
      <c r="BC196" s="336">
        <v>400000000</v>
      </c>
      <c r="BD196" s="336">
        <v>400000000</v>
      </c>
      <c r="BE196" s="337">
        <v>0</v>
      </c>
      <c r="BF196" s="337">
        <v>0</v>
      </c>
      <c r="BG196" s="336">
        <v>167764184</v>
      </c>
      <c r="BH196" s="336">
        <v>232235816</v>
      </c>
      <c r="BI196" s="336">
        <v>119602885</v>
      </c>
      <c r="BJ196" s="336">
        <v>48161299</v>
      </c>
      <c r="BK196" s="336">
        <v>102451769</v>
      </c>
      <c r="BL196" s="336">
        <v>17151116</v>
      </c>
      <c r="BM196" s="336" t="s">
        <v>651</v>
      </c>
      <c r="BN196" s="337" t="s">
        <v>463</v>
      </c>
      <c r="BO196" s="337" t="s">
        <v>463</v>
      </c>
    </row>
    <row r="197" spans="1:67" s="333" customFormat="1" x14ac:dyDescent="0.25">
      <c r="A197" s="333" t="str">
        <f t="shared" si="29"/>
        <v>C-2502-1000-3-0-2-6-10</v>
      </c>
      <c r="B197" s="334" t="str">
        <f t="shared" si="21"/>
        <v>C</v>
      </c>
      <c r="C197" s="334" t="str">
        <f t="shared" si="22"/>
        <v>2502</v>
      </c>
      <c r="D197" s="334" t="str">
        <f t="shared" si="23"/>
        <v>1000</v>
      </c>
      <c r="E197" s="334" t="str">
        <f t="shared" si="24"/>
        <v>3</v>
      </c>
      <c r="F197" s="334" t="str">
        <f t="shared" si="25"/>
        <v>0</v>
      </c>
      <c r="G197" s="334" t="str">
        <f t="shared" si="20"/>
        <v>2</v>
      </c>
      <c r="H197" s="334" t="str">
        <f t="shared" si="26"/>
        <v>6</v>
      </c>
      <c r="I197" s="334"/>
      <c r="J197" s="334"/>
      <c r="K197" s="334"/>
      <c r="M197" s="347"/>
      <c r="N197" s="1601" t="s">
        <v>120</v>
      </c>
      <c r="O197" s="1984"/>
      <c r="P197" s="1601" t="s">
        <v>355</v>
      </c>
      <c r="Q197" s="1984"/>
      <c r="R197" s="1601" t="s">
        <v>357</v>
      </c>
      <c r="S197" s="1984"/>
      <c r="T197" s="1601" t="s">
        <v>322</v>
      </c>
      <c r="U197" s="1984"/>
      <c r="V197" s="1601" t="s">
        <v>313</v>
      </c>
      <c r="W197" s="1984"/>
      <c r="X197" s="1984"/>
      <c r="Y197" s="1601" t="s">
        <v>315</v>
      </c>
      <c r="Z197" s="1984"/>
      <c r="AA197" s="1984"/>
      <c r="AB197" s="1601" t="s">
        <v>325</v>
      </c>
      <c r="AC197" s="1984"/>
      <c r="AD197" s="1601"/>
      <c r="AE197" s="1984"/>
      <c r="AF197" s="1607" t="s">
        <v>362</v>
      </c>
      <c r="AG197" s="1984"/>
      <c r="AH197" s="1984"/>
      <c r="AI197" s="1984"/>
      <c r="AJ197" s="1984"/>
      <c r="AK197" s="1984"/>
      <c r="AL197" s="1984"/>
      <c r="AM197" s="1984"/>
      <c r="AN197" s="1601" t="s">
        <v>306</v>
      </c>
      <c r="AO197" s="1984"/>
      <c r="AP197" s="1984"/>
      <c r="AQ197" s="1984"/>
      <c r="AR197" s="1984"/>
      <c r="AS197" s="1601" t="s">
        <v>307</v>
      </c>
      <c r="AT197" s="1984"/>
      <c r="AU197" s="1984"/>
      <c r="AV197" s="335" t="s">
        <v>86</v>
      </c>
      <c r="AW197" s="1606" t="s">
        <v>308</v>
      </c>
      <c r="AX197" s="1984"/>
      <c r="AY197" s="1984"/>
      <c r="AZ197" s="1984"/>
      <c r="BA197" s="1984"/>
      <c r="BB197" s="1984"/>
      <c r="BC197" s="336">
        <v>200000000</v>
      </c>
      <c r="BD197" s="337">
        <v>0</v>
      </c>
      <c r="BE197" s="336">
        <v>200000000</v>
      </c>
      <c r="BF197" s="337">
        <v>0</v>
      </c>
      <c r="BG197" s="337">
        <v>0</v>
      </c>
      <c r="BH197" s="337">
        <v>0</v>
      </c>
      <c r="BI197" s="337">
        <v>0</v>
      </c>
      <c r="BJ197" s="337">
        <v>0</v>
      </c>
      <c r="BK197" s="337">
        <v>0</v>
      </c>
      <c r="BL197" s="337">
        <v>0</v>
      </c>
      <c r="BM197" s="337" t="s">
        <v>463</v>
      </c>
      <c r="BN197" s="337" t="s">
        <v>463</v>
      </c>
      <c r="BO197" s="337" t="s">
        <v>463</v>
      </c>
    </row>
    <row r="198" spans="1:67" s="333" customFormat="1" x14ac:dyDescent="0.25">
      <c r="A198" s="333" t="str">
        <f t="shared" si="29"/>
        <v>C-2502-1000-3-0-2-11-10</v>
      </c>
      <c r="B198" s="334" t="str">
        <f t="shared" si="21"/>
        <v>C</v>
      </c>
      <c r="C198" s="334" t="str">
        <f t="shared" si="22"/>
        <v>2502</v>
      </c>
      <c r="D198" s="334" t="str">
        <f t="shared" si="23"/>
        <v>1000</v>
      </c>
      <c r="E198" s="334" t="str">
        <f t="shared" si="24"/>
        <v>3</v>
      </c>
      <c r="F198" s="334" t="str">
        <f t="shared" si="25"/>
        <v>0</v>
      </c>
      <c r="G198" s="334" t="str">
        <f t="shared" si="20"/>
        <v>2</v>
      </c>
      <c r="H198" s="334" t="str">
        <f t="shared" si="26"/>
        <v>11</v>
      </c>
      <c r="I198" s="334"/>
      <c r="J198" s="334"/>
      <c r="K198" s="334"/>
      <c r="M198" s="347"/>
      <c r="N198" s="1601" t="s">
        <v>120</v>
      </c>
      <c r="O198" s="1984"/>
      <c r="P198" s="1601" t="s">
        <v>355</v>
      </c>
      <c r="Q198" s="1984"/>
      <c r="R198" s="1601" t="s">
        <v>357</v>
      </c>
      <c r="S198" s="1984"/>
      <c r="T198" s="1601" t="s">
        <v>322</v>
      </c>
      <c r="U198" s="1984"/>
      <c r="V198" s="1601" t="s">
        <v>313</v>
      </c>
      <c r="W198" s="1984"/>
      <c r="X198" s="1984"/>
      <c r="Y198" s="1601" t="s">
        <v>315</v>
      </c>
      <c r="Z198" s="1984"/>
      <c r="AA198" s="1984"/>
      <c r="AB198" s="1601" t="s">
        <v>101</v>
      </c>
      <c r="AC198" s="1984"/>
      <c r="AD198" s="1601"/>
      <c r="AE198" s="1984"/>
      <c r="AF198" s="1607" t="s">
        <v>363</v>
      </c>
      <c r="AG198" s="1984"/>
      <c r="AH198" s="1984"/>
      <c r="AI198" s="1984"/>
      <c r="AJ198" s="1984"/>
      <c r="AK198" s="1984"/>
      <c r="AL198" s="1984"/>
      <c r="AM198" s="1984"/>
      <c r="AN198" s="1601" t="s">
        <v>306</v>
      </c>
      <c r="AO198" s="1984"/>
      <c r="AP198" s="1984"/>
      <c r="AQ198" s="1984"/>
      <c r="AR198" s="1984"/>
      <c r="AS198" s="1601" t="s">
        <v>307</v>
      </c>
      <c r="AT198" s="1984"/>
      <c r="AU198" s="1984"/>
      <c r="AV198" s="335" t="s">
        <v>86</v>
      </c>
      <c r="AW198" s="1606" t="s">
        <v>308</v>
      </c>
      <c r="AX198" s="1984"/>
      <c r="AY198" s="1984"/>
      <c r="AZ198" s="1984"/>
      <c r="BA198" s="1984"/>
      <c r="BB198" s="1984"/>
      <c r="BC198" s="336">
        <v>100000000</v>
      </c>
      <c r="BD198" s="337">
        <v>0</v>
      </c>
      <c r="BE198" s="336">
        <v>100000000</v>
      </c>
      <c r="BF198" s="337">
        <v>0</v>
      </c>
      <c r="BG198" s="337">
        <v>0</v>
      </c>
      <c r="BH198" s="337">
        <v>0</v>
      </c>
      <c r="BI198" s="337">
        <v>0</v>
      </c>
      <c r="BJ198" s="337">
        <v>0</v>
      </c>
      <c r="BK198" s="337">
        <v>0</v>
      </c>
      <c r="BL198" s="337">
        <v>0</v>
      </c>
      <c r="BM198" s="337" t="s">
        <v>463</v>
      </c>
      <c r="BN198" s="337" t="s">
        <v>463</v>
      </c>
      <c r="BO198" s="337" t="s">
        <v>463</v>
      </c>
    </row>
    <row r="199" spans="1:67" s="324" customFormat="1" ht="14.45" customHeight="1" x14ac:dyDescent="0.25">
      <c r="B199" s="327" t="str">
        <f t="shared" si="21"/>
        <v>C</v>
      </c>
      <c r="C199" s="327" t="str">
        <f t="shared" si="22"/>
        <v>2502</v>
      </c>
      <c r="D199" s="327" t="str">
        <f t="shared" si="23"/>
        <v>1000</v>
      </c>
      <c r="E199" s="327" t="str">
        <f t="shared" si="24"/>
        <v>4</v>
      </c>
      <c r="F199" s="327">
        <f t="shared" si="25"/>
        <v>0</v>
      </c>
      <c r="G199" s="327">
        <f t="shared" si="20"/>
        <v>0</v>
      </c>
      <c r="H199" s="327">
        <f t="shared" si="26"/>
        <v>0</v>
      </c>
      <c r="I199" s="327"/>
      <c r="J199" s="327"/>
      <c r="K199" s="327"/>
      <c r="M199" s="346"/>
      <c r="N199" s="1608" t="s">
        <v>120</v>
      </c>
      <c r="O199" s="1889"/>
      <c r="P199" s="1608" t="s">
        <v>355</v>
      </c>
      <c r="Q199" s="1889"/>
      <c r="R199" s="1608" t="s">
        <v>357</v>
      </c>
      <c r="S199" s="1889"/>
      <c r="T199" s="1608" t="s">
        <v>316</v>
      </c>
      <c r="U199" s="1889"/>
      <c r="V199" s="1608"/>
      <c r="W199" s="1889"/>
      <c r="X199" s="1889"/>
      <c r="Y199" s="1608"/>
      <c r="Z199" s="1889"/>
      <c r="AA199" s="1889"/>
      <c r="AB199" s="1608"/>
      <c r="AC199" s="1889"/>
      <c r="AD199" s="1608"/>
      <c r="AE199" s="1889"/>
      <c r="AF199" s="1609" t="s">
        <v>352</v>
      </c>
      <c r="AG199" s="1889"/>
      <c r="AH199" s="1889"/>
      <c r="AI199" s="1889"/>
      <c r="AJ199" s="1889"/>
      <c r="AK199" s="1889"/>
      <c r="AL199" s="1889"/>
      <c r="AM199" s="1889"/>
      <c r="AN199" s="1608" t="s">
        <v>306</v>
      </c>
      <c r="AO199" s="1889"/>
      <c r="AP199" s="1889"/>
      <c r="AQ199" s="1889"/>
      <c r="AR199" s="1889"/>
      <c r="AS199" s="1608" t="s">
        <v>307</v>
      </c>
      <c r="AT199" s="1889"/>
      <c r="AU199" s="1889"/>
      <c r="AV199" s="320" t="s">
        <v>86</v>
      </c>
      <c r="AW199" s="1610" t="s">
        <v>308</v>
      </c>
      <c r="AX199" s="1889"/>
      <c r="AY199" s="1889"/>
      <c r="AZ199" s="1889"/>
      <c r="BA199" s="1889"/>
      <c r="BB199" s="1889"/>
      <c r="BC199" s="321">
        <v>600000000</v>
      </c>
      <c r="BD199" s="321">
        <v>490158583</v>
      </c>
      <c r="BE199" s="321">
        <v>109841417</v>
      </c>
      <c r="BF199" s="321">
        <v>300000000</v>
      </c>
      <c r="BG199" s="321">
        <v>277690783</v>
      </c>
      <c r="BH199" s="321">
        <v>212467800</v>
      </c>
      <c r="BI199" s="321">
        <v>45968087</v>
      </c>
      <c r="BJ199" s="321">
        <v>231722696</v>
      </c>
      <c r="BK199" s="321">
        <v>41315676</v>
      </c>
      <c r="BL199" s="321">
        <v>4652411</v>
      </c>
      <c r="BM199" s="321" t="s">
        <v>652</v>
      </c>
      <c r="BN199" s="322" t="s">
        <v>463</v>
      </c>
      <c r="BO199" s="322" t="s">
        <v>463</v>
      </c>
    </row>
    <row r="200" spans="1:67" s="324" customFormat="1" ht="14.45" customHeight="1" x14ac:dyDescent="0.25">
      <c r="B200" s="327" t="str">
        <f t="shared" si="21"/>
        <v>C</v>
      </c>
      <c r="C200" s="327" t="str">
        <f t="shared" si="22"/>
        <v>2502</v>
      </c>
      <c r="D200" s="327" t="str">
        <f t="shared" si="23"/>
        <v>1000</v>
      </c>
      <c r="E200" s="327" t="str">
        <f t="shared" si="24"/>
        <v>4</v>
      </c>
      <c r="F200" s="327" t="str">
        <f t="shared" si="25"/>
        <v>0</v>
      </c>
      <c r="G200" s="327">
        <f t="shared" si="20"/>
        <v>0</v>
      </c>
      <c r="H200" s="327">
        <f t="shared" si="26"/>
        <v>0</v>
      </c>
      <c r="I200" s="327"/>
      <c r="J200" s="327"/>
      <c r="K200" s="327"/>
      <c r="M200" s="346"/>
      <c r="N200" s="1603" t="s">
        <v>120</v>
      </c>
      <c r="O200" s="1889"/>
      <c r="P200" s="1603" t="s">
        <v>355</v>
      </c>
      <c r="Q200" s="1889"/>
      <c r="R200" s="1603" t="s">
        <v>357</v>
      </c>
      <c r="S200" s="1889"/>
      <c r="T200" s="1603" t="s">
        <v>316</v>
      </c>
      <c r="U200" s="1889"/>
      <c r="V200" s="1603" t="s">
        <v>313</v>
      </c>
      <c r="W200" s="1889"/>
      <c r="X200" s="1889"/>
      <c r="Y200" s="1603"/>
      <c r="Z200" s="1889"/>
      <c r="AA200" s="1889"/>
      <c r="AB200" s="1603"/>
      <c r="AC200" s="1889"/>
      <c r="AD200" s="1603"/>
      <c r="AE200" s="1889"/>
      <c r="AF200" s="1605" t="s">
        <v>352</v>
      </c>
      <c r="AG200" s="1889"/>
      <c r="AH200" s="1889"/>
      <c r="AI200" s="1889"/>
      <c r="AJ200" s="1889"/>
      <c r="AK200" s="1889"/>
      <c r="AL200" s="1889"/>
      <c r="AM200" s="1889"/>
      <c r="AN200" s="1603" t="s">
        <v>306</v>
      </c>
      <c r="AO200" s="1889"/>
      <c r="AP200" s="1889"/>
      <c r="AQ200" s="1889"/>
      <c r="AR200" s="1889"/>
      <c r="AS200" s="1603" t="s">
        <v>307</v>
      </c>
      <c r="AT200" s="1889"/>
      <c r="AU200" s="1889"/>
      <c r="AV200" s="317" t="s">
        <v>86</v>
      </c>
      <c r="AW200" s="1604" t="s">
        <v>308</v>
      </c>
      <c r="AX200" s="1889"/>
      <c r="AY200" s="1889"/>
      <c r="AZ200" s="1889"/>
      <c r="BA200" s="1889"/>
      <c r="BB200" s="1889"/>
      <c r="BC200" s="318">
        <v>600000000</v>
      </c>
      <c r="BD200" s="318">
        <v>490158583</v>
      </c>
      <c r="BE200" s="318">
        <v>109841417</v>
      </c>
      <c r="BF200" s="319">
        <v>0</v>
      </c>
      <c r="BG200" s="318">
        <v>277690783</v>
      </c>
      <c r="BH200" s="318">
        <v>212467800</v>
      </c>
      <c r="BI200" s="318">
        <v>45968087</v>
      </c>
      <c r="BJ200" s="318">
        <v>231722696</v>
      </c>
      <c r="BK200" s="318">
        <v>41315676</v>
      </c>
      <c r="BL200" s="318">
        <v>4652411</v>
      </c>
      <c r="BM200" s="318" t="s">
        <v>652</v>
      </c>
      <c r="BN200" s="319" t="s">
        <v>463</v>
      </c>
      <c r="BO200" s="319" t="s">
        <v>463</v>
      </c>
    </row>
    <row r="201" spans="1:67" s="324" customFormat="1" ht="14.45" customHeight="1" x14ac:dyDescent="0.25">
      <c r="B201" s="327" t="str">
        <f t="shared" si="21"/>
        <v>C</v>
      </c>
      <c r="C201" s="327" t="str">
        <f t="shared" si="22"/>
        <v>2502</v>
      </c>
      <c r="D201" s="327" t="str">
        <f t="shared" si="23"/>
        <v>1000</v>
      </c>
      <c r="E201" s="327" t="str">
        <f t="shared" si="24"/>
        <v>4</v>
      </c>
      <c r="F201" s="327" t="str">
        <f t="shared" si="25"/>
        <v>0</v>
      </c>
      <c r="G201" s="327" t="str">
        <f t="shared" si="20"/>
        <v>2</v>
      </c>
      <c r="H201" s="327">
        <f t="shared" si="26"/>
        <v>0</v>
      </c>
      <c r="I201" s="327"/>
      <c r="J201" s="327"/>
      <c r="K201" s="327"/>
      <c r="M201" s="346"/>
      <c r="N201" s="1603" t="s">
        <v>120</v>
      </c>
      <c r="O201" s="1889"/>
      <c r="P201" s="1603" t="s">
        <v>355</v>
      </c>
      <c r="Q201" s="1889"/>
      <c r="R201" s="1603" t="s">
        <v>357</v>
      </c>
      <c r="S201" s="1889"/>
      <c r="T201" s="1603" t="s">
        <v>316</v>
      </c>
      <c r="U201" s="1889"/>
      <c r="V201" s="1603" t="s">
        <v>313</v>
      </c>
      <c r="W201" s="1889"/>
      <c r="X201" s="1889"/>
      <c r="Y201" s="1603" t="s">
        <v>315</v>
      </c>
      <c r="Z201" s="1889"/>
      <c r="AA201" s="1889"/>
      <c r="AB201" s="1603"/>
      <c r="AC201" s="1889"/>
      <c r="AD201" s="1603"/>
      <c r="AE201" s="1889"/>
      <c r="AF201" s="1605" t="s">
        <v>359</v>
      </c>
      <c r="AG201" s="1889"/>
      <c r="AH201" s="1889"/>
      <c r="AI201" s="1889"/>
      <c r="AJ201" s="1889"/>
      <c r="AK201" s="1889"/>
      <c r="AL201" s="1889"/>
      <c r="AM201" s="1889"/>
      <c r="AN201" s="1603" t="s">
        <v>306</v>
      </c>
      <c r="AO201" s="1889"/>
      <c r="AP201" s="1889"/>
      <c r="AQ201" s="1889"/>
      <c r="AR201" s="1889"/>
      <c r="AS201" s="1603" t="s">
        <v>307</v>
      </c>
      <c r="AT201" s="1889"/>
      <c r="AU201" s="1889"/>
      <c r="AV201" s="317" t="s">
        <v>86</v>
      </c>
      <c r="AW201" s="1604" t="s">
        <v>308</v>
      </c>
      <c r="AX201" s="1889"/>
      <c r="AY201" s="1889"/>
      <c r="AZ201" s="1889"/>
      <c r="BA201" s="1889"/>
      <c r="BB201" s="1889"/>
      <c r="BC201" s="318">
        <v>600000000</v>
      </c>
      <c r="BD201" s="318">
        <v>490158583</v>
      </c>
      <c r="BE201" s="318">
        <v>109841417</v>
      </c>
      <c r="BF201" s="319">
        <v>0</v>
      </c>
      <c r="BG201" s="318">
        <v>277690783</v>
      </c>
      <c r="BH201" s="318">
        <v>212467800</v>
      </c>
      <c r="BI201" s="318">
        <v>45968087</v>
      </c>
      <c r="BJ201" s="318">
        <v>231722696</v>
      </c>
      <c r="BK201" s="318">
        <v>41315676</v>
      </c>
      <c r="BL201" s="318">
        <v>4652411</v>
      </c>
      <c r="BM201" s="318" t="s">
        <v>652</v>
      </c>
      <c r="BN201" s="319" t="s">
        <v>463</v>
      </c>
      <c r="BO201" s="319" t="s">
        <v>463</v>
      </c>
    </row>
    <row r="202" spans="1:67" s="333" customFormat="1" ht="14.45" customHeight="1" x14ac:dyDescent="0.25">
      <c r="A202" s="333" t="str">
        <f t="shared" ref="A202:A207" si="30">+B202&amp;"-"&amp;C202&amp;"-"&amp;D202&amp;"-"&amp;E202&amp;"-"&amp;F202&amp;"-"&amp;G202&amp;"-"&amp;H202&amp;"-"&amp;AV202</f>
        <v>C-2502-1000-4-0-2-1-10</v>
      </c>
      <c r="B202" s="334" t="str">
        <f t="shared" si="21"/>
        <v>C</v>
      </c>
      <c r="C202" s="334" t="str">
        <f t="shared" si="22"/>
        <v>2502</v>
      </c>
      <c r="D202" s="334" t="str">
        <f t="shared" si="23"/>
        <v>1000</v>
      </c>
      <c r="E202" s="334" t="str">
        <f t="shared" si="24"/>
        <v>4</v>
      </c>
      <c r="F202" s="334" t="str">
        <f t="shared" si="25"/>
        <v>0</v>
      </c>
      <c r="G202" s="334" t="str">
        <f t="shared" si="20"/>
        <v>2</v>
      </c>
      <c r="H202" s="334" t="str">
        <f t="shared" si="26"/>
        <v>1</v>
      </c>
      <c r="I202" s="334"/>
      <c r="J202" s="334"/>
      <c r="K202" s="334"/>
      <c r="M202" s="347"/>
      <c r="N202" s="1601" t="s">
        <v>120</v>
      </c>
      <c r="O202" s="1984"/>
      <c r="P202" s="1601" t="s">
        <v>355</v>
      </c>
      <c r="Q202" s="1984"/>
      <c r="R202" s="1601" t="s">
        <v>357</v>
      </c>
      <c r="S202" s="1984"/>
      <c r="T202" s="1601" t="s">
        <v>316</v>
      </c>
      <c r="U202" s="1984"/>
      <c r="V202" s="1601" t="s">
        <v>313</v>
      </c>
      <c r="W202" s="1984"/>
      <c r="X202" s="1984"/>
      <c r="Y202" s="1601" t="s">
        <v>315</v>
      </c>
      <c r="Z202" s="1984"/>
      <c r="AA202" s="1984"/>
      <c r="AB202" s="1601" t="s">
        <v>312</v>
      </c>
      <c r="AC202" s="1984"/>
      <c r="AD202" s="1601"/>
      <c r="AE202" s="1984"/>
      <c r="AF202" s="1607" t="s">
        <v>365</v>
      </c>
      <c r="AG202" s="1984"/>
      <c r="AH202" s="1984"/>
      <c r="AI202" s="1984"/>
      <c r="AJ202" s="1984"/>
      <c r="AK202" s="1984"/>
      <c r="AL202" s="1984"/>
      <c r="AM202" s="1984"/>
      <c r="AN202" s="1601" t="s">
        <v>306</v>
      </c>
      <c r="AO202" s="1984"/>
      <c r="AP202" s="1984"/>
      <c r="AQ202" s="1984"/>
      <c r="AR202" s="1984"/>
      <c r="AS202" s="1601" t="s">
        <v>307</v>
      </c>
      <c r="AT202" s="1984"/>
      <c r="AU202" s="1984"/>
      <c r="AV202" s="335" t="s">
        <v>86</v>
      </c>
      <c r="AW202" s="1606" t="s">
        <v>308</v>
      </c>
      <c r="AX202" s="1984"/>
      <c r="AY202" s="1984"/>
      <c r="AZ202" s="1984"/>
      <c r="BA202" s="1984"/>
      <c r="BB202" s="1984"/>
      <c r="BC202" s="336">
        <v>335914298</v>
      </c>
      <c r="BD202" s="336">
        <v>250437583</v>
      </c>
      <c r="BE202" s="336">
        <v>85476715</v>
      </c>
      <c r="BF202" s="337">
        <v>0</v>
      </c>
      <c r="BG202" s="336">
        <v>200318843</v>
      </c>
      <c r="BH202" s="336">
        <v>50118740</v>
      </c>
      <c r="BI202" s="336">
        <v>22386370</v>
      </c>
      <c r="BJ202" s="336">
        <v>177932473</v>
      </c>
      <c r="BK202" s="336">
        <v>22386370</v>
      </c>
      <c r="BL202" s="337">
        <v>0</v>
      </c>
      <c r="BM202" s="336" t="s">
        <v>653</v>
      </c>
      <c r="BN202" s="337" t="s">
        <v>463</v>
      </c>
      <c r="BO202" s="337" t="s">
        <v>463</v>
      </c>
    </row>
    <row r="203" spans="1:67" s="333" customFormat="1" x14ac:dyDescent="0.25">
      <c r="A203" s="333" t="str">
        <f t="shared" si="30"/>
        <v>C-2502-1000-4-0-2-2-10</v>
      </c>
      <c r="B203" s="334" t="str">
        <f t="shared" si="21"/>
        <v>C</v>
      </c>
      <c r="C203" s="334" t="str">
        <f t="shared" si="22"/>
        <v>2502</v>
      </c>
      <c r="D203" s="334" t="str">
        <f t="shared" si="23"/>
        <v>1000</v>
      </c>
      <c r="E203" s="334" t="str">
        <f t="shared" si="24"/>
        <v>4</v>
      </c>
      <c r="F203" s="334" t="str">
        <f t="shared" si="25"/>
        <v>0</v>
      </c>
      <c r="G203" s="334" t="str">
        <f t="shared" si="20"/>
        <v>2</v>
      </c>
      <c r="H203" s="334" t="str">
        <f t="shared" si="26"/>
        <v>2</v>
      </c>
      <c r="I203" s="334"/>
      <c r="J203" s="334"/>
      <c r="K203" s="334"/>
      <c r="M203" s="347"/>
      <c r="N203" s="1601" t="s">
        <v>120</v>
      </c>
      <c r="O203" s="1984"/>
      <c r="P203" s="1601" t="s">
        <v>355</v>
      </c>
      <c r="Q203" s="1984"/>
      <c r="R203" s="1601" t="s">
        <v>357</v>
      </c>
      <c r="S203" s="1984"/>
      <c r="T203" s="1601" t="s">
        <v>316</v>
      </c>
      <c r="U203" s="1984"/>
      <c r="V203" s="1601" t="s">
        <v>313</v>
      </c>
      <c r="W203" s="1984"/>
      <c r="X203" s="1984"/>
      <c r="Y203" s="1601" t="s">
        <v>315</v>
      </c>
      <c r="Z203" s="1984"/>
      <c r="AA203" s="1984"/>
      <c r="AB203" s="1601" t="s">
        <v>315</v>
      </c>
      <c r="AC203" s="1984"/>
      <c r="AD203" s="1601"/>
      <c r="AE203" s="1984"/>
      <c r="AF203" s="1607" t="s">
        <v>360</v>
      </c>
      <c r="AG203" s="1984"/>
      <c r="AH203" s="1984"/>
      <c r="AI203" s="1984"/>
      <c r="AJ203" s="1984"/>
      <c r="AK203" s="1984"/>
      <c r="AL203" s="1984"/>
      <c r="AM203" s="1984"/>
      <c r="AN203" s="1601" t="s">
        <v>306</v>
      </c>
      <c r="AO203" s="1984"/>
      <c r="AP203" s="1984"/>
      <c r="AQ203" s="1984"/>
      <c r="AR203" s="1984"/>
      <c r="AS203" s="1601" t="s">
        <v>307</v>
      </c>
      <c r="AT203" s="1984"/>
      <c r="AU203" s="1984"/>
      <c r="AV203" s="335" t="s">
        <v>86</v>
      </c>
      <c r="AW203" s="1606" t="s">
        <v>308</v>
      </c>
      <c r="AX203" s="1984"/>
      <c r="AY203" s="1984"/>
      <c r="AZ203" s="1984"/>
      <c r="BA203" s="1984"/>
      <c r="BB203" s="1984"/>
      <c r="BC203" s="336">
        <v>40000000</v>
      </c>
      <c r="BD203" s="336">
        <v>40000000</v>
      </c>
      <c r="BE203" s="337">
        <v>0</v>
      </c>
      <c r="BF203" s="337">
        <v>0</v>
      </c>
      <c r="BG203" s="337">
        <v>0</v>
      </c>
      <c r="BH203" s="336">
        <v>40000000</v>
      </c>
      <c r="BI203" s="337">
        <v>0</v>
      </c>
      <c r="BJ203" s="337">
        <v>0</v>
      </c>
      <c r="BK203" s="337">
        <v>0</v>
      </c>
      <c r="BL203" s="337">
        <v>0</v>
      </c>
      <c r="BM203" s="337" t="s">
        <v>463</v>
      </c>
      <c r="BN203" s="337" t="s">
        <v>463</v>
      </c>
      <c r="BO203" s="337" t="s">
        <v>463</v>
      </c>
    </row>
    <row r="204" spans="1:67" s="333" customFormat="1" x14ac:dyDescent="0.25">
      <c r="A204" s="333" t="str">
        <f t="shared" si="30"/>
        <v>C-2502-1000-4-0-2-3-10</v>
      </c>
      <c r="B204" s="334" t="str">
        <f t="shared" si="21"/>
        <v>C</v>
      </c>
      <c r="C204" s="334" t="str">
        <f t="shared" si="22"/>
        <v>2502</v>
      </c>
      <c r="D204" s="334" t="str">
        <f t="shared" si="23"/>
        <v>1000</v>
      </c>
      <c r="E204" s="334" t="str">
        <f t="shared" si="24"/>
        <v>4</v>
      </c>
      <c r="F204" s="334" t="str">
        <f t="shared" si="25"/>
        <v>0</v>
      </c>
      <c r="G204" s="334" t="str">
        <f t="shared" si="20"/>
        <v>2</v>
      </c>
      <c r="H204" s="334" t="str">
        <f t="shared" si="26"/>
        <v>3</v>
      </c>
      <c r="I204" s="334"/>
      <c r="J204" s="334"/>
      <c r="K204" s="334"/>
      <c r="M204" s="347"/>
      <c r="N204" s="1601" t="s">
        <v>120</v>
      </c>
      <c r="O204" s="1984"/>
      <c r="P204" s="1601" t="s">
        <v>355</v>
      </c>
      <c r="Q204" s="1984"/>
      <c r="R204" s="1601" t="s">
        <v>357</v>
      </c>
      <c r="S204" s="1984"/>
      <c r="T204" s="1601" t="s">
        <v>316</v>
      </c>
      <c r="U204" s="1984"/>
      <c r="V204" s="1601" t="s">
        <v>313</v>
      </c>
      <c r="W204" s="1984"/>
      <c r="X204" s="1984"/>
      <c r="Y204" s="1601" t="s">
        <v>315</v>
      </c>
      <c r="Z204" s="1984"/>
      <c r="AA204" s="1984"/>
      <c r="AB204" s="1601" t="s">
        <v>322</v>
      </c>
      <c r="AC204" s="1984"/>
      <c r="AD204" s="1601"/>
      <c r="AE204" s="1984"/>
      <c r="AF204" s="1607" t="s">
        <v>361</v>
      </c>
      <c r="AG204" s="1984"/>
      <c r="AH204" s="1984"/>
      <c r="AI204" s="1984"/>
      <c r="AJ204" s="1984"/>
      <c r="AK204" s="1984"/>
      <c r="AL204" s="1984"/>
      <c r="AM204" s="1984"/>
      <c r="AN204" s="1601" t="s">
        <v>306</v>
      </c>
      <c r="AO204" s="1984"/>
      <c r="AP204" s="1984"/>
      <c r="AQ204" s="1984"/>
      <c r="AR204" s="1984"/>
      <c r="AS204" s="1601" t="s">
        <v>307</v>
      </c>
      <c r="AT204" s="1984"/>
      <c r="AU204" s="1984"/>
      <c r="AV204" s="335" t="s">
        <v>86</v>
      </c>
      <c r="AW204" s="1606" t="s">
        <v>308</v>
      </c>
      <c r="AX204" s="1984"/>
      <c r="AY204" s="1984"/>
      <c r="AZ204" s="1984"/>
      <c r="BA204" s="1984"/>
      <c r="BB204" s="1984"/>
      <c r="BC204" s="336">
        <v>45000000</v>
      </c>
      <c r="BD204" s="336">
        <v>45000000</v>
      </c>
      <c r="BE204" s="337">
        <v>0</v>
      </c>
      <c r="BF204" s="337">
        <v>0</v>
      </c>
      <c r="BG204" s="336">
        <v>45000000</v>
      </c>
      <c r="BH204" s="337">
        <v>0</v>
      </c>
      <c r="BI204" s="336">
        <v>2144809</v>
      </c>
      <c r="BJ204" s="336">
        <v>42855191</v>
      </c>
      <c r="BK204" s="336">
        <v>2144809</v>
      </c>
      <c r="BL204" s="337">
        <v>0</v>
      </c>
      <c r="BM204" s="336" t="s">
        <v>654</v>
      </c>
      <c r="BN204" s="337" t="s">
        <v>463</v>
      </c>
      <c r="BO204" s="337" t="s">
        <v>463</v>
      </c>
    </row>
    <row r="205" spans="1:67" s="333" customFormat="1" ht="14.45" customHeight="1" x14ac:dyDescent="0.25">
      <c r="A205" s="333" t="str">
        <f t="shared" si="30"/>
        <v>C-2502-1000-4-0-2-4-10</v>
      </c>
      <c r="B205" s="334" t="str">
        <f t="shared" si="21"/>
        <v>C</v>
      </c>
      <c r="C205" s="334" t="str">
        <f t="shared" si="22"/>
        <v>2502</v>
      </c>
      <c r="D205" s="334" t="str">
        <f t="shared" si="23"/>
        <v>1000</v>
      </c>
      <c r="E205" s="334" t="str">
        <f t="shared" si="24"/>
        <v>4</v>
      </c>
      <c r="F205" s="334" t="str">
        <f t="shared" si="25"/>
        <v>0</v>
      </c>
      <c r="G205" s="334" t="str">
        <f t="shared" si="20"/>
        <v>2</v>
      </c>
      <c r="H205" s="334" t="str">
        <f t="shared" si="26"/>
        <v>4</v>
      </c>
      <c r="I205" s="334"/>
      <c r="J205" s="334"/>
      <c r="K205" s="334"/>
      <c r="M205" s="347"/>
      <c r="N205" s="1601" t="s">
        <v>120</v>
      </c>
      <c r="O205" s="1984"/>
      <c r="P205" s="1601" t="s">
        <v>355</v>
      </c>
      <c r="Q205" s="1984"/>
      <c r="R205" s="1601" t="s">
        <v>357</v>
      </c>
      <c r="S205" s="1984"/>
      <c r="T205" s="1601" t="s">
        <v>316</v>
      </c>
      <c r="U205" s="1984"/>
      <c r="V205" s="1601" t="s">
        <v>313</v>
      </c>
      <c r="W205" s="1984"/>
      <c r="X205" s="1984"/>
      <c r="Y205" s="1601" t="s">
        <v>315</v>
      </c>
      <c r="Z205" s="1984"/>
      <c r="AA205" s="1984"/>
      <c r="AB205" s="1601" t="s">
        <v>316</v>
      </c>
      <c r="AC205" s="1984"/>
      <c r="AD205" s="1601"/>
      <c r="AE205" s="1984"/>
      <c r="AF205" s="1607" t="s">
        <v>105</v>
      </c>
      <c r="AG205" s="1984"/>
      <c r="AH205" s="1984"/>
      <c r="AI205" s="1984"/>
      <c r="AJ205" s="1984"/>
      <c r="AK205" s="1984"/>
      <c r="AL205" s="1984"/>
      <c r="AM205" s="1984"/>
      <c r="AN205" s="1601" t="s">
        <v>306</v>
      </c>
      <c r="AO205" s="1984"/>
      <c r="AP205" s="1984"/>
      <c r="AQ205" s="1984"/>
      <c r="AR205" s="1984"/>
      <c r="AS205" s="1601" t="s">
        <v>307</v>
      </c>
      <c r="AT205" s="1984"/>
      <c r="AU205" s="1984"/>
      <c r="AV205" s="335" t="s">
        <v>86</v>
      </c>
      <c r="AW205" s="1606" t="s">
        <v>308</v>
      </c>
      <c r="AX205" s="1984"/>
      <c r="AY205" s="1984"/>
      <c r="AZ205" s="1984"/>
      <c r="BA205" s="1984"/>
      <c r="BB205" s="1984"/>
      <c r="BC205" s="336">
        <v>159085702</v>
      </c>
      <c r="BD205" s="336">
        <v>134721000</v>
      </c>
      <c r="BE205" s="336">
        <v>24364702</v>
      </c>
      <c r="BF205" s="337">
        <v>0</v>
      </c>
      <c r="BG205" s="336">
        <v>32371940</v>
      </c>
      <c r="BH205" s="336">
        <v>102349060</v>
      </c>
      <c r="BI205" s="336">
        <v>21436908</v>
      </c>
      <c r="BJ205" s="336">
        <v>10935032</v>
      </c>
      <c r="BK205" s="336">
        <v>16784497</v>
      </c>
      <c r="BL205" s="336">
        <v>4652411</v>
      </c>
      <c r="BM205" s="336" t="s">
        <v>655</v>
      </c>
      <c r="BN205" s="337" t="s">
        <v>463</v>
      </c>
      <c r="BO205" s="337" t="s">
        <v>463</v>
      </c>
    </row>
    <row r="206" spans="1:67" s="333" customFormat="1" x14ac:dyDescent="0.25">
      <c r="A206" s="333" t="str">
        <f t="shared" si="30"/>
        <v>C-2502-1000-4-0-2-6-10</v>
      </c>
      <c r="B206" s="334" t="str">
        <f t="shared" si="21"/>
        <v>C</v>
      </c>
      <c r="C206" s="334" t="str">
        <f t="shared" si="22"/>
        <v>2502</v>
      </c>
      <c r="D206" s="334" t="str">
        <f t="shared" si="23"/>
        <v>1000</v>
      </c>
      <c r="E206" s="334" t="str">
        <f t="shared" si="24"/>
        <v>4</v>
      </c>
      <c r="F206" s="334" t="str">
        <f t="shared" si="25"/>
        <v>0</v>
      </c>
      <c r="G206" s="334" t="str">
        <f t="shared" si="20"/>
        <v>2</v>
      </c>
      <c r="H206" s="334" t="str">
        <f t="shared" si="26"/>
        <v>6</v>
      </c>
      <c r="I206" s="334"/>
      <c r="J206" s="334"/>
      <c r="K206" s="334"/>
      <c r="M206" s="347"/>
      <c r="N206" s="1601" t="s">
        <v>120</v>
      </c>
      <c r="O206" s="1984"/>
      <c r="P206" s="1601" t="s">
        <v>355</v>
      </c>
      <c r="Q206" s="1984"/>
      <c r="R206" s="1601" t="s">
        <v>357</v>
      </c>
      <c r="S206" s="1984"/>
      <c r="T206" s="1601" t="s">
        <v>316</v>
      </c>
      <c r="U206" s="1984"/>
      <c r="V206" s="1601" t="s">
        <v>313</v>
      </c>
      <c r="W206" s="1984"/>
      <c r="X206" s="1984"/>
      <c r="Y206" s="1601" t="s">
        <v>315</v>
      </c>
      <c r="Z206" s="1984"/>
      <c r="AA206" s="1984"/>
      <c r="AB206" s="1601" t="s">
        <v>325</v>
      </c>
      <c r="AC206" s="1984"/>
      <c r="AD206" s="1601"/>
      <c r="AE206" s="1984"/>
      <c r="AF206" s="1607" t="s">
        <v>362</v>
      </c>
      <c r="AG206" s="1984"/>
      <c r="AH206" s="1984"/>
      <c r="AI206" s="1984"/>
      <c r="AJ206" s="1984"/>
      <c r="AK206" s="1984"/>
      <c r="AL206" s="1984"/>
      <c r="AM206" s="1984"/>
      <c r="AN206" s="1601" t="s">
        <v>306</v>
      </c>
      <c r="AO206" s="1984"/>
      <c r="AP206" s="1984"/>
      <c r="AQ206" s="1984"/>
      <c r="AR206" s="1984"/>
      <c r="AS206" s="1601" t="s">
        <v>307</v>
      </c>
      <c r="AT206" s="1984"/>
      <c r="AU206" s="1984"/>
      <c r="AV206" s="335" t="s">
        <v>86</v>
      </c>
      <c r="AW206" s="1606" t="s">
        <v>308</v>
      </c>
      <c r="AX206" s="1984"/>
      <c r="AY206" s="1984"/>
      <c r="AZ206" s="1984"/>
      <c r="BA206" s="1984"/>
      <c r="BB206" s="1984"/>
      <c r="BC206" s="336">
        <v>20000000</v>
      </c>
      <c r="BD206" s="336">
        <v>20000000</v>
      </c>
      <c r="BE206" s="337">
        <v>0</v>
      </c>
      <c r="BF206" s="337">
        <v>0</v>
      </c>
      <c r="BG206" s="337">
        <v>0</v>
      </c>
      <c r="BH206" s="336">
        <v>20000000</v>
      </c>
      <c r="BI206" s="337">
        <v>0</v>
      </c>
      <c r="BJ206" s="337">
        <v>0</v>
      </c>
      <c r="BK206" s="337">
        <v>0</v>
      </c>
      <c r="BL206" s="337">
        <v>0</v>
      </c>
      <c r="BM206" s="337" t="s">
        <v>463</v>
      </c>
      <c r="BN206" s="337" t="s">
        <v>463</v>
      </c>
      <c r="BO206" s="337" t="s">
        <v>463</v>
      </c>
    </row>
    <row r="207" spans="1:67" s="333" customFormat="1" x14ac:dyDescent="0.25">
      <c r="A207" s="333" t="str">
        <f t="shared" si="30"/>
        <v>C-2502-1000-4-0-2-11-10</v>
      </c>
      <c r="B207" s="334" t="str">
        <f t="shared" si="21"/>
        <v>C</v>
      </c>
      <c r="C207" s="334" t="str">
        <f t="shared" si="22"/>
        <v>2502</v>
      </c>
      <c r="D207" s="334" t="str">
        <f t="shared" si="23"/>
        <v>1000</v>
      </c>
      <c r="E207" s="334" t="str">
        <f t="shared" si="24"/>
        <v>4</v>
      </c>
      <c r="F207" s="334" t="str">
        <f t="shared" si="25"/>
        <v>0</v>
      </c>
      <c r="G207" s="334" t="str">
        <f t="shared" si="20"/>
        <v>2</v>
      </c>
      <c r="H207" s="334" t="str">
        <f t="shared" si="26"/>
        <v>11</v>
      </c>
      <c r="I207" s="334"/>
      <c r="J207" s="334"/>
      <c r="K207" s="334"/>
      <c r="M207" s="347"/>
      <c r="N207" s="1601" t="s">
        <v>120</v>
      </c>
      <c r="O207" s="1984"/>
      <c r="P207" s="1601" t="s">
        <v>355</v>
      </c>
      <c r="Q207" s="1984"/>
      <c r="R207" s="1601" t="s">
        <v>357</v>
      </c>
      <c r="S207" s="1984"/>
      <c r="T207" s="1601" t="s">
        <v>316</v>
      </c>
      <c r="U207" s="1984"/>
      <c r="V207" s="1601" t="s">
        <v>313</v>
      </c>
      <c r="W207" s="1984"/>
      <c r="X207" s="1984"/>
      <c r="Y207" s="1601" t="s">
        <v>315</v>
      </c>
      <c r="Z207" s="1984"/>
      <c r="AA207" s="1984"/>
      <c r="AB207" s="1601" t="s">
        <v>101</v>
      </c>
      <c r="AC207" s="1984"/>
      <c r="AD207" s="1601"/>
      <c r="AE207" s="1984"/>
      <c r="AF207" s="1607" t="s">
        <v>363</v>
      </c>
      <c r="AG207" s="1984"/>
      <c r="AH207" s="1984"/>
      <c r="AI207" s="1984"/>
      <c r="AJ207" s="1984"/>
      <c r="AK207" s="1984"/>
      <c r="AL207" s="1984"/>
      <c r="AM207" s="1984"/>
      <c r="AN207" s="1601" t="s">
        <v>306</v>
      </c>
      <c r="AO207" s="1984"/>
      <c r="AP207" s="1984"/>
      <c r="AQ207" s="1984"/>
      <c r="AR207" s="1984"/>
      <c r="AS207" s="1601" t="s">
        <v>307</v>
      </c>
      <c r="AT207" s="1984"/>
      <c r="AU207" s="1984"/>
      <c r="AV207" s="335" t="s">
        <v>86</v>
      </c>
      <c r="AW207" s="1606" t="s">
        <v>308</v>
      </c>
      <c r="AX207" s="1984"/>
      <c r="AY207" s="1984"/>
      <c r="AZ207" s="1984"/>
      <c r="BA207" s="1984"/>
      <c r="BB207" s="1984"/>
      <c r="BC207" s="337">
        <v>0</v>
      </c>
      <c r="BD207" s="337">
        <v>0</v>
      </c>
      <c r="BE207" s="337">
        <v>0</v>
      </c>
      <c r="BF207" s="337">
        <v>0</v>
      </c>
      <c r="BG207" s="337">
        <v>0</v>
      </c>
      <c r="BH207" s="337">
        <v>0</v>
      </c>
      <c r="BI207" s="337">
        <v>0</v>
      </c>
      <c r="BJ207" s="337">
        <v>0</v>
      </c>
      <c r="BK207" s="337">
        <v>0</v>
      </c>
      <c r="BL207" s="337">
        <v>0</v>
      </c>
      <c r="BM207" s="337" t="s">
        <v>463</v>
      </c>
      <c r="BN207" s="337" t="s">
        <v>463</v>
      </c>
      <c r="BO207" s="337" t="s">
        <v>463</v>
      </c>
    </row>
    <row r="208" spans="1:67" s="324" customFormat="1" x14ac:dyDescent="0.25">
      <c r="B208" s="327" t="str">
        <f t="shared" si="21"/>
        <v>C</v>
      </c>
      <c r="C208" s="327" t="str">
        <f t="shared" si="22"/>
        <v>2502</v>
      </c>
      <c r="D208" s="327" t="str">
        <f t="shared" si="23"/>
        <v>1000</v>
      </c>
      <c r="E208" s="327" t="str">
        <f t="shared" si="24"/>
        <v>5</v>
      </c>
      <c r="F208" s="327">
        <f t="shared" si="25"/>
        <v>0</v>
      </c>
      <c r="G208" s="327">
        <f t="shared" si="20"/>
        <v>0</v>
      </c>
      <c r="H208" s="327">
        <f t="shared" si="26"/>
        <v>0</v>
      </c>
      <c r="I208" s="327"/>
      <c r="J208" s="327"/>
      <c r="K208" s="327"/>
      <c r="M208" s="346"/>
      <c r="N208" s="1608" t="s">
        <v>120</v>
      </c>
      <c r="O208" s="1889"/>
      <c r="P208" s="1608" t="s">
        <v>355</v>
      </c>
      <c r="Q208" s="1889"/>
      <c r="R208" s="1608" t="s">
        <v>357</v>
      </c>
      <c r="S208" s="1889"/>
      <c r="T208" s="1608" t="s">
        <v>317</v>
      </c>
      <c r="U208" s="1889"/>
      <c r="V208" s="1608"/>
      <c r="W208" s="1889"/>
      <c r="X208" s="1889"/>
      <c r="Y208" s="1608"/>
      <c r="Z208" s="1889"/>
      <c r="AA208" s="1889"/>
      <c r="AB208" s="1608"/>
      <c r="AC208" s="1889"/>
      <c r="AD208" s="1608"/>
      <c r="AE208" s="1889"/>
      <c r="AF208" s="1609" t="s">
        <v>366</v>
      </c>
      <c r="AG208" s="1889"/>
      <c r="AH208" s="1889"/>
      <c r="AI208" s="1889"/>
      <c r="AJ208" s="1889"/>
      <c r="AK208" s="1889"/>
      <c r="AL208" s="1889"/>
      <c r="AM208" s="1889"/>
      <c r="AN208" s="1608" t="s">
        <v>306</v>
      </c>
      <c r="AO208" s="1889"/>
      <c r="AP208" s="1889"/>
      <c r="AQ208" s="1889"/>
      <c r="AR208" s="1889"/>
      <c r="AS208" s="1608" t="s">
        <v>307</v>
      </c>
      <c r="AT208" s="1889"/>
      <c r="AU208" s="1889"/>
      <c r="AV208" s="320" t="s">
        <v>86</v>
      </c>
      <c r="AW208" s="1610" t="s">
        <v>308</v>
      </c>
      <c r="AX208" s="1889"/>
      <c r="AY208" s="1889"/>
      <c r="AZ208" s="1889"/>
      <c r="BA208" s="1889"/>
      <c r="BB208" s="1889"/>
      <c r="BC208" s="321">
        <v>900000000</v>
      </c>
      <c r="BD208" s="321">
        <v>879000000</v>
      </c>
      <c r="BE208" s="321">
        <v>21000000</v>
      </c>
      <c r="BF208" s="321">
        <v>300000000</v>
      </c>
      <c r="BG208" s="321">
        <v>599000906</v>
      </c>
      <c r="BH208" s="321">
        <v>279999094</v>
      </c>
      <c r="BI208" s="321">
        <v>163019426</v>
      </c>
      <c r="BJ208" s="321">
        <v>435981480</v>
      </c>
      <c r="BK208" s="321">
        <v>146817759</v>
      </c>
      <c r="BL208" s="321">
        <v>16201667</v>
      </c>
      <c r="BM208" s="321" t="s">
        <v>656</v>
      </c>
      <c r="BN208" s="322" t="s">
        <v>463</v>
      </c>
      <c r="BO208" s="322" t="s">
        <v>463</v>
      </c>
    </row>
    <row r="209" spans="1:67" s="324" customFormat="1" ht="14.45" customHeight="1" x14ac:dyDescent="0.25">
      <c r="B209" s="327" t="str">
        <f t="shared" si="21"/>
        <v>C</v>
      </c>
      <c r="C209" s="327" t="str">
        <f t="shared" si="22"/>
        <v>2502</v>
      </c>
      <c r="D209" s="327" t="str">
        <f t="shared" si="23"/>
        <v>1000</v>
      </c>
      <c r="E209" s="327" t="str">
        <f t="shared" si="24"/>
        <v>5</v>
      </c>
      <c r="F209" s="327" t="str">
        <f t="shared" si="25"/>
        <v>0</v>
      </c>
      <c r="G209" s="327">
        <f t="shared" si="20"/>
        <v>0</v>
      </c>
      <c r="H209" s="327">
        <f t="shared" si="26"/>
        <v>0</v>
      </c>
      <c r="I209" s="327"/>
      <c r="J209" s="327"/>
      <c r="K209" s="327"/>
      <c r="M209" s="346"/>
      <c r="N209" s="1603" t="s">
        <v>120</v>
      </c>
      <c r="O209" s="1889"/>
      <c r="P209" s="1603" t="s">
        <v>355</v>
      </c>
      <c r="Q209" s="1889"/>
      <c r="R209" s="1603" t="s">
        <v>357</v>
      </c>
      <c r="S209" s="1889"/>
      <c r="T209" s="1603" t="s">
        <v>317</v>
      </c>
      <c r="U209" s="1889"/>
      <c r="V209" s="1603" t="s">
        <v>313</v>
      </c>
      <c r="W209" s="1889"/>
      <c r="X209" s="1889"/>
      <c r="Y209" s="1603"/>
      <c r="Z209" s="1889"/>
      <c r="AA209" s="1889"/>
      <c r="AB209" s="1603"/>
      <c r="AC209" s="1889"/>
      <c r="AD209" s="1603"/>
      <c r="AE209" s="1889"/>
      <c r="AF209" s="1605" t="s">
        <v>366</v>
      </c>
      <c r="AG209" s="1889"/>
      <c r="AH209" s="1889"/>
      <c r="AI209" s="1889"/>
      <c r="AJ209" s="1889"/>
      <c r="AK209" s="1889"/>
      <c r="AL209" s="1889"/>
      <c r="AM209" s="1889"/>
      <c r="AN209" s="1603" t="s">
        <v>306</v>
      </c>
      <c r="AO209" s="1889"/>
      <c r="AP209" s="1889"/>
      <c r="AQ209" s="1889"/>
      <c r="AR209" s="1889"/>
      <c r="AS209" s="1603" t="s">
        <v>307</v>
      </c>
      <c r="AT209" s="1889"/>
      <c r="AU209" s="1889"/>
      <c r="AV209" s="317" t="s">
        <v>86</v>
      </c>
      <c r="AW209" s="1604" t="s">
        <v>308</v>
      </c>
      <c r="AX209" s="1889"/>
      <c r="AY209" s="1889"/>
      <c r="AZ209" s="1889"/>
      <c r="BA209" s="1889"/>
      <c r="BB209" s="1889"/>
      <c r="BC209" s="318">
        <v>900000000</v>
      </c>
      <c r="BD209" s="318">
        <v>879000000</v>
      </c>
      <c r="BE209" s="318">
        <v>21000000</v>
      </c>
      <c r="BF209" s="319">
        <v>0</v>
      </c>
      <c r="BG209" s="318">
        <v>599000906</v>
      </c>
      <c r="BH209" s="318">
        <v>279999094</v>
      </c>
      <c r="BI209" s="318">
        <v>163019426</v>
      </c>
      <c r="BJ209" s="318">
        <v>435981480</v>
      </c>
      <c r="BK209" s="318">
        <v>146817759</v>
      </c>
      <c r="BL209" s="318">
        <v>16201667</v>
      </c>
      <c r="BM209" s="318" t="s">
        <v>656</v>
      </c>
      <c r="BN209" s="319" t="s">
        <v>463</v>
      </c>
      <c r="BO209" s="319" t="s">
        <v>463</v>
      </c>
    </row>
    <row r="210" spans="1:67" s="324" customFormat="1" ht="14.45" customHeight="1" x14ac:dyDescent="0.25">
      <c r="B210" s="327" t="str">
        <f t="shared" si="21"/>
        <v>C</v>
      </c>
      <c r="C210" s="327" t="str">
        <f t="shared" si="22"/>
        <v>2502</v>
      </c>
      <c r="D210" s="327" t="str">
        <f t="shared" si="23"/>
        <v>1000</v>
      </c>
      <c r="E210" s="327" t="str">
        <f t="shared" si="24"/>
        <v>5</v>
      </c>
      <c r="F210" s="327" t="str">
        <f t="shared" si="25"/>
        <v>0</v>
      </c>
      <c r="G210" s="327" t="str">
        <f t="shared" si="20"/>
        <v>2</v>
      </c>
      <c r="H210" s="327">
        <f t="shared" si="26"/>
        <v>0</v>
      </c>
      <c r="I210" s="327"/>
      <c r="J210" s="327"/>
      <c r="K210" s="327"/>
      <c r="M210" s="346"/>
      <c r="N210" s="1603" t="s">
        <v>120</v>
      </c>
      <c r="O210" s="1889"/>
      <c r="P210" s="1603" t="s">
        <v>355</v>
      </c>
      <c r="Q210" s="1889"/>
      <c r="R210" s="1603" t="s">
        <v>357</v>
      </c>
      <c r="S210" s="1889"/>
      <c r="T210" s="1603" t="s">
        <v>317</v>
      </c>
      <c r="U210" s="1889"/>
      <c r="V210" s="1603" t="s">
        <v>313</v>
      </c>
      <c r="W210" s="1889"/>
      <c r="X210" s="1889"/>
      <c r="Y210" s="1603" t="s">
        <v>315</v>
      </c>
      <c r="Z210" s="1889"/>
      <c r="AA210" s="1889"/>
      <c r="AB210" s="1603"/>
      <c r="AC210" s="1889"/>
      <c r="AD210" s="1603"/>
      <c r="AE210" s="1889"/>
      <c r="AF210" s="1605" t="s">
        <v>359</v>
      </c>
      <c r="AG210" s="1889"/>
      <c r="AH210" s="1889"/>
      <c r="AI210" s="1889"/>
      <c r="AJ210" s="1889"/>
      <c r="AK210" s="1889"/>
      <c r="AL210" s="1889"/>
      <c r="AM210" s="1889"/>
      <c r="AN210" s="1603" t="s">
        <v>306</v>
      </c>
      <c r="AO210" s="1889"/>
      <c r="AP210" s="1889"/>
      <c r="AQ210" s="1889"/>
      <c r="AR210" s="1889"/>
      <c r="AS210" s="1603" t="s">
        <v>307</v>
      </c>
      <c r="AT210" s="1889"/>
      <c r="AU210" s="1889"/>
      <c r="AV210" s="317" t="s">
        <v>86</v>
      </c>
      <c r="AW210" s="1604" t="s">
        <v>308</v>
      </c>
      <c r="AX210" s="1889"/>
      <c r="AY210" s="1889"/>
      <c r="AZ210" s="1889"/>
      <c r="BA210" s="1889"/>
      <c r="BB210" s="1889"/>
      <c r="BC210" s="318">
        <v>900000000</v>
      </c>
      <c r="BD210" s="318">
        <v>879000000</v>
      </c>
      <c r="BE210" s="318">
        <v>21000000</v>
      </c>
      <c r="BF210" s="319">
        <v>0</v>
      </c>
      <c r="BG210" s="318">
        <v>599000906</v>
      </c>
      <c r="BH210" s="318">
        <v>279999094</v>
      </c>
      <c r="BI210" s="318">
        <v>163019426</v>
      </c>
      <c r="BJ210" s="318">
        <v>435981480</v>
      </c>
      <c r="BK210" s="318">
        <v>146817759</v>
      </c>
      <c r="BL210" s="318">
        <v>16201667</v>
      </c>
      <c r="BM210" s="318" t="s">
        <v>656</v>
      </c>
      <c r="BN210" s="319" t="s">
        <v>463</v>
      </c>
      <c r="BO210" s="319" t="s">
        <v>463</v>
      </c>
    </row>
    <row r="211" spans="1:67" s="333" customFormat="1" x14ac:dyDescent="0.25">
      <c r="A211" s="333" t="str">
        <f t="shared" ref="A211:A216" si="31">+B211&amp;"-"&amp;C211&amp;"-"&amp;D211&amp;"-"&amp;E211&amp;"-"&amp;F211&amp;"-"&amp;G211&amp;"-"&amp;H211&amp;"-"&amp;AV211</f>
        <v>C-2502-1000-5-0-2-1-10</v>
      </c>
      <c r="B211" s="334" t="str">
        <f t="shared" si="21"/>
        <v>C</v>
      </c>
      <c r="C211" s="334" t="str">
        <f t="shared" si="22"/>
        <v>2502</v>
      </c>
      <c r="D211" s="334" t="str">
        <f t="shared" si="23"/>
        <v>1000</v>
      </c>
      <c r="E211" s="334" t="str">
        <f t="shared" si="24"/>
        <v>5</v>
      </c>
      <c r="F211" s="334" t="str">
        <f t="shared" si="25"/>
        <v>0</v>
      </c>
      <c r="G211" s="334" t="str">
        <f t="shared" ref="G211:G233" si="32">+Y211</f>
        <v>2</v>
      </c>
      <c r="H211" s="334" t="str">
        <f t="shared" si="26"/>
        <v>1</v>
      </c>
      <c r="I211" s="334"/>
      <c r="J211" s="334"/>
      <c r="K211" s="334"/>
      <c r="M211" s="347"/>
      <c r="N211" s="1601" t="s">
        <v>120</v>
      </c>
      <c r="O211" s="1984"/>
      <c r="P211" s="1601" t="s">
        <v>355</v>
      </c>
      <c r="Q211" s="1984"/>
      <c r="R211" s="1601" t="s">
        <v>357</v>
      </c>
      <c r="S211" s="1984"/>
      <c r="T211" s="1601" t="s">
        <v>317</v>
      </c>
      <c r="U211" s="1984"/>
      <c r="V211" s="1601" t="s">
        <v>313</v>
      </c>
      <c r="W211" s="1984"/>
      <c r="X211" s="1984"/>
      <c r="Y211" s="1601" t="s">
        <v>315</v>
      </c>
      <c r="Z211" s="1984"/>
      <c r="AA211" s="1984"/>
      <c r="AB211" s="1601" t="s">
        <v>312</v>
      </c>
      <c r="AC211" s="1984"/>
      <c r="AD211" s="1601"/>
      <c r="AE211" s="1984"/>
      <c r="AF211" s="1607" t="s">
        <v>365</v>
      </c>
      <c r="AG211" s="1984"/>
      <c r="AH211" s="1984"/>
      <c r="AI211" s="1984"/>
      <c r="AJ211" s="1984"/>
      <c r="AK211" s="1984"/>
      <c r="AL211" s="1984"/>
      <c r="AM211" s="1984"/>
      <c r="AN211" s="1601" t="s">
        <v>306</v>
      </c>
      <c r="AO211" s="1984"/>
      <c r="AP211" s="1984"/>
      <c r="AQ211" s="1984"/>
      <c r="AR211" s="1984"/>
      <c r="AS211" s="1601" t="s">
        <v>307</v>
      </c>
      <c r="AT211" s="1984"/>
      <c r="AU211" s="1984"/>
      <c r="AV211" s="335" t="s">
        <v>86</v>
      </c>
      <c r="AW211" s="1606" t="s">
        <v>308</v>
      </c>
      <c r="AX211" s="1984"/>
      <c r="AY211" s="1984"/>
      <c r="AZ211" s="1984"/>
      <c r="BA211" s="1984"/>
      <c r="BB211" s="1984"/>
      <c r="BC211" s="336">
        <v>550000000</v>
      </c>
      <c r="BD211" s="336">
        <v>550000000</v>
      </c>
      <c r="BE211" s="337">
        <v>0</v>
      </c>
      <c r="BF211" s="337">
        <v>0</v>
      </c>
      <c r="BG211" s="336">
        <v>333700000</v>
      </c>
      <c r="BH211" s="336">
        <v>216300000</v>
      </c>
      <c r="BI211" s="336">
        <v>66013333</v>
      </c>
      <c r="BJ211" s="336">
        <v>267686667</v>
      </c>
      <c r="BK211" s="336">
        <v>66013333</v>
      </c>
      <c r="BL211" s="337">
        <v>0</v>
      </c>
      <c r="BM211" s="336" t="s">
        <v>657</v>
      </c>
      <c r="BN211" s="337" t="s">
        <v>463</v>
      </c>
      <c r="BO211" s="337" t="s">
        <v>463</v>
      </c>
    </row>
    <row r="212" spans="1:67" s="333" customFormat="1" x14ac:dyDescent="0.25">
      <c r="A212" s="333" t="str">
        <f t="shared" si="31"/>
        <v>C-2502-1000-5-0-2-2-10</v>
      </c>
      <c r="B212" s="334" t="str">
        <f t="shared" si="21"/>
        <v>C</v>
      </c>
      <c r="C212" s="334" t="str">
        <f t="shared" si="22"/>
        <v>2502</v>
      </c>
      <c r="D212" s="334" t="str">
        <f t="shared" si="23"/>
        <v>1000</v>
      </c>
      <c r="E212" s="334" t="str">
        <f t="shared" si="24"/>
        <v>5</v>
      </c>
      <c r="F212" s="334" t="str">
        <f t="shared" si="25"/>
        <v>0</v>
      </c>
      <c r="G212" s="334" t="str">
        <f t="shared" si="32"/>
        <v>2</v>
      </c>
      <c r="H212" s="334" t="str">
        <f t="shared" si="26"/>
        <v>2</v>
      </c>
      <c r="I212" s="334"/>
      <c r="J212" s="334"/>
      <c r="K212" s="334"/>
      <c r="M212" s="347"/>
      <c r="N212" s="1601" t="s">
        <v>120</v>
      </c>
      <c r="O212" s="1984"/>
      <c r="P212" s="1601" t="s">
        <v>355</v>
      </c>
      <c r="Q212" s="1984"/>
      <c r="R212" s="1601" t="s">
        <v>357</v>
      </c>
      <c r="S212" s="1984"/>
      <c r="T212" s="1601" t="s">
        <v>317</v>
      </c>
      <c r="U212" s="1984"/>
      <c r="V212" s="1601" t="s">
        <v>313</v>
      </c>
      <c r="W212" s="1984"/>
      <c r="X212" s="1984"/>
      <c r="Y212" s="1601" t="s">
        <v>315</v>
      </c>
      <c r="Z212" s="1984"/>
      <c r="AA212" s="1984"/>
      <c r="AB212" s="1601" t="s">
        <v>315</v>
      </c>
      <c r="AC212" s="1984"/>
      <c r="AD212" s="1601"/>
      <c r="AE212" s="1984"/>
      <c r="AF212" s="1607" t="s">
        <v>360</v>
      </c>
      <c r="AG212" s="1984"/>
      <c r="AH212" s="1984"/>
      <c r="AI212" s="1984"/>
      <c r="AJ212" s="1984"/>
      <c r="AK212" s="1984"/>
      <c r="AL212" s="1984"/>
      <c r="AM212" s="1984"/>
      <c r="AN212" s="1601" t="s">
        <v>306</v>
      </c>
      <c r="AO212" s="1984"/>
      <c r="AP212" s="1984"/>
      <c r="AQ212" s="1984"/>
      <c r="AR212" s="1984"/>
      <c r="AS212" s="1601" t="s">
        <v>307</v>
      </c>
      <c r="AT212" s="1984"/>
      <c r="AU212" s="1984"/>
      <c r="AV212" s="335" t="s">
        <v>86</v>
      </c>
      <c r="AW212" s="1606" t="s">
        <v>308</v>
      </c>
      <c r="AX212" s="1984"/>
      <c r="AY212" s="1984"/>
      <c r="AZ212" s="1984"/>
      <c r="BA212" s="1984"/>
      <c r="BB212" s="1984"/>
      <c r="BC212" s="336">
        <v>120000000</v>
      </c>
      <c r="BD212" s="336">
        <v>120000000</v>
      </c>
      <c r="BE212" s="337">
        <v>0</v>
      </c>
      <c r="BF212" s="337">
        <v>0</v>
      </c>
      <c r="BG212" s="336">
        <v>120000000</v>
      </c>
      <c r="BH212" s="337">
        <v>0</v>
      </c>
      <c r="BI212" s="336">
        <v>24000000</v>
      </c>
      <c r="BJ212" s="336">
        <v>96000000</v>
      </c>
      <c r="BK212" s="336">
        <v>24000000</v>
      </c>
      <c r="BL212" s="337">
        <v>0</v>
      </c>
      <c r="BM212" s="336" t="s">
        <v>658</v>
      </c>
      <c r="BN212" s="337" t="s">
        <v>463</v>
      </c>
      <c r="BO212" s="337" t="s">
        <v>463</v>
      </c>
    </row>
    <row r="213" spans="1:67" s="333" customFormat="1" x14ac:dyDescent="0.25">
      <c r="A213" s="333" t="str">
        <f t="shared" si="31"/>
        <v>C-2502-1000-5-0-2-3-10</v>
      </c>
      <c r="B213" s="334" t="str">
        <f t="shared" si="21"/>
        <v>C</v>
      </c>
      <c r="C213" s="334" t="str">
        <f t="shared" si="22"/>
        <v>2502</v>
      </c>
      <c r="D213" s="334" t="str">
        <f t="shared" si="23"/>
        <v>1000</v>
      </c>
      <c r="E213" s="334" t="str">
        <f t="shared" si="24"/>
        <v>5</v>
      </c>
      <c r="F213" s="334" t="str">
        <f t="shared" si="25"/>
        <v>0</v>
      </c>
      <c r="G213" s="334" t="str">
        <f t="shared" si="32"/>
        <v>2</v>
      </c>
      <c r="H213" s="334" t="str">
        <f t="shared" si="26"/>
        <v>3</v>
      </c>
      <c r="I213" s="334"/>
      <c r="J213" s="334"/>
      <c r="K213" s="334"/>
      <c r="M213" s="347"/>
      <c r="N213" s="1601" t="s">
        <v>120</v>
      </c>
      <c r="O213" s="1984"/>
      <c r="P213" s="1601" t="s">
        <v>355</v>
      </c>
      <c r="Q213" s="1984"/>
      <c r="R213" s="1601" t="s">
        <v>357</v>
      </c>
      <c r="S213" s="1984"/>
      <c r="T213" s="1601" t="s">
        <v>317</v>
      </c>
      <c r="U213" s="1984"/>
      <c r="V213" s="1601" t="s">
        <v>313</v>
      </c>
      <c r="W213" s="1984"/>
      <c r="X213" s="1984"/>
      <c r="Y213" s="1601" t="s">
        <v>315</v>
      </c>
      <c r="Z213" s="1984"/>
      <c r="AA213" s="1984"/>
      <c r="AB213" s="1601" t="s">
        <v>322</v>
      </c>
      <c r="AC213" s="1984"/>
      <c r="AD213" s="1601"/>
      <c r="AE213" s="1984"/>
      <c r="AF213" s="1607" t="s">
        <v>361</v>
      </c>
      <c r="AG213" s="1984"/>
      <c r="AH213" s="1984"/>
      <c r="AI213" s="1984"/>
      <c r="AJ213" s="1984"/>
      <c r="AK213" s="1984"/>
      <c r="AL213" s="1984"/>
      <c r="AM213" s="1984"/>
      <c r="AN213" s="1601" t="s">
        <v>306</v>
      </c>
      <c r="AO213" s="1984"/>
      <c r="AP213" s="1984"/>
      <c r="AQ213" s="1984"/>
      <c r="AR213" s="1984"/>
      <c r="AS213" s="1601" t="s">
        <v>307</v>
      </c>
      <c r="AT213" s="1984"/>
      <c r="AU213" s="1984"/>
      <c r="AV213" s="335" t="s">
        <v>86</v>
      </c>
      <c r="AW213" s="1606" t="s">
        <v>308</v>
      </c>
      <c r="AX213" s="1984"/>
      <c r="AY213" s="1984"/>
      <c r="AZ213" s="1984"/>
      <c r="BA213" s="1984"/>
      <c r="BB213" s="1984"/>
      <c r="BC213" s="336">
        <v>55000000</v>
      </c>
      <c r="BD213" s="336">
        <v>55000000</v>
      </c>
      <c r="BE213" s="337">
        <v>0</v>
      </c>
      <c r="BF213" s="337">
        <v>0</v>
      </c>
      <c r="BG213" s="336">
        <v>55000000</v>
      </c>
      <c r="BH213" s="337">
        <v>0</v>
      </c>
      <c r="BI213" s="336">
        <v>8962482</v>
      </c>
      <c r="BJ213" s="336">
        <v>46037518</v>
      </c>
      <c r="BK213" s="336">
        <v>8962482</v>
      </c>
      <c r="BL213" s="337">
        <v>0</v>
      </c>
      <c r="BM213" s="336" t="s">
        <v>659</v>
      </c>
      <c r="BN213" s="337" t="s">
        <v>463</v>
      </c>
      <c r="BO213" s="337" t="s">
        <v>463</v>
      </c>
    </row>
    <row r="214" spans="1:67" s="333" customFormat="1" ht="14.45" customHeight="1" x14ac:dyDescent="0.25">
      <c r="A214" s="333" t="str">
        <f t="shared" si="31"/>
        <v>C-2502-1000-5-0-2-4-10</v>
      </c>
      <c r="B214" s="334" t="str">
        <f t="shared" si="21"/>
        <v>C</v>
      </c>
      <c r="C214" s="334" t="str">
        <f t="shared" si="22"/>
        <v>2502</v>
      </c>
      <c r="D214" s="334" t="str">
        <f t="shared" si="23"/>
        <v>1000</v>
      </c>
      <c r="E214" s="334" t="str">
        <f t="shared" si="24"/>
        <v>5</v>
      </c>
      <c r="F214" s="334" t="str">
        <f t="shared" si="25"/>
        <v>0</v>
      </c>
      <c r="G214" s="334" t="str">
        <f t="shared" si="32"/>
        <v>2</v>
      </c>
      <c r="H214" s="334" t="str">
        <f t="shared" si="26"/>
        <v>4</v>
      </c>
      <c r="I214" s="334"/>
      <c r="J214" s="334"/>
      <c r="K214" s="334"/>
      <c r="M214" s="347"/>
      <c r="N214" s="1601" t="s">
        <v>120</v>
      </c>
      <c r="O214" s="1984"/>
      <c r="P214" s="1601" t="s">
        <v>355</v>
      </c>
      <c r="Q214" s="1984"/>
      <c r="R214" s="1601" t="s">
        <v>357</v>
      </c>
      <c r="S214" s="1984"/>
      <c r="T214" s="1601" t="s">
        <v>317</v>
      </c>
      <c r="U214" s="1984"/>
      <c r="V214" s="1601" t="s">
        <v>313</v>
      </c>
      <c r="W214" s="1984"/>
      <c r="X214" s="1984"/>
      <c r="Y214" s="1601" t="s">
        <v>315</v>
      </c>
      <c r="Z214" s="1984"/>
      <c r="AA214" s="1984"/>
      <c r="AB214" s="1601" t="s">
        <v>316</v>
      </c>
      <c r="AC214" s="1984"/>
      <c r="AD214" s="1601"/>
      <c r="AE214" s="1984"/>
      <c r="AF214" s="1607" t="s">
        <v>105</v>
      </c>
      <c r="AG214" s="1984"/>
      <c r="AH214" s="1984"/>
      <c r="AI214" s="1984"/>
      <c r="AJ214" s="1984"/>
      <c r="AK214" s="1984"/>
      <c r="AL214" s="1984"/>
      <c r="AM214" s="1984"/>
      <c r="AN214" s="1601" t="s">
        <v>306</v>
      </c>
      <c r="AO214" s="1984"/>
      <c r="AP214" s="1984"/>
      <c r="AQ214" s="1984"/>
      <c r="AR214" s="1984"/>
      <c r="AS214" s="1601" t="s">
        <v>307</v>
      </c>
      <c r="AT214" s="1984"/>
      <c r="AU214" s="1984"/>
      <c r="AV214" s="335" t="s">
        <v>86</v>
      </c>
      <c r="AW214" s="1606" t="s">
        <v>308</v>
      </c>
      <c r="AX214" s="1984"/>
      <c r="AY214" s="1984"/>
      <c r="AZ214" s="1984"/>
      <c r="BA214" s="1984"/>
      <c r="BB214" s="1984"/>
      <c r="BC214" s="336">
        <v>154000000</v>
      </c>
      <c r="BD214" s="336">
        <v>154000000</v>
      </c>
      <c r="BE214" s="337">
        <v>0</v>
      </c>
      <c r="BF214" s="337">
        <v>0</v>
      </c>
      <c r="BG214" s="336">
        <v>90300906</v>
      </c>
      <c r="BH214" s="336">
        <v>63699094</v>
      </c>
      <c r="BI214" s="336">
        <v>64043611</v>
      </c>
      <c r="BJ214" s="336">
        <v>26257295</v>
      </c>
      <c r="BK214" s="336">
        <v>47841944</v>
      </c>
      <c r="BL214" s="336">
        <v>16201667</v>
      </c>
      <c r="BM214" s="336" t="s">
        <v>660</v>
      </c>
      <c r="BN214" s="337" t="s">
        <v>463</v>
      </c>
      <c r="BO214" s="337" t="s">
        <v>463</v>
      </c>
    </row>
    <row r="215" spans="1:67" s="333" customFormat="1" x14ac:dyDescent="0.25">
      <c r="A215" s="333" t="str">
        <f t="shared" si="31"/>
        <v>C-2502-1000-5-0-2-6-10</v>
      </c>
      <c r="B215" s="334" t="str">
        <f t="shared" si="21"/>
        <v>C</v>
      </c>
      <c r="C215" s="334" t="str">
        <f t="shared" si="22"/>
        <v>2502</v>
      </c>
      <c r="D215" s="334" t="str">
        <f t="shared" si="23"/>
        <v>1000</v>
      </c>
      <c r="E215" s="334" t="str">
        <f t="shared" si="24"/>
        <v>5</v>
      </c>
      <c r="F215" s="334" t="str">
        <f t="shared" si="25"/>
        <v>0</v>
      </c>
      <c r="G215" s="334" t="str">
        <f t="shared" si="32"/>
        <v>2</v>
      </c>
      <c r="H215" s="334" t="str">
        <f t="shared" si="26"/>
        <v>6</v>
      </c>
      <c r="I215" s="334"/>
      <c r="J215" s="334"/>
      <c r="K215" s="334"/>
      <c r="M215" s="347"/>
      <c r="N215" s="1601" t="s">
        <v>120</v>
      </c>
      <c r="O215" s="1984"/>
      <c r="P215" s="1601" t="s">
        <v>355</v>
      </c>
      <c r="Q215" s="1984"/>
      <c r="R215" s="1601" t="s">
        <v>357</v>
      </c>
      <c r="S215" s="1984"/>
      <c r="T215" s="1601" t="s">
        <v>317</v>
      </c>
      <c r="U215" s="1984"/>
      <c r="V215" s="1601" t="s">
        <v>313</v>
      </c>
      <c r="W215" s="1984"/>
      <c r="X215" s="1984"/>
      <c r="Y215" s="1601" t="s">
        <v>315</v>
      </c>
      <c r="Z215" s="1984"/>
      <c r="AA215" s="1984"/>
      <c r="AB215" s="1601" t="s">
        <v>325</v>
      </c>
      <c r="AC215" s="1984"/>
      <c r="AD215" s="1601"/>
      <c r="AE215" s="1984"/>
      <c r="AF215" s="1607" t="s">
        <v>362</v>
      </c>
      <c r="AG215" s="1984"/>
      <c r="AH215" s="1984"/>
      <c r="AI215" s="1984"/>
      <c r="AJ215" s="1984"/>
      <c r="AK215" s="1984"/>
      <c r="AL215" s="1984"/>
      <c r="AM215" s="1984"/>
      <c r="AN215" s="1601" t="s">
        <v>306</v>
      </c>
      <c r="AO215" s="1984"/>
      <c r="AP215" s="1984"/>
      <c r="AQ215" s="1984"/>
      <c r="AR215" s="1984"/>
      <c r="AS215" s="1601" t="s">
        <v>307</v>
      </c>
      <c r="AT215" s="1984"/>
      <c r="AU215" s="1984"/>
      <c r="AV215" s="335" t="s">
        <v>86</v>
      </c>
      <c r="AW215" s="1606" t="s">
        <v>308</v>
      </c>
      <c r="AX215" s="1984"/>
      <c r="AY215" s="1984"/>
      <c r="AZ215" s="1984"/>
      <c r="BA215" s="1984"/>
      <c r="BB215" s="1984"/>
      <c r="BC215" s="336">
        <v>21000000</v>
      </c>
      <c r="BD215" s="337">
        <v>0</v>
      </c>
      <c r="BE215" s="336">
        <v>21000000</v>
      </c>
      <c r="BF215" s="337">
        <v>0</v>
      </c>
      <c r="BG215" s="337">
        <v>0</v>
      </c>
      <c r="BH215" s="337">
        <v>0</v>
      </c>
      <c r="BI215" s="337">
        <v>0</v>
      </c>
      <c r="BJ215" s="337">
        <v>0</v>
      </c>
      <c r="BK215" s="337">
        <v>0</v>
      </c>
      <c r="BL215" s="337">
        <v>0</v>
      </c>
      <c r="BM215" s="337" t="s">
        <v>463</v>
      </c>
      <c r="BN215" s="337" t="s">
        <v>463</v>
      </c>
      <c r="BO215" s="337" t="s">
        <v>463</v>
      </c>
    </row>
    <row r="216" spans="1:67" s="333" customFormat="1" x14ac:dyDescent="0.25">
      <c r="A216" s="333" t="str">
        <f t="shared" si="31"/>
        <v>C-2502-1000-5-0-2-11-10</v>
      </c>
      <c r="B216" s="334" t="str">
        <f t="shared" si="21"/>
        <v>C</v>
      </c>
      <c r="C216" s="334" t="str">
        <f t="shared" si="22"/>
        <v>2502</v>
      </c>
      <c r="D216" s="334" t="str">
        <f t="shared" si="23"/>
        <v>1000</v>
      </c>
      <c r="E216" s="334" t="str">
        <f t="shared" si="24"/>
        <v>5</v>
      </c>
      <c r="F216" s="334" t="str">
        <f t="shared" si="25"/>
        <v>0</v>
      </c>
      <c r="G216" s="334" t="str">
        <f t="shared" si="32"/>
        <v>2</v>
      </c>
      <c r="H216" s="334" t="str">
        <f t="shared" si="26"/>
        <v>11</v>
      </c>
      <c r="I216" s="334"/>
      <c r="J216" s="334"/>
      <c r="K216" s="334"/>
      <c r="M216" s="347"/>
      <c r="N216" s="1601" t="s">
        <v>120</v>
      </c>
      <c r="O216" s="1984"/>
      <c r="P216" s="1601" t="s">
        <v>355</v>
      </c>
      <c r="Q216" s="1984"/>
      <c r="R216" s="1601" t="s">
        <v>357</v>
      </c>
      <c r="S216" s="1984"/>
      <c r="T216" s="1601" t="s">
        <v>317</v>
      </c>
      <c r="U216" s="1984"/>
      <c r="V216" s="1601" t="s">
        <v>313</v>
      </c>
      <c r="W216" s="1984"/>
      <c r="X216" s="1984"/>
      <c r="Y216" s="1601" t="s">
        <v>315</v>
      </c>
      <c r="Z216" s="1984"/>
      <c r="AA216" s="1984"/>
      <c r="AB216" s="1601" t="s">
        <v>101</v>
      </c>
      <c r="AC216" s="1984"/>
      <c r="AD216" s="1601"/>
      <c r="AE216" s="1984"/>
      <c r="AF216" s="1607" t="s">
        <v>363</v>
      </c>
      <c r="AG216" s="1984"/>
      <c r="AH216" s="1984"/>
      <c r="AI216" s="1984"/>
      <c r="AJ216" s="1984"/>
      <c r="AK216" s="1984"/>
      <c r="AL216" s="1984"/>
      <c r="AM216" s="1984"/>
      <c r="AN216" s="1601" t="s">
        <v>306</v>
      </c>
      <c r="AO216" s="1984"/>
      <c r="AP216" s="1984"/>
      <c r="AQ216" s="1984"/>
      <c r="AR216" s="1984"/>
      <c r="AS216" s="1601" t="s">
        <v>307</v>
      </c>
      <c r="AT216" s="1984"/>
      <c r="AU216" s="1984"/>
      <c r="AV216" s="335" t="s">
        <v>86</v>
      </c>
      <c r="AW216" s="1606" t="s">
        <v>308</v>
      </c>
      <c r="AX216" s="1984"/>
      <c r="AY216" s="1984"/>
      <c r="AZ216" s="1984"/>
      <c r="BA216" s="1984"/>
      <c r="BB216" s="1984"/>
      <c r="BC216" s="337">
        <v>0</v>
      </c>
      <c r="BD216" s="337">
        <v>0</v>
      </c>
      <c r="BE216" s="337">
        <v>0</v>
      </c>
      <c r="BF216" s="337">
        <v>0</v>
      </c>
      <c r="BG216" s="337">
        <v>0</v>
      </c>
      <c r="BH216" s="337">
        <v>0</v>
      </c>
      <c r="BI216" s="337">
        <v>0</v>
      </c>
      <c r="BJ216" s="337">
        <v>0</v>
      </c>
      <c r="BK216" s="337">
        <v>0</v>
      </c>
      <c r="BL216" s="337">
        <v>0</v>
      </c>
      <c r="BM216" s="337" t="s">
        <v>463</v>
      </c>
      <c r="BN216" s="337" t="s">
        <v>463</v>
      </c>
      <c r="BO216" s="337" t="s">
        <v>463</v>
      </c>
    </row>
    <row r="217" spans="1:67" s="324" customFormat="1" x14ac:dyDescent="0.25">
      <c r="B217" s="327" t="str">
        <f t="shared" ref="B217:B239" si="33">+N217</f>
        <v>C</v>
      </c>
      <c r="C217" s="327" t="str">
        <f t="shared" ref="C217:C239" si="34">+P217</f>
        <v>2502</v>
      </c>
      <c r="D217" s="327" t="str">
        <f t="shared" si="23"/>
        <v>1000</v>
      </c>
      <c r="E217" s="327" t="str">
        <f t="shared" si="24"/>
        <v>6</v>
      </c>
      <c r="F217" s="327">
        <f t="shared" si="25"/>
        <v>0</v>
      </c>
      <c r="G217" s="327">
        <f t="shared" si="32"/>
        <v>0</v>
      </c>
      <c r="H217" s="327">
        <f t="shared" si="26"/>
        <v>0</v>
      </c>
      <c r="I217" s="327"/>
      <c r="J217" s="327"/>
      <c r="K217" s="327"/>
      <c r="M217" s="346"/>
      <c r="N217" s="1608" t="s">
        <v>120</v>
      </c>
      <c r="O217" s="1889"/>
      <c r="P217" s="1608" t="s">
        <v>355</v>
      </c>
      <c r="Q217" s="1889"/>
      <c r="R217" s="1608" t="s">
        <v>357</v>
      </c>
      <c r="S217" s="1889"/>
      <c r="T217" s="1608" t="s">
        <v>325</v>
      </c>
      <c r="U217" s="1889"/>
      <c r="V217" s="1608"/>
      <c r="W217" s="1889"/>
      <c r="X217" s="1889"/>
      <c r="Y217" s="1608"/>
      <c r="Z217" s="1889"/>
      <c r="AA217" s="1889"/>
      <c r="AB217" s="1608"/>
      <c r="AC217" s="1889"/>
      <c r="AD217" s="1608"/>
      <c r="AE217" s="1889"/>
      <c r="AF217" s="1609" t="s">
        <v>367</v>
      </c>
      <c r="AG217" s="1889"/>
      <c r="AH217" s="1889"/>
      <c r="AI217" s="1889"/>
      <c r="AJ217" s="1889"/>
      <c r="AK217" s="1889"/>
      <c r="AL217" s="1889"/>
      <c r="AM217" s="1889"/>
      <c r="AN217" s="1608" t="s">
        <v>306</v>
      </c>
      <c r="AO217" s="1889"/>
      <c r="AP217" s="1889"/>
      <c r="AQ217" s="1889"/>
      <c r="AR217" s="1889"/>
      <c r="AS217" s="1608" t="s">
        <v>307</v>
      </c>
      <c r="AT217" s="1889"/>
      <c r="AU217" s="1889"/>
      <c r="AV217" s="320" t="s">
        <v>86</v>
      </c>
      <c r="AW217" s="1610" t="s">
        <v>308</v>
      </c>
      <c r="AX217" s="1889"/>
      <c r="AY217" s="1889"/>
      <c r="AZ217" s="1889"/>
      <c r="BA217" s="1889"/>
      <c r="BB217" s="1889"/>
      <c r="BC217" s="321">
        <v>3600000000</v>
      </c>
      <c r="BD217" s="321">
        <v>2800000000</v>
      </c>
      <c r="BE217" s="321">
        <v>800000000</v>
      </c>
      <c r="BF217" s="321">
        <v>400000000</v>
      </c>
      <c r="BG217" s="321">
        <v>2310942536</v>
      </c>
      <c r="BH217" s="321">
        <v>489057464</v>
      </c>
      <c r="BI217" s="321">
        <v>1034888759</v>
      </c>
      <c r="BJ217" s="321">
        <v>1276053777</v>
      </c>
      <c r="BK217" s="321">
        <v>981629607</v>
      </c>
      <c r="BL217" s="321">
        <v>53259152</v>
      </c>
      <c r="BM217" s="321" t="s">
        <v>661</v>
      </c>
      <c r="BN217" s="321" t="s">
        <v>630</v>
      </c>
      <c r="BO217" s="321" t="s">
        <v>662</v>
      </c>
    </row>
    <row r="218" spans="1:67" s="324" customFormat="1" ht="14.45" customHeight="1" x14ac:dyDescent="0.25">
      <c r="B218" s="327" t="str">
        <f t="shared" si="33"/>
        <v>C</v>
      </c>
      <c r="C218" s="327" t="str">
        <f t="shared" si="34"/>
        <v>2502</v>
      </c>
      <c r="D218" s="327" t="str">
        <f t="shared" si="23"/>
        <v>1000</v>
      </c>
      <c r="E218" s="327" t="str">
        <f t="shared" si="24"/>
        <v>6</v>
      </c>
      <c r="F218" s="327" t="str">
        <f t="shared" si="25"/>
        <v>0</v>
      </c>
      <c r="G218" s="327">
        <f t="shared" si="32"/>
        <v>0</v>
      </c>
      <c r="H218" s="327">
        <f t="shared" si="26"/>
        <v>0</v>
      </c>
      <c r="I218" s="327"/>
      <c r="J218" s="327"/>
      <c r="K218" s="327"/>
      <c r="M218" s="346"/>
      <c r="N218" s="1603" t="s">
        <v>120</v>
      </c>
      <c r="O218" s="1889"/>
      <c r="P218" s="1603" t="s">
        <v>355</v>
      </c>
      <c r="Q218" s="1889"/>
      <c r="R218" s="1603" t="s">
        <v>357</v>
      </c>
      <c r="S218" s="1889"/>
      <c r="T218" s="1603" t="s">
        <v>325</v>
      </c>
      <c r="U218" s="1889"/>
      <c r="V218" s="1603" t="s">
        <v>313</v>
      </c>
      <c r="W218" s="1889"/>
      <c r="X218" s="1889"/>
      <c r="Y218" s="1603"/>
      <c r="Z218" s="1889"/>
      <c r="AA218" s="1889"/>
      <c r="AB218" s="1603"/>
      <c r="AC218" s="1889"/>
      <c r="AD218" s="1603"/>
      <c r="AE218" s="1889"/>
      <c r="AF218" s="1605" t="s">
        <v>367</v>
      </c>
      <c r="AG218" s="1889"/>
      <c r="AH218" s="1889"/>
      <c r="AI218" s="1889"/>
      <c r="AJ218" s="1889"/>
      <c r="AK218" s="1889"/>
      <c r="AL218" s="1889"/>
      <c r="AM218" s="1889"/>
      <c r="AN218" s="1603" t="s">
        <v>306</v>
      </c>
      <c r="AO218" s="1889"/>
      <c r="AP218" s="1889"/>
      <c r="AQ218" s="1889"/>
      <c r="AR218" s="1889"/>
      <c r="AS218" s="1603" t="s">
        <v>307</v>
      </c>
      <c r="AT218" s="1889"/>
      <c r="AU218" s="1889"/>
      <c r="AV218" s="317" t="s">
        <v>86</v>
      </c>
      <c r="AW218" s="1604" t="s">
        <v>308</v>
      </c>
      <c r="AX218" s="1889"/>
      <c r="AY218" s="1889"/>
      <c r="AZ218" s="1889"/>
      <c r="BA218" s="1889"/>
      <c r="BB218" s="1889"/>
      <c r="BC218" s="318">
        <v>2900000000</v>
      </c>
      <c r="BD218" s="318">
        <v>2800000000</v>
      </c>
      <c r="BE218" s="318">
        <v>100000000</v>
      </c>
      <c r="BF218" s="319">
        <v>0</v>
      </c>
      <c r="BG218" s="318">
        <v>2310942536</v>
      </c>
      <c r="BH218" s="318">
        <v>489057464</v>
      </c>
      <c r="BI218" s="318">
        <v>1034888759</v>
      </c>
      <c r="BJ218" s="318">
        <v>1276053777</v>
      </c>
      <c r="BK218" s="318">
        <v>981629607</v>
      </c>
      <c r="BL218" s="318">
        <v>53259152</v>
      </c>
      <c r="BM218" s="318" t="s">
        <v>661</v>
      </c>
      <c r="BN218" s="318" t="s">
        <v>630</v>
      </c>
      <c r="BO218" s="318" t="s">
        <v>662</v>
      </c>
    </row>
    <row r="219" spans="1:67" s="324" customFormat="1" ht="14.45" customHeight="1" x14ac:dyDescent="0.25">
      <c r="B219" s="327" t="str">
        <f t="shared" si="33"/>
        <v>C</v>
      </c>
      <c r="C219" s="327" t="str">
        <f t="shared" si="34"/>
        <v>2502</v>
      </c>
      <c r="D219" s="327" t="str">
        <f t="shared" ref="D219:D233" si="35">+R219</f>
        <v>1000</v>
      </c>
      <c r="E219" s="327" t="str">
        <f t="shared" si="24"/>
        <v>6</v>
      </c>
      <c r="F219" s="327" t="str">
        <f t="shared" si="25"/>
        <v>0</v>
      </c>
      <c r="G219" s="327" t="str">
        <f t="shared" si="32"/>
        <v>1</v>
      </c>
      <c r="H219" s="327">
        <f t="shared" si="26"/>
        <v>0</v>
      </c>
      <c r="I219" s="327"/>
      <c r="J219" s="327"/>
      <c r="K219" s="327"/>
      <c r="M219" s="346"/>
      <c r="N219" s="1603" t="s">
        <v>120</v>
      </c>
      <c r="O219" s="1889"/>
      <c r="P219" s="1603" t="s">
        <v>355</v>
      </c>
      <c r="Q219" s="1889"/>
      <c r="R219" s="1603" t="s">
        <v>357</v>
      </c>
      <c r="S219" s="1889"/>
      <c r="T219" s="1603" t="s">
        <v>325</v>
      </c>
      <c r="U219" s="1889"/>
      <c r="V219" s="1603" t="s">
        <v>313</v>
      </c>
      <c r="W219" s="1889"/>
      <c r="X219" s="1889"/>
      <c r="Y219" s="1603" t="s">
        <v>312</v>
      </c>
      <c r="Z219" s="1889"/>
      <c r="AA219" s="1889"/>
      <c r="AB219" s="1603"/>
      <c r="AC219" s="1889"/>
      <c r="AD219" s="1603"/>
      <c r="AE219" s="1889"/>
      <c r="AF219" s="1605" t="s">
        <v>364</v>
      </c>
      <c r="AG219" s="1889"/>
      <c r="AH219" s="1889"/>
      <c r="AI219" s="1889"/>
      <c r="AJ219" s="1889"/>
      <c r="AK219" s="1889"/>
      <c r="AL219" s="1889"/>
      <c r="AM219" s="1889"/>
      <c r="AN219" s="1603" t="s">
        <v>306</v>
      </c>
      <c r="AO219" s="1889"/>
      <c r="AP219" s="1889"/>
      <c r="AQ219" s="1889"/>
      <c r="AR219" s="1889"/>
      <c r="AS219" s="1603" t="s">
        <v>307</v>
      </c>
      <c r="AT219" s="1889"/>
      <c r="AU219" s="1889"/>
      <c r="AV219" s="317" t="s">
        <v>86</v>
      </c>
      <c r="AW219" s="1604" t="s">
        <v>308</v>
      </c>
      <c r="AX219" s="1889"/>
      <c r="AY219" s="1889"/>
      <c r="AZ219" s="1889"/>
      <c r="BA219" s="1889"/>
      <c r="BB219" s="1889"/>
      <c r="BC219" s="318">
        <v>2900000000</v>
      </c>
      <c r="BD219" s="318">
        <v>2800000000</v>
      </c>
      <c r="BE219" s="318">
        <v>100000000</v>
      </c>
      <c r="BF219" s="319">
        <v>0</v>
      </c>
      <c r="BG219" s="318">
        <v>2310942536</v>
      </c>
      <c r="BH219" s="318">
        <v>489057464</v>
      </c>
      <c r="BI219" s="318">
        <v>1034888759</v>
      </c>
      <c r="BJ219" s="318">
        <v>1276053777</v>
      </c>
      <c r="BK219" s="318">
        <v>981629607</v>
      </c>
      <c r="BL219" s="318">
        <v>53259152</v>
      </c>
      <c r="BM219" s="318" t="s">
        <v>661</v>
      </c>
      <c r="BN219" s="318" t="s">
        <v>630</v>
      </c>
      <c r="BO219" s="318" t="s">
        <v>662</v>
      </c>
    </row>
    <row r="220" spans="1:67" s="333" customFormat="1" ht="14.45" customHeight="1" x14ac:dyDescent="0.25">
      <c r="A220" s="333" t="str">
        <f>+B220&amp;"-"&amp;C220&amp;"-"&amp;D220&amp;"-"&amp;E220&amp;"-"&amp;F220&amp;"-"&amp;G220&amp;"-"&amp;H220&amp;"-"&amp;AV220</f>
        <v>C-2502-1000-6-0-1-1-10</v>
      </c>
      <c r="B220" s="334" t="str">
        <f t="shared" si="33"/>
        <v>C</v>
      </c>
      <c r="C220" s="334" t="str">
        <f t="shared" si="34"/>
        <v>2502</v>
      </c>
      <c r="D220" s="334" t="str">
        <f t="shared" si="35"/>
        <v>1000</v>
      </c>
      <c r="E220" s="334" t="str">
        <f t="shared" si="24"/>
        <v>6</v>
      </c>
      <c r="F220" s="334" t="str">
        <f t="shared" si="25"/>
        <v>0</v>
      </c>
      <c r="G220" s="334" t="str">
        <f t="shared" si="32"/>
        <v>1</v>
      </c>
      <c r="H220" s="334" t="str">
        <f t="shared" si="26"/>
        <v>1</v>
      </c>
      <c r="I220" s="334"/>
      <c r="J220" s="334"/>
      <c r="K220" s="334"/>
      <c r="M220" s="347"/>
      <c r="N220" s="1601" t="s">
        <v>120</v>
      </c>
      <c r="O220" s="1984"/>
      <c r="P220" s="1601" t="s">
        <v>355</v>
      </c>
      <c r="Q220" s="1984"/>
      <c r="R220" s="1601" t="s">
        <v>357</v>
      </c>
      <c r="S220" s="1984"/>
      <c r="T220" s="1601" t="s">
        <v>325</v>
      </c>
      <c r="U220" s="1984"/>
      <c r="V220" s="1601" t="s">
        <v>313</v>
      </c>
      <c r="W220" s="1984"/>
      <c r="X220" s="1984"/>
      <c r="Y220" s="1601" t="s">
        <v>312</v>
      </c>
      <c r="Z220" s="1984"/>
      <c r="AA220" s="1984"/>
      <c r="AB220" s="1601" t="s">
        <v>312</v>
      </c>
      <c r="AC220" s="1984"/>
      <c r="AD220" s="1601"/>
      <c r="AE220" s="1984"/>
      <c r="AF220" s="1607" t="s">
        <v>365</v>
      </c>
      <c r="AG220" s="1984"/>
      <c r="AH220" s="1984"/>
      <c r="AI220" s="1984"/>
      <c r="AJ220" s="1984"/>
      <c r="AK220" s="1984"/>
      <c r="AL220" s="1984"/>
      <c r="AM220" s="1984"/>
      <c r="AN220" s="1601" t="s">
        <v>306</v>
      </c>
      <c r="AO220" s="1984"/>
      <c r="AP220" s="1984"/>
      <c r="AQ220" s="1984"/>
      <c r="AR220" s="1984"/>
      <c r="AS220" s="1601" t="s">
        <v>307</v>
      </c>
      <c r="AT220" s="1984"/>
      <c r="AU220" s="1984"/>
      <c r="AV220" s="335" t="s">
        <v>86</v>
      </c>
      <c r="AW220" s="1606" t="s">
        <v>308</v>
      </c>
      <c r="AX220" s="1984"/>
      <c r="AY220" s="1984"/>
      <c r="AZ220" s="1984"/>
      <c r="BA220" s="1984"/>
      <c r="BB220" s="1984"/>
      <c r="BC220" s="336">
        <v>868452358</v>
      </c>
      <c r="BD220" s="336">
        <v>868452358</v>
      </c>
      <c r="BE220" s="337">
        <v>0</v>
      </c>
      <c r="BF220" s="337">
        <v>0</v>
      </c>
      <c r="BG220" s="336">
        <v>698897733</v>
      </c>
      <c r="BH220" s="336">
        <v>169554625</v>
      </c>
      <c r="BI220" s="336">
        <v>198594233</v>
      </c>
      <c r="BJ220" s="336">
        <v>500303500</v>
      </c>
      <c r="BK220" s="336">
        <v>198594233</v>
      </c>
      <c r="BL220" s="337">
        <v>0</v>
      </c>
      <c r="BM220" s="336" t="s">
        <v>663</v>
      </c>
      <c r="BN220" s="336" t="s">
        <v>630</v>
      </c>
      <c r="BO220" s="337" t="s">
        <v>463</v>
      </c>
    </row>
    <row r="221" spans="1:67" s="333" customFormat="1" x14ac:dyDescent="0.25">
      <c r="A221" s="333" t="str">
        <f>+B221&amp;"-"&amp;C221&amp;"-"&amp;D221&amp;"-"&amp;E221&amp;"-"&amp;F221&amp;"-"&amp;G221&amp;"-"&amp;H221&amp;"-"&amp;AV221</f>
        <v>C-2502-1000-6-0-1-2-10</v>
      </c>
      <c r="B221" s="334" t="str">
        <f t="shared" si="33"/>
        <v>C</v>
      </c>
      <c r="C221" s="334" t="str">
        <f t="shared" si="34"/>
        <v>2502</v>
      </c>
      <c r="D221" s="334" t="str">
        <f t="shared" si="35"/>
        <v>1000</v>
      </c>
      <c r="E221" s="334" t="str">
        <f t="shared" ref="E221:E233" si="36">+T221</f>
        <v>6</v>
      </c>
      <c r="F221" s="334" t="str">
        <f t="shared" ref="F221:F233" si="37">+V221</f>
        <v>0</v>
      </c>
      <c r="G221" s="334" t="str">
        <f t="shared" si="32"/>
        <v>1</v>
      </c>
      <c r="H221" s="334" t="str">
        <f t="shared" ref="H221:H232" si="38">+AB221</f>
        <v>2</v>
      </c>
      <c r="I221" s="334"/>
      <c r="J221" s="334"/>
      <c r="K221" s="334"/>
      <c r="M221" s="347"/>
      <c r="N221" s="1601" t="s">
        <v>120</v>
      </c>
      <c r="O221" s="1984"/>
      <c r="P221" s="1601" t="s">
        <v>355</v>
      </c>
      <c r="Q221" s="1984"/>
      <c r="R221" s="1601" t="s">
        <v>357</v>
      </c>
      <c r="S221" s="1984"/>
      <c r="T221" s="1601" t="s">
        <v>325</v>
      </c>
      <c r="U221" s="1984"/>
      <c r="V221" s="1601" t="s">
        <v>313</v>
      </c>
      <c r="W221" s="1984"/>
      <c r="X221" s="1984"/>
      <c r="Y221" s="1601" t="s">
        <v>312</v>
      </c>
      <c r="Z221" s="1984"/>
      <c r="AA221" s="1984"/>
      <c r="AB221" s="1601" t="s">
        <v>315</v>
      </c>
      <c r="AC221" s="1984"/>
      <c r="AD221" s="1601"/>
      <c r="AE221" s="1984"/>
      <c r="AF221" s="1607" t="s">
        <v>360</v>
      </c>
      <c r="AG221" s="1984"/>
      <c r="AH221" s="1984"/>
      <c r="AI221" s="1984"/>
      <c r="AJ221" s="1984"/>
      <c r="AK221" s="1984"/>
      <c r="AL221" s="1984"/>
      <c r="AM221" s="1984"/>
      <c r="AN221" s="1601" t="s">
        <v>306</v>
      </c>
      <c r="AO221" s="1984"/>
      <c r="AP221" s="1984"/>
      <c r="AQ221" s="1984"/>
      <c r="AR221" s="1984"/>
      <c r="AS221" s="1601" t="s">
        <v>307</v>
      </c>
      <c r="AT221" s="1984"/>
      <c r="AU221" s="1984"/>
      <c r="AV221" s="335" t="s">
        <v>86</v>
      </c>
      <c r="AW221" s="1606" t="s">
        <v>308</v>
      </c>
      <c r="AX221" s="1984"/>
      <c r="AY221" s="1984"/>
      <c r="AZ221" s="1984"/>
      <c r="BA221" s="1984"/>
      <c r="BB221" s="1984"/>
      <c r="BC221" s="336">
        <v>370000000</v>
      </c>
      <c r="BD221" s="336">
        <v>370000000</v>
      </c>
      <c r="BE221" s="337">
        <v>0</v>
      </c>
      <c r="BF221" s="337">
        <v>0</v>
      </c>
      <c r="BG221" s="336">
        <v>370000000</v>
      </c>
      <c r="BH221" s="337">
        <v>0</v>
      </c>
      <c r="BI221" s="336">
        <v>74000000</v>
      </c>
      <c r="BJ221" s="336">
        <v>296000000</v>
      </c>
      <c r="BK221" s="336">
        <v>74000000</v>
      </c>
      <c r="BL221" s="337">
        <v>0</v>
      </c>
      <c r="BM221" s="336" t="s">
        <v>664</v>
      </c>
      <c r="BN221" s="337" t="s">
        <v>463</v>
      </c>
      <c r="BO221" s="337" t="s">
        <v>463</v>
      </c>
    </row>
    <row r="222" spans="1:67" s="333" customFormat="1" x14ac:dyDescent="0.25">
      <c r="A222" s="333" t="str">
        <f>+B222&amp;"-"&amp;C222&amp;"-"&amp;D222&amp;"-"&amp;E222&amp;"-"&amp;F222&amp;"-"&amp;G222&amp;"-"&amp;H222&amp;"-"&amp;AV222</f>
        <v>C-2502-1000-6-0-1-3-10</v>
      </c>
      <c r="B222" s="334" t="str">
        <f t="shared" si="33"/>
        <v>C</v>
      </c>
      <c r="C222" s="334" t="str">
        <f t="shared" si="34"/>
        <v>2502</v>
      </c>
      <c r="D222" s="334" t="str">
        <f t="shared" si="35"/>
        <v>1000</v>
      </c>
      <c r="E222" s="334" t="str">
        <f t="shared" si="36"/>
        <v>6</v>
      </c>
      <c r="F222" s="334" t="str">
        <f t="shared" si="37"/>
        <v>0</v>
      </c>
      <c r="G222" s="334" t="str">
        <f t="shared" si="32"/>
        <v>1</v>
      </c>
      <c r="H222" s="334" t="str">
        <f t="shared" si="38"/>
        <v>3</v>
      </c>
      <c r="I222" s="334"/>
      <c r="J222" s="334"/>
      <c r="K222" s="334"/>
      <c r="M222" s="347"/>
      <c r="N222" s="1601" t="s">
        <v>120</v>
      </c>
      <c r="O222" s="1984"/>
      <c r="P222" s="1601" t="s">
        <v>355</v>
      </c>
      <c r="Q222" s="1984"/>
      <c r="R222" s="1601" t="s">
        <v>357</v>
      </c>
      <c r="S222" s="1984"/>
      <c r="T222" s="1601" t="s">
        <v>325</v>
      </c>
      <c r="U222" s="1984"/>
      <c r="V222" s="1601" t="s">
        <v>313</v>
      </c>
      <c r="W222" s="1984"/>
      <c r="X222" s="1984"/>
      <c r="Y222" s="1601" t="s">
        <v>312</v>
      </c>
      <c r="Z222" s="1984"/>
      <c r="AA222" s="1984"/>
      <c r="AB222" s="1601" t="s">
        <v>322</v>
      </c>
      <c r="AC222" s="1984"/>
      <c r="AD222" s="1601"/>
      <c r="AE222" s="1984"/>
      <c r="AF222" s="1607" t="s">
        <v>361</v>
      </c>
      <c r="AG222" s="1984"/>
      <c r="AH222" s="1984"/>
      <c r="AI222" s="1984"/>
      <c r="AJ222" s="1984"/>
      <c r="AK222" s="1984"/>
      <c r="AL222" s="1984"/>
      <c r="AM222" s="1984"/>
      <c r="AN222" s="1601" t="s">
        <v>306</v>
      </c>
      <c r="AO222" s="1984"/>
      <c r="AP222" s="1984"/>
      <c r="AQ222" s="1984"/>
      <c r="AR222" s="1984"/>
      <c r="AS222" s="1601" t="s">
        <v>307</v>
      </c>
      <c r="AT222" s="1984"/>
      <c r="AU222" s="1984"/>
      <c r="AV222" s="335" t="s">
        <v>86</v>
      </c>
      <c r="AW222" s="1606" t="s">
        <v>308</v>
      </c>
      <c r="AX222" s="1984"/>
      <c r="AY222" s="1984"/>
      <c r="AZ222" s="1984"/>
      <c r="BA222" s="1984"/>
      <c r="BB222" s="1984"/>
      <c r="BC222" s="336">
        <v>390000000</v>
      </c>
      <c r="BD222" s="336">
        <v>390000000</v>
      </c>
      <c r="BE222" s="337">
        <v>0</v>
      </c>
      <c r="BF222" s="337">
        <v>0</v>
      </c>
      <c r="BG222" s="336">
        <v>390000000</v>
      </c>
      <c r="BH222" s="337">
        <v>0</v>
      </c>
      <c r="BI222" s="336">
        <v>35331031</v>
      </c>
      <c r="BJ222" s="336">
        <v>354668969</v>
      </c>
      <c r="BK222" s="336">
        <v>35331031</v>
      </c>
      <c r="BL222" s="337">
        <v>0</v>
      </c>
      <c r="BM222" s="336" t="s">
        <v>665</v>
      </c>
      <c r="BN222" s="337" t="s">
        <v>463</v>
      </c>
      <c r="BO222" s="337" t="s">
        <v>463</v>
      </c>
    </row>
    <row r="223" spans="1:67" s="333" customFormat="1" x14ac:dyDescent="0.25">
      <c r="A223" s="333" t="str">
        <f>+B223&amp;"-"&amp;C223&amp;"-"&amp;D223&amp;"-"&amp;E223&amp;"-"&amp;F223&amp;"-"&amp;G223&amp;"-"&amp;H223&amp;"-"&amp;AV223</f>
        <v>C-2502-1000-6-0-1-4-10</v>
      </c>
      <c r="B223" s="334" t="str">
        <f t="shared" si="33"/>
        <v>C</v>
      </c>
      <c r="C223" s="334" t="str">
        <f t="shared" si="34"/>
        <v>2502</v>
      </c>
      <c r="D223" s="334" t="str">
        <f t="shared" si="35"/>
        <v>1000</v>
      </c>
      <c r="E223" s="334" t="str">
        <f t="shared" si="36"/>
        <v>6</v>
      </c>
      <c r="F223" s="334" t="str">
        <f t="shared" si="37"/>
        <v>0</v>
      </c>
      <c r="G223" s="334" t="str">
        <f t="shared" si="32"/>
        <v>1</v>
      </c>
      <c r="H223" s="334" t="str">
        <f t="shared" si="38"/>
        <v>4</v>
      </c>
      <c r="I223" s="334"/>
      <c r="J223" s="334"/>
      <c r="K223" s="334"/>
      <c r="M223" s="347"/>
      <c r="N223" s="1601" t="s">
        <v>120</v>
      </c>
      <c r="O223" s="1984"/>
      <c r="P223" s="1601" t="s">
        <v>355</v>
      </c>
      <c r="Q223" s="1984"/>
      <c r="R223" s="1601" t="s">
        <v>357</v>
      </c>
      <c r="S223" s="1984"/>
      <c r="T223" s="1601" t="s">
        <v>325</v>
      </c>
      <c r="U223" s="1984"/>
      <c r="V223" s="1601" t="s">
        <v>313</v>
      </c>
      <c r="W223" s="1984"/>
      <c r="X223" s="1984"/>
      <c r="Y223" s="1601" t="s">
        <v>312</v>
      </c>
      <c r="Z223" s="1984"/>
      <c r="AA223" s="1984"/>
      <c r="AB223" s="1601" t="s">
        <v>316</v>
      </c>
      <c r="AC223" s="1984"/>
      <c r="AD223" s="1601"/>
      <c r="AE223" s="1984"/>
      <c r="AF223" s="1607" t="s">
        <v>105</v>
      </c>
      <c r="AG223" s="1984"/>
      <c r="AH223" s="1984"/>
      <c r="AI223" s="1984"/>
      <c r="AJ223" s="1984"/>
      <c r="AK223" s="1984"/>
      <c r="AL223" s="1984"/>
      <c r="AM223" s="1984"/>
      <c r="AN223" s="1601" t="s">
        <v>306</v>
      </c>
      <c r="AO223" s="1984"/>
      <c r="AP223" s="1984"/>
      <c r="AQ223" s="1984"/>
      <c r="AR223" s="1984"/>
      <c r="AS223" s="1601" t="s">
        <v>307</v>
      </c>
      <c r="AT223" s="1984"/>
      <c r="AU223" s="1984"/>
      <c r="AV223" s="335" t="s">
        <v>86</v>
      </c>
      <c r="AW223" s="1606" t="s">
        <v>308</v>
      </c>
      <c r="AX223" s="1984"/>
      <c r="AY223" s="1984"/>
      <c r="AZ223" s="1984"/>
      <c r="BA223" s="1984"/>
      <c r="BB223" s="1984"/>
      <c r="BC223" s="336">
        <v>1171547642</v>
      </c>
      <c r="BD223" s="336">
        <v>1171547642</v>
      </c>
      <c r="BE223" s="337">
        <v>0</v>
      </c>
      <c r="BF223" s="337">
        <v>0</v>
      </c>
      <c r="BG223" s="336">
        <v>852044803</v>
      </c>
      <c r="BH223" s="336">
        <v>319502839</v>
      </c>
      <c r="BI223" s="336">
        <v>726963495</v>
      </c>
      <c r="BJ223" s="336">
        <v>125081308</v>
      </c>
      <c r="BK223" s="336">
        <v>673704343</v>
      </c>
      <c r="BL223" s="336">
        <v>53259152</v>
      </c>
      <c r="BM223" s="336" t="s">
        <v>666</v>
      </c>
      <c r="BN223" s="337" t="s">
        <v>463</v>
      </c>
      <c r="BO223" s="336" t="s">
        <v>662</v>
      </c>
    </row>
    <row r="224" spans="1:67" s="333" customFormat="1" x14ac:dyDescent="0.25">
      <c r="A224" s="333" t="str">
        <f>+B224&amp;"-"&amp;C224&amp;"-"&amp;D224&amp;"-"&amp;E224&amp;"-"&amp;F224&amp;"-"&amp;G224&amp;"-"&amp;H224&amp;"-"&amp;AV224</f>
        <v>C-2502-1000-6-0-1-7-10</v>
      </c>
      <c r="B224" s="334" t="str">
        <f t="shared" si="33"/>
        <v>C</v>
      </c>
      <c r="C224" s="334" t="str">
        <f t="shared" si="34"/>
        <v>2502</v>
      </c>
      <c r="D224" s="334" t="str">
        <f t="shared" si="35"/>
        <v>1000</v>
      </c>
      <c r="E224" s="334" t="str">
        <f t="shared" si="36"/>
        <v>6</v>
      </c>
      <c r="F224" s="334" t="str">
        <f t="shared" si="37"/>
        <v>0</v>
      </c>
      <c r="G224" s="334" t="str">
        <f t="shared" si="32"/>
        <v>1</v>
      </c>
      <c r="H224" s="334" t="str">
        <f t="shared" si="38"/>
        <v>7</v>
      </c>
      <c r="I224" s="334"/>
      <c r="J224" s="334"/>
      <c r="K224" s="334"/>
      <c r="M224" s="347"/>
      <c r="N224" s="1601" t="s">
        <v>120</v>
      </c>
      <c r="O224" s="1984"/>
      <c r="P224" s="1601" t="s">
        <v>355</v>
      </c>
      <c r="Q224" s="1984"/>
      <c r="R224" s="1601" t="s">
        <v>357</v>
      </c>
      <c r="S224" s="1984"/>
      <c r="T224" s="1601" t="s">
        <v>325</v>
      </c>
      <c r="U224" s="1984"/>
      <c r="V224" s="1601" t="s">
        <v>313</v>
      </c>
      <c r="W224" s="1984"/>
      <c r="X224" s="1984"/>
      <c r="Y224" s="1601" t="s">
        <v>312</v>
      </c>
      <c r="Z224" s="1984"/>
      <c r="AA224" s="1984"/>
      <c r="AB224" s="1601" t="s">
        <v>326</v>
      </c>
      <c r="AC224" s="1984"/>
      <c r="AD224" s="1601"/>
      <c r="AE224" s="1984"/>
      <c r="AF224" s="1607" t="s">
        <v>368</v>
      </c>
      <c r="AG224" s="1984"/>
      <c r="AH224" s="1984"/>
      <c r="AI224" s="1984"/>
      <c r="AJ224" s="1984"/>
      <c r="AK224" s="1984"/>
      <c r="AL224" s="1984"/>
      <c r="AM224" s="1984"/>
      <c r="AN224" s="1601" t="s">
        <v>306</v>
      </c>
      <c r="AO224" s="1984"/>
      <c r="AP224" s="1984"/>
      <c r="AQ224" s="1984"/>
      <c r="AR224" s="1984"/>
      <c r="AS224" s="1601" t="s">
        <v>307</v>
      </c>
      <c r="AT224" s="1984"/>
      <c r="AU224" s="1984"/>
      <c r="AV224" s="335" t="s">
        <v>86</v>
      </c>
      <c r="AW224" s="1606" t="s">
        <v>308</v>
      </c>
      <c r="AX224" s="1984"/>
      <c r="AY224" s="1984"/>
      <c r="AZ224" s="1984"/>
      <c r="BA224" s="1984"/>
      <c r="BB224" s="1984"/>
      <c r="BC224" s="336">
        <v>100000000</v>
      </c>
      <c r="BD224" s="337">
        <v>0</v>
      </c>
      <c r="BE224" s="336">
        <v>100000000</v>
      </c>
      <c r="BF224" s="337">
        <v>0</v>
      </c>
      <c r="BG224" s="337">
        <v>0</v>
      </c>
      <c r="BH224" s="337">
        <v>0</v>
      </c>
      <c r="BI224" s="337">
        <v>0</v>
      </c>
      <c r="BJ224" s="337">
        <v>0</v>
      </c>
      <c r="BK224" s="337">
        <v>0</v>
      </c>
      <c r="BL224" s="337">
        <v>0</v>
      </c>
      <c r="BM224" s="337" t="s">
        <v>463</v>
      </c>
      <c r="BN224" s="337" t="s">
        <v>463</v>
      </c>
      <c r="BO224" s="337" t="s">
        <v>463</v>
      </c>
    </row>
    <row r="225" spans="1:67" s="324" customFormat="1" x14ac:dyDescent="0.25">
      <c r="B225" s="327" t="str">
        <f t="shared" si="33"/>
        <v>C</v>
      </c>
      <c r="C225" s="327" t="str">
        <f t="shared" si="34"/>
        <v>2502</v>
      </c>
      <c r="D225" s="327" t="str">
        <f t="shared" si="35"/>
        <v>1000</v>
      </c>
      <c r="E225" s="327" t="str">
        <f t="shared" si="36"/>
        <v>7</v>
      </c>
      <c r="F225" s="327">
        <f t="shared" si="37"/>
        <v>0</v>
      </c>
      <c r="G225" s="327">
        <f t="shared" si="32"/>
        <v>0</v>
      </c>
      <c r="H225" s="327">
        <f t="shared" si="38"/>
        <v>0</v>
      </c>
      <c r="I225" s="327"/>
      <c r="J225" s="327"/>
      <c r="K225" s="327"/>
      <c r="M225" s="346"/>
      <c r="N225" s="1608" t="s">
        <v>120</v>
      </c>
      <c r="O225" s="1889"/>
      <c r="P225" s="1608" t="s">
        <v>355</v>
      </c>
      <c r="Q225" s="1889"/>
      <c r="R225" s="1608" t="s">
        <v>357</v>
      </c>
      <c r="S225" s="1889"/>
      <c r="T225" s="1608" t="s">
        <v>326</v>
      </c>
      <c r="U225" s="1889"/>
      <c r="V225" s="1608"/>
      <c r="W225" s="1889"/>
      <c r="X225" s="1889"/>
      <c r="Y225" s="1608"/>
      <c r="Z225" s="1889"/>
      <c r="AA225" s="1889"/>
      <c r="AB225" s="1608"/>
      <c r="AC225" s="1889"/>
      <c r="AD225" s="1608"/>
      <c r="AE225" s="1889"/>
      <c r="AF225" s="1609" t="s">
        <v>369</v>
      </c>
      <c r="AG225" s="1889"/>
      <c r="AH225" s="1889"/>
      <c r="AI225" s="1889"/>
      <c r="AJ225" s="1889"/>
      <c r="AK225" s="1889"/>
      <c r="AL225" s="1889"/>
      <c r="AM225" s="1889"/>
      <c r="AN225" s="1608" t="s">
        <v>306</v>
      </c>
      <c r="AO225" s="1889"/>
      <c r="AP225" s="1889"/>
      <c r="AQ225" s="1889"/>
      <c r="AR225" s="1889"/>
      <c r="AS225" s="1608" t="s">
        <v>307</v>
      </c>
      <c r="AT225" s="1889"/>
      <c r="AU225" s="1889"/>
      <c r="AV225" s="320" t="s">
        <v>86</v>
      </c>
      <c r="AW225" s="1610" t="s">
        <v>308</v>
      </c>
      <c r="AX225" s="1889"/>
      <c r="AY225" s="1889"/>
      <c r="AZ225" s="1889"/>
      <c r="BA225" s="1889"/>
      <c r="BB225" s="1889"/>
      <c r="BC225" s="321">
        <v>3500000000</v>
      </c>
      <c r="BD225" s="321">
        <v>3367220000</v>
      </c>
      <c r="BE225" s="321">
        <v>132780000</v>
      </c>
      <c r="BF225" s="321">
        <v>1500000000</v>
      </c>
      <c r="BG225" s="321">
        <v>2520045224</v>
      </c>
      <c r="BH225" s="321">
        <v>847174776</v>
      </c>
      <c r="BI225" s="321">
        <v>613084132</v>
      </c>
      <c r="BJ225" s="321">
        <v>1906961092</v>
      </c>
      <c r="BK225" s="321">
        <v>596769668</v>
      </c>
      <c r="BL225" s="321">
        <v>16314464</v>
      </c>
      <c r="BM225" s="321" t="s">
        <v>667</v>
      </c>
      <c r="BN225" s="322" t="s">
        <v>463</v>
      </c>
      <c r="BO225" s="322" t="s">
        <v>463</v>
      </c>
    </row>
    <row r="226" spans="1:67" s="324" customFormat="1" ht="14.45" customHeight="1" x14ac:dyDescent="0.25">
      <c r="B226" s="327" t="str">
        <f t="shared" si="33"/>
        <v>C</v>
      </c>
      <c r="C226" s="327" t="str">
        <f t="shared" si="34"/>
        <v>2502</v>
      </c>
      <c r="D226" s="327" t="str">
        <f t="shared" si="35"/>
        <v>1000</v>
      </c>
      <c r="E226" s="327" t="str">
        <f t="shared" si="36"/>
        <v>7</v>
      </c>
      <c r="F226" s="327" t="str">
        <f t="shared" si="37"/>
        <v>0</v>
      </c>
      <c r="G226" s="327">
        <f t="shared" si="32"/>
        <v>0</v>
      </c>
      <c r="H226" s="327">
        <f t="shared" si="38"/>
        <v>0</v>
      </c>
      <c r="I226" s="327"/>
      <c r="J226" s="327"/>
      <c r="K226" s="327"/>
      <c r="M226" s="346"/>
      <c r="N226" s="1603" t="s">
        <v>120</v>
      </c>
      <c r="O226" s="1889"/>
      <c r="P226" s="1603" t="s">
        <v>355</v>
      </c>
      <c r="Q226" s="1889"/>
      <c r="R226" s="1603" t="s">
        <v>357</v>
      </c>
      <c r="S226" s="1889"/>
      <c r="T226" s="1603" t="s">
        <v>326</v>
      </c>
      <c r="U226" s="1889"/>
      <c r="V226" s="1603" t="s">
        <v>313</v>
      </c>
      <c r="W226" s="1889"/>
      <c r="X226" s="1889"/>
      <c r="Y226" s="1603"/>
      <c r="Z226" s="1889"/>
      <c r="AA226" s="1889"/>
      <c r="AB226" s="1603"/>
      <c r="AC226" s="1889"/>
      <c r="AD226" s="1603"/>
      <c r="AE226" s="1889"/>
      <c r="AF226" s="1605" t="s">
        <v>369</v>
      </c>
      <c r="AG226" s="1889"/>
      <c r="AH226" s="1889"/>
      <c r="AI226" s="1889"/>
      <c r="AJ226" s="1889"/>
      <c r="AK226" s="1889"/>
      <c r="AL226" s="1889"/>
      <c r="AM226" s="1889"/>
      <c r="AN226" s="1603" t="s">
        <v>306</v>
      </c>
      <c r="AO226" s="1889"/>
      <c r="AP226" s="1889"/>
      <c r="AQ226" s="1889"/>
      <c r="AR226" s="1889"/>
      <c r="AS226" s="1603" t="s">
        <v>307</v>
      </c>
      <c r="AT226" s="1889"/>
      <c r="AU226" s="1889"/>
      <c r="AV226" s="317" t="s">
        <v>86</v>
      </c>
      <c r="AW226" s="1604" t="s">
        <v>308</v>
      </c>
      <c r="AX226" s="1889"/>
      <c r="AY226" s="1889"/>
      <c r="AZ226" s="1889"/>
      <c r="BA226" s="1889"/>
      <c r="BB226" s="1889"/>
      <c r="BC226" s="318">
        <v>3500000000</v>
      </c>
      <c r="BD226" s="318">
        <v>3367220000</v>
      </c>
      <c r="BE226" s="318">
        <v>132780000</v>
      </c>
      <c r="BF226" s="319">
        <v>0</v>
      </c>
      <c r="BG226" s="318">
        <v>2520045224</v>
      </c>
      <c r="BH226" s="318">
        <v>847174776</v>
      </c>
      <c r="BI226" s="318">
        <v>613084132</v>
      </c>
      <c r="BJ226" s="318">
        <v>1906961092</v>
      </c>
      <c r="BK226" s="318">
        <v>596769668</v>
      </c>
      <c r="BL226" s="318">
        <v>16314464</v>
      </c>
      <c r="BM226" s="318" t="s">
        <v>667</v>
      </c>
      <c r="BN226" s="319" t="s">
        <v>463</v>
      </c>
      <c r="BO226" s="319" t="s">
        <v>463</v>
      </c>
    </row>
    <row r="227" spans="1:67" s="324" customFormat="1" ht="14.45" customHeight="1" x14ac:dyDescent="0.25">
      <c r="B227" s="327" t="str">
        <f t="shared" si="33"/>
        <v>C</v>
      </c>
      <c r="C227" s="327" t="str">
        <f t="shared" si="34"/>
        <v>2502</v>
      </c>
      <c r="D227" s="327" t="str">
        <f t="shared" si="35"/>
        <v>1000</v>
      </c>
      <c r="E227" s="327" t="str">
        <f t="shared" si="36"/>
        <v>7</v>
      </c>
      <c r="F227" s="327" t="str">
        <f t="shared" si="37"/>
        <v>0</v>
      </c>
      <c r="G227" s="327" t="str">
        <f t="shared" si="32"/>
        <v>2</v>
      </c>
      <c r="H227" s="327">
        <f t="shared" si="38"/>
        <v>0</v>
      </c>
      <c r="I227" s="327"/>
      <c r="J227" s="327"/>
      <c r="K227" s="327"/>
      <c r="M227" s="346"/>
      <c r="N227" s="1603" t="s">
        <v>120</v>
      </c>
      <c r="O227" s="1889"/>
      <c r="P227" s="1603" t="s">
        <v>355</v>
      </c>
      <c r="Q227" s="1889"/>
      <c r="R227" s="1603" t="s">
        <v>357</v>
      </c>
      <c r="S227" s="1889"/>
      <c r="T227" s="1603" t="s">
        <v>326</v>
      </c>
      <c r="U227" s="1889"/>
      <c r="V227" s="1603" t="s">
        <v>313</v>
      </c>
      <c r="W227" s="1889"/>
      <c r="X227" s="1889"/>
      <c r="Y227" s="1603" t="s">
        <v>315</v>
      </c>
      <c r="Z227" s="1889"/>
      <c r="AA227" s="1889"/>
      <c r="AB227" s="1603"/>
      <c r="AC227" s="1889"/>
      <c r="AD227" s="1603"/>
      <c r="AE227" s="1889"/>
      <c r="AF227" s="1605" t="s">
        <v>359</v>
      </c>
      <c r="AG227" s="1889"/>
      <c r="AH227" s="1889"/>
      <c r="AI227" s="1889"/>
      <c r="AJ227" s="1889"/>
      <c r="AK227" s="1889"/>
      <c r="AL227" s="1889"/>
      <c r="AM227" s="1889"/>
      <c r="AN227" s="1603" t="s">
        <v>306</v>
      </c>
      <c r="AO227" s="1889"/>
      <c r="AP227" s="1889"/>
      <c r="AQ227" s="1889"/>
      <c r="AR227" s="1889"/>
      <c r="AS227" s="1603" t="s">
        <v>307</v>
      </c>
      <c r="AT227" s="1889"/>
      <c r="AU227" s="1889"/>
      <c r="AV227" s="317" t="s">
        <v>86</v>
      </c>
      <c r="AW227" s="1604" t="s">
        <v>308</v>
      </c>
      <c r="AX227" s="1889"/>
      <c r="AY227" s="1889"/>
      <c r="AZ227" s="1889"/>
      <c r="BA227" s="1889"/>
      <c r="BB227" s="1889"/>
      <c r="BC227" s="318">
        <v>3500000000</v>
      </c>
      <c r="BD227" s="318">
        <v>3367220000</v>
      </c>
      <c r="BE227" s="318">
        <v>132780000</v>
      </c>
      <c r="BF227" s="319">
        <v>0</v>
      </c>
      <c r="BG227" s="318">
        <v>2520045224</v>
      </c>
      <c r="BH227" s="318">
        <v>847174776</v>
      </c>
      <c r="BI227" s="318">
        <v>613084132</v>
      </c>
      <c r="BJ227" s="318">
        <v>1906961092</v>
      </c>
      <c r="BK227" s="318">
        <v>596769668</v>
      </c>
      <c r="BL227" s="318">
        <v>16314464</v>
      </c>
      <c r="BM227" s="318" t="s">
        <v>667</v>
      </c>
      <c r="BN227" s="319" t="s">
        <v>463</v>
      </c>
      <c r="BO227" s="319" t="s">
        <v>463</v>
      </c>
    </row>
    <row r="228" spans="1:67" s="333" customFormat="1" x14ac:dyDescent="0.25">
      <c r="A228" s="333" t="str">
        <f t="shared" ref="A228:A233" si="39">+B228&amp;"-"&amp;C228&amp;"-"&amp;D228&amp;"-"&amp;E228&amp;"-"&amp;F228&amp;"-"&amp;G228&amp;"-"&amp;H228&amp;"-"&amp;AV228</f>
        <v>C-2502-1000-7-0-2-1-10</v>
      </c>
      <c r="B228" s="334" t="str">
        <f t="shared" si="33"/>
        <v>C</v>
      </c>
      <c r="C228" s="334" t="str">
        <f t="shared" si="34"/>
        <v>2502</v>
      </c>
      <c r="D228" s="334" t="str">
        <f t="shared" si="35"/>
        <v>1000</v>
      </c>
      <c r="E228" s="334" t="str">
        <f t="shared" si="36"/>
        <v>7</v>
      </c>
      <c r="F228" s="334" t="str">
        <f t="shared" si="37"/>
        <v>0</v>
      </c>
      <c r="G228" s="334" t="str">
        <f t="shared" si="32"/>
        <v>2</v>
      </c>
      <c r="H228" s="334" t="str">
        <f t="shared" si="38"/>
        <v>1</v>
      </c>
      <c r="I228" s="334"/>
      <c r="J228" s="334"/>
      <c r="K228" s="334"/>
      <c r="M228" s="347"/>
      <c r="N228" s="1601" t="s">
        <v>120</v>
      </c>
      <c r="O228" s="1984"/>
      <c r="P228" s="1601" t="s">
        <v>355</v>
      </c>
      <c r="Q228" s="1984"/>
      <c r="R228" s="1601" t="s">
        <v>357</v>
      </c>
      <c r="S228" s="1984"/>
      <c r="T228" s="1601" t="s">
        <v>326</v>
      </c>
      <c r="U228" s="1984"/>
      <c r="V228" s="1601" t="s">
        <v>313</v>
      </c>
      <c r="W228" s="1984"/>
      <c r="X228" s="1984"/>
      <c r="Y228" s="1601" t="s">
        <v>315</v>
      </c>
      <c r="Z228" s="1984"/>
      <c r="AA228" s="1984"/>
      <c r="AB228" s="1601" t="s">
        <v>312</v>
      </c>
      <c r="AC228" s="1984"/>
      <c r="AD228" s="1601"/>
      <c r="AE228" s="1984"/>
      <c r="AF228" s="1607" t="s">
        <v>365</v>
      </c>
      <c r="AG228" s="1984"/>
      <c r="AH228" s="1984"/>
      <c r="AI228" s="1984"/>
      <c r="AJ228" s="1984"/>
      <c r="AK228" s="1984"/>
      <c r="AL228" s="1984"/>
      <c r="AM228" s="1984"/>
      <c r="AN228" s="1601" t="s">
        <v>306</v>
      </c>
      <c r="AO228" s="1984"/>
      <c r="AP228" s="1984"/>
      <c r="AQ228" s="1984"/>
      <c r="AR228" s="1984"/>
      <c r="AS228" s="1601" t="s">
        <v>307</v>
      </c>
      <c r="AT228" s="1984"/>
      <c r="AU228" s="1984"/>
      <c r="AV228" s="335" t="s">
        <v>86</v>
      </c>
      <c r="AW228" s="1606" t="s">
        <v>308</v>
      </c>
      <c r="AX228" s="1984"/>
      <c r="AY228" s="1984"/>
      <c r="AZ228" s="1984"/>
      <c r="BA228" s="1984"/>
      <c r="BB228" s="1984"/>
      <c r="BC228" s="336">
        <v>2400000000</v>
      </c>
      <c r="BD228" s="336">
        <v>2342220000</v>
      </c>
      <c r="BE228" s="336">
        <v>57780000</v>
      </c>
      <c r="BF228" s="337">
        <v>0</v>
      </c>
      <c r="BG228" s="336">
        <v>1784397999</v>
      </c>
      <c r="BH228" s="336">
        <v>557822001</v>
      </c>
      <c r="BI228" s="336">
        <v>381941653</v>
      </c>
      <c r="BJ228" s="336">
        <v>1402456346</v>
      </c>
      <c r="BK228" s="336">
        <v>381941653</v>
      </c>
      <c r="BL228" s="337">
        <v>0</v>
      </c>
      <c r="BM228" s="336" t="s">
        <v>668</v>
      </c>
      <c r="BN228" s="337" t="s">
        <v>463</v>
      </c>
      <c r="BO228" s="337" t="s">
        <v>463</v>
      </c>
    </row>
    <row r="229" spans="1:67" s="333" customFormat="1" x14ac:dyDescent="0.25">
      <c r="A229" s="333" t="str">
        <f t="shared" si="39"/>
        <v>C-2502-1000-7-0-2-2-10</v>
      </c>
      <c r="B229" s="334" t="str">
        <f t="shared" si="33"/>
        <v>C</v>
      </c>
      <c r="C229" s="334" t="str">
        <f t="shared" si="34"/>
        <v>2502</v>
      </c>
      <c r="D229" s="334" t="str">
        <f t="shared" si="35"/>
        <v>1000</v>
      </c>
      <c r="E229" s="334" t="str">
        <f t="shared" si="36"/>
        <v>7</v>
      </c>
      <c r="F229" s="334" t="str">
        <f t="shared" si="37"/>
        <v>0</v>
      </c>
      <c r="G229" s="334" t="str">
        <f t="shared" si="32"/>
        <v>2</v>
      </c>
      <c r="H229" s="334" t="str">
        <f t="shared" si="38"/>
        <v>2</v>
      </c>
      <c r="I229" s="334"/>
      <c r="J229" s="334"/>
      <c r="K229" s="334"/>
      <c r="M229" s="347"/>
      <c r="N229" s="1601" t="s">
        <v>120</v>
      </c>
      <c r="O229" s="1984"/>
      <c r="P229" s="1601" t="s">
        <v>355</v>
      </c>
      <c r="Q229" s="1984"/>
      <c r="R229" s="1601" t="s">
        <v>357</v>
      </c>
      <c r="S229" s="1984"/>
      <c r="T229" s="1601" t="s">
        <v>326</v>
      </c>
      <c r="U229" s="1984"/>
      <c r="V229" s="1601" t="s">
        <v>313</v>
      </c>
      <c r="W229" s="1984"/>
      <c r="X229" s="1984"/>
      <c r="Y229" s="1601" t="s">
        <v>315</v>
      </c>
      <c r="Z229" s="1984"/>
      <c r="AA229" s="1984"/>
      <c r="AB229" s="1601" t="s">
        <v>315</v>
      </c>
      <c r="AC229" s="1984"/>
      <c r="AD229" s="1601"/>
      <c r="AE229" s="1984"/>
      <c r="AF229" s="1607" t="s">
        <v>360</v>
      </c>
      <c r="AG229" s="1984"/>
      <c r="AH229" s="1984"/>
      <c r="AI229" s="1984"/>
      <c r="AJ229" s="1984"/>
      <c r="AK229" s="1984"/>
      <c r="AL229" s="1984"/>
      <c r="AM229" s="1984"/>
      <c r="AN229" s="1601" t="s">
        <v>306</v>
      </c>
      <c r="AO229" s="1984"/>
      <c r="AP229" s="1984"/>
      <c r="AQ229" s="1984"/>
      <c r="AR229" s="1984"/>
      <c r="AS229" s="1601" t="s">
        <v>307</v>
      </c>
      <c r="AT229" s="1984"/>
      <c r="AU229" s="1984"/>
      <c r="AV229" s="335" t="s">
        <v>86</v>
      </c>
      <c r="AW229" s="1606" t="s">
        <v>308</v>
      </c>
      <c r="AX229" s="1984"/>
      <c r="AY229" s="1984"/>
      <c r="AZ229" s="1984"/>
      <c r="BA229" s="1984"/>
      <c r="BB229" s="1984"/>
      <c r="BC229" s="336">
        <v>375000000</v>
      </c>
      <c r="BD229" s="336">
        <v>375000000</v>
      </c>
      <c r="BE229" s="337">
        <v>0</v>
      </c>
      <c r="BF229" s="337">
        <v>0</v>
      </c>
      <c r="BG229" s="336">
        <v>375000000</v>
      </c>
      <c r="BH229" s="337">
        <v>0</v>
      </c>
      <c r="BI229" s="336">
        <v>75000000</v>
      </c>
      <c r="BJ229" s="336">
        <v>300000000</v>
      </c>
      <c r="BK229" s="336">
        <v>75000000</v>
      </c>
      <c r="BL229" s="337">
        <v>0</v>
      </c>
      <c r="BM229" s="336" t="s">
        <v>570</v>
      </c>
      <c r="BN229" s="337" t="s">
        <v>463</v>
      </c>
      <c r="BO229" s="337" t="s">
        <v>463</v>
      </c>
    </row>
    <row r="230" spans="1:67" s="333" customFormat="1" x14ac:dyDescent="0.25">
      <c r="A230" s="333" t="str">
        <f t="shared" si="39"/>
        <v>C-2502-1000-7-0-2-3-10</v>
      </c>
      <c r="B230" s="334" t="str">
        <f t="shared" si="33"/>
        <v>C</v>
      </c>
      <c r="C230" s="334" t="str">
        <f t="shared" si="34"/>
        <v>2502</v>
      </c>
      <c r="D230" s="334" t="str">
        <f t="shared" si="35"/>
        <v>1000</v>
      </c>
      <c r="E230" s="334" t="str">
        <f t="shared" si="36"/>
        <v>7</v>
      </c>
      <c r="F230" s="334" t="str">
        <f t="shared" si="37"/>
        <v>0</v>
      </c>
      <c r="G230" s="334" t="str">
        <f t="shared" si="32"/>
        <v>2</v>
      </c>
      <c r="H230" s="334" t="str">
        <f t="shared" si="38"/>
        <v>3</v>
      </c>
      <c r="I230" s="334"/>
      <c r="J230" s="334"/>
      <c r="K230" s="334"/>
      <c r="M230" s="347"/>
      <c r="N230" s="1601" t="s">
        <v>120</v>
      </c>
      <c r="O230" s="1984"/>
      <c r="P230" s="1601" t="s">
        <v>355</v>
      </c>
      <c r="Q230" s="1984"/>
      <c r="R230" s="1601" t="s">
        <v>357</v>
      </c>
      <c r="S230" s="1984"/>
      <c r="T230" s="1601" t="s">
        <v>326</v>
      </c>
      <c r="U230" s="1984"/>
      <c r="V230" s="1601" t="s">
        <v>313</v>
      </c>
      <c r="W230" s="1984"/>
      <c r="X230" s="1984"/>
      <c r="Y230" s="1601" t="s">
        <v>315</v>
      </c>
      <c r="Z230" s="1984"/>
      <c r="AA230" s="1984"/>
      <c r="AB230" s="1601" t="s">
        <v>322</v>
      </c>
      <c r="AC230" s="1984"/>
      <c r="AD230" s="1601"/>
      <c r="AE230" s="1984"/>
      <c r="AF230" s="1607" t="s">
        <v>361</v>
      </c>
      <c r="AG230" s="1984"/>
      <c r="AH230" s="1984"/>
      <c r="AI230" s="1984"/>
      <c r="AJ230" s="1984"/>
      <c r="AK230" s="1984"/>
      <c r="AL230" s="1984"/>
      <c r="AM230" s="1984"/>
      <c r="AN230" s="1601" t="s">
        <v>306</v>
      </c>
      <c r="AO230" s="1984"/>
      <c r="AP230" s="1984"/>
      <c r="AQ230" s="1984"/>
      <c r="AR230" s="1984"/>
      <c r="AS230" s="1601" t="s">
        <v>307</v>
      </c>
      <c r="AT230" s="1984"/>
      <c r="AU230" s="1984"/>
      <c r="AV230" s="335" t="s">
        <v>86</v>
      </c>
      <c r="AW230" s="1606" t="s">
        <v>308</v>
      </c>
      <c r="AX230" s="1984"/>
      <c r="AY230" s="1984"/>
      <c r="AZ230" s="1984"/>
      <c r="BA230" s="1984"/>
      <c r="BB230" s="1984"/>
      <c r="BC230" s="336">
        <v>150000000</v>
      </c>
      <c r="BD230" s="336">
        <v>150000000</v>
      </c>
      <c r="BE230" s="337">
        <v>0</v>
      </c>
      <c r="BF230" s="337">
        <v>0</v>
      </c>
      <c r="BG230" s="336">
        <v>150000000</v>
      </c>
      <c r="BH230" s="337">
        <v>0</v>
      </c>
      <c r="BI230" s="336">
        <v>14010313</v>
      </c>
      <c r="BJ230" s="336">
        <v>135989687</v>
      </c>
      <c r="BK230" s="336">
        <v>14010313</v>
      </c>
      <c r="BL230" s="337">
        <v>0</v>
      </c>
      <c r="BM230" s="336" t="s">
        <v>669</v>
      </c>
      <c r="BN230" s="337" t="s">
        <v>463</v>
      </c>
      <c r="BO230" s="337" t="s">
        <v>463</v>
      </c>
    </row>
    <row r="231" spans="1:67" s="333" customFormat="1" ht="14.45" customHeight="1" x14ac:dyDescent="0.25">
      <c r="A231" s="333" t="str">
        <f t="shared" si="39"/>
        <v>C-2502-1000-7-0-2-4-10</v>
      </c>
      <c r="B231" s="334" t="str">
        <f t="shared" si="33"/>
        <v>C</v>
      </c>
      <c r="C231" s="334" t="str">
        <f t="shared" si="34"/>
        <v>2502</v>
      </c>
      <c r="D231" s="334" t="str">
        <f t="shared" si="35"/>
        <v>1000</v>
      </c>
      <c r="E231" s="334" t="str">
        <f t="shared" si="36"/>
        <v>7</v>
      </c>
      <c r="F231" s="334" t="str">
        <f t="shared" si="37"/>
        <v>0</v>
      </c>
      <c r="G231" s="334" t="str">
        <f t="shared" si="32"/>
        <v>2</v>
      </c>
      <c r="H231" s="334" t="str">
        <f t="shared" si="38"/>
        <v>4</v>
      </c>
      <c r="I231" s="334"/>
      <c r="J231" s="334"/>
      <c r="K231" s="334"/>
      <c r="M231" s="347"/>
      <c r="N231" s="1601" t="s">
        <v>120</v>
      </c>
      <c r="O231" s="1984"/>
      <c r="P231" s="1601" t="s">
        <v>355</v>
      </c>
      <c r="Q231" s="1984"/>
      <c r="R231" s="1601" t="s">
        <v>357</v>
      </c>
      <c r="S231" s="1984"/>
      <c r="T231" s="1601" t="s">
        <v>326</v>
      </c>
      <c r="U231" s="1984"/>
      <c r="V231" s="1601" t="s">
        <v>313</v>
      </c>
      <c r="W231" s="1984"/>
      <c r="X231" s="1984"/>
      <c r="Y231" s="1601" t="s">
        <v>315</v>
      </c>
      <c r="Z231" s="1984"/>
      <c r="AA231" s="1984"/>
      <c r="AB231" s="1601" t="s">
        <v>316</v>
      </c>
      <c r="AC231" s="1984"/>
      <c r="AD231" s="1601"/>
      <c r="AE231" s="1984"/>
      <c r="AF231" s="1607" t="s">
        <v>105</v>
      </c>
      <c r="AG231" s="1984"/>
      <c r="AH231" s="1984"/>
      <c r="AI231" s="1984"/>
      <c r="AJ231" s="1984"/>
      <c r="AK231" s="1984"/>
      <c r="AL231" s="1984"/>
      <c r="AM231" s="1984"/>
      <c r="AN231" s="1601" t="s">
        <v>306</v>
      </c>
      <c r="AO231" s="1984"/>
      <c r="AP231" s="1984"/>
      <c r="AQ231" s="1984"/>
      <c r="AR231" s="1984"/>
      <c r="AS231" s="1601" t="s">
        <v>307</v>
      </c>
      <c r="AT231" s="1984"/>
      <c r="AU231" s="1984"/>
      <c r="AV231" s="335" t="s">
        <v>86</v>
      </c>
      <c r="AW231" s="1606" t="s">
        <v>308</v>
      </c>
      <c r="AX231" s="1984"/>
      <c r="AY231" s="1984"/>
      <c r="AZ231" s="1984"/>
      <c r="BA231" s="1984"/>
      <c r="BB231" s="1984"/>
      <c r="BC231" s="336">
        <v>500000000</v>
      </c>
      <c r="BD231" s="336">
        <v>500000000</v>
      </c>
      <c r="BE231" s="337">
        <v>0</v>
      </c>
      <c r="BF231" s="337">
        <v>0</v>
      </c>
      <c r="BG231" s="336">
        <v>210647225</v>
      </c>
      <c r="BH231" s="336">
        <v>289352775</v>
      </c>
      <c r="BI231" s="336">
        <v>142132166</v>
      </c>
      <c r="BJ231" s="336">
        <v>68515059</v>
      </c>
      <c r="BK231" s="336">
        <v>125817702</v>
      </c>
      <c r="BL231" s="336">
        <v>16314464</v>
      </c>
      <c r="BM231" s="336" t="s">
        <v>670</v>
      </c>
      <c r="BN231" s="337" t="s">
        <v>463</v>
      </c>
      <c r="BO231" s="337" t="s">
        <v>463</v>
      </c>
    </row>
    <row r="232" spans="1:67" s="333" customFormat="1" x14ac:dyDescent="0.25">
      <c r="A232" s="333" t="str">
        <f t="shared" si="39"/>
        <v>C-2502-1000-7-0-2-6-10</v>
      </c>
      <c r="B232" s="334" t="str">
        <f t="shared" si="33"/>
        <v>C</v>
      </c>
      <c r="C232" s="334" t="str">
        <f t="shared" si="34"/>
        <v>2502</v>
      </c>
      <c r="D232" s="334" t="str">
        <f t="shared" si="35"/>
        <v>1000</v>
      </c>
      <c r="E232" s="334" t="str">
        <f t="shared" si="36"/>
        <v>7</v>
      </c>
      <c r="F232" s="334" t="str">
        <f t="shared" si="37"/>
        <v>0</v>
      </c>
      <c r="G232" s="334" t="str">
        <f t="shared" si="32"/>
        <v>2</v>
      </c>
      <c r="H232" s="334" t="str">
        <f t="shared" si="38"/>
        <v>6</v>
      </c>
      <c r="I232" s="334"/>
      <c r="J232" s="334"/>
      <c r="K232" s="334"/>
      <c r="M232" s="347"/>
      <c r="N232" s="1601" t="s">
        <v>120</v>
      </c>
      <c r="O232" s="1984"/>
      <c r="P232" s="1601" t="s">
        <v>355</v>
      </c>
      <c r="Q232" s="1984"/>
      <c r="R232" s="1601" t="s">
        <v>357</v>
      </c>
      <c r="S232" s="1984"/>
      <c r="T232" s="1601" t="s">
        <v>326</v>
      </c>
      <c r="U232" s="1984"/>
      <c r="V232" s="1601" t="s">
        <v>313</v>
      </c>
      <c r="W232" s="1984"/>
      <c r="X232" s="1984"/>
      <c r="Y232" s="1601" t="s">
        <v>315</v>
      </c>
      <c r="Z232" s="1984"/>
      <c r="AA232" s="1984"/>
      <c r="AB232" s="1601" t="s">
        <v>325</v>
      </c>
      <c r="AC232" s="1984"/>
      <c r="AD232" s="1601"/>
      <c r="AE232" s="1984"/>
      <c r="AF232" s="1607" t="s">
        <v>362</v>
      </c>
      <c r="AG232" s="1984"/>
      <c r="AH232" s="1984"/>
      <c r="AI232" s="1984"/>
      <c r="AJ232" s="1984"/>
      <c r="AK232" s="1984"/>
      <c r="AL232" s="1984"/>
      <c r="AM232" s="1984"/>
      <c r="AN232" s="1601" t="s">
        <v>306</v>
      </c>
      <c r="AO232" s="1984"/>
      <c r="AP232" s="1984"/>
      <c r="AQ232" s="1984"/>
      <c r="AR232" s="1984"/>
      <c r="AS232" s="1601" t="s">
        <v>307</v>
      </c>
      <c r="AT232" s="1984"/>
      <c r="AU232" s="1984"/>
      <c r="AV232" s="335" t="s">
        <v>86</v>
      </c>
      <c r="AW232" s="1606" t="s">
        <v>308</v>
      </c>
      <c r="AX232" s="1984"/>
      <c r="AY232" s="1984"/>
      <c r="AZ232" s="1984"/>
      <c r="BA232" s="1984"/>
      <c r="BB232" s="1984"/>
      <c r="BC232" s="336">
        <v>75000000</v>
      </c>
      <c r="BD232" s="337">
        <v>0</v>
      </c>
      <c r="BE232" s="336">
        <v>75000000</v>
      </c>
      <c r="BF232" s="337">
        <v>0</v>
      </c>
      <c r="BG232" s="337">
        <v>0</v>
      </c>
      <c r="BH232" s="337">
        <v>0</v>
      </c>
      <c r="BI232" s="337">
        <v>0</v>
      </c>
      <c r="BJ232" s="337">
        <v>0</v>
      </c>
      <c r="BK232" s="337">
        <v>0</v>
      </c>
      <c r="BL232" s="337">
        <v>0</v>
      </c>
      <c r="BM232" s="337" t="s">
        <v>463</v>
      </c>
      <c r="BN232" s="337" t="s">
        <v>463</v>
      </c>
      <c r="BO232" s="337" t="s">
        <v>463</v>
      </c>
    </row>
    <row r="233" spans="1:67" s="333" customFormat="1" x14ac:dyDescent="0.25">
      <c r="A233" s="333" t="str">
        <f t="shared" si="39"/>
        <v>C-2502-1000-7-0-2-11-10</v>
      </c>
      <c r="B233" s="334" t="str">
        <f t="shared" si="33"/>
        <v>C</v>
      </c>
      <c r="C233" s="334" t="str">
        <f t="shared" si="34"/>
        <v>2502</v>
      </c>
      <c r="D233" s="334" t="str">
        <f t="shared" si="35"/>
        <v>1000</v>
      </c>
      <c r="E233" s="334" t="str">
        <f t="shared" si="36"/>
        <v>7</v>
      </c>
      <c r="F233" s="334" t="str">
        <f t="shared" si="37"/>
        <v>0</v>
      </c>
      <c r="G233" s="334" t="str">
        <f t="shared" si="32"/>
        <v>2</v>
      </c>
      <c r="H233" s="334" t="str">
        <f>+AB233</f>
        <v>11</v>
      </c>
      <c r="I233" s="334"/>
      <c r="J233" s="334"/>
      <c r="K233" s="334"/>
      <c r="M233" s="347"/>
      <c r="N233" s="1601" t="s">
        <v>120</v>
      </c>
      <c r="O233" s="1984"/>
      <c r="P233" s="1601" t="s">
        <v>355</v>
      </c>
      <c r="Q233" s="1984"/>
      <c r="R233" s="1601" t="s">
        <v>357</v>
      </c>
      <c r="S233" s="1984"/>
      <c r="T233" s="1601" t="s">
        <v>326</v>
      </c>
      <c r="U233" s="1984"/>
      <c r="V233" s="1601" t="s">
        <v>313</v>
      </c>
      <c r="W233" s="1984"/>
      <c r="X233" s="1984"/>
      <c r="Y233" s="1601" t="s">
        <v>315</v>
      </c>
      <c r="Z233" s="1984"/>
      <c r="AA233" s="1984"/>
      <c r="AB233" s="1601" t="s">
        <v>101</v>
      </c>
      <c r="AC233" s="1984"/>
      <c r="AD233" s="1601"/>
      <c r="AE233" s="1984"/>
      <c r="AF233" s="1607" t="s">
        <v>363</v>
      </c>
      <c r="AG233" s="1984"/>
      <c r="AH233" s="1984"/>
      <c r="AI233" s="1984"/>
      <c r="AJ233" s="1984"/>
      <c r="AK233" s="1984"/>
      <c r="AL233" s="1984"/>
      <c r="AM233" s="1984"/>
      <c r="AN233" s="1601" t="s">
        <v>306</v>
      </c>
      <c r="AO233" s="1984"/>
      <c r="AP233" s="1984"/>
      <c r="AQ233" s="1984"/>
      <c r="AR233" s="1984"/>
      <c r="AS233" s="1601" t="s">
        <v>307</v>
      </c>
      <c r="AT233" s="1984"/>
      <c r="AU233" s="1984"/>
      <c r="AV233" s="335" t="s">
        <v>86</v>
      </c>
      <c r="AW233" s="1606" t="s">
        <v>308</v>
      </c>
      <c r="AX233" s="1984"/>
      <c r="AY233" s="1984"/>
      <c r="AZ233" s="1984"/>
      <c r="BA233" s="1984"/>
      <c r="BB233" s="1984"/>
      <c r="BC233" s="337">
        <v>0</v>
      </c>
      <c r="BD233" s="337">
        <v>0</v>
      </c>
      <c r="BE233" s="337">
        <v>0</v>
      </c>
      <c r="BF233" s="337">
        <v>0</v>
      </c>
      <c r="BG233" s="337">
        <v>0</v>
      </c>
      <c r="BH233" s="337">
        <v>0</v>
      </c>
      <c r="BI233" s="337">
        <v>0</v>
      </c>
      <c r="BJ233" s="337">
        <v>0</v>
      </c>
      <c r="BK233" s="337">
        <v>0</v>
      </c>
      <c r="BL233" s="337">
        <v>0</v>
      </c>
      <c r="BM233" s="337" t="s">
        <v>463</v>
      </c>
      <c r="BN233" s="337" t="s">
        <v>463</v>
      </c>
      <c r="BO233" s="337" t="s">
        <v>463</v>
      </c>
    </row>
    <row r="234" spans="1:67" s="324" customFormat="1" x14ac:dyDescent="0.25">
      <c r="B234" s="327" t="str">
        <f t="shared" si="33"/>
        <v>C</v>
      </c>
      <c r="C234" s="327" t="str">
        <f t="shared" si="34"/>
        <v>2599</v>
      </c>
      <c r="D234" s="327"/>
      <c r="E234" s="327"/>
      <c r="F234" s="327"/>
      <c r="G234" s="327"/>
      <c r="H234" s="327"/>
      <c r="I234" s="327"/>
      <c r="J234" s="327"/>
      <c r="K234" s="327"/>
      <c r="M234" s="346"/>
      <c r="N234" s="1603" t="s">
        <v>120</v>
      </c>
      <c r="O234" s="1889"/>
      <c r="P234" s="1603" t="s">
        <v>370</v>
      </c>
      <c r="Q234" s="1889"/>
      <c r="R234" s="1603"/>
      <c r="S234" s="1889"/>
      <c r="T234" s="1603"/>
      <c r="U234" s="1889"/>
      <c r="V234" s="1603"/>
      <c r="W234" s="1889"/>
      <c r="X234" s="1889"/>
      <c r="Y234" s="1603"/>
      <c r="Z234" s="1889"/>
      <c r="AA234" s="1889"/>
      <c r="AB234" s="1603"/>
      <c r="AC234" s="1889"/>
      <c r="AD234" s="1603"/>
      <c r="AE234" s="1889"/>
      <c r="AF234" s="1605" t="s">
        <v>371</v>
      </c>
      <c r="AG234" s="1889"/>
      <c r="AH234" s="1889"/>
      <c r="AI234" s="1889"/>
      <c r="AJ234" s="1889"/>
      <c r="AK234" s="1889"/>
      <c r="AL234" s="1889"/>
      <c r="AM234" s="1889"/>
      <c r="AN234" s="1603" t="s">
        <v>306</v>
      </c>
      <c r="AO234" s="1889"/>
      <c r="AP234" s="1889"/>
      <c r="AQ234" s="1889"/>
      <c r="AR234" s="1889"/>
      <c r="AS234" s="1603" t="s">
        <v>307</v>
      </c>
      <c r="AT234" s="1889"/>
      <c r="AU234" s="1889"/>
      <c r="AV234" s="317" t="s">
        <v>86</v>
      </c>
      <c r="AW234" s="1604" t="s">
        <v>308</v>
      </c>
      <c r="AX234" s="1889"/>
      <c r="AY234" s="1889"/>
      <c r="AZ234" s="1889"/>
      <c r="BA234" s="1889"/>
      <c r="BB234" s="1889"/>
      <c r="BC234" s="319">
        <v>0</v>
      </c>
      <c r="BD234" s="319">
        <v>0</v>
      </c>
      <c r="BE234" s="319">
        <v>0</v>
      </c>
      <c r="BF234" s="318">
        <v>10875414179</v>
      </c>
      <c r="BG234" s="319">
        <v>0</v>
      </c>
      <c r="BH234" s="319">
        <v>0</v>
      </c>
      <c r="BI234" s="319">
        <v>0</v>
      </c>
      <c r="BJ234" s="319">
        <v>0</v>
      </c>
      <c r="BK234" s="319">
        <v>0</v>
      </c>
      <c r="BL234" s="319">
        <v>0</v>
      </c>
      <c r="BM234" s="319" t="s">
        <v>463</v>
      </c>
      <c r="BN234" s="319" t="s">
        <v>463</v>
      </c>
      <c r="BO234" s="319" t="s">
        <v>463</v>
      </c>
    </row>
    <row r="235" spans="1:67" s="324" customFormat="1" x14ac:dyDescent="0.25">
      <c r="B235" s="327" t="str">
        <f t="shared" si="33"/>
        <v>C</v>
      </c>
      <c r="C235" s="327" t="str">
        <f t="shared" si="34"/>
        <v>2599</v>
      </c>
      <c r="D235" s="327"/>
      <c r="E235" s="327"/>
      <c r="F235" s="327"/>
      <c r="G235" s="327"/>
      <c r="H235" s="327"/>
      <c r="I235" s="327"/>
      <c r="J235" s="327"/>
      <c r="K235" s="327"/>
      <c r="M235" s="346"/>
      <c r="N235" s="1603" t="s">
        <v>120</v>
      </c>
      <c r="O235" s="1889"/>
      <c r="P235" s="1603" t="s">
        <v>370</v>
      </c>
      <c r="Q235" s="1889"/>
      <c r="R235" s="1603"/>
      <c r="S235" s="1889"/>
      <c r="T235" s="1603"/>
      <c r="U235" s="1889"/>
      <c r="V235" s="1603"/>
      <c r="W235" s="1889"/>
      <c r="X235" s="1889"/>
      <c r="Y235" s="1603"/>
      <c r="Z235" s="1889"/>
      <c r="AA235" s="1889"/>
      <c r="AB235" s="1603"/>
      <c r="AC235" s="1889"/>
      <c r="AD235" s="1603"/>
      <c r="AE235" s="1889"/>
      <c r="AF235" s="1605" t="s">
        <v>371</v>
      </c>
      <c r="AG235" s="1889"/>
      <c r="AH235" s="1889"/>
      <c r="AI235" s="1889"/>
      <c r="AJ235" s="1889"/>
      <c r="AK235" s="1889"/>
      <c r="AL235" s="1889"/>
      <c r="AM235" s="1889"/>
      <c r="AN235" s="1603" t="s">
        <v>306</v>
      </c>
      <c r="AO235" s="1889"/>
      <c r="AP235" s="1889"/>
      <c r="AQ235" s="1889"/>
      <c r="AR235" s="1889"/>
      <c r="AS235" s="1603" t="s">
        <v>307</v>
      </c>
      <c r="AT235" s="1889"/>
      <c r="AU235" s="1889"/>
      <c r="AV235" s="317" t="s">
        <v>336</v>
      </c>
      <c r="AW235" s="1604" t="s">
        <v>354</v>
      </c>
      <c r="AX235" s="1889"/>
      <c r="AY235" s="1889"/>
      <c r="AZ235" s="1889"/>
      <c r="BA235" s="1889"/>
      <c r="BB235" s="1889"/>
      <c r="BC235" s="318">
        <v>5000000000</v>
      </c>
      <c r="BD235" s="318">
        <v>5000000000</v>
      </c>
      <c r="BE235" s="319">
        <v>0</v>
      </c>
      <c r="BF235" s="318">
        <v>4021085821</v>
      </c>
      <c r="BG235" s="318">
        <v>5000000000</v>
      </c>
      <c r="BH235" s="319">
        <v>0</v>
      </c>
      <c r="BI235" s="319">
        <v>0</v>
      </c>
      <c r="BJ235" s="318">
        <v>5000000000</v>
      </c>
      <c r="BK235" s="319">
        <v>0</v>
      </c>
      <c r="BL235" s="319">
        <v>0</v>
      </c>
      <c r="BM235" s="319" t="s">
        <v>463</v>
      </c>
      <c r="BN235" s="319" t="s">
        <v>463</v>
      </c>
      <c r="BO235" s="319" t="s">
        <v>463</v>
      </c>
    </row>
    <row r="236" spans="1:67" s="324" customFormat="1" x14ac:dyDescent="0.25">
      <c r="B236" s="327" t="str">
        <f t="shared" si="33"/>
        <v>C</v>
      </c>
      <c r="C236" s="327" t="str">
        <f t="shared" si="34"/>
        <v>2599</v>
      </c>
      <c r="D236" s="327" t="str">
        <f>+R236</f>
        <v>1000</v>
      </c>
      <c r="E236" s="327">
        <f>+T236</f>
        <v>0</v>
      </c>
      <c r="F236" s="327"/>
      <c r="G236" s="327"/>
      <c r="H236" s="327"/>
      <c r="I236" s="327"/>
      <c r="J236" s="327"/>
      <c r="K236" s="327"/>
      <c r="M236" s="346"/>
      <c r="N236" s="1603" t="s">
        <v>120</v>
      </c>
      <c r="O236" s="1889"/>
      <c r="P236" s="1603" t="s">
        <v>370</v>
      </c>
      <c r="Q236" s="1889"/>
      <c r="R236" s="1603" t="s">
        <v>357</v>
      </c>
      <c r="S236" s="1889"/>
      <c r="T236" s="1603"/>
      <c r="U236" s="1889"/>
      <c r="V236" s="1603"/>
      <c r="W236" s="1889"/>
      <c r="X236" s="1889"/>
      <c r="Y236" s="1603"/>
      <c r="Z236" s="1889"/>
      <c r="AA236" s="1889"/>
      <c r="AB236" s="1603"/>
      <c r="AC236" s="1889"/>
      <c r="AD236" s="1603"/>
      <c r="AE236" s="1889"/>
      <c r="AF236" s="1605" t="s">
        <v>358</v>
      </c>
      <c r="AG236" s="1889"/>
      <c r="AH236" s="1889"/>
      <c r="AI236" s="1889"/>
      <c r="AJ236" s="1889"/>
      <c r="AK236" s="1889"/>
      <c r="AL236" s="1889"/>
      <c r="AM236" s="1889"/>
      <c r="AN236" s="1603" t="s">
        <v>306</v>
      </c>
      <c r="AO236" s="1889"/>
      <c r="AP236" s="1889"/>
      <c r="AQ236" s="1889"/>
      <c r="AR236" s="1889"/>
      <c r="AS236" s="1603" t="s">
        <v>307</v>
      </c>
      <c r="AT236" s="1889"/>
      <c r="AU236" s="1889"/>
      <c r="AV236" s="317" t="s">
        <v>86</v>
      </c>
      <c r="AW236" s="1604" t="s">
        <v>308</v>
      </c>
      <c r="AX236" s="1889"/>
      <c r="AY236" s="1889"/>
      <c r="AZ236" s="1889"/>
      <c r="BA236" s="1889"/>
      <c r="BB236" s="1889"/>
      <c r="BC236" s="319">
        <v>0</v>
      </c>
      <c r="BD236" s="319">
        <v>0</v>
      </c>
      <c r="BE236" s="319">
        <v>0</v>
      </c>
      <c r="BF236" s="318">
        <v>10875414179</v>
      </c>
      <c r="BG236" s="319">
        <v>0</v>
      </c>
      <c r="BH236" s="319">
        <v>0</v>
      </c>
      <c r="BI236" s="319">
        <v>0</v>
      </c>
      <c r="BJ236" s="319">
        <v>0</v>
      </c>
      <c r="BK236" s="319">
        <v>0</v>
      </c>
      <c r="BL236" s="319">
        <v>0</v>
      </c>
      <c r="BM236" s="319" t="s">
        <v>463</v>
      </c>
      <c r="BN236" s="319" t="s">
        <v>463</v>
      </c>
      <c r="BO236" s="319" t="s">
        <v>463</v>
      </c>
    </row>
    <row r="237" spans="1:67" s="324" customFormat="1" x14ac:dyDescent="0.25">
      <c r="B237" s="327" t="str">
        <f t="shared" si="33"/>
        <v>C</v>
      </c>
      <c r="C237" s="327" t="str">
        <f t="shared" si="34"/>
        <v>2599</v>
      </c>
      <c r="D237" s="327" t="str">
        <f>+R237</f>
        <v>1000</v>
      </c>
      <c r="E237" s="327">
        <f>+T237</f>
        <v>0</v>
      </c>
      <c r="F237" s="327"/>
      <c r="G237" s="327"/>
      <c r="H237" s="327"/>
      <c r="I237" s="327"/>
      <c r="J237" s="327"/>
      <c r="K237" s="327"/>
      <c r="M237" s="346"/>
      <c r="N237" s="1603" t="s">
        <v>120</v>
      </c>
      <c r="O237" s="1889"/>
      <c r="P237" s="1603" t="s">
        <v>370</v>
      </c>
      <c r="Q237" s="1889"/>
      <c r="R237" s="1603" t="s">
        <v>357</v>
      </c>
      <c r="S237" s="1889"/>
      <c r="T237" s="1603"/>
      <c r="U237" s="1889"/>
      <c r="V237" s="1603"/>
      <c r="W237" s="1889"/>
      <c r="X237" s="1889"/>
      <c r="Y237" s="1603"/>
      <c r="Z237" s="1889"/>
      <c r="AA237" s="1889"/>
      <c r="AB237" s="1603"/>
      <c r="AC237" s="1889"/>
      <c r="AD237" s="1603"/>
      <c r="AE237" s="1889"/>
      <c r="AF237" s="1605" t="s">
        <v>358</v>
      </c>
      <c r="AG237" s="1889"/>
      <c r="AH237" s="1889"/>
      <c r="AI237" s="1889"/>
      <c r="AJ237" s="1889"/>
      <c r="AK237" s="1889"/>
      <c r="AL237" s="1889"/>
      <c r="AM237" s="1889"/>
      <c r="AN237" s="1603" t="s">
        <v>306</v>
      </c>
      <c r="AO237" s="1889"/>
      <c r="AP237" s="1889"/>
      <c r="AQ237" s="1889"/>
      <c r="AR237" s="1889"/>
      <c r="AS237" s="1603" t="s">
        <v>307</v>
      </c>
      <c r="AT237" s="1889"/>
      <c r="AU237" s="1889"/>
      <c r="AV237" s="317" t="s">
        <v>336</v>
      </c>
      <c r="AW237" s="1604" t="s">
        <v>354</v>
      </c>
      <c r="AX237" s="1889"/>
      <c r="AY237" s="1889"/>
      <c r="AZ237" s="1889"/>
      <c r="BA237" s="1889"/>
      <c r="BB237" s="1889"/>
      <c r="BC237" s="318">
        <v>5000000000</v>
      </c>
      <c r="BD237" s="318">
        <v>5000000000</v>
      </c>
      <c r="BE237" s="319">
        <v>0</v>
      </c>
      <c r="BF237" s="318">
        <v>4021085821</v>
      </c>
      <c r="BG237" s="318">
        <v>5000000000</v>
      </c>
      <c r="BH237" s="319">
        <v>0</v>
      </c>
      <c r="BI237" s="319">
        <v>0</v>
      </c>
      <c r="BJ237" s="318">
        <v>5000000000</v>
      </c>
      <c r="BK237" s="319">
        <v>0</v>
      </c>
      <c r="BL237" s="319">
        <v>0</v>
      </c>
      <c r="BM237" s="319" t="s">
        <v>463</v>
      </c>
      <c r="BN237" s="319" t="s">
        <v>463</v>
      </c>
      <c r="BO237" s="319" t="s">
        <v>463</v>
      </c>
    </row>
    <row r="238" spans="1:67" s="333" customFormat="1" x14ac:dyDescent="0.25">
      <c r="A238" s="333" t="str">
        <f>+B238&amp;"-"&amp;C238&amp;"-"&amp;D238&amp;"-"&amp;E238&amp;"-"&amp;F238&amp;"-"&amp;G238&amp;"-"&amp;H238&amp;"-"&amp;AV238</f>
        <v>C-2599-1000-1----10</v>
      </c>
      <c r="B238" s="334" t="str">
        <f t="shared" si="33"/>
        <v>C</v>
      </c>
      <c r="C238" s="334" t="str">
        <f t="shared" si="34"/>
        <v>2599</v>
      </c>
      <c r="D238" s="334" t="str">
        <f>+R238</f>
        <v>1000</v>
      </c>
      <c r="E238" s="334" t="str">
        <f>+T238</f>
        <v>1</v>
      </c>
      <c r="F238" s="334"/>
      <c r="G238" s="334"/>
      <c r="H238" s="334"/>
      <c r="I238" s="334"/>
      <c r="J238" s="334"/>
      <c r="K238" s="334"/>
      <c r="M238" s="347"/>
      <c r="N238" s="1601" t="s">
        <v>120</v>
      </c>
      <c r="O238" s="1984"/>
      <c r="P238" s="1601" t="s">
        <v>370</v>
      </c>
      <c r="Q238" s="1984"/>
      <c r="R238" s="1601" t="s">
        <v>357</v>
      </c>
      <c r="S238" s="1984"/>
      <c r="T238" s="1601" t="s">
        <v>312</v>
      </c>
      <c r="U238" s="1984"/>
      <c r="V238" s="1601"/>
      <c r="W238" s="1984"/>
      <c r="X238" s="1984"/>
      <c r="Y238" s="1601"/>
      <c r="Z238" s="1984"/>
      <c r="AA238" s="1984"/>
      <c r="AB238" s="1601"/>
      <c r="AC238" s="1984"/>
      <c r="AD238" s="1601"/>
      <c r="AE238" s="1984"/>
      <c r="AF238" s="1607" t="s">
        <v>209</v>
      </c>
      <c r="AG238" s="1984"/>
      <c r="AH238" s="1984"/>
      <c r="AI238" s="1984"/>
      <c r="AJ238" s="1984"/>
      <c r="AK238" s="1984"/>
      <c r="AL238" s="1984"/>
      <c r="AM238" s="1984"/>
      <c r="AN238" s="1601" t="s">
        <v>306</v>
      </c>
      <c r="AO238" s="1984"/>
      <c r="AP238" s="1984"/>
      <c r="AQ238" s="1984"/>
      <c r="AR238" s="1984"/>
      <c r="AS238" s="1601" t="s">
        <v>307</v>
      </c>
      <c r="AT238" s="1984"/>
      <c r="AU238" s="1984"/>
      <c r="AV238" s="335" t="s">
        <v>86</v>
      </c>
      <c r="AW238" s="1606" t="s">
        <v>308</v>
      </c>
      <c r="AX238" s="1984"/>
      <c r="AY238" s="1984"/>
      <c r="AZ238" s="1984"/>
      <c r="BA238" s="1984"/>
      <c r="BB238" s="1984"/>
      <c r="BC238" s="337">
        <v>0</v>
      </c>
      <c r="BD238" s="337">
        <v>0</v>
      </c>
      <c r="BE238" s="337">
        <v>0</v>
      </c>
      <c r="BF238" s="336">
        <v>10875414179</v>
      </c>
      <c r="BG238" s="337">
        <v>0</v>
      </c>
      <c r="BH238" s="337">
        <v>0</v>
      </c>
      <c r="BI238" s="337">
        <v>0</v>
      </c>
      <c r="BJ238" s="337">
        <v>0</v>
      </c>
      <c r="BK238" s="337">
        <v>0</v>
      </c>
      <c r="BL238" s="337">
        <v>0</v>
      </c>
      <c r="BM238" s="337" t="s">
        <v>463</v>
      </c>
      <c r="BN238" s="337" t="s">
        <v>463</v>
      </c>
      <c r="BO238" s="337" t="s">
        <v>463</v>
      </c>
    </row>
    <row r="239" spans="1:67" s="333" customFormat="1" x14ac:dyDescent="0.25">
      <c r="A239" s="333" t="str">
        <f>+B239&amp;"-"&amp;C239&amp;"-"&amp;D239&amp;"-"&amp;E239&amp;"-"&amp;F239&amp;"-"&amp;G239&amp;"-"&amp;H239&amp;"-"&amp;AV239</f>
        <v>C-2599-1000-1----13</v>
      </c>
      <c r="B239" s="334" t="str">
        <f t="shared" si="33"/>
        <v>C</v>
      </c>
      <c r="C239" s="334" t="str">
        <f t="shared" si="34"/>
        <v>2599</v>
      </c>
      <c r="D239" s="334" t="str">
        <f>+R239</f>
        <v>1000</v>
      </c>
      <c r="E239" s="334" t="str">
        <f>+T239</f>
        <v>1</v>
      </c>
      <c r="F239" s="334"/>
      <c r="G239" s="334"/>
      <c r="H239" s="334"/>
      <c r="I239" s="334"/>
      <c r="J239" s="334"/>
      <c r="K239" s="334"/>
      <c r="M239" s="347"/>
      <c r="N239" s="1601" t="s">
        <v>120</v>
      </c>
      <c r="O239" s="1984"/>
      <c r="P239" s="1601" t="s">
        <v>370</v>
      </c>
      <c r="Q239" s="1984"/>
      <c r="R239" s="1601" t="s">
        <v>357</v>
      </c>
      <c r="S239" s="1984"/>
      <c r="T239" s="1601" t="s">
        <v>312</v>
      </c>
      <c r="U239" s="1984"/>
      <c r="V239" s="1601"/>
      <c r="W239" s="1984"/>
      <c r="X239" s="1984"/>
      <c r="Y239" s="1601"/>
      <c r="Z239" s="1984"/>
      <c r="AA239" s="1984"/>
      <c r="AB239" s="1601"/>
      <c r="AC239" s="1984"/>
      <c r="AD239" s="1601"/>
      <c r="AE239" s="1984"/>
      <c r="AF239" s="1607" t="s">
        <v>209</v>
      </c>
      <c r="AG239" s="1984"/>
      <c r="AH239" s="1984"/>
      <c r="AI239" s="1984"/>
      <c r="AJ239" s="1984"/>
      <c r="AK239" s="1984"/>
      <c r="AL239" s="1984"/>
      <c r="AM239" s="1984"/>
      <c r="AN239" s="1601" t="s">
        <v>306</v>
      </c>
      <c r="AO239" s="1984"/>
      <c r="AP239" s="1984"/>
      <c r="AQ239" s="1984"/>
      <c r="AR239" s="1984"/>
      <c r="AS239" s="1601" t="s">
        <v>307</v>
      </c>
      <c r="AT239" s="1984"/>
      <c r="AU239" s="1984"/>
      <c r="AV239" s="335" t="s">
        <v>336</v>
      </c>
      <c r="AW239" s="1606" t="s">
        <v>354</v>
      </c>
      <c r="AX239" s="1984"/>
      <c r="AY239" s="1984"/>
      <c r="AZ239" s="1984"/>
      <c r="BA239" s="1984"/>
      <c r="BB239" s="1984"/>
      <c r="BC239" s="336">
        <v>5000000000</v>
      </c>
      <c r="BD239" s="336">
        <v>5000000000</v>
      </c>
      <c r="BE239" s="337">
        <v>0</v>
      </c>
      <c r="BF239" s="336">
        <v>4021085821</v>
      </c>
      <c r="BG239" s="336">
        <v>5000000000</v>
      </c>
      <c r="BH239" s="337">
        <v>0</v>
      </c>
      <c r="BI239" s="337">
        <v>0</v>
      </c>
      <c r="BJ239" s="336">
        <v>5000000000</v>
      </c>
      <c r="BK239" s="337">
        <v>0</v>
      </c>
      <c r="BL239" s="337">
        <v>0</v>
      </c>
      <c r="BM239" s="337" t="s">
        <v>463</v>
      </c>
      <c r="BN239" s="337" t="s">
        <v>463</v>
      </c>
      <c r="BO239" s="337" t="s">
        <v>463</v>
      </c>
    </row>
  </sheetData>
  <autoFilter ref="N17:BQ239">
    <filterColumn colId="0" showButton="0"/>
    <filterColumn colId="2" showButton="0"/>
    <filterColumn colId="4" showButton="0"/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5" showButton="0"/>
    <filterColumn colId="36" showButton="0"/>
    <filterColumn colId="37" showButton="0"/>
    <filterColumn colId="38" showButton="0"/>
    <filterColumn colId="39" showButton="0"/>
  </autoFilter>
  <mergeCells count="2694">
    <mergeCell ref="N15:S15"/>
    <mergeCell ref="T15:AT15"/>
    <mergeCell ref="AZ15:BB15"/>
    <mergeCell ref="AQ9:AZ9"/>
    <mergeCell ref="BB9:BF9"/>
    <mergeCell ref="N14:R14"/>
    <mergeCell ref="S14:U14"/>
    <mergeCell ref="V14:AC14"/>
    <mergeCell ref="AD14:AJ14"/>
    <mergeCell ref="AK14:AQ14"/>
    <mergeCell ref="AR14:AW14"/>
    <mergeCell ref="AZ14:BB14"/>
    <mergeCell ref="N2:W6"/>
    <mergeCell ref="Z3:AN5"/>
    <mergeCell ref="AQ3:AZ3"/>
    <mergeCell ref="BB3:BF3"/>
    <mergeCell ref="AQ5:AZ7"/>
    <mergeCell ref="BB5:BF7"/>
    <mergeCell ref="AN17:AR17"/>
    <mergeCell ref="AS17:AU17"/>
    <mergeCell ref="AW17:BB17"/>
    <mergeCell ref="N18:O18"/>
    <mergeCell ref="P18:Q18"/>
    <mergeCell ref="R18:S18"/>
    <mergeCell ref="T18:U18"/>
    <mergeCell ref="V18:X18"/>
    <mergeCell ref="Y18:AA18"/>
    <mergeCell ref="AB18:AC18"/>
    <mergeCell ref="N17:O17"/>
    <mergeCell ref="P17:Q17"/>
    <mergeCell ref="R17:S17"/>
    <mergeCell ref="T17:U17"/>
    <mergeCell ref="V17:X17"/>
    <mergeCell ref="Y17:AA17"/>
    <mergeCell ref="AB17:AC17"/>
    <mergeCell ref="AD17:AE17"/>
    <mergeCell ref="AF17:AM17"/>
    <mergeCell ref="AW19:BB19"/>
    <mergeCell ref="N20:O20"/>
    <mergeCell ref="P20:Q20"/>
    <mergeCell ref="R20:S20"/>
    <mergeCell ref="T20:U20"/>
    <mergeCell ref="V20:X20"/>
    <mergeCell ref="Y20:AA20"/>
    <mergeCell ref="AB20:AC20"/>
    <mergeCell ref="AD20:AE20"/>
    <mergeCell ref="AF20:AM20"/>
    <mergeCell ref="Y19:AA19"/>
    <mergeCell ref="AB19:AC19"/>
    <mergeCell ref="AD19:AE19"/>
    <mergeCell ref="AF19:AM19"/>
    <mergeCell ref="AN19:AR19"/>
    <mergeCell ref="AS19:AU19"/>
    <mergeCell ref="AD18:AE18"/>
    <mergeCell ref="AF18:AM18"/>
    <mergeCell ref="AN18:AR18"/>
    <mergeCell ref="AS18:AU18"/>
    <mergeCell ref="AW18:BB18"/>
    <mergeCell ref="N19:O19"/>
    <mergeCell ref="P19:Q19"/>
    <mergeCell ref="R19:S19"/>
    <mergeCell ref="T19:U19"/>
    <mergeCell ref="V19:X19"/>
    <mergeCell ref="AD21:AE21"/>
    <mergeCell ref="AF21:AM21"/>
    <mergeCell ref="AN21:AR21"/>
    <mergeCell ref="AS21:AU21"/>
    <mergeCell ref="AW21:BB21"/>
    <mergeCell ref="N22:O22"/>
    <mergeCell ref="P22:Q22"/>
    <mergeCell ref="R22:S22"/>
    <mergeCell ref="T22:U22"/>
    <mergeCell ref="V22:X22"/>
    <mergeCell ref="AN20:AR20"/>
    <mergeCell ref="AS20:AU20"/>
    <mergeCell ref="AW20:BB20"/>
    <mergeCell ref="N21:O21"/>
    <mergeCell ref="P21:Q21"/>
    <mergeCell ref="R21:S21"/>
    <mergeCell ref="T21:U21"/>
    <mergeCell ref="V21:X21"/>
    <mergeCell ref="Y21:AA21"/>
    <mergeCell ref="AB21:AC21"/>
    <mergeCell ref="AN23:AR23"/>
    <mergeCell ref="AS23:AU23"/>
    <mergeCell ref="AW23:BB23"/>
    <mergeCell ref="N24:O24"/>
    <mergeCell ref="P24:Q24"/>
    <mergeCell ref="R24:S24"/>
    <mergeCell ref="T24:U24"/>
    <mergeCell ref="V24:X24"/>
    <mergeCell ref="Y24:AA24"/>
    <mergeCell ref="AB24:AC24"/>
    <mergeCell ref="AW22:BB22"/>
    <mergeCell ref="N23:O23"/>
    <mergeCell ref="P23:Q23"/>
    <mergeCell ref="R23:S23"/>
    <mergeCell ref="T23:U23"/>
    <mergeCell ref="V23:X23"/>
    <mergeCell ref="Y23:AA23"/>
    <mergeCell ref="AB23:AC23"/>
    <mergeCell ref="AD23:AE23"/>
    <mergeCell ref="AF23:AM23"/>
    <mergeCell ref="Y22:AA22"/>
    <mergeCell ref="AB22:AC22"/>
    <mergeCell ref="AD22:AE22"/>
    <mergeCell ref="AF22:AM22"/>
    <mergeCell ref="AN22:AR22"/>
    <mergeCell ref="AS22:AU22"/>
    <mergeCell ref="AW25:BB25"/>
    <mergeCell ref="N26:O26"/>
    <mergeCell ref="P26:Q26"/>
    <mergeCell ref="R26:S26"/>
    <mergeCell ref="T26:U26"/>
    <mergeCell ref="V26:X26"/>
    <mergeCell ref="Y26:AA26"/>
    <mergeCell ref="AB26:AC26"/>
    <mergeCell ref="AD26:AE26"/>
    <mergeCell ref="AF26:AM26"/>
    <mergeCell ref="Y25:AA25"/>
    <mergeCell ref="AB25:AC25"/>
    <mergeCell ref="AD25:AE25"/>
    <mergeCell ref="AF25:AM25"/>
    <mergeCell ref="AN25:AR25"/>
    <mergeCell ref="AS25:AU25"/>
    <mergeCell ref="AD24:AE24"/>
    <mergeCell ref="AF24:AM24"/>
    <mergeCell ref="AN24:AR24"/>
    <mergeCell ref="AS24:AU24"/>
    <mergeCell ref="AW24:BB24"/>
    <mergeCell ref="N25:O25"/>
    <mergeCell ref="P25:Q25"/>
    <mergeCell ref="R25:S25"/>
    <mergeCell ref="T25:U25"/>
    <mergeCell ref="V25:X25"/>
    <mergeCell ref="AD27:AE27"/>
    <mergeCell ref="AF27:AM27"/>
    <mergeCell ref="AN27:AR27"/>
    <mergeCell ref="AS27:AU27"/>
    <mergeCell ref="AW27:BB27"/>
    <mergeCell ref="N28:O28"/>
    <mergeCell ref="P28:Q28"/>
    <mergeCell ref="R28:S28"/>
    <mergeCell ref="T28:U28"/>
    <mergeCell ref="V28:X28"/>
    <mergeCell ref="AN26:AR26"/>
    <mergeCell ref="AS26:AU26"/>
    <mergeCell ref="AW26:BB26"/>
    <mergeCell ref="N27:O27"/>
    <mergeCell ref="P27:Q27"/>
    <mergeCell ref="R27:S27"/>
    <mergeCell ref="T27:U27"/>
    <mergeCell ref="V27:X27"/>
    <mergeCell ref="Y27:AA27"/>
    <mergeCell ref="AB27:AC27"/>
    <mergeCell ref="AN29:AR29"/>
    <mergeCell ref="AS29:AU29"/>
    <mergeCell ref="AW29:BB29"/>
    <mergeCell ref="N30:O30"/>
    <mergeCell ref="P30:Q30"/>
    <mergeCell ref="R30:S30"/>
    <mergeCell ref="T30:U30"/>
    <mergeCell ref="V30:X30"/>
    <mergeCell ref="Y30:AA30"/>
    <mergeCell ref="AB30:AC30"/>
    <mergeCell ref="AW28:BB28"/>
    <mergeCell ref="N29:O29"/>
    <mergeCell ref="P29:Q29"/>
    <mergeCell ref="R29:S29"/>
    <mergeCell ref="T29:U29"/>
    <mergeCell ref="V29:X29"/>
    <mergeCell ref="Y29:AA29"/>
    <mergeCell ref="AB29:AC29"/>
    <mergeCell ref="AD29:AE29"/>
    <mergeCell ref="AF29:AM29"/>
    <mergeCell ref="Y28:AA28"/>
    <mergeCell ref="AB28:AC28"/>
    <mergeCell ref="AD28:AE28"/>
    <mergeCell ref="AF28:AM28"/>
    <mergeCell ref="AN28:AR28"/>
    <mergeCell ref="AS28:AU28"/>
    <mergeCell ref="AW31:BB31"/>
    <mergeCell ref="N32:O32"/>
    <mergeCell ref="P32:Q32"/>
    <mergeCell ref="R32:S32"/>
    <mergeCell ref="T32:U32"/>
    <mergeCell ref="V32:X32"/>
    <mergeCell ref="Y32:AA32"/>
    <mergeCell ref="AB32:AC32"/>
    <mergeCell ref="AD32:AE32"/>
    <mergeCell ref="AF32:AM32"/>
    <mergeCell ref="Y31:AA31"/>
    <mergeCell ref="AB31:AC31"/>
    <mergeCell ref="AD31:AE31"/>
    <mergeCell ref="AF31:AM31"/>
    <mergeCell ref="AN31:AR31"/>
    <mergeCell ref="AS31:AU31"/>
    <mergeCell ref="AD30:AE30"/>
    <mergeCell ref="AF30:AM30"/>
    <mergeCell ref="AN30:AR30"/>
    <mergeCell ref="AS30:AU30"/>
    <mergeCell ref="AW30:BB30"/>
    <mergeCell ref="N31:O31"/>
    <mergeCell ref="P31:Q31"/>
    <mergeCell ref="R31:S31"/>
    <mergeCell ref="T31:U31"/>
    <mergeCell ref="V31:X31"/>
    <mergeCell ref="AD33:AE33"/>
    <mergeCell ref="AF33:AM33"/>
    <mergeCell ref="AN33:AR33"/>
    <mergeCell ref="AS33:AU33"/>
    <mergeCell ref="AW33:BB33"/>
    <mergeCell ref="N34:O34"/>
    <mergeCell ref="P34:Q34"/>
    <mergeCell ref="R34:S34"/>
    <mergeCell ref="T34:U34"/>
    <mergeCell ref="V34:X34"/>
    <mergeCell ref="AN32:AR32"/>
    <mergeCell ref="AS32:AU32"/>
    <mergeCell ref="AW32:BB32"/>
    <mergeCell ref="N33:O33"/>
    <mergeCell ref="P33:Q33"/>
    <mergeCell ref="R33:S33"/>
    <mergeCell ref="T33:U33"/>
    <mergeCell ref="V33:X33"/>
    <mergeCell ref="Y33:AA33"/>
    <mergeCell ref="AB33:AC33"/>
    <mergeCell ref="AN35:AR35"/>
    <mergeCell ref="AS35:AU35"/>
    <mergeCell ref="AW35:BB35"/>
    <mergeCell ref="N36:O36"/>
    <mergeCell ref="P36:Q36"/>
    <mergeCell ref="R36:S36"/>
    <mergeCell ref="T36:U36"/>
    <mergeCell ref="V36:X36"/>
    <mergeCell ref="Y36:AA36"/>
    <mergeCell ref="AB36:AC36"/>
    <mergeCell ref="AW34:BB34"/>
    <mergeCell ref="N35:O35"/>
    <mergeCell ref="P35:Q35"/>
    <mergeCell ref="R35:S35"/>
    <mergeCell ref="T35:U35"/>
    <mergeCell ref="V35:X35"/>
    <mergeCell ref="Y35:AA35"/>
    <mergeCell ref="AB35:AC35"/>
    <mergeCell ref="AD35:AE35"/>
    <mergeCell ref="AF35:AM35"/>
    <mergeCell ref="Y34:AA34"/>
    <mergeCell ref="AB34:AC34"/>
    <mergeCell ref="AD34:AE34"/>
    <mergeCell ref="AF34:AM34"/>
    <mergeCell ref="AN34:AR34"/>
    <mergeCell ref="AS34:AU34"/>
    <mergeCell ref="AW37:BB37"/>
    <mergeCell ref="N38:O38"/>
    <mergeCell ref="P38:Q38"/>
    <mergeCell ref="R38:S38"/>
    <mergeCell ref="T38:U38"/>
    <mergeCell ref="V38:X38"/>
    <mergeCell ref="Y38:AA38"/>
    <mergeCell ref="AB38:AC38"/>
    <mergeCell ref="AD38:AE38"/>
    <mergeCell ref="AF38:AM38"/>
    <mergeCell ref="Y37:AA37"/>
    <mergeCell ref="AB37:AC37"/>
    <mergeCell ref="AD37:AE37"/>
    <mergeCell ref="AF37:AM37"/>
    <mergeCell ref="AN37:AR37"/>
    <mergeCell ref="AS37:AU37"/>
    <mergeCell ref="AD36:AE36"/>
    <mergeCell ref="AF36:AM36"/>
    <mergeCell ref="AN36:AR36"/>
    <mergeCell ref="AS36:AU36"/>
    <mergeCell ref="AW36:BB36"/>
    <mergeCell ref="N37:O37"/>
    <mergeCell ref="P37:Q37"/>
    <mergeCell ref="R37:S37"/>
    <mergeCell ref="T37:U37"/>
    <mergeCell ref="V37:X37"/>
    <mergeCell ref="AD39:AE39"/>
    <mergeCell ref="AF39:AM39"/>
    <mergeCell ref="AN39:AR39"/>
    <mergeCell ref="AS39:AU39"/>
    <mergeCell ref="AW39:BB39"/>
    <mergeCell ref="N40:O40"/>
    <mergeCell ref="P40:Q40"/>
    <mergeCell ref="R40:S40"/>
    <mergeCell ref="T40:U40"/>
    <mergeCell ref="V40:X40"/>
    <mergeCell ref="AN38:AR38"/>
    <mergeCell ref="AS38:AU38"/>
    <mergeCell ref="AW38:BB38"/>
    <mergeCell ref="N39:O39"/>
    <mergeCell ref="P39:Q39"/>
    <mergeCell ref="R39:S39"/>
    <mergeCell ref="T39:U39"/>
    <mergeCell ref="V39:X39"/>
    <mergeCell ref="Y39:AA39"/>
    <mergeCell ref="AB39:AC39"/>
    <mergeCell ref="AN41:AR41"/>
    <mergeCell ref="AS41:AU41"/>
    <mergeCell ref="AW41:BB41"/>
    <mergeCell ref="N42:O42"/>
    <mergeCell ref="P42:Q42"/>
    <mergeCell ref="R42:S42"/>
    <mergeCell ref="T42:U42"/>
    <mergeCell ref="V42:X42"/>
    <mergeCell ref="Y42:AA42"/>
    <mergeCell ref="AB42:AC42"/>
    <mergeCell ref="AW40:BB40"/>
    <mergeCell ref="N41:O41"/>
    <mergeCell ref="P41:Q41"/>
    <mergeCell ref="R41:S41"/>
    <mergeCell ref="T41:U41"/>
    <mergeCell ref="V41:X41"/>
    <mergeCell ref="Y41:AA41"/>
    <mergeCell ref="AB41:AC41"/>
    <mergeCell ref="AD41:AE41"/>
    <mergeCell ref="AF41:AM41"/>
    <mergeCell ref="Y40:AA40"/>
    <mergeCell ref="AB40:AC40"/>
    <mergeCell ref="AD40:AE40"/>
    <mergeCell ref="AF40:AM40"/>
    <mergeCell ref="AN40:AR40"/>
    <mergeCell ref="AS40:AU40"/>
    <mergeCell ref="AW43:BB43"/>
    <mergeCell ref="N44:O44"/>
    <mergeCell ref="P44:Q44"/>
    <mergeCell ref="R44:S44"/>
    <mergeCell ref="T44:U44"/>
    <mergeCell ref="V44:X44"/>
    <mergeCell ref="Y44:AA44"/>
    <mergeCell ref="AB44:AC44"/>
    <mergeCell ref="AD44:AE44"/>
    <mergeCell ref="AF44:AM44"/>
    <mergeCell ref="Y43:AA43"/>
    <mergeCell ref="AB43:AC43"/>
    <mergeCell ref="AD43:AE43"/>
    <mergeCell ref="AF43:AM43"/>
    <mergeCell ref="AN43:AR43"/>
    <mergeCell ref="AS43:AU43"/>
    <mergeCell ref="AD42:AE42"/>
    <mergeCell ref="AF42:AM42"/>
    <mergeCell ref="AN42:AR42"/>
    <mergeCell ref="AS42:AU42"/>
    <mergeCell ref="AW42:BB42"/>
    <mergeCell ref="N43:O43"/>
    <mergeCell ref="P43:Q43"/>
    <mergeCell ref="R43:S43"/>
    <mergeCell ref="T43:U43"/>
    <mergeCell ref="V43:X43"/>
    <mergeCell ref="AD45:AE45"/>
    <mergeCell ref="AF45:AM45"/>
    <mergeCell ref="AN45:AR45"/>
    <mergeCell ref="AS45:AU45"/>
    <mergeCell ref="AW45:BB45"/>
    <mergeCell ref="N46:O46"/>
    <mergeCell ref="P46:Q46"/>
    <mergeCell ref="R46:S46"/>
    <mergeCell ref="T46:U46"/>
    <mergeCell ref="V46:X46"/>
    <mergeCell ref="AN44:AR44"/>
    <mergeCell ref="AS44:AU44"/>
    <mergeCell ref="AW44:BB44"/>
    <mergeCell ref="N45:O45"/>
    <mergeCell ref="P45:Q45"/>
    <mergeCell ref="R45:S45"/>
    <mergeCell ref="T45:U45"/>
    <mergeCell ref="V45:X45"/>
    <mergeCell ref="Y45:AA45"/>
    <mergeCell ref="AB45:AC45"/>
    <mergeCell ref="AN47:AR47"/>
    <mergeCell ref="AS47:AU47"/>
    <mergeCell ref="AW47:BB47"/>
    <mergeCell ref="N48:O48"/>
    <mergeCell ref="P48:Q48"/>
    <mergeCell ref="R48:S48"/>
    <mergeCell ref="T48:U48"/>
    <mergeCell ref="V48:X48"/>
    <mergeCell ref="Y48:AA48"/>
    <mergeCell ref="AB48:AC48"/>
    <mergeCell ref="AW46:BB46"/>
    <mergeCell ref="N47:O47"/>
    <mergeCell ref="P47:Q47"/>
    <mergeCell ref="R47:S47"/>
    <mergeCell ref="T47:U47"/>
    <mergeCell ref="V47:X47"/>
    <mergeCell ref="Y47:AA47"/>
    <mergeCell ref="AB47:AC47"/>
    <mergeCell ref="AD47:AE47"/>
    <mergeCell ref="AF47:AM47"/>
    <mergeCell ref="Y46:AA46"/>
    <mergeCell ref="AB46:AC46"/>
    <mergeCell ref="AD46:AE46"/>
    <mergeCell ref="AF46:AM46"/>
    <mergeCell ref="AN46:AR46"/>
    <mergeCell ref="AS46:AU46"/>
    <mergeCell ref="AW49:BB49"/>
    <mergeCell ref="N50:O50"/>
    <mergeCell ref="P50:Q50"/>
    <mergeCell ref="R50:S50"/>
    <mergeCell ref="T50:U50"/>
    <mergeCell ref="V50:X50"/>
    <mergeCell ref="Y50:AA50"/>
    <mergeCell ref="AB50:AC50"/>
    <mergeCell ref="AD50:AE50"/>
    <mergeCell ref="AF50:AM50"/>
    <mergeCell ref="Y49:AA49"/>
    <mergeCell ref="AB49:AC49"/>
    <mergeCell ref="AD49:AE49"/>
    <mergeCell ref="AF49:AM49"/>
    <mergeCell ref="AN49:AR49"/>
    <mergeCell ref="AS49:AU49"/>
    <mergeCell ref="AD48:AE48"/>
    <mergeCell ref="AF48:AM48"/>
    <mergeCell ref="AN48:AR48"/>
    <mergeCell ref="AS48:AU48"/>
    <mergeCell ref="AW48:BB48"/>
    <mergeCell ref="N49:O49"/>
    <mergeCell ref="P49:Q49"/>
    <mergeCell ref="R49:S49"/>
    <mergeCell ref="T49:U49"/>
    <mergeCell ref="V49:X49"/>
    <mergeCell ref="AD51:AE51"/>
    <mergeCell ref="AF51:AM51"/>
    <mergeCell ref="AN51:AR51"/>
    <mergeCell ref="AS51:AU51"/>
    <mergeCell ref="AW51:BB51"/>
    <mergeCell ref="N52:O52"/>
    <mergeCell ref="P52:Q52"/>
    <mergeCell ref="R52:S52"/>
    <mergeCell ref="T52:U52"/>
    <mergeCell ref="V52:X52"/>
    <mergeCell ref="AN50:AR50"/>
    <mergeCell ref="AS50:AU50"/>
    <mergeCell ref="AW50:BB50"/>
    <mergeCell ref="N51:O51"/>
    <mergeCell ref="P51:Q51"/>
    <mergeCell ref="R51:S51"/>
    <mergeCell ref="T51:U51"/>
    <mergeCell ref="V51:X51"/>
    <mergeCell ref="Y51:AA51"/>
    <mergeCell ref="AB51:AC51"/>
    <mergeCell ref="AN53:AR53"/>
    <mergeCell ref="AS53:AU53"/>
    <mergeCell ref="AW53:BB53"/>
    <mergeCell ref="N54:O54"/>
    <mergeCell ref="P54:Q54"/>
    <mergeCell ref="R54:S54"/>
    <mergeCell ref="T54:U54"/>
    <mergeCell ref="V54:X54"/>
    <mergeCell ref="Y54:AA54"/>
    <mergeCell ref="AB54:AC54"/>
    <mergeCell ref="AW52:BB52"/>
    <mergeCell ref="N53:O53"/>
    <mergeCell ref="P53:Q53"/>
    <mergeCell ref="R53:S53"/>
    <mergeCell ref="T53:U53"/>
    <mergeCell ref="V53:X53"/>
    <mergeCell ref="Y53:AA53"/>
    <mergeCell ref="AB53:AC53"/>
    <mergeCell ref="AD53:AE53"/>
    <mergeCell ref="AF53:AM53"/>
    <mergeCell ref="Y52:AA52"/>
    <mergeCell ref="AB52:AC52"/>
    <mergeCell ref="AD52:AE52"/>
    <mergeCell ref="AF52:AM52"/>
    <mergeCell ref="AN52:AR52"/>
    <mergeCell ref="AS52:AU52"/>
    <mergeCell ref="AW55:BB55"/>
    <mergeCell ref="N56:O56"/>
    <mergeCell ref="P56:Q56"/>
    <mergeCell ref="R56:S56"/>
    <mergeCell ref="T56:U56"/>
    <mergeCell ref="V56:X56"/>
    <mergeCell ref="Y56:AA56"/>
    <mergeCell ref="AB56:AC56"/>
    <mergeCell ref="AD56:AE56"/>
    <mergeCell ref="AF56:AM56"/>
    <mergeCell ref="Y55:AA55"/>
    <mergeCell ref="AB55:AC55"/>
    <mergeCell ref="AD55:AE55"/>
    <mergeCell ref="AF55:AM55"/>
    <mergeCell ref="AN55:AR55"/>
    <mergeCell ref="AS55:AU55"/>
    <mergeCell ref="AD54:AE54"/>
    <mergeCell ref="AF54:AM54"/>
    <mergeCell ref="AN54:AR54"/>
    <mergeCell ref="AS54:AU54"/>
    <mergeCell ref="AW54:BB54"/>
    <mergeCell ref="N55:O55"/>
    <mergeCell ref="P55:Q55"/>
    <mergeCell ref="R55:S55"/>
    <mergeCell ref="T55:U55"/>
    <mergeCell ref="V55:X55"/>
    <mergeCell ref="AD57:AE57"/>
    <mergeCell ref="AF57:AM57"/>
    <mergeCell ref="AN57:AR57"/>
    <mergeCell ref="AS57:AU57"/>
    <mergeCell ref="AW57:BB57"/>
    <mergeCell ref="N58:O58"/>
    <mergeCell ref="P58:Q58"/>
    <mergeCell ref="R58:S58"/>
    <mergeCell ref="T58:U58"/>
    <mergeCell ref="V58:X58"/>
    <mergeCell ref="AN56:AR56"/>
    <mergeCell ref="AS56:AU56"/>
    <mergeCell ref="AW56:BB56"/>
    <mergeCell ref="N57:O57"/>
    <mergeCell ref="P57:Q57"/>
    <mergeCell ref="R57:S57"/>
    <mergeCell ref="T57:U57"/>
    <mergeCell ref="V57:X57"/>
    <mergeCell ref="Y57:AA57"/>
    <mergeCell ref="AB57:AC57"/>
    <mergeCell ref="AN59:AR59"/>
    <mergeCell ref="AS59:AU59"/>
    <mergeCell ref="AW59:BB59"/>
    <mergeCell ref="N60:O60"/>
    <mergeCell ref="P60:Q60"/>
    <mergeCell ref="R60:S60"/>
    <mergeCell ref="T60:U60"/>
    <mergeCell ref="V60:X60"/>
    <mergeCell ref="Y60:AA60"/>
    <mergeCell ref="AB60:AC60"/>
    <mergeCell ref="AW58:BB58"/>
    <mergeCell ref="N59:O59"/>
    <mergeCell ref="P59:Q59"/>
    <mergeCell ref="R59:S59"/>
    <mergeCell ref="T59:U59"/>
    <mergeCell ref="V59:X59"/>
    <mergeCell ref="Y59:AA59"/>
    <mergeCell ref="AB59:AC59"/>
    <mergeCell ref="AD59:AE59"/>
    <mergeCell ref="AF59:AM59"/>
    <mergeCell ref="Y58:AA58"/>
    <mergeCell ref="AB58:AC58"/>
    <mergeCell ref="AD58:AE58"/>
    <mergeCell ref="AF58:AM58"/>
    <mergeCell ref="AN58:AR58"/>
    <mergeCell ref="AS58:AU58"/>
    <mergeCell ref="AW61:BB61"/>
    <mergeCell ref="N62:O62"/>
    <mergeCell ref="P62:Q62"/>
    <mergeCell ref="R62:S62"/>
    <mergeCell ref="T62:U62"/>
    <mergeCell ref="V62:X62"/>
    <mergeCell ref="Y62:AA62"/>
    <mergeCell ref="AB62:AC62"/>
    <mergeCell ref="AD62:AE62"/>
    <mergeCell ref="AF62:AM62"/>
    <mergeCell ref="Y61:AA61"/>
    <mergeCell ref="AB61:AC61"/>
    <mergeCell ref="AD61:AE61"/>
    <mergeCell ref="AF61:AM61"/>
    <mergeCell ref="AN61:AR61"/>
    <mergeCell ref="AS61:AU61"/>
    <mergeCell ref="AD60:AE60"/>
    <mergeCell ref="AF60:AM60"/>
    <mergeCell ref="AN60:AR60"/>
    <mergeCell ref="AS60:AU60"/>
    <mergeCell ref="AW60:BB60"/>
    <mergeCell ref="N61:O61"/>
    <mergeCell ref="P61:Q61"/>
    <mergeCell ref="R61:S61"/>
    <mergeCell ref="T61:U61"/>
    <mergeCell ref="V61:X61"/>
    <mergeCell ref="AD63:AE63"/>
    <mergeCell ref="AF63:AM63"/>
    <mergeCell ref="AN63:AR63"/>
    <mergeCell ref="AS63:AU63"/>
    <mergeCell ref="AW63:BB63"/>
    <mergeCell ref="N64:O64"/>
    <mergeCell ref="P64:Q64"/>
    <mergeCell ref="R64:S64"/>
    <mergeCell ref="T64:U64"/>
    <mergeCell ref="V64:X64"/>
    <mergeCell ref="AN62:AR62"/>
    <mergeCell ref="AS62:AU62"/>
    <mergeCell ref="AW62:BB62"/>
    <mergeCell ref="N63:O63"/>
    <mergeCell ref="P63:Q63"/>
    <mergeCell ref="R63:S63"/>
    <mergeCell ref="T63:U63"/>
    <mergeCell ref="V63:X63"/>
    <mergeCell ref="Y63:AA63"/>
    <mergeCell ref="AB63:AC63"/>
    <mergeCell ref="AN65:AR65"/>
    <mergeCell ref="AS65:AU65"/>
    <mergeCell ref="AW65:BB65"/>
    <mergeCell ref="N66:O66"/>
    <mergeCell ref="P66:Q66"/>
    <mergeCell ref="R66:S66"/>
    <mergeCell ref="T66:U66"/>
    <mergeCell ref="V66:X66"/>
    <mergeCell ref="Y66:AA66"/>
    <mergeCell ref="AB66:AC66"/>
    <mergeCell ref="AW64:BB64"/>
    <mergeCell ref="N65:O65"/>
    <mergeCell ref="P65:Q65"/>
    <mergeCell ref="R65:S65"/>
    <mergeCell ref="T65:U65"/>
    <mergeCell ref="V65:X65"/>
    <mergeCell ref="Y65:AA65"/>
    <mergeCell ref="AB65:AC65"/>
    <mergeCell ref="AD65:AE65"/>
    <mergeCell ref="AF65:AM65"/>
    <mergeCell ref="Y64:AA64"/>
    <mergeCell ref="AB64:AC64"/>
    <mergeCell ref="AD64:AE64"/>
    <mergeCell ref="AF64:AM64"/>
    <mergeCell ref="AN64:AR64"/>
    <mergeCell ref="AS64:AU64"/>
    <mergeCell ref="AW67:BB67"/>
    <mergeCell ref="N68:O68"/>
    <mergeCell ref="P68:Q68"/>
    <mergeCell ref="R68:S68"/>
    <mergeCell ref="T68:U68"/>
    <mergeCell ref="V68:X68"/>
    <mergeCell ref="Y68:AA68"/>
    <mergeCell ref="AB68:AC68"/>
    <mergeCell ref="AD68:AE68"/>
    <mergeCell ref="AF68:AM68"/>
    <mergeCell ref="Y67:AA67"/>
    <mergeCell ref="AB67:AC67"/>
    <mergeCell ref="AD67:AE67"/>
    <mergeCell ref="AF67:AM67"/>
    <mergeCell ref="AN67:AR67"/>
    <mergeCell ref="AS67:AU67"/>
    <mergeCell ref="AD66:AE66"/>
    <mergeCell ref="AF66:AM66"/>
    <mergeCell ref="AN66:AR66"/>
    <mergeCell ref="AS66:AU66"/>
    <mergeCell ref="AW66:BB66"/>
    <mergeCell ref="N67:O67"/>
    <mergeCell ref="P67:Q67"/>
    <mergeCell ref="R67:S67"/>
    <mergeCell ref="T67:U67"/>
    <mergeCell ref="V67:X67"/>
    <mergeCell ref="AD69:AE69"/>
    <mergeCell ref="AF69:AM69"/>
    <mergeCell ref="AN69:AR69"/>
    <mergeCell ref="AS69:AU69"/>
    <mergeCell ref="AW69:BB69"/>
    <mergeCell ref="N70:O70"/>
    <mergeCell ref="P70:Q70"/>
    <mergeCell ref="R70:S70"/>
    <mergeCell ref="T70:U70"/>
    <mergeCell ref="V70:X70"/>
    <mergeCell ref="AN68:AR68"/>
    <mergeCell ref="AS68:AU68"/>
    <mergeCell ref="AW68:BB68"/>
    <mergeCell ref="N69:O69"/>
    <mergeCell ref="P69:Q69"/>
    <mergeCell ref="R69:S69"/>
    <mergeCell ref="T69:U69"/>
    <mergeCell ref="V69:X69"/>
    <mergeCell ref="Y69:AA69"/>
    <mergeCell ref="AB69:AC69"/>
    <mergeCell ref="AN71:AR71"/>
    <mergeCell ref="AS71:AU71"/>
    <mergeCell ref="AW71:BB71"/>
    <mergeCell ref="N72:O72"/>
    <mergeCell ref="P72:Q72"/>
    <mergeCell ref="R72:S72"/>
    <mergeCell ref="T72:U72"/>
    <mergeCell ref="V72:X72"/>
    <mergeCell ref="Y72:AA72"/>
    <mergeCell ref="AB72:AC72"/>
    <mergeCell ref="AW70:BB70"/>
    <mergeCell ref="N71:O71"/>
    <mergeCell ref="P71:Q71"/>
    <mergeCell ref="R71:S71"/>
    <mergeCell ref="T71:U71"/>
    <mergeCell ref="V71:X71"/>
    <mergeCell ref="Y71:AA71"/>
    <mergeCell ref="AB71:AC71"/>
    <mergeCell ref="AD71:AE71"/>
    <mergeCell ref="AF71:AM71"/>
    <mergeCell ref="Y70:AA70"/>
    <mergeCell ref="AB70:AC70"/>
    <mergeCell ref="AD70:AE70"/>
    <mergeCell ref="AF70:AM70"/>
    <mergeCell ref="AN70:AR70"/>
    <mergeCell ref="AS70:AU70"/>
    <mergeCell ref="AW73:BB73"/>
    <mergeCell ref="N74:O74"/>
    <mergeCell ref="P74:Q74"/>
    <mergeCell ref="R74:S74"/>
    <mergeCell ref="T74:U74"/>
    <mergeCell ref="V74:X74"/>
    <mergeCell ref="Y74:AA74"/>
    <mergeCell ref="AB74:AC74"/>
    <mergeCell ref="AD74:AE74"/>
    <mergeCell ref="AF74:AM74"/>
    <mergeCell ref="Y73:AA73"/>
    <mergeCell ref="AB73:AC73"/>
    <mergeCell ref="AD73:AE73"/>
    <mergeCell ref="AF73:AM73"/>
    <mergeCell ref="AN73:AR73"/>
    <mergeCell ref="AS73:AU73"/>
    <mergeCell ref="AD72:AE72"/>
    <mergeCell ref="AF72:AM72"/>
    <mergeCell ref="AN72:AR72"/>
    <mergeCell ref="AS72:AU72"/>
    <mergeCell ref="AW72:BB72"/>
    <mergeCell ref="N73:O73"/>
    <mergeCell ref="P73:Q73"/>
    <mergeCell ref="R73:S73"/>
    <mergeCell ref="T73:U73"/>
    <mergeCell ref="V73:X73"/>
    <mergeCell ref="AD75:AE75"/>
    <mergeCell ref="AF75:AM75"/>
    <mergeCell ref="AN75:AR75"/>
    <mergeCell ref="AS75:AU75"/>
    <mergeCell ref="AW75:BB75"/>
    <mergeCell ref="N76:O76"/>
    <mergeCell ref="P76:Q76"/>
    <mergeCell ref="R76:S76"/>
    <mergeCell ref="T76:U76"/>
    <mergeCell ref="V76:X76"/>
    <mergeCell ref="AN74:AR74"/>
    <mergeCell ref="AS74:AU74"/>
    <mergeCell ref="AW74:BB74"/>
    <mergeCell ref="N75:O75"/>
    <mergeCell ref="P75:Q75"/>
    <mergeCell ref="R75:S75"/>
    <mergeCell ref="T75:U75"/>
    <mergeCell ref="V75:X75"/>
    <mergeCell ref="Y75:AA75"/>
    <mergeCell ref="AB75:AC75"/>
    <mergeCell ref="AN77:AR77"/>
    <mergeCell ref="AS77:AU77"/>
    <mergeCell ref="AW77:BB77"/>
    <mergeCell ref="N78:O78"/>
    <mergeCell ref="P78:Q78"/>
    <mergeCell ref="R78:S78"/>
    <mergeCell ref="T78:U78"/>
    <mergeCell ref="V78:X78"/>
    <mergeCell ref="Y78:AA78"/>
    <mergeCell ref="AB78:AC78"/>
    <mergeCell ref="AW76:BB76"/>
    <mergeCell ref="N77:O77"/>
    <mergeCell ref="P77:Q77"/>
    <mergeCell ref="R77:S77"/>
    <mergeCell ref="T77:U77"/>
    <mergeCell ref="V77:X77"/>
    <mergeCell ref="Y77:AA77"/>
    <mergeCell ref="AB77:AC77"/>
    <mergeCell ref="AD77:AE77"/>
    <mergeCell ref="AF77:AM77"/>
    <mergeCell ref="Y76:AA76"/>
    <mergeCell ref="AB76:AC76"/>
    <mergeCell ref="AD76:AE76"/>
    <mergeCell ref="AF76:AM76"/>
    <mergeCell ref="AN76:AR76"/>
    <mergeCell ref="AS76:AU76"/>
    <mergeCell ref="AW79:BB79"/>
    <mergeCell ref="N80:O80"/>
    <mergeCell ref="P80:Q80"/>
    <mergeCell ref="R80:S80"/>
    <mergeCell ref="T80:U80"/>
    <mergeCell ref="V80:X80"/>
    <mergeCell ref="Y80:AA80"/>
    <mergeCell ref="AB80:AC80"/>
    <mergeCell ref="AD80:AE80"/>
    <mergeCell ref="AF80:AM80"/>
    <mergeCell ref="Y79:AA79"/>
    <mergeCell ref="AB79:AC79"/>
    <mergeCell ref="AD79:AE79"/>
    <mergeCell ref="AF79:AM79"/>
    <mergeCell ref="AN79:AR79"/>
    <mergeCell ref="AS79:AU79"/>
    <mergeCell ref="AD78:AE78"/>
    <mergeCell ref="AF78:AM78"/>
    <mergeCell ref="AN78:AR78"/>
    <mergeCell ref="AS78:AU78"/>
    <mergeCell ref="AW78:BB78"/>
    <mergeCell ref="N79:O79"/>
    <mergeCell ref="P79:Q79"/>
    <mergeCell ref="R79:S79"/>
    <mergeCell ref="T79:U79"/>
    <mergeCell ref="V79:X79"/>
    <mergeCell ref="AD81:AE81"/>
    <mergeCell ref="AF81:AM81"/>
    <mergeCell ref="AN81:AR81"/>
    <mergeCell ref="AS81:AU81"/>
    <mergeCell ref="AW81:BB81"/>
    <mergeCell ref="N82:O82"/>
    <mergeCell ref="P82:Q82"/>
    <mergeCell ref="R82:S82"/>
    <mergeCell ref="T82:U82"/>
    <mergeCell ref="V82:X82"/>
    <mergeCell ref="AN80:AR80"/>
    <mergeCell ref="AS80:AU80"/>
    <mergeCell ref="AW80:BB80"/>
    <mergeCell ref="N81:O81"/>
    <mergeCell ref="P81:Q81"/>
    <mergeCell ref="R81:S81"/>
    <mergeCell ref="T81:U81"/>
    <mergeCell ref="V81:X81"/>
    <mergeCell ref="Y81:AA81"/>
    <mergeCell ref="AB81:AC81"/>
    <mergeCell ref="AN83:AR83"/>
    <mergeCell ref="AS83:AU83"/>
    <mergeCell ref="AW83:BB83"/>
    <mergeCell ref="N84:O84"/>
    <mergeCell ref="P84:Q84"/>
    <mergeCell ref="R84:S84"/>
    <mergeCell ref="T84:U84"/>
    <mergeCell ref="V84:X84"/>
    <mergeCell ref="Y84:AA84"/>
    <mergeCell ref="AB84:AC84"/>
    <mergeCell ref="AW82:BB82"/>
    <mergeCell ref="N83:O83"/>
    <mergeCell ref="P83:Q83"/>
    <mergeCell ref="R83:S83"/>
    <mergeCell ref="T83:U83"/>
    <mergeCell ref="V83:X83"/>
    <mergeCell ref="Y83:AA83"/>
    <mergeCell ref="AB83:AC83"/>
    <mergeCell ref="AD83:AE83"/>
    <mergeCell ref="AF83:AM83"/>
    <mergeCell ref="Y82:AA82"/>
    <mergeCell ref="AB82:AC82"/>
    <mergeCell ref="AD82:AE82"/>
    <mergeCell ref="AF82:AM82"/>
    <mergeCell ref="AN82:AR82"/>
    <mergeCell ref="AS82:AU82"/>
    <mergeCell ref="AW85:BB85"/>
    <mergeCell ref="N86:O86"/>
    <mergeCell ref="P86:Q86"/>
    <mergeCell ref="R86:S86"/>
    <mergeCell ref="T86:U86"/>
    <mergeCell ref="V86:X86"/>
    <mergeCell ref="Y86:AA86"/>
    <mergeCell ref="AB86:AC86"/>
    <mergeCell ref="AD86:AE86"/>
    <mergeCell ref="AF86:AM86"/>
    <mergeCell ref="Y85:AA85"/>
    <mergeCell ref="AB85:AC85"/>
    <mergeCell ref="AD85:AE85"/>
    <mergeCell ref="AF85:AM85"/>
    <mergeCell ref="AN85:AR85"/>
    <mergeCell ref="AS85:AU85"/>
    <mergeCell ref="AD84:AE84"/>
    <mergeCell ref="AF84:AM84"/>
    <mergeCell ref="AN84:AR84"/>
    <mergeCell ref="AS84:AU84"/>
    <mergeCell ref="AW84:BB84"/>
    <mergeCell ref="N85:O85"/>
    <mergeCell ref="P85:Q85"/>
    <mergeCell ref="R85:S85"/>
    <mergeCell ref="T85:U85"/>
    <mergeCell ref="V85:X85"/>
    <mergeCell ref="AD87:AE87"/>
    <mergeCell ref="AF87:AM87"/>
    <mergeCell ref="AN87:AR87"/>
    <mergeCell ref="AS87:AU87"/>
    <mergeCell ref="AW87:BB87"/>
    <mergeCell ref="N88:O88"/>
    <mergeCell ref="P88:Q88"/>
    <mergeCell ref="R88:S88"/>
    <mergeCell ref="T88:U88"/>
    <mergeCell ref="V88:X88"/>
    <mergeCell ref="AN86:AR86"/>
    <mergeCell ref="AS86:AU86"/>
    <mergeCell ref="AW86:BB86"/>
    <mergeCell ref="N87:O87"/>
    <mergeCell ref="P87:Q87"/>
    <mergeCell ref="R87:S87"/>
    <mergeCell ref="T87:U87"/>
    <mergeCell ref="V87:X87"/>
    <mergeCell ref="Y87:AA87"/>
    <mergeCell ref="AB87:AC87"/>
    <mergeCell ref="AN89:AR89"/>
    <mergeCell ref="AS89:AU89"/>
    <mergeCell ref="AW89:BB89"/>
    <mergeCell ref="N90:O90"/>
    <mergeCell ref="P90:Q90"/>
    <mergeCell ref="R90:S90"/>
    <mergeCell ref="T90:U90"/>
    <mergeCell ref="V90:X90"/>
    <mergeCell ref="Y90:AA90"/>
    <mergeCell ref="AB90:AC90"/>
    <mergeCell ref="AW88:BB88"/>
    <mergeCell ref="N89:O89"/>
    <mergeCell ref="P89:Q89"/>
    <mergeCell ref="R89:S89"/>
    <mergeCell ref="T89:U89"/>
    <mergeCell ref="V89:X89"/>
    <mergeCell ref="Y89:AA89"/>
    <mergeCell ref="AB89:AC89"/>
    <mergeCell ref="AD89:AE89"/>
    <mergeCell ref="AF89:AM89"/>
    <mergeCell ref="Y88:AA88"/>
    <mergeCell ref="AB88:AC88"/>
    <mergeCell ref="AD88:AE88"/>
    <mergeCell ref="AF88:AM88"/>
    <mergeCell ref="AN88:AR88"/>
    <mergeCell ref="AS88:AU88"/>
    <mergeCell ref="AW91:BB91"/>
    <mergeCell ref="N92:O92"/>
    <mergeCell ref="P92:Q92"/>
    <mergeCell ref="R92:S92"/>
    <mergeCell ref="T92:U92"/>
    <mergeCell ref="V92:X92"/>
    <mergeCell ref="Y92:AA92"/>
    <mergeCell ref="AB92:AC92"/>
    <mergeCell ref="AD92:AE92"/>
    <mergeCell ref="AF92:AM92"/>
    <mergeCell ref="Y91:AA91"/>
    <mergeCell ref="AB91:AC91"/>
    <mergeCell ref="AD91:AE91"/>
    <mergeCell ref="AF91:AM91"/>
    <mergeCell ref="AN91:AR91"/>
    <mergeCell ref="AS91:AU91"/>
    <mergeCell ref="AD90:AE90"/>
    <mergeCell ref="AF90:AM90"/>
    <mergeCell ref="AN90:AR90"/>
    <mergeCell ref="AS90:AU90"/>
    <mergeCell ref="AW90:BB90"/>
    <mergeCell ref="N91:O91"/>
    <mergeCell ref="P91:Q91"/>
    <mergeCell ref="R91:S91"/>
    <mergeCell ref="T91:U91"/>
    <mergeCell ref="V91:X91"/>
    <mergeCell ref="AD93:AE93"/>
    <mergeCell ref="AF93:AM93"/>
    <mergeCell ref="AN93:AR93"/>
    <mergeCell ref="AS93:AU93"/>
    <mergeCell ref="AW93:BB93"/>
    <mergeCell ref="N94:O94"/>
    <mergeCell ref="P94:Q94"/>
    <mergeCell ref="R94:S94"/>
    <mergeCell ref="T94:U94"/>
    <mergeCell ref="V94:X94"/>
    <mergeCell ref="AN92:AR92"/>
    <mergeCell ref="AS92:AU92"/>
    <mergeCell ref="AW92:BB92"/>
    <mergeCell ref="N93:O93"/>
    <mergeCell ref="P93:Q93"/>
    <mergeCell ref="R93:S93"/>
    <mergeCell ref="T93:U93"/>
    <mergeCell ref="V93:X93"/>
    <mergeCell ref="Y93:AA93"/>
    <mergeCell ref="AB93:AC93"/>
    <mergeCell ref="AN95:AR95"/>
    <mergeCell ref="AS95:AU95"/>
    <mergeCell ref="AW95:BB95"/>
    <mergeCell ref="N96:O96"/>
    <mergeCell ref="P96:Q96"/>
    <mergeCell ref="R96:S96"/>
    <mergeCell ref="T96:U96"/>
    <mergeCell ref="V96:X96"/>
    <mergeCell ref="Y96:AA96"/>
    <mergeCell ref="AB96:AC96"/>
    <mergeCell ref="AW94:BB94"/>
    <mergeCell ref="N95:O95"/>
    <mergeCell ref="P95:Q95"/>
    <mergeCell ref="R95:S95"/>
    <mergeCell ref="T95:U95"/>
    <mergeCell ref="V95:X95"/>
    <mergeCell ref="Y95:AA95"/>
    <mergeCell ref="AB95:AC95"/>
    <mergeCell ref="AD95:AE95"/>
    <mergeCell ref="AF95:AM95"/>
    <mergeCell ref="Y94:AA94"/>
    <mergeCell ref="AB94:AC94"/>
    <mergeCell ref="AD94:AE94"/>
    <mergeCell ref="AF94:AM94"/>
    <mergeCell ref="AN94:AR94"/>
    <mergeCell ref="AS94:AU94"/>
    <mergeCell ref="AW97:BB97"/>
    <mergeCell ref="N98:O98"/>
    <mergeCell ref="P98:Q98"/>
    <mergeCell ref="R98:S98"/>
    <mergeCell ref="T98:U98"/>
    <mergeCell ref="V98:X98"/>
    <mergeCell ref="Y98:AA98"/>
    <mergeCell ref="AB98:AC98"/>
    <mergeCell ref="AD98:AE98"/>
    <mergeCell ref="AF98:AM98"/>
    <mergeCell ref="Y97:AA97"/>
    <mergeCell ref="AB97:AC97"/>
    <mergeCell ref="AD97:AE97"/>
    <mergeCell ref="AF97:AM97"/>
    <mergeCell ref="AN97:AR97"/>
    <mergeCell ref="AS97:AU97"/>
    <mergeCell ref="AD96:AE96"/>
    <mergeCell ref="AF96:AM96"/>
    <mergeCell ref="AN96:AR96"/>
    <mergeCell ref="AS96:AU96"/>
    <mergeCell ref="AW96:BB96"/>
    <mergeCell ref="N97:O97"/>
    <mergeCell ref="P97:Q97"/>
    <mergeCell ref="R97:S97"/>
    <mergeCell ref="T97:U97"/>
    <mergeCell ref="V97:X97"/>
    <mergeCell ref="AD99:AE99"/>
    <mergeCell ref="AF99:AM99"/>
    <mergeCell ref="AN99:AR99"/>
    <mergeCell ref="AS99:AU99"/>
    <mergeCell ref="AW99:BB99"/>
    <mergeCell ref="N100:O100"/>
    <mergeCell ref="P100:Q100"/>
    <mergeCell ref="R100:S100"/>
    <mergeCell ref="T100:U100"/>
    <mergeCell ref="V100:X100"/>
    <mergeCell ref="AN98:AR98"/>
    <mergeCell ref="AS98:AU98"/>
    <mergeCell ref="AW98:BB98"/>
    <mergeCell ref="N99:O99"/>
    <mergeCell ref="P99:Q99"/>
    <mergeCell ref="R99:S99"/>
    <mergeCell ref="T99:U99"/>
    <mergeCell ref="V99:X99"/>
    <mergeCell ref="Y99:AA99"/>
    <mergeCell ref="AB99:AC99"/>
    <mergeCell ref="AN101:AR101"/>
    <mergeCell ref="AS101:AU101"/>
    <mergeCell ref="AW101:BB101"/>
    <mergeCell ref="N102:O102"/>
    <mergeCell ref="P102:Q102"/>
    <mergeCell ref="R102:S102"/>
    <mergeCell ref="T102:U102"/>
    <mergeCell ref="V102:X102"/>
    <mergeCell ref="Y102:AA102"/>
    <mergeCell ref="AB102:AC102"/>
    <mergeCell ref="AW100:BB100"/>
    <mergeCell ref="N101:O101"/>
    <mergeCell ref="P101:Q101"/>
    <mergeCell ref="R101:S101"/>
    <mergeCell ref="T101:U101"/>
    <mergeCell ref="V101:X101"/>
    <mergeCell ref="Y101:AA101"/>
    <mergeCell ref="AB101:AC101"/>
    <mergeCell ref="AD101:AE101"/>
    <mergeCell ref="AF101:AM101"/>
    <mergeCell ref="Y100:AA100"/>
    <mergeCell ref="AB100:AC100"/>
    <mergeCell ref="AD100:AE100"/>
    <mergeCell ref="AF100:AM100"/>
    <mergeCell ref="AN100:AR100"/>
    <mergeCell ref="AS100:AU100"/>
    <mergeCell ref="AW103:BB103"/>
    <mergeCell ref="N104:O104"/>
    <mergeCell ref="P104:Q104"/>
    <mergeCell ref="R104:S104"/>
    <mergeCell ref="T104:U104"/>
    <mergeCell ref="V104:X104"/>
    <mergeCell ref="Y104:AA104"/>
    <mergeCell ref="AB104:AC104"/>
    <mergeCell ref="AD104:AE104"/>
    <mergeCell ref="AF104:AM104"/>
    <mergeCell ref="Y103:AA103"/>
    <mergeCell ref="AB103:AC103"/>
    <mergeCell ref="AD103:AE103"/>
    <mergeCell ref="AF103:AM103"/>
    <mergeCell ref="AN103:AR103"/>
    <mergeCell ref="AS103:AU103"/>
    <mergeCell ref="AD102:AE102"/>
    <mergeCell ref="AF102:AM102"/>
    <mergeCell ref="AN102:AR102"/>
    <mergeCell ref="AS102:AU102"/>
    <mergeCell ref="AW102:BB102"/>
    <mergeCell ref="N103:O103"/>
    <mergeCell ref="P103:Q103"/>
    <mergeCell ref="R103:S103"/>
    <mergeCell ref="T103:U103"/>
    <mergeCell ref="V103:X103"/>
    <mergeCell ref="AD105:AE105"/>
    <mergeCell ref="AF105:AM105"/>
    <mergeCell ref="AN105:AR105"/>
    <mergeCell ref="AS105:AU105"/>
    <mergeCell ref="AW105:BB105"/>
    <mergeCell ref="N106:O106"/>
    <mergeCell ref="P106:Q106"/>
    <mergeCell ref="R106:S106"/>
    <mergeCell ref="T106:U106"/>
    <mergeCell ref="V106:X106"/>
    <mergeCell ref="AN104:AR104"/>
    <mergeCell ref="AS104:AU104"/>
    <mergeCell ref="AW104:BB104"/>
    <mergeCell ref="N105:O105"/>
    <mergeCell ref="P105:Q105"/>
    <mergeCell ref="R105:S105"/>
    <mergeCell ref="T105:U105"/>
    <mergeCell ref="V105:X105"/>
    <mergeCell ref="Y105:AA105"/>
    <mergeCell ref="AB105:AC105"/>
    <mergeCell ref="AN107:AR107"/>
    <mergeCell ref="AS107:AU107"/>
    <mergeCell ref="AW107:BB107"/>
    <mergeCell ref="N108:O108"/>
    <mergeCell ref="P108:Q108"/>
    <mergeCell ref="R108:S108"/>
    <mergeCell ref="T108:U108"/>
    <mergeCell ref="V108:X108"/>
    <mergeCell ref="Y108:AA108"/>
    <mergeCell ref="AB108:AC108"/>
    <mergeCell ref="AW106:BB106"/>
    <mergeCell ref="N107:O107"/>
    <mergeCell ref="P107:Q107"/>
    <mergeCell ref="R107:S107"/>
    <mergeCell ref="T107:U107"/>
    <mergeCell ref="V107:X107"/>
    <mergeCell ref="Y107:AA107"/>
    <mergeCell ref="AB107:AC107"/>
    <mergeCell ref="AD107:AE107"/>
    <mergeCell ref="AF107:AM107"/>
    <mergeCell ref="Y106:AA106"/>
    <mergeCell ref="AB106:AC106"/>
    <mergeCell ref="AD106:AE106"/>
    <mergeCell ref="AF106:AM106"/>
    <mergeCell ref="AN106:AR106"/>
    <mergeCell ref="AS106:AU106"/>
    <mergeCell ref="AW109:BB109"/>
    <mergeCell ref="N110:O110"/>
    <mergeCell ref="P110:Q110"/>
    <mergeCell ref="R110:S110"/>
    <mergeCell ref="T110:U110"/>
    <mergeCell ref="V110:X110"/>
    <mergeCell ref="Y110:AA110"/>
    <mergeCell ref="AB110:AC110"/>
    <mergeCell ref="AD110:AE110"/>
    <mergeCell ref="AF110:AM110"/>
    <mergeCell ref="Y109:AA109"/>
    <mergeCell ref="AB109:AC109"/>
    <mergeCell ref="AD109:AE109"/>
    <mergeCell ref="AF109:AM109"/>
    <mergeCell ref="AN109:AR109"/>
    <mergeCell ref="AS109:AU109"/>
    <mergeCell ref="AD108:AE108"/>
    <mergeCell ref="AF108:AM108"/>
    <mergeCell ref="AN108:AR108"/>
    <mergeCell ref="AS108:AU108"/>
    <mergeCell ref="AW108:BB108"/>
    <mergeCell ref="N109:O109"/>
    <mergeCell ref="P109:Q109"/>
    <mergeCell ref="R109:S109"/>
    <mergeCell ref="T109:U109"/>
    <mergeCell ref="V109:X109"/>
    <mergeCell ref="AD111:AE111"/>
    <mergeCell ref="AF111:AM111"/>
    <mergeCell ref="AN111:AR111"/>
    <mergeCell ref="AS111:AU111"/>
    <mergeCell ref="AW111:BB111"/>
    <mergeCell ref="N112:O112"/>
    <mergeCell ref="P112:Q112"/>
    <mergeCell ref="R112:S112"/>
    <mergeCell ref="T112:U112"/>
    <mergeCell ref="V112:X112"/>
    <mergeCell ref="AN110:AR110"/>
    <mergeCell ref="AS110:AU110"/>
    <mergeCell ref="AW110:BB110"/>
    <mergeCell ref="N111:O111"/>
    <mergeCell ref="P111:Q111"/>
    <mergeCell ref="R111:S111"/>
    <mergeCell ref="T111:U111"/>
    <mergeCell ref="V111:X111"/>
    <mergeCell ref="Y111:AA111"/>
    <mergeCell ref="AB111:AC111"/>
    <mergeCell ref="AN113:AR113"/>
    <mergeCell ref="AS113:AU113"/>
    <mergeCell ref="AW113:BB113"/>
    <mergeCell ref="N114:O114"/>
    <mergeCell ref="P114:Q114"/>
    <mergeCell ref="R114:S114"/>
    <mergeCell ref="T114:U114"/>
    <mergeCell ref="V114:X114"/>
    <mergeCell ref="Y114:AA114"/>
    <mergeCell ref="AB114:AC114"/>
    <mergeCell ref="AW112:BB112"/>
    <mergeCell ref="N113:O113"/>
    <mergeCell ref="P113:Q113"/>
    <mergeCell ref="R113:S113"/>
    <mergeCell ref="T113:U113"/>
    <mergeCell ref="V113:X113"/>
    <mergeCell ref="Y113:AA113"/>
    <mergeCell ref="AB113:AC113"/>
    <mergeCell ref="AD113:AE113"/>
    <mergeCell ref="AF113:AM113"/>
    <mergeCell ref="Y112:AA112"/>
    <mergeCell ref="AB112:AC112"/>
    <mergeCell ref="AD112:AE112"/>
    <mergeCell ref="AF112:AM112"/>
    <mergeCell ref="AN112:AR112"/>
    <mergeCell ref="AS112:AU112"/>
    <mergeCell ref="AW115:BB115"/>
    <mergeCell ref="N116:O116"/>
    <mergeCell ref="P116:Q116"/>
    <mergeCell ref="R116:S116"/>
    <mergeCell ref="T116:U116"/>
    <mergeCell ref="V116:X116"/>
    <mergeCell ref="Y116:AA116"/>
    <mergeCell ref="AB116:AC116"/>
    <mergeCell ref="AD116:AE116"/>
    <mergeCell ref="AF116:AM116"/>
    <mergeCell ref="Y115:AA115"/>
    <mergeCell ref="AB115:AC115"/>
    <mergeCell ref="AD115:AE115"/>
    <mergeCell ref="AF115:AM115"/>
    <mergeCell ref="AN115:AR115"/>
    <mergeCell ref="AS115:AU115"/>
    <mergeCell ref="AD114:AE114"/>
    <mergeCell ref="AF114:AM114"/>
    <mergeCell ref="AN114:AR114"/>
    <mergeCell ref="AS114:AU114"/>
    <mergeCell ref="AW114:BB114"/>
    <mergeCell ref="N115:O115"/>
    <mergeCell ref="P115:Q115"/>
    <mergeCell ref="R115:S115"/>
    <mergeCell ref="T115:U115"/>
    <mergeCell ref="V115:X115"/>
    <mergeCell ref="AD117:AE117"/>
    <mergeCell ref="AF117:AM117"/>
    <mergeCell ref="AN117:AR117"/>
    <mergeCell ref="AS117:AU117"/>
    <mergeCell ref="AW117:BB117"/>
    <mergeCell ref="N118:O118"/>
    <mergeCell ref="P118:Q118"/>
    <mergeCell ref="R118:S118"/>
    <mergeCell ref="T118:U118"/>
    <mergeCell ref="V118:X118"/>
    <mergeCell ref="AN116:AR116"/>
    <mergeCell ref="AS116:AU116"/>
    <mergeCell ref="AW116:BB116"/>
    <mergeCell ref="N117:O117"/>
    <mergeCell ref="P117:Q117"/>
    <mergeCell ref="R117:S117"/>
    <mergeCell ref="T117:U117"/>
    <mergeCell ref="V117:X117"/>
    <mergeCell ref="Y117:AA117"/>
    <mergeCell ref="AB117:AC117"/>
    <mergeCell ref="AN119:AR119"/>
    <mergeCell ref="AS119:AU119"/>
    <mergeCell ref="AW119:BB119"/>
    <mergeCell ref="N120:O120"/>
    <mergeCell ref="P120:Q120"/>
    <mergeCell ref="R120:S120"/>
    <mergeCell ref="T120:U120"/>
    <mergeCell ref="V120:X120"/>
    <mergeCell ref="Y120:AA120"/>
    <mergeCell ref="AB120:AC120"/>
    <mergeCell ref="AW118:BB118"/>
    <mergeCell ref="N119:O119"/>
    <mergeCell ref="P119:Q119"/>
    <mergeCell ref="R119:S119"/>
    <mergeCell ref="T119:U119"/>
    <mergeCell ref="V119:X119"/>
    <mergeCell ref="Y119:AA119"/>
    <mergeCell ref="AB119:AC119"/>
    <mergeCell ref="AD119:AE119"/>
    <mergeCell ref="AF119:AM119"/>
    <mergeCell ref="Y118:AA118"/>
    <mergeCell ref="AB118:AC118"/>
    <mergeCell ref="AD118:AE118"/>
    <mergeCell ref="AF118:AM118"/>
    <mergeCell ref="AN118:AR118"/>
    <mergeCell ref="AS118:AU118"/>
    <mergeCell ref="AW121:BB121"/>
    <mergeCell ref="N122:O122"/>
    <mergeCell ref="P122:Q122"/>
    <mergeCell ref="R122:S122"/>
    <mergeCell ref="T122:U122"/>
    <mergeCell ref="V122:X122"/>
    <mergeCell ref="Y122:AA122"/>
    <mergeCell ref="AB122:AC122"/>
    <mergeCell ref="AD122:AE122"/>
    <mergeCell ref="AF122:AM122"/>
    <mergeCell ref="Y121:AA121"/>
    <mergeCell ref="AB121:AC121"/>
    <mergeCell ref="AD121:AE121"/>
    <mergeCell ref="AF121:AM121"/>
    <mergeCell ref="AN121:AR121"/>
    <mergeCell ref="AS121:AU121"/>
    <mergeCell ref="AD120:AE120"/>
    <mergeCell ref="AF120:AM120"/>
    <mergeCell ref="AN120:AR120"/>
    <mergeCell ref="AS120:AU120"/>
    <mergeCell ref="AW120:BB120"/>
    <mergeCell ref="N121:O121"/>
    <mergeCell ref="P121:Q121"/>
    <mergeCell ref="R121:S121"/>
    <mergeCell ref="T121:U121"/>
    <mergeCell ref="V121:X121"/>
    <mergeCell ref="AD123:AE123"/>
    <mergeCell ref="AF123:AM123"/>
    <mergeCell ref="AN123:AR123"/>
    <mergeCell ref="AS123:AU123"/>
    <mergeCell ref="AW123:BB123"/>
    <mergeCell ref="N124:O124"/>
    <mergeCell ref="P124:Q124"/>
    <mergeCell ref="R124:S124"/>
    <mergeCell ref="T124:U124"/>
    <mergeCell ref="V124:X124"/>
    <mergeCell ref="AN122:AR122"/>
    <mergeCell ref="AS122:AU122"/>
    <mergeCell ref="AW122:BB122"/>
    <mergeCell ref="N123:O123"/>
    <mergeCell ref="P123:Q123"/>
    <mergeCell ref="R123:S123"/>
    <mergeCell ref="T123:U123"/>
    <mergeCell ref="V123:X123"/>
    <mergeCell ref="Y123:AA123"/>
    <mergeCell ref="AB123:AC123"/>
    <mergeCell ref="AN125:AR125"/>
    <mergeCell ref="AS125:AU125"/>
    <mergeCell ref="AW125:BB125"/>
    <mergeCell ref="N126:O126"/>
    <mergeCell ref="P126:Q126"/>
    <mergeCell ref="R126:S126"/>
    <mergeCell ref="T126:U126"/>
    <mergeCell ref="V126:X126"/>
    <mergeCell ref="Y126:AA126"/>
    <mergeCell ref="AB126:AC126"/>
    <mergeCell ref="AW124:BB124"/>
    <mergeCell ref="N125:O125"/>
    <mergeCell ref="P125:Q125"/>
    <mergeCell ref="R125:S125"/>
    <mergeCell ref="T125:U125"/>
    <mergeCell ref="V125:X125"/>
    <mergeCell ref="Y125:AA125"/>
    <mergeCell ref="AB125:AC125"/>
    <mergeCell ref="AD125:AE125"/>
    <mergeCell ref="AF125:AM125"/>
    <mergeCell ref="Y124:AA124"/>
    <mergeCell ref="AB124:AC124"/>
    <mergeCell ref="AD124:AE124"/>
    <mergeCell ref="AF124:AM124"/>
    <mergeCell ref="AN124:AR124"/>
    <mergeCell ref="AS124:AU124"/>
    <mergeCell ref="AW127:BB127"/>
    <mergeCell ref="N128:O128"/>
    <mergeCell ref="P128:Q128"/>
    <mergeCell ref="R128:S128"/>
    <mergeCell ref="T128:U128"/>
    <mergeCell ref="V128:X128"/>
    <mergeCell ref="Y128:AA128"/>
    <mergeCell ref="AB128:AC128"/>
    <mergeCell ref="AD128:AE128"/>
    <mergeCell ref="AF128:AM128"/>
    <mergeCell ref="Y127:AA127"/>
    <mergeCell ref="AB127:AC127"/>
    <mergeCell ref="AD127:AE127"/>
    <mergeCell ref="AF127:AM127"/>
    <mergeCell ref="AN127:AR127"/>
    <mergeCell ref="AS127:AU127"/>
    <mergeCell ref="AD126:AE126"/>
    <mergeCell ref="AF126:AM126"/>
    <mergeCell ref="AN126:AR126"/>
    <mergeCell ref="AS126:AU126"/>
    <mergeCell ref="AW126:BB126"/>
    <mergeCell ref="N127:O127"/>
    <mergeCell ref="P127:Q127"/>
    <mergeCell ref="R127:S127"/>
    <mergeCell ref="T127:U127"/>
    <mergeCell ref="V127:X127"/>
    <mergeCell ref="AD129:AE129"/>
    <mergeCell ref="AF129:AM129"/>
    <mergeCell ref="AN129:AR129"/>
    <mergeCell ref="AS129:AU129"/>
    <mergeCell ref="AW129:BB129"/>
    <mergeCell ref="N130:O130"/>
    <mergeCell ref="P130:Q130"/>
    <mergeCell ref="R130:S130"/>
    <mergeCell ref="T130:U130"/>
    <mergeCell ref="V130:X130"/>
    <mergeCell ref="AN128:AR128"/>
    <mergeCell ref="AS128:AU128"/>
    <mergeCell ref="AW128:BB128"/>
    <mergeCell ref="N129:O129"/>
    <mergeCell ref="P129:Q129"/>
    <mergeCell ref="R129:S129"/>
    <mergeCell ref="T129:U129"/>
    <mergeCell ref="V129:X129"/>
    <mergeCell ref="Y129:AA129"/>
    <mergeCell ref="AB129:AC129"/>
    <mergeCell ref="AN131:AR131"/>
    <mergeCell ref="AS131:AU131"/>
    <mergeCell ref="AW131:BB131"/>
    <mergeCell ref="N132:O132"/>
    <mergeCell ref="P132:Q132"/>
    <mergeCell ref="R132:S132"/>
    <mergeCell ref="T132:U132"/>
    <mergeCell ref="V132:X132"/>
    <mergeCell ref="Y132:AA132"/>
    <mergeCell ref="AB132:AC132"/>
    <mergeCell ref="AW130:BB130"/>
    <mergeCell ref="N131:O131"/>
    <mergeCell ref="P131:Q131"/>
    <mergeCell ref="R131:S131"/>
    <mergeCell ref="T131:U131"/>
    <mergeCell ref="V131:X131"/>
    <mergeCell ref="Y131:AA131"/>
    <mergeCell ref="AB131:AC131"/>
    <mergeCell ref="AD131:AE131"/>
    <mergeCell ref="AF131:AM131"/>
    <mergeCell ref="Y130:AA130"/>
    <mergeCell ref="AB130:AC130"/>
    <mergeCell ref="AD130:AE130"/>
    <mergeCell ref="AF130:AM130"/>
    <mergeCell ref="AN130:AR130"/>
    <mergeCell ref="AS130:AU130"/>
    <mergeCell ref="AW133:BB133"/>
    <mergeCell ref="N134:O134"/>
    <mergeCell ref="P134:Q134"/>
    <mergeCell ref="R134:S134"/>
    <mergeCell ref="T134:U134"/>
    <mergeCell ref="V134:X134"/>
    <mergeCell ref="Y134:AA134"/>
    <mergeCell ref="AB134:AC134"/>
    <mergeCell ref="AD134:AE134"/>
    <mergeCell ref="AF134:AM134"/>
    <mergeCell ref="Y133:AA133"/>
    <mergeCell ref="AB133:AC133"/>
    <mergeCell ref="AD133:AE133"/>
    <mergeCell ref="AF133:AM133"/>
    <mergeCell ref="AN133:AR133"/>
    <mergeCell ref="AS133:AU133"/>
    <mergeCell ref="AD132:AE132"/>
    <mergeCell ref="AF132:AM132"/>
    <mergeCell ref="AN132:AR132"/>
    <mergeCell ref="AS132:AU132"/>
    <mergeCell ref="AW132:BB132"/>
    <mergeCell ref="N133:O133"/>
    <mergeCell ref="P133:Q133"/>
    <mergeCell ref="R133:S133"/>
    <mergeCell ref="T133:U133"/>
    <mergeCell ref="V133:X133"/>
    <mergeCell ref="AD135:AE135"/>
    <mergeCell ref="AF135:AM135"/>
    <mergeCell ref="AN135:AR135"/>
    <mergeCell ref="AS135:AU135"/>
    <mergeCell ref="AW135:BB135"/>
    <mergeCell ref="N136:O136"/>
    <mergeCell ref="P136:Q136"/>
    <mergeCell ref="R136:S136"/>
    <mergeCell ref="T136:U136"/>
    <mergeCell ref="V136:X136"/>
    <mergeCell ref="AN134:AR134"/>
    <mergeCell ref="AS134:AU134"/>
    <mergeCell ref="AW134:BB134"/>
    <mergeCell ref="N135:O135"/>
    <mergeCell ref="P135:Q135"/>
    <mergeCell ref="R135:S135"/>
    <mergeCell ref="T135:U135"/>
    <mergeCell ref="V135:X135"/>
    <mergeCell ref="Y135:AA135"/>
    <mergeCell ref="AB135:AC135"/>
    <mergeCell ref="AN137:AR137"/>
    <mergeCell ref="AS137:AU137"/>
    <mergeCell ref="AW137:BB137"/>
    <mergeCell ref="N138:O138"/>
    <mergeCell ref="P138:Q138"/>
    <mergeCell ref="R138:S138"/>
    <mergeCell ref="T138:U138"/>
    <mergeCell ref="V138:X138"/>
    <mergeCell ref="Y138:AA138"/>
    <mergeCell ref="AB138:AC138"/>
    <mergeCell ref="AW136:BB136"/>
    <mergeCell ref="N137:O137"/>
    <mergeCell ref="P137:Q137"/>
    <mergeCell ref="R137:S137"/>
    <mergeCell ref="T137:U137"/>
    <mergeCell ref="V137:X137"/>
    <mergeCell ref="Y137:AA137"/>
    <mergeCell ref="AB137:AC137"/>
    <mergeCell ref="AD137:AE137"/>
    <mergeCell ref="AF137:AM137"/>
    <mergeCell ref="Y136:AA136"/>
    <mergeCell ref="AB136:AC136"/>
    <mergeCell ref="AD136:AE136"/>
    <mergeCell ref="AF136:AM136"/>
    <mergeCell ref="AN136:AR136"/>
    <mergeCell ref="AS136:AU136"/>
    <mergeCell ref="AW139:BB139"/>
    <mergeCell ref="N140:O140"/>
    <mergeCell ref="P140:Q140"/>
    <mergeCell ref="R140:S140"/>
    <mergeCell ref="T140:U140"/>
    <mergeCell ref="V140:X140"/>
    <mergeCell ref="Y140:AA140"/>
    <mergeCell ref="AB140:AC140"/>
    <mergeCell ref="AD140:AE140"/>
    <mergeCell ref="AF140:AM140"/>
    <mergeCell ref="Y139:AA139"/>
    <mergeCell ref="AB139:AC139"/>
    <mergeCell ref="AD139:AE139"/>
    <mergeCell ref="AF139:AM139"/>
    <mergeCell ref="AN139:AR139"/>
    <mergeCell ref="AS139:AU139"/>
    <mergeCell ref="AD138:AE138"/>
    <mergeCell ref="AF138:AM138"/>
    <mergeCell ref="AN138:AR138"/>
    <mergeCell ref="AS138:AU138"/>
    <mergeCell ref="AW138:BB138"/>
    <mergeCell ref="N139:O139"/>
    <mergeCell ref="P139:Q139"/>
    <mergeCell ref="R139:S139"/>
    <mergeCell ref="T139:U139"/>
    <mergeCell ref="V139:X139"/>
    <mergeCell ref="AD141:AE141"/>
    <mergeCell ref="AF141:AM141"/>
    <mergeCell ref="AN141:AR141"/>
    <mergeCell ref="AS141:AU141"/>
    <mergeCell ref="AW141:BB141"/>
    <mergeCell ref="N142:O142"/>
    <mergeCell ref="P142:Q142"/>
    <mergeCell ref="R142:S142"/>
    <mergeCell ref="T142:U142"/>
    <mergeCell ref="V142:X142"/>
    <mergeCell ref="AN140:AR140"/>
    <mergeCell ref="AS140:AU140"/>
    <mergeCell ref="AW140:BB140"/>
    <mergeCell ref="N141:O141"/>
    <mergeCell ref="P141:Q141"/>
    <mergeCell ref="R141:S141"/>
    <mergeCell ref="T141:U141"/>
    <mergeCell ref="V141:X141"/>
    <mergeCell ref="Y141:AA141"/>
    <mergeCell ref="AB141:AC141"/>
    <mergeCell ref="AN143:AR143"/>
    <mergeCell ref="AS143:AU143"/>
    <mergeCell ref="AW143:BB143"/>
    <mergeCell ref="N144:O144"/>
    <mergeCell ref="P144:Q144"/>
    <mergeCell ref="R144:S144"/>
    <mergeCell ref="T144:U144"/>
    <mergeCell ref="V144:X144"/>
    <mergeCell ref="Y144:AA144"/>
    <mergeCell ref="AB144:AC144"/>
    <mergeCell ref="AW142:BB142"/>
    <mergeCell ref="N143:O143"/>
    <mergeCell ref="P143:Q143"/>
    <mergeCell ref="R143:S143"/>
    <mergeCell ref="T143:U143"/>
    <mergeCell ref="V143:X143"/>
    <mergeCell ref="Y143:AA143"/>
    <mergeCell ref="AB143:AC143"/>
    <mergeCell ref="AD143:AE143"/>
    <mergeCell ref="AF143:AM143"/>
    <mergeCell ref="Y142:AA142"/>
    <mergeCell ref="AB142:AC142"/>
    <mergeCell ref="AD142:AE142"/>
    <mergeCell ref="AF142:AM142"/>
    <mergeCell ref="AN142:AR142"/>
    <mergeCell ref="AS142:AU142"/>
    <mergeCell ref="AW145:BB145"/>
    <mergeCell ref="N146:O146"/>
    <mergeCell ref="P146:Q146"/>
    <mergeCell ref="R146:S146"/>
    <mergeCell ref="T146:U146"/>
    <mergeCell ref="V146:X146"/>
    <mergeCell ref="Y146:AA146"/>
    <mergeCell ref="AB146:AC146"/>
    <mergeCell ref="AD146:AE146"/>
    <mergeCell ref="AF146:AM146"/>
    <mergeCell ref="Y145:AA145"/>
    <mergeCell ref="AB145:AC145"/>
    <mergeCell ref="AD145:AE145"/>
    <mergeCell ref="AF145:AM145"/>
    <mergeCell ref="AN145:AR145"/>
    <mergeCell ref="AS145:AU145"/>
    <mergeCell ref="AD144:AE144"/>
    <mergeCell ref="AF144:AM144"/>
    <mergeCell ref="AN144:AR144"/>
    <mergeCell ref="AS144:AU144"/>
    <mergeCell ref="AW144:BB144"/>
    <mergeCell ref="N145:O145"/>
    <mergeCell ref="P145:Q145"/>
    <mergeCell ref="R145:S145"/>
    <mergeCell ref="T145:U145"/>
    <mergeCell ref="V145:X145"/>
    <mergeCell ref="AD147:AE147"/>
    <mergeCell ref="AF147:AM147"/>
    <mergeCell ref="AN147:AR147"/>
    <mergeCell ref="AS147:AU147"/>
    <mergeCell ref="AW147:BB147"/>
    <mergeCell ref="N148:O148"/>
    <mergeCell ref="P148:Q148"/>
    <mergeCell ref="R148:S148"/>
    <mergeCell ref="T148:U148"/>
    <mergeCell ref="V148:X148"/>
    <mergeCell ref="AN146:AR146"/>
    <mergeCell ref="AS146:AU146"/>
    <mergeCell ref="AW146:BB146"/>
    <mergeCell ref="N147:O147"/>
    <mergeCell ref="P147:Q147"/>
    <mergeCell ref="R147:S147"/>
    <mergeCell ref="T147:U147"/>
    <mergeCell ref="V147:X147"/>
    <mergeCell ref="Y147:AA147"/>
    <mergeCell ref="AB147:AC147"/>
    <mergeCell ref="AN149:AR149"/>
    <mergeCell ref="AS149:AU149"/>
    <mergeCell ref="AW149:BB149"/>
    <mergeCell ref="N150:O150"/>
    <mergeCell ref="P150:Q150"/>
    <mergeCell ref="R150:S150"/>
    <mergeCell ref="T150:U150"/>
    <mergeCell ref="V150:X150"/>
    <mergeCell ref="Y150:AA150"/>
    <mergeCell ref="AB150:AC150"/>
    <mergeCell ref="AW148:BB148"/>
    <mergeCell ref="N149:O149"/>
    <mergeCell ref="P149:Q149"/>
    <mergeCell ref="R149:S149"/>
    <mergeCell ref="T149:U149"/>
    <mergeCell ref="V149:X149"/>
    <mergeCell ref="Y149:AA149"/>
    <mergeCell ref="AB149:AC149"/>
    <mergeCell ref="AD149:AE149"/>
    <mergeCell ref="AF149:AM149"/>
    <mergeCell ref="Y148:AA148"/>
    <mergeCell ref="AB148:AC148"/>
    <mergeCell ref="AD148:AE148"/>
    <mergeCell ref="AF148:AM148"/>
    <mergeCell ref="AN148:AR148"/>
    <mergeCell ref="AS148:AU148"/>
    <mergeCell ref="AW151:BB151"/>
    <mergeCell ref="N152:O152"/>
    <mergeCell ref="P152:Q152"/>
    <mergeCell ref="R152:S152"/>
    <mergeCell ref="T152:U152"/>
    <mergeCell ref="V152:X152"/>
    <mergeCell ref="Y152:AA152"/>
    <mergeCell ref="AB152:AC152"/>
    <mergeCell ref="AD152:AE152"/>
    <mergeCell ref="AF152:AM152"/>
    <mergeCell ref="Y151:AA151"/>
    <mergeCell ref="AB151:AC151"/>
    <mergeCell ref="AD151:AE151"/>
    <mergeCell ref="AF151:AM151"/>
    <mergeCell ref="AN151:AR151"/>
    <mergeCell ref="AS151:AU151"/>
    <mergeCell ref="AD150:AE150"/>
    <mergeCell ref="AF150:AM150"/>
    <mergeCell ref="AN150:AR150"/>
    <mergeCell ref="AS150:AU150"/>
    <mergeCell ref="AW150:BB150"/>
    <mergeCell ref="N151:O151"/>
    <mergeCell ref="P151:Q151"/>
    <mergeCell ref="R151:S151"/>
    <mergeCell ref="T151:U151"/>
    <mergeCell ref="V151:X151"/>
    <mergeCell ref="AD153:AE153"/>
    <mergeCell ref="AF153:AM153"/>
    <mergeCell ref="AN153:AR153"/>
    <mergeCell ref="AS153:AU153"/>
    <mergeCell ref="AW153:BB153"/>
    <mergeCell ref="N154:O154"/>
    <mergeCell ref="P154:Q154"/>
    <mergeCell ref="R154:S154"/>
    <mergeCell ref="T154:U154"/>
    <mergeCell ref="V154:X154"/>
    <mergeCell ref="AN152:AR152"/>
    <mergeCell ref="AS152:AU152"/>
    <mergeCell ref="AW152:BB152"/>
    <mergeCell ref="N153:O153"/>
    <mergeCell ref="P153:Q153"/>
    <mergeCell ref="R153:S153"/>
    <mergeCell ref="T153:U153"/>
    <mergeCell ref="V153:X153"/>
    <mergeCell ref="Y153:AA153"/>
    <mergeCell ref="AB153:AC153"/>
    <mergeCell ref="AN155:AR155"/>
    <mergeCell ref="AS155:AU155"/>
    <mergeCell ref="AW155:BB155"/>
    <mergeCell ref="N156:O156"/>
    <mergeCell ref="P156:Q156"/>
    <mergeCell ref="R156:S156"/>
    <mergeCell ref="T156:U156"/>
    <mergeCell ref="V156:X156"/>
    <mergeCell ref="Y156:AA156"/>
    <mergeCell ref="AB156:AC156"/>
    <mergeCell ref="AW154:BB154"/>
    <mergeCell ref="N155:O155"/>
    <mergeCell ref="P155:Q155"/>
    <mergeCell ref="R155:S155"/>
    <mergeCell ref="T155:U155"/>
    <mergeCell ref="V155:X155"/>
    <mergeCell ref="Y155:AA155"/>
    <mergeCell ref="AB155:AC155"/>
    <mergeCell ref="AD155:AE155"/>
    <mergeCell ref="AF155:AM155"/>
    <mergeCell ref="Y154:AA154"/>
    <mergeCell ref="AB154:AC154"/>
    <mergeCell ref="AD154:AE154"/>
    <mergeCell ref="AF154:AM154"/>
    <mergeCell ref="AN154:AR154"/>
    <mergeCell ref="AS154:AU154"/>
    <mergeCell ref="AW157:BB157"/>
    <mergeCell ref="N158:O158"/>
    <mergeCell ref="P158:Q158"/>
    <mergeCell ref="R158:S158"/>
    <mergeCell ref="T158:U158"/>
    <mergeCell ref="V158:X158"/>
    <mergeCell ref="Y158:AA158"/>
    <mergeCell ref="AB158:AC158"/>
    <mergeCell ref="AD158:AE158"/>
    <mergeCell ref="AF158:AM158"/>
    <mergeCell ref="Y157:AA157"/>
    <mergeCell ref="AB157:AC157"/>
    <mergeCell ref="AD157:AE157"/>
    <mergeCell ref="AF157:AM157"/>
    <mergeCell ref="AN157:AR157"/>
    <mergeCell ref="AS157:AU157"/>
    <mergeCell ref="AD156:AE156"/>
    <mergeCell ref="AF156:AM156"/>
    <mergeCell ref="AN156:AR156"/>
    <mergeCell ref="AS156:AU156"/>
    <mergeCell ref="AW156:BB156"/>
    <mergeCell ref="N157:O157"/>
    <mergeCell ref="P157:Q157"/>
    <mergeCell ref="R157:S157"/>
    <mergeCell ref="T157:U157"/>
    <mergeCell ref="V157:X157"/>
    <mergeCell ref="AD159:AE159"/>
    <mergeCell ref="AF159:AM159"/>
    <mergeCell ref="AN159:AR159"/>
    <mergeCell ref="AS159:AU159"/>
    <mergeCell ref="AW159:BB159"/>
    <mergeCell ref="N160:O160"/>
    <mergeCell ref="P160:Q160"/>
    <mergeCell ref="R160:S160"/>
    <mergeCell ref="T160:U160"/>
    <mergeCell ref="V160:X160"/>
    <mergeCell ref="AN158:AR158"/>
    <mergeCell ref="AS158:AU158"/>
    <mergeCell ref="AW158:BB158"/>
    <mergeCell ref="N159:O159"/>
    <mergeCell ref="P159:Q159"/>
    <mergeCell ref="R159:S159"/>
    <mergeCell ref="T159:U159"/>
    <mergeCell ref="V159:X159"/>
    <mergeCell ref="Y159:AA159"/>
    <mergeCell ref="AB159:AC159"/>
    <mergeCell ref="AN161:AR161"/>
    <mergeCell ref="AS161:AU161"/>
    <mergeCell ref="AW161:BB161"/>
    <mergeCell ref="N162:O162"/>
    <mergeCell ref="P162:Q162"/>
    <mergeCell ref="R162:S162"/>
    <mergeCell ref="T162:U162"/>
    <mergeCell ref="V162:X162"/>
    <mergeCell ref="Y162:AA162"/>
    <mergeCell ref="AB162:AC162"/>
    <mergeCell ref="AW160:BB160"/>
    <mergeCell ref="N161:O161"/>
    <mergeCell ref="P161:Q161"/>
    <mergeCell ref="R161:S161"/>
    <mergeCell ref="T161:U161"/>
    <mergeCell ref="V161:X161"/>
    <mergeCell ref="Y161:AA161"/>
    <mergeCell ref="AB161:AC161"/>
    <mergeCell ref="AD161:AE161"/>
    <mergeCell ref="AF161:AM161"/>
    <mergeCell ref="Y160:AA160"/>
    <mergeCell ref="AB160:AC160"/>
    <mergeCell ref="AD160:AE160"/>
    <mergeCell ref="AF160:AM160"/>
    <mergeCell ref="AN160:AR160"/>
    <mergeCell ref="AS160:AU160"/>
    <mergeCell ref="AW163:BB163"/>
    <mergeCell ref="N164:O164"/>
    <mergeCell ref="P164:Q164"/>
    <mergeCell ref="R164:S164"/>
    <mergeCell ref="T164:U164"/>
    <mergeCell ref="V164:X164"/>
    <mergeCell ref="Y164:AA164"/>
    <mergeCell ref="AB164:AC164"/>
    <mergeCell ref="AD164:AE164"/>
    <mergeCell ref="AF164:AM164"/>
    <mergeCell ref="Y163:AA163"/>
    <mergeCell ref="AB163:AC163"/>
    <mergeCell ref="AD163:AE163"/>
    <mergeCell ref="AF163:AM163"/>
    <mergeCell ref="AN163:AR163"/>
    <mergeCell ref="AS163:AU163"/>
    <mergeCell ref="AD162:AE162"/>
    <mergeCell ref="AF162:AM162"/>
    <mergeCell ref="AN162:AR162"/>
    <mergeCell ref="AS162:AU162"/>
    <mergeCell ref="AW162:BB162"/>
    <mergeCell ref="N163:O163"/>
    <mergeCell ref="P163:Q163"/>
    <mergeCell ref="R163:S163"/>
    <mergeCell ref="T163:U163"/>
    <mergeCell ref="V163:X163"/>
    <mergeCell ref="AD165:AE165"/>
    <mergeCell ref="AF165:AM165"/>
    <mergeCell ref="AN165:AR165"/>
    <mergeCell ref="AS165:AU165"/>
    <mergeCell ref="AW165:BB165"/>
    <mergeCell ref="N166:O166"/>
    <mergeCell ref="P166:Q166"/>
    <mergeCell ref="R166:S166"/>
    <mergeCell ref="T166:U166"/>
    <mergeCell ref="V166:X166"/>
    <mergeCell ref="AN164:AR164"/>
    <mergeCell ref="AS164:AU164"/>
    <mergeCell ref="AW164:BB164"/>
    <mergeCell ref="N165:O165"/>
    <mergeCell ref="P165:Q165"/>
    <mergeCell ref="R165:S165"/>
    <mergeCell ref="T165:U165"/>
    <mergeCell ref="V165:X165"/>
    <mergeCell ref="Y165:AA165"/>
    <mergeCell ref="AB165:AC165"/>
    <mergeCell ref="AN167:AR167"/>
    <mergeCell ref="AS167:AU167"/>
    <mergeCell ref="AW167:BB167"/>
    <mergeCell ref="N168:O168"/>
    <mergeCell ref="P168:Q168"/>
    <mergeCell ref="R168:S168"/>
    <mergeCell ref="T168:U168"/>
    <mergeCell ref="V168:X168"/>
    <mergeCell ref="Y168:AA168"/>
    <mergeCell ref="AB168:AC168"/>
    <mergeCell ref="AW166:BB166"/>
    <mergeCell ref="N167:O167"/>
    <mergeCell ref="P167:Q167"/>
    <mergeCell ref="R167:S167"/>
    <mergeCell ref="T167:U167"/>
    <mergeCell ref="V167:X167"/>
    <mergeCell ref="Y167:AA167"/>
    <mergeCell ref="AB167:AC167"/>
    <mergeCell ref="AD167:AE167"/>
    <mergeCell ref="AF167:AM167"/>
    <mergeCell ref="Y166:AA166"/>
    <mergeCell ref="AB166:AC166"/>
    <mergeCell ref="AD166:AE166"/>
    <mergeCell ref="AF166:AM166"/>
    <mergeCell ref="AN166:AR166"/>
    <mergeCell ref="AS166:AU166"/>
    <mergeCell ref="AW169:BB169"/>
    <mergeCell ref="N170:O170"/>
    <mergeCell ref="P170:Q170"/>
    <mergeCell ref="R170:S170"/>
    <mergeCell ref="T170:U170"/>
    <mergeCell ref="V170:X170"/>
    <mergeCell ref="Y170:AA170"/>
    <mergeCell ref="AB170:AC170"/>
    <mergeCell ref="AD170:AE170"/>
    <mergeCell ref="AF170:AM170"/>
    <mergeCell ref="Y169:AA169"/>
    <mergeCell ref="AB169:AC169"/>
    <mergeCell ref="AD169:AE169"/>
    <mergeCell ref="AF169:AM169"/>
    <mergeCell ref="AN169:AR169"/>
    <mergeCell ref="AS169:AU169"/>
    <mergeCell ref="AD168:AE168"/>
    <mergeCell ref="AF168:AM168"/>
    <mergeCell ref="AN168:AR168"/>
    <mergeCell ref="AS168:AU168"/>
    <mergeCell ref="AW168:BB168"/>
    <mergeCell ref="N169:O169"/>
    <mergeCell ref="P169:Q169"/>
    <mergeCell ref="R169:S169"/>
    <mergeCell ref="T169:U169"/>
    <mergeCell ref="V169:X169"/>
    <mergeCell ref="AD171:AE171"/>
    <mergeCell ref="AF171:AM171"/>
    <mergeCell ref="AN171:AR171"/>
    <mergeCell ref="AS171:AU171"/>
    <mergeCell ref="AW171:BB171"/>
    <mergeCell ref="N172:O172"/>
    <mergeCell ref="P172:Q172"/>
    <mergeCell ref="R172:S172"/>
    <mergeCell ref="T172:U172"/>
    <mergeCell ref="V172:X172"/>
    <mergeCell ref="AN170:AR170"/>
    <mergeCell ref="AS170:AU170"/>
    <mergeCell ref="AW170:BB170"/>
    <mergeCell ref="N171:O171"/>
    <mergeCell ref="P171:Q171"/>
    <mergeCell ref="R171:S171"/>
    <mergeCell ref="T171:U171"/>
    <mergeCell ref="V171:X171"/>
    <mergeCell ref="Y171:AA171"/>
    <mergeCell ref="AB171:AC171"/>
    <mergeCell ref="AN173:AR173"/>
    <mergeCell ref="AS173:AU173"/>
    <mergeCell ref="AW173:BB173"/>
    <mergeCell ref="N174:O174"/>
    <mergeCell ref="P174:Q174"/>
    <mergeCell ref="R174:S174"/>
    <mergeCell ref="T174:U174"/>
    <mergeCell ref="V174:X174"/>
    <mergeCell ref="Y174:AA174"/>
    <mergeCell ref="AB174:AC174"/>
    <mergeCell ref="AW172:BB172"/>
    <mergeCell ref="N173:O173"/>
    <mergeCell ref="P173:Q173"/>
    <mergeCell ref="R173:S173"/>
    <mergeCell ref="T173:U173"/>
    <mergeCell ref="V173:X173"/>
    <mergeCell ref="Y173:AA173"/>
    <mergeCell ref="AB173:AC173"/>
    <mergeCell ref="AD173:AE173"/>
    <mergeCell ref="AF173:AM173"/>
    <mergeCell ref="Y172:AA172"/>
    <mergeCell ref="AB172:AC172"/>
    <mergeCell ref="AD172:AE172"/>
    <mergeCell ref="AF172:AM172"/>
    <mergeCell ref="AN172:AR172"/>
    <mergeCell ref="AS172:AU172"/>
    <mergeCell ref="AW175:BB175"/>
    <mergeCell ref="N176:O176"/>
    <mergeCell ref="P176:Q176"/>
    <mergeCell ref="R176:S176"/>
    <mergeCell ref="T176:U176"/>
    <mergeCell ref="V176:X176"/>
    <mergeCell ref="Y176:AA176"/>
    <mergeCell ref="AB176:AC176"/>
    <mergeCell ref="AD176:AE176"/>
    <mergeCell ref="AF176:AM176"/>
    <mergeCell ref="Y175:AA175"/>
    <mergeCell ref="AB175:AC175"/>
    <mergeCell ref="AD175:AE175"/>
    <mergeCell ref="AF175:AM175"/>
    <mergeCell ref="AN175:AR175"/>
    <mergeCell ref="AS175:AU175"/>
    <mergeCell ref="AD174:AE174"/>
    <mergeCell ref="AF174:AM174"/>
    <mergeCell ref="AN174:AR174"/>
    <mergeCell ref="AS174:AU174"/>
    <mergeCell ref="AW174:BB174"/>
    <mergeCell ref="N175:O175"/>
    <mergeCell ref="P175:Q175"/>
    <mergeCell ref="R175:S175"/>
    <mergeCell ref="T175:U175"/>
    <mergeCell ref="V175:X175"/>
    <mergeCell ref="AD177:AE177"/>
    <mergeCell ref="AF177:AM177"/>
    <mergeCell ref="AN177:AR177"/>
    <mergeCell ref="AS177:AU177"/>
    <mergeCell ref="AW177:BB177"/>
    <mergeCell ref="N178:O178"/>
    <mergeCell ref="P178:Q178"/>
    <mergeCell ref="R178:S178"/>
    <mergeCell ref="T178:U178"/>
    <mergeCell ref="V178:X178"/>
    <mergeCell ref="AN176:AR176"/>
    <mergeCell ref="AS176:AU176"/>
    <mergeCell ref="AW176:BB176"/>
    <mergeCell ref="N177:O177"/>
    <mergeCell ref="P177:Q177"/>
    <mergeCell ref="R177:S177"/>
    <mergeCell ref="T177:U177"/>
    <mergeCell ref="V177:X177"/>
    <mergeCell ref="Y177:AA177"/>
    <mergeCell ref="AB177:AC177"/>
    <mergeCell ref="AN179:AR179"/>
    <mergeCell ref="AS179:AU179"/>
    <mergeCell ref="AW179:BB179"/>
    <mergeCell ref="N180:O180"/>
    <mergeCell ref="P180:Q180"/>
    <mergeCell ref="R180:S180"/>
    <mergeCell ref="T180:U180"/>
    <mergeCell ref="V180:X180"/>
    <mergeCell ref="Y180:AA180"/>
    <mergeCell ref="AB180:AC180"/>
    <mergeCell ref="AW178:BB178"/>
    <mergeCell ref="N179:O179"/>
    <mergeCell ref="P179:Q179"/>
    <mergeCell ref="R179:S179"/>
    <mergeCell ref="T179:U179"/>
    <mergeCell ref="V179:X179"/>
    <mergeCell ref="Y179:AA179"/>
    <mergeCell ref="AB179:AC179"/>
    <mergeCell ref="AD179:AE179"/>
    <mergeCell ref="AF179:AM179"/>
    <mergeCell ref="Y178:AA178"/>
    <mergeCell ref="AB178:AC178"/>
    <mergeCell ref="AD178:AE178"/>
    <mergeCell ref="AF178:AM178"/>
    <mergeCell ref="AN178:AR178"/>
    <mergeCell ref="AS178:AU178"/>
    <mergeCell ref="AW181:BB181"/>
    <mergeCell ref="N182:O182"/>
    <mergeCell ref="P182:Q182"/>
    <mergeCell ref="R182:S182"/>
    <mergeCell ref="T182:U182"/>
    <mergeCell ref="V182:X182"/>
    <mergeCell ref="Y182:AA182"/>
    <mergeCell ref="AB182:AC182"/>
    <mergeCell ref="AD182:AE182"/>
    <mergeCell ref="AF182:AM182"/>
    <mergeCell ref="Y181:AA181"/>
    <mergeCell ref="AB181:AC181"/>
    <mergeCell ref="AD181:AE181"/>
    <mergeCell ref="AF181:AM181"/>
    <mergeCell ref="AN181:AR181"/>
    <mergeCell ref="AS181:AU181"/>
    <mergeCell ref="AD180:AE180"/>
    <mergeCell ref="AF180:AM180"/>
    <mergeCell ref="AN180:AR180"/>
    <mergeCell ref="AS180:AU180"/>
    <mergeCell ref="AW180:BB180"/>
    <mergeCell ref="N181:O181"/>
    <mergeCell ref="P181:Q181"/>
    <mergeCell ref="R181:S181"/>
    <mergeCell ref="T181:U181"/>
    <mergeCell ref="V181:X181"/>
    <mergeCell ref="AD183:AE183"/>
    <mergeCell ref="AF183:AM183"/>
    <mergeCell ref="AN183:AR183"/>
    <mergeCell ref="AS183:AU183"/>
    <mergeCell ref="AW183:BB183"/>
    <mergeCell ref="N184:O184"/>
    <mergeCell ref="P184:Q184"/>
    <mergeCell ref="R184:S184"/>
    <mergeCell ref="T184:U184"/>
    <mergeCell ref="V184:X184"/>
    <mergeCell ref="AN182:AR182"/>
    <mergeCell ref="AS182:AU182"/>
    <mergeCell ref="AW182:BB182"/>
    <mergeCell ref="N183:O183"/>
    <mergeCell ref="P183:Q183"/>
    <mergeCell ref="R183:S183"/>
    <mergeCell ref="T183:U183"/>
    <mergeCell ref="V183:X183"/>
    <mergeCell ref="Y183:AA183"/>
    <mergeCell ref="AB183:AC183"/>
    <mergeCell ref="AN185:AR185"/>
    <mergeCell ref="AS185:AU185"/>
    <mergeCell ref="AW185:BB185"/>
    <mergeCell ref="N186:O186"/>
    <mergeCell ref="P186:Q186"/>
    <mergeCell ref="R186:S186"/>
    <mergeCell ref="T186:U186"/>
    <mergeCell ref="V186:X186"/>
    <mergeCell ref="Y186:AA186"/>
    <mergeCell ref="AB186:AC186"/>
    <mergeCell ref="AW184:BB184"/>
    <mergeCell ref="N185:O185"/>
    <mergeCell ref="P185:Q185"/>
    <mergeCell ref="R185:S185"/>
    <mergeCell ref="T185:U185"/>
    <mergeCell ref="V185:X185"/>
    <mergeCell ref="Y185:AA185"/>
    <mergeCell ref="AB185:AC185"/>
    <mergeCell ref="AD185:AE185"/>
    <mergeCell ref="AF185:AM185"/>
    <mergeCell ref="Y184:AA184"/>
    <mergeCell ref="AB184:AC184"/>
    <mergeCell ref="AD184:AE184"/>
    <mergeCell ref="AF184:AM184"/>
    <mergeCell ref="AN184:AR184"/>
    <mergeCell ref="AS184:AU184"/>
    <mergeCell ref="AW187:BB187"/>
    <mergeCell ref="N188:O188"/>
    <mergeCell ref="P188:Q188"/>
    <mergeCell ref="R188:S188"/>
    <mergeCell ref="T188:U188"/>
    <mergeCell ref="V188:X188"/>
    <mergeCell ref="Y188:AA188"/>
    <mergeCell ref="AB188:AC188"/>
    <mergeCell ref="AD188:AE188"/>
    <mergeCell ref="AF188:AM188"/>
    <mergeCell ref="Y187:AA187"/>
    <mergeCell ref="AB187:AC187"/>
    <mergeCell ref="AD187:AE187"/>
    <mergeCell ref="AF187:AM187"/>
    <mergeCell ref="AN187:AR187"/>
    <mergeCell ref="AS187:AU187"/>
    <mergeCell ref="AD186:AE186"/>
    <mergeCell ref="AF186:AM186"/>
    <mergeCell ref="AN186:AR186"/>
    <mergeCell ref="AS186:AU186"/>
    <mergeCell ref="AW186:BB186"/>
    <mergeCell ref="N187:O187"/>
    <mergeCell ref="P187:Q187"/>
    <mergeCell ref="R187:S187"/>
    <mergeCell ref="T187:U187"/>
    <mergeCell ref="V187:X187"/>
    <mergeCell ref="AD189:AE189"/>
    <mergeCell ref="AF189:AM189"/>
    <mergeCell ref="AN189:AR189"/>
    <mergeCell ref="AS189:AU189"/>
    <mergeCell ref="AW189:BB189"/>
    <mergeCell ref="N190:O190"/>
    <mergeCell ref="P190:Q190"/>
    <mergeCell ref="R190:S190"/>
    <mergeCell ref="T190:U190"/>
    <mergeCell ref="V190:X190"/>
    <mergeCell ref="AN188:AR188"/>
    <mergeCell ref="AS188:AU188"/>
    <mergeCell ref="AW188:BB188"/>
    <mergeCell ref="N189:O189"/>
    <mergeCell ref="P189:Q189"/>
    <mergeCell ref="R189:S189"/>
    <mergeCell ref="T189:U189"/>
    <mergeCell ref="V189:X189"/>
    <mergeCell ref="Y189:AA189"/>
    <mergeCell ref="AB189:AC189"/>
    <mergeCell ref="AN191:AR191"/>
    <mergeCell ref="AS191:AU191"/>
    <mergeCell ref="AW191:BB191"/>
    <mergeCell ref="N192:O192"/>
    <mergeCell ref="P192:Q192"/>
    <mergeCell ref="R192:S192"/>
    <mergeCell ref="T192:U192"/>
    <mergeCell ref="V192:X192"/>
    <mergeCell ref="Y192:AA192"/>
    <mergeCell ref="AB192:AC192"/>
    <mergeCell ref="AW190:BB190"/>
    <mergeCell ref="N191:O191"/>
    <mergeCell ref="P191:Q191"/>
    <mergeCell ref="R191:S191"/>
    <mergeCell ref="T191:U191"/>
    <mergeCell ref="V191:X191"/>
    <mergeCell ref="Y191:AA191"/>
    <mergeCell ref="AB191:AC191"/>
    <mergeCell ref="AD191:AE191"/>
    <mergeCell ref="AF191:AM191"/>
    <mergeCell ref="Y190:AA190"/>
    <mergeCell ref="AB190:AC190"/>
    <mergeCell ref="AD190:AE190"/>
    <mergeCell ref="AF190:AM190"/>
    <mergeCell ref="AN190:AR190"/>
    <mergeCell ref="AS190:AU190"/>
    <mergeCell ref="AW193:BB193"/>
    <mergeCell ref="N194:O194"/>
    <mergeCell ref="P194:Q194"/>
    <mergeCell ref="R194:S194"/>
    <mergeCell ref="T194:U194"/>
    <mergeCell ref="V194:X194"/>
    <mergeCell ref="Y194:AA194"/>
    <mergeCell ref="AB194:AC194"/>
    <mergeCell ref="AD194:AE194"/>
    <mergeCell ref="AF194:AM194"/>
    <mergeCell ref="Y193:AA193"/>
    <mergeCell ref="AB193:AC193"/>
    <mergeCell ref="AD193:AE193"/>
    <mergeCell ref="AF193:AM193"/>
    <mergeCell ref="AN193:AR193"/>
    <mergeCell ref="AS193:AU193"/>
    <mergeCell ref="AD192:AE192"/>
    <mergeCell ref="AF192:AM192"/>
    <mergeCell ref="AN192:AR192"/>
    <mergeCell ref="AS192:AU192"/>
    <mergeCell ref="AW192:BB192"/>
    <mergeCell ref="N193:O193"/>
    <mergeCell ref="P193:Q193"/>
    <mergeCell ref="R193:S193"/>
    <mergeCell ref="T193:U193"/>
    <mergeCell ref="V193:X193"/>
    <mergeCell ref="AD195:AE195"/>
    <mergeCell ref="AF195:AM195"/>
    <mergeCell ref="AN195:AR195"/>
    <mergeCell ref="AS195:AU195"/>
    <mergeCell ref="AW195:BB195"/>
    <mergeCell ref="N196:O196"/>
    <mergeCell ref="P196:Q196"/>
    <mergeCell ref="R196:S196"/>
    <mergeCell ref="T196:U196"/>
    <mergeCell ref="V196:X196"/>
    <mergeCell ref="AN194:AR194"/>
    <mergeCell ref="AS194:AU194"/>
    <mergeCell ref="AW194:BB194"/>
    <mergeCell ref="N195:O195"/>
    <mergeCell ref="P195:Q195"/>
    <mergeCell ref="R195:S195"/>
    <mergeCell ref="T195:U195"/>
    <mergeCell ref="V195:X195"/>
    <mergeCell ref="Y195:AA195"/>
    <mergeCell ref="AB195:AC195"/>
    <mergeCell ref="AN197:AR197"/>
    <mergeCell ref="AS197:AU197"/>
    <mergeCell ref="AW197:BB197"/>
    <mergeCell ref="N198:O198"/>
    <mergeCell ref="P198:Q198"/>
    <mergeCell ref="R198:S198"/>
    <mergeCell ref="T198:U198"/>
    <mergeCell ref="V198:X198"/>
    <mergeCell ref="Y198:AA198"/>
    <mergeCell ref="AB198:AC198"/>
    <mergeCell ref="AW196:BB196"/>
    <mergeCell ref="N197:O197"/>
    <mergeCell ref="P197:Q197"/>
    <mergeCell ref="R197:S197"/>
    <mergeCell ref="T197:U197"/>
    <mergeCell ref="V197:X197"/>
    <mergeCell ref="Y197:AA197"/>
    <mergeCell ref="AB197:AC197"/>
    <mergeCell ref="AD197:AE197"/>
    <mergeCell ref="AF197:AM197"/>
    <mergeCell ref="Y196:AA196"/>
    <mergeCell ref="AB196:AC196"/>
    <mergeCell ref="AD196:AE196"/>
    <mergeCell ref="AF196:AM196"/>
    <mergeCell ref="AN196:AR196"/>
    <mergeCell ref="AS196:AU196"/>
    <mergeCell ref="AW199:BB199"/>
    <mergeCell ref="N200:O200"/>
    <mergeCell ref="P200:Q200"/>
    <mergeCell ref="R200:S200"/>
    <mergeCell ref="T200:U200"/>
    <mergeCell ref="V200:X200"/>
    <mergeCell ref="Y200:AA200"/>
    <mergeCell ref="AB200:AC200"/>
    <mergeCell ref="AD200:AE200"/>
    <mergeCell ref="AF200:AM200"/>
    <mergeCell ref="Y199:AA199"/>
    <mergeCell ref="AB199:AC199"/>
    <mergeCell ref="AD199:AE199"/>
    <mergeCell ref="AF199:AM199"/>
    <mergeCell ref="AN199:AR199"/>
    <mergeCell ref="AS199:AU199"/>
    <mergeCell ref="AD198:AE198"/>
    <mergeCell ref="AF198:AM198"/>
    <mergeCell ref="AN198:AR198"/>
    <mergeCell ref="AS198:AU198"/>
    <mergeCell ref="AW198:BB198"/>
    <mergeCell ref="N199:O199"/>
    <mergeCell ref="P199:Q199"/>
    <mergeCell ref="R199:S199"/>
    <mergeCell ref="T199:U199"/>
    <mergeCell ref="V199:X199"/>
    <mergeCell ref="AD201:AE201"/>
    <mergeCell ref="AF201:AM201"/>
    <mergeCell ref="AN201:AR201"/>
    <mergeCell ref="AS201:AU201"/>
    <mergeCell ref="AW201:BB201"/>
    <mergeCell ref="N202:O202"/>
    <mergeCell ref="P202:Q202"/>
    <mergeCell ref="R202:S202"/>
    <mergeCell ref="T202:U202"/>
    <mergeCell ref="V202:X202"/>
    <mergeCell ref="AN200:AR200"/>
    <mergeCell ref="AS200:AU200"/>
    <mergeCell ref="AW200:BB200"/>
    <mergeCell ref="N201:O201"/>
    <mergeCell ref="P201:Q201"/>
    <mergeCell ref="R201:S201"/>
    <mergeCell ref="T201:U201"/>
    <mergeCell ref="V201:X201"/>
    <mergeCell ref="Y201:AA201"/>
    <mergeCell ref="AB201:AC201"/>
    <mergeCell ref="AN203:AR203"/>
    <mergeCell ref="AS203:AU203"/>
    <mergeCell ref="AW203:BB203"/>
    <mergeCell ref="N204:O204"/>
    <mergeCell ref="P204:Q204"/>
    <mergeCell ref="R204:S204"/>
    <mergeCell ref="T204:U204"/>
    <mergeCell ref="V204:X204"/>
    <mergeCell ref="Y204:AA204"/>
    <mergeCell ref="AB204:AC204"/>
    <mergeCell ref="AW202:BB202"/>
    <mergeCell ref="N203:O203"/>
    <mergeCell ref="P203:Q203"/>
    <mergeCell ref="R203:S203"/>
    <mergeCell ref="T203:U203"/>
    <mergeCell ref="V203:X203"/>
    <mergeCell ref="Y203:AA203"/>
    <mergeCell ref="AB203:AC203"/>
    <mergeCell ref="AD203:AE203"/>
    <mergeCell ref="AF203:AM203"/>
    <mergeCell ref="Y202:AA202"/>
    <mergeCell ref="AB202:AC202"/>
    <mergeCell ref="AD202:AE202"/>
    <mergeCell ref="AF202:AM202"/>
    <mergeCell ref="AN202:AR202"/>
    <mergeCell ref="AS202:AU202"/>
    <mergeCell ref="AW205:BB205"/>
    <mergeCell ref="N206:O206"/>
    <mergeCell ref="P206:Q206"/>
    <mergeCell ref="R206:S206"/>
    <mergeCell ref="T206:U206"/>
    <mergeCell ref="V206:X206"/>
    <mergeCell ref="Y206:AA206"/>
    <mergeCell ref="AB206:AC206"/>
    <mergeCell ref="AD206:AE206"/>
    <mergeCell ref="AF206:AM206"/>
    <mergeCell ref="Y205:AA205"/>
    <mergeCell ref="AB205:AC205"/>
    <mergeCell ref="AD205:AE205"/>
    <mergeCell ref="AF205:AM205"/>
    <mergeCell ref="AN205:AR205"/>
    <mergeCell ref="AS205:AU205"/>
    <mergeCell ref="AD204:AE204"/>
    <mergeCell ref="AF204:AM204"/>
    <mergeCell ref="AN204:AR204"/>
    <mergeCell ref="AS204:AU204"/>
    <mergeCell ref="AW204:BB204"/>
    <mergeCell ref="N205:O205"/>
    <mergeCell ref="P205:Q205"/>
    <mergeCell ref="R205:S205"/>
    <mergeCell ref="T205:U205"/>
    <mergeCell ref="V205:X205"/>
    <mergeCell ref="AD207:AE207"/>
    <mergeCell ref="AF207:AM207"/>
    <mergeCell ref="AN207:AR207"/>
    <mergeCell ref="AS207:AU207"/>
    <mergeCell ref="AW207:BB207"/>
    <mergeCell ref="N208:O208"/>
    <mergeCell ref="P208:Q208"/>
    <mergeCell ref="R208:S208"/>
    <mergeCell ref="T208:U208"/>
    <mergeCell ref="V208:X208"/>
    <mergeCell ref="AN206:AR206"/>
    <mergeCell ref="AS206:AU206"/>
    <mergeCell ref="AW206:BB206"/>
    <mergeCell ref="N207:O207"/>
    <mergeCell ref="P207:Q207"/>
    <mergeCell ref="R207:S207"/>
    <mergeCell ref="T207:U207"/>
    <mergeCell ref="V207:X207"/>
    <mergeCell ref="Y207:AA207"/>
    <mergeCell ref="AB207:AC207"/>
    <mergeCell ref="AN209:AR209"/>
    <mergeCell ref="AS209:AU209"/>
    <mergeCell ref="AW209:BB209"/>
    <mergeCell ref="N210:O210"/>
    <mergeCell ref="P210:Q210"/>
    <mergeCell ref="R210:S210"/>
    <mergeCell ref="T210:U210"/>
    <mergeCell ref="V210:X210"/>
    <mergeCell ref="Y210:AA210"/>
    <mergeCell ref="AB210:AC210"/>
    <mergeCell ref="AW208:BB208"/>
    <mergeCell ref="N209:O209"/>
    <mergeCell ref="P209:Q209"/>
    <mergeCell ref="R209:S209"/>
    <mergeCell ref="T209:U209"/>
    <mergeCell ref="V209:X209"/>
    <mergeCell ref="Y209:AA209"/>
    <mergeCell ref="AB209:AC209"/>
    <mergeCell ref="AD209:AE209"/>
    <mergeCell ref="AF209:AM209"/>
    <mergeCell ref="Y208:AA208"/>
    <mergeCell ref="AB208:AC208"/>
    <mergeCell ref="AD208:AE208"/>
    <mergeCell ref="AF208:AM208"/>
    <mergeCell ref="AN208:AR208"/>
    <mergeCell ref="AS208:AU208"/>
    <mergeCell ref="AW211:BB211"/>
    <mergeCell ref="N212:O212"/>
    <mergeCell ref="P212:Q212"/>
    <mergeCell ref="R212:S212"/>
    <mergeCell ref="T212:U212"/>
    <mergeCell ref="V212:X212"/>
    <mergeCell ref="Y212:AA212"/>
    <mergeCell ref="AB212:AC212"/>
    <mergeCell ref="AD212:AE212"/>
    <mergeCell ref="AF212:AM212"/>
    <mergeCell ref="Y211:AA211"/>
    <mergeCell ref="AB211:AC211"/>
    <mergeCell ref="AD211:AE211"/>
    <mergeCell ref="AF211:AM211"/>
    <mergeCell ref="AN211:AR211"/>
    <mergeCell ref="AS211:AU211"/>
    <mergeCell ref="AD210:AE210"/>
    <mergeCell ref="AF210:AM210"/>
    <mergeCell ref="AN210:AR210"/>
    <mergeCell ref="AS210:AU210"/>
    <mergeCell ref="AW210:BB210"/>
    <mergeCell ref="N211:O211"/>
    <mergeCell ref="P211:Q211"/>
    <mergeCell ref="R211:S211"/>
    <mergeCell ref="T211:U211"/>
    <mergeCell ref="V211:X211"/>
    <mergeCell ref="AD213:AE213"/>
    <mergeCell ref="AF213:AM213"/>
    <mergeCell ref="AN213:AR213"/>
    <mergeCell ref="AS213:AU213"/>
    <mergeCell ref="AW213:BB213"/>
    <mergeCell ref="N214:O214"/>
    <mergeCell ref="P214:Q214"/>
    <mergeCell ref="R214:S214"/>
    <mergeCell ref="T214:U214"/>
    <mergeCell ref="V214:X214"/>
    <mergeCell ref="AN212:AR212"/>
    <mergeCell ref="AS212:AU212"/>
    <mergeCell ref="AW212:BB212"/>
    <mergeCell ref="N213:O213"/>
    <mergeCell ref="P213:Q213"/>
    <mergeCell ref="R213:S213"/>
    <mergeCell ref="T213:U213"/>
    <mergeCell ref="V213:X213"/>
    <mergeCell ref="Y213:AA213"/>
    <mergeCell ref="AB213:AC213"/>
    <mergeCell ref="AN215:AR215"/>
    <mergeCell ref="AS215:AU215"/>
    <mergeCell ref="AW215:BB215"/>
    <mergeCell ref="N216:O216"/>
    <mergeCell ref="P216:Q216"/>
    <mergeCell ref="R216:S216"/>
    <mergeCell ref="T216:U216"/>
    <mergeCell ref="V216:X216"/>
    <mergeCell ref="Y216:AA216"/>
    <mergeCell ref="AB216:AC216"/>
    <mergeCell ref="AW214:BB214"/>
    <mergeCell ref="N215:O215"/>
    <mergeCell ref="P215:Q215"/>
    <mergeCell ref="R215:S215"/>
    <mergeCell ref="T215:U215"/>
    <mergeCell ref="V215:X215"/>
    <mergeCell ref="Y215:AA215"/>
    <mergeCell ref="AB215:AC215"/>
    <mergeCell ref="AD215:AE215"/>
    <mergeCell ref="AF215:AM215"/>
    <mergeCell ref="Y214:AA214"/>
    <mergeCell ref="AB214:AC214"/>
    <mergeCell ref="AD214:AE214"/>
    <mergeCell ref="AF214:AM214"/>
    <mergeCell ref="AN214:AR214"/>
    <mergeCell ref="AS214:AU214"/>
    <mergeCell ref="AW217:BB217"/>
    <mergeCell ref="N218:O218"/>
    <mergeCell ref="P218:Q218"/>
    <mergeCell ref="R218:S218"/>
    <mergeCell ref="T218:U218"/>
    <mergeCell ref="V218:X218"/>
    <mergeCell ref="Y218:AA218"/>
    <mergeCell ref="AB218:AC218"/>
    <mergeCell ref="AD218:AE218"/>
    <mergeCell ref="AF218:AM218"/>
    <mergeCell ref="Y217:AA217"/>
    <mergeCell ref="AB217:AC217"/>
    <mergeCell ref="AD217:AE217"/>
    <mergeCell ref="AF217:AM217"/>
    <mergeCell ref="AN217:AR217"/>
    <mergeCell ref="AS217:AU217"/>
    <mergeCell ref="AD216:AE216"/>
    <mergeCell ref="AF216:AM216"/>
    <mergeCell ref="AN216:AR216"/>
    <mergeCell ref="AS216:AU216"/>
    <mergeCell ref="AW216:BB216"/>
    <mergeCell ref="N217:O217"/>
    <mergeCell ref="P217:Q217"/>
    <mergeCell ref="R217:S217"/>
    <mergeCell ref="T217:U217"/>
    <mergeCell ref="V217:X217"/>
    <mergeCell ref="AD219:AE219"/>
    <mergeCell ref="AF219:AM219"/>
    <mergeCell ref="AN219:AR219"/>
    <mergeCell ref="AS219:AU219"/>
    <mergeCell ref="AW219:BB219"/>
    <mergeCell ref="N220:O220"/>
    <mergeCell ref="P220:Q220"/>
    <mergeCell ref="R220:S220"/>
    <mergeCell ref="T220:U220"/>
    <mergeCell ref="V220:X220"/>
    <mergeCell ref="AN218:AR218"/>
    <mergeCell ref="AS218:AU218"/>
    <mergeCell ref="AW218:BB218"/>
    <mergeCell ref="N219:O219"/>
    <mergeCell ref="P219:Q219"/>
    <mergeCell ref="R219:S219"/>
    <mergeCell ref="T219:U219"/>
    <mergeCell ref="V219:X219"/>
    <mergeCell ref="Y219:AA219"/>
    <mergeCell ref="AB219:AC219"/>
    <mergeCell ref="AN221:AR221"/>
    <mergeCell ref="AS221:AU221"/>
    <mergeCell ref="AW221:BB221"/>
    <mergeCell ref="N222:O222"/>
    <mergeCell ref="P222:Q222"/>
    <mergeCell ref="R222:S222"/>
    <mergeCell ref="T222:U222"/>
    <mergeCell ref="V222:X222"/>
    <mergeCell ref="Y222:AA222"/>
    <mergeCell ref="AB222:AC222"/>
    <mergeCell ref="AW220:BB220"/>
    <mergeCell ref="N221:O221"/>
    <mergeCell ref="P221:Q221"/>
    <mergeCell ref="R221:S221"/>
    <mergeCell ref="T221:U221"/>
    <mergeCell ref="V221:X221"/>
    <mergeCell ref="Y221:AA221"/>
    <mergeCell ref="AB221:AC221"/>
    <mergeCell ref="AD221:AE221"/>
    <mergeCell ref="AF221:AM221"/>
    <mergeCell ref="Y220:AA220"/>
    <mergeCell ref="AB220:AC220"/>
    <mergeCell ref="AD220:AE220"/>
    <mergeCell ref="AF220:AM220"/>
    <mergeCell ref="AN220:AR220"/>
    <mergeCell ref="AS220:AU220"/>
    <mergeCell ref="AW223:BB223"/>
    <mergeCell ref="N224:O224"/>
    <mergeCell ref="P224:Q224"/>
    <mergeCell ref="R224:S224"/>
    <mergeCell ref="T224:U224"/>
    <mergeCell ref="V224:X224"/>
    <mergeCell ref="Y224:AA224"/>
    <mergeCell ref="AB224:AC224"/>
    <mergeCell ref="AD224:AE224"/>
    <mergeCell ref="AF224:AM224"/>
    <mergeCell ref="Y223:AA223"/>
    <mergeCell ref="AB223:AC223"/>
    <mergeCell ref="AD223:AE223"/>
    <mergeCell ref="AF223:AM223"/>
    <mergeCell ref="AN223:AR223"/>
    <mergeCell ref="AS223:AU223"/>
    <mergeCell ref="AD222:AE222"/>
    <mergeCell ref="AF222:AM222"/>
    <mergeCell ref="AN222:AR222"/>
    <mergeCell ref="AS222:AU222"/>
    <mergeCell ref="AW222:BB222"/>
    <mergeCell ref="N223:O223"/>
    <mergeCell ref="P223:Q223"/>
    <mergeCell ref="R223:S223"/>
    <mergeCell ref="T223:U223"/>
    <mergeCell ref="V223:X223"/>
    <mergeCell ref="AD225:AE225"/>
    <mergeCell ref="AF225:AM225"/>
    <mergeCell ref="AN225:AR225"/>
    <mergeCell ref="AS225:AU225"/>
    <mergeCell ref="AW225:BB225"/>
    <mergeCell ref="N226:O226"/>
    <mergeCell ref="P226:Q226"/>
    <mergeCell ref="R226:S226"/>
    <mergeCell ref="T226:U226"/>
    <mergeCell ref="V226:X226"/>
    <mergeCell ref="AN224:AR224"/>
    <mergeCell ref="AS224:AU224"/>
    <mergeCell ref="AW224:BB224"/>
    <mergeCell ref="N225:O225"/>
    <mergeCell ref="P225:Q225"/>
    <mergeCell ref="R225:S225"/>
    <mergeCell ref="T225:U225"/>
    <mergeCell ref="V225:X225"/>
    <mergeCell ref="Y225:AA225"/>
    <mergeCell ref="AB225:AC225"/>
    <mergeCell ref="AN227:AR227"/>
    <mergeCell ref="AS227:AU227"/>
    <mergeCell ref="AW227:BB227"/>
    <mergeCell ref="N228:O228"/>
    <mergeCell ref="P228:Q228"/>
    <mergeCell ref="R228:S228"/>
    <mergeCell ref="T228:U228"/>
    <mergeCell ref="V228:X228"/>
    <mergeCell ref="Y228:AA228"/>
    <mergeCell ref="AB228:AC228"/>
    <mergeCell ref="AW226:BB226"/>
    <mergeCell ref="N227:O227"/>
    <mergeCell ref="P227:Q227"/>
    <mergeCell ref="R227:S227"/>
    <mergeCell ref="T227:U227"/>
    <mergeCell ref="V227:X227"/>
    <mergeCell ref="Y227:AA227"/>
    <mergeCell ref="AB227:AC227"/>
    <mergeCell ref="AD227:AE227"/>
    <mergeCell ref="AF227:AM227"/>
    <mergeCell ref="Y226:AA226"/>
    <mergeCell ref="AB226:AC226"/>
    <mergeCell ref="AD226:AE226"/>
    <mergeCell ref="AF226:AM226"/>
    <mergeCell ref="AN226:AR226"/>
    <mergeCell ref="AS226:AU226"/>
    <mergeCell ref="AW229:BB229"/>
    <mergeCell ref="N230:O230"/>
    <mergeCell ref="P230:Q230"/>
    <mergeCell ref="R230:S230"/>
    <mergeCell ref="T230:U230"/>
    <mergeCell ref="V230:X230"/>
    <mergeCell ref="Y230:AA230"/>
    <mergeCell ref="AB230:AC230"/>
    <mergeCell ref="AD230:AE230"/>
    <mergeCell ref="AF230:AM230"/>
    <mergeCell ref="Y229:AA229"/>
    <mergeCell ref="AB229:AC229"/>
    <mergeCell ref="AD229:AE229"/>
    <mergeCell ref="AF229:AM229"/>
    <mergeCell ref="AN229:AR229"/>
    <mergeCell ref="AS229:AU229"/>
    <mergeCell ref="AD228:AE228"/>
    <mergeCell ref="AF228:AM228"/>
    <mergeCell ref="AN228:AR228"/>
    <mergeCell ref="AS228:AU228"/>
    <mergeCell ref="AW228:BB228"/>
    <mergeCell ref="N229:O229"/>
    <mergeCell ref="P229:Q229"/>
    <mergeCell ref="R229:S229"/>
    <mergeCell ref="T229:U229"/>
    <mergeCell ref="V229:X229"/>
    <mergeCell ref="AD231:AE231"/>
    <mergeCell ref="AF231:AM231"/>
    <mergeCell ref="AN231:AR231"/>
    <mergeCell ref="AS231:AU231"/>
    <mergeCell ref="AW231:BB231"/>
    <mergeCell ref="N232:O232"/>
    <mergeCell ref="P232:Q232"/>
    <mergeCell ref="R232:S232"/>
    <mergeCell ref="T232:U232"/>
    <mergeCell ref="V232:X232"/>
    <mergeCell ref="AN230:AR230"/>
    <mergeCell ref="AS230:AU230"/>
    <mergeCell ref="AW230:BB230"/>
    <mergeCell ref="N231:O231"/>
    <mergeCell ref="P231:Q231"/>
    <mergeCell ref="R231:S231"/>
    <mergeCell ref="T231:U231"/>
    <mergeCell ref="V231:X231"/>
    <mergeCell ref="Y231:AA231"/>
    <mergeCell ref="AB231:AC231"/>
    <mergeCell ref="AN233:AR233"/>
    <mergeCell ref="AS233:AU233"/>
    <mergeCell ref="AW233:BB233"/>
    <mergeCell ref="N234:O234"/>
    <mergeCell ref="P234:Q234"/>
    <mergeCell ref="R234:S234"/>
    <mergeCell ref="T234:U234"/>
    <mergeCell ref="V234:X234"/>
    <mergeCell ref="Y234:AA234"/>
    <mergeCell ref="AB234:AC234"/>
    <mergeCell ref="AW232:BB232"/>
    <mergeCell ref="N233:O233"/>
    <mergeCell ref="P233:Q233"/>
    <mergeCell ref="R233:S233"/>
    <mergeCell ref="T233:U233"/>
    <mergeCell ref="V233:X233"/>
    <mergeCell ref="Y233:AA233"/>
    <mergeCell ref="AB233:AC233"/>
    <mergeCell ref="AD233:AE233"/>
    <mergeCell ref="AF233:AM233"/>
    <mergeCell ref="Y232:AA232"/>
    <mergeCell ref="AB232:AC232"/>
    <mergeCell ref="AD232:AE232"/>
    <mergeCell ref="AF232:AM232"/>
    <mergeCell ref="AN232:AR232"/>
    <mergeCell ref="AS232:AU232"/>
    <mergeCell ref="AW235:BB235"/>
    <mergeCell ref="N236:O236"/>
    <mergeCell ref="P236:Q236"/>
    <mergeCell ref="R236:S236"/>
    <mergeCell ref="T236:U236"/>
    <mergeCell ref="V236:X236"/>
    <mergeCell ref="Y236:AA236"/>
    <mergeCell ref="AB236:AC236"/>
    <mergeCell ref="AD236:AE236"/>
    <mergeCell ref="AF236:AM236"/>
    <mergeCell ref="Y235:AA235"/>
    <mergeCell ref="AB235:AC235"/>
    <mergeCell ref="AD235:AE235"/>
    <mergeCell ref="AF235:AM235"/>
    <mergeCell ref="AN235:AR235"/>
    <mergeCell ref="AS235:AU235"/>
    <mergeCell ref="AD234:AE234"/>
    <mergeCell ref="AF234:AM234"/>
    <mergeCell ref="AN234:AR234"/>
    <mergeCell ref="AS234:AU234"/>
    <mergeCell ref="AW234:BB234"/>
    <mergeCell ref="N235:O235"/>
    <mergeCell ref="P235:Q235"/>
    <mergeCell ref="R235:S235"/>
    <mergeCell ref="T235:U235"/>
    <mergeCell ref="V235:X235"/>
    <mergeCell ref="AD237:AE237"/>
    <mergeCell ref="AF237:AM237"/>
    <mergeCell ref="AN237:AR237"/>
    <mergeCell ref="AS237:AU237"/>
    <mergeCell ref="AW237:BB237"/>
    <mergeCell ref="N238:O238"/>
    <mergeCell ref="P238:Q238"/>
    <mergeCell ref="R238:S238"/>
    <mergeCell ref="T238:U238"/>
    <mergeCell ref="V238:X238"/>
    <mergeCell ref="AN236:AR236"/>
    <mergeCell ref="AS236:AU236"/>
    <mergeCell ref="AW236:BB236"/>
    <mergeCell ref="N237:O237"/>
    <mergeCell ref="P237:Q237"/>
    <mergeCell ref="R237:S237"/>
    <mergeCell ref="T237:U237"/>
    <mergeCell ref="V237:X237"/>
    <mergeCell ref="Y237:AA237"/>
    <mergeCell ref="AB237:AC237"/>
    <mergeCell ref="AN239:AR239"/>
    <mergeCell ref="AS239:AU239"/>
    <mergeCell ref="AW239:BB239"/>
    <mergeCell ref="AW238:BB238"/>
    <mergeCell ref="N239:O239"/>
    <mergeCell ref="P239:Q239"/>
    <mergeCell ref="R239:S239"/>
    <mergeCell ref="T239:U239"/>
    <mergeCell ref="V239:X239"/>
    <mergeCell ref="Y239:AA239"/>
    <mergeCell ref="AB239:AC239"/>
    <mergeCell ref="AD239:AE239"/>
    <mergeCell ref="AF239:AM239"/>
    <mergeCell ref="Y238:AA238"/>
    <mergeCell ref="AB238:AC238"/>
    <mergeCell ref="AD238:AE238"/>
    <mergeCell ref="AF238:AM238"/>
    <mergeCell ref="AN238:AR238"/>
    <mergeCell ref="AS238:AU238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241"/>
  <sheetViews>
    <sheetView topLeftCell="AE2" workbookViewId="0">
      <selection activeCell="BK21" sqref="BK21"/>
    </sheetView>
  </sheetViews>
  <sheetFormatPr baseColWidth="10" defaultRowHeight="15" x14ac:dyDescent="0.25"/>
  <cols>
    <col min="1" max="1" width="23.28515625" style="324" customWidth="1"/>
    <col min="2" max="2" width="3.42578125" style="327" customWidth="1"/>
    <col min="3" max="4" width="5" style="327" bestFit="1" customWidth="1"/>
    <col min="5" max="5" width="2" style="327" bestFit="1" customWidth="1"/>
    <col min="6" max="11" width="3.42578125" style="327" customWidth="1"/>
    <col min="12" max="12" width="3.42578125" style="324" customWidth="1"/>
    <col min="13" max="13" width="2.7109375" style="346" customWidth="1"/>
    <col min="14" max="18" width="2.7109375" style="324" customWidth="1"/>
    <col min="19" max="19" width="2.85546875" style="324" customWidth="1"/>
    <col min="20" max="22" width="2.7109375" style="324" customWidth="1"/>
    <col min="23" max="23" width="2.42578125" style="324" customWidth="1"/>
    <col min="24" max="24" width="0.28515625" style="324" customWidth="1"/>
    <col min="25" max="25" width="1" style="324" customWidth="1"/>
    <col min="26" max="26" width="1.7109375" style="324" customWidth="1"/>
    <col min="27" max="39" width="2.7109375" style="324" customWidth="1"/>
    <col min="40" max="40" width="2.42578125" style="324" customWidth="1"/>
    <col min="41" max="41" width="0.28515625" style="324" customWidth="1"/>
    <col min="42" max="42" width="1.85546875" style="324" customWidth="1"/>
    <col min="43" max="43" width="0.7109375" style="324" customWidth="1"/>
    <col min="44" max="47" width="2.7109375" style="324" customWidth="1"/>
    <col min="48" max="48" width="3.28515625" style="324" customWidth="1"/>
    <col min="49" max="49" width="3.140625" style="324" customWidth="1"/>
    <col min="50" max="51" width="2.7109375" style="324" customWidth="1"/>
    <col min="52" max="52" width="0.85546875" style="324" customWidth="1"/>
    <col min="53" max="53" width="0.7109375" style="324" customWidth="1"/>
    <col min="54" max="54" width="1" style="324" customWidth="1"/>
    <col min="55" max="55" width="17.42578125" style="324" bestFit="1" customWidth="1"/>
    <col min="56" max="56" width="15.28515625" style="324" bestFit="1" customWidth="1"/>
    <col min="57" max="57" width="17" style="324" bestFit="1" customWidth="1"/>
    <col min="58" max="58" width="16.42578125" style="324" bestFit="1" customWidth="1"/>
    <col min="59" max="59" width="17.42578125" style="324" bestFit="1" customWidth="1"/>
    <col min="60" max="60" width="18.5703125" style="324" bestFit="1" customWidth="1"/>
    <col min="61" max="61" width="17.5703125" style="324" bestFit="1" customWidth="1"/>
    <col min="62" max="62" width="17.42578125" style="324" bestFit="1" customWidth="1"/>
    <col min="63" max="63" width="16.42578125" style="324" bestFit="1" customWidth="1"/>
    <col min="64" max="64" width="17.5703125" style="324" bestFit="1" customWidth="1"/>
    <col min="65" max="65" width="16.42578125" style="324" bestFit="1" customWidth="1"/>
    <col min="66" max="66" width="15.85546875" style="324" bestFit="1" customWidth="1"/>
    <col min="67" max="67" width="15" style="324" bestFit="1" customWidth="1"/>
    <col min="68" max="68" width="0.5703125" style="324" customWidth="1"/>
    <col min="69" max="16384" width="11.42578125" style="324"/>
  </cols>
  <sheetData>
    <row r="1" spans="1:67" ht="4.1500000000000004" customHeight="1" x14ac:dyDescent="0.25"/>
    <row r="2" spans="1:67" ht="4.1500000000000004" customHeight="1" x14ac:dyDescent="0.25">
      <c r="N2" s="1889"/>
      <c r="O2" s="1889"/>
      <c r="P2" s="1889"/>
      <c r="Q2" s="1889"/>
      <c r="R2" s="1889"/>
      <c r="S2" s="1889"/>
      <c r="T2" s="1889"/>
      <c r="U2" s="1889"/>
      <c r="V2" s="1889"/>
      <c r="W2" s="1889"/>
    </row>
    <row r="3" spans="1:67" ht="14.1" customHeight="1" x14ac:dyDescent="0.25">
      <c r="N3" s="1889"/>
      <c r="O3" s="1889"/>
      <c r="P3" s="1889"/>
      <c r="Q3" s="1889"/>
      <c r="R3" s="1889"/>
      <c r="S3" s="1889"/>
      <c r="T3" s="1889"/>
      <c r="U3" s="1889"/>
      <c r="V3" s="1889"/>
      <c r="W3" s="1889"/>
      <c r="Z3" s="1584" t="s">
        <v>448</v>
      </c>
      <c r="AA3" s="1889"/>
      <c r="AB3" s="1889"/>
      <c r="AC3" s="1889"/>
      <c r="AD3" s="1889"/>
      <c r="AE3" s="1889"/>
      <c r="AF3" s="1889"/>
      <c r="AG3" s="1889"/>
      <c r="AH3" s="1889"/>
      <c r="AI3" s="1889"/>
      <c r="AJ3" s="1889"/>
      <c r="AK3" s="1889"/>
      <c r="AL3" s="1889"/>
      <c r="AM3" s="1889"/>
      <c r="AN3" s="1889"/>
      <c r="AQ3" s="1920" t="s">
        <v>271</v>
      </c>
      <c r="AR3" s="1889"/>
      <c r="AS3" s="1889"/>
      <c r="AT3" s="1889"/>
      <c r="AU3" s="1889"/>
      <c r="AV3" s="1889"/>
      <c r="AW3" s="1889"/>
      <c r="AX3" s="1889"/>
      <c r="AY3" s="1889"/>
      <c r="AZ3" s="1889"/>
      <c r="BB3" s="1921" t="s">
        <v>450</v>
      </c>
      <c r="BC3" s="1889"/>
      <c r="BD3" s="1889"/>
      <c r="BE3" s="1889"/>
      <c r="BF3" s="1889"/>
    </row>
    <row r="4" spans="1:67" ht="7.15" customHeight="1" x14ac:dyDescent="0.25">
      <c r="N4" s="1889"/>
      <c r="O4" s="1889"/>
      <c r="P4" s="1889"/>
      <c r="Q4" s="1889"/>
      <c r="R4" s="1889"/>
      <c r="S4" s="1889"/>
      <c r="T4" s="1889"/>
      <c r="U4" s="1889"/>
      <c r="V4" s="1889"/>
      <c r="W4" s="1889"/>
      <c r="Z4" s="1889"/>
      <c r="AA4" s="1889"/>
      <c r="AB4" s="1889"/>
      <c r="AC4" s="1889"/>
      <c r="AD4" s="1889"/>
      <c r="AE4" s="1889"/>
      <c r="AF4" s="1889"/>
      <c r="AG4" s="1889"/>
      <c r="AH4" s="1889"/>
      <c r="AI4" s="1889"/>
      <c r="AJ4" s="1889"/>
      <c r="AK4" s="1889"/>
      <c r="AL4" s="1889"/>
      <c r="AM4" s="1889"/>
      <c r="AN4" s="1889"/>
    </row>
    <row r="5" spans="1:67" ht="28.35" customHeight="1" x14ac:dyDescent="0.25">
      <c r="N5" s="1889"/>
      <c r="O5" s="1889"/>
      <c r="P5" s="1889"/>
      <c r="Q5" s="1889"/>
      <c r="R5" s="1889"/>
      <c r="S5" s="1889"/>
      <c r="T5" s="1889"/>
      <c r="U5" s="1889"/>
      <c r="V5" s="1889"/>
      <c r="W5" s="1889"/>
      <c r="Z5" s="1889"/>
      <c r="AA5" s="1889"/>
      <c r="AB5" s="1889"/>
      <c r="AC5" s="1889"/>
      <c r="AD5" s="1889"/>
      <c r="AE5" s="1889"/>
      <c r="AF5" s="1889"/>
      <c r="AG5" s="1889"/>
      <c r="AH5" s="1889"/>
      <c r="AI5" s="1889"/>
      <c r="AJ5" s="1889"/>
      <c r="AK5" s="1889"/>
      <c r="AL5" s="1889"/>
      <c r="AM5" s="1889"/>
      <c r="AN5" s="1889"/>
      <c r="AQ5" s="1924" t="s">
        <v>272</v>
      </c>
      <c r="AR5" s="1889"/>
      <c r="AS5" s="1889"/>
      <c r="AT5" s="1889"/>
      <c r="AU5" s="1889"/>
      <c r="AV5" s="1889"/>
      <c r="AW5" s="1889"/>
      <c r="AX5" s="1889"/>
      <c r="AY5" s="1889"/>
      <c r="AZ5" s="1889"/>
      <c r="BB5" s="1925" t="s">
        <v>273</v>
      </c>
      <c r="BC5" s="1889"/>
      <c r="BD5" s="1889"/>
      <c r="BE5" s="1889"/>
      <c r="BF5" s="1889"/>
    </row>
    <row r="6" spans="1:67" ht="2.85" customHeight="1" x14ac:dyDescent="0.25">
      <c r="N6" s="1889"/>
      <c r="O6" s="1889"/>
      <c r="P6" s="1889"/>
      <c r="Q6" s="1889"/>
      <c r="R6" s="1889"/>
      <c r="S6" s="1889"/>
      <c r="T6" s="1889"/>
      <c r="U6" s="1889"/>
      <c r="V6" s="1889"/>
      <c r="W6" s="1889"/>
      <c r="AQ6" s="1889"/>
      <c r="AR6" s="1889"/>
      <c r="AS6" s="1889"/>
      <c r="AT6" s="1889"/>
      <c r="AU6" s="1889"/>
      <c r="AV6" s="1889"/>
      <c r="AW6" s="1889"/>
      <c r="AX6" s="1889"/>
      <c r="AY6" s="1889"/>
      <c r="AZ6" s="1889"/>
      <c r="BB6" s="1889"/>
      <c r="BC6" s="1889"/>
      <c r="BD6" s="1889"/>
      <c r="BE6" s="1889"/>
      <c r="BF6" s="1889"/>
    </row>
    <row r="7" spans="1:67" x14ac:dyDescent="0.25">
      <c r="AQ7" s="1889"/>
      <c r="AR7" s="1889"/>
      <c r="AS7" s="1889"/>
      <c r="AT7" s="1889"/>
      <c r="AU7" s="1889"/>
      <c r="AV7" s="1889"/>
      <c r="AW7" s="1889"/>
      <c r="AX7" s="1889"/>
      <c r="AY7" s="1889"/>
      <c r="AZ7" s="1889"/>
      <c r="BB7" s="1889"/>
      <c r="BC7" s="1889"/>
      <c r="BD7" s="1889"/>
      <c r="BE7" s="1889"/>
      <c r="BF7" s="1889"/>
    </row>
    <row r="8" spans="1:67" ht="7.15" customHeight="1" x14ac:dyDescent="0.25"/>
    <row r="9" spans="1:67" ht="14.1" customHeight="1" x14ac:dyDescent="0.25">
      <c r="AQ9" s="1924" t="s">
        <v>274</v>
      </c>
      <c r="AR9" s="1889"/>
      <c r="AS9" s="1889"/>
      <c r="AT9" s="1889"/>
      <c r="AU9" s="1889"/>
      <c r="AV9" s="1889"/>
      <c r="AW9" s="1889"/>
      <c r="AX9" s="1889"/>
      <c r="AY9" s="1889"/>
      <c r="AZ9" s="1889"/>
      <c r="BB9" s="1925" t="s">
        <v>451</v>
      </c>
      <c r="BC9" s="1889"/>
      <c r="BD9" s="1889"/>
      <c r="BE9" s="1889"/>
      <c r="BF9" s="1889"/>
    </row>
    <row r="10" spans="1:67" ht="0" hidden="1" customHeight="1" x14ac:dyDescent="0.25"/>
    <row r="11" spans="1:67" ht="19.899999999999999" customHeight="1" x14ac:dyDescent="0.25"/>
    <row r="12" spans="1:67" ht="0" hidden="1" customHeight="1" x14ac:dyDescent="0.25"/>
    <row r="13" spans="1:67" ht="8.65" customHeight="1" x14ac:dyDescent="0.25"/>
    <row r="14" spans="1:67" x14ac:dyDescent="0.25">
      <c r="N14" s="1928" t="s">
        <v>275</v>
      </c>
      <c r="O14" s="1915"/>
      <c r="P14" s="1915"/>
      <c r="Q14" s="1915"/>
      <c r="R14" s="1916"/>
      <c r="S14" s="1929" t="s">
        <v>449</v>
      </c>
      <c r="T14" s="1915"/>
      <c r="U14" s="1916"/>
      <c r="V14" s="1928" t="s">
        <v>276</v>
      </c>
      <c r="W14" s="1915"/>
      <c r="X14" s="1915"/>
      <c r="Y14" s="1915"/>
      <c r="Z14" s="1915"/>
      <c r="AA14" s="1915"/>
      <c r="AB14" s="1915"/>
      <c r="AC14" s="1916"/>
      <c r="AD14" s="1930" t="s">
        <v>277</v>
      </c>
      <c r="AE14" s="1915"/>
      <c r="AF14" s="1915"/>
      <c r="AG14" s="1915"/>
      <c r="AH14" s="1915"/>
      <c r="AI14" s="1915"/>
      <c r="AJ14" s="1916"/>
      <c r="AK14" s="1928" t="s">
        <v>278</v>
      </c>
      <c r="AL14" s="1915"/>
      <c r="AM14" s="1915"/>
      <c r="AN14" s="1915"/>
      <c r="AO14" s="1915"/>
      <c r="AP14" s="1915"/>
      <c r="AQ14" s="1916"/>
      <c r="AR14" s="1930" t="s">
        <v>452</v>
      </c>
      <c r="AS14" s="1915"/>
      <c r="AT14" s="1915"/>
      <c r="AU14" s="1915"/>
      <c r="AV14" s="1915"/>
      <c r="AW14" s="1916"/>
      <c r="AX14" s="323" t="s">
        <v>269</v>
      </c>
      <c r="AY14" s="323" t="s">
        <v>269</v>
      </c>
      <c r="AZ14" s="1888" t="s">
        <v>269</v>
      </c>
      <c r="BA14" s="1889"/>
      <c r="BB14" s="1889"/>
      <c r="BC14" s="362">
        <f>+BC21+BC58+BC128+BC129+BC130+BC150+BC151+BC152</f>
        <v>473404362489</v>
      </c>
      <c r="BD14" s="362">
        <f t="shared" ref="BD14:BO14" si="0">+BD21+BD58+BD128+BD129+BD130+BD150+BD151+BD152</f>
        <v>2579096862</v>
      </c>
      <c r="BE14" s="362">
        <f t="shared" si="0"/>
        <v>52830449686.440002</v>
      </c>
      <c r="BF14" s="362">
        <f t="shared" si="0"/>
        <v>-565000000</v>
      </c>
      <c r="BG14" s="362">
        <f t="shared" si="0"/>
        <v>22908306472.77</v>
      </c>
      <c r="BH14" s="362">
        <f t="shared" si="0"/>
        <v>-20329209610.77</v>
      </c>
      <c r="BI14" s="362">
        <f t="shared" si="0"/>
        <v>34067036410.43</v>
      </c>
      <c r="BJ14" s="362">
        <f t="shared" si="0"/>
        <v>-11158729937.66</v>
      </c>
      <c r="BK14" s="362">
        <f t="shared" si="0"/>
        <v>34116613033.43</v>
      </c>
      <c r="BL14" s="362">
        <f t="shared" si="0"/>
        <v>-49576623</v>
      </c>
      <c r="BM14" s="362">
        <f t="shared" si="0"/>
        <v>30780978987.43</v>
      </c>
      <c r="BN14" s="362">
        <f t="shared" si="0"/>
        <v>3335634046</v>
      </c>
      <c r="BO14" s="362">
        <f t="shared" si="0"/>
        <v>79139283</v>
      </c>
    </row>
    <row r="15" spans="1:67" x14ac:dyDescent="0.25">
      <c r="N15" s="1926" t="s">
        <v>279</v>
      </c>
      <c r="O15" s="1915"/>
      <c r="P15" s="1915"/>
      <c r="Q15" s="1915"/>
      <c r="R15" s="1915"/>
      <c r="S15" s="1916"/>
      <c r="T15" s="1927" t="s">
        <v>273</v>
      </c>
      <c r="U15" s="1915"/>
      <c r="V15" s="1915"/>
      <c r="W15" s="1915"/>
      <c r="X15" s="1915"/>
      <c r="Y15" s="1915"/>
      <c r="Z15" s="1915"/>
      <c r="AA15" s="1915"/>
      <c r="AB15" s="1915"/>
      <c r="AC15" s="1915"/>
      <c r="AD15" s="1915"/>
      <c r="AE15" s="1915"/>
      <c r="AF15" s="1915"/>
      <c r="AG15" s="1915"/>
      <c r="AH15" s="1915"/>
      <c r="AI15" s="1915"/>
      <c r="AJ15" s="1915"/>
      <c r="AK15" s="1915"/>
      <c r="AL15" s="1915"/>
      <c r="AM15" s="1915"/>
      <c r="AN15" s="1915"/>
      <c r="AO15" s="1915"/>
      <c r="AP15" s="1915"/>
      <c r="AQ15" s="1915"/>
      <c r="AR15" s="1915"/>
      <c r="AS15" s="1915"/>
      <c r="AT15" s="1916"/>
      <c r="AU15" s="326" t="s">
        <v>269</v>
      </c>
      <c r="AV15" s="326" t="s">
        <v>269</v>
      </c>
      <c r="AW15" s="326" t="s">
        <v>269</v>
      </c>
      <c r="AX15" s="326" t="s">
        <v>269</v>
      </c>
      <c r="AY15" s="326" t="s">
        <v>269</v>
      </c>
      <c r="AZ15" s="1890" t="s">
        <v>269</v>
      </c>
      <c r="BA15" s="1994"/>
      <c r="BB15" s="1994"/>
      <c r="BC15" s="323" t="s">
        <v>269</v>
      </c>
      <c r="BD15" s="323" t="s">
        <v>269</v>
      </c>
      <c r="BE15" s="323" t="s">
        <v>269</v>
      </c>
      <c r="BF15" s="323" t="s">
        <v>269</v>
      </c>
      <c r="BG15" s="323" t="s">
        <v>269</v>
      </c>
      <c r="BH15" s="323" t="s">
        <v>269</v>
      </c>
      <c r="BI15" s="323" t="s">
        <v>269</v>
      </c>
      <c r="BJ15" s="323" t="s">
        <v>269</v>
      </c>
      <c r="BK15" s="323" t="s">
        <v>269</v>
      </c>
      <c r="BL15" s="323" t="s">
        <v>269</v>
      </c>
      <c r="BM15" s="323" t="s">
        <v>269</v>
      </c>
      <c r="BN15" s="323" t="s">
        <v>269</v>
      </c>
      <c r="BO15" s="323" t="s">
        <v>269</v>
      </c>
    </row>
    <row r="16" spans="1:67" s="331" customFormat="1" ht="15" customHeight="1" x14ac:dyDescent="0.25">
      <c r="A16" s="324">
        <v>1</v>
      </c>
      <c r="B16" s="327">
        <f>+A16+1</f>
        <v>2</v>
      </c>
      <c r="C16" s="327">
        <f t="shared" ref="C16:BN16" si="1">+B16+1</f>
        <v>3</v>
      </c>
      <c r="D16" s="327">
        <f t="shared" si="1"/>
        <v>4</v>
      </c>
      <c r="E16" s="327">
        <f t="shared" si="1"/>
        <v>5</v>
      </c>
      <c r="F16" s="327">
        <f t="shared" si="1"/>
        <v>6</v>
      </c>
      <c r="G16" s="327">
        <f t="shared" si="1"/>
        <v>7</v>
      </c>
      <c r="H16" s="327">
        <f t="shared" si="1"/>
        <v>8</v>
      </c>
      <c r="I16" s="327">
        <f t="shared" si="1"/>
        <v>9</v>
      </c>
      <c r="J16" s="327">
        <f t="shared" si="1"/>
        <v>10</v>
      </c>
      <c r="K16" s="327">
        <f t="shared" si="1"/>
        <v>11</v>
      </c>
      <c r="L16" s="327">
        <f t="shared" si="1"/>
        <v>12</v>
      </c>
      <c r="M16" s="327">
        <f t="shared" si="1"/>
        <v>13</v>
      </c>
      <c r="N16" s="327">
        <f t="shared" si="1"/>
        <v>14</v>
      </c>
      <c r="O16" s="327">
        <f t="shared" si="1"/>
        <v>15</v>
      </c>
      <c r="P16" s="327">
        <f t="shared" si="1"/>
        <v>16</v>
      </c>
      <c r="Q16" s="327">
        <f t="shared" si="1"/>
        <v>17</v>
      </c>
      <c r="R16" s="327">
        <f t="shared" si="1"/>
        <v>18</v>
      </c>
      <c r="S16" s="327">
        <f t="shared" si="1"/>
        <v>19</v>
      </c>
      <c r="T16" s="327">
        <f t="shared" si="1"/>
        <v>20</v>
      </c>
      <c r="U16" s="327">
        <f t="shared" si="1"/>
        <v>21</v>
      </c>
      <c r="V16" s="327">
        <f t="shared" si="1"/>
        <v>22</v>
      </c>
      <c r="W16" s="327">
        <f t="shared" si="1"/>
        <v>23</v>
      </c>
      <c r="X16" s="327">
        <f t="shared" si="1"/>
        <v>24</v>
      </c>
      <c r="Y16" s="327">
        <f t="shared" si="1"/>
        <v>25</v>
      </c>
      <c r="Z16" s="327">
        <f t="shared" si="1"/>
        <v>26</v>
      </c>
      <c r="AA16" s="327">
        <f t="shared" si="1"/>
        <v>27</v>
      </c>
      <c r="AB16" s="327">
        <f t="shared" si="1"/>
        <v>28</v>
      </c>
      <c r="AC16" s="327">
        <f t="shared" si="1"/>
        <v>29</v>
      </c>
      <c r="AD16" s="327">
        <f t="shared" si="1"/>
        <v>30</v>
      </c>
      <c r="AE16" s="327">
        <f t="shared" si="1"/>
        <v>31</v>
      </c>
      <c r="AF16" s="327">
        <f t="shared" si="1"/>
        <v>32</v>
      </c>
      <c r="AG16" s="327">
        <f t="shared" si="1"/>
        <v>33</v>
      </c>
      <c r="AH16" s="327">
        <f t="shared" si="1"/>
        <v>34</v>
      </c>
      <c r="AI16" s="327">
        <f t="shared" si="1"/>
        <v>35</v>
      </c>
      <c r="AJ16" s="327">
        <f t="shared" si="1"/>
        <v>36</v>
      </c>
      <c r="AK16" s="327">
        <f t="shared" si="1"/>
        <v>37</v>
      </c>
      <c r="AL16" s="327">
        <f t="shared" si="1"/>
        <v>38</v>
      </c>
      <c r="AM16" s="327">
        <f t="shared" si="1"/>
        <v>39</v>
      </c>
      <c r="AN16" s="327">
        <f t="shared" si="1"/>
        <v>40</v>
      </c>
      <c r="AO16" s="327">
        <f t="shared" si="1"/>
        <v>41</v>
      </c>
      <c r="AP16" s="327">
        <f t="shared" si="1"/>
        <v>42</v>
      </c>
      <c r="AQ16" s="327">
        <f t="shared" si="1"/>
        <v>43</v>
      </c>
      <c r="AR16" s="327">
        <f t="shared" si="1"/>
        <v>44</v>
      </c>
      <c r="AS16" s="327">
        <f t="shared" si="1"/>
        <v>45</v>
      </c>
      <c r="AT16" s="327">
        <f t="shared" si="1"/>
        <v>46</v>
      </c>
      <c r="AU16" s="327">
        <f t="shared" si="1"/>
        <v>47</v>
      </c>
      <c r="AV16" s="327">
        <f t="shared" si="1"/>
        <v>48</v>
      </c>
      <c r="AW16" s="327">
        <f t="shared" si="1"/>
        <v>49</v>
      </c>
      <c r="AX16" s="327">
        <f t="shared" si="1"/>
        <v>50</v>
      </c>
      <c r="AY16" s="327">
        <f t="shared" si="1"/>
        <v>51</v>
      </c>
      <c r="AZ16" s="327">
        <f t="shared" si="1"/>
        <v>52</v>
      </c>
      <c r="BA16" s="327">
        <f t="shared" si="1"/>
        <v>53</v>
      </c>
      <c r="BB16" s="327">
        <f t="shared" si="1"/>
        <v>54</v>
      </c>
      <c r="BC16" s="327">
        <f t="shared" si="1"/>
        <v>55</v>
      </c>
      <c r="BD16" s="327">
        <f t="shared" si="1"/>
        <v>56</v>
      </c>
      <c r="BE16" s="327">
        <f t="shared" si="1"/>
        <v>57</v>
      </c>
      <c r="BF16" s="327">
        <f t="shared" si="1"/>
        <v>58</v>
      </c>
      <c r="BG16" s="327">
        <f t="shared" si="1"/>
        <v>59</v>
      </c>
      <c r="BH16" s="327">
        <f t="shared" si="1"/>
        <v>60</v>
      </c>
      <c r="BI16" s="327">
        <f t="shared" si="1"/>
        <v>61</v>
      </c>
      <c r="BJ16" s="327">
        <f t="shared" si="1"/>
        <v>62</v>
      </c>
      <c r="BK16" s="327">
        <f t="shared" si="1"/>
        <v>63</v>
      </c>
      <c r="BL16" s="327">
        <f t="shared" si="1"/>
        <v>64</v>
      </c>
      <c r="BM16" s="327">
        <f t="shared" si="1"/>
        <v>65</v>
      </c>
      <c r="BN16" s="327">
        <f t="shared" si="1"/>
        <v>66</v>
      </c>
      <c r="BO16" s="327">
        <f>+BN16+1</f>
        <v>67</v>
      </c>
    </row>
    <row r="17" spans="1:67" ht="42" customHeight="1" x14ac:dyDescent="0.25">
      <c r="A17" s="353" t="s">
        <v>457</v>
      </c>
      <c r="B17" s="351"/>
      <c r="N17" s="1914" t="s">
        <v>280</v>
      </c>
      <c r="O17" s="1916"/>
      <c r="P17" s="1913" t="s">
        <v>281</v>
      </c>
      <c r="Q17" s="1916"/>
      <c r="R17" s="1914" t="s">
        <v>282</v>
      </c>
      <c r="S17" s="1916"/>
      <c r="T17" s="1914" t="s">
        <v>283</v>
      </c>
      <c r="U17" s="1916"/>
      <c r="V17" s="1914" t="s">
        <v>284</v>
      </c>
      <c r="W17" s="1915"/>
      <c r="X17" s="1916"/>
      <c r="Y17" s="1914" t="s">
        <v>285</v>
      </c>
      <c r="Z17" s="1915"/>
      <c r="AA17" s="1916"/>
      <c r="AB17" s="1914" t="s">
        <v>286</v>
      </c>
      <c r="AC17" s="1916"/>
      <c r="AD17" s="1914" t="s">
        <v>287</v>
      </c>
      <c r="AE17" s="1916"/>
      <c r="AF17" s="1914" t="s">
        <v>288</v>
      </c>
      <c r="AG17" s="1915"/>
      <c r="AH17" s="1915"/>
      <c r="AI17" s="1915"/>
      <c r="AJ17" s="1915"/>
      <c r="AK17" s="1915"/>
      <c r="AL17" s="1915"/>
      <c r="AM17" s="1916"/>
      <c r="AN17" s="1914" t="s">
        <v>289</v>
      </c>
      <c r="AO17" s="1915"/>
      <c r="AP17" s="1915"/>
      <c r="AQ17" s="1915"/>
      <c r="AR17" s="1916"/>
      <c r="AS17" s="1914" t="s">
        <v>290</v>
      </c>
      <c r="AT17" s="1915"/>
      <c r="AU17" s="1916"/>
      <c r="AV17" s="325" t="s">
        <v>291</v>
      </c>
      <c r="AW17" s="1914" t="s">
        <v>292</v>
      </c>
      <c r="AX17" s="1915"/>
      <c r="AY17" s="1915"/>
      <c r="AZ17" s="1915"/>
      <c r="BA17" s="1915"/>
      <c r="BB17" s="1916"/>
      <c r="BC17" s="325" t="s">
        <v>293</v>
      </c>
      <c r="BD17" s="325" t="s">
        <v>294</v>
      </c>
      <c r="BE17" s="325" t="s">
        <v>295</v>
      </c>
      <c r="BF17" s="325" t="s">
        <v>296</v>
      </c>
      <c r="BG17" s="325" t="s">
        <v>297</v>
      </c>
      <c r="BH17" s="325" t="s">
        <v>298</v>
      </c>
      <c r="BI17" s="325" t="s">
        <v>299</v>
      </c>
      <c r="BJ17" s="325" t="s">
        <v>300</v>
      </c>
      <c r="BK17" s="325" t="s">
        <v>301</v>
      </c>
      <c r="BL17" s="325" t="s">
        <v>302</v>
      </c>
      <c r="BM17" s="325" t="s">
        <v>303</v>
      </c>
      <c r="BN17" s="325" t="s">
        <v>304</v>
      </c>
      <c r="BO17" s="325" t="s">
        <v>305</v>
      </c>
    </row>
    <row r="18" spans="1:67" ht="15.6" customHeight="1" x14ac:dyDescent="0.25">
      <c r="N18" s="1603" t="s">
        <v>35</v>
      </c>
      <c r="O18" s="1889"/>
      <c r="P18" s="1603"/>
      <c r="Q18" s="1889"/>
      <c r="R18" s="1603"/>
      <c r="S18" s="1889"/>
      <c r="T18" s="1603"/>
      <c r="U18" s="1889"/>
      <c r="V18" s="1992"/>
      <c r="W18" s="1993"/>
      <c r="X18" s="1993"/>
      <c r="Y18" s="1992"/>
      <c r="Z18" s="1993"/>
      <c r="AA18" s="1993"/>
      <c r="AB18" s="1603"/>
      <c r="AC18" s="1889"/>
      <c r="AD18" s="1603"/>
      <c r="AE18" s="1889"/>
      <c r="AF18" s="1605" t="s">
        <v>24</v>
      </c>
      <c r="AG18" s="1889"/>
      <c r="AH18" s="1889"/>
      <c r="AI18" s="1889"/>
      <c r="AJ18" s="1889"/>
      <c r="AK18" s="1889"/>
      <c r="AL18" s="1889"/>
      <c r="AM18" s="1889"/>
      <c r="AN18" s="1603" t="s">
        <v>306</v>
      </c>
      <c r="AO18" s="1889"/>
      <c r="AP18" s="1889"/>
      <c r="AQ18" s="1889"/>
      <c r="AR18" s="1889"/>
      <c r="AS18" s="1603" t="s">
        <v>307</v>
      </c>
      <c r="AT18" s="1889"/>
      <c r="AU18" s="1889"/>
      <c r="AV18" s="317" t="s">
        <v>86</v>
      </c>
      <c r="AW18" s="1604" t="s">
        <v>308</v>
      </c>
      <c r="AX18" s="1889"/>
      <c r="AY18" s="1889"/>
      <c r="AZ18" s="1889"/>
      <c r="BA18" s="1889"/>
      <c r="BB18" s="1889"/>
      <c r="BC18" s="318">
        <v>365435716667</v>
      </c>
      <c r="BD18" s="318">
        <v>513851917</v>
      </c>
      <c r="BE18" s="318">
        <v>1209214714.4400001</v>
      </c>
      <c r="BF18" s="318">
        <v>-565000000</v>
      </c>
      <c r="BG18" s="318">
        <v>21679503276.77</v>
      </c>
      <c r="BH18" s="318">
        <v>-21165651359.77</v>
      </c>
      <c r="BI18" s="318">
        <v>32793083596.43</v>
      </c>
      <c r="BJ18" s="318">
        <v>-11113580319.66</v>
      </c>
      <c r="BK18" s="318">
        <v>32804087393.43</v>
      </c>
      <c r="BL18" s="318">
        <v>-11003797</v>
      </c>
      <c r="BM18" s="318">
        <v>29473424347.43</v>
      </c>
      <c r="BN18" s="318">
        <v>3330663046</v>
      </c>
      <c r="BO18" s="318">
        <v>78917023</v>
      </c>
    </row>
    <row r="19" spans="1:67" x14ac:dyDescent="0.25">
      <c r="N19" s="1603" t="s">
        <v>35</v>
      </c>
      <c r="O19" s="1889"/>
      <c r="P19" s="1603"/>
      <c r="Q19" s="1889"/>
      <c r="R19" s="1603"/>
      <c r="S19" s="1889"/>
      <c r="T19" s="1603"/>
      <c r="U19" s="1889"/>
      <c r="V19" s="1603"/>
      <c r="W19" s="1889"/>
      <c r="X19" s="1889"/>
      <c r="Y19" s="1603"/>
      <c r="Z19" s="1889"/>
      <c r="AA19" s="1889"/>
      <c r="AB19" s="1603"/>
      <c r="AC19" s="1889"/>
      <c r="AD19" s="1603"/>
      <c r="AE19" s="1889"/>
      <c r="AF19" s="1605" t="s">
        <v>24</v>
      </c>
      <c r="AG19" s="1889"/>
      <c r="AH19" s="1889"/>
      <c r="AI19" s="1889"/>
      <c r="AJ19" s="1889"/>
      <c r="AK19" s="1889"/>
      <c r="AL19" s="1889"/>
      <c r="AM19" s="1889"/>
      <c r="AN19" s="1603" t="s">
        <v>306</v>
      </c>
      <c r="AO19" s="1889"/>
      <c r="AP19" s="1889"/>
      <c r="AQ19" s="1889"/>
      <c r="AR19" s="1889"/>
      <c r="AS19" s="1603" t="s">
        <v>309</v>
      </c>
      <c r="AT19" s="1889"/>
      <c r="AU19" s="1889"/>
      <c r="AV19" s="317" t="s">
        <v>101</v>
      </c>
      <c r="AW19" s="1604" t="s">
        <v>310</v>
      </c>
      <c r="AX19" s="1889"/>
      <c r="AY19" s="1889"/>
      <c r="AZ19" s="1889"/>
      <c r="BA19" s="1889"/>
      <c r="BB19" s="1889"/>
      <c r="BC19" s="318">
        <v>519000000</v>
      </c>
      <c r="BD19" s="319">
        <v>0</v>
      </c>
      <c r="BE19" s="318">
        <v>519000000</v>
      </c>
      <c r="BF19" s="319">
        <v>0</v>
      </c>
      <c r="BG19" s="319">
        <v>0</v>
      </c>
      <c r="BH19" s="319">
        <v>0</v>
      </c>
      <c r="BI19" s="319">
        <v>0</v>
      </c>
      <c r="BJ19" s="319">
        <v>0</v>
      </c>
      <c r="BK19" s="319">
        <v>0</v>
      </c>
      <c r="BL19" s="319">
        <v>0</v>
      </c>
      <c r="BM19" s="319">
        <v>0</v>
      </c>
      <c r="BN19" s="319">
        <v>0</v>
      </c>
      <c r="BO19" s="319">
        <v>0</v>
      </c>
    </row>
    <row r="20" spans="1:67" ht="14.45" customHeight="1" x14ac:dyDescent="0.25">
      <c r="N20" s="1603" t="s">
        <v>35</v>
      </c>
      <c r="O20" s="1889"/>
      <c r="P20" s="1603"/>
      <c r="Q20" s="1889"/>
      <c r="R20" s="1603"/>
      <c r="S20" s="1889"/>
      <c r="T20" s="1603"/>
      <c r="U20" s="1889"/>
      <c r="V20" s="1603"/>
      <c r="W20" s="1889"/>
      <c r="X20" s="1889"/>
      <c r="Y20" s="1603"/>
      <c r="Z20" s="1889"/>
      <c r="AA20" s="1889"/>
      <c r="AB20" s="1603"/>
      <c r="AC20" s="1889"/>
      <c r="AD20" s="1603"/>
      <c r="AE20" s="1889"/>
      <c r="AF20" s="1605" t="s">
        <v>24</v>
      </c>
      <c r="AG20" s="1889"/>
      <c r="AH20" s="1889"/>
      <c r="AI20" s="1889"/>
      <c r="AJ20" s="1889"/>
      <c r="AK20" s="1889"/>
      <c r="AL20" s="1889"/>
      <c r="AM20" s="1889"/>
      <c r="AN20" s="1603" t="s">
        <v>306</v>
      </c>
      <c r="AO20" s="1889"/>
      <c r="AP20" s="1889"/>
      <c r="AQ20" s="1889"/>
      <c r="AR20" s="1889"/>
      <c r="AS20" s="1603" t="s">
        <v>309</v>
      </c>
      <c r="AT20" s="1889"/>
      <c r="AU20" s="1889"/>
      <c r="AV20" s="317" t="s">
        <v>44</v>
      </c>
      <c r="AW20" s="1604" t="s">
        <v>311</v>
      </c>
      <c r="AX20" s="1889"/>
      <c r="AY20" s="1889"/>
      <c r="AZ20" s="1889"/>
      <c r="BA20" s="1889"/>
      <c r="BB20" s="1889"/>
      <c r="BC20" s="318">
        <v>66513900000</v>
      </c>
      <c r="BD20" s="318">
        <v>1564844945</v>
      </c>
      <c r="BE20" s="318">
        <v>46452914074</v>
      </c>
      <c r="BF20" s="319">
        <v>0</v>
      </c>
      <c r="BG20" s="318">
        <v>573471557</v>
      </c>
      <c r="BH20" s="318">
        <v>991373388</v>
      </c>
      <c r="BI20" s="318">
        <v>154925237</v>
      </c>
      <c r="BJ20" s="318">
        <v>418546320</v>
      </c>
      <c r="BK20" s="318">
        <v>262094813</v>
      </c>
      <c r="BL20" s="318">
        <v>-107169576</v>
      </c>
      <c r="BM20" s="318">
        <v>262094813</v>
      </c>
      <c r="BN20" s="319">
        <v>0</v>
      </c>
      <c r="BO20" s="319">
        <v>0</v>
      </c>
    </row>
    <row r="21" spans="1:67" x14ac:dyDescent="0.25">
      <c r="N21" s="1603" t="s">
        <v>35</v>
      </c>
      <c r="O21" s="1889"/>
      <c r="P21" s="1603" t="s">
        <v>312</v>
      </c>
      <c r="Q21" s="1889"/>
      <c r="R21" s="1603"/>
      <c r="S21" s="1889"/>
      <c r="T21" s="1603"/>
      <c r="U21" s="1889"/>
      <c r="V21" s="1603"/>
      <c r="W21" s="1889"/>
      <c r="X21" s="1889"/>
      <c r="Y21" s="1603"/>
      <c r="Z21" s="1889"/>
      <c r="AA21" s="1889"/>
      <c r="AB21" s="1603"/>
      <c r="AC21" s="1889"/>
      <c r="AD21" s="1603"/>
      <c r="AE21" s="1889"/>
      <c r="AF21" s="1605" t="s">
        <v>23</v>
      </c>
      <c r="AG21" s="1889"/>
      <c r="AH21" s="1889"/>
      <c r="AI21" s="1889"/>
      <c r="AJ21" s="1889"/>
      <c r="AK21" s="1889"/>
      <c r="AL21" s="1889"/>
      <c r="AM21" s="1889"/>
      <c r="AN21" s="1603" t="s">
        <v>306</v>
      </c>
      <c r="AO21" s="1889"/>
      <c r="AP21" s="1889"/>
      <c r="AQ21" s="1889"/>
      <c r="AR21" s="1889"/>
      <c r="AS21" s="1603" t="s">
        <v>307</v>
      </c>
      <c r="AT21" s="1889"/>
      <c r="AU21" s="1889"/>
      <c r="AV21" s="317" t="s">
        <v>86</v>
      </c>
      <c r="AW21" s="1604" t="s">
        <v>308</v>
      </c>
      <c r="AX21" s="1889"/>
      <c r="AY21" s="1889"/>
      <c r="AZ21" s="1889"/>
      <c r="BA21" s="1889"/>
      <c r="BB21" s="1889"/>
      <c r="BC21" s="318">
        <v>151005016667</v>
      </c>
      <c r="BD21" s="319">
        <v>0</v>
      </c>
      <c r="BE21" s="318">
        <v>70997571</v>
      </c>
      <c r="BF21" s="319">
        <v>0</v>
      </c>
      <c r="BG21" s="318">
        <v>16309758997</v>
      </c>
      <c r="BH21" s="318">
        <v>-16309758997</v>
      </c>
      <c r="BI21" s="318">
        <v>16492712046</v>
      </c>
      <c r="BJ21" s="318">
        <v>-182953049</v>
      </c>
      <c r="BK21" s="318">
        <v>16512471340</v>
      </c>
      <c r="BL21" s="318">
        <v>-19759294</v>
      </c>
      <c r="BM21" s="318">
        <v>13198406249</v>
      </c>
      <c r="BN21" s="318">
        <v>3314065091</v>
      </c>
      <c r="BO21" s="318">
        <v>75976089</v>
      </c>
    </row>
    <row r="22" spans="1:67" x14ac:dyDescent="0.25">
      <c r="N22" s="1603" t="s">
        <v>35</v>
      </c>
      <c r="O22" s="1889"/>
      <c r="P22" s="1603" t="s">
        <v>312</v>
      </c>
      <c r="Q22" s="1889"/>
      <c r="R22" s="1603" t="s">
        <v>313</v>
      </c>
      <c r="S22" s="1889"/>
      <c r="T22" s="1603"/>
      <c r="U22" s="1889"/>
      <c r="V22" s="1603"/>
      <c r="W22" s="1889"/>
      <c r="X22" s="1889"/>
      <c r="Y22" s="1603"/>
      <c r="Z22" s="1889"/>
      <c r="AA22" s="1889"/>
      <c r="AB22" s="1603"/>
      <c r="AC22" s="1889"/>
      <c r="AD22" s="1603"/>
      <c r="AE22" s="1889"/>
      <c r="AF22" s="1605" t="s">
        <v>23</v>
      </c>
      <c r="AG22" s="1889"/>
      <c r="AH22" s="1889"/>
      <c r="AI22" s="1889"/>
      <c r="AJ22" s="1889"/>
      <c r="AK22" s="1889"/>
      <c r="AL22" s="1889"/>
      <c r="AM22" s="1889"/>
      <c r="AN22" s="1603" t="s">
        <v>306</v>
      </c>
      <c r="AO22" s="1889"/>
      <c r="AP22" s="1889"/>
      <c r="AQ22" s="1889"/>
      <c r="AR22" s="1889"/>
      <c r="AS22" s="1603" t="s">
        <v>307</v>
      </c>
      <c r="AT22" s="1889"/>
      <c r="AU22" s="1889"/>
      <c r="AV22" s="317" t="s">
        <v>86</v>
      </c>
      <c r="AW22" s="1604" t="s">
        <v>308</v>
      </c>
      <c r="AX22" s="1889"/>
      <c r="AY22" s="1889"/>
      <c r="AZ22" s="1889"/>
      <c r="BA22" s="1889"/>
      <c r="BB22" s="1889"/>
      <c r="BC22" s="318">
        <v>151005016667</v>
      </c>
      <c r="BD22" s="319">
        <v>0</v>
      </c>
      <c r="BE22" s="318">
        <v>70997571</v>
      </c>
      <c r="BF22" s="319">
        <v>0</v>
      </c>
      <c r="BG22" s="318">
        <v>16309758997</v>
      </c>
      <c r="BH22" s="318">
        <v>-16309758997</v>
      </c>
      <c r="BI22" s="318">
        <v>16492712046</v>
      </c>
      <c r="BJ22" s="318">
        <v>-182953049</v>
      </c>
      <c r="BK22" s="318">
        <v>16512471340</v>
      </c>
      <c r="BL22" s="318">
        <v>-19759294</v>
      </c>
      <c r="BM22" s="318">
        <v>13198406249</v>
      </c>
      <c r="BN22" s="318">
        <v>3314065091</v>
      </c>
      <c r="BO22" s="318">
        <v>75976089</v>
      </c>
    </row>
    <row r="23" spans="1:67" x14ac:dyDescent="0.25">
      <c r="N23" s="1603" t="s">
        <v>35</v>
      </c>
      <c r="O23" s="1889"/>
      <c r="P23" s="1603" t="s">
        <v>312</v>
      </c>
      <c r="Q23" s="1889"/>
      <c r="R23" s="1603" t="s">
        <v>313</v>
      </c>
      <c r="S23" s="1889"/>
      <c r="T23" s="1603" t="s">
        <v>312</v>
      </c>
      <c r="U23" s="1889"/>
      <c r="V23" s="1603"/>
      <c r="W23" s="1889"/>
      <c r="X23" s="1889"/>
      <c r="Y23" s="1603"/>
      <c r="Z23" s="1889"/>
      <c r="AA23" s="1889"/>
      <c r="AB23" s="1603"/>
      <c r="AC23" s="1889"/>
      <c r="AD23" s="1603"/>
      <c r="AE23" s="1889"/>
      <c r="AF23" s="1605" t="s">
        <v>314</v>
      </c>
      <c r="AG23" s="1889"/>
      <c r="AH23" s="1889"/>
      <c r="AI23" s="1889"/>
      <c r="AJ23" s="1889"/>
      <c r="AK23" s="1889"/>
      <c r="AL23" s="1889"/>
      <c r="AM23" s="1889"/>
      <c r="AN23" s="1603" t="s">
        <v>306</v>
      </c>
      <c r="AO23" s="1889"/>
      <c r="AP23" s="1889"/>
      <c r="AQ23" s="1889"/>
      <c r="AR23" s="1889"/>
      <c r="AS23" s="1603" t="s">
        <v>307</v>
      </c>
      <c r="AT23" s="1889"/>
      <c r="AU23" s="1889"/>
      <c r="AV23" s="317" t="s">
        <v>86</v>
      </c>
      <c r="AW23" s="1604" t="s">
        <v>308</v>
      </c>
      <c r="AX23" s="1889"/>
      <c r="AY23" s="1889"/>
      <c r="AZ23" s="1889"/>
      <c r="BA23" s="1889"/>
      <c r="BB23" s="1889"/>
      <c r="BC23" s="318">
        <v>113327000000</v>
      </c>
      <c r="BD23" s="319">
        <v>0</v>
      </c>
      <c r="BE23" s="319">
        <v>0</v>
      </c>
      <c r="BF23" s="319">
        <v>0</v>
      </c>
      <c r="BG23" s="318">
        <v>12992056181</v>
      </c>
      <c r="BH23" s="318">
        <v>-12992056181</v>
      </c>
      <c r="BI23" s="318">
        <v>12991980920</v>
      </c>
      <c r="BJ23" s="318">
        <v>75261</v>
      </c>
      <c r="BK23" s="318">
        <v>12991980920</v>
      </c>
      <c r="BL23" s="319">
        <v>0</v>
      </c>
      <c r="BM23" s="318">
        <v>12991980920</v>
      </c>
      <c r="BN23" s="319">
        <v>0</v>
      </c>
      <c r="BO23" s="318">
        <v>48806235</v>
      </c>
    </row>
    <row r="24" spans="1:67" x14ac:dyDescent="0.25">
      <c r="N24" s="1603" t="s">
        <v>35</v>
      </c>
      <c r="O24" s="1889"/>
      <c r="P24" s="1603" t="s">
        <v>312</v>
      </c>
      <c r="Q24" s="1889"/>
      <c r="R24" s="1603" t="s">
        <v>313</v>
      </c>
      <c r="S24" s="1889"/>
      <c r="T24" s="1603" t="s">
        <v>312</v>
      </c>
      <c r="U24" s="1889"/>
      <c r="V24" s="1603" t="s">
        <v>312</v>
      </c>
      <c r="W24" s="1889"/>
      <c r="X24" s="1889"/>
      <c r="Y24" s="1603"/>
      <c r="Z24" s="1889"/>
      <c r="AA24" s="1889"/>
      <c r="AB24" s="1603"/>
      <c r="AC24" s="1889"/>
      <c r="AD24" s="1603"/>
      <c r="AE24" s="1889"/>
      <c r="AF24" s="1605" t="s">
        <v>219</v>
      </c>
      <c r="AG24" s="1889"/>
      <c r="AH24" s="1889"/>
      <c r="AI24" s="1889"/>
      <c r="AJ24" s="1889"/>
      <c r="AK24" s="1889"/>
      <c r="AL24" s="1889"/>
      <c r="AM24" s="1889"/>
      <c r="AN24" s="1603" t="s">
        <v>306</v>
      </c>
      <c r="AO24" s="1889"/>
      <c r="AP24" s="1889"/>
      <c r="AQ24" s="1889"/>
      <c r="AR24" s="1889"/>
      <c r="AS24" s="1603" t="s">
        <v>307</v>
      </c>
      <c r="AT24" s="1889"/>
      <c r="AU24" s="1889"/>
      <c r="AV24" s="317" t="s">
        <v>86</v>
      </c>
      <c r="AW24" s="1604" t="s">
        <v>308</v>
      </c>
      <c r="AX24" s="1889"/>
      <c r="AY24" s="1889"/>
      <c r="AZ24" s="1889"/>
      <c r="BA24" s="1889"/>
      <c r="BB24" s="1889"/>
      <c r="BC24" s="318">
        <v>87215000000</v>
      </c>
      <c r="BD24" s="319">
        <v>0</v>
      </c>
      <c r="BE24" s="319">
        <v>0</v>
      </c>
      <c r="BF24" s="319">
        <v>0</v>
      </c>
      <c r="BG24" s="318">
        <v>11207667296</v>
      </c>
      <c r="BH24" s="318">
        <v>-11207667296</v>
      </c>
      <c r="BI24" s="318">
        <v>11207603840</v>
      </c>
      <c r="BJ24" s="318">
        <v>63456</v>
      </c>
      <c r="BK24" s="318">
        <v>11207603840</v>
      </c>
      <c r="BL24" s="319">
        <v>0</v>
      </c>
      <c r="BM24" s="318">
        <v>11207603840</v>
      </c>
      <c r="BN24" s="319">
        <v>0</v>
      </c>
      <c r="BO24" s="318">
        <v>48806235</v>
      </c>
    </row>
    <row r="25" spans="1:67" s="333" customFormat="1" x14ac:dyDescent="0.25">
      <c r="A25" s="333" t="str">
        <f>+B25&amp;"-"&amp;C25&amp;"-"&amp;D25&amp;"-"&amp;E25&amp;"-"&amp;F25&amp;"-"&amp;G25&amp;"-"&amp;AV25</f>
        <v>A-1-0-1-1-1-10</v>
      </c>
      <c r="B25" s="334" t="str">
        <f t="shared" ref="B25:B42" si="2">+N25</f>
        <v>A</v>
      </c>
      <c r="C25" s="334" t="str">
        <f t="shared" ref="C25:C42" si="3">+P25</f>
        <v>1</v>
      </c>
      <c r="D25" s="334" t="str">
        <f t="shared" ref="D25:D42" si="4">+R25</f>
        <v>0</v>
      </c>
      <c r="E25" s="334" t="str">
        <f t="shared" ref="E25:E42" si="5">+T25</f>
        <v>1</v>
      </c>
      <c r="F25" s="334" t="str">
        <f t="shared" ref="F25:F82" si="6">+V25</f>
        <v>1</v>
      </c>
      <c r="G25" s="334" t="str">
        <f t="shared" ref="G25:G82" si="7">+Y25</f>
        <v>1</v>
      </c>
      <c r="H25" s="334"/>
      <c r="I25" s="334"/>
      <c r="J25" s="334"/>
      <c r="K25" s="334"/>
      <c r="M25" s="347"/>
      <c r="N25" s="1601" t="s">
        <v>35</v>
      </c>
      <c r="O25" s="1984"/>
      <c r="P25" s="1601" t="s">
        <v>312</v>
      </c>
      <c r="Q25" s="1984"/>
      <c r="R25" s="1601" t="s">
        <v>313</v>
      </c>
      <c r="S25" s="1984"/>
      <c r="T25" s="1601" t="s">
        <v>312</v>
      </c>
      <c r="U25" s="1984"/>
      <c r="V25" s="1601" t="s">
        <v>312</v>
      </c>
      <c r="W25" s="1984"/>
      <c r="X25" s="1984"/>
      <c r="Y25" s="1601" t="s">
        <v>312</v>
      </c>
      <c r="Z25" s="1984"/>
      <c r="AA25" s="1984"/>
      <c r="AB25" s="1601"/>
      <c r="AC25" s="1984"/>
      <c r="AD25" s="1601"/>
      <c r="AE25" s="1984"/>
      <c r="AF25" s="1607" t="s">
        <v>36</v>
      </c>
      <c r="AG25" s="1984"/>
      <c r="AH25" s="1984"/>
      <c r="AI25" s="1984"/>
      <c r="AJ25" s="1984"/>
      <c r="AK25" s="1984"/>
      <c r="AL25" s="1984"/>
      <c r="AM25" s="1984"/>
      <c r="AN25" s="1601" t="s">
        <v>306</v>
      </c>
      <c r="AO25" s="1984"/>
      <c r="AP25" s="1984"/>
      <c r="AQ25" s="1984"/>
      <c r="AR25" s="1984"/>
      <c r="AS25" s="1601" t="s">
        <v>307</v>
      </c>
      <c r="AT25" s="1984"/>
      <c r="AU25" s="1984"/>
      <c r="AV25" s="335" t="s">
        <v>86</v>
      </c>
      <c r="AW25" s="1606" t="s">
        <v>308</v>
      </c>
      <c r="AX25" s="1984"/>
      <c r="AY25" s="1984"/>
      <c r="AZ25" s="1984"/>
      <c r="BA25" s="1984"/>
      <c r="BB25" s="1984"/>
      <c r="BC25" s="336">
        <v>81215000000</v>
      </c>
      <c r="BD25" s="337">
        <v>0</v>
      </c>
      <c r="BE25" s="337">
        <v>0</v>
      </c>
      <c r="BF25" s="337">
        <v>0</v>
      </c>
      <c r="BG25" s="336">
        <v>10122537822</v>
      </c>
      <c r="BH25" s="336">
        <v>-10122537822</v>
      </c>
      <c r="BI25" s="336">
        <v>10122525131</v>
      </c>
      <c r="BJ25" s="336">
        <v>12691</v>
      </c>
      <c r="BK25" s="336">
        <v>10122525131</v>
      </c>
      <c r="BL25" s="337">
        <v>0</v>
      </c>
      <c r="BM25" s="336">
        <v>10122525131</v>
      </c>
      <c r="BN25" s="337">
        <v>0</v>
      </c>
      <c r="BO25" s="337">
        <v>0</v>
      </c>
    </row>
    <row r="26" spans="1:67" s="333" customFormat="1" x14ac:dyDescent="0.25">
      <c r="A26" s="333" t="str">
        <f>+B26&amp;"-"&amp;C26&amp;"-"&amp;D26&amp;"-"&amp;E26&amp;"-"&amp;F26&amp;"-"&amp;G26&amp;"-"&amp;AV26</f>
        <v>A-1-0-1-1-2-10</v>
      </c>
      <c r="B26" s="334" t="str">
        <f t="shared" si="2"/>
        <v>A</v>
      </c>
      <c r="C26" s="334" t="str">
        <f t="shared" si="3"/>
        <v>1</v>
      </c>
      <c r="D26" s="334" t="str">
        <f t="shared" si="4"/>
        <v>0</v>
      </c>
      <c r="E26" s="334" t="str">
        <f t="shared" si="5"/>
        <v>1</v>
      </c>
      <c r="F26" s="334" t="str">
        <f t="shared" si="6"/>
        <v>1</v>
      </c>
      <c r="G26" s="334" t="str">
        <f t="shared" si="7"/>
        <v>2</v>
      </c>
      <c r="H26" s="334"/>
      <c r="I26" s="334"/>
      <c r="J26" s="334"/>
      <c r="K26" s="334"/>
      <c r="M26" s="347"/>
      <c r="N26" s="1601" t="s">
        <v>35</v>
      </c>
      <c r="O26" s="1984"/>
      <c r="P26" s="1601" t="s">
        <v>312</v>
      </c>
      <c r="Q26" s="1984"/>
      <c r="R26" s="1601" t="s">
        <v>313</v>
      </c>
      <c r="S26" s="1984"/>
      <c r="T26" s="1601" t="s">
        <v>312</v>
      </c>
      <c r="U26" s="1984"/>
      <c r="V26" s="1601" t="s">
        <v>312</v>
      </c>
      <c r="W26" s="1984"/>
      <c r="X26" s="1984"/>
      <c r="Y26" s="1601" t="s">
        <v>315</v>
      </c>
      <c r="Z26" s="1984"/>
      <c r="AA26" s="1984"/>
      <c r="AB26" s="1601"/>
      <c r="AC26" s="1984"/>
      <c r="AD26" s="1601"/>
      <c r="AE26" s="1984"/>
      <c r="AF26" s="1607" t="s">
        <v>37</v>
      </c>
      <c r="AG26" s="1984"/>
      <c r="AH26" s="1984"/>
      <c r="AI26" s="1984"/>
      <c r="AJ26" s="1984"/>
      <c r="AK26" s="1984"/>
      <c r="AL26" s="1984"/>
      <c r="AM26" s="1984"/>
      <c r="AN26" s="1601" t="s">
        <v>306</v>
      </c>
      <c r="AO26" s="1984"/>
      <c r="AP26" s="1984"/>
      <c r="AQ26" s="1984"/>
      <c r="AR26" s="1984"/>
      <c r="AS26" s="1601" t="s">
        <v>307</v>
      </c>
      <c r="AT26" s="1984"/>
      <c r="AU26" s="1984"/>
      <c r="AV26" s="335" t="s">
        <v>86</v>
      </c>
      <c r="AW26" s="1606" t="s">
        <v>308</v>
      </c>
      <c r="AX26" s="1984"/>
      <c r="AY26" s="1984"/>
      <c r="AZ26" s="1984"/>
      <c r="BA26" s="1984"/>
      <c r="BB26" s="1984"/>
      <c r="BC26" s="336">
        <v>5000000000</v>
      </c>
      <c r="BD26" s="337">
        <v>0</v>
      </c>
      <c r="BE26" s="337">
        <v>0</v>
      </c>
      <c r="BF26" s="337">
        <v>0</v>
      </c>
      <c r="BG26" s="336">
        <v>964310392</v>
      </c>
      <c r="BH26" s="336">
        <v>-964310392</v>
      </c>
      <c r="BI26" s="336">
        <v>964310392</v>
      </c>
      <c r="BJ26" s="337">
        <v>0</v>
      </c>
      <c r="BK26" s="336">
        <v>964310392</v>
      </c>
      <c r="BL26" s="337">
        <v>0</v>
      </c>
      <c r="BM26" s="336">
        <v>964310392</v>
      </c>
      <c r="BN26" s="337">
        <v>0</v>
      </c>
      <c r="BO26" s="337">
        <v>0</v>
      </c>
    </row>
    <row r="27" spans="1:67" s="333" customFormat="1" x14ac:dyDescent="0.25">
      <c r="A27" s="333" t="str">
        <f>+B27&amp;"-"&amp;C27&amp;"-"&amp;D27&amp;"-"&amp;E27&amp;"-"&amp;F27&amp;"-"&amp;G27&amp;"-"&amp;AV27</f>
        <v>A-1-0-1-1-4-10</v>
      </c>
      <c r="B27" s="334" t="str">
        <f t="shared" si="2"/>
        <v>A</v>
      </c>
      <c r="C27" s="334" t="str">
        <f t="shared" si="3"/>
        <v>1</v>
      </c>
      <c r="D27" s="334" t="str">
        <f t="shared" si="4"/>
        <v>0</v>
      </c>
      <c r="E27" s="334" t="str">
        <f t="shared" si="5"/>
        <v>1</v>
      </c>
      <c r="F27" s="334" t="str">
        <f t="shared" si="6"/>
        <v>1</v>
      </c>
      <c r="G27" s="334" t="str">
        <f t="shared" si="7"/>
        <v>4</v>
      </c>
      <c r="H27" s="334"/>
      <c r="I27" s="334"/>
      <c r="J27" s="334"/>
      <c r="K27" s="334"/>
      <c r="M27" s="347"/>
      <c r="N27" s="1601" t="s">
        <v>35</v>
      </c>
      <c r="O27" s="1984"/>
      <c r="P27" s="1601" t="s">
        <v>312</v>
      </c>
      <c r="Q27" s="1984"/>
      <c r="R27" s="1601" t="s">
        <v>313</v>
      </c>
      <c r="S27" s="1984"/>
      <c r="T27" s="1601" t="s">
        <v>312</v>
      </c>
      <c r="U27" s="1984"/>
      <c r="V27" s="1601" t="s">
        <v>312</v>
      </c>
      <c r="W27" s="1984"/>
      <c r="X27" s="1984"/>
      <c r="Y27" s="1601" t="s">
        <v>316</v>
      </c>
      <c r="Z27" s="1984"/>
      <c r="AA27" s="1984"/>
      <c r="AB27" s="1601"/>
      <c r="AC27" s="1984"/>
      <c r="AD27" s="1601"/>
      <c r="AE27" s="1984"/>
      <c r="AF27" s="1607" t="s">
        <v>38</v>
      </c>
      <c r="AG27" s="1984"/>
      <c r="AH27" s="1984"/>
      <c r="AI27" s="1984"/>
      <c r="AJ27" s="1984"/>
      <c r="AK27" s="1984"/>
      <c r="AL27" s="1984"/>
      <c r="AM27" s="1984"/>
      <c r="AN27" s="1601" t="s">
        <v>306</v>
      </c>
      <c r="AO27" s="1984"/>
      <c r="AP27" s="1984"/>
      <c r="AQ27" s="1984"/>
      <c r="AR27" s="1984"/>
      <c r="AS27" s="1601" t="s">
        <v>307</v>
      </c>
      <c r="AT27" s="1984"/>
      <c r="AU27" s="1984"/>
      <c r="AV27" s="335" t="s">
        <v>86</v>
      </c>
      <c r="AW27" s="1606" t="s">
        <v>308</v>
      </c>
      <c r="AX27" s="1984"/>
      <c r="AY27" s="1984"/>
      <c r="AZ27" s="1984"/>
      <c r="BA27" s="1984"/>
      <c r="BB27" s="1984"/>
      <c r="BC27" s="336">
        <v>1000000000</v>
      </c>
      <c r="BD27" s="337">
        <v>0</v>
      </c>
      <c r="BE27" s="337">
        <v>0</v>
      </c>
      <c r="BF27" s="337">
        <v>0</v>
      </c>
      <c r="BG27" s="336">
        <v>120819082</v>
      </c>
      <c r="BH27" s="336">
        <v>-120819082</v>
      </c>
      <c r="BI27" s="336">
        <v>120768317</v>
      </c>
      <c r="BJ27" s="336">
        <v>50765</v>
      </c>
      <c r="BK27" s="336">
        <v>120768317</v>
      </c>
      <c r="BL27" s="337">
        <v>0</v>
      </c>
      <c r="BM27" s="336">
        <v>120768317</v>
      </c>
      <c r="BN27" s="337">
        <v>0</v>
      </c>
      <c r="BO27" s="336">
        <v>48806235</v>
      </c>
    </row>
    <row r="28" spans="1:67" ht="14.45" customHeight="1" x14ac:dyDescent="0.25">
      <c r="B28" s="327" t="str">
        <f t="shared" si="2"/>
        <v>A</v>
      </c>
      <c r="C28" s="327" t="str">
        <f t="shared" si="3"/>
        <v>1</v>
      </c>
      <c r="D28" s="327" t="str">
        <f t="shared" si="4"/>
        <v>0</v>
      </c>
      <c r="E28" s="327" t="str">
        <f t="shared" si="5"/>
        <v>1</v>
      </c>
      <c r="F28" s="327" t="str">
        <f t="shared" si="6"/>
        <v>4</v>
      </c>
      <c r="G28" s="327">
        <f t="shared" si="7"/>
        <v>0</v>
      </c>
      <c r="N28" s="1603" t="s">
        <v>35</v>
      </c>
      <c r="O28" s="1889"/>
      <c r="P28" s="1603" t="s">
        <v>312</v>
      </c>
      <c r="Q28" s="1889"/>
      <c r="R28" s="1603" t="s">
        <v>313</v>
      </c>
      <c r="S28" s="1889"/>
      <c r="T28" s="1603" t="s">
        <v>312</v>
      </c>
      <c r="U28" s="1889"/>
      <c r="V28" s="1603" t="s">
        <v>316</v>
      </c>
      <c r="W28" s="1889"/>
      <c r="X28" s="1889"/>
      <c r="Y28" s="1603"/>
      <c r="Z28" s="1889"/>
      <c r="AA28" s="1889"/>
      <c r="AB28" s="1603"/>
      <c r="AC28" s="1889"/>
      <c r="AD28" s="1603"/>
      <c r="AE28" s="1889"/>
      <c r="AF28" s="1605" t="s">
        <v>220</v>
      </c>
      <c r="AG28" s="1889"/>
      <c r="AH28" s="1889"/>
      <c r="AI28" s="1889"/>
      <c r="AJ28" s="1889"/>
      <c r="AK28" s="1889"/>
      <c r="AL28" s="1889"/>
      <c r="AM28" s="1889"/>
      <c r="AN28" s="1603" t="s">
        <v>306</v>
      </c>
      <c r="AO28" s="1889"/>
      <c r="AP28" s="1889"/>
      <c r="AQ28" s="1889"/>
      <c r="AR28" s="1889"/>
      <c r="AS28" s="1603" t="s">
        <v>307</v>
      </c>
      <c r="AT28" s="1889"/>
      <c r="AU28" s="1889"/>
      <c r="AV28" s="317" t="s">
        <v>86</v>
      </c>
      <c r="AW28" s="1604" t="s">
        <v>308</v>
      </c>
      <c r="AX28" s="1889"/>
      <c r="AY28" s="1889"/>
      <c r="AZ28" s="1889"/>
      <c r="BA28" s="1889"/>
      <c r="BB28" s="1889"/>
      <c r="BC28" s="318">
        <v>1525000000</v>
      </c>
      <c r="BD28" s="319">
        <v>0</v>
      </c>
      <c r="BE28" s="319">
        <v>0</v>
      </c>
      <c r="BF28" s="319">
        <v>0</v>
      </c>
      <c r="BG28" s="318">
        <v>187674746</v>
      </c>
      <c r="BH28" s="318">
        <v>-187674746</v>
      </c>
      <c r="BI28" s="318">
        <v>187674746</v>
      </c>
      <c r="BJ28" s="319">
        <v>0</v>
      </c>
      <c r="BK28" s="318">
        <v>187674746</v>
      </c>
      <c r="BL28" s="319">
        <v>0</v>
      </c>
      <c r="BM28" s="318">
        <v>187674746</v>
      </c>
      <c r="BN28" s="319">
        <v>0</v>
      </c>
      <c r="BO28" s="319">
        <v>0</v>
      </c>
    </row>
    <row r="29" spans="1:67" s="333" customFormat="1" x14ac:dyDescent="0.25">
      <c r="A29" s="333" t="str">
        <f t="shared" ref="A29:A41" si="8">+B29&amp;"-"&amp;C29&amp;"-"&amp;D29&amp;"-"&amp;E29&amp;"-"&amp;F29&amp;"-"&amp;G29&amp;"-"&amp;AV29</f>
        <v>A-1-0-1-4-2-10</v>
      </c>
      <c r="B29" s="334" t="str">
        <f t="shared" si="2"/>
        <v>A</v>
      </c>
      <c r="C29" s="334" t="str">
        <f t="shared" si="3"/>
        <v>1</v>
      </c>
      <c r="D29" s="334" t="str">
        <f t="shared" si="4"/>
        <v>0</v>
      </c>
      <c r="E29" s="334" t="str">
        <f t="shared" si="5"/>
        <v>1</v>
      </c>
      <c r="F29" s="334" t="str">
        <f t="shared" si="6"/>
        <v>4</v>
      </c>
      <c r="G29" s="334" t="str">
        <f t="shared" si="7"/>
        <v>2</v>
      </c>
      <c r="H29" s="334"/>
      <c r="I29" s="334"/>
      <c r="J29" s="334"/>
      <c r="K29" s="334"/>
      <c r="M29" s="347"/>
      <c r="N29" s="1601" t="s">
        <v>35</v>
      </c>
      <c r="O29" s="1984"/>
      <c r="P29" s="1601" t="s">
        <v>312</v>
      </c>
      <c r="Q29" s="1984"/>
      <c r="R29" s="1601" t="s">
        <v>313</v>
      </c>
      <c r="S29" s="1984"/>
      <c r="T29" s="1601" t="s">
        <v>312</v>
      </c>
      <c r="U29" s="1984"/>
      <c r="V29" s="1601" t="s">
        <v>316</v>
      </c>
      <c r="W29" s="1984"/>
      <c r="X29" s="1984"/>
      <c r="Y29" s="1601" t="s">
        <v>315</v>
      </c>
      <c r="Z29" s="1984"/>
      <c r="AA29" s="1984"/>
      <c r="AB29" s="1601"/>
      <c r="AC29" s="1984"/>
      <c r="AD29" s="1601"/>
      <c r="AE29" s="1984"/>
      <c r="AF29" s="1607" t="s">
        <v>39</v>
      </c>
      <c r="AG29" s="1984"/>
      <c r="AH29" s="1984"/>
      <c r="AI29" s="1984"/>
      <c r="AJ29" s="1984"/>
      <c r="AK29" s="1984"/>
      <c r="AL29" s="1984"/>
      <c r="AM29" s="1984"/>
      <c r="AN29" s="1601" t="s">
        <v>306</v>
      </c>
      <c r="AO29" s="1984"/>
      <c r="AP29" s="1984"/>
      <c r="AQ29" s="1984"/>
      <c r="AR29" s="1984"/>
      <c r="AS29" s="1601" t="s">
        <v>307</v>
      </c>
      <c r="AT29" s="1984"/>
      <c r="AU29" s="1984"/>
      <c r="AV29" s="335" t="s">
        <v>86</v>
      </c>
      <c r="AW29" s="1606" t="s">
        <v>308</v>
      </c>
      <c r="AX29" s="1984"/>
      <c r="AY29" s="1984"/>
      <c r="AZ29" s="1984"/>
      <c r="BA29" s="1984"/>
      <c r="BB29" s="1984"/>
      <c r="BC29" s="336">
        <v>1525000000</v>
      </c>
      <c r="BD29" s="337">
        <v>0</v>
      </c>
      <c r="BE29" s="337">
        <v>0</v>
      </c>
      <c r="BF29" s="337">
        <v>0</v>
      </c>
      <c r="BG29" s="336">
        <v>187674746</v>
      </c>
      <c r="BH29" s="336">
        <v>-187674746</v>
      </c>
      <c r="BI29" s="336">
        <v>187674746</v>
      </c>
      <c r="BJ29" s="336">
        <v>0</v>
      </c>
      <c r="BK29" s="336">
        <v>187674746</v>
      </c>
      <c r="BL29" s="337">
        <v>0</v>
      </c>
      <c r="BM29" s="336">
        <v>187674746</v>
      </c>
      <c r="BN29" s="337">
        <v>0</v>
      </c>
      <c r="BO29" s="336">
        <v>0</v>
      </c>
    </row>
    <row r="30" spans="1:67" ht="14.45" customHeight="1" x14ac:dyDescent="0.25">
      <c r="B30" s="327" t="str">
        <f t="shared" si="2"/>
        <v>A</v>
      </c>
      <c r="C30" s="327" t="str">
        <f t="shared" si="3"/>
        <v>1</v>
      </c>
      <c r="D30" s="327" t="str">
        <f t="shared" si="4"/>
        <v>0</v>
      </c>
      <c r="E30" s="327" t="str">
        <f t="shared" si="5"/>
        <v>1</v>
      </c>
      <c r="F30" s="327" t="str">
        <f t="shared" si="6"/>
        <v>5</v>
      </c>
      <c r="G30" s="327">
        <f t="shared" si="7"/>
        <v>0</v>
      </c>
      <c r="N30" s="1603" t="s">
        <v>35</v>
      </c>
      <c r="O30" s="1889"/>
      <c r="P30" s="1603" t="s">
        <v>312</v>
      </c>
      <c r="Q30" s="1889"/>
      <c r="R30" s="1603" t="s">
        <v>313</v>
      </c>
      <c r="S30" s="1889"/>
      <c r="T30" s="1603" t="s">
        <v>312</v>
      </c>
      <c r="U30" s="1889"/>
      <c r="V30" s="1603" t="s">
        <v>317</v>
      </c>
      <c r="W30" s="1889"/>
      <c r="X30" s="1889"/>
      <c r="Y30" s="1603"/>
      <c r="Z30" s="1889"/>
      <c r="AA30" s="1889"/>
      <c r="AB30" s="1603"/>
      <c r="AC30" s="1889"/>
      <c r="AD30" s="1603"/>
      <c r="AE30" s="1889"/>
      <c r="AF30" s="1605" t="s">
        <v>222</v>
      </c>
      <c r="AG30" s="1889"/>
      <c r="AH30" s="1889"/>
      <c r="AI30" s="1889"/>
      <c r="AJ30" s="1889"/>
      <c r="AK30" s="1889"/>
      <c r="AL30" s="1889"/>
      <c r="AM30" s="1889"/>
      <c r="AN30" s="1603" t="s">
        <v>306</v>
      </c>
      <c r="AO30" s="1889"/>
      <c r="AP30" s="1889"/>
      <c r="AQ30" s="1889"/>
      <c r="AR30" s="1889"/>
      <c r="AS30" s="1603" t="s">
        <v>307</v>
      </c>
      <c r="AT30" s="1889"/>
      <c r="AU30" s="1889"/>
      <c r="AV30" s="317" t="s">
        <v>86</v>
      </c>
      <c r="AW30" s="1604" t="s">
        <v>308</v>
      </c>
      <c r="AX30" s="1889"/>
      <c r="AY30" s="1889"/>
      <c r="AZ30" s="1889"/>
      <c r="BA30" s="1889"/>
      <c r="BB30" s="1889"/>
      <c r="BC30" s="318">
        <v>24015000000</v>
      </c>
      <c r="BD30" s="319">
        <v>0</v>
      </c>
      <c r="BE30" s="319">
        <v>0</v>
      </c>
      <c r="BF30" s="319">
        <v>0</v>
      </c>
      <c r="BG30" s="318">
        <v>1551699270</v>
      </c>
      <c r="BH30" s="318">
        <v>-1551699270</v>
      </c>
      <c r="BI30" s="318">
        <v>1551694445</v>
      </c>
      <c r="BJ30" s="318">
        <v>4825</v>
      </c>
      <c r="BK30" s="318">
        <v>1551694445</v>
      </c>
      <c r="BL30" s="319">
        <v>0</v>
      </c>
      <c r="BM30" s="318">
        <v>1551694445</v>
      </c>
      <c r="BN30" s="319">
        <v>0</v>
      </c>
      <c r="BO30" s="319">
        <v>0</v>
      </c>
    </row>
    <row r="31" spans="1:67" s="333" customFormat="1" x14ac:dyDescent="0.25">
      <c r="A31" s="333" t="str">
        <f t="shared" si="8"/>
        <v>A-1-0-1-5-1-10</v>
      </c>
      <c r="B31" s="334" t="str">
        <f t="shared" si="2"/>
        <v>A</v>
      </c>
      <c r="C31" s="334" t="str">
        <f t="shared" si="3"/>
        <v>1</v>
      </c>
      <c r="D31" s="334" t="str">
        <f t="shared" si="4"/>
        <v>0</v>
      </c>
      <c r="E31" s="334" t="str">
        <f t="shared" si="5"/>
        <v>1</v>
      </c>
      <c r="F31" s="334" t="str">
        <f t="shared" si="6"/>
        <v>5</v>
      </c>
      <c r="G31" s="334" t="str">
        <f t="shared" si="7"/>
        <v>1</v>
      </c>
      <c r="H31" s="334"/>
      <c r="I31" s="334"/>
      <c r="J31" s="334"/>
      <c r="K31" s="334"/>
      <c r="M31" s="347"/>
      <c r="N31" s="1601" t="s">
        <v>35</v>
      </c>
      <c r="O31" s="1984"/>
      <c r="P31" s="1601" t="s">
        <v>312</v>
      </c>
      <c r="Q31" s="1984"/>
      <c r="R31" s="1601" t="s">
        <v>313</v>
      </c>
      <c r="S31" s="1984"/>
      <c r="T31" s="1601" t="s">
        <v>312</v>
      </c>
      <c r="U31" s="1984"/>
      <c r="V31" s="1601" t="s">
        <v>317</v>
      </c>
      <c r="W31" s="1984"/>
      <c r="X31" s="1984"/>
      <c r="Y31" s="1601" t="s">
        <v>312</v>
      </c>
      <c r="Z31" s="1984"/>
      <c r="AA31" s="1984"/>
      <c r="AB31" s="1601"/>
      <c r="AC31" s="1984"/>
      <c r="AD31" s="1601"/>
      <c r="AE31" s="1984"/>
      <c r="AF31" s="1607" t="s">
        <v>40</v>
      </c>
      <c r="AG31" s="1984"/>
      <c r="AH31" s="1984"/>
      <c r="AI31" s="1984"/>
      <c r="AJ31" s="1984"/>
      <c r="AK31" s="1984"/>
      <c r="AL31" s="1984"/>
      <c r="AM31" s="1984"/>
      <c r="AN31" s="1601" t="s">
        <v>306</v>
      </c>
      <c r="AO31" s="1984"/>
      <c r="AP31" s="1984"/>
      <c r="AQ31" s="1984"/>
      <c r="AR31" s="1984"/>
      <c r="AS31" s="1601" t="s">
        <v>307</v>
      </c>
      <c r="AT31" s="1984"/>
      <c r="AU31" s="1984"/>
      <c r="AV31" s="335" t="s">
        <v>86</v>
      </c>
      <c r="AW31" s="1606" t="s">
        <v>308</v>
      </c>
      <c r="AX31" s="1984"/>
      <c r="AY31" s="1984"/>
      <c r="AZ31" s="1984"/>
      <c r="BA31" s="1984"/>
      <c r="BB31" s="1984"/>
      <c r="BC31" s="336">
        <v>3150962889</v>
      </c>
      <c r="BD31" s="337">
        <v>0</v>
      </c>
      <c r="BE31" s="337">
        <v>0</v>
      </c>
      <c r="BF31" s="337">
        <v>0</v>
      </c>
      <c r="BG31" s="336">
        <v>374469666</v>
      </c>
      <c r="BH31" s="336">
        <v>-374469666</v>
      </c>
      <c r="BI31" s="336">
        <v>374469666</v>
      </c>
      <c r="BJ31" s="336">
        <v>0</v>
      </c>
      <c r="BK31" s="336">
        <v>374469666</v>
      </c>
      <c r="BL31" s="337">
        <v>0</v>
      </c>
      <c r="BM31" s="336">
        <v>374469666</v>
      </c>
      <c r="BN31" s="337">
        <v>0</v>
      </c>
      <c r="BO31" s="336">
        <v>0</v>
      </c>
    </row>
    <row r="32" spans="1:67" s="333" customFormat="1" x14ac:dyDescent="0.25">
      <c r="A32" s="333" t="str">
        <f t="shared" si="8"/>
        <v>A-1-0-1-5-2-10</v>
      </c>
      <c r="B32" s="334" t="str">
        <f t="shared" si="2"/>
        <v>A</v>
      </c>
      <c r="C32" s="334" t="str">
        <f t="shared" si="3"/>
        <v>1</v>
      </c>
      <c r="D32" s="334" t="str">
        <f t="shared" si="4"/>
        <v>0</v>
      </c>
      <c r="E32" s="334" t="str">
        <f t="shared" si="5"/>
        <v>1</v>
      </c>
      <c r="F32" s="334" t="str">
        <f t="shared" si="6"/>
        <v>5</v>
      </c>
      <c r="G32" s="334" t="str">
        <f t="shared" si="7"/>
        <v>2</v>
      </c>
      <c r="H32" s="334"/>
      <c r="I32" s="334"/>
      <c r="J32" s="334"/>
      <c r="K32" s="334"/>
      <c r="M32" s="347"/>
      <c r="N32" s="1601" t="s">
        <v>35</v>
      </c>
      <c r="O32" s="1984"/>
      <c r="P32" s="1601" t="s">
        <v>312</v>
      </c>
      <c r="Q32" s="1984"/>
      <c r="R32" s="1601" t="s">
        <v>313</v>
      </c>
      <c r="S32" s="1984"/>
      <c r="T32" s="1601" t="s">
        <v>312</v>
      </c>
      <c r="U32" s="1984"/>
      <c r="V32" s="1601" t="s">
        <v>317</v>
      </c>
      <c r="W32" s="1984"/>
      <c r="X32" s="1984"/>
      <c r="Y32" s="1601" t="s">
        <v>315</v>
      </c>
      <c r="Z32" s="1984"/>
      <c r="AA32" s="1984"/>
      <c r="AB32" s="1601"/>
      <c r="AC32" s="1984"/>
      <c r="AD32" s="1601"/>
      <c r="AE32" s="1984"/>
      <c r="AF32" s="1607" t="s">
        <v>41</v>
      </c>
      <c r="AG32" s="1984"/>
      <c r="AH32" s="1984"/>
      <c r="AI32" s="1984"/>
      <c r="AJ32" s="1984"/>
      <c r="AK32" s="1984"/>
      <c r="AL32" s="1984"/>
      <c r="AM32" s="1984"/>
      <c r="AN32" s="1601" t="s">
        <v>306</v>
      </c>
      <c r="AO32" s="1984"/>
      <c r="AP32" s="1984"/>
      <c r="AQ32" s="1984"/>
      <c r="AR32" s="1984"/>
      <c r="AS32" s="1601" t="s">
        <v>307</v>
      </c>
      <c r="AT32" s="1984"/>
      <c r="AU32" s="1984"/>
      <c r="AV32" s="335" t="s">
        <v>86</v>
      </c>
      <c r="AW32" s="1606" t="s">
        <v>308</v>
      </c>
      <c r="AX32" s="1984"/>
      <c r="AY32" s="1984"/>
      <c r="AZ32" s="1984"/>
      <c r="BA32" s="1984"/>
      <c r="BB32" s="1984"/>
      <c r="BC32" s="336">
        <v>2597340556</v>
      </c>
      <c r="BD32" s="337">
        <v>0</v>
      </c>
      <c r="BE32" s="337">
        <v>0</v>
      </c>
      <c r="BF32" s="337">
        <v>0</v>
      </c>
      <c r="BG32" s="336">
        <v>267904639</v>
      </c>
      <c r="BH32" s="336">
        <v>-267904639</v>
      </c>
      <c r="BI32" s="336">
        <v>267904639</v>
      </c>
      <c r="BJ32" s="336">
        <v>0</v>
      </c>
      <c r="BK32" s="336">
        <v>267904639</v>
      </c>
      <c r="BL32" s="337">
        <v>0</v>
      </c>
      <c r="BM32" s="336">
        <v>267904639</v>
      </c>
      <c r="BN32" s="337">
        <v>0</v>
      </c>
      <c r="BO32" s="336">
        <v>0</v>
      </c>
    </row>
    <row r="33" spans="1:67" s="333" customFormat="1" x14ac:dyDescent="0.25">
      <c r="A33" s="333" t="str">
        <f t="shared" si="8"/>
        <v>A-1-0-1-5-14-10</v>
      </c>
      <c r="B33" s="334" t="str">
        <f t="shared" si="2"/>
        <v>A</v>
      </c>
      <c r="C33" s="334" t="str">
        <f t="shared" si="3"/>
        <v>1</v>
      </c>
      <c r="D33" s="334" t="str">
        <f t="shared" si="4"/>
        <v>0</v>
      </c>
      <c r="E33" s="334" t="str">
        <f t="shared" si="5"/>
        <v>1</v>
      </c>
      <c r="F33" s="334" t="str">
        <f t="shared" si="6"/>
        <v>5</v>
      </c>
      <c r="G33" s="334" t="str">
        <f t="shared" si="7"/>
        <v>14</v>
      </c>
      <c r="H33" s="334"/>
      <c r="I33" s="334"/>
      <c r="J33" s="334"/>
      <c r="K33" s="334"/>
      <c r="M33" s="347"/>
      <c r="N33" s="1601" t="s">
        <v>35</v>
      </c>
      <c r="O33" s="1984"/>
      <c r="P33" s="1601" t="s">
        <v>312</v>
      </c>
      <c r="Q33" s="1984"/>
      <c r="R33" s="1601" t="s">
        <v>313</v>
      </c>
      <c r="S33" s="1984"/>
      <c r="T33" s="1601" t="s">
        <v>312</v>
      </c>
      <c r="U33" s="1984"/>
      <c r="V33" s="1601" t="s">
        <v>317</v>
      </c>
      <c r="W33" s="1984"/>
      <c r="X33" s="1984"/>
      <c r="Y33" s="1601" t="s">
        <v>318</v>
      </c>
      <c r="Z33" s="1984"/>
      <c r="AA33" s="1984"/>
      <c r="AB33" s="1601"/>
      <c r="AC33" s="1984"/>
      <c r="AD33" s="1601"/>
      <c r="AE33" s="1984"/>
      <c r="AF33" s="1607" t="s">
        <v>42</v>
      </c>
      <c r="AG33" s="1984"/>
      <c r="AH33" s="1984"/>
      <c r="AI33" s="1984"/>
      <c r="AJ33" s="1984"/>
      <c r="AK33" s="1984"/>
      <c r="AL33" s="1984"/>
      <c r="AM33" s="1984"/>
      <c r="AN33" s="1601" t="s">
        <v>306</v>
      </c>
      <c r="AO33" s="1984"/>
      <c r="AP33" s="1984"/>
      <c r="AQ33" s="1984"/>
      <c r="AR33" s="1984"/>
      <c r="AS33" s="1601" t="s">
        <v>307</v>
      </c>
      <c r="AT33" s="1984"/>
      <c r="AU33" s="1984"/>
      <c r="AV33" s="335" t="s">
        <v>86</v>
      </c>
      <c r="AW33" s="1606" t="s">
        <v>308</v>
      </c>
      <c r="AX33" s="1984"/>
      <c r="AY33" s="1984"/>
      <c r="AZ33" s="1984"/>
      <c r="BA33" s="1984"/>
      <c r="BB33" s="1984"/>
      <c r="BC33" s="336">
        <v>4253886505</v>
      </c>
      <c r="BD33" s="337">
        <v>0</v>
      </c>
      <c r="BE33" s="337">
        <v>0</v>
      </c>
      <c r="BF33" s="337">
        <v>0</v>
      </c>
      <c r="BG33" s="336">
        <v>5694910</v>
      </c>
      <c r="BH33" s="336">
        <v>-5694910</v>
      </c>
      <c r="BI33" s="336">
        <v>5694910</v>
      </c>
      <c r="BJ33" s="336">
        <v>0</v>
      </c>
      <c r="BK33" s="336">
        <v>5694910</v>
      </c>
      <c r="BL33" s="337">
        <v>0</v>
      </c>
      <c r="BM33" s="336">
        <v>5694910</v>
      </c>
      <c r="BN33" s="337">
        <v>0</v>
      </c>
      <c r="BO33" s="336">
        <v>0</v>
      </c>
    </row>
    <row r="34" spans="1:67" s="333" customFormat="1" x14ac:dyDescent="0.25">
      <c r="A34" s="333" t="str">
        <f t="shared" si="8"/>
        <v>A-1-0-1-5-15-10</v>
      </c>
      <c r="B34" s="334" t="str">
        <f t="shared" si="2"/>
        <v>A</v>
      </c>
      <c r="C34" s="334" t="str">
        <f t="shared" si="3"/>
        <v>1</v>
      </c>
      <c r="D34" s="334" t="str">
        <f t="shared" si="4"/>
        <v>0</v>
      </c>
      <c r="E34" s="334" t="str">
        <f t="shared" si="5"/>
        <v>1</v>
      </c>
      <c r="F34" s="334" t="str">
        <f t="shared" si="6"/>
        <v>5</v>
      </c>
      <c r="G34" s="334" t="str">
        <f t="shared" si="7"/>
        <v>15</v>
      </c>
      <c r="H34" s="334"/>
      <c r="I34" s="334"/>
      <c r="J34" s="334"/>
      <c r="K34" s="334"/>
      <c r="M34" s="347"/>
      <c r="N34" s="1601" t="s">
        <v>35</v>
      </c>
      <c r="O34" s="1984"/>
      <c r="P34" s="1601" t="s">
        <v>312</v>
      </c>
      <c r="Q34" s="1984"/>
      <c r="R34" s="1601" t="s">
        <v>313</v>
      </c>
      <c r="S34" s="1984"/>
      <c r="T34" s="1601" t="s">
        <v>312</v>
      </c>
      <c r="U34" s="1984"/>
      <c r="V34" s="1601" t="s">
        <v>317</v>
      </c>
      <c r="W34" s="1984"/>
      <c r="X34" s="1984"/>
      <c r="Y34" s="1601" t="s">
        <v>319</v>
      </c>
      <c r="Z34" s="1984"/>
      <c r="AA34" s="1984"/>
      <c r="AB34" s="1601"/>
      <c r="AC34" s="1984"/>
      <c r="AD34" s="1601"/>
      <c r="AE34" s="1984"/>
      <c r="AF34" s="1607" t="s">
        <v>43</v>
      </c>
      <c r="AG34" s="1984"/>
      <c r="AH34" s="1984"/>
      <c r="AI34" s="1984"/>
      <c r="AJ34" s="1984"/>
      <c r="AK34" s="1984"/>
      <c r="AL34" s="1984"/>
      <c r="AM34" s="1984"/>
      <c r="AN34" s="1601" t="s">
        <v>306</v>
      </c>
      <c r="AO34" s="1984"/>
      <c r="AP34" s="1984"/>
      <c r="AQ34" s="1984"/>
      <c r="AR34" s="1984"/>
      <c r="AS34" s="1601" t="s">
        <v>307</v>
      </c>
      <c r="AT34" s="1984"/>
      <c r="AU34" s="1984"/>
      <c r="AV34" s="335" t="s">
        <v>86</v>
      </c>
      <c r="AW34" s="1606" t="s">
        <v>308</v>
      </c>
      <c r="AX34" s="1984"/>
      <c r="AY34" s="1984"/>
      <c r="AZ34" s="1984"/>
      <c r="BA34" s="1984"/>
      <c r="BB34" s="1984"/>
      <c r="BC34" s="336">
        <v>4008125026</v>
      </c>
      <c r="BD34" s="337">
        <v>0</v>
      </c>
      <c r="BE34" s="337">
        <v>0</v>
      </c>
      <c r="BF34" s="337">
        <v>0</v>
      </c>
      <c r="BG34" s="336">
        <v>663858625</v>
      </c>
      <c r="BH34" s="336">
        <v>-663858625</v>
      </c>
      <c r="BI34" s="336">
        <v>663853866</v>
      </c>
      <c r="BJ34" s="336">
        <v>4759</v>
      </c>
      <c r="BK34" s="336">
        <v>663853866</v>
      </c>
      <c r="BL34" s="337">
        <v>0</v>
      </c>
      <c r="BM34" s="336">
        <v>663853866</v>
      </c>
      <c r="BN34" s="337">
        <v>0</v>
      </c>
      <c r="BO34" s="336">
        <v>0</v>
      </c>
    </row>
    <row r="35" spans="1:67" s="333" customFormat="1" x14ac:dyDescent="0.25">
      <c r="A35" s="333" t="str">
        <f t="shared" si="8"/>
        <v>A-1-0-1-5-16-10</v>
      </c>
      <c r="B35" s="334" t="str">
        <f t="shared" si="2"/>
        <v>A</v>
      </c>
      <c r="C35" s="334" t="str">
        <f t="shared" si="3"/>
        <v>1</v>
      </c>
      <c r="D35" s="334" t="str">
        <f t="shared" si="4"/>
        <v>0</v>
      </c>
      <c r="E35" s="334" t="str">
        <f t="shared" si="5"/>
        <v>1</v>
      </c>
      <c r="F35" s="334" t="str">
        <f t="shared" si="6"/>
        <v>5</v>
      </c>
      <c r="G35" s="334" t="str">
        <f t="shared" si="7"/>
        <v>16</v>
      </c>
      <c r="H35" s="334"/>
      <c r="I35" s="334"/>
      <c r="J35" s="334"/>
      <c r="K35" s="334"/>
      <c r="M35" s="347"/>
      <c r="N35" s="1601" t="s">
        <v>35</v>
      </c>
      <c r="O35" s="1984"/>
      <c r="P35" s="1601" t="s">
        <v>312</v>
      </c>
      <c r="Q35" s="1984"/>
      <c r="R35" s="1601" t="s">
        <v>313</v>
      </c>
      <c r="S35" s="1984"/>
      <c r="T35" s="1601" t="s">
        <v>312</v>
      </c>
      <c r="U35" s="1984"/>
      <c r="V35" s="1601" t="s">
        <v>317</v>
      </c>
      <c r="W35" s="1984"/>
      <c r="X35" s="1984"/>
      <c r="Y35" s="1601" t="s">
        <v>44</v>
      </c>
      <c r="Z35" s="1984"/>
      <c r="AA35" s="1984"/>
      <c r="AB35" s="1601"/>
      <c r="AC35" s="1984"/>
      <c r="AD35" s="1601"/>
      <c r="AE35" s="1984"/>
      <c r="AF35" s="1607" t="s">
        <v>45</v>
      </c>
      <c r="AG35" s="1984"/>
      <c r="AH35" s="1984"/>
      <c r="AI35" s="1984"/>
      <c r="AJ35" s="1984"/>
      <c r="AK35" s="1984"/>
      <c r="AL35" s="1984"/>
      <c r="AM35" s="1984"/>
      <c r="AN35" s="1601" t="s">
        <v>306</v>
      </c>
      <c r="AO35" s="1984"/>
      <c r="AP35" s="1984"/>
      <c r="AQ35" s="1984"/>
      <c r="AR35" s="1984"/>
      <c r="AS35" s="1601" t="s">
        <v>307</v>
      </c>
      <c r="AT35" s="1984"/>
      <c r="AU35" s="1984"/>
      <c r="AV35" s="335" t="s">
        <v>86</v>
      </c>
      <c r="AW35" s="1606" t="s">
        <v>308</v>
      </c>
      <c r="AX35" s="1984"/>
      <c r="AY35" s="1984"/>
      <c r="AZ35" s="1984"/>
      <c r="BA35" s="1984"/>
      <c r="BB35" s="1984"/>
      <c r="BC35" s="336">
        <v>7990939236</v>
      </c>
      <c r="BD35" s="337">
        <v>0</v>
      </c>
      <c r="BE35" s="337">
        <v>0</v>
      </c>
      <c r="BF35" s="337">
        <v>0</v>
      </c>
      <c r="BG35" s="336">
        <v>4141962</v>
      </c>
      <c r="BH35" s="336">
        <v>-4141962</v>
      </c>
      <c r="BI35" s="336">
        <v>4141896</v>
      </c>
      <c r="BJ35" s="336">
        <v>66</v>
      </c>
      <c r="BK35" s="336">
        <v>4141896</v>
      </c>
      <c r="BL35" s="337">
        <v>0</v>
      </c>
      <c r="BM35" s="336">
        <v>4141896</v>
      </c>
      <c r="BN35" s="337">
        <v>0</v>
      </c>
      <c r="BO35" s="336">
        <v>0</v>
      </c>
    </row>
    <row r="36" spans="1:67" s="333" customFormat="1" x14ac:dyDescent="0.25">
      <c r="A36" s="333" t="str">
        <f t="shared" si="8"/>
        <v>A-1-0-1-5-22-10</v>
      </c>
      <c r="B36" s="334" t="str">
        <f t="shared" si="2"/>
        <v>A</v>
      </c>
      <c r="C36" s="334" t="str">
        <f t="shared" si="3"/>
        <v>1</v>
      </c>
      <c r="D36" s="334" t="str">
        <f t="shared" si="4"/>
        <v>0</v>
      </c>
      <c r="E36" s="334" t="str">
        <f t="shared" si="5"/>
        <v>1</v>
      </c>
      <c r="F36" s="334" t="str">
        <f t="shared" si="6"/>
        <v>5</v>
      </c>
      <c r="G36" s="334" t="str">
        <f t="shared" si="7"/>
        <v>22</v>
      </c>
      <c r="H36" s="334"/>
      <c r="I36" s="334"/>
      <c r="J36" s="334"/>
      <c r="K36" s="334"/>
      <c r="M36" s="347"/>
      <c r="N36" s="1601" t="s">
        <v>35</v>
      </c>
      <c r="O36" s="1984"/>
      <c r="P36" s="1601" t="s">
        <v>312</v>
      </c>
      <c r="Q36" s="1984"/>
      <c r="R36" s="1601" t="s">
        <v>313</v>
      </c>
      <c r="S36" s="1984"/>
      <c r="T36" s="1601" t="s">
        <v>312</v>
      </c>
      <c r="U36" s="1984"/>
      <c r="V36" s="1601" t="s">
        <v>317</v>
      </c>
      <c r="W36" s="1984"/>
      <c r="X36" s="1984"/>
      <c r="Y36" s="1601" t="s">
        <v>320</v>
      </c>
      <c r="Z36" s="1984"/>
      <c r="AA36" s="1984"/>
      <c r="AB36" s="1601"/>
      <c r="AC36" s="1984"/>
      <c r="AD36" s="1601"/>
      <c r="AE36" s="1984"/>
      <c r="AF36" s="1607" t="s">
        <v>46</v>
      </c>
      <c r="AG36" s="1984"/>
      <c r="AH36" s="1984"/>
      <c r="AI36" s="1984"/>
      <c r="AJ36" s="1984"/>
      <c r="AK36" s="1984"/>
      <c r="AL36" s="1984"/>
      <c r="AM36" s="1984"/>
      <c r="AN36" s="1601" t="s">
        <v>306</v>
      </c>
      <c r="AO36" s="1984"/>
      <c r="AP36" s="1984"/>
      <c r="AQ36" s="1984"/>
      <c r="AR36" s="1984"/>
      <c r="AS36" s="1601" t="s">
        <v>307</v>
      </c>
      <c r="AT36" s="1984"/>
      <c r="AU36" s="1984"/>
      <c r="AV36" s="335" t="s">
        <v>86</v>
      </c>
      <c r="AW36" s="1606" t="s">
        <v>308</v>
      </c>
      <c r="AX36" s="1984"/>
      <c r="AY36" s="1984"/>
      <c r="AZ36" s="1984"/>
      <c r="BA36" s="1984"/>
      <c r="BB36" s="1984"/>
      <c r="BC36" s="336">
        <v>2013745788</v>
      </c>
      <c r="BD36" s="337">
        <v>0</v>
      </c>
      <c r="BE36" s="337">
        <v>0</v>
      </c>
      <c r="BF36" s="337">
        <v>0</v>
      </c>
      <c r="BG36" s="336">
        <v>235629468</v>
      </c>
      <c r="BH36" s="336">
        <v>-235629468</v>
      </c>
      <c r="BI36" s="336">
        <v>235629468</v>
      </c>
      <c r="BJ36" s="336">
        <v>0</v>
      </c>
      <c r="BK36" s="336">
        <v>235629468</v>
      </c>
      <c r="BL36" s="337">
        <v>0</v>
      </c>
      <c r="BM36" s="336">
        <v>235629468</v>
      </c>
      <c r="BN36" s="337">
        <v>0</v>
      </c>
      <c r="BO36" s="336">
        <v>0</v>
      </c>
    </row>
    <row r="37" spans="1:67" ht="14.45" customHeight="1" x14ac:dyDescent="0.25">
      <c r="B37" s="327" t="str">
        <f t="shared" si="2"/>
        <v>A</v>
      </c>
      <c r="C37" s="327" t="str">
        <f t="shared" si="3"/>
        <v>1</v>
      </c>
      <c r="D37" s="327" t="str">
        <f t="shared" si="4"/>
        <v>0</v>
      </c>
      <c r="E37" s="327" t="str">
        <f t="shared" si="5"/>
        <v>1</v>
      </c>
      <c r="F37" s="327" t="str">
        <f t="shared" si="6"/>
        <v>9</v>
      </c>
      <c r="G37" s="327">
        <f t="shared" si="7"/>
        <v>0</v>
      </c>
      <c r="N37" s="1603" t="s">
        <v>35</v>
      </c>
      <c r="O37" s="1889"/>
      <c r="P37" s="1603" t="s">
        <v>312</v>
      </c>
      <c r="Q37" s="1889"/>
      <c r="R37" s="1603" t="s">
        <v>313</v>
      </c>
      <c r="S37" s="1889"/>
      <c r="T37" s="1603" t="s">
        <v>312</v>
      </c>
      <c r="U37" s="1889"/>
      <c r="V37" s="1603" t="s">
        <v>321</v>
      </c>
      <c r="W37" s="1889"/>
      <c r="X37" s="1889"/>
      <c r="Y37" s="1603"/>
      <c r="Z37" s="1889"/>
      <c r="AA37" s="1889"/>
      <c r="AB37" s="1603"/>
      <c r="AC37" s="1889"/>
      <c r="AD37" s="1603"/>
      <c r="AE37" s="1889"/>
      <c r="AF37" s="1605" t="s">
        <v>223</v>
      </c>
      <c r="AG37" s="1889"/>
      <c r="AH37" s="1889"/>
      <c r="AI37" s="1889"/>
      <c r="AJ37" s="1889"/>
      <c r="AK37" s="1889"/>
      <c r="AL37" s="1889"/>
      <c r="AM37" s="1889"/>
      <c r="AN37" s="1603" t="s">
        <v>306</v>
      </c>
      <c r="AO37" s="1889"/>
      <c r="AP37" s="1889"/>
      <c r="AQ37" s="1889"/>
      <c r="AR37" s="1889"/>
      <c r="AS37" s="1603" t="s">
        <v>307</v>
      </c>
      <c r="AT37" s="1889"/>
      <c r="AU37" s="1889"/>
      <c r="AV37" s="317" t="s">
        <v>86</v>
      </c>
      <c r="AW37" s="1604" t="s">
        <v>308</v>
      </c>
      <c r="AX37" s="1889"/>
      <c r="AY37" s="1889"/>
      <c r="AZ37" s="1889"/>
      <c r="BA37" s="1889"/>
      <c r="BB37" s="1889"/>
      <c r="BC37" s="318">
        <v>572000000</v>
      </c>
      <c r="BD37" s="319">
        <v>0</v>
      </c>
      <c r="BE37" s="319">
        <v>0</v>
      </c>
      <c r="BF37" s="319">
        <v>0</v>
      </c>
      <c r="BG37" s="318">
        <v>45014869</v>
      </c>
      <c r="BH37" s="318">
        <v>-45014869</v>
      </c>
      <c r="BI37" s="318">
        <v>45007889</v>
      </c>
      <c r="BJ37" s="318">
        <v>6980</v>
      </c>
      <c r="BK37" s="318">
        <v>45007889</v>
      </c>
      <c r="BL37" s="319">
        <v>0</v>
      </c>
      <c r="BM37" s="318">
        <v>45007889</v>
      </c>
      <c r="BN37" s="319">
        <v>0</v>
      </c>
      <c r="BO37" s="319">
        <v>0</v>
      </c>
    </row>
    <row r="38" spans="1:67" s="333" customFormat="1" x14ac:dyDescent="0.25">
      <c r="A38" s="333" t="str">
        <f t="shared" si="8"/>
        <v>A-1-0-1-9-1-10</v>
      </c>
      <c r="B38" s="334" t="str">
        <f t="shared" si="2"/>
        <v>A</v>
      </c>
      <c r="C38" s="334" t="str">
        <f t="shared" si="3"/>
        <v>1</v>
      </c>
      <c r="D38" s="334" t="str">
        <f t="shared" si="4"/>
        <v>0</v>
      </c>
      <c r="E38" s="334" t="str">
        <f t="shared" si="5"/>
        <v>1</v>
      </c>
      <c r="F38" s="334" t="str">
        <f t="shared" si="6"/>
        <v>9</v>
      </c>
      <c r="G38" s="334" t="str">
        <f t="shared" si="7"/>
        <v>1</v>
      </c>
      <c r="H38" s="334"/>
      <c r="I38" s="334"/>
      <c r="J38" s="334"/>
      <c r="K38" s="334"/>
      <c r="M38" s="347"/>
      <c r="N38" s="1601" t="s">
        <v>35</v>
      </c>
      <c r="O38" s="1984"/>
      <c r="P38" s="1601" t="s">
        <v>312</v>
      </c>
      <c r="Q38" s="1984"/>
      <c r="R38" s="1601" t="s">
        <v>313</v>
      </c>
      <c r="S38" s="1984"/>
      <c r="T38" s="1601" t="s">
        <v>312</v>
      </c>
      <c r="U38" s="1984"/>
      <c r="V38" s="1601" t="s">
        <v>321</v>
      </c>
      <c r="W38" s="1984"/>
      <c r="X38" s="1984"/>
      <c r="Y38" s="1601" t="s">
        <v>312</v>
      </c>
      <c r="Z38" s="1984"/>
      <c r="AA38" s="1984"/>
      <c r="AB38" s="1601"/>
      <c r="AC38" s="1984"/>
      <c r="AD38" s="1601"/>
      <c r="AE38" s="1984"/>
      <c r="AF38" s="1607" t="s">
        <v>47</v>
      </c>
      <c r="AG38" s="1984"/>
      <c r="AH38" s="1984"/>
      <c r="AI38" s="1984"/>
      <c r="AJ38" s="1984"/>
      <c r="AK38" s="1984"/>
      <c r="AL38" s="1984"/>
      <c r="AM38" s="1984"/>
      <c r="AN38" s="1601" t="s">
        <v>306</v>
      </c>
      <c r="AO38" s="1984"/>
      <c r="AP38" s="1984"/>
      <c r="AQ38" s="1984"/>
      <c r="AR38" s="1984"/>
      <c r="AS38" s="1601" t="s">
        <v>307</v>
      </c>
      <c r="AT38" s="1984"/>
      <c r="AU38" s="1984"/>
      <c r="AV38" s="335" t="s">
        <v>86</v>
      </c>
      <c r="AW38" s="1606" t="s">
        <v>308</v>
      </c>
      <c r="AX38" s="1984"/>
      <c r="AY38" s="1984"/>
      <c r="AZ38" s="1984"/>
      <c r="BA38" s="1984"/>
      <c r="BB38" s="1984"/>
      <c r="BC38" s="336">
        <v>300000000</v>
      </c>
      <c r="BD38" s="337">
        <v>0</v>
      </c>
      <c r="BE38" s="337">
        <v>0</v>
      </c>
      <c r="BF38" s="337">
        <v>0</v>
      </c>
      <c r="BG38" s="336">
        <v>35758978</v>
      </c>
      <c r="BH38" s="336">
        <v>-35758978</v>
      </c>
      <c r="BI38" s="336">
        <v>35758978</v>
      </c>
      <c r="BJ38" s="336">
        <v>0</v>
      </c>
      <c r="BK38" s="336">
        <v>35758978</v>
      </c>
      <c r="BL38" s="337">
        <v>0</v>
      </c>
      <c r="BM38" s="336">
        <v>35758978</v>
      </c>
      <c r="BN38" s="337">
        <v>0</v>
      </c>
      <c r="BO38" s="336">
        <v>0</v>
      </c>
    </row>
    <row r="39" spans="1:67" s="333" customFormat="1" x14ac:dyDescent="0.25">
      <c r="A39" s="333" t="str">
        <f t="shared" si="8"/>
        <v>A-1-0-1-9-3-10</v>
      </c>
      <c r="B39" s="334" t="str">
        <f t="shared" si="2"/>
        <v>A</v>
      </c>
      <c r="C39" s="334" t="str">
        <f t="shared" si="3"/>
        <v>1</v>
      </c>
      <c r="D39" s="334" t="str">
        <f t="shared" si="4"/>
        <v>0</v>
      </c>
      <c r="E39" s="334" t="str">
        <f t="shared" si="5"/>
        <v>1</v>
      </c>
      <c r="F39" s="334" t="str">
        <f t="shared" si="6"/>
        <v>9</v>
      </c>
      <c r="G39" s="334" t="str">
        <f t="shared" si="7"/>
        <v>3</v>
      </c>
      <c r="H39" s="334"/>
      <c r="I39" s="334"/>
      <c r="J39" s="334"/>
      <c r="K39" s="334"/>
      <c r="M39" s="347"/>
      <c r="N39" s="1601" t="s">
        <v>35</v>
      </c>
      <c r="O39" s="1984"/>
      <c r="P39" s="1601" t="s">
        <v>312</v>
      </c>
      <c r="Q39" s="1984"/>
      <c r="R39" s="1601" t="s">
        <v>313</v>
      </c>
      <c r="S39" s="1984"/>
      <c r="T39" s="1601" t="s">
        <v>312</v>
      </c>
      <c r="U39" s="1984"/>
      <c r="V39" s="1601" t="s">
        <v>321</v>
      </c>
      <c r="W39" s="1984"/>
      <c r="X39" s="1984"/>
      <c r="Y39" s="1601" t="s">
        <v>322</v>
      </c>
      <c r="Z39" s="1984"/>
      <c r="AA39" s="1984"/>
      <c r="AB39" s="1601"/>
      <c r="AC39" s="1984"/>
      <c r="AD39" s="1601"/>
      <c r="AE39" s="1984"/>
      <c r="AF39" s="1607" t="s">
        <v>48</v>
      </c>
      <c r="AG39" s="1984"/>
      <c r="AH39" s="1984"/>
      <c r="AI39" s="1984"/>
      <c r="AJ39" s="1984"/>
      <c r="AK39" s="1984"/>
      <c r="AL39" s="1984"/>
      <c r="AM39" s="1984"/>
      <c r="AN39" s="1601" t="s">
        <v>306</v>
      </c>
      <c r="AO39" s="1984"/>
      <c r="AP39" s="1984"/>
      <c r="AQ39" s="1984"/>
      <c r="AR39" s="1984"/>
      <c r="AS39" s="1601" t="s">
        <v>307</v>
      </c>
      <c r="AT39" s="1984"/>
      <c r="AU39" s="1984"/>
      <c r="AV39" s="335" t="s">
        <v>86</v>
      </c>
      <c r="AW39" s="1606" t="s">
        <v>308</v>
      </c>
      <c r="AX39" s="1984"/>
      <c r="AY39" s="1984"/>
      <c r="AZ39" s="1984"/>
      <c r="BA39" s="1984"/>
      <c r="BB39" s="1984"/>
      <c r="BC39" s="336">
        <v>272000000</v>
      </c>
      <c r="BD39" s="337">
        <v>0</v>
      </c>
      <c r="BE39" s="337">
        <v>0</v>
      </c>
      <c r="BF39" s="337">
        <v>0</v>
      </c>
      <c r="BG39" s="336">
        <v>9255891</v>
      </c>
      <c r="BH39" s="336">
        <v>-9255891</v>
      </c>
      <c r="BI39" s="336">
        <v>9248911</v>
      </c>
      <c r="BJ39" s="336">
        <v>6980</v>
      </c>
      <c r="BK39" s="336">
        <v>9248911</v>
      </c>
      <c r="BL39" s="337">
        <v>0</v>
      </c>
      <c r="BM39" s="336">
        <v>9248911</v>
      </c>
      <c r="BN39" s="337">
        <v>0</v>
      </c>
      <c r="BO39" s="336">
        <v>0</v>
      </c>
    </row>
    <row r="40" spans="1:67" x14ac:dyDescent="0.25">
      <c r="B40" s="327" t="str">
        <f t="shared" si="2"/>
        <v>A</v>
      </c>
      <c r="C40" s="327" t="str">
        <f t="shared" si="3"/>
        <v>1</v>
      </c>
      <c r="D40" s="327" t="str">
        <f t="shared" si="4"/>
        <v>0</v>
      </c>
      <c r="E40" s="327" t="str">
        <f t="shared" si="5"/>
        <v>2</v>
      </c>
      <c r="F40" s="327">
        <f t="shared" si="6"/>
        <v>0</v>
      </c>
      <c r="G40" s="327">
        <f t="shared" si="7"/>
        <v>0</v>
      </c>
      <c r="N40" s="1603" t="s">
        <v>35</v>
      </c>
      <c r="O40" s="1889"/>
      <c r="P40" s="1603" t="s">
        <v>312</v>
      </c>
      <c r="Q40" s="1889"/>
      <c r="R40" s="1603" t="s">
        <v>313</v>
      </c>
      <c r="S40" s="1889"/>
      <c r="T40" s="1603" t="s">
        <v>315</v>
      </c>
      <c r="U40" s="1889"/>
      <c r="V40" s="1603"/>
      <c r="W40" s="1889"/>
      <c r="X40" s="1889"/>
      <c r="Y40" s="1603"/>
      <c r="Z40" s="1889"/>
      <c r="AA40" s="1889"/>
      <c r="AB40" s="1603"/>
      <c r="AC40" s="1889"/>
      <c r="AD40" s="1603"/>
      <c r="AE40" s="1889"/>
      <c r="AF40" s="1605" t="s">
        <v>226</v>
      </c>
      <c r="AG40" s="1889"/>
      <c r="AH40" s="1889"/>
      <c r="AI40" s="1889"/>
      <c r="AJ40" s="1889"/>
      <c r="AK40" s="1889"/>
      <c r="AL40" s="1889"/>
      <c r="AM40" s="1889"/>
      <c r="AN40" s="1603" t="s">
        <v>306</v>
      </c>
      <c r="AO40" s="1889"/>
      <c r="AP40" s="1889"/>
      <c r="AQ40" s="1889"/>
      <c r="AR40" s="1889"/>
      <c r="AS40" s="1603" t="s">
        <v>307</v>
      </c>
      <c r="AT40" s="1889"/>
      <c r="AU40" s="1889"/>
      <c r="AV40" s="317" t="s">
        <v>86</v>
      </c>
      <c r="AW40" s="1604" t="s">
        <v>308</v>
      </c>
      <c r="AX40" s="1889"/>
      <c r="AY40" s="1889"/>
      <c r="AZ40" s="1889"/>
      <c r="BA40" s="1889"/>
      <c r="BB40" s="1889"/>
      <c r="BC40" s="318">
        <v>2620100000</v>
      </c>
      <c r="BD40" s="319">
        <v>0</v>
      </c>
      <c r="BE40" s="318">
        <v>70997571</v>
      </c>
      <c r="BF40" s="319">
        <v>0</v>
      </c>
      <c r="BG40" s="319">
        <v>0</v>
      </c>
      <c r="BH40" s="319">
        <v>0</v>
      </c>
      <c r="BI40" s="318">
        <v>183028310</v>
      </c>
      <c r="BJ40" s="318">
        <v>-183028310</v>
      </c>
      <c r="BK40" s="318">
        <v>202787604</v>
      </c>
      <c r="BL40" s="318">
        <v>-19759294</v>
      </c>
      <c r="BM40" s="318">
        <v>202787604</v>
      </c>
      <c r="BN40" s="319">
        <v>0</v>
      </c>
      <c r="BO40" s="319">
        <v>0</v>
      </c>
    </row>
    <row r="41" spans="1:67" s="333" customFormat="1" x14ac:dyDescent="0.25">
      <c r="A41" s="333" t="str">
        <f t="shared" si="8"/>
        <v>A-1-0-2-12-0-10</v>
      </c>
      <c r="B41" s="334" t="str">
        <f t="shared" si="2"/>
        <v>A</v>
      </c>
      <c r="C41" s="334" t="str">
        <f t="shared" si="3"/>
        <v>1</v>
      </c>
      <c r="D41" s="334" t="str">
        <f t="shared" si="4"/>
        <v>0</v>
      </c>
      <c r="E41" s="334" t="str">
        <f t="shared" si="5"/>
        <v>2</v>
      </c>
      <c r="F41" s="334" t="str">
        <f t="shared" si="6"/>
        <v>12</v>
      </c>
      <c r="G41" s="334">
        <f t="shared" si="7"/>
        <v>0</v>
      </c>
      <c r="H41" s="334"/>
      <c r="I41" s="334"/>
      <c r="J41" s="334"/>
      <c r="K41" s="334"/>
      <c r="M41" s="347"/>
      <c r="N41" s="1601" t="s">
        <v>35</v>
      </c>
      <c r="O41" s="1984"/>
      <c r="P41" s="1601" t="s">
        <v>312</v>
      </c>
      <c r="Q41" s="1984"/>
      <c r="R41" s="1601" t="s">
        <v>313</v>
      </c>
      <c r="S41" s="1984"/>
      <c r="T41" s="1601" t="s">
        <v>315</v>
      </c>
      <c r="U41" s="1984"/>
      <c r="V41" s="1601" t="s">
        <v>323</v>
      </c>
      <c r="W41" s="1984"/>
      <c r="X41" s="1984"/>
      <c r="Y41" s="1601"/>
      <c r="Z41" s="1984"/>
      <c r="AA41" s="1984"/>
      <c r="AB41" s="1601"/>
      <c r="AC41" s="1984"/>
      <c r="AD41" s="1601"/>
      <c r="AE41" s="1984"/>
      <c r="AF41" s="1607" t="s">
        <v>49</v>
      </c>
      <c r="AG41" s="1984"/>
      <c r="AH41" s="1984"/>
      <c r="AI41" s="1984"/>
      <c r="AJ41" s="1984"/>
      <c r="AK41" s="1984"/>
      <c r="AL41" s="1984"/>
      <c r="AM41" s="1984"/>
      <c r="AN41" s="1601" t="s">
        <v>306</v>
      </c>
      <c r="AO41" s="1984"/>
      <c r="AP41" s="1984"/>
      <c r="AQ41" s="1984"/>
      <c r="AR41" s="1984"/>
      <c r="AS41" s="1601" t="s">
        <v>307</v>
      </c>
      <c r="AT41" s="1984"/>
      <c r="AU41" s="1984"/>
      <c r="AV41" s="335" t="s">
        <v>86</v>
      </c>
      <c r="AW41" s="1606" t="s">
        <v>308</v>
      </c>
      <c r="AX41" s="1984"/>
      <c r="AY41" s="1984"/>
      <c r="AZ41" s="1984"/>
      <c r="BA41" s="1984"/>
      <c r="BB41" s="1984"/>
      <c r="BC41" s="336">
        <v>2620100000</v>
      </c>
      <c r="BD41" s="337">
        <v>0</v>
      </c>
      <c r="BE41" s="337">
        <v>70997571</v>
      </c>
      <c r="BF41" s="337">
        <v>0</v>
      </c>
      <c r="BG41" s="336">
        <v>0</v>
      </c>
      <c r="BH41" s="336">
        <v>0</v>
      </c>
      <c r="BI41" s="336">
        <v>183028310</v>
      </c>
      <c r="BJ41" s="336">
        <v>-183028310</v>
      </c>
      <c r="BK41" s="336">
        <v>202787604</v>
      </c>
      <c r="BL41" s="337">
        <v>-19759294</v>
      </c>
      <c r="BM41" s="336">
        <v>202787604</v>
      </c>
      <c r="BN41" s="337">
        <v>0</v>
      </c>
      <c r="BO41" s="336">
        <v>0</v>
      </c>
    </row>
    <row r="42" spans="1:67" ht="14.45" customHeight="1" x14ac:dyDescent="0.25">
      <c r="B42" s="327" t="str">
        <f t="shared" si="2"/>
        <v>A</v>
      </c>
      <c r="C42" s="327" t="str">
        <f t="shared" si="3"/>
        <v>1</v>
      </c>
      <c r="D42" s="327" t="str">
        <f t="shared" si="4"/>
        <v>0</v>
      </c>
      <c r="E42" s="327" t="str">
        <f t="shared" si="5"/>
        <v>5</v>
      </c>
      <c r="F42" s="327">
        <f t="shared" si="6"/>
        <v>0</v>
      </c>
      <c r="G42" s="327">
        <f t="shared" si="7"/>
        <v>0</v>
      </c>
      <c r="N42" s="1603" t="s">
        <v>35</v>
      </c>
      <c r="O42" s="1889"/>
      <c r="P42" s="1603" t="s">
        <v>312</v>
      </c>
      <c r="Q42" s="1889"/>
      <c r="R42" s="1603" t="s">
        <v>313</v>
      </c>
      <c r="S42" s="1889"/>
      <c r="T42" s="1603" t="s">
        <v>317</v>
      </c>
      <c r="U42" s="1889"/>
      <c r="V42" s="1603"/>
      <c r="W42" s="1889"/>
      <c r="X42" s="1889"/>
      <c r="Y42" s="1603"/>
      <c r="Z42" s="1889"/>
      <c r="AA42" s="1889"/>
      <c r="AB42" s="1603"/>
      <c r="AC42" s="1889"/>
      <c r="AD42" s="1603"/>
      <c r="AE42" s="1889"/>
      <c r="AF42" s="1605" t="s">
        <v>228</v>
      </c>
      <c r="AG42" s="1889"/>
      <c r="AH42" s="1889"/>
      <c r="AI42" s="1889"/>
      <c r="AJ42" s="1889"/>
      <c r="AK42" s="1889"/>
      <c r="AL42" s="1889"/>
      <c r="AM42" s="1889"/>
      <c r="AN42" s="1603" t="s">
        <v>306</v>
      </c>
      <c r="AO42" s="1889"/>
      <c r="AP42" s="1889"/>
      <c r="AQ42" s="1889"/>
      <c r="AR42" s="1889"/>
      <c r="AS42" s="1603" t="s">
        <v>307</v>
      </c>
      <c r="AT42" s="1889"/>
      <c r="AU42" s="1889"/>
      <c r="AV42" s="317" t="s">
        <v>86</v>
      </c>
      <c r="AW42" s="1604" t="s">
        <v>308</v>
      </c>
      <c r="AX42" s="1889"/>
      <c r="AY42" s="1889"/>
      <c r="AZ42" s="1889"/>
      <c r="BA42" s="1889"/>
      <c r="BB42" s="1889"/>
      <c r="BC42" s="318">
        <v>35057916667</v>
      </c>
      <c r="BD42" s="319">
        <v>0</v>
      </c>
      <c r="BE42" s="319">
        <v>0</v>
      </c>
      <c r="BF42" s="319">
        <v>0</v>
      </c>
      <c r="BG42" s="318">
        <v>3317702816</v>
      </c>
      <c r="BH42" s="318">
        <v>-3317702816</v>
      </c>
      <c r="BI42" s="318">
        <v>3317702816</v>
      </c>
      <c r="BJ42" s="319">
        <v>0</v>
      </c>
      <c r="BK42" s="318">
        <v>3317702816</v>
      </c>
      <c r="BL42" s="319">
        <v>0</v>
      </c>
      <c r="BM42" s="318">
        <v>3637725</v>
      </c>
      <c r="BN42" s="318">
        <v>3314065091</v>
      </c>
      <c r="BO42" s="318">
        <v>27169854</v>
      </c>
    </row>
    <row r="43" spans="1:67" ht="14.45" customHeight="1" x14ac:dyDescent="0.25">
      <c r="B43" s="327" t="str">
        <f t="shared" ref="B43:B106" si="9">+N43</f>
        <v>A</v>
      </c>
      <c r="C43" s="327" t="str">
        <f t="shared" ref="C43:C106" si="10">+P43</f>
        <v>1</v>
      </c>
      <c r="D43" s="327" t="str">
        <f t="shared" ref="D43:D106" si="11">+R43</f>
        <v>0</v>
      </c>
      <c r="E43" s="327" t="str">
        <f t="shared" ref="E43:E106" si="12">+T43</f>
        <v>5</v>
      </c>
      <c r="F43" s="327" t="str">
        <f t="shared" si="6"/>
        <v>1</v>
      </c>
      <c r="G43" s="327">
        <f t="shared" si="7"/>
        <v>0</v>
      </c>
      <c r="N43" s="1603" t="s">
        <v>35</v>
      </c>
      <c r="O43" s="1889"/>
      <c r="P43" s="1603" t="s">
        <v>312</v>
      </c>
      <c r="Q43" s="1889"/>
      <c r="R43" s="1603" t="s">
        <v>313</v>
      </c>
      <c r="S43" s="1889"/>
      <c r="T43" s="1603" t="s">
        <v>317</v>
      </c>
      <c r="U43" s="1889"/>
      <c r="V43" s="1603" t="s">
        <v>312</v>
      </c>
      <c r="W43" s="1889"/>
      <c r="X43" s="1889"/>
      <c r="Y43" s="1603"/>
      <c r="Z43" s="1889"/>
      <c r="AA43" s="1889"/>
      <c r="AB43" s="1603"/>
      <c r="AC43" s="1889"/>
      <c r="AD43" s="1603"/>
      <c r="AE43" s="1889"/>
      <c r="AF43" s="1605" t="s">
        <v>230</v>
      </c>
      <c r="AG43" s="1889"/>
      <c r="AH43" s="1889"/>
      <c r="AI43" s="1889"/>
      <c r="AJ43" s="1889"/>
      <c r="AK43" s="1889"/>
      <c r="AL43" s="1889"/>
      <c r="AM43" s="1889"/>
      <c r="AN43" s="1603" t="s">
        <v>306</v>
      </c>
      <c r="AO43" s="1889"/>
      <c r="AP43" s="1889"/>
      <c r="AQ43" s="1889"/>
      <c r="AR43" s="1889"/>
      <c r="AS43" s="1603" t="s">
        <v>307</v>
      </c>
      <c r="AT43" s="1889"/>
      <c r="AU43" s="1889"/>
      <c r="AV43" s="317" t="s">
        <v>86</v>
      </c>
      <c r="AW43" s="1604" t="s">
        <v>308</v>
      </c>
      <c r="AX43" s="1889"/>
      <c r="AY43" s="1889"/>
      <c r="AZ43" s="1889"/>
      <c r="BA43" s="1889"/>
      <c r="BB43" s="1889"/>
      <c r="BC43" s="318">
        <v>17935538469</v>
      </c>
      <c r="BD43" s="319">
        <v>0</v>
      </c>
      <c r="BE43" s="319">
        <v>0</v>
      </c>
      <c r="BF43" s="319">
        <v>0</v>
      </c>
      <c r="BG43" s="318">
        <v>1653322425</v>
      </c>
      <c r="BH43" s="318">
        <v>-1653322425</v>
      </c>
      <c r="BI43" s="318">
        <v>1653322425</v>
      </c>
      <c r="BJ43" s="319">
        <v>0</v>
      </c>
      <c r="BK43" s="318">
        <v>1653322425</v>
      </c>
      <c r="BL43" s="319">
        <v>0</v>
      </c>
      <c r="BM43" s="318">
        <v>3589925</v>
      </c>
      <c r="BN43" s="318">
        <v>1649732500</v>
      </c>
      <c r="BO43" s="318">
        <v>27060411</v>
      </c>
    </row>
    <row r="44" spans="1:67" s="333" customFormat="1" x14ac:dyDescent="0.25">
      <c r="A44" s="333" t="str">
        <f>+B44&amp;"-"&amp;C44&amp;"-"&amp;D44&amp;"-"&amp;E44&amp;"-"&amp;F44&amp;"-"&amp;G44&amp;"-"&amp;AV44</f>
        <v>A-1-0-5-1-1-10</v>
      </c>
      <c r="B44" s="334" t="str">
        <f t="shared" si="9"/>
        <v>A</v>
      </c>
      <c r="C44" s="334" t="str">
        <f t="shared" si="10"/>
        <v>1</v>
      </c>
      <c r="D44" s="334" t="str">
        <f t="shared" si="11"/>
        <v>0</v>
      </c>
      <c r="E44" s="334" t="str">
        <f t="shared" si="12"/>
        <v>5</v>
      </c>
      <c r="F44" s="334" t="str">
        <f t="shared" si="6"/>
        <v>1</v>
      </c>
      <c r="G44" s="334" t="str">
        <f t="shared" si="7"/>
        <v>1</v>
      </c>
      <c r="H44" s="334"/>
      <c r="I44" s="334"/>
      <c r="J44" s="334"/>
      <c r="K44" s="334"/>
      <c r="M44" s="347"/>
      <c r="N44" s="1601" t="s">
        <v>35</v>
      </c>
      <c r="O44" s="1984"/>
      <c r="P44" s="1601" t="s">
        <v>312</v>
      </c>
      <c r="Q44" s="1984"/>
      <c r="R44" s="1601" t="s">
        <v>313</v>
      </c>
      <c r="S44" s="1984"/>
      <c r="T44" s="1601" t="s">
        <v>317</v>
      </c>
      <c r="U44" s="1984"/>
      <c r="V44" s="1601" t="s">
        <v>312</v>
      </c>
      <c r="W44" s="1984"/>
      <c r="X44" s="1984"/>
      <c r="Y44" s="1601" t="s">
        <v>312</v>
      </c>
      <c r="Z44" s="1984"/>
      <c r="AA44" s="1984"/>
      <c r="AB44" s="1601"/>
      <c r="AC44" s="1984"/>
      <c r="AD44" s="1601"/>
      <c r="AE44" s="1984"/>
      <c r="AF44" s="1607" t="s">
        <v>50</v>
      </c>
      <c r="AG44" s="1984"/>
      <c r="AH44" s="1984"/>
      <c r="AI44" s="1984"/>
      <c r="AJ44" s="1984"/>
      <c r="AK44" s="1984"/>
      <c r="AL44" s="1984"/>
      <c r="AM44" s="1984"/>
      <c r="AN44" s="1601" t="s">
        <v>306</v>
      </c>
      <c r="AO44" s="1984"/>
      <c r="AP44" s="1984"/>
      <c r="AQ44" s="1984"/>
      <c r="AR44" s="1984"/>
      <c r="AS44" s="1601" t="s">
        <v>307</v>
      </c>
      <c r="AT44" s="1984"/>
      <c r="AU44" s="1984"/>
      <c r="AV44" s="335" t="s">
        <v>86</v>
      </c>
      <c r="AW44" s="1606" t="s">
        <v>308</v>
      </c>
      <c r="AX44" s="1984"/>
      <c r="AY44" s="1984"/>
      <c r="AZ44" s="1984"/>
      <c r="BA44" s="1984"/>
      <c r="BB44" s="1984"/>
      <c r="BC44" s="336">
        <v>3486406531</v>
      </c>
      <c r="BD44" s="337">
        <v>0</v>
      </c>
      <c r="BE44" s="337">
        <v>0</v>
      </c>
      <c r="BF44" s="337">
        <v>0</v>
      </c>
      <c r="BG44" s="336">
        <v>373328600</v>
      </c>
      <c r="BH44" s="336">
        <v>-373328600</v>
      </c>
      <c r="BI44" s="336">
        <v>373328600</v>
      </c>
      <c r="BJ44" s="336">
        <v>0</v>
      </c>
      <c r="BK44" s="336">
        <v>373328600</v>
      </c>
      <c r="BL44" s="337">
        <v>0</v>
      </c>
      <c r="BM44" s="336">
        <v>22300</v>
      </c>
      <c r="BN44" s="337">
        <v>373306300</v>
      </c>
      <c r="BO44" s="336">
        <v>833255</v>
      </c>
    </row>
    <row r="45" spans="1:67" s="333" customFormat="1" x14ac:dyDescent="0.25">
      <c r="A45" s="333" t="str">
        <f>+B45&amp;"-"&amp;C45&amp;"-"&amp;D45&amp;"-"&amp;E45&amp;"-"&amp;F45&amp;"-"&amp;G45&amp;"-"&amp;AV45</f>
        <v>A-1-0-5-1-2-10</v>
      </c>
      <c r="B45" s="334" t="str">
        <f t="shared" si="9"/>
        <v>A</v>
      </c>
      <c r="C45" s="334" t="str">
        <f t="shared" si="10"/>
        <v>1</v>
      </c>
      <c r="D45" s="334" t="str">
        <f t="shared" si="11"/>
        <v>0</v>
      </c>
      <c r="E45" s="334" t="str">
        <f t="shared" si="12"/>
        <v>5</v>
      </c>
      <c r="F45" s="334" t="str">
        <f t="shared" si="6"/>
        <v>1</v>
      </c>
      <c r="G45" s="334" t="str">
        <f t="shared" si="7"/>
        <v>2</v>
      </c>
      <c r="H45" s="334"/>
      <c r="I45" s="334"/>
      <c r="J45" s="334"/>
      <c r="K45" s="334"/>
      <c r="M45" s="347"/>
      <c r="N45" s="1601" t="s">
        <v>35</v>
      </c>
      <c r="O45" s="1984"/>
      <c r="P45" s="1601" t="s">
        <v>312</v>
      </c>
      <c r="Q45" s="1984"/>
      <c r="R45" s="1601" t="s">
        <v>313</v>
      </c>
      <c r="S45" s="1984"/>
      <c r="T45" s="1601" t="s">
        <v>317</v>
      </c>
      <c r="U45" s="1984"/>
      <c r="V45" s="1601" t="s">
        <v>312</v>
      </c>
      <c r="W45" s="1984"/>
      <c r="X45" s="1984"/>
      <c r="Y45" s="1601" t="s">
        <v>315</v>
      </c>
      <c r="Z45" s="1984"/>
      <c r="AA45" s="1984"/>
      <c r="AB45" s="1601"/>
      <c r="AC45" s="1984"/>
      <c r="AD45" s="1601"/>
      <c r="AE45" s="1984"/>
      <c r="AF45" s="1607" t="s">
        <v>51</v>
      </c>
      <c r="AG45" s="1984"/>
      <c r="AH45" s="1984"/>
      <c r="AI45" s="1984"/>
      <c r="AJ45" s="1984"/>
      <c r="AK45" s="1984"/>
      <c r="AL45" s="1984"/>
      <c r="AM45" s="1984"/>
      <c r="AN45" s="1601" t="s">
        <v>306</v>
      </c>
      <c r="AO45" s="1984"/>
      <c r="AP45" s="1984"/>
      <c r="AQ45" s="1984"/>
      <c r="AR45" s="1984"/>
      <c r="AS45" s="1601" t="s">
        <v>307</v>
      </c>
      <c r="AT45" s="1984"/>
      <c r="AU45" s="1984"/>
      <c r="AV45" s="335" t="s">
        <v>86</v>
      </c>
      <c r="AW45" s="1606" t="s">
        <v>308</v>
      </c>
      <c r="AX45" s="1984"/>
      <c r="AY45" s="1984"/>
      <c r="AZ45" s="1984"/>
      <c r="BA45" s="1984"/>
      <c r="BB45" s="1984"/>
      <c r="BC45" s="336">
        <v>1530182979</v>
      </c>
      <c r="BD45" s="337">
        <v>0</v>
      </c>
      <c r="BE45" s="337">
        <v>0</v>
      </c>
      <c r="BF45" s="337">
        <v>0</v>
      </c>
      <c r="BG45" s="336">
        <v>3469825</v>
      </c>
      <c r="BH45" s="336">
        <v>-3469825</v>
      </c>
      <c r="BI45" s="336">
        <v>3469825</v>
      </c>
      <c r="BJ45" s="336">
        <v>0</v>
      </c>
      <c r="BK45" s="336">
        <v>3469825</v>
      </c>
      <c r="BL45" s="337">
        <v>0</v>
      </c>
      <c r="BM45" s="336">
        <v>3469825</v>
      </c>
      <c r="BN45" s="337">
        <v>0</v>
      </c>
      <c r="BO45" s="336">
        <v>0</v>
      </c>
    </row>
    <row r="46" spans="1:67" s="333" customFormat="1" x14ac:dyDescent="0.25">
      <c r="A46" s="333" t="str">
        <f>+B46&amp;"-"&amp;C46&amp;"-"&amp;D46&amp;"-"&amp;E46&amp;"-"&amp;F46&amp;"-"&amp;G46&amp;"-"&amp;AV46</f>
        <v>A-1-0-5-1-3-10</v>
      </c>
      <c r="B46" s="334" t="str">
        <f t="shared" si="9"/>
        <v>A</v>
      </c>
      <c r="C46" s="334" t="str">
        <f t="shared" si="10"/>
        <v>1</v>
      </c>
      <c r="D46" s="334" t="str">
        <f t="shared" si="11"/>
        <v>0</v>
      </c>
      <c r="E46" s="334" t="str">
        <f t="shared" si="12"/>
        <v>5</v>
      </c>
      <c r="F46" s="334" t="str">
        <f t="shared" si="6"/>
        <v>1</v>
      </c>
      <c r="G46" s="334" t="str">
        <f t="shared" si="7"/>
        <v>3</v>
      </c>
      <c r="H46" s="334"/>
      <c r="I46" s="334"/>
      <c r="J46" s="334"/>
      <c r="K46" s="334"/>
      <c r="M46" s="347"/>
      <c r="N46" s="1601" t="s">
        <v>35</v>
      </c>
      <c r="O46" s="1984"/>
      <c r="P46" s="1601" t="s">
        <v>312</v>
      </c>
      <c r="Q46" s="1984"/>
      <c r="R46" s="1601" t="s">
        <v>313</v>
      </c>
      <c r="S46" s="1984"/>
      <c r="T46" s="1601" t="s">
        <v>317</v>
      </c>
      <c r="U46" s="1984"/>
      <c r="V46" s="1601" t="s">
        <v>312</v>
      </c>
      <c r="W46" s="1984"/>
      <c r="X46" s="1984"/>
      <c r="Y46" s="1601" t="s">
        <v>322</v>
      </c>
      <c r="Z46" s="1984"/>
      <c r="AA46" s="1984"/>
      <c r="AB46" s="1601"/>
      <c r="AC46" s="1984"/>
      <c r="AD46" s="1601"/>
      <c r="AE46" s="1984"/>
      <c r="AF46" s="1607" t="s">
        <v>52</v>
      </c>
      <c r="AG46" s="1984"/>
      <c r="AH46" s="1984"/>
      <c r="AI46" s="1984"/>
      <c r="AJ46" s="1984"/>
      <c r="AK46" s="1984"/>
      <c r="AL46" s="1984"/>
      <c r="AM46" s="1984"/>
      <c r="AN46" s="1601" t="s">
        <v>306</v>
      </c>
      <c r="AO46" s="1984"/>
      <c r="AP46" s="1984"/>
      <c r="AQ46" s="1984"/>
      <c r="AR46" s="1984"/>
      <c r="AS46" s="1601" t="s">
        <v>307</v>
      </c>
      <c r="AT46" s="1984"/>
      <c r="AU46" s="1984"/>
      <c r="AV46" s="335" t="s">
        <v>86</v>
      </c>
      <c r="AW46" s="1606" t="s">
        <v>308</v>
      </c>
      <c r="AX46" s="1984"/>
      <c r="AY46" s="1984"/>
      <c r="AZ46" s="1984"/>
      <c r="BA46" s="1984"/>
      <c r="BB46" s="1984"/>
      <c r="BC46" s="336">
        <v>4451871042</v>
      </c>
      <c r="BD46" s="337">
        <v>0</v>
      </c>
      <c r="BE46" s="337">
        <v>0</v>
      </c>
      <c r="BF46" s="337">
        <v>0</v>
      </c>
      <c r="BG46" s="336">
        <v>439148300</v>
      </c>
      <c r="BH46" s="336">
        <v>-439148300</v>
      </c>
      <c r="BI46" s="336">
        <v>439148300</v>
      </c>
      <c r="BJ46" s="336">
        <v>0</v>
      </c>
      <c r="BK46" s="336">
        <v>439148300</v>
      </c>
      <c r="BL46" s="337">
        <v>0</v>
      </c>
      <c r="BM46" s="336">
        <v>47400</v>
      </c>
      <c r="BN46" s="337">
        <v>439100900</v>
      </c>
      <c r="BO46" s="336">
        <v>82500</v>
      </c>
    </row>
    <row r="47" spans="1:67" s="333" customFormat="1" x14ac:dyDescent="0.25">
      <c r="A47" s="333" t="str">
        <f>+B47&amp;"-"&amp;C47&amp;"-"&amp;D47&amp;"-"&amp;E47&amp;"-"&amp;F47&amp;"-"&amp;G47&amp;"-"&amp;AV47</f>
        <v>A-1-0-5-1-4-10</v>
      </c>
      <c r="B47" s="334" t="str">
        <f t="shared" si="9"/>
        <v>A</v>
      </c>
      <c r="C47" s="334" t="str">
        <f t="shared" si="10"/>
        <v>1</v>
      </c>
      <c r="D47" s="334" t="str">
        <f t="shared" si="11"/>
        <v>0</v>
      </c>
      <c r="E47" s="334" t="str">
        <f t="shared" si="12"/>
        <v>5</v>
      </c>
      <c r="F47" s="334" t="str">
        <f t="shared" si="6"/>
        <v>1</v>
      </c>
      <c r="G47" s="334" t="str">
        <f t="shared" si="7"/>
        <v>4</v>
      </c>
      <c r="H47" s="334"/>
      <c r="I47" s="334"/>
      <c r="J47" s="334"/>
      <c r="K47" s="334"/>
      <c r="M47" s="347"/>
      <c r="N47" s="1601" t="s">
        <v>35</v>
      </c>
      <c r="O47" s="1984"/>
      <c r="P47" s="1601" t="s">
        <v>312</v>
      </c>
      <c r="Q47" s="1984"/>
      <c r="R47" s="1601" t="s">
        <v>313</v>
      </c>
      <c r="S47" s="1984"/>
      <c r="T47" s="1601" t="s">
        <v>317</v>
      </c>
      <c r="U47" s="1984"/>
      <c r="V47" s="1601" t="s">
        <v>312</v>
      </c>
      <c r="W47" s="1984"/>
      <c r="X47" s="1984"/>
      <c r="Y47" s="1601" t="s">
        <v>316</v>
      </c>
      <c r="Z47" s="1984"/>
      <c r="AA47" s="1984"/>
      <c r="AB47" s="1601"/>
      <c r="AC47" s="1984"/>
      <c r="AD47" s="1601"/>
      <c r="AE47" s="1984"/>
      <c r="AF47" s="1607" t="s">
        <v>53</v>
      </c>
      <c r="AG47" s="1984"/>
      <c r="AH47" s="1984"/>
      <c r="AI47" s="1984"/>
      <c r="AJ47" s="1984"/>
      <c r="AK47" s="1984"/>
      <c r="AL47" s="1984"/>
      <c r="AM47" s="1984"/>
      <c r="AN47" s="1601" t="s">
        <v>306</v>
      </c>
      <c r="AO47" s="1984"/>
      <c r="AP47" s="1984"/>
      <c r="AQ47" s="1984"/>
      <c r="AR47" s="1984"/>
      <c r="AS47" s="1601" t="s">
        <v>307</v>
      </c>
      <c r="AT47" s="1984"/>
      <c r="AU47" s="1984"/>
      <c r="AV47" s="335" t="s">
        <v>86</v>
      </c>
      <c r="AW47" s="1606" t="s">
        <v>308</v>
      </c>
      <c r="AX47" s="1984"/>
      <c r="AY47" s="1984"/>
      <c r="AZ47" s="1984"/>
      <c r="BA47" s="1984"/>
      <c r="BB47" s="1984"/>
      <c r="BC47" s="336">
        <v>7532131228</v>
      </c>
      <c r="BD47" s="337">
        <v>0</v>
      </c>
      <c r="BE47" s="337">
        <v>0</v>
      </c>
      <c r="BF47" s="337">
        <v>0</v>
      </c>
      <c r="BG47" s="336">
        <v>741964800</v>
      </c>
      <c r="BH47" s="336">
        <v>-741964800</v>
      </c>
      <c r="BI47" s="336">
        <v>741964800</v>
      </c>
      <c r="BJ47" s="336">
        <v>0</v>
      </c>
      <c r="BK47" s="336">
        <v>741964800</v>
      </c>
      <c r="BL47" s="337">
        <v>0</v>
      </c>
      <c r="BM47" s="336">
        <v>47400</v>
      </c>
      <c r="BN47" s="337">
        <v>741917400</v>
      </c>
      <c r="BO47" s="336">
        <v>26144656</v>
      </c>
    </row>
    <row r="48" spans="1:67" s="333" customFormat="1" x14ac:dyDescent="0.25">
      <c r="A48" s="333" t="str">
        <f>+B48&amp;"-"&amp;C48&amp;"-"&amp;D48&amp;"-"&amp;E48&amp;"-"&amp;F48&amp;"-"&amp;G48&amp;"-"&amp;AV48</f>
        <v>A-1-0-5-1-5-10</v>
      </c>
      <c r="B48" s="334" t="str">
        <f t="shared" si="9"/>
        <v>A</v>
      </c>
      <c r="C48" s="334" t="str">
        <f t="shared" si="10"/>
        <v>1</v>
      </c>
      <c r="D48" s="334" t="str">
        <f t="shared" si="11"/>
        <v>0</v>
      </c>
      <c r="E48" s="334" t="str">
        <f t="shared" si="12"/>
        <v>5</v>
      </c>
      <c r="F48" s="334" t="str">
        <f t="shared" si="6"/>
        <v>1</v>
      </c>
      <c r="G48" s="334" t="str">
        <f t="shared" si="7"/>
        <v>5</v>
      </c>
      <c r="H48" s="334"/>
      <c r="I48" s="334"/>
      <c r="J48" s="334"/>
      <c r="K48" s="334"/>
      <c r="M48" s="347"/>
      <c r="N48" s="1601" t="s">
        <v>35</v>
      </c>
      <c r="O48" s="1984"/>
      <c r="P48" s="1601" t="s">
        <v>312</v>
      </c>
      <c r="Q48" s="1984"/>
      <c r="R48" s="1601" t="s">
        <v>313</v>
      </c>
      <c r="S48" s="1984"/>
      <c r="T48" s="1601" t="s">
        <v>317</v>
      </c>
      <c r="U48" s="1984"/>
      <c r="V48" s="1601" t="s">
        <v>312</v>
      </c>
      <c r="W48" s="1984"/>
      <c r="X48" s="1984"/>
      <c r="Y48" s="1601" t="s">
        <v>317</v>
      </c>
      <c r="Z48" s="1984"/>
      <c r="AA48" s="1984"/>
      <c r="AB48" s="1601"/>
      <c r="AC48" s="1984"/>
      <c r="AD48" s="1601"/>
      <c r="AE48" s="1984"/>
      <c r="AF48" s="1607" t="s">
        <v>54</v>
      </c>
      <c r="AG48" s="1984"/>
      <c r="AH48" s="1984"/>
      <c r="AI48" s="1984"/>
      <c r="AJ48" s="1984"/>
      <c r="AK48" s="1984"/>
      <c r="AL48" s="1984"/>
      <c r="AM48" s="1984"/>
      <c r="AN48" s="1601" t="s">
        <v>306</v>
      </c>
      <c r="AO48" s="1984"/>
      <c r="AP48" s="1984"/>
      <c r="AQ48" s="1984"/>
      <c r="AR48" s="1984"/>
      <c r="AS48" s="1601" t="s">
        <v>307</v>
      </c>
      <c r="AT48" s="1984"/>
      <c r="AU48" s="1984"/>
      <c r="AV48" s="335" t="s">
        <v>86</v>
      </c>
      <c r="AW48" s="1606" t="s">
        <v>308</v>
      </c>
      <c r="AX48" s="1984"/>
      <c r="AY48" s="1984"/>
      <c r="AZ48" s="1984"/>
      <c r="BA48" s="1984"/>
      <c r="BB48" s="1984"/>
      <c r="BC48" s="336">
        <v>934946689</v>
      </c>
      <c r="BD48" s="337">
        <v>0</v>
      </c>
      <c r="BE48" s="337">
        <v>0</v>
      </c>
      <c r="BF48" s="337">
        <v>0</v>
      </c>
      <c r="BG48" s="336">
        <v>95410900</v>
      </c>
      <c r="BH48" s="336">
        <v>-95410900</v>
      </c>
      <c r="BI48" s="336">
        <v>95410900</v>
      </c>
      <c r="BJ48" s="336">
        <v>0</v>
      </c>
      <c r="BK48" s="336">
        <v>95410900</v>
      </c>
      <c r="BL48" s="337">
        <v>0</v>
      </c>
      <c r="BM48" s="336">
        <v>3000</v>
      </c>
      <c r="BN48" s="337">
        <v>95407900</v>
      </c>
      <c r="BO48" s="336">
        <v>0</v>
      </c>
    </row>
    <row r="49" spans="1:67" ht="14.45" customHeight="1" x14ac:dyDescent="0.25">
      <c r="B49" s="327" t="str">
        <f t="shared" si="9"/>
        <v>A</v>
      </c>
      <c r="C49" s="327" t="str">
        <f t="shared" si="10"/>
        <v>1</v>
      </c>
      <c r="D49" s="327" t="str">
        <f t="shared" si="11"/>
        <v>0</v>
      </c>
      <c r="E49" s="327" t="str">
        <f t="shared" si="12"/>
        <v>5</v>
      </c>
      <c r="F49" s="327" t="str">
        <f t="shared" si="6"/>
        <v>2</v>
      </c>
      <c r="G49" s="327">
        <f t="shared" si="7"/>
        <v>0</v>
      </c>
      <c r="N49" s="1603" t="s">
        <v>35</v>
      </c>
      <c r="O49" s="1889"/>
      <c r="P49" s="1603" t="s">
        <v>312</v>
      </c>
      <c r="Q49" s="1889"/>
      <c r="R49" s="1603" t="s">
        <v>313</v>
      </c>
      <c r="S49" s="1889"/>
      <c r="T49" s="1603" t="s">
        <v>317</v>
      </c>
      <c r="U49" s="1889"/>
      <c r="V49" s="1603" t="s">
        <v>315</v>
      </c>
      <c r="W49" s="1889"/>
      <c r="X49" s="1889"/>
      <c r="Y49" s="1603"/>
      <c r="Z49" s="1889"/>
      <c r="AA49" s="1889"/>
      <c r="AB49" s="1603"/>
      <c r="AC49" s="1889"/>
      <c r="AD49" s="1603"/>
      <c r="AE49" s="1889"/>
      <c r="AF49" s="1605" t="s">
        <v>324</v>
      </c>
      <c r="AG49" s="1889"/>
      <c r="AH49" s="1889"/>
      <c r="AI49" s="1889"/>
      <c r="AJ49" s="1889"/>
      <c r="AK49" s="1889"/>
      <c r="AL49" s="1889"/>
      <c r="AM49" s="1889"/>
      <c r="AN49" s="1603" t="s">
        <v>306</v>
      </c>
      <c r="AO49" s="1889"/>
      <c r="AP49" s="1889"/>
      <c r="AQ49" s="1889"/>
      <c r="AR49" s="1889"/>
      <c r="AS49" s="1603" t="s">
        <v>307</v>
      </c>
      <c r="AT49" s="1889"/>
      <c r="AU49" s="1889"/>
      <c r="AV49" s="317" t="s">
        <v>86</v>
      </c>
      <c r="AW49" s="1604" t="s">
        <v>308</v>
      </c>
      <c r="AX49" s="1889"/>
      <c r="AY49" s="1889"/>
      <c r="AZ49" s="1889"/>
      <c r="BA49" s="1889"/>
      <c r="BB49" s="1889"/>
      <c r="BC49" s="318">
        <v>12419953098</v>
      </c>
      <c r="BD49" s="319">
        <v>0</v>
      </c>
      <c r="BE49" s="319">
        <v>0</v>
      </c>
      <c r="BF49" s="319">
        <v>0</v>
      </c>
      <c r="BG49" s="318">
        <v>1184237091</v>
      </c>
      <c r="BH49" s="318">
        <v>-1184237091</v>
      </c>
      <c r="BI49" s="318">
        <v>1184237091</v>
      </c>
      <c r="BJ49" s="319">
        <v>0</v>
      </c>
      <c r="BK49" s="318">
        <v>1184237091</v>
      </c>
      <c r="BL49" s="319">
        <v>0</v>
      </c>
      <c r="BM49" s="318">
        <v>19500</v>
      </c>
      <c r="BN49" s="318">
        <v>1184217591</v>
      </c>
      <c r="BO49" s="318">
        <v>109443</v>
      </c>
    </row>
    <row r="50" spans="1:67" s="333" customFormat="1" x14ac:dyDescent="0.25">
      <c r="A50" s="333" t="str">
        <f t="shared" ref="A50:A57" si="13">+B50&amp;"-"&amp;C50&amp;"-"&amp;D50&amp;"-"&amp;E50&amp;"-"&amp;F50&amp;"-"&amp;G50&amp;"-"&amp;AV50</f>
        <v>A-1-0-5-2-1-10</v>
      </c>
      <c r="B50" s="334" t="str">
        <f t="shared" si="9"/>
        <v>A</v>
      </c>
      <c r="C50" s="334" t="str">
        <f t="shared" si="10"/>
        <v>1</v>
      </c>
      <c r="D50" s="334" t="str">
        <f t="shared" si="11"/>
        <v>0</v>
      </c>
      <c r="E50" s="334" t="str">
        <f t="shared" si="12"/>
        <v>5</v>
      </c>
      <c r="F50" s="334" t="str">
        <f t="shared" si="6"/>
        <v>2</v>
      </c>
      <c r="G50" s="334" t="str">
        <f t="shared" si="7"/>
        <v>1</v>
      </c>
      <c r="H50" s="334"/>
      <c r="I50" s="334"/>
      <c r="J50" s="334"/>
      <c r="K50" s="334"/>
      <c r="M50" s="347"/>
      <c r="N50" s="1601" t="s">
        <v>35</v>
      </c>
      <c r="O50" s="1984"/>
      <c r="P50" s="1601" t="s">
        <v>312</v>
      </c>
      <c r="Q50" s="1984"/>
      <c r="R50" s="1601" t="s">
        <v>313</v>
      </c>
      <c r="S50" s="1984"/>
      <c r="T50" s="1601" t="s">
        <v>317</v>
      </c>
      <c r="U50" s="1984"/>
      <c r="V50" s="1601" t="s">
        <v>315</v>
      </c>
      <c r="W50" s="1984"/>
      <c r="X50" s="1984"/>
      <c r="Y50" s="1601" t="s">
        <v>312</v>
      </c>
      <c r="Z50" s="1984"/>
      <c r="AA50" s="1984"/>
      <c r="AB50" s="1601"/>
      <c r="AC50" s="1984"/>
      <c r="AD50" s="1601"/>
      <c r="AE50" s="1984"/>
      <c r="AF50" s="1607" t="s">
        <v>55</v>
      </c>
      <c r="AG50" s="1984"/>
      <c r="AH50" s="1984"/>
      <c r="AI50" s="1984"/>
      <c r="AJ50" s="1984"/>
      <c r="AK50" s="1984"/>
      <c r="AL50" s="1984"/>
      <c r="AM50" s="1984"/>
      <c r="AN50" s="1601" t="s">
        <v>306</v>
      </c>
      <c r="AO50" s="1984"/>
      <c r="AP50" s="1984"/>
      <c r="AQ50" s="1984"/>
      <c r="AR50" s="1984"/>
      <c r="AS50" s="1601" t="s">
        <v>307</v>
      </c>
      <c r="AT50" s="1984"/>
      <c r="AU50" s="1984"/>
      <c r="AV50" s="335" t="s">
        <v>86</v>
      </c>
      <c r="AW50" s="1606" t="s">
        <v>308</v>
      </c>
      <c r="AX50" s="1984"/>
      <c r="AY50" s="1984"/>
      <c r="AZ50" s="1984"/>
      <c r="BA50" s="1984"/>
      <c r="BB50" s="1984"/>
      <c r="BC50" s="336">
        <v>119144700</v>
      </c>
      <c r="BD50" s="337">
        <v>0</v>
      </c>
      <c r="BE50" s="337">
        <v>0</v>
      </c>
      <c r="BF50" s="337">
        <v>0</v>
      </c>
      <c r="BG50" s="336">
        <v>10593800</v>
      </c>
      <c r="BH50" s="336">
        <v>-10593800</v>
      </c>
      <c r="BI50" s="336">
        <v>10593800</v>
      </c>
      <c r="BJ50" s="336">
        <v>0</v>
      </c>
      <c r="BK50" s="336">
        <v>10593800</v>
      </c>
      <c r="BL50" s="337">
        <v>0</v>
      </c>
      <c r="BM50" s="336">
        <v>0</v>
      </c>
      <c r="BN50" s="337">
        <v>10593800</v>
      </c>
      <c r="BO50" s="336">
        <v>0</v>
      </c>
    </row>
    <row r="51" spans="1:67" s="333" customFormat="1" x14ac:dyDescent="0.25">
      <c r="A51" s="333" t="str">
        <f t="shared" si="13"/>
        <v>A-1-0-5-2-2-10</v>
      </c>
      <c r="B51" s="334" t="str">
        <f t="shared" si="9"/>
        <v>A</v>
      </c>
      <c r="C51" s="334" t="str">
        <f t="shared" si="10"/>
        <v>1</v>
      </c>
      <c r="D51" s="334" t="str">
        <f t="shared" si="11"/>
        <v>0</v>
      </c>
      <c r="E51" s="334" t="str">
        <f t="shared" si="12"/>
        <v>5</v>
      </c>
      <c r="F51" s="334" t="str">
        <f t="shared" si="6"/>
        <v>2</v>
      </c>
      <c r="G51" s="334" t="str">
        <f t="shared" si="7"/>
        <v>2</v>
      </c>
      <c r="H51" s="334"/>
      <c r="I51" s="334"/>
      <c r="J51" s="334"/>
      <c r="K51" s="334"/>
      <c r="M51" s="347"/>
      <c r="N51" s="1601" t="s">
        <v>35</v>
      </c>
      <c r="O51" s="1984"/>
      <c r="P51" s="1601" t="s">
        <v>312</v>
      </c>
      <c r="Q51" s="1984"/>
      <c r="R51" s="1601" t="s">
        <v>313</v>
      </c>
      <c r="S51" s="1984"/>
      <c r="T51" s="1601" t="s">
        <v>317</v>
      </c>
      <c r="U51" s="1984"/>
      <c r="V51" s="1601" t="s">
        <v>315</v>
      </c>
      <c r="W51" s="1984"/>
      <c r="X51" s="1984"/>
      <c r="Y51" s="1601" t="s">
        <v>315</v>
      </c>
      <c r="Z51" s="1984"/>
      <c r="AA51" s="1984"/>
      <c r="AB51" s="1601"/>
      <c r="AC51" s="1984"/>
      <c r="AD51" s="1601"/>
      <c r="AE51" s="1984"/>
      <c r="AF51" s="1607" t="s">
        <v>56</v>
      </c>
      <c r="AG51" s="1984"/>
      <c r="AH51" s="1984"/>
      <c r="AI51" s="1984"/>
      <c r="AJ51" s="1984"/>
      <c r="AK51" s="1984"/>
      <c r="AL51" s="1984"/>
      <c r="AM51" s="1984"/>
      <c r="AN51" s="1601" t="s">
        <v>306</v>
      </c>
      <c r="AO51" s="1984"/>
      <c r="AP51" s="1984"/>
      <c r="AQ51" s="1984"/>
      <c r="AR51" s="1984"/>
      <c r="AS51" s="1601" t="s">
        <v>307</v>
      </c>
      <c r="AT51" s="1984"/>
      <c r="AU51" s="1984"/>
      <c r="AV51" s="335" t="s">
        <v>86</v>
      </c>
      <c r="AW51" s="1606" t="s">
        <v>308</v>
      </c>
      <c r="AX51" s="1984"/>
      <c r="AY51" s="1984"/>
      <c r="AZ51" s="1984"/>
      <c r="BA51" s="1984"/>
      <c r="BB51" s="1984"/>
      <c r="BC51" s="336">
        <v>5697403045</v>
      </c>
      <c r="BD51" s="337">
        <v>0</v>
      </c>
      <c r="BE51" s="337">
        <v>0</v>
      </c>
      <c r="BF51" s="337">
        <v>0</v>
      </c>
      <c r="BG51" s="336">
        <v>544829691</v>
      </c>
      <c r="BH51" s="336">
        <v>-544829691</v>
      </c>
      <c r="BI51" s="336">
        <v>544829691</v>
      </c>
      <c r="BJ51" s="336">
        <v>0</v>
      </c>
      <c r="BK51" s="336">
        <v>544829691</v>
      </c>
      <c r="BL51" s="337">
        <v>0</v>
      </c>
      <c r="BM51" s="336">
        <v>0</v>
      </c>
      <c r="BN51" s="337">
        <v>544829691</v>
      </c>
      <c r="BO51" s="336">
        <v>0</v>
      </c>
    </row>
    <row r="52" spans="1:67" s="333" customFormat="1" x14ac:dyDescent="0.25">
      <c r="A52" s="333" t="str">
        <f t="shared" si="13"/>
        <v>A-1-0-5-2-3-10</v>
      </c>
      <c r="B52" s="334" t="str">
        <f t="shared" si="9"/>
        <v>A</v>
      </c>
      <c r="C52" s="334" t="str">
        <f t="shared" si="10"/>
        <v>1</v>
      </c>
      <c r="D52" s="334" t="str">
        <f t="shared" si="11"/>
        <v>0</v>
      </c>
      <c r="E52" s="334" t="str">
        <f t="shared" si="12"/>
        <v>5</v>
      </c>
      <c r="F52" s="334" t="str">
        <f t="shared" si="6"/>
        <v>2</v>
      </c>
      <c r="G52" s="334" t="str">
        <f t="shared" si="7"/>
        <v>3</v>
      </c>
      <c r="H52" s="334"/>
      <c r="I52" s="334"/>
      <c r="J52" s="334"/>
      <c r="K52" s="334"/>
      <c r="M52" s="347"/>
      <c r="N52" s="1601" t="s">
        <v>35</v>
      </c>
      <c r="O52" s="1984"/>
      <c r="P52" s="1601" t="s">
        <v>312</v>
      </c>
      <c r="Q52" s="1984"/>
      <c r="R52" s="1601" t="s">
        <v>313</v>
      </c>
      <c r="S52" s="1984"/>
      <c r="T52" s="1601" t="s">
        <v>317</v>
      </c>
      <c r="U52" s="1984"/>
      <c r="V52" s="1601" t="s">
        <v>315</v>
      </c>
      <c r="W52" s="1984"/>
      <c r="X52" s="1984"/>
      <c r="Y52" s="1601" t="s">
        <v>322</v>
      </c>
      <c r="Z52" s="1984"/>
      <c r="AA52" s="1984"/>
      <c r="AB52" s="1601"/>
      <c r="AC52" s="1984"/>
      <c r="AD52" s="1601"/>
      <c r="AE52" s="1984"/>
      <c r="AF52" s="1607" t="s">
        <v>57</v>
      </c>
      <c r="AG52" s="1984"/>
      <c r="AH52" s="1984"/>
      <c r="AI52" s="1984"/>
      <c r="AJ52" s="1984"/>
      <c r="AK52" s="1984"/>
      <c r="AL52" s="1984"/>
      <c r="AM52" s="1984"/>
      <c r="AN52" s="1601" t="s">
        <v>306</v>
      </c>
      <c r="AO52" s="1984"/>
      <c r="AP52" s="1984"/>
      <c r="AQ52" s="1984"/>
      <c r="AR52" s="1984"/>
      <c r="AS52" s="1601" t="s">
        <v>307</v>
      </c>
      <c r="AT52" s="1984"/>
      <c r="AU52" s="1984"/>
      <c r="AV52" s="335" t="s">
        <v>86</v>
      </c>
      <c r="AW52" s="1606" t="s">
        <v>308</v>
      </c>
      <c r="AX52" s="1984"/>
      <c r="AY52" s="1984"/>
      <c r="AZ52" s="1984"/>
      <c r="BA52" s="1984"/>
      <c r="BB52" s="1984"/>
      <c r="BC52" s="336">
        <v>6528258063</v>
      </c>
      <c r="BD52" s="337">
        <v>0</v>
      </c>
      <c r="BE52" s="337">
        <v>0</v>
      </c>
      <c r="BF52" s="337">
        <v>0</v>
      </c>
      <c r="BG52" s="336">
        <v>621372400</v>
      </c>
      <c r="BH52" s="336">
        <v>-621372400</v>
      </c>
      <c r="BI52" s="336">
        <v>621372400</v>
      </c>
      <c r="BJ52" s="336">
        <v>0</v>
      </c>
      <c r="BK52" s="336">
        <v>621372400</v>
      </c>
      <c r="BL52" s="337">
        <v>0</v>
      </c>
      <c r="BM52" s="336">
        <v>19500</v>
      </c>
      <c r="BN52" s="337">
        <v>621352900</v>
      </c>
      <c r="BO52" s="336">
        <v>109443</v>
      </c>
    </row>
    <row r="53" spans="1:67" s="333" customFormat="1" x14ac:dyDescent="0.25">
      <c r="A53" s="333" t="str">
        <f t="shared" si="13"/>
        <v>A-1-0-5-2-6-10</v>
      </c>
      <c r="B53" s="334" t="str">
        <f t="shared" si="9"/>
        <v>A</v>
      </c>
      <c r="C53" s="334" t="str">
        <f t="shared" si="10"/>
        <v>1</v>
      </c>
      <c r="D53" s="334" t="str">
        <f t="shared" si="11"/>
        <v>0</v>
      </c>
      <c r="E53" s="334" t="str">
        <f t="shared" si="12"/>
        <v>5</v>
      </c>
      <c r="F53" s="334" t="str">
        <f t="shared" si="6"/>
        <v>2</v>
      </c>
      <c r="G53" s="334" t="str">
        <f t="shared" si="7"/>
        <v>6</v>
      </c>
      <c r="H53" s="334"/>
      <c r="I53" s="334"/>
      <c r="J53" s="334"/>
      <c r="K53" s="334"/>
      <c r="M53" s="347"/>
      <c r="N53" s="1601" t="s">
        <v>35</v>
      </c>
      <c r="O53" s="1984"/>
      <c r="P53" s="1601" t="s">
        <v>312</v>
      </c>
      <c r="Q53" s="1984"/>
      <c r="R53" s="1601" t="s">
        <v>313</v>
      </c>
      <c r="S53" s="1984"/>
      <c r="T53" s="1601" t="s">
        <v>317</v>
      </c>
      <c r="U53" s="1984"/>
      <c r="V53" s="1601" t="s">
        <v>315</v>
      </c>
      <c r="W53" s="1984"/>
      <c r="X53" s="1984"/>
      <c r="Y53" s="1601" t="s">
        <v>325</v>
      </c>
      <c r="Z53" s="1984"/>
      <c r="AA53" s="1984"/>
      <c r="AB53" s="1601"/>
      <c r="AC53" s="1984"/>
      <c r="AD53" s="1601"/>
      <c r="AE53" s="1984"/>
      <c r="AF53" s="1607" t="s">
        <v>58</v>
      </c>
      <c r="AG53" s="1984"/>
      <c r="AH53" s="1984"/>
      <c r="AI53" s="1984"/>
      <c r="AJ53" s="1984"/>
      <c r="AK53" s="1984"/>
      <c r="AL53" s="1984"/>
      <c r="AM53" s="1984"/>
      <c r="AN53" s="1601" t="s">
        <v>306</v>
      </c>
      <c r="AO53" s="1984"/>
      <c r="AP53" s="1984"/>
      <c r="AQ53" s="1984"/>
      <c r="AR53" s="1984"/>
      <c r="AS53" s="1601" t="s">
        <v>307</v>
      </c>
      <c r="AT53" s="1984"/>
      <c r="AU53" s="1984"/>
      <c r="AV53" s="335" t="s">
        <v>86</v>
      </c>
      <c r="AW53" s="1606" t="s">
        <v>308</v>
      </c>
      <c r="AX53" s="1984"/>
      <c r="AY53" s="1984"/>
      <c r="AZ53" s="1984"/>
      <c r="BA53" s="1984"/>
      <c r="BB53" s="1984"/>
      <c r="BC53" s="336">
        <v>75147290</v>
      </c>
      <c r="BD53" s="337">
        <v>0</v>
      </c>
      <c r="BE53" s="337">
        <v>0</v>
      </c>
      <c r="BF53" s="337">
        <v>0</v>
      </c>
      <c r="BG53" s="336">
        <v>7441200</v>
      </c>
      <c r="BH53" s="336">
        <v>-7441200</v>
      </c>
      <c r="BI53" s="336">
        <v>7441200</v>
      </c>
      <c r="BJ53" s="336">
        <v>0</v>
      </c>
      <c r="BK53" s="336">
        <v>7441200</v>
      </c>
      <c r="BL53" s="337">
        <v>0</v>
      </c>
      <c r="BM53" s="336">
        <v>0</v>
      </c>
      <c r="BN53" s="337">
        <v>7441200</v>
      </c>
      <c r="BO53" s="336">
        <v>0</v>
      </c>
    </row>
    <row r="54" spans="1:67" s="333" customFormat="1" x14ac:dyDescent="0.25">
      <c r="A54" s="333" t="str">
        <f t="shared" si="13"/>
        <v>A-1-0-5-6-0-10</v>
      </c>
      <c r="B54" s="334" t="str">
        <f t="shared" si="9"/>
        <v>A</v>
      </c>
      <c r="C54" s="334" t="str">
        <f t="shared" si="10"/>
        <v>1</v>
      </c>
      <c r="D54" s="334" t="str">
        <f t="shared" si="11"/>
        <v>0</v>
      </c>
      <c r="E54" s="334" t="str">
        <f t="shared" si="12"/>
        <v>5</v>
      </c>
      <c r="F54" s="334" t="str">
        <f t="shared" si="6"/>
        <v>6</v>
      </c>
      <c r="G54" s="334">
        <f t="shared" si="7"/>
        <v>0</v>
      </c>
      <c r="H54" s="334"/>
      <c r="I54" s="334"/>
      <c r="J54" s="334"/>
      <c r="K54" s="334"/>
      <c r="M54" s="347"/>
      <c r="N54" s="1601" t="s">
        <v>35</v>
      </c>
      <c r="O54" s="1984"/>
      <c r="P54" s="1601" t="s">
        <v>312</v>
      </c>
      <c r="Q54" s="1984"/>
      <c r="R54" s="1601" t="s">
        <v>313</v>
      </c>
      <c r="S54" s="1984"/>
      <c r="T54" s="1601" t="s">
        <v>317</v>
      </c>
      <c r="U54" s="1984"/>
      <c r="V54" s="1601" t="s">
        <v>325</v>
      </c>
      <c r="W54" s="1984"/>
      <c r="X54" s="1984"/>
      <c r="Y54" s="1601"/>
      <c r="Z54" s="1984"/>
      <c r="AA54" s="1984"/>
      <c r="AB54" s="1601"/>
      <c r="AC54" s="1984"/>
      <c r="AD54" s="1601"/>
      <c r="AE54" s="1984"/>
      <c r="AF54" s="1607" t="s">
        <v>59</v>
      </c>
      <c r="AG54" s="1984"/>
      <c r="AH54" s="1984"/>
      <c r="AI54" s="1984"/>
      <c r="AJ54" s="1984"/>
      <c r="AK54" s="1984"/>
      <c r="AL54" s="1984"/>
      <c r="AM54" s="1984"/>
      <c r="AN54" s="1601" t="s">
        <v>306</v>
      </c>
      <c r="AO54" s="1984"/>
      <c r="AP54" s="1984"/>
      <c r="AQ54" s="1984"/>
      <c r="AR54" s="1984"/>
      <c r="AS54" s="1601" t="s">
        <v>307</v>
      </c>
      <c r="AT54" s="1984"/>
      <c r="AU54" s="1984"/>
      <c r="AV54" s="335" t="s">
        <v>86</v>
      </c>
      <c r="AW54" s="1606" t="s">
        <v>308</v>
      </c>
      <c r="AX54" s="1984"/>
      <c r="AY54" s="1984"/>
      <c r="AZ54" s="1984"/>
      <c r="BA54" s="1984"/>
      <c r="BB54" s="1984"/>
      <c r="BC54" s="336">
        <v>2721591300</v>
      </c>
      <c r="BD54" s="337">
        <v>0</v>
      </c>
      <c r="BE54" s="337">
        <v>0</v>
      </c>
      <c r="BF54" s="337">
        <v>0</v>
      </c>
      <c r="BG54" s="336">
        <v>287929000</v>
      </c>
      <c r="BH54" s="336">
        <v>-287929000</v>
      </c>
      <c r="BI54" s="336">
        <v>287929000</v>
      </c>
      <c r="BJ54" s="336">
        <v>0</v>
      </c>
      <c r="BK54" s="336">
        <v>287929000</v>
      </c>
      <c r="BL54" s="337">
        <v>0</v>
      </c>
      <c r="BM54" s="336">
        <v>16800</v>
      </c>
      <c r="BN54" s="337">
        <v>287912200</v>
      </c>
      <c r="BO54" s="336">
        <v>0</v>
      </c>
    </row>
    <row r="55" spans="1:67" s="333" customFormat="1" x14ac:dyDescent="0.25">
      <c r="A55" s="333" t="str">
        <f t="shared" si="13"/>
        <v>A-1-0-5-7-0-10</v>
      </c>
      <c r="B55" s="334" t="str">
        <f t="shared" si="9"/>
        <v>A</v>
      </c>
      <c r="C55" s="334" t="str">
        <f t="shared" si="10"/>
        <v>1</v>
      </c>
      <c r="D55" s="334" t="str">
        <f t="shared" si="11"/>
        <v>0</v>
      </c>
      <c r="E55" s="334" t="str">
        <f t="shared" si="12"/>
        <v>5</v>
      </c>
      <c r="F55" s="334" t="str">
        <f t="shared" si="6"/>
        <v>7</v>
      </c>
      <c r="G55" s="334">
        <f t="shared" si="7"/>
        <v>0</v>
      </c>
      <c r="H55" s="334"/>
      <c r="I55" s="334"/>
      <c r="J55" s="334"/>
      <c r="K55" s="334"/>
      <c r="M55" s="347"/>
      <c r="N55" s="1601" t="s">
        <v>35</v>
      </c>
      <c r="O55" s="1984"/>
      <c r="P55" s="1601" t="s">
        <v>312</v>
      </c>
      <c r="Q55" s="1984"/>
      <c r="R55" s="1601" t="s">
        <v>313</v>
      </c>
      <c r="S55" s="1984"/>
      <c r="T55" s="1601" t="s">
        <v>317</v>
      </c>
      <c r="U55" s="1984"/>
      <c r="V55" s="1601" t="s">
        <v>326</v>
      </c>
      <c r="W55" s="1984"/>
      <c r="X55" s="1984"/>
      <c r="Y55" s="1601"/>
      <c r="Z55" s="1984"/>
      <c r="AA55" s="1984"/>
      <c r="AB55" s="1601"/>
      <c r="AC55" s="1984"/>
      <c r="AD55" s="1601"/>
      <c r="AE55" s="1984"/>
      <c r="AF55" s="1607" t="s">
        <v>60</v>
      </c>
      <c r="AG55" s="1984"/>
      <c r="AH55" s="1984"/>
      <c r="AI55" s="1984"/>
      <c r="AJ55" s="1984"/>
      <c r="AK55" s="1984"/>
      <c r="AL55" s="1984"/>
      <c r="AM55" s="1984"/>
      <c r="AN55" s="1601" t="s">
        <v>306</v>
      </c>
      <c r="AO55" s="1984"/>
      <c r="AP55" s="1984"/>
      <c r="AQ55" s="1984"/>
      <c r="AR55" s="1984"/>
      <c r="AS55" s="1601" t="s">
        <v>307</v>
      </c>
      <c r="AT55" s="1984"/>
      <c r="AU55" s="1984"/>
      <c r="AV55" s="335" t="s">
        <v>86</v>
      </c>
      <c r="AW55" s="1606" t="s">
        <v>308</v>
      </c>
      <c r="AX55" s="1984"/>
      <c r="AY55" s="1984"/>
      <c r="AZ55" s="1984"/>
      <c r="BA55" s="1984"/>
      <c r="BB55" s="1984"/>
      <c r="BC55" s="336">
        <v>520219400</v>
      </c>
      <c r="BD55" s="337">
        <v>0</v>
      </c>
      <c r="BE55" s="337">
        <v>0</v>
      </c>
      <c r="BF55" s="337">
        <v>0</v>
      </c>
      <c r="BG55" s="336">
        <v>48082100</v>
      </c>
      <c r="BH55" s="336">
        <v>-48082100</v>
      </c>
      <c r="BI55" s="336">
        <v>48082100</v>
      </c>
      <c r="BJ55" s="336">
        <v>0</v>
      </c>
      <c r="BK55" s="336">
        <v>48082100</v>
      </c>
      <c r="BL55" s="337">
        <v>0</v>
      </c>
      <c r="BM55" s="336">
        <v>2900</v>
      </c>
      <c r="BN55" s="337">
        <v>48079200</v>
      </c>
      <c r="BO55" s="336">
        <v>0</v>
      </c>
    </row>
    <row r="56" spans="1:67" s="333" customFormat="1" x14ac:dyDescent="0.25">
      <c r="A56" s="333" t="str">
        <f t="shared" si="13"/>
        <v>A-1-0-5-8-0-10</v>
      </c>
      <c r="B56" s="334" t="str">
        <f t="shared" si="9"/>
        <v>A</v>
      </c>
      <c r="C56" s="334" t="str">
        <f t="shared" si="10"/>
        <v>1</v>
      </c>
      <c r="D56" s="334" t="str">
        <f t="shared" si="11"/>
        <v>0</v>
      </c>
      <c r="E56" s="334" t="str">
        <f t="shared" si="12"/>
        <v>5</v>
      </c>
      <c r="F56" s="334" t="str">
        <f t="shared" si="6"/>
        <v>8</v>
      </c>
      <c r="G56" s="334">
        <f t="shared" si="7"/>
        <v>0</v>
      </c>
      <c r="H56" s="334"/>
      <c r="I56" s="334"/>
      <c r="J56" s="334"/>
      <c r="K56" s="334"/>
      <c r="M56" s="347"/>
      <c r="N56" s="1601" t="s">
        <v>35</v>
      </c>
      <c r="O56" s="1984"/>
      <c r="P56" s="1601" t="s">
        <v>312</v>
      </c>
      <c r="Q56" s="1984"/>
      <c r="R56" s="1601" t="s">
        <v>313</v>
      </c>
      <c r="S56" s="1984"/>
      <c r="T56" s="1601" t="s">
        <v>317</v>
      </c>
      <c r="U56" s="1984"/>
      <c r="V56" s="1601" t="s">
        <v>327</v>
      </c>
      <c r="W56" s="1984"/>
      <c r="X56" s="1984"/>
      <c r="Y56" s="1601"/>
      <c r="Z56" s="1984"/>
      <c r="AA56" s="1984"/>
      <c r="AB56" s="1601"/>
      <c r="AC56" s="1984"/>
      <c r="AD56" s="1601"/>
      <c r="AE56" s="1984"/>
      <c r="AF56" s="1607" t="s">
        <v>61</v>
      </c>
      <c r="AG56" s="1984"/>
      <c r="AH56" s="1984"/>
      <c r="AI56" s="1984"/>
      <c r="AJ56" s="1984"/>
      <c r="AK56" s="1984"/>
      <c r="AL56" s="1984"/>
      <c r="AM56" s="1984"/>
      <c r="AN56" s="1601" t="s">
        <v>306</v>
      </c>
      <c r="AO56" s="1984"/>
      <c r="AP56" s="1984"/>
      <c r="AQ56" s="1984"/>
      <c r="AR56" s="1984"/>
      <c r="AS56" s="1601" t="s">
        <v>307</v>
      </c>
      <c r="AT56" s="1984"/>
      <c r="AU56" s="1984"/>
      <c r="AV56" s="335" t="s">
        <v>86</v>
      </c>
      <c r="AW56" s="1606" t="s">
        <v>308</v>
      </c>
      <c r="AX56" s="1984"/>
      <c r="AY56" s="1984"/>
      <c r="AZ56" s="1984"/>
      <c r="BA56" s="1984"/>
      <c r="BB56" s="1984"/>
      <c r="BC56" s="336">
        <v>520219400</v>
      </c>
      <c r="BD56" s="337">
        <v>0</v>
      </c>
      <c r="BE56" s="337">
        <v>0</v>
      </c>
      <c r="BF56" s="337">
        <v>0</v>
      </c>
      <c r="BG56" s="336">
        <v>48082100</v>
      </c>
      <c r="BH56" s="336">
        <v>-48082100</v>
      </c>
      <c r="BI56" s="336">
        <v>48082100</v>
      </c>
      <c r="BJ56" s="336">
        <v>0</v>
      </c>
      <c r="BK56" s="336">
        <v>48082100</v>
      </c>
      <c r="BL56" s="337">
        <v>0</v>
      </c>
      <c r="BM56" s="336">
        <v>2900</v>
      </c>
      <c r="BN56" s="337">
        <v>48079200</v>
      </c>
      <c r="BO56" s="336">
        <v>0</v>
      </c>
    </row>
    <row r="57" spans="1:67" s="333" customFormat="1" x14ac:dyDescent="0.25">
      <c r="A57" s="333" t="str">
        <f t="shared" si="13"/>
        <v>A-1-0-5-9-0-10</v>
      </c>
      <c r="B57" s="334" t="str">
        <f t="shared" si="9"/>
        <v>A</v>
      </c>
      <c r="C57" s="334" t="str">
        <f t="shared" si="10"/>
        <v>1</v>
      </c>
      <c r="D57" s="334" t="str">
        <f t="shared" si="11"/>
        <v>0</v>
      </c>
      <c r="E57" s="334" t="str">
        <f t="shared" si="12"/>
        <v>5</v>
      </c>
      <c r="F57" s="334" t="str">
        <f t="shared" si="6"/>
        <v>9</v>
      </c>
      <c r="G57" s="334">
        <f t="shared" si="7"/>
        <v>0</v>
      </c>
      <c r="H57" s="334"/>
      <c r="I57" s="334"/>
      <c r="J57" s="334"/>
      <c r="K57" s="334"/>
      <c r="M57" s="347"/>
      <c r="N57" s="1601" t="s">
        <v>35</v>
      </c>
      <c r="O57" s="1984"/>
      <c r="P57" s="1601" t="s">
        <v>312</v>
      </c>
      <c r="Q57" s="1984"/>
      <c r="R57" s="1601" t="s">
        <v>313</v>
      </c>
      <c r="S57" s="1984"/>
      <c r="T57" s="1601" t="s">
        <v>317</v>
      </c>
      <c r="U57" s="1984"/>
      <c r="V57" s="1601" t="s">
        <v>321</v>
      </c>
      <c r="W57" s="1984"/>
      <c r="X57" s="1984"/>
      <c r="Y57" s="1601"/>
      <c r="Z57" s="1984"/>
      <c r="AA57" s="1984"/>
      <c r="AB57" s="1601"/>
      <c r="AC57" s="1984"/>
      <c r="AD57" s="1601"/>
      <c r="AE57" s="1984"/>
      <c r="AF57" s="1607" t="s">
        <v>62</v>
      </c>
      <c r="AG57" s="1984"/>
      <c r="AH57" s="1984"/>
      <c r="AI57" s="1984"/>
      <c r="AJ57" s="1984"/>
      <c r="AK57" s="1984"/>
      <c r="AL57" s="1984"/>
      <c r="AM57" s="1984"/>
      <c r="AN57" s="1601" t="s">
        <v>306</v>
      </c>
      <c r="AO57" s="1984"/>
      <c r="AP57" s="1984"/>
      <c r="AQ57" s="1984"/>
      <c r="AR57" s="1984"/>
      <c r="AS57" s="1601" t="s">
        <v>307</v>
      </c>
      <c r="AT57" s="1984"/>
      <c r="AU57" s="1984"/>
      <c r="AV57" s="335" t="s">
        <v>86</v>
      </c>
      <c r="AW57" s="1606" t="s">
        <v>308</v>
      </c>
      <c r="AX57" s="1984"/>
      <c r="AY57" s="1984"/>
      <c r="AZ57" s="1984"/>
      <c r="BA57" s="1984"/>
      <c r="BB57" s="1984"/>
      <c r="BC57" s="336">
        <v>940395000</v>
      </c>
      <c r="BD57" s="337">
        <v>0</v>
      </c>
      <c r="BE57" s="337">
        <v>0</v>
      </c>
      <c r="BF57" s="337">
        <v>0</v>
      </c>
      <c r="BG57" s="336">
        <v>96050100</v>
      </c>
      <c r="BH57" s="336">
        <v>-96050100</v>
      </c>
      <c r="BI57" s="336">
        <v>96050100</v>
      </c>
      <c r="BJ57" s="336">
        <v>0</v>
      </c>
      <c r="BK57" s="336">
        <v>96050100</v>
      </c>
      <c r="BL57" s="337">
        <v>0</v>
      </c>
      <c r="BM57" s="336">
        <v>5700</v>
      </c>
      <c r="BN57" s="337">
        <v>96044400</v>
      </c>
      <c r="BO57" s="336">
        <v>0</v>
      </c>
    </row>
    <row r="58" spans="1:67" ht="14.45" customHeight="1" x14ac:dyDescent="0.25">
      <c r="B58" s="327" t="str">
        <f t="shared" si="9"/>
        <v>A</v>
      </c>
      <c r="C58" s="327" t="str">
        <f t="shared" si="10"/>
        <v>2</v>
      </c>
      <c r="D58" s="327">
        <f t="shared" si="11"/>
        <v>0</v>
      </c>
      <c r="E58" s="327">
        <f t="shared" si="12"/>
        <v>0</v>
      </c>
      <c r="F58" s="327">
        <f t="shared" si="6"/>
        <v>0</v>
      </c>
      <c r="G58" s="327">
        <f t="shared" si="7"/>
        <v>0</v>
      </c>
      <c r="N58" s="1603" t="s">
        <v>35</v>
      </c>
      <c r="O58" s="1889"/>
      <c r="P58" s="1603" t="s">
        <v>315</v>
      </c>
      <c r="Q58" s="1889"/>
      <c r="R58" s="1603"/>
      <c r="S58" s="1889"/>
      <c r="T58" s="1603"/>
      <c r="U58" s="1889"/>
      <c r="V58" s="1603"/>
      <c r="W58" s="1889"/>
      <c r="X58" s="1889"/>
      <c r="Y58" s="1603"/>
      <c r="Z58" s="1889"/>
      <c r="AA58" s="1889"/>
      <c r="AB58" s="1603"/>
      <c r="AC58" s="1889"/>
      <c r="AD58" s="1603"/>
      <c r="AE58" s="1889"/>
      <c r="AF58" s="1605" t="s">
        <v>25</v>
      </c>
      <c r="AG58" s="1889"/>
      <c r="AH58" s="1889"/>
      <c r="AI58" s="1889"/>
      <c r="AJ58" s="1889"/>
      <c r="AK58" s="1889"/>
      <c r="AL58" s="1889"/>
      <c r="AM58" s="1889"/>
      <c r="AN58" s="1603" t="s">
        <v>306</v>
      </c>
      <c r="AO58" s="1889"/>
      <c r="AP58" s="1889"/>
      <c r="AQ58" s="1889"/>
      <c r="AR58" s="1889"/>
      <c r="AS58" s="1603" t="s">
        <v>307</v>
      </c>
      <c r="AT58" s="1889"/>
      <c r="AU58" s="1889"/>
      <c r="AV58" s="317" t="s">
        <v>86</v>
      </c>
      <c r="AW58" s="1604" t="s">
        <v>308</v>
      </c>
      <c r="AX58" s="1889"/>
      <c r="AY58" s="1889"/>
      <c r="AZ58" s="1889"/>
      <c r="BA58" s="1889"/>
      <c r="BB58" s="1889"/>
      <c r="BC58" s="318">
        <v>11106500000</v>
      </c>
      <c r="BD58" s="318">
        <v>490351917</v>
      </c>
      <c r="BE58" s="318">
        <v>465517143.44</v>
      </c>
      <c r="BF58" s="318">
        <v>-145000000</v>
      </c>
      <c r="BG58" s="318">
        <v>670877067.76999998</v>
      </c>
      <c r="BH58" s="318">
        <v>-180525150.77000001</v>
      </c>
      <c r="BI58" s="318">
        <v>1023046374.4299999</v>
      </c>
      <c r="BJ58" s="318">
        <v>-352169306.66000003</v>
      </c>
      <c r="BK58" s="318">
        <v>1023046374.4299999</v>
      </c>
      <c r="BL58" s="319">
        <v>0</v>
      </c>
      <c r="BM58" s="318">
        <v>1006448419.4299999</v>
      </c>
      <c r="BN58" s="318">
        <v>16597955</v>
      </c>
      <c r="BO58" s="318">
        <v>428854</v>
      </c>
    </row>
    <row r="59" spans="1:67" ht="14.45" customHeight="1" x14ac:dyDescent="0.25">
      <c r="B59" s="327" t="str">
        <f t="shared" si="9"/>
        <v>A</v>
      </c>
      <c r="C59" s="327" t="str">
        <f t="shared" si="10"/>
        <v>2</v>
      </c>
      <c r="D59" s="327" t="str">
        <f t="shared" si="11"/>
        <v>0</v>
      </c>
      <c r="E59" s="327">
        <f t="shared" si="12"/>
        <v>0</v>
      </c>
      <c r="F59" s="327">
        <f t="shared" si="6"/>
        <v>0</v>
      </c>
      <c r="G59" s="327">
        <f t="shared" si="7"/>
        <v>0</v>
      </c>
      <c r="N59" s="1603" t="s">
        <v>35</v>
      </c>
      <c r="O59" s="1889"/>
      <c r="P59" s="1603" t="s">
        <v>315</v>
      </c>
      <c r="Q59" s="1889"/>
      <c r="R59" s="1603" t="s">
        <v>313</v>
      </c>
      <c r="S59" s="1889"/>
      <c r="T59" s="1603"/>
      <c r="U59" s="1889"/>
      <c r="V59" s="1603"/>
      <c r="W59" s="1889"/>
      <c r="X59" s="1889"/>
      <c r="Y59" s="1603"/>
      <c r="Z59" s="1889"/>
      <c r="AA59" s="1889"/>
      <c r="AB59" s="1603"/>
      <c r="AC59" s="1889"/>
      <c r="AD59" s="1603"/>
      <c r="AE59" s="1889"/>
      <c r="AF59" s="1605" t="s">
        <v>25</v>
      </c>
      <c r="AG59" s="1889"/>
      <c r="AH59" s="1889"/>
      <c r="AI59" s="1889"/>
      <c r="AJ59" s="1889"/>
      <c r="AK59" s="1889"/>
      <c r="AL59" s="1889"/>
      <c r="AM59" s="1889"/>
      <c r="AN59" s="1603" t="s">
        <v>306</v>
      </c>
      <c r="AO59" s="1889"/>
      <c r="AP59" s="1889"/>
      <c r="AQ59" s="1889"/>
      <c r="AR59" s="1889"/>
      <c r="AS59" s="1603" t="s">
        <v>307</v>
      </c>
      <c r="AT59" s="1889"/>
      <c r="AU59" s="1889"/>
      <c r="AV59" s="317" t="s">
        <v>86</v>
      </c>
      <c r="AW59" s="1604" t="s">
        <v>308</v>
      </c>
      <c r="AX59" s="1889"/>
      <c r="AY59" s="1889"/>
      <c r="AZ59" s="1889"/>
      <c r="BA59" s="1889"/>
      <c r="BB59" s="1889"/>
      <c r="BC59" s="318">
        <v>11106500000</v>
      </c>
      <c r="BD59" s="318">
        <v>490351917</v>
      </c>
      <c r="BE59" s="318">
        <v>465517143.44</v>
      </c>
      <c r="BF59" s="318">
        <v>-145000000</v>
      </c>
      <c r="BG59" s="318">
        <v>670877067.76999998</v>
      </c>
      <c r="BH59" s="318">
        <v>-180525150.77000001</v>
      </c>
      <c r="BI59" s="318">
        <v>1023046374.4299999</v>
      </c>
      <c r="BJ59" s="318">
        <v>-352169306.66000003</v>
      </c>
      <c r="BK59" s="318">
        <v>1023046374.4299999</v>
      </c>
      <c r="BL59" s="319">
        <v>0</v>
      </c>
      <c r="BM59" s="318">
        <v>1006448419.4299999</v>
      </c>
      <c r="BN59" s="318">
        <v>16597955</v>
      </c>
      <c r="BO59" s="318">
        <v>428854</v>
      </c>
    </row>
    <row r="60" spans="1:67" x14ac:dyDescent="0.25">
      <c r="B60" s="327" t="str">
        <f t="shared" si="9"/>
        <v>A</v>
      </c>
      <c r="C60" s="327" t="str">
        <f t="shared" si="10"/>
        <v>2</v>
      </c>
      <c r="D60" s="327" t="str">
        <f t="shared" si="11"/>
        <v>0</v>
      </c>
      <c r="E60" s="327" t="str">
        <f t="shared" si="12"/>
        <v>3</v>
      </c>
      <c r="F60" s="327">
        <f t="shared" si="6"/>
        <v>0</v>
      </c>
      <c r="G60" s="327">
        <f t="shared" si="7"/>
        <v>0</v>
      </c>
      <c r="N60" s="1603" t="s">
        <v>35</v>
      </c>
      <c r="O60" s="1889"/>
      <c r="P60" s="1603" t="s">
        <v>315</v>
      </c>
      <c r="Q60" s="1889"/>
      <c r="R60" s="1603" t="s">
        <v>313</v>
      </c>
      <c r="S60" s="1889"/>
      <c r="T60" s="1603" t="s">
        <v>322</v>
      </c>
      <c r="U60" s="1889"/>
      <c r="V60" s="1603"/>
      <c r="W60" s="1889"/>
      <c r="X60" s="1889"/>
      <c r="Y60" s="1603"/>
      <c r="Z60" s="1889"/>
      <c r="AA60" s="1889"/>
      <c r="AB60" s="1603"/>
      <c r="AC60" s="1889"/>
      <c r="AD60" s="1603"/>
      <c r="AE60" s="1889"/>
      <c r="AF60" s="1605" t="s">
        <v>234</v>
      </c>
      <c r="AG60" s="1889"/>
      <c r="AH60" s="1889"/>
      <c r="AI60" s="1889"/>
      <c r="AJ60" s="1889"/>
      <c r="AK60" s="1889"/>
      <c r="AL60" s="1889"/>
      <c r="AM60" s="1889"/>
      <c r="AN60" s="1603" t="s">
        <v>306</v>
      </c>
      <c r="AO60" s="1889"/>
      <c r="AP60" s="1889"/>
      <c r="AQ60" s="1889"/>
      <c r="AR60" s="1889"/>
      <c r="AS60" s="1603" t="s">
        <v>307</v>
      </c>
      <c r="AT60" s="1889"/>
      <c r="AU60" s="1889"/>
      <c r="AV60" s="317" t="s">
        <v>86</v>
      </c>
      <c r="AW60" s="1604" t="s">
        <v>308</v>
      </c>
      <c r="AX60" s="1889"/>
      <c r="AY60" s="1889"/>
      <c r="AZ60" s="1889"/>
      <c r="BA60" s="1889"/>
      <c r="BB60" s="1889"/>
      <c r="BC60" s="318">
        <v>343000000</v>
      </c>
      <c r="BD60" s="319">
        <v>0</v>
      </c>
      <c r="BE60" s="318">
        <v>29338437</v>
      </c>
      <c r="BF60" s="319">
        <v>0</v>
      </c>
      <c r="BG60" s="319">
        <v>0</v>
      </c>
      <c r="BH60" s="319">
        <v>0</v>
      </c>
      <c r="BI60" s="319">
        <v>0</v>
      </c>
      <c r="BJ60" s="319">
        <v>0</v>
      </c>
      <c r="BK60" s="319">
        <v>0</v>
      </c>
      <c r="BL60" s="319">
        <v>0</v>
      </c>
      <c r="BM60" s="319">
        <v>0</v>
      </c>
      <c r="BN60" s="319">
        <v>0</v>
      </c>
      <c r="BO60" s="319">
        <v>0</v>
      </c>
    </row>
    <row r="61" spans="1:67" x14ac:dyDescent="0.25">
      <c r="B61" s="327" t="str">
        <f t="shared" si="9"/>
        <v>A</v>
      </c>
      <c r="C61" s="327" t="str">
        <f t="shared" si="10"/>
        <v>2</v>
      </c>
      <c r="D61" s="327" t="str">
        <f t="shared" si="11"/>
        <v>0</v>
      </c>
      <c r="E61" s="327" t="str">
        <f t="shared" si="12"/>
        <v>3</v>
      </c>
      <c r="F61" s="327" t="str">
        <f t="shared" si="6"/>
        <v>50</v>
      </c>
      <c r="G61" s="327">
        <f t="shared" si="7"/>
        <v>0</v>
      </c>
      <c r="N61" s="1603" t="s">
        <v>35</v>
      </c>
      <c r="O61" s="1889"/>
      <c r="P61" s="1603" t="s">
        <v>315</v>
      </c>
      <c r="Q61" s="1889"/>
      <c r="R61" s="1603" t="s">
        <v>313</v>
      </c>
      <c r="S61" s="1889"/>
      <c r="T61" s="1603" t="s">
        <v>322</v>
      </c>
      <c r="U61" s="1889"/>
      <c r="V61" s="1603" t="s">
        <v>328</v>
      </c>
      <c r="W61" s="1889"/>
      <c r="X61" s="1889"/>
      <c r="Y61" s="1603"/>
      <c r="Z61" s="1889"/>
      <c r="AA61" s="1889"/>
      <c r="AB61" s="1603"/>
      <c r="AC61" s="1889"/>
      <c r="AD61" s="1603"/>
      <c r="AE61" s="1889"/>
      <c r="AF61" s="1605" t="s">
        <v>241</v>
      </c>
      <c r="AG61" s="1889"/>
      <c r="AH61" s="1889"/>
      <c r="AI61" s="1889"/>
      <c r="AJ61" s="1889"/>
      <c r="AK61" s="1889"/>
      <c r="AL61" s="1889"/>
      <c r="AM61" s="1889"/>
      <c r="AN61" s="1603" t="s">
        <v>306</v>
      </c>
      <c r="AO61" s="1889"/>
      <c r="AP61" s="1889"/>
      <c r="AQ61" s="1889"/>
      <c r="AR61" s="1889"/>
      <c r="AS61" s="1603" t="s">
        <v>307</v>
      </c>
      <c r="AT61" s="1889"/>
      <c r="AU61" s="1889"/>
      <c r="AV61" s="317" t="s">
        <v>86</v>
      </c>
      <c r="AW61" s="1604" t="s">
        <v>308</v>
      </c>
      <c r="AX61" s="1889"/>
      <c r="AY61" s="1889"/>
      <c r="AZ61" s="1889"/>
      <c r="BA61" s="1889"/>
      <c r="BB61" s="1889"/>
      <c r="BC61" s="318">
        <v>341000000</v>
      </c>
      <c r="BD61" s="319">
        <v>0</v>
      </c>
      <c r="BE61" s="318">
        <v>27338437</v>
      </c>
      <c r="BF61" s="319">
        <v>0</v>
      </c>
      <c r="BG61" s="319">
        <v>0</v>
      </c>
      <c r="BH61" s="319">
        <v>0</v>
      </c>
      <c r="BI61" s="319">
        <v>0</v>
      </c>
      <c r="BJ61" s="319">
        <v>0</v>
      </c>
      <c r="BK61" s="319">
        <v>0</v>
      </c>
      <c r="BL61" s="319">
        <v>0</v>
      </c>
      <c r="BM61" s="319">
        <v>0</v>
      </c>
      <c r="BN61" s="319">
        <v>0</v>
      </c>
      <c r="BO61" s="319">
        <v>0</v>
      </c>
    </row>
    <row r="62" spans="1:67" s="333" customFormat="1" x14ac:dyDescent="0.25">
      <c r="A62" s="333" t="str">
        <f>+B62&amp;"-"&amp;C62&amp;"-"&amp;D62&amp;"-"&amp;E62&amp;"-"&amp;F62&amp;"-"&amp;G62&amp;"-"&amp;AV62</f>
        <v>A-2-0-3-50-2-10</v>
      </c>
      <c r="B62" s="334" t="str">
        <f t="shared" si="9"/>
        <v>A</v>
      </c>
      <c r="C62" s="334" t="str">
        <f t="shared" si="10"/>
        <v>2</v>
      </c>
      <c r="D62" s="334" t="str">
        <f t="shared" si="11"/>
        <v>0</v>
      </c>
      <c r="E62" s="334" t="str">
        <f t="shared" si="12"/>
        <v>3</v>
      </c>
      <c r="F62" s="334" t="str">
        <f t="shared" si="6"/>
        <v>50</v>
      </c>
      <c r="G62" s="334" t="str">
        <f t="shared" si="7"/>
        <v>2</v>
      </c>
      <c r="H62" s="334"/>
      <c r="I62" s="334"/>
      <c r="J62" s="334"/>
      <c r="K62" s="334"/>
      <c r="M62" s="347"/>
      <c r="N62" s="1601" t="s">
        <v>35</v>
      </c>
      <c r="O62" s="1984"/>
      <c r="P62" s="1601" t="s">
        <v>315</v>
      </c>
      <c r="Q62" s="1984"/>
      <c r="R62" s="1601" t="s">
        <v>313</v>
      </c>
      <c r="S62" s="1984"/>
      <c r="T62" s="1601" t="s">
        <v>322</v>
      </c>
      <c r="U62" s="1984"/>
      <c r="V62" s="1601" t="s">
        <v>328</v>
      </c>
      <c r="W62" s="1984"/>
      <c r="X62" s="1984"/>
      <c r="Y62" s="1601" t="s">
        <v>315</v>
      </c>
      <c r="Z62" s="1984"/>
      <c r="AA62" s="1984"/>
      <c r="AB62" s="1601"/>
      <c r="AC62" s="1984"/>
      <c r="AD62" s="1601"/>
      <c r="AE62" s="1984"/>
      <c r="AF62" s="1607" t="s">
        <v>63</v>
      </c>
      <c r="AG62" s="1984"/>
      <c r="AH62" s="1984"/>
      <c r="AI62" s="1984"/>
      <c r="AJ62" s="1984"/>
      <c r="AK62" s="1984"/>
      <c r="AL62" s="1984"/>
      <c r="AM62" s="1984"/>
      <c r="AN62" s="1601" t="s">
        <v>306</v>
      </c>
      <c r="AO62" s="1984"/>
      <c r="AP62" s="1984"/>
      <c r="AQ62" s="1984"/>
      <c r="AR62" s="1984"/>
      <c r="AS62" s="1601" t="s">
        <v>307</v>
      </c>
      <c r="AT62" s="1984"/>
      <c r="AU62" s="1984"/>
      <c r="AV62" s="335" t="s">
        <v>86</v>
      </c>
      <c r="AW62" s="1606" t="s">
        <v>308</v>
      </c>
      <c r="AX62" s="1984"/>
      <c r="AY62" s="1984"/>
      <c r="AZ62" s="1984"/>
      <c r="BA62" s="1984"/>
      <c r="BB62" s="1984"/>
      <c r="BC62" s="336">
        <v>6376304</v>
      </c>
      <c r="BD62" s="337">
        <v>0</v>
      </c>
      <c r="BE62" s="337">
        <v>158429</v>
      </c>
      <c r="BF62" s="337">
        <v>0</v>
      </c>
      <c r="BG62" s="336">
        <v>0</v>
      </c>
      <c r="BH62" s="336">
        <v>0</v>
      </c>
      <c r="BI62" s="336">
        <v>0</v>
      </c>
      <c r="BJ62" s="336">
        <v>0</v>
      </c>
      <c r="BK62" s="336">
        <v>0</v>
      </c>
      <c r="BL62" s="337">
        <v>0</v>
      </c>
      <c r="BM62" s="336">
        <v>0</v>
      </c>
      <c r="BN62" s="337">
        <v>0</v>
      </c>
      <c r="BO62" s="336">
        <v>0</v>
      </c>
    </row>
    <row r="63" spans="1:67" s="333" customFormat="1" x14ac:dyDescent="0.25">
      <c r="A63" s="333" t="str">
        <f>+B63&amp;"-"&amp;C63&amp;"-"&amp;D63&amp;"-"&amp;E63&amp;"-"&amp;F63&amp;"-"&amp;G63&amp;"-"&amp;AV63</f>
        <v>A-2-0-3-50-3-10</v>
      </c>
      <c r="B63" s="334" t="str">
        <f t="shared" si="9"/>
        <v>A</v>
      </c>
      <c r="C63" s="334" t="str">
        <f t="shared" si="10"/>
        <v>2</v>
      </c>
      <c r="D63" s="334" t="str">
        <f t="shared" si="11"/>
        <v>0</v>
      </c>
      <c r="E63" s="334" t="str">
        <f t="shared" si="12"/>
        <v>3</v>
      </c>
      <c r="F63" s="334" t="str">
        <f t="shared" si="6"/>
        <v>50</v>
      </c>
      <c r="G63" s="334" t="str">
        <f t="shared" si="7"/>
        <v>3</v>
      </c>
      <c r="H63" s="334"/>
      <c r="I63" s="334"/>
      <c r="J63" s="334"/>
      <c r="K63" s="334"/>
      <c r="M63" s="347"/>
      <c r="N63" s="1601" t="s">
        <v>35</v>
      </c>
      <c r="O63" s="1984"/>
      <c r="P63" s="1601" t="s">
        <v>315</v>
      </c>
      <c r="Q63" s="1984"/>
      <c r="R63" s="1601" t="s">
        <v>313</v>
      </c>
      <c r="S63" s="1984"/>
      <c r="T63" s="1601" t="s">
        <v>322</v>
      </c>
      <c r="U63" s="1984"/>
      <c r="V63" s="1601" t="s">
        <v>328</v>
      </c>
      <c r="W63" s="1984"/>
      <c r="X63" s="1984"/>
      <c r="Y63" s="1601" t="s">
        <v>322</v>
      </c>
      <c r="Z63" s="1984"/>
      <c r="AA63" s="1984"/>
      <c r="AB63" s="1601"/>
      <c r="AC63" s="1984"/>
      <c r="AD63" s="1601"/>
      <c r="AE63" s="1984"/>
      <c r="AF63" s="1607" t="s">
        <v>64</v>
      </c>
      <c r="AG63" s="1984"/>
      <c r="AH63" s="1984"/>
      <c r="AI63" s="1984"/>
      <c r="AJ63" s="1984"/>
      <c r="AK63" s="1984"/>
      <c r="AL63" s="1984"/>
      <c r="AM63" s="1984"/>
      <c r="AN63" s="1601" t="s">
        <v>306</v>
      </c>
      <c r="AO63" s="1984"/>
      <c r="AP63" s="1984"/>
      <c r="AQ63" s="1984"/>
      <c r="AR63" s="1984"/>
      <c r="AS63" s="1601" t="s">
        <v>307</v>
      </c>
      <c r="AT63" s="1984"/>
      <c r="AU63" s="1984"/>
      <c r="AV63" s="335" t="s">
        <v>86</v>
      </c>
      <c r="AW63" s="1606" t="s">
        <v>308</v>
      </c>
      <c r="AX63" s="1984"/>
      <c r="AY63" s="1984"/>
      <c r="AZ63" s="1984"/>
      <c r="BA63" s="1984"/>
      <c r="BB63" s="1984"/>
      <c r="BC63" s="336">
        <v>324023696</v>
      </c>
      <c r="BD63" s="337">
        <v>0</v>
      </c>
      <c r="BE63" s="337">
        <v>16580008</v>
      </c>
      <c r="BF63" s="337">
        <v>0</v>
      </c>
      <c r="BG63" s="336">
        <v>0</v>
      </c>
      <c r="BH63" s="336">
        <v>0</v>
      </c>
      <c r="BI63" s="336">
        <v>0</v>
      </c>
      <c r="BJ63" s="336">
        <v>0</v>
      </c>
      <c r="BK63" s="336">
        <v>0</v>
      </c>
      <c r="BL63" s="337">
        <v>0</v>
      </c>
      <c r="BM63" s="336">
        <v>0</v>
      </c>
      <c r="BN63" s="337">
        <v>0</v>
      </c>
      <c r="BO63" s="336">
        <v>0</v>
      </c>
    </row>
    <row r="64" spans="1:67" s="333" customFormat="1" x14ac:dyDescent="0.25">
      <c r="A64" s="333" t="str">
        <f>+B64&amp;"-"&amp;C64&amp;"-"&amp;D64&amp;"-"&amp;E64&amp;"-"&amp;F64&amp;"-"&amp;G64&amp;"-"&amp;AV64</f>
        <v>A-2-0-3-50-16-10</v>
      </c>
      <c r="B64" s="334" t="str">
        <f t="shared" si="9"/>
        <v>A</v>
      </c>
      <c r="C64" s="334" t="str">
        <f t="shared" si="10"/>
        <v>2</v>
      </c>
      <c r="D64" s="334" t="str">
        <f t="shared" si="11"/>
        <v>0</v>
      </c>
      <c r="E64" s="334" t="str">
        <f t="shared" si="12"/>
        <v>3</v>
      </c>
      <c r="F64" s="334" t="str">
        <f t="shared" si="6"/>
        <v>50</v>
      </c>
      <c r="G64" s="334" t="str">
        <f t="shared" si="7"/>
        <v>16</v>
      </c>
      <c r="H64" s="334"/>
      <c r="I64" s="334"/>
      <c r="J64" s="334"/>
      <c r="K64" s="334"/>
      <c r="M64" s="347"/>
      <c r="N64" s="1601" t="s">
        <v>35</v>
      </c>
      <c r="O64" s="1984"/>
      <c r="P64" s="1601" t="s">
        <v>315</v>
      </c>
      <c r="Q64" s="1984"/>
      <c r="R64" s="1601" t="s">
        <v>313</v>
      </c>
      <c r="S64" s="1984"/>
      <c r="T64" s="1601" t="s">
        <v>322</v>
      </c>
      <c r="U64" s="1984"/>
      <c r="V64" s="1601" t="s">
        <v>328</v>
      </c>
      <c r="W64" s="1984"/>
      <c r="X64" s="1984"/>
      <c r="Y64" s="1601" t="s">
        <v>44</v>
      </c>
      <c r="Z64" s="1984"/>
      <c r="AA64" s="1984"/>
      <c r="AB64" s="1601"/>
      <c r="AC64" s="1984"/>
      <c r="AD64" s="1601"/>
      <c r="AE64" s="1984"/>
      <c r="AF64" s="1607" t="s">
        <v>65</v>
      </c>
      <c r="AG64" s="1984"/>
      <c r="AH64" s="1984"/>
      <c r="AI64" s="1984"/>
      <c r="AJ64" s="1984"/>
      <c r="AK64" s="1984"/>
      <c r="AL64" s="1984"/>
      <c r="AM64" s="1984"/>
      <c r="AN64" s="1601" t="s">
        <v>306</v>
      </c>
      <c r="AO64" s="1984"/>
      <c r="AP64" s="1984"/>
      <c r="AQ64" s="1984"/>
      <c r="AR64" s="1984"/>
      <c r="AS64" s="1601" t="s">
        <v>307</v>
      </c>
      <c r="AT64" s="1984"/>
      <c r="AU64" s="1984"/>
      <c r="AV64" s="335" t="s">
        <v>86</v>
      </c>
      <c r="AW64" s="1606" t="s">
        <v>308</v>
      </c>
      <c r="AX64" s="1984"/>
      <c r="AY64" s="1984"/>
      <c r="AZ64" s="1984"/>
      <c r="BA64" s="1984"/>
      <c r="BB64" s="1984"/>
      <c r="BC64" s="336">
        <v>10000000</v>
      </c>
      <c r="BD64" s="337">
        <v>0</v>
      </c>
      <c r="BE64" s="337">
        <v>10000000</v>
      </c>
      <c r="BF64" s="337">
        <v>0</v>
      </c>
      <c r="BG64" s="336">
        <v>0</v>
      </c>
      <c r="BH64" s="336">
        <v>0</v>
      </c>
      <c r="BI64" s="336">
        <v>0</v>
      </c>
      <c r="BJ64" s="336">
        <v>0</v>
      </c>
      <c r="BK64" s="336">
        <v>0</v>
      </c>
      <c r="BL64" s="337">
        <v>0</v>
      </c>
      <c r="BM64" s="336">
        <v>0</v>
      </c>
      <c r="BN64" s="337">
        <v>0</v>
      </c>
      <c r="BO64" s="336">
        <v>0</v>
      </c>
    </row>
    <row r="65" spans="1:67" s="333" customFormat="1" x14ac:dyDescent="0.25">
      <c r="A65" s="333" t="str">
        <f>+B65&amp;"-"&amp;C65&amp;"-"&amp;D65&amp;"-"&amp;E65&amp;"-"&amp;F65&amp;"-"&amp;G65&amp;"-"&amp;AV65</f>
        <v>A-2-0-3-50-90-10</v>
      </c>
      <c r="B65" s="334" t="str">
        <f t="shared" si="9"/>
        <v>A</v>
      </c>
      <c r="C65" s="334" t="str">
        <f t="shared" si="10"/>
        <v>2</v>
      </c>
      <c r="D65" s="334" t="str">
        <f t="shared" si="11"/>
        <v>0</v>
      </c>
      <c r="E65" s="334" t="str">
        <f t="shared" si="12"/>
        <v>3</v>
      </c>
      <c r="F65" s="334" t="str">
        <f t="shared" si="6"/>
        <v>50</v>
      </c>
      <c r="G65" s="334" t="str">
        <f t="shared" si="7"/>
        <v>90</v>
      </c>
      <c r="H65" s="334"/>
      <c r="I65" s="334"/>
      <c r="J65" s="334"/>
      <c r="K65" s="334"/>
      <c r="M65" s="347"/>
      <c r="N65" s="1601" t="s">
        <v>35</v>
      </c>
      <c r="O65" s="1984"/>
      <c r="P65" s="1601" t="s">
        <v>315</v>
      </c>
      <c r="Q65" s="1984"/>
      <c r="R65" s="1601" t="s">
        <v>313</v>
      </c>
      <c r="S65" s="1984"/>
      <c r="T65" s="1601" t="s">
        <v>322</v>
      </c>
      <c r="U65" s="1984"/>
      <c r="V65" s="1601" t="s">
        <v>328</v>
      </c>
      <c r="W65" s="1984"/>
      <c r="X65" s="1984"/>
      <c r="Y65" s="1601" t="s">
        <v>329</v>
      </c>
      <c r="Z65" s="1984"/>
      <c r="AA65" s="1984"/>
      <c r="AB65" s="1601"/>
      <c r="AC65" s="1984"/>
      <c r="AD65" s="1601"/>
      <c r="AE65" s="1984"/>
      <c r="AF65" s="1607" t="s">
        <v>66</v>
      </c>
      <c r="AG65" s="1984"/>
      <c r="AH65" s="1984"/>
      <c r="AI65" s="1984"/>
      <c r="AJ65" s="1984"/>
      <c r="AK65" s="1984"/>
      <c r="AL65" s="1984"/>
      <c r="AM65" s="1984"/>
      <c r="AN65" s="1601" t="s">
        <v>306</v>
      </c>
      <c r="AO65" s="1984"/>
      <c r="AP65" s="1984"/>
      <c r="AQ65" s="1984"/>
      <c r="AR65" s="1984"/>
      <c r="AS65" s="1601" t="s">
        <v>307</v>
      </c>
      <c r="AT65" s="1984"/>
      <c r="AU65" s="1984"/>
      <c r="AV65" s="335" t="s">
        <v>86</v>
      </c>
      <c r="AW65" s="1606" t="s">
        <v>308</v>
      </c>
      <c r="AX65" s="1984"/>
      <c r="AY65" s="1984"/>
      <c r="AZ65" s="1984"/>
      <c r="BA65" s="1984"/>
      <c r="BB65" s="1984"/>
      <c r="BC65" s="336">
        <v>600000</v>
      </c>
      <c r="BD65" s="337">
        <v>0</v>
      </c>
      <c r="BE65" s="337">
        <v>600000</v>
      </c>
      <c r="BF65" s="337">
        <v>0</v>
      </c>
      <c r="BG65" s="336">
        <v>0</v>
      </c>
      <c r="BH65" s="336">
        <v>0</v>
      </c>
      <c r="BI65" s="336">
        <v>0</v>
      </c>
      <c r="BJ65" s="336">
        <v>0</v>
      </c>
      <c r="BK65" s="336">
        <v>0</v>
      </c>
      <c r="BL65" s="337">
        <v>0</v>
      </c>
      <c r="BM65" s="336">
        <v>0</v>
      </c>
      <c r="BN65" s="337">
        <v>0</v>
      </c>
      <c r="BO65" s="336">
        <v>0</v>
      </c>
    </row>
    <row r="66" spans="1:67" x14ac:dyDescent="0.25">
      <c r="B66" s="327" t="str">
        <f t="shared" si="9"/>
        <v>A</v>
      </c>
      <c r="C66" s="327" t="str">
        <f t="shared" si="10"/>
        <v>2</v>
      </c>
      <c r="D66" s="327" t="str">
        <f t="shared" si="11"/>
        <v>0</v>
      </c>
      <c r="E66" s="327" t="str">
        <f t="shared" si="12"/>
        <v>3</v>
      </c>
      <c r="F66" s="327" t="str">
        <f t="shared" si="6"/>
        <v>51</v>
      </c>
      <c r="G66" s="327">
        <f t="shared" si="7"/>
        <v>0</v>
      </c>
      <c r="N66" s="1603" t="s">
        <v>35</v>
      </c>
      <c r="O66" s="1889"/>
      <c r="P66" s="1603" t="s">
        <v>315</v>
      </c>
      <c r="Q66" s="1889"/>
      <c r="R66" s="1603" t="s">
        <v>313</v>
      </c>
      <c r="S66" s="1889"/>
      <c r="T66" s="1603" t="s">
        <v>322</v>
      </c>
      <c r="U66" s="1889"/>
      <c r="V66" s="1603" t="s">
        <v>330</v>
      </c>
      <c r="W66" s="1889"/>
      <c r="X66" s="1889"/>
      <c r="Y66" s="1603"/>
      <c r="Z66" s="1889"/>
      <c r="AA66" s="1889"/>
      <c r="AB66" s="1603"/>
      <c r="AC66" s="1889"/>
      <c r="AD66" s="1603"/>
      <c r="AE66" s="1889"/>
      <c r="AF66" s="1605" t="s">
        <v>237</v>
      </c>
      <c r="AG66" s="1889"/>
      <c r="AH66" s="1889"/>
      <c r="AI66" s="1889"/>
      <c r="AJ66" s="1889"/>
      <c r="AK66" s="1889"/>
      <c r="AL66" s="1889"/>
      <c r="AM66" s="1889"/>
      <c r="AN66" s="1603" t="s">
        <v>306</v>
      </c>
      <c r="AO66" s="1889"/>
      <c r="AP66" s="1889"/>
      <c r="AQ66" s="1889"/>
      <c r="AR66" s="1889"/>
      <c r="AS66" s="1603" t="s">
        <v>307</v>
      </c>
      <c r="AT66" s="1889"/>
      <c r="AU66" s="1889"/>
      <c r="AV66" s="317" t="s">
        <v>86</v>
      </c>
      <c r="AW66" s="1604" t="s">
        <v>308</v>
      </c>
      <c r="AX66" s="1889"/>
      <c r="AY66" s="1889"/>
      <c r="AZ66" s="1889"/>
      <c r="BA66" s="1889"/>
      <c r="BB66" s="1889"/>
      <c r="BC66" s="318">
        <v>2000000</v>
      </c>
      <c r="BD66" s="319">
        <v>0</v>
      </c>
      <c r="BE66" s="318">
        <v>2000000</v>
      </c>
      <c r="BF66" s="319">
        <v>0</v>
      </c>
      <c r="BG66" s="319">
        <v>0</v>
      </c>
      <c r="BH66" s="319">
        <v>0</v>
      </c>
      <c r="BI66" s="319">
        <v>0</v>
      </c>
      <c r="BJ66" s="319">
        <v>0</v>
      </c>
      <c r="BK66" s="319">
        <v>0</v>
      </c>
      <c r="BL66" s="319">
        <v>0</v>
      </c>
      <c r="BM66" s="319">
        <v>0</v>
      </c>
      <c r="BN66" s="319">
        <v>0</v>
      </c>
      <c r="BO66" s="319">
        <v>0</v>
      </c>
    </row>
    <row r="67" spans="1:67" s="333" customFormat="1" x14ac:dyDescent="0.25">
      <c r="A67" s="333" t="str">
        <f>+B67&amp;"-"&amp;C67&amp;"-"&amp;D67&amp;"-"&amp;E67&amp;"-"&amp;F67&amp;"-"&amp;G67&amp;"-"&amp;AV67</f>
        <v>A-2-0-3-51-1-10</v>
      </c>
      <c r="B67" s="334" t="str">
        <f t="shared" si="9"/>
        <v>A</v>
      </c>
      <c r="C67" s="334" t="str">
        <f t="shared" si="10"/>
        <v>2</v>
      </c>
      <c r="D67" s="334" t="str">
        <f t="shared" si="11"/>
        <v>0</v>
      </c>
      <c r="E67" s="334" t="str">
        <f t="shared" si="12"/>
        <v>3</v>
      </c>
      <c r="F67" s="334" t="str">
        <f t="shared" si="6"/>
        <v>51</v>
      </c>
      <c r="G67" s="334" t="str">
        <f t="shared" si="7"/>
        <v>1</v>
      </c>
      <c r="H67" s="334"/>
      <c r="I67" s="334"/>
      <c r="J67" s="334"/>
      <c r="K67" s="334"/>
      <c r="M67" s="347"/>
      <c r="N67" s="1601" t="s">
        <v>35</v>
      </c>
      <c r="O67" s="1984"/>
      <c r="P67" s="1601" t="s">
        <v>315</v>
      </c>
      <c r="Q67" s="1984"/>
      <c r="R67" s="1601" t="s">
        <v>313</v>
      </c>
      <c r="S67" s="1984"/>
      <c r="T67" s="1601" t="s">
        <v>322</v>
      </c>
      <c r="U67" s="1984"/>
      <c r="V67" s="1601" t="s">
        <v>330</v>
      </c>
      <c r="W67" s="1984"/>
      <c r="X67" s="1984"/>
      <c r="Y67" s="1601" t="s">
        <v>312</v>
      </c>
      <c r="Z67" s="1984"/>
      <c r="AA67" s="1984"/>
      <c r="AB67" s="1601"/>
      <c r="AC67" s="1984"/>
      <c r="AD67" s="1601"/>
      <c r="AE67" s="1984"/>
      <c r="AF67" s="1607" t="s">
        <v>67</v>
      </c>
      <c r="AG67" s="1984"/>
      <c r="AH67" s="1984"/>
      <c r="AI67" s="1984"/>
      <c r="AJ67" s="1984"/>
      <c r="AK67" s="1984"/>
      <c r="AL67" s="1984"/>
      <c r="AM67" s="1984"/>
      <c r="AN67" s="1601" t="s">
        <v>306</v>
      </c>
      <c r="AO67" s="1984"/>
      <c r="AP67" s="1984"/>
      <c r="AQ67" s="1984"/>
      <c r="AR67" s="1984"/>
      <c r="AS67" s="1601" t="s">
        <v>307</v>
      </c>
      <c r="AT67" s="1984"/>
      <c r="AU67" s="1984"/>
      <c r="AV67" s="335" t="s">
        <v>86</v>
      </c>
      <c r="AW67" s="1606" t="s">
        <v>308</v>
      </c>
      <c r="AX67" s="1984"/>
      <c r="AY67" s="1984"/>
      <c r="AZ67" s="1984"/>
      <c r="BA67" s="1984"/>
      <c r="BB67" s="1984"/>
      <c r="BC67" s="336">
        <v>1000000</v>
      </c>
      <c r="BD67" s="337">
        <v>0</v>
      </c>
      <c r="BE67" s="337">
        <v>1000000</v>
      </c>
      <c r="BF67" s="337">
        <v>0</v>
      </c>
      <c r="BG67" s="336">
        <v>0</v>
      </c>
      <c r="BH67" s="336">
        <v>0</v>
      </c>
      <c r="BI67" s="336">
        <v>0</v>
      </c>
      <c r="BJ67" s="336">
        <v>0</v>
      </c>
      <c r="BK67" s="336">
        <v>0</v>
      </c>
      <c r="BL67" s="337">
        <v>0</v>
      </c>
      <c r="BM67" s="336">
        <v>0</v>
      </c>
      <c r="BN67" s="337">
        <v>0</v>
      </c>
      <c r="BO67" s="336">
        <v>0</v>
      </c>
    </row>
    <row r="68" spans="1:67" s="333" customFormat="1" x14ac:dyDescent="0.25">
      <c r="A68" s="333" t="str">
        <f>+B68&amp;"-"&amp;C68&amp;"-"&amp;D68&amp;"-"&amp;E68&amp;"-"&amp;F68&amp;"-"&amp;G68&amp;"-"&amp;AV68</f>
        <v>A-2-0-3-51-2-10</v>
      </c>
      <c r="B68" s="334" t="str">
        <f t="shared" si="9"/>
        <v>A</v>
      </c>
      <c r="C68" s="334" t="str">
        <f t="shared" si="10"/>
        <v>2</v>
      </c>
      <c r="D68" s="334" t="str">
        <f t="shared" si="11"/>
        <v>0</v>
      </c>
      <c r="E68" s="334" t="str">
        <f t="shared" si="12"/>
        <v>3</v>
      </c>
      <c r="F68" s="334" t="str">
        <f t="shared" si="6"/>
        <v>51</v>
      </c>
      <c r="G68" s="334" t="str">
        <f t="shared" si="7"/>
        <v>2</v>
      </c>
      <c r="H68" s="334"/>
      <c r="I68" s="334"/>
      <c r="J68" s="334"/>
      <c r="K68" s="334"/>
      <c r="M68" s="347"/>
      <c r="N68" s="1601" t="s">
        <v>35</v>
      </c>
      <c r="O68" s="1984"/>
      <c r="P68" s="1601" t="s">
        <v>315</v>
      </c>
      <c r="Q68" s="1984"/>
      <c r="R68" s="1601" t="s">
        <v>313</v>
      </c>
      <c r="S68" s="1984"/>
      <c r="T68" s="1601" t="s">
        <v>322</v>
      </c>
      <c r="U68" s="1984"/>
      <c r="V68" s="1601" t="s">
        <v>330</v>
      </c>
      <c r="W68" s="1984"/>
      <c r="X68" s="1984"/>
      <c r="Y68" s="1601" t="s">
        <v>315</v>
      </c>
      <c r="Z68" s="1984"/>
      <c r="AA68" s="1984"/>
      <c r="AB68" s="1601"/>
      <c r="AC68" s="1984"/>
      <c r="AD68" s="1601"/>
      <c r="AE68" s="1984"/>
      <c r="AF68" s="1607" t="s">
        <v>68</v>
      </c>
      <c r="AG68" s="1984"/>
      <c r="AH68" s="1984"/>
      <c r="AI68" s="1984"/>
      <c r="AJ68" s="1984"/>
      <c r="AK68" s="1984"/>
      <c r="AL68" s="1984"/>
      <c r="AM68" s="1984"/>
      <c r="AN68" s="1601" t="s">
        <v>306</v>
      </c>
      <c r="AO68" s="1984"/>
      <c r="AP68" s="1984"/>
      <c r="AQ68" s="1984"/>
      <c r="AR68" s="1984"/>
      <c r="AS68" s="1601" t="s">
        <v>307</v>
      </c>
      <c r="AT68" s="1984"/>
      <c r="AU68" s="1984"/>
      <c r="AV68" s="335" t="s">
        <v>86</v>
      </c>
      <c r="AW68" s="1606" t="s">
        <v>308</v>
      </c>
      <c r="AX68" s="1984"/>
      <c r="AY68" s="1984"/>
      <c r="AZ68" s="1984"/>
      <c r="BA68" s="1984"/>
      <c r="BB68" s="1984"/>
      <c r="BC68" s="336">
        <v>1000000</v>
      </c>
      <c r="BD68" s="337">
        <v>0</v>
      </c>
      <c r="BE68" s="337">
        <v>1000000</v>
      </c>
      <c r="BF68" s="337">
        <v>0</v>
      </c>
      <c r="BG68" s="336">
        <v>0</v>
      </c>
      <c r="BH68" s="336">
        <v>0</v>
      </c>
      <c r="BI68" s="336">
        <v>0</v>
      </c>
      <c r="BJ68" s="336">
        <v>0</v>
      </c>
      <c r="BK68" s="336">
        <v>0</v>
      </c>
      <c r="BL68" s="337">
        <v>0</v>
      </c>
      <c r="BM68" s="336">
        <v>0</v>
      </c>
      <c r="BN68" s="337">
        <v>0</v>
      </c>
      <c r="BO68" s="336">
        <v>0</v>
      </c>
    </row>
    <row r="69" spans="1:67" s="333" customFormat="1" x14ac:dyDescent="0.25">
      <c r="A69" s="333" t="str">
        <f>+B69&amp;"-"&amp;C69&amp;"-"&amp;D69&amp;"-"&amp;E69&amp;"-"&amp;F69&amp;"-"&amp;G69&amp;"-"&amp;AV69</f>
        <v>A-2-0-4-0-0-10</v>
      </c>
      <c r="B69" s="334" t="str">
        <f t="shared" si="9"/>
        <v>A</v>
      </c>
      <c r="C69" s="334" t="str">
        <f t="shared" si="10"/>
        <v>2</v>
      </c>
      <c r="D69" s="334" t="str">
        <f t="shared" si="11"/>
        <v>0</v>
      </c>
      <c r="E69" s="334" t="str">
        <f t="shared" si="12"/>
        <v>4</v>
      </c>
      <c r="F69" s="334">
        <f t="shared" si="6"/>
        <v>0</v>
      </c>
      <c r="G69" s="334">
        <f t="shared" si="7"/>
        <v>0</v>
      </c>
      <c r="H69" s="334"/>
      <c r="I69" s="334"/>
      <c r="J69" s="334"/>
      <c r="K69" s="334"/>
      <c r="M69" s="347"/>
      <c r="N69" s="1601" t="s">
        <v>35</v>
      </c>
      <c r="O69" s="1984"/>
      <c r="P69" s="1601" t="s">
        <v>315</v>
      </c>
      <c r="Q69" s="1984"/>
      <c r="R69" s="1601" t="s">
        <v>313</v>
      </c>
      <c r="S69" s="1984"/>
      <c r="T69" s="1601" t="s">
        <v>316</v>
      </c>
      <c r="U69" s="1984"/>
      <c r="V69" s="1601"/>
      <c r="W69" s="1984"/>
      <c r="X69" s="1984"/>
      <c r="Y69" s="1601"/>
      <c r="Z69" s="1984"/>
      <c r="AA69" s="1984"/>
      <c r="AB69" s="1601"/>
      <c r="AC69" s="1984"/>
      <c r="AD69" s="1601"/>
      <c r="AE69" s="1984"/>
      <c r="AF69" s="1607" t="s">
        <v>239</v>
      </c>
      <c r="AG69" s="1984"/>
      <c r="AH69" s="1984"/>
      <c r="AI69" s="1984"/>
      <c r="AJ69" s="1984"/>
      <c r="AK69" s="1984"/>
      <c r="AL69" s="1984"/>
      <c r="AM69" s="1984"/>
      <c r="AN69" s="1601" t="s">
        <v>306</v>
      </c>
      <c r="AO69" s="1984"/>
      <c r="AP69" s="1984"/>
      <c r="AQ69" s="1984"/>
      <c r="AR69" s="1984"/>
      <c r="AS69" s="1601" t="s">
        <v>307</v>
      </c>
      <c r="AT69" s="1984"/>
      <c r="AU69" s="1984"/>
      <c r="AV69" s="335" t="s">
        <v>86</v>
      </c>
      <c r="AW69" s="1606" t="s">
        <v>308</v>
      </c>
      <c r="AX69" s="1984"/>
      <c r="AY69" s="1984"/>
      <c r="AZ69" s="1984"/>
      <c r="BA69" s="1984"/>
      <c r="BB69" s="1984"/>
      <c r="BC69" s="336">
        <v>10763500000</v>
      </c>
      <c r="BD69" s="337">
        <v>490351917</v>
      </c>
      <c r="BE69" s="337">
        <v>436178706.44</v>
      </c>
      <c r="BF69" s="337">
        <v>-145000000</v>
      </c>
      <c r="BG69" s="336">
        <v>670877067.76999998</v>
      </c>
      <c r="BH69" s="336">
        <v>-180525150.77000001</v>
      </c>
      <c r="BI69" s="336">
        <v>1023046374.4299999</v>
      </c>
      <c r="BJ69" s="336">
        <v>-352169306.66000003</v>
      </c>
      <c r="BK69" s="336">
        <v>1023046374.4299999</v>
      </c>
      <c r="BL69" s="337">
        <v>0</v>
      </c>
      <c r="BM69" s="336">
        <v>1006448419.4299999</v>
      </c>
      <c r="BN69" s="337">
        <v>16597955</v>
      </c>
      <c r="BO69" s="336">
        <v>428854</v>
      </c>
    </row>
    <row r="70" spans="1:67" x14ac:dyDescent="0.25">
      <c r="B70" s="327" t="str">
        <f t="shared" si="9"/>
        <v>A</v>
      </c>
      <c r="C70" s="327" t="str">
        <f t="shared" si="10"/>
        <v>2</v>
      </c>
      <c r="D70" s="327" t="str">
        <f t="shared" si="11"/>
        <v>0</v>
      </c>
      <c r="E70" s="327" t="str">
        <f t="shared" si="12"/>
        <v>4</v>
      </c>
      <c r="F70" s="327" t="str">
        <f t="shared" si="6"/>
        <v>1</v>
      </c>
      <c r="G70" s="327">
        <f t="shared" si="7"/>
        <v>0</v>
      </c>
      <c r="N70" s="1603" t="s">
        <v>35</v>
      </c>
      <c r="O70" s="1889"/>
      <c r="P70" s="1603" t="s">
        <v>315</v>
      </c>
      <c r="Q70" s="1889"/>
      <c r="R70" s="1603" t="s">
        <v>313</v>
      </c>
      <c r="S70" s="1889"/>
      <c r="T70" s="1603" t="s">
        <v>316</v>
      </c>
      <c r="U70" s="1889"/>
      <c r="V70" s="1603" t="s">
        <v>312</v>
      </c>
      <c r="W70" s="1889"/>
      <c r="X70" s="1889"/>
      <c r="Y70" s="1603"/>
      <c r="Z70" s="1889"/>
      <c r="AA70" s="1889"/>
      <c r="AB70" s="1603"/>
      <c r="AC70" s="1889"/>
      <c r="AD70" s="1603"/>
      <c r="AE70" s="1889"/>
      <c r="AF70" s="1605" t="s">
        <v>242</v>
      </c>
      <c r="AG70" s="1889"/>
      <c r="AH70" s="1889"/>
      <c r="AI70" s="1889"/>
      <c r="AJ70" s="1889"/>
      <c r="AK70" s="1889"/>
      <c r="AL70" s="1889"/>
      <c r="AM70" s="1889"/>
      <c r="AN70" s="1603" t="s">
        <v>306</v>
      </c>
      <c r="AO70" s="1889"/>
      <c r="AP70" s="1889"/>
      <c r="AQ70" s="1889"/>
      <c r="AR70" s="1889"/>
      <c r="AS70" s="1603" t="s">
        <v>307</v>
      </c>
      <c r="AT70" s="1889"/>
      <c r="AU70" s="1889"/>
      <c r="AV70" s="317" t="s">
        <v>86</v>
      </c>
      <c r="AW70" s="1604" t="s">
        <v>308</v>
      </c>
      <c r="AX70" s="1889"/>
      <c r="AY70" s="1889"/>
      <c r="AZ70" s="1889"/>
      <c r="BA70" s="1889"/>
      <c r="BB70" s="1889"/>
      <c r="BC70" s="318">
        <v>307000000</v>
      </c>
      <c r="BD70" s="319">
        <v>0</v>
      </c>
      <c r="BE70" s="318">
        <v>75357390.849999994</v>
      </c>
      <c r="BF70" s="319">
        <v>0</v>
      </c>
      <c r="BG70" s="319">
        <v>0</v>
      </c>
      <c r="BH70" s="319">
        <v>0</v>
      </c>
      <c r="BI70" s="319">
        <v>0</v>
      </c>
      <c r="BJ70" s="319">
        <v>0</v>
      </c>
      <c r="BK70" s="319">
        <v>0</v>
      </c>
      <c r="BL70" s="319">
        <v>0</v>
      </c>
      <c r="BM70" s="319">
        <v>0</v>
      </c>
      <c r="BN70" s="319">
        <v>0</v>
      </c>
      <c r="BO70" s="319">
        <v>0</v>
      </c>
    </row>
    <row r="71" spans="1:67" s="333" customFormat="1" x14ac:dyDescent="0.25">
      <c r="A71" s="333" t="str">
        <f>+B71&amp;"-"&amp;C71&amp;"-"&amp;D71&amp;"-"&amp;E71&amp;"-"&amp;F71&amp;"-"&amp;G71&amp;"-"&amp;AV71</f>
        <v>A-2-0-4-1-6-10</v>
      </c>
      <c r="B71" s="334" t="str">
        <f t="shared" si="9"/>
        <v>A</v>
      </c>
      <c r="C71" s="334" t="str">
        <f t="shared" si="10"/>
        <v>2</v>
      </c>
      <c r="D71" s="334" t="str">
        <f t="shared" si="11"/>
        <v>0</v>
      </c>
      <c r="E71" s="334" t="str">
        <f t="shared" si="12"/>
        <v>4</v>
      </c>
      <c r="F71" s="334" t="str">
        <f t="shared" si="6"/>
        <v>1</v>
      </c>
      <c r="G71" s="334" t="str">
        <f t="shared" si="7"/>
        <v>6</v>
      </c>
      <c r="H71" s="334"/>
      <c r="I71" s="334"/>
      <c r="J71" s="334"/>
      <c r="K71" s="334"/>
      <c r="M71" s="347"/>
      <c r="N71" s="1601" t="s">
        <v>35</v>
      </c>
      <c r="O71" s="1984"/>
      <c r="P71" s="1601" t="s">
        <v>315</v>
      </c>
      <c r="Q71" s="1984"/>
      <c r="R71" s="1601" t="s">
        <v>313</v>
      </c>
      <c r="S71" s="1984"/>
      <c r="T71" s="1601" t="s">
        <v>316</v>
      </c>
      <c r="U71" s="1984"/>
      <c r="V71" s="1601" t="s">
        <v>312</v>
      </c>
      <c r="W71" s="1984"/>
      <c r="X71" s="1984"/>
      <c r="Y71" s="1601" t="s">
        <v>325</v>
      </c>
      <c r="Z71" s="1984"/>
      <c r="AA71" s="1984"/>
      <c r="AB71" s="1601"/>
      <c r="AC71" s="1984"/>
      <c r="AD71" s="1601"/>
      <c r="AE71" s="1984"/>
      <c r="AF71" s="1607" t="s">
        <v>69</v>
      </c>
      <c r="AG71" s="1984"/>
      <c r="AH71" s="1984"/>
      <c r="AI71" s="1984"/>
      <c r="AJ71" s="1984"/>
      <c r="AK71" s="1984"/>
      <c r="AL71" s="1984"/>
      <c r="AM71" s="1984"/>
      <c r="AN71" s="1601" t="s">
        <v>306</v>
      </c>
      <c r="AO71" s="1984"/>
      <c r="AP71" s="1984"/>
      <c r="AQ71" s="1984"/>
      <c r="AR71" s="1984"/>
      <c r="AS71" s="1601" t="s">
        <v>307</v>
      </c>
      <c r="AT71" s="1984"/>
      <c r="AU71" s="1984"/>
      <c r="AV71" s="335" t="s">
        <v>86</v>
      </c>
      <c r="AW71" s="1606" t="s">
        <v>308</v>
      </c>
      <c r="AX71" s="1984"/>
      <c r="AY71" s="1984"/>
      <c r="AZ71" s="1984"/>
      <c r="BA71" s="1984"/>
      <c r="BB71" s="1984"/>
      <c r="BC71" s="336">
        <v>75000000</v>
      </c>
      <c r="BD71" s="337">
        <v>0</v>
      </c>
      <c r="BE71" s="337">
        <v>74600000</v>
      </c>
      <c r="BF71" s="337">
        <v>0</v>
      </c>
      <c r="BG71" s="336">
        <v>0</v>
      </c>
      <c r="BH71" s="336">
        <v>0</v>
      </c>
      <c r="BI71" s="336">
        <v>0</v>
      </c>
      <c r="BJ71" s="336">
        <v>0</v>
      </c>
      <c r="BK71" s="336">
        <v>0</v>
      </c>
      <c r="BL71" s="337">
        <v>0</v>
      </c>
      <c r="BM71" s="336">
        <v>0</v>
      </c>
      <c r="BN71" s="337">
        <v>0</v>
      </c>
      <c r="BO71" s="336">
        <v>0</v>
      </c>
    </row>
    <row r="72" spans="1:67" s="333" customFormat="1" x14ac:dyDescent="0.25">
      <c r="A72" s="333" t="str">
        <f>+B72&amp;"-"&amp;C72&amp;"-"&amp;D72&amp;"-"&amp;E72&amp;"-"&amp;F72&amp;"-"&amp;G72&amp;"-"&amp;AV72</f>
        <v>A-2-0-4-1-8-10</v>
      </c>
      <c r="B72" s="334" t="str">
        <f t="shared" si="9"/>
        <v>A</v>
      </c>
      <c r="C72" s="334" t="str">
        <f t="shared" si="10"/>
        <v>2</v>
      </c>
      <c r="D72" s="334" t="str">
        <f t="shared" si="11"/>
        <v>0</v>
      </c>
      <c r="E72" s="334" t="str">
        <f t="shared" si="12"/>
        <v>4</v>
      </c>
      <c r="F72" s="334" t="str">
        <f t="shared" si="6"/>
        <v>1</v>
      </c>
      <c r="G72" s="334" t="str">
        <f t="shared" si="7"/>
        <v>8</v>
      </c>
      <c r="H72" s="334"/>
      <c r="I72" s="334"/>
      <c r="J72" s="334"/>
      <c r="K72" s="334"/>
      <c r="M72" s="347"/>
      <c r="N72" s="1601" t="s">
        <v>35</v>
      </c>
      <c r="O72" s="1984"/>
      <c r="P72" s="1601" t="s">
        <v>315</v>
      </c>
      <c r="Q72" s="1984"/>
      <c r="R72" s="1601" t="s">
        <v>313</v>
      </c>
      <c r="S72" s="1984"/>
      <c r="T72" s="1601" t="s">
        <v>316</v>
      </c>
      <c r="U72" s="1984"/>
      <c r="V72" s="1601" t="s">
        <v>312</v>
      </c>
      <c r="W72" s="1984"/>
      <c r="X72" s="1984"/>
      <c r="Y72" s="1601" t="s">
        <v>327</v>
      </c>
      <c r="Z72" s="1984"/>
      <c r="AA72" s="1984"/>
      <c r="AB72" s="1601"/>
      <c r="AC72" s="1984"/>
      <c r="AD72" s="1601"/>
      <c r="AE72" s="1984"/>
      <c r="AF72" s="1607" t="s">
        <v>70</v>
      </c>
      <c r="AG72" s="1984"/>
      <c r="AH72" s="1984"/>
      <c r="AI72" s="1984"/>
      <c r="AJ72" s="1984"/>
      <c r="AK72" s="1984"/>
      <c r="AL72" s="1984"/>
      <c r="AM72" s="1984"/>
      <c r="AN72" s="1601" t="s">
        <v>306</v>
      </c>
      <c r="AO72" s="1984"/>
      <c r="AP72" s="1984"/>
      <c r="AQ72" s="1984"/>
      <c r="AR72" s="1984"/>
      <c r="AS72" s="1601" t="s">
        <v>307</v>
      </c>
      <c r="AT72" s="1984"/>
      <c r="AU72" s="1984"/>
      <c r="AV72" s="335" t="s">
        <v>86</v>
      </c>
      <c r="AW72" s="1606" t="s">
        <v>308</v>
      </c>
      <c r="AX72" s="1984"/>
      <c r="AY72" s="1984"/>
      <c r="AZ72" s="1984"/>
      <c r="BA72" s="1984"/>
      <c r="BB72" s="1984"/>
      <c r="BC72" s="336">
        <v>232000000</v>
      </c>
      <c r="BD72" s="337">
        <v>0</v>
      </c>
      <c r="BE72" s="337">
        <v>757390.85</v>
      </c>
      <c r="BF72" s="337">
        <v>0</v>
      </c>
      <c r="BG72" s="336">
        <v>0</v>
      </c>
      <c r="BH72" s="336">
        <v>0</v>
      </c>
      <c r="BI72" s="336">
        <v>0</v>
      </c>
      <c r="BJ72" s="336">
        <v>0</v>
      </c>
      <c r="BK72" s="336">
        <v>0</v>
      </c>
      <c r="BL72" s="337">
        <v>0</v>
      </c>
      <c r="BM72" s="336">
        <v>0</v>
      </c>
      <c r="BN72" s="337">
        <v>0</v>
      </c>
      <c r="BO72" s="336">
        <v>0</v>
      </c>
    </row>
    <row r="73" spans="1:67" x14ac:dyDescent="0.25">
      <c r="B73" s="327" t="str">
        <f t="shared" si="9"/>
        <v>A</v>
      </c>
      <c r="C73" s="327" t="str">
        <f t="shared" si="10"/>
        <v>2</v>
      </c>
      <c r="D73" s="327" t="str">
        <f t="shared" si="11"/>
        <v>0</v>
      </c>
      <c r="E73" s="327" t="str">
        <f t="shared" si="12"/>
        <v>4</v>
      </c>
      <c r="F73" s="327" t="str">
        <f t="shared" si="6"/>
        <v>2</v>
      </c>
      <c r="G73" s="327">
        <f t="shared" si="7"/>
        <v>0</v>
      </c>
      <c r="N73" s="1603" t="s">
        <v>35</v>
      </c>
      <c r="O73" s="1889"/>
      <c r="P73" s="1603" t="s">
        <v>315</v>
      </c>
      <c r="Q73" s="1889"/>
      <c r="R73" s="1603" t="s">
        <v>313</v>
      </c>
      <c r="S73" s="1889"/>
      <c r="T73" s="1603" t="s">
        <v>316</v>
      </c>
      <c r="U73" s="1889"/>
      <c r="V73" s="1603" t="s">
        <v>315</v>
      </c>
      <c r="W73" s="1889"/>
      <c r="X73" s="1889"/>
      <c r="Y73" s="1603"/>
      <c r="Z73" s="1889"/>
      <c r="AA73" s="1889"/>
      <c r="AB73" s="1603"/>
      <c r="AC73" s="1889"/>
      <c r="AD73" s="1603"/>
      <c r="AE73" s="1889"/>
      <c r="AF73" s="1605" t="s">
        <v>244</v>
      </c>
      <c r="AG73" s="1889"/>
      <c r="AH73" s="1889"/>
      <c r="AI73" s="1889"/>
      <c r="AJ73" s="1889"/>
      <c r="AK73" s="1889"/>
      <c r="AL73" s="1889"/>
      <c r="AM73" s="1889"/>
      <c r="AN73" s="1603" t="s">
        <v>306</v>
      </c>
      <c r="AO73" s="1889"/>
      <c r="AP73" s="1889"/>
      <c r="AQ73" s="1889"/>
      <c r="AR73" s="1889"/>
      <c r="AS73" s="1603" t="s">
        <v>307</v>
      </c>
      <c r="AT73" s="1889"/>
      <c r="AU73" s="1889"/>
      <c r="AV73" s="317" t="s">
        <v>86</v>
      </c>
      <c r="AW73" s="1604" t="s">
        <v>308</v>
      </c>
      <c r="AX73" s="1889"/>
      <c r="AY73" s="1889"/>
      <c r="AZ73" s="1889"/>
      <c r="BA73" s="1889"/>
      <c r="BB73" s="1889"/>
      <c r="BC73" s="318">
        <v>32000000</v>
      </c>
      <c r="BD73" s="319">
        <v>0</v>
      </c>
      <c r="BE73" s="318">
        <v>4628010</v>
      </c>
      <c r="BF73" s="319">
        <v>0</v>
      </c>
      <c r="BG73" s="319">
        <v>0</v>
      </c>
      <c r="BH73" s="319">
        <v>0</v>
      </c>
      <c r="BI73" s="319">
        <v>0</v>
      </c>
      <c r="BJ73" s="319">
        <v>0</v>
      </c>
      <c r="BK73" s="319">
        <v>0</v>
      </c>
      <c r="BL73" s="319">
        <v>0</v>
      </c>
      <c r="BM73" s="319">
        <v>0</v>
      </c>
      <c r="BN73" s="319">
        <v>0</v>
      </c>
      <c r="BO73" s="319">
        <v>0</v>
      </c>
    </row>
    <row r="74" spans="1:67" s="333" customFormat="1" x14ac:dyDescent="0.25">
      <c r="A74" s="333" t="str">
        <f>+B74&amp;"-"&amp;C74&amp;"-"&amp;D74&amp;"-"&amp;E74&amp;"-"&amp;F74&amp;"-"&amp;G74&amp;"-"&amp;AV74</f>
        <v>A-2-0-4-2-1-10</v>
      </c>
      <c r="B74" s="334" t="str">
        <f t="shared" si="9"/>
        <v>A</v>
      </c>
      <c r="C74" s="334" t="str">
        <f t="shared" si="10"/>
        <v>2</v>
      </c>
      <c r="D74" s="334" t="str">
        <f t="shared" si="11"/>
        <v>0</v>
      </c>
      <c r="E74" s="334" t="str">
        <f t="shared" si="12"/>
        <v>4</v>
      </c>
      <c r="F74" s="334" t="str">
        <f t="shared" si="6"/>
        <v>2</v>
      </c>
      <c r="G74" s="334" t="str">
        <f t="shared" si="7"/>
        <v>1</v>
      </c>
      <c r="H74" s="334"/>
      <c r="I74" s="334"/>
      <c r="J74" s="334"/>
      <c r="K74" s="334"/>
      <c r="M74" s="347"/>
      <c r="N74" s="1601" t="s">
        <v>35</v>
      </c>
      <c r="O74" s="1984"/>
      <c r="P74" s="1601" t="s">
        <v>315</v>
      </c>
      <c r="Q74" s="1984"/>
      <c r="R74" s="1601" t="s">
        <v>313</v>
      </c>
      <c r="S74" s="1984"/>
      <c r="T74" s="1601" t="s">
        <v>316</v>
      </c>
      <c r="U74" s="1984"/>
      <c r="V74" s="1601" t="s">
        <v>315</v>
      </c>
      <c r="W74" s="1984"/>
      <c r="X74" s="1984"/>
      <c r="Y74" s="1601" t="s">
        <v>312</v>
      </c>
      <c r="Z74" s="1984"/>
      <c r="AA74" s="1984"/>
      <c r="AB74" s="1601"/>
      <c r="AC74" s="1984"/>
      <c r="AD74" s="1601"/>
      <c r="AE74" s="1984"/>
      <c r="AF74" s="1607" t="s">
        <v>71</v>
      </c>
      <c r="AG74" s="1984"/>
      <c r="AH74" s="1984"/>
      <c r="AI74" s="1984"/>
      <c r="AJ74" s="1984"/>
      <c r="AK74" s="1984"/>
      <c r="AL74" s="1984"/>
      <c r="AM74" s="1984"/>
      <c r="AN74" s="1601" t="s">
        <v>306</v>
      </c>
      <c r="AO74" s="1984"/>
      <c r="AP74" s="1984"/>
      <c r="AQ74" s="1984"/>
      <c r="AR74" s="1984"/>
      <c r="AS74" s="1601" t="s">
        <v>307</v>
      </c>
      <c r="AT74" s="1984"/>
      <c r="AU74" s="1984"/>
      <c r="AV74" s="335" t="s">
        <v>86</v>
      </c>
      <c r="AW74" s="1606" t="s">
        <v>308</v>
      </c>
      <c r="AX74" s="1984"/>
      <c r="AY74" s="1984"/>
      <c r="AZ74" s="1984"/>
      <c r="BA74" s="1984"/>
      <c r="BB74" s="1984"/>
      <c r="BC74" s="336">
        <v>27000000</v>
      </c>
      <c r="BD74" s="337">
        <v>0</v>
      </c>
      <c r="BE74" s="337">
        <v>628010</v>
      </c>
      <c r="BF74" s="337">
        <v>0</v>
      </c>
      <c r="BG74" s="336">
        <v>0</v>
      </c>
      <c r="BH74" s="336">
        <v>0</v>
      </c>
      <c r="BI74" s="336">
        <v>0</v>
      </c>
      <c r="BJ74" s="336">
        <v>0</v>
      </c>
      <c r="BK74" s="336">
        <v>0</v>
      </c>
      <c r="BL74" s="337">
        <v>0</v>
      </c>
      <c r="BM74" s="336">
        <v>0</v>
      </c>
      <c r="BN74" s="337">
        <v>0</v>
      </c>
      <c r="BO74" s="336">
        <v>0</v>
      </c>
    </row>
    <row r="75" spans="1:67" s="333" customFormat="1" x14ac:dyDescent="0.25">
      <c r="A75" s="333" t="str">
        <f>+B75&amp;"-"&amp;C75&amp;"-"&amp;D75&amp;"-"&amp;E75&amp;"-"&amp;F75&amp;"-"&amp;G75&amp;"-"&amp;AV75</f>
        <v>A-2-0-4-2-2-10</v>
      </c>
      <c r="B75" s="334" t="str">
        <f t="shared" si="9"/>
        <v>A</v>
      </c>
      <c r="C75" s="334" t="str">
        <f t="shared" si="10"/>
        <v>2</v>
      </c>
      <c r="D75" s="334" t="str">
        <f t="shared" si="11"/>
        <v>0</v>
      </c>
      <c r="E75" s="334" t="str">
        <f t="shared" si="12"/>
        <v>4</v>
      </c>
      <c r="F75" s="334" t="str">
        <f t="shared" si="6"/>
        <v>2</v>
      </c>
      <c r="G75" s="334" t="str">
        <f t="shared" si="7"/>
        <v>2</v>
      </c>
      <c r="H75" s="334"/>
      <c r="I75" s="334"/>
      <c r="J75" s="334"/>
      <c r="K75" s="334"/>
      <c r="M75" s="347"/>
      <c r="N75" s="1601" t="s">
        <v>35</v>
      </c>
      <c r="O75" s="1984"/>
      <c r="P75" s="1601" t="s">
        <v>315</v>
      </c>
      <c r="Q75" s="1984"/>
      <c r="R75" s="1601" t="s">
        <v>313</v>
      </c>
      <c r="S75" s="1984"/>
      <c r="T75" s="1601" t="s">
        <v>316</v>
      </c>
      <c r="U75" s="1984"/>
      <c r="V75" s="1601" t="s">
        <v>315</v>
      </c>
      <c r="W75" s="1984"/>
      <c r="X75" s="1984"/>
      <c r="Y75" s="1601" t="s">
        <v>315</v>
      </c>
      <c r="Z75" s="1984"/>
      <c r="AA75" s="1984"/>
      <c r="AB75" s="1601"/>
      <c r="AC75" s="1984"/>
      <c r="AD75" s="1601"/>
      <c r="AE75" s="1984"/>
      <c r="AF75" s="1607" t="s">
        <v>72</v>
      </c>
      <c r="AG75" s="1984"/>
      <c r="AH75" s="1984"/>
      <c r="AI75" s="1984"/>
      <c r="AJ75" s="1984"/>
      <c r="AK75" s="1984"/>
      <c r="AL75" s="1984"/>
      <c r="AM75" s="1984"/>
      <c r="AN75" s="1601" t="s">
        <v>306</v>
      </c>
      <c r="AO75" s="1984"/>
      <c r="AP75" s="1984"/>
      <c r="AQ75" s="1984"/>
      <c r="AR75" s="1984"/>
      <c r="AS75" s="1601" t="s">
        <v>307</v>
      </c>
      <c r="AT75" s="1984"/>
      <c r="AU75" s="1984"/>
      <c r="AV75" s="335" t="s">
        <v>86</v>
      </c>
      <c r="AW75" s="1606" t="s">
        <v>308</v>
      </c>
      <c r="AX75" s="1984"/>
      <c r="AY75" s="1984"/>
      <c r="AZ75" s="1984"/>
      <c r="BA75" s="1984"/>
      <c r="BB75" s="1984"/>
      <c r="BC75" s="336">
        <v>5000000</v>
      </c>
      <c r="BD75" s="337">
        <v>0</v>
      </c>
      <c r="BE75" s="337">
        <v>4000000</v>
      </c>
      <c r="BF75" s="337">
        <v>0</v>
      </c>
      <c r="BG75" s="336">
        <v>0</v>
      </c>
      <c r="BH75" s="336">
        <v>0</v>
      </c>
      <c r="BI75" s="336">
        <v>0</v>
      </c>
      <c r="BJ75" s="336">
        <v>0</v>
      </c>
      <c r="BK75" s="336">
        <v>0</v>
      </c>
      <c r="BL75" s="337">
        <v>0</v>
      </c>
      <c r="BM75" s="336">
        <v>0</v>
      </c>
      <c r="BN75" s="337">
        <v>0</v>
      </c>
      <c r="BO75" s="336">
        <v>0</v>
      </c>
    </row>
    <row r="76" spans="1:67" ht="14.45" customHeight="1" x14ac:dyDescent="0.25">
      <c r="B76" s="327" t="str">
        <f t="shared" si="9"/>
        <v>A</v>
      </c>
      <c r="C76" s="327" t="str">
        <f t="shared" si="10"/>
        <v>2</v>
      </c>
      <c r="D76" s="327" t="str">
        <f t="shared" si="11"/>
        <v>0</v>
      </c>
      <c r="E76" s="327" t="str">
        <f t="shared" si="12"/>
        <v>4</v>
      </c>
      <c r="F76" s="327" t="str">
        <f t="shared" si="6"/>
        <v>4</v>
      </c>
      <c r="G76" s="327">
        <f t="shared" si="7"/>
        <v>0</v>
      </c>
      <c r="N76" s="1603" t="s">
        <v>35</v>
      </c>
      <c r="O76" s="1889"/>
      <c r="P76" s="1603" t="s">
        <v>315</v>
      </c>
      <c r="Q76" s="1889"/>
      <c r="R76" s="1603" t="s">
        <v>313</v>
      </c>
      <c r="S76" s="1889"/>
      <c r="T76" s="1603" t="s">
        <v>316</v>
      </c>
      <c r="U76" s="1889"/>
      <c r="V76" s="1603" t="s">
        <v>316</v>
      </c>
      <c r="W76" s="1889"/>
      <c r="X76" s="1889"/>
      <c r="Y76" s="1603"/>
      <c r="Z76" s="1889"/>
      <c r="AA76" s="1889"/>
      <c r="AB76" s="1603"/>
      <c r="AC76" s="1889"/>
      <c r="AD76" s="1603"/>
      <c r="AE76" s="1889"/>
      <c r="AF76" s="1605" t="s">
        <v>246</v>
      </c>
      <c r="AG76" s="1889"/>
      <c r="AH76" s="1889"/>
      <c r="AI76" s="1889"/>
      <c r="AJ76" s="1889"/>
      <c r="AK76" s="1889"/>
      <c r="AL76" s="1889"/>
      <c r="AM76" s="1889"/>
      <c r="AN76" s="1603" t="s">
        <v>306</v>
      </c>
      <c r="AO76" s="1889"/>
      <c r="AP76" s="1889"/>
      <c r="AQ76" s="1889"/>
      <c r="AR76" s="1889"/>
      <c r="AS76" s="1603" t="s">
        <v>307</v>
      </c>
      <c r="AT76" s="1889"/>
      <c r="AU76" s="1889"/>
      <c r="AV76" s="317" t="s">
        <v>86</v>
      </c>
      <c r="AW76" s="1604" t="s">
        <v>308</v>
      </c>
      <c r="AX76" s="1889"/>
      <c r="AY76" s="1889"/>
      <c r="AZ76" s="1889"/>
      <c r="BA76" s="1889"/>
      <c r="BB76" s="1889"/>
      <c r="BC76" s="318">
        <v>276103744</v>
      </c>
      <c r="BD76" s="318">
        <v>2444400</v>
      </c>
      <c r="BE76" s="318">
        <v>32038749</v>
      </c>
      <c r="BF76" s="319">
        <v>0</v>
      </c>
      <c r="BG76" s="318">
        <v>21580400</v>
      </c>
      <c r="BH76" s="318">
        <v>-19136000</v>
      </c>
      <c r="BI76" s="318">
        <v>18734263</v>
      </c>
      <c r="BJ76" s="318">
        <v>2846137</v>
      </c>
      <c r="BK76" s="318">
        <v>18734263</v>
      </c>
      <c r="BL76" s="319">
        <v>0</v>
      </c>
      <c r="BM76" s="318">
        <v>13274508</v>
      </c>
      <c r="BN76" s="318">
        <v>5459755</v>
      </c>
      <c r="BO76" s="319">
        <v>0</v>
      </c>
    </row>
    <row r="77" spans="1:67" s="333" customFormat="1" x14ac:dyDescent="0.25">
      <c r="A77" s="333" t="str">
        <f t="shared" ref="A77:A84" si="14">+B77&amp;"-"&amp;C77&amp;"-"&amp;D77&amp;"-"&amp;E77&amp;"-"&amp;F77&amp;"-"&amp;G77&amp;"-"&amp;AV77</f>
        <v>A-2-0-4-4-1-10</v>
      </c>
      <c r="B77" s="334" t="str">
        <f t="shared" si="9"/>
        <v>A</v>
      </c>
      <c r="C77" s="334" t="str">
        <f t="shared" si="10"/>
        <v>2</v>
      </c>
      <c r="D77" s="334" t="str">
        <f t="shared" si="11"/>
        <v>0</v>
      </c>
      <c r="E77" s="334" t="str">
        <f t="shared" si="12"/>
        <v>4</v>
      </c>
      <c r="F77" s="334" t="str">
        <f t="shared" si="6"/>
        <v>4</v>
      </c>
      <c r="G77" s="334" t="str">
        <f t="shared" si="7"/>
        <v>1</v>
      </c>
      <c r="H77" s="334"/>
      <c r="I77" s="334"/>
      <c r="J77" s="334"/>
      <c r="K77" s="334"/>
      <c r="M77" s="347"/>
      <c r="N77" s="1601" t="s">
        <v>35</v>
      </c>
      <c r="O77" s="1984"/>
      <c r="P77" s="1601" t="s">
        <v>315</v>
      </c>
      <c r="Q77" s="1984"/>
      <c r="R77" s="1601" t="s">
        <v>313</v>
      </c>
      <c r="S77" s="1984"/>
      <c r="T77" s="1601" t="s">
        <v>316</v>
      </c>
      <c r="U77" s="1984"/>
      <c r="V77" s="1601" t="s">
        <v>316</v>
      </c>
      <c r="W77" s="1984"/>
      <c r="X77" s="1984"/>
      <c r="Y77" s="1601" t="s">
        <v>312</v>
      </c>
      <c r="Z77" s="1984"/>
      <c r="AA77" s="1984"/>
      <c r="AB77" s="1601"/>
      <c r="AC77" s="1984"/>
      <c r="AD77" s="1601"/>
      <c r="AE77" s="1984"/>
      <c r="AF77" s="1607" t="s">
        <v>73</v>
      </c>
      <c r="AG77" s="1984"/>
      <c r="AH77" s="1984"/>
      <c r="AI77" s="1984"/>
      <c r="AJ77" s="1984"/>
      <c r="AK77" s="1984"/>
      <c r="AL77" s="1984"/>
      <c r="AM77" s="1984"/>
      <c r="AN77" s="1601" t="s">
        <v>306</v>
      </c>
      <c r="AO77" s="1984"/>
      <c r="AP77" s="1984"/>
      <c r="AQ77" s="1984"/>
      <c r="AR77" s="1984"/>
      <c r="AS77" s="1601" t="s">
        <v>307</v>
      </c>
      <c r="AT77" s="1984"/>
      <c r="AU77" s="1984"/>
      <c r="AV77" s="335" t="s">
        <v>86</v>
      </c>
      <c r="AW77" s="1606" t="s">
        <v>308</v>
      </c>
      <c r="AX77" s="1984"/>
      <c r="AY77" s="1984"/>
      <c r="AZ77" s="1984"/>
      <c r="BA77" s="1984"/>
      <c r="BB77" s="1984"/>
      <c r="BC77" s="336">
        <v>180000000</v>
      </c>
      <c r="BD77" s="337">
        <v>0</v>
      </c>
      <c r="BE77" s="337">
        <v>2000000</v>
      </c>
      <c r="BF77" s="337">
        <v>0</v>
      </c>
      <c r="BG77" s="336">
        <v>2000000</v>
      </c>
      <c r="BH77" s="336">
        <v>-2000000</v>
      </c>
      <c r="BI77" s="336">
        <v>13259755</v>
      </c>
      <c r="BJ77" s="336">
        <v>-11259755</v>
      </c>
      <c r="BK77" s="336">
        <v>13259755</v>
      </c>
      <c r="BL77" s="337">
        <v>0</v>
      </c>
      <c r="BM77" s="336">
        <v>7800000</v>
      </c>
      <c r="BN77" s="337">
        <v>5459755</v>
      </c>
      <c r="BO77" s="336">
        <v>0</v>
      </c>
    </row>
    <row r="78" spans="1:67" s="333" customFormat="1" x14ac:dyDescent="0.25">
      <c r="A78" s="333" t="str">
        <f t="shared" si="14"/>
        <v>A-2-0-4-4-6-10</v>
      </c>
      <c r="B78" s="334" t="str">
        <f t="shared" si="9"/>
        <v>A</v>
      </c>
      <c r="C78" s="334" t="str">
        <f t="shared" si="10"/>
        <v>2</v>
      </c>
      <c r="D78" s="334" t="str">
        <f t="shared" si="11"/>
        <v>0</v>
      </c>
      <c r="E78" s="334" t="str">
        <f t="shared" si="12"/>
        <v>4</v>
      </c>
      <c r="F78" s="334" t="str">
        <f t="shared" si="6"/>
        <v>4</v>
      </c>
      <c r="G78" s="334" t="str">
        <f t="shared" si="7"/>
        <v>6</v>
      </c>
      <c r="H78" s="334"/>
      <c r="I78" s="334"/>
      <c r="J78" s="334"/>
      <c r="K78" s="334"/>
      <c r="M78" s="347"/>
      <c r="N78" s="1601" t="s">
        <v>35</v>
      </c>
      <c r="O78" s="1984"/>
      <c r="P78" s="1601" t="s">
        <v>315</v>
      </c>
      <c r="Q78" s="1984"/>
      <c r="R78" s="1601" t="s">
        <v>313</v>
      </c>
      <c r="S78" s="1984"/>
      <c r="T78" s="1601" t="s">
        <v>316</v>
      </c>
      <c r="U78" s="1984"/>
      <c r="V78" s="1601" t="s">
        <v>316</v>
      </c>
      <c r="W78" s="1984"/>
      <c r="X78" s="1984"/>
      <c r="Y78" s="1601" t="s">
        <v>325</v>
      </c>
      <c r="Z78" s="1984"/>
      <c r="AA78" s="1984"/>
      <c r="AB78" s="1601"/>
      <c r="AC78" s="1984"/>
      <c r="AD78" s="1601"/>
      <c r="AE78" s="1984"/>
      <c r="AF78" s="1607" t="s">
        <v>74</v>
      </c>
      <c r="AG78" s="1984"/>
      <c r="AH78" s="1984"/>
      <c r="AI78" s="1984"/>
      <c r="AJ78" s="1984"/>
      <c r="AK78" s="1984"/>
      <c r="AL78" s="1984"/>
      <c r="AM78" s="1984"/>
      <c r="AN78" s="1601" t="s">
        <v>306</v>
      </c>
      <c r="AO78" s="1984"/>
      <c r="AP78" s="1984"/>
      <c r="AQ78" s="1984"/>
      <c r="AR78" s="1984"/>
      <c r="AS78" s="1601" t="s">
        <v>307</v>
      </c>
      <c r="AT78" s="1984"/>
      <c r="AU78" s="1984"/>
      <c r="AV78" s="335" t="s">
        <v>86</v>
      </c>
      <c r="AW78" s="1606" t="s">
        <v>308</v>
      </c>
      <c r="AX78" s="1984"/>
      <c r="AY78" s="1984"/>
      <c r="AZ78" s="1984"/>
      <c r="BA78" s="1984"/>
      <c r="BB78" s="1984"/>
      <c r="BC78" s="336">
        <v>20000000</v>
      </c>
      <c r="BD78" s="337">
        <v>0</v>
      </c>
      <c r="BE78" s="337">
        <v>20000000</v>
      </c>
      <c r="BF78" s="337">
        <v>0</v>
      </c>
      <c r="BG78" s="336">
        <v>0</v>
      </c>
      <c r="BH78" s="336">
        <v>0</v>
      </c>
      <c r="BI78" s="336">
        <v>0</v>
      </c>
      <c r="BJ78" s="336">
        <v>0</v>
      </c>
      <c r="BK78" s="336">
        <v>0</v>
      </c>
      <c r="BL78" s="337">
        <v>0</v>
      </c>
      <c r="BM78" s="336">
        <v>0</v>
      </c>
      <c r="BN78" s="337">
        <v>0</v>
      </c>
      <c r="BO78" s="336">
        <v>0</v>
      </c>
    </row>
    <row r="79" spans="1:67" s="333" customFormat="1" x14ac:dyDescent="0.25">
      <c r="A79" s="333" t="str">
        <f t="shared" si="14"/>
        <v>A-2-0-4-4-9-10</v>
      </c>
      <c r="B79" s="334" t="str">
        <f t="shared" si="9"/>
        <v>A</v>
      </c>
      <c r="C79" s="334" t="str">
        <f t="shared" si="10"/>
        <v>2</v>
      </c>
      <c r="D79" s="334" t="str">
        <f t="shared" si="11"/>
        <v>0</v>
      </c>
      <c r="E79" s="334" t="str">
        <f t="shared" si="12"/>
        <v>4</v>
      </c>
      <c r="F79" s="334" t="str">
        <f t="shared" si="6"/>
        <v>4</v>
      </c>
      <c r="G79" s="334" t="str">
        <f t="shared" si="7"/>
        <v>9</v>
      </c>
      <c r="H79" s="334"/>
      <c r="I79" s="334"/>
      <c r="J79" s="334"/>
      <c r="K79" s="334"/>
      <c r="M79" s="347"/>
      <c r="N79" s="1601" t="s">
        <v>35</v>
      </c>
      <c r="O79" s="1984"/>
      <c r="P79" s="1601" t="s">
        <v>315</v>
      </c>
      <c r="Q79" s="1984"/>
      <c r="R79" s="1601" t="s">
        <v>313</v>
      </c>
      <c r="S79" s="1984"/>
      <c r="T79" s="1601" t="s">
        <v>316</v>
      </c>
      <c r="U79" s="1984"/>
      <c r="V79" s="1601" t="s">
        <v>316</v>
      </c>
      <c r="W79" s="1984"/>
      <c r="X79" s="1984"/>
      <c r="Y79" s="1601" t="s">
        <v>321</v>
      </c>
      <c r="Z79" s="1984"/>
      <c r="AA79" s="1984"/>
      <c r="AB79" s="1601"/>
      <c r="AC79" s="1984"/>
      <c r="AD79" s="1601"/>
      <c r="AE79" s="1984"/>
      <c r="AF79" s="1607" t="s">
        <v>75</v>
      </c>
      <c r="AG79" s="1984"/>
      <c r="AH79" s="1984"/>
      <c r="AI79" s="1984"/>
      <c r="AJ79" s="1984"/>
      <c r="AK79" s="1984"/>
      <c r="AL79" s="1984"/>
      <c r="AM79" s="1984"/>
      <c r="AN79" s="1601" t="s">
        <v>306</v>
      </c>
      <c r="AO79" s="1984"/>
      <c r="AP79" s="1984"/>
      <c r="AQ79" s="1984"/>
      <c r="AR79" s="1984"/>
      <c r="AS79" s="1601" t="s">
        <v>307</v>
      </c>
      <c r="AT79" s="1984"/>
      <c r="AU79" s="1984"/>
      <c r="AV79" s="335" t="s">
        <v>86</v>
      </c>
      <c r="AW79" s="1606" t="s">
        <v>308</v>
      </c>
      <c r="AX79" s="1984"/>
      <c r="AY79" s="1984"/>
      <c r="AZ79" s="1984"/>
      <c r="BA79" s="1984"/>
      <c r="BB79" s="1984"/>
      <c r="BC79" s="336">
        <v>10000000</v>
      </c>
      <c r="BD79" s="337">
        <v>0</v>
      </c>
      <c r="BE79" s="337">
        <v>3400000</v>
      </c>
      <c r="BF79" s="337">
        <v>0</v>
      </c>
      <c r="BG79" s="336">
        <v>0</v>
      </c>
      <c r="BH79" s="336">
        <v>0</v>
      </c>
      <c r="BI79" s="336">
        <v>3030108</v>
      </c>
      <c r="BJ79" s="336">
        <v>-3030108</v>
      </c>
      <c r="BK79" s="336">
        <v>3030108</v>
      </c>
      <c r="BL79" s="337">
        <v>0</v>
      </c>
      <c r="BM79" s="336">
        <v>3030108</v>
      </c>
      <c r="BN79" s="337">
        <v>0</v>
      </c>
      <c r="BO79" s="336">
        <v>0</v>
      </c>
    </row>
    <row r="80" spans="1:67" s="333" customFormat="1" x14ac:dyDescent="0.25">
      <c r="A80" s="333" t="str">
        <f t="shared" si="14"/>
        <v>A-2-0-4-4-15-10</v>
      </c>
      <c r="B80" s="334" t="str">
        <f t="shared" si="9"/>
        <v>A</v>
      </c>
      <c r="C80" s="334" t="str">
        <f t="shared" si="10"/>
        <v>2</v>
      </c>
      <c r="D80" s="334" t="str">
        <f t="shared" si="11"/>
        <v>0</v>
      </c>
      <c r="E80" s="334" t="str">
        <f t="shared" si="12"/>
        <v>4</v>
      </c>
      <c r="F80" s="334" t="str">
        <f t="shared" si="6"/>
        <v>4</v>
      </c>
      <c r="G80" s="334" t="str">
        <f t="shared" si="7"/>
        <v>15</v>
      </c>
      <c r="H80" s="334"/>
      <c r="I80" s="334"/>
      <c r="J80" s="334"/>
      <c r="K80" s="334"/>
      <c r="M80" s="347"/>
      <c r="N80" s="1601" t="s">
        <v>35</v>
      </c>
      <c r="O80" s="1984"/>
      <c r="P80" s="1601" t="s">
        <v>315</v>
      </c>
      <c r="Q80" s="1984"/>
      <c r="R80" s="1601" t="s">
        <v>313</v>
      </c>
      <c r="S80" s="1984"/>
      <c r="T80" s="1601" t="s">
        <v>316</v>
      </c>
      <c r="U80" s="1984"/>
      <c r="V80" s="1601" t="s">
        <v>316</v>
      </c>
      <c r="W80" s="1984"/>
      <c r="X80" s="1984"/>
      <c r="Y80" s="1601" t="s">
        <v>319</v>
      </c>
      <c r="Z80" s="1984"/>
      <c r="AA80" s="1984"/>
      <c r="AB80" s="1601"/>
      <c r="AC80" s="1984"/>
      <c r="AD80" s="1601"/>
      <c r="AE80" s="1984"/>
      <c r="AF80" s="1607" t="s">
        <v>76</v>
      </c>
      <c r="AG80" s="1984"/>
      <c r="AH80" s="1984"/>
      <c r="AI80" s="1984"/>
      <c r="AJ80" s="1984"/>
      <c r="AK80" s="1984"/>
      <c r="AL80" s="1984"/>
      <c r="AM80" s="1984"/>
      <c r="AN80" s="1601" t="s">
        <v>306</v>
      </c>
      <c r="AO80" s="1984"/>
      <c r="AP80" s="1984"/>
      <c r="AQ80" s="1984"/>
      <c r="AR80" s="1984"/>
      <c r="AS80" s="1601" t="s">
        <v>307</v>
      </c>
      <c r="AT80" s="1984"/>
      <c r="AU80" s="1984"/>
      <c r="AV80" s="335" t="s">
        <v>86</v>
      </c>
      <c r="AW80" s="1606" t="s">
        <v>308</v>
      </c>
      <c r="AX80" s="1984"/>
      <c r="AY80" s="1984"/>
      <c r="AZ80" s="1984"/>
      <c r="BA80" s="1984"/>
      <c r="BB80" s="1984"/>
      <c r="BC80" s="336">
        <v>3600000</v>
      </c>
      <c r="BD80" s="337">
        <v>775000</v>
      </c>
      <c r="BE80" s="337">
        <v>360840</v>
      </c>
      <c r="BF80" s="337">
        <v>0</v>
      </c>
      <c r="BG80" s="336">
        <v>775000</v>
      </c>
      <c r="BH80" s="336">
        <v>0</v>
      </c>
      <c r="BI80" s="336">
        <v>775000</v>
      </c>
      <c r="BJ80" s="336">
        <v>0</v>
      </c>
      <c r="BK80" s="336">
        <v>775000</v>
      </c>
      <c r="BL80" s="337">
        <v>0</v>
      </c>
      <c r="BM80" s="336">
        <v>775000</v>
      </c>
      <c r="BN80" s="337">
        <v>0</v>
      </c>
      <c r="BO80" s="336">
        <v>0</v>
      </c>
    </row>
    <row r="81" spans="1:67" s="333" customFormat="1" x14ac:dyDescent="0.25">
      <c r="A81" s="333" t="str">
        <f t="shared" si="14"/>
        <v>A-2-0-4-4-17-10</v>
      </c>
      <c r="B81" s="334" t="str">
        <f t="shared" si="9"/>
        <v>A</v>
      </c>
      <c r="C81" s="334" t="str">
        <f t="shared" si="10"/>
        <v>2</v>
      </c>
      <c r="D81" s="334" t="str">
        <f t="shared" si="11"/>
        <v>0</v>
      </c>
      <c r="E81" s="334" t="str">
        <f t="shared" si="12"/>
        <v>4</v>
      </c>
      <c r="F81" s="334" t="str">
        <f t="shared" si="6"/>
        <v>4</v>
      </c>
      <c r="G81" s="334" t="str">
        <f t="shared" si="7"/>
        <v>17</v>
      </c>
      <c r="H81" s="334"/>
      <c r="I81" s="334"/>
      <c r="J81" s="334"/>
      <c r="K81" s="334"/>
      <c r="M81" s="347"/>
      <c r="N81" s="1601" t="s">
        <v>35</v>
      </c>
      <c r="O81" s="1984"/>
      <c r="P81" s="1601" t="s">
        <v>315</v>
      </c>
      <c r="Q81" s="1984"/>
      <c r="R81" s="1601" t="s">
        <v>313</v>
      </c>
      <c r="S81" s="1984"/>
      <c r="T81" s="1601" t="s">
        <v>316</v>
      </c>
      <c r="U81" s="1984"/>
      <c r="V81" s="1601" t="s">
        <v>316</v>
      </c>
      <c r="W81" s="1984"/>
      <c r="X81" s="1984"/>
      <c r="Y81" s="1601" t="s">
        <v>331</v>
      </c>
      <c r="Z81" s="1984"/>
      <c r="AA81" s="1984"/>
      <c r="AB81" s="1601"/>
      <c r="AC81" s="1984"/>
      <c r="AD81" s="1601"/>
      <c r="AE81" s="1984"/>
      <c r="AF81" s="1607" t="s">
        <v>77</v>
      </c>
      <c r="AG81" s="1984"/>
      <c r="AH81" s="1984"/>
      <c r="AI81" s="1984"/>
      <c r="AJ81" s="1984"/>
      <c r="AK81" s="1984"/>
      <c r="AL81" s="1984"/>
      <c r="AM81" s="1984"/>
      <c r="AN81" s="1601" t="s">
        <v>306</v>
      </c>
      <c r="AO81" s="1984"/>
      <c r="AP81" s="1984"/>
      <c r="AQ81" s="1984"/>
      <c r="AR81" s="1984"/>
      <c r="AS81" s="1601" t="s">
        <v>307</v>
      </c>
      <c r="AT81" s="1984"/>
      <c r="AU81" s="1984"/>
      <c r="AV81" s="335" t="s">
        <v>86</v>
      </c>
      <c r="AW81" s="1606" t="s">
        <v>308</v>
      </c>
      <c r="AX81" s="1984"/>
      <c r="AY81" s="1984"/>
      <c r="AZ81" s="1984"/>
      <c r="BA81" s="1984"/>
      <c r="BB81" s="1984"/>
      <c r="BC81" s="336">
        <v>7503744</v>
      </c>
      <c r="BD81" s="337">
        <v>0</v>
      </c>
      <c r="BE81" s="337">
        <v>1353744</v>
      </c>
      <c r="BF81" s="337">
        <v>0</v>
      </c>
      <c r="BG81" s="336">
        <v>0</v>
      </c>
      <c r="BH81" s="336">
        <v>0</v>
      </c>
      <c r="BI81" s="336">
        <v>0</v>
      </c>
      <c r="BJ81" s="336">
        <v>0</v>
      </c>
      <c r="BK81" s="336">
        <v>0</v>
      </c>
      <c r="BL81" s="337">
        <v>0</v>
      </c>
      <c r="BM81" s="336">
        <v>0</v>
      </c>
      <c r="BN81" s="337">
        <v>0</v>
      </c>
      <c r="BO81" s="336">
        <v>0</v>
      </c>
    </row>
    <row r="82" spans="1:67" s="333" customFormat="1" x14ac:dyDescent="0.25">
      <c r="A82" s="333" t="str">
        <f t="shared" si="14"/>
        <v>A-2-0-4-4-18-10</v>
      </c>
      <c r="B82" s="334" t="str">
        <f t="shared" si="9"/>
        <v>A</v>
      </c>
      <c r="C82" s="334" t="str">
        <f t="shared" si="10"/>
        <v>2</v>
      </c>
      <c r="D82" s="334" t="str">
        <f t="shared" si="11"/>
        <v>0</v>
      </c>
      <c r="E82" s="334" t="str">
        <f t="shared" si="12"/>
        <v>4</v>
      </c>
      <c r="F82" s="334" t="str">
        <f t="shared" si="6"/>
        <v>4</v>
      </c>
      <c r="G82" s="334" t="str">
        <f t="shared" si="7"/>
        <v>18</v>
      </c>
      <c r="H82" s="334"/>
      <c r="I82" s="334"/>
      <c r="J82" s="334"/>
      <c r="K82" s="334"/>
      <c r="M82" s="347"/>
      <c r="N82" s="1601" t="s">
        <v>35</v>
      </c>
      <c r="O82" s="1984"/>
      <c r="P82" s="1601" t="s">
        <v>315</v>
      </c>
      <c r="Q82" s="1984"/>
      <c r="R82" s="1601" t="s">
        <v>313</v>
      </c>
      <c r="S82" s="1984"/>
      <c r="T82" s="1601" t="s">
        <v>316</v>
      </c>
      <c r="U82" s="1984"/>
      <c r="V82" s="1601" t="s">
        <v>316</v>
      </c>
      <c r="W82" s="1984"/>
      <c r="X82" s="1984"/>
      <c r="Y82" s="1601" t="s">
        <v>332</v>
      </c>
      <c r="Z82" s="1984"/>
      <c r="AA82" s="1984"/>
      <c r="AB82" s="1601"/>
      <c r="AC82" s="1984"/>
      <c r="AD82" s="1601"/>
      <c r="AE82" s="1984"/>
      <c r="AF82" s="1607" t="s">
        <v>78</v>
      </c>
      <c r="AG82" s="1984"/>
      <c r="AH82" s="1984"/>
      <c r="AI82" s="1984"/>
      <c r="AJ82" s="1984"/>
      <c r="AK82" s="1984"/>
      <c r="AL82" s="1984"/>
      <c r="AM82" s="1984"/>
      <c r="AN82" s="1601" t="s">
        <v>306</v>
      </c>
      <c r="AO82" s="1984"/>
      <c r="AP82" s="1984"/>
      <c r="AQ82" s="1984"/>
      <c r="AR82" s="1984"/>
      <c r="AS82" s="1601" t="s">
        <v>307</v>
      </c>
      <c r="AT82" s="1984"/>
      <c r="AU82" s="1984"/>
      <c r="AV82" s="335" t="s">
        <v>86</v>
      </c>
      <c r="AW82" s="1606" t="s">
        <v>308</v>
      </c>
      <c r="AX82" s="1984"/>
      <c r="AY82" s="1984"/>
      <c r="AZ82" s="1984"/>
      <c r="BA82" s="1984"/>
      <c r="BB82" s="1984"/>
      <c r="BC82" s="336">
        <v>9000000</v>
      </c>
      <c r="BD82" s="337">
        <v>0</v>
      </c>
      <c r="BE82" s="337">
        <v>3800000</v>
      </c>
      <c r="BF82" s="337">
        <v>0</v>
      </c>
      <c r="BG82" s="336">
        <v>0</v>
      </c>
      <c r="BH82" s="336">
        <v>0</v>
      </c>
      <c r="BI82" s="336">
        <v>0</v>
      </c>
      <c r="BJ82" s="336">
        <v>0</v>
      </c>
      <c r="BK82" s="336">
        <v>0</v>
      </c>
      <c r="BL82" s="337">
        <v>0</v>
      </c>
      <c r="BM82" s="336">
        <v>0</v>
      </c>
      <c r="BN82" s="337">
        <v>0</v>
      </c>
      <c r="BO82" s="336">
        <v>0</v>
      </c>
    </row>
    <row r="83" spans="1:67" s="333" customFormat="1" x14ac:dyDescent="0.25">
      <c r="A83" s="333" t="str">
        <f t="shared" si="14"/>
        <v>A-2-0-4-4-20-10</v>
      </c>
      <c r="B83" s="334" t="str">
        <f t="shared" si="9"/>
        <v>A</v>
      </c>
      <c r="C83" s="334" t="str">
        <f t="shared" si="10"/>
        <v>2</v>
      </c>
      <c r="D83" s="334" t="str">
        <f t="shared" si="11"/>
        <v>0</v>
      </c>
      <c r="E83" s="334" t="str">
        <f t="shared" si="12"/>
        <v>4</v>
      </c>
      <c r="F83" s="334" t="str">
        <f t="shared" ref="F83:F146" si="15">+V83</f>
        <v>4</v>
      </c>
      <c r="G83" s="334" t="str">
        <f t="shared" ref="G83:G141" si="16">+Y83</f>
        <v>20</v>
      </c>
      <c r="H83" s="334"/>
      <c r="I83" s="334"/>
      <c r="J83" s="334"/>
      <c r="K83" s="334"/>
      <c r="M83" s="347"/>
      <c r="N83" s="1601" t="s">
        <v>35</v>
      </c>
      <c r="O83" s="1984"/>
      <c r="P83" s="1601" t="s">
        <v>315</v>
      </c>
      <c r="Q83" s="1984"/>
      <c r="R83" s="1601" t="s">
        <v>313</v>
      </c>
      <c r="S83" s="1984"/>
      <c r="T83" s="1601" t="s">
        <v>316</v>
      </c>
      <c r="U83" s="1984"/>
      <c r="V83" s="1601" t="s">
        <v>316</v>
      </c>
      <c r="W83" s="1984"/>
      <c r="X83" s="1984"/>
      <c r="Y83" s="1601" t="s">
        <v>333</v>
      </c>
      <c r="Z83" s="1984"/>
      <c r="AA83" s="1984"/>
      <c r="AB83" s="1601"/>
      <c r="AC83" s="1984"/>
      <c r="AD83" s="1601"/>
      <c r="AE83" s="1984"/>
      <c r="AF83" s="1607" t="s">
        <v>79</v>
      </c>
      <c r="AG83" s="1984"/>
      <c r="AH83" s="1984"/>
      <c r="AI83" s="1984"/>
      <c r="AJ83" s="1984"/>
      <c r="AK83" s="1984"/>
      <c r="AL83" s="1984"/>
      <c r="AM83" s="1984"/>
      <c r="AN83" s="1601" t="s">
        <v>306</v>
      </c>
      <c r="AO83" s="1984"/>
      <c r="AP83" s="1984"/>
      <c r="AQ83" s="1984"/>
      <c r="AR83" s="1984"/>
      <c r="AS83" s="1601" t="s">
        <v>307</v>
      </c>
      <c r="AT83" s="1984"/>
      <c r="AU83" s="1984"/>
      <c r="AV83" s="335" t="s">
        <v>86</v>
      </c>
      <c r="AW83" s="1606" t="s">
        <v>308</v>
      </c>
      <c r="AX83" s="1984"/>
      <c r="AY83" s="1984"/>
      <c r="AZ83" s="1984"/>
      <c r="BA83" s="1984"/>
      <c r="BB83" s="1984"/>
      <c r="BC83" s="336">
        <v>30000000</v>
      </c>
      <c r="BD83" s="337">
        <v>1102400</v>
      </c>
      <c r="BE83" s="337">
        <v>256650</v>
      </c>
      <c r="BF83" s="337">
        <v>0</v>
      </c>
      <c r="BG83" s="336">
        <v>18238400</v>
      </c>
      <c r="BH83" s="336">
        <v>-17136000</v>
      </c>
      <c r="BI83" s="336">
        <v>1102400</v>
      </c>
      <c r="BJ83" s="336">
        <v>17136000</v>
      </c>
      <c r="BK83" s="336">
        <v>1102400</v>
      </c>
      <c r="BL83" s="337">
        <v>0</v>
      </c>
      <c r="BM83" s="336">
        <v>1102400</v>
      </c>
      <c r="BN83" s="337">
        <v>0</v>
      </c>
      <c r="BO83" s="336">
        <v>0</v>
      </c>
    </row>
    <row r="84" spans="1:67" s="333" customFormat="1" x14ac:dyDescent="0.25">
      <c r="A84" s="333" t="str">
        <f t="shared" si="14"/>
        <v>A-2-0-4-4-23-10</v>
      </c>
      <c r="B84" s="334" t="str">
        <f t="shared" si="9"/>
        <v>A</v>
      </c>
      <c r="C84" s="334" t="str">
        <f t="shared" si="10"/>
        <v>2</v>
      </c>
      <c r="D84" s="334" t="str">
        <f t="shared" si="11"/>
        <v>0</v>
      </c>
      <c r="E84" s="334" t="str">
        <f t="shared" si="12"/>
        <v>4</v>
      </c>
      <c r="F84" s="334" t="str">
        <f t="shared" si="15"/>
        <v>4</v>
      </c>
      <c r="G84" s="334" t="str">
        <f t="shared" si="16"/>
        <v>23</v>
      </c>
      <c r="H84" s="334"/>
      <c r="I84" s="334"/>
      <c r="J84" s="334"/>
      <c r="K84" s="334"/>
      <c r="M84" s="347"/>
      <c r="N84" s="1601" t="s">
        <v>35</v>
      </c>
      <c r="O84" s="1984"/>
      <c r="P84" s="1601" t="s">
        <v>315</v>
      </c>
      <c r="Q84" s="1984"/>
      <c r="R84" s="1601" t="s">
        <v>313</v>
      </c>
      <c r="S84" s="1984"/>
      <c r="T84" s="1601" t="s">
        <v>316</v>
      </c>
      <c r="U84" s="1984"/>
      <c r="V84" s="1601" t="s">
        <v>316</v>
      </c>
      <c r="W84" s="1984"/>
      <c r="X84" s="1984"/>
      <c r="Y84" s="1601" t="s">
        <v>335</v>
      </c>
      <c r="Z84" s="1984"/>
      <c r="AA84" s="1984"/>
      <c r="AB84" s="1601"/>
      <c r="AC84" s="1984"/>
      <c r="AD84" s="1601"/>
      <c r="AE84" s="1984"/>
      <c r="AF84" s="1607" t="s">
        <v>80</v>
      </c>
      <c r="AG84" s="1984"/>
      <c r="AH84" s="1984"/>
      <c r="AI84" s="1984"/>
      <c r="AJ84" s="1984"/>
      <c r="AK84" s="1984"/>
      <c r="AL84" s="1984"/>
      <c r="AM84" s="1984"/>
      <c r="AN84" s="1601" t="s">
        <v>306</v>
      </c>
      <c r="AO84" s="1984"/>
      <c r="AP84" s="1984"/>
      <c r="AQ84" s="1984"/>
      <c r="AR84" s="1984"/>
      <c r="AS84" s="1601" t="s">
        <v>307</v>
      </c>
      <c r="AT84" s="1984"/>
      <c r="AU84" s="1984"/>
      <c r="AV84" s="335" t="s">
        <v>86</v>
      </c>
      <c r="AW84" s="1606" t="s">
        <v>308</v>
      </c>
      <c r="AX84" s="1984"/>
      <c r="AY84" s="1984"/>
      <c r="AZ84" s="1984"/>
      <c r="BA84" s="1984"/>
      <c r="BB84" s="1984"/>
      <c r="BC84" s="336">
        <v>16000000</v>
      </c>
      <c r="BD84" s="337">
        <v>567000</v>
      </c>
      <c r="BE84" s="337">
        <v>867515</v>
      </c>
      <c r="BF84" s="337">
        <v>0</v>
      </c>
      <c r="BG84" s="336">
        <v>567000</v>
      </c>
      <c r="BH84" s="336">
        <v>0</v>
      </c>
      <c r="BI84" s="336">
        <v>567000</v>
      </c>
      <c r="BJ84" s="336">
        <v>0</v>
      </c>
      <c r="BK84" s="336">
        <v>567000</v>
      </c>
      <c r="BL84" s="337">
        <v>0</v>
      </c>
      <c r="BM84" s="336">
        <v>567000</v>
      </c>
      <c r="BN84" s="337">
        <v>0</v>
      </c>
      <c r="BO84" s="336">
        <v>0</v>
      </c>
    </row>
    <row r="85" spans="1:67" ht="14.45" customHeight="1" x14ac:dyDescent="0.25">
      <c r="B85" s="327" t="str">
        <f t="shared" si="9"/>
        <v>A</v>
      </c>
      <c r="C85" s="327" t="str">
        <f t="shared" si="10"/>
        <v>2</v>
      </c>
      <c r="D85" s="327" t="str">
        <f t="shared" si="11"/>
        <v>0</v>
      </c>
      <c r="E85" s="327" t="str">
        <f t="shared" si="12"/>
        <v>4</v>
      </c>
      <c r="F85" s="327" t="str">
        <f t="shared" si="15"/>
        <v>5</v>
      </c>
      <c r="G85" s="327">
        <f t="shared" si="16"/>
        <v>0</v>
      </c>
      <c r="N85" s="1603" t="s">
        <v>35</v>
      </c>
      <c r="O85" s="1889"/>
      <c r="P85" s="1603" t="s">
        <v>315</v>
      </c>
      <c r="Q85" s="1889"/>
      <c r="R85" s="1603" t="s">
        <v>313</v>
      </c>
      <c r="S85" s="1889"/>
      <c r="T85" s="1603" t="s">
        <v>316</v>
      </c>
      <c r="U85" s="1889"/>
      <c r="V85" s="1603" t="s">
        <v>317</v>
      </c>
      <c r="W85" s="1889"/>
      <c r="X85" s="1889"/>
      <c r="Y85" s="1603"/>
      <c r="Z85" s="1889"/>
      <c r="AA85" s="1889"/>
      <c r="AB85" s="1603"/>
      <c r="AC85" s="1889"/>
      <c r="AD85" s="1603"/>
      <c r="AE85" s="1889"/>
      <c r="AF85" s="1605" t="s">
        <v>249</v>
      </c>
      <c r="AG85" s="1889"/>
      <c r="AH85" s="1889"/>
      <c r="AI85" s="1889"/>
      <c r="AJ85" s="1889"/>
      <c r="AK85" s="1889"/>
      <c r="AL85" s="1889"/>
      <c r="AM85" s="1889"/>
      <c r="AN85" s="1603" t="s">
        <v>306</v>
      </c>
      <c r="AO85" s="1889"/>
      <c r="AP85" s="1889"/>
      <c r="AQ85" s="1889"/>
      <c r="AR85" s="1889"/>
      <c r="AS85" s="1603" t="s">
        <v>307</v>
      </c>
      <c r="AT85" s="1889"/>
      <c r="AU85" s="1889"/>
      <c r="AV85" s="317" t="s">
        <v>86</v>
      </c>
      <c r="AW85" s="1604" t="s">
        <v>308</v>
      </c>
      <c r="AX85" s="1889"/>
      <c r="AY85" s="1889"/>
      <c r="AZ85" s="1889"/>
      <c r="BA85" s="1889"/>
      <c r="BB85" s="1889"/>
      <c r="BC85" s="318">
        <v>4127809424</v>
      </c>
      <c r="BD85" s="318">
        <v>257040</v>
      </c>
      <c r="BE85" s="318">
        <v>93909448.590000004</v>
      </c>
      <c r="BF85" s="319">
        <v>0</v>
      </c>
      <c r="BG85" s="318">
        <v>235902460.77000001</v>
      </c>
      <c r="BH85" s="318">
        <v>-235645420.77000001</v>
      </c>
      <c r="BI85" s="318">
        <v>138884920.43000001</v>
      </c>
      <c r="BJ85" s="318">
        <v>97017540.340000004</v>
      </c>
      <c r="BK85" s="318">
        <v>138884920.43000001</v>
      </c>
      <c r="BL85" s="319">
        <v>0</v>
      </c>
      <c r="BM85" s="318">
        <v>138884920.43000001</v>
      </c>
      <c r="BN85" s="319">
        <v>0</v>
      </c>
      <c r="BO85" s="319">
        <v>0</v>
      </c>
    </row>
    <row r="86" spans="1:67" s="333" customFormat="1" x14ac:dyDescent="0.25">
      <c r="A86" s="333" t="str">
        <f t="shared" ref="A86:A92" si="17">+B86&amp;"-"&amp;C86&amp;"-"&amp;D86&amp;"-"&amp;E86&amp;"-"&amp;F86&amp;"-"&amp;G86&amp;"-"&amp;AV86</f>
        <v>A-2-0-4-5-1-10</v>
      </c>
      <c r="B86" s="334" t="str">
        <f t="shared" si="9"/>
        <v>A</v>
      </c>
      <c r="C86" s="334" t="str">
        <f t="shared" si="10"/>
        <v>2</v>
      </c>
      <c r="D86" s="334" t="str">
        <f t="shared" si="11"/>
        <v>0</v>
      </c>
      <c r="E86" s="334" t="str">
        <f t="shared" si="12"/>
        <v>4</v>
      </c>
      <c r="F86" s="334" t="str">
        <f t="shared" si="15"/>
        <v>5</v>
      </c>
      <c r="G86" s="334" t="str">
        <f t="shared" si="16"/>
        <v>1</v>
      </c>
      <c r="H86" s="334"/>
      <c r="I86" s="334"/>
      <c r="J86" s="334"/>
      <c r="K86" s="334"/>
      <c r="M86" s="347"/>
      <c r="N86" s="1601" t="s">
        <v>35</v>
      </c>
      <c r="O86" s="1984"/>
      <c r="P86" s="1601" t="s">
        <v>315</v>
      </c>
      <c r="Q86" s="1984"/>
      <c r="R86" s="1601" t="s">
        <v>313</v>
      </c>
      <c r="S86" s="1984"/>
      <c r="T86" s="1601" t="s">
        <v>316</v>
      </c>
      <c r="U86" s="1984"/>
      <c r="V86" s="1601" t="s">
        <v>317</v>
      </c>
      <c r="W86" s="1984"/>
      <c r="X86" s="1984"/>
      <c r="Y86" s="1601" t="s">
        <v>312</v>
      </c>
      <c r="Z86" s="1984"/>
      <c r="AA86" s="1984"/>
      <c r="AB86" s="1601"/>
      <c r="AC86" s="1984"/>
      <c r="AD86" s="1601"/>
      <c r="AE86" s="1984"/>
      <c r="AF86" s="1607" t="s">
        <v>81</v>
      </c>
      <c r="AG86" s="1984"/>
      <c r="AH86" s="1984"/>
      <c r="AI86" s="1984"/>
      <c r="AJ86" s="1984"/>
      <c r="AK86" s="1984"/>
      <c r="AL86" s="1984"/>
      <c r="AM86" s="1984"/>
      <c r="AN86" s="1601" t="s">
        <v>306</v>
      </c>
      <c r="AO86" s="1984"/>
      <c r="AP86" s="1984"/>
      <c r="AQ86" s="1984"/>
      <c r="AR86" s="1984"/>
      <c r="AS86" s="1601" t="s">
        <v>307</v>
      </c>
      <c r="AT86" s="1984"/>
      <c r="AU86" s="1984"/>
      <c r="AV86" s="335" t="s">
        <v>86</v>
      </c>
      <c r="AW86" s="1606" t="s">
        <v>308</v>
      </c>
      <c r="AX86" s="1984"/>
      <c r="AY86" s="1984"/>
      <c r="AZ86" s="1984"/>
      <c r="BA86" s="1984"/>
      <c r="BB86" s="1984"/>
      <c r="BC86" s="336">
        <v>575496256</v>
      </c>
      <c r="BD86" s="337">
        <v>0</v>
      </c>
      <c r="BE86" s="337">
        <v>42496367</v>
      </c>
      <c r="BF86" s="337">
        <v>0</v>
      </c>
      <c r="BG86" s="336">
        <v>234455420.77000001</v>
      </c>
      <c r="BH86" s="336">
        <v>-234455420.77000001</v>
      </c>
      <c r="BI86" s="336">
        <v>28278795</v>
      </c>
      <c r="BJ86" s="336">
        <v>206176625.77000001</v>
      </c>
      <c r="BK86" s="336">
        <v>28278795</v>
      </c>
      <c r="BL86" s="337">
        <v>0</v>
      </c>
      <c r="BM86" s="336">
        <v>28278795</v>
      </c>
      <c r="BN86" s="337">
        <v>0</v>
      </c>
      <c r="BO86" s="336">
        <v>0</v>
      </c>
    </row>
    <row r="87" spans="1:67" s="333" customFormat="1" x14ac:dyDescent="0.25">
      <c r="A87" s="333" t="str">
        <f t="shared" si="17"/>
        <v>A-2-0-4-5-2-10</v>
      </c>
      <c r="B87" s="334" t="str">
        <f t="shared" si="9"/>
        <v>A</v>
      </c>
      <c r="C87" s="334" t="str">
        <f t="shared" si="10"/>
        <v>2</v>
      </c>
      <c r="D87" s="334" t="str">
        <f t="shared" si="11"/>
        <v>0</v>
      </c>
      <c r="E87" s="334" t="str">
        <f t="shared" si="12"/>
        <v>4</v>
      </c>
      <c r="F87" s="334" t="str">
        <f t="shared" si="15"/>
        <v>5</v>
      </c>
      <c r="G87" s="334" t="str">
        <f t="shared" si="16"/>
        <v>2</v>
      </c>
      <c r="H87" s="334"/>
      <c r="I87" s="334"/>
      <c r="J87" s="334"/>
      <c r="K87" s="334"/>
      <c r="M87" s="347"/>
      <c r="N87" s="1601" t="s">
        <v>35</v>
      </c>
      <c r="O87" s="1984"/>
      <c r="P87" s="1601" t="s">
        <v>315</v>
      </c>
      <c r="Q87" s="1984"/>
      <c r="R87" s="1601" t="s">
        <v>313</v>
      </c>
      <c r="S87" s="1984"/>
      <c r="T87" s="1601" t="s">
        <v>316</v>
      </c>
      <c r="U87" s="1984"/>
      <c r="V87" s="1601" t="s">
        <v>317</v>
      </c>
      <c r="W87" s="1984"/>
      <c r="X87" s="1984"/>
      <c r="Y87" s="1601" t="s">
        <v>315</v>
      </c>
      <c r="Z87" s="1984"/>
      <c r="AA87" s="1984"/>
      <c r="AB87" s="1601"/>
      <c r="AC87" s="1984"/>
      <c r="AD87" s="1601"/>
      <c r="AE87" s="1984"/>
      <c r="AF87" s="1607" t="s">
        <v>82</v>
      </c>
      <c r="AG87" s="1984"/>
      <c r="AH87" s="1984"/>
      <c r="AI87" s="1984"/>
      <c r="AJ87" s="1984"/>
      <c r="AK87" s="1984"/>
      <c r="AL87" s="1984"/>
      <c r="AM87" s="1984"/>
      <c r="AN87" s="1601" t="s">
        <v>306</v>
      </c>
      <c r="AO87" s="1984"/>
      <c r="AP87" s="1984"/>
      <c r="AQ87" s="1984"/>
      <c r="AR87" s="1984"/>
      <c r="AS87" s="1601" t="s">
        <v>307</v>
      </c>
      <c r="AT87" s="1984"/>
      <c r="AU87" s="1984"/>
      <c r="AV87" s="335" t="s">
        <v>86</v>
      </c>
      <c r="AW87" s="1606" t="s">
        <v>308</v>
      </c>
      <c r="AX87" s="1984"/>
      <c r="AY87" s="1984"/>
      <c r="AZ87" s="1984"/>
      <c r="BA87" s="1984"/>
      <c r="BB87" s="1984"/>
      <c r="BC87" s="336">
        <v>42000000</v>
      </c>
      <c r="BD87" s="337">
        <v>0</v>
      </c>
      <c r="BE87" s="337">
        <v>39505650</v>
      </c>
      <c r="BF87" s="337">
        <v>0</v>
      </c>
      <c r="BG87" s="336">
        <v>0</v>
      </c>
      <c r="BH87" s="336">
        <v>0</v>
      </c>
      <c r="BI87" s="336">
        <v>0</v>
      </c>
      <c r="BJ87" s="336">
        <v>0</v>
      </c>
      <c r="BK87" s="336">
        <v>0</v>
      </c>
      <c r="BL87" s="337">
        <v>0</v>
      </c>
      <c r="BM87" s="336">
        <v>0</v>
      </c>
      <c r="BN87" s="337">
        <v>0</v>
      </c>
      <c r="BO87" s="336">
        <v>0</v>
      </c>
    </row>
    <row r="88" spans="1:67" s="333" customFormat="1" x14ac:dyDescent="0.25">
      <c r="A88" s="333" t="str">
        <f t="shared" si="17"/>
        <v>A-2-0-4-5-5-10</v>
      </c>
      <c r="B88" s="334" t="str">
        <f t="shared" si="9"/>
        <v>A</v>
      </c>
      <c r="C88" s="334" t="str">
        <f t="shared" si="10"/>
        <v>2</v>
      </c>
      <c r="D88" s="334" t="str">
        <f t="shared" si="11"/>
        <v>0</v>
      </c>
      <c r="E88" s="334" t="str">
        <f t="shared" si="12"/>
        <v>4</v>
      </c>
      <c r="F88" s="334" t="str">
        <f t="shared" si="15"/>
        <v>5</v>
      </c>
      <c r="G88" s="334" t="str">
        <f t="shared" si="16"/>
        <v>5</v>
      </c>
      <c r="H88" s="334"/>
      <c r="I88" s="334"/>
      <c r="J88" s="334"/>
      <c r="K88" s="334"/>
      <c r="M88" s="347"/>
      <c r="N88" s="1601" t="s">
        <v>35</v>
      </c>
      <c r="O88" s="1984"/>
      <c r="P88" s="1601" t="s">
        <v>315</v>
      </c>
      <c r="Q88" s="1984"/>
      <c r="R88" s="1601" t="s">
        <v>313</v>
      </c>
      <c r="S88" s="1984"/>
      <c r="T88" s="1601" t="s">
        <v>316</v>
      </c>
      <c r="U88" s="1984"/>
      <c r="V88" s="1601" t="s">
        <v>317</v>
      </c>
      <c r="W88" s="1984"/>
      <c r="X88" s="1984"/>
      <c r="Y88" s="1601" t="s">
        <v>317</v>
      </c>
      <c r="Z88" s="1984"/>
      <c r="AA88" s="1984"/>
      <c r="AB88" s="1601"/>
      <c r="AC88" s="1984"/>
      <c r="AD88" s="1601"/>
      <c r="AE88" s="1984"/>
      <c r="AF88" s="1607" t="s">
        <v>83</v>
      </c>
      <c r="AG88" s="1984"/>
      <c r="AH88" s="1984"/>
      <c r="AI88" s="1984"/>
      <c r="AJ88" s="1984"/>
      <c r="AK88" s="1984"/>
      <c r="AL88" s="1984"/>
      <c r="AM88" s="1984"/>
      <c r="AN88" s="1601" t="s">
        <v>306</v>
      </c>
      <c r="AO88" s="1984"/>
      <c r="AP88" s="1984"/>
      <c r="AQ88" s="1984"/>
      <c r="AR88" s="1984"/>
      <c r="AS88" s="1601" t="s">
        <v>307</v>
      </c>
      <c r="AT88" s="1984"/>
      <c r="AU88" s="1984"/>
      <c r="AV88" s="335" t="s">
        <v>86</v>
      </c>
      <c r="AW88" s="1606" t="s">
        <v>308</v>
      </c>
      <c r="AX88" s="1984"/>
      <c r="AY88" s="1984"/>
      <c r="AZ88" s="1984"/>
      <c r="BA88" s="1984"/>
      <c r="BB88" s="1984"/>
      <c r="BC88" s="336">
        <v>10000000</v>
      </c>
      <c r="BD88" s="337">
        <v>0</v>
      </c>
      <c r="BE88" s="337">
        <v>5000000</v>
      </c>
      <c r="BF88" s="337">
        <v>0</v>
      </c>
      <c r="BG88" s="336">
        <v>1190000</v>
      </c>
      <c r="BH88" s="336">
        <v>-1190000</v>
      </c>
      <c r="BI88" s="336">
        <v>0</v>
      </c>
      <c r="BJ88" s="336">
        <v>1190000</v>
      </c>
      <c r="BK88" s="336">
        <v>0</v>
      </c>
      <c r="BL88" s="337">
        <v>0</v>
      </c>
      <c r="BM88" s="336">
        <v>0</v>
      </c>
      <c r="BN88" s="337">
        <v>0</v>
      </c>
      <c r="BO88" s="336">
        <v>0</v>
      </c>
    </row>
    <row r="89" spans="1:67" s="333" customFormat="1" x14ac:dyDescent="0.25">
      <c r="A89" s="333" t="str">
        <f t="shared" si="17"/>
        <v>A-2-0-4-5-6-10</v>
      </c>
      <c r="B89" s="334" t="str">
        <f t="shared" si="9"/>
        <v>A</v>
      </c>
      <c r="C89" s="334" t="str">
        <f t="shared" si="10"/>
        <v>2</v>
      </c>
      <c r="D89" s="334" t="str">
        <f t="shared" si="11"/>
        <v>0</v>
      </c>
      <c r="E89" s="334" t="str">
        <f t="shared" si="12"/>
        <v>4</v>
      </c>
      <c r="F89" s="334" t="str">
        <f t="shared" si="15"/>
        <v>5</v>
      </c>
      <c r="G89" s="334" t="str">
        <f t="shared" si="16"/>
        <v>6</v>
      </c>
      <c r="H89" s="334"/>
      <c r="I89" s="334"/>
      <c r="J89" s="334"/>
      <c r="K89" s="334"/>
      <c r="M89" s="347"/>
      <c r="N89" s="1601" t="s">
        <v>35</v>
      </c>
      <c r="O89" s="1984"/>
      <c r="P89" s="1601" t="s">
        <v>315</v>
      </c>
      <c r="Q89" s="1984"/>
      <c r="R89" s="1601" t="s">
        <v>313</v>
      </c>
      <c r="S89" s="1984"/>
      <c r="T89" s="1601" t="s">
        <v>316</v>
      </c>
      <c r="U89" s="1984"/>
      <c r="V89" s="1601" t="s">
        <v>317</v>
      </c>
      <c r="W89" s="1984"/>
      <c r="X89" s="1984"/>
      <c r="Y89" s="1601" t="s">
        <v>325</v>
      </c>
      <c r="Z89" s="1984"/>
      <c r="AA89" s="1984"/>
      <c r="AB89" s="1601"/>
      <c r="AC89" s="1984"/>
      <c r="AD89" s="1601"/>
      <c r="AE89" s="1984"/>
      <c r="AF89" s="1607" t="s">
        <v>84</v>
      </c>
      <c r="AG89" s="1984"/>
      <c r="AH89" s="1984"/>
      <c r="AI89" s="1984"/>
      <c r="AJ89" s="1984"/>
      <c r="AK89" s="1984"/>
      <c r="AL89" s="1984"/>
      <c r="AM89" s="1984"/>
      <c r="AN89" s="1601" t="s">
        <v>306</v>
      </c>
      <c r="AO89" s="1984"/>
      <c r="AP89" s="1984"/>
      <c r="AQ89" s="1984"/>
      <c r="AR89" s="1984"/>
      <c r="AS89" s="1601" t="s">
        <v>307</v>
      </c>
      <c r="AT89" s="1984"/>
      <c r="AU89" s="1984"/>
      <c r="AV89" s="335" t="s">
        <v>86</v>
      </c>
      <c r="AW89" s="1606" t="s">
        <v>308</v>
      </c>
      <c r="AX89" s="1984"/>
      <c r="AY89" s="1984"/>
      <c r="AZ89" s="1984"/>
      <c r="BA89" s="1984"/>
      <c r="BB89" s="1984"/>
      <c r="BC89" s="336">
        <v>80000000</v>
      </c>
      <c r="BD89" s="337">
        <v>257040</v>
      </c>
      <c r="BE89" s="337">
        <v>3727115</v>
      </c>
      <c r="BF89" s="337">
        <v>0</v>
      </c>
      <c r="BG89" s="336">
        <v>257040</v>
      </c>
      <c r="BH89" s="336">
        <v>0</v>
      </c>
      <c r="BI89" s="336">
        <v>13305658</v>
      </c>
      <c r="BJ89" s="336">
        <v>-13048618</v>
      </c>
      <c r="BK89" s="336">
        <v>13305658</v>
      </c>
      <c r="BL89" s="337">
        <v>0</v>
      </c>
      <c r="BM89" s="336">
        <v>13305658</v>
      </c>
      <c r="BN89" s="337">
        <v>0</v>
      </c>
      <c r="BO89" s="336">
        <v>0</v>
      </c>
    </row>
    <row r="90" spans="1:67" s="333" customFormat="1" x14ac:dyDescent="0.25">
      <c r="A90" s="333" t="str">
        <f t="shared" si="17"/>
        <v>A-2-0-4-5-8-10</v>
      </c>
      <c r="B90" s="334" t="str">
        <f t="shared" si="9"/>
        <v>A</v>
      </c>
      <c r="C90" s="334" t="str">
        <f t="shared" si="10"/>
        <v>2</v>
      </c>
      <c r="D90" s="334" t="str">
        <f t="shared" si="11"/>
        <v>0</v>
      </c>
      <c r="E90" s="334" t="str">
        <f t="shared" si="12"/>
        <v>4</v>
      </c>
      <c r="F90" s="334" t="str">
        <f t="shared" si="15"/>
        <v>5</v>
      </c>
      <c r="G90" s="334" t="str">
        <f t="shared" si="16"/>
        <v>8</v>
      </c>
      <c r="H90" s="334"/>
      <c r="I90" s="334"/>
      <c r="J90" s="334"/>
      <c r="K90" s="334"/>
      <c r="M90" s="347"/>
      <c r="N90" s="1601" t="s">
        <v>35</v>
      </c>
      <c r="O90" s="1984"/>
      <c r="P90" s="1601" t="s">
        <v>315</v>
      </c>
      <c r="Q90" s="1984"/>
      <c r="R90" s="1601" t="s">
        <v>313</v>
      </c>
      <c r="S90" s="1984"/>
      <c r="T90" s="1601" t="s">
        <v>316</v>
      </c>
      <c r="U90" s="1984"/>
      <c r="V90" s="1601" t="s">
        <v>317</v>
      </c>
      <c r="W90" s="1984"/>
      <c r="X90" s="1984"/>
      <c r="Y90" s="1601" t="s">
        <v>327</v>
      </c>
      <c r="Z90" s="1984"/>
      <c r="AA90" s="1984"/>
      <c r="AB90" s="1601"/>
      <c r="AC90" s="1984"/>
      <c r="AD90" s="1601"/>
      <c r="AE90" s="1984"/>
      <c r="AF90" s="1607" t="s">
        <v>85</v>
      </c>
      <c r="AG90" s="1984"/>
      <c r="AH90" s="1984"/>
      <c r="AI90" s="1984"/>
      <c r="AJ90" s="1984"/>
      <c r="AK90" s="1984"/>
      <c r="AL90" s="1984"/>
      <c r="AM90" s="1984"/>
      <c r="AN90" s="1601" t="s">
        <v>306</v>
      </c>
      <c r="AO90" s="1984"/>
      <c r="AP90" s="1984"/>
      <c r="AQ90" s="1984"/>
      <c r="AR90" s="1984"/>
      <c r="AS90" s="1601" t="s">
        <v>307</v>
      </c>
      <c r="AT90" s="1984"/>
      <c r="AU90" s="1984"/>
      <c r="AV90" s="335" t="s">
        <v>86</v>
      </c>
      <c r="AW90" s="1606" t="s">
        <v>308</v>
      </c>
      <c r="AX90" s="1984"/>
      <c r="AY90" s="1984"/>
      <c r="AZ90" s="1984"/>
      <c r="BA90" s="1984"/>
      <c r="BB90" s="1984"/>
      <c r="BC90" s="336">
        <v>1311022020</v>
      </c>
      <c r="BD90" s="337">
        <v>0</v>
      </c>
      <c r="BE90" s="337">
        <v>569926.88</v>
      </c>
      <c r="BF90" s="337">
        <v>0</v>
      </c>
      <c r="BG90" s="336">
        <v>0</v>
      </c>
      <c r="BH90" s="336">
        <v>0</v>
      </c>
      <c r="BI90" s="336">
        <v>97300467.430000007</v>
      </c>
      <c r="BJ90" s="336">
        <v>-97300467.430000007</v>
      </c>
      <c r="BK90" s="336">
        <v>97300467.430000007</v>
      </c>
      <c r="BL90" s="337">
        <v>0</v>
      </c>
      <c r="BM90" s="336">
        <v>97300467.430000007</v>
      </c>
      <c r="BN90" s="337">
        <v>0</v>
      </c>
      <c r="BO90" s="336">
        <v>0</v>
      </c>
    </row>
    <row r="91" spans="1:67" s="333" customFormat="1" x14ac:dyDescent="0.25">
      <c r="A91" s="333" t="str">
        <f t="shared" si="17"/>
        <v>A-2-0-4-5-10-10</v>
      </c>
      <c r="B91" s="334" t="str">
        <f t="shared" si="9"/>
        <v>A</v>
      </c>
      <c r="C91" s="334" t="str">
        <f t="shared" si="10"/>
        <v>2</v>
      </c>
      <c r="D91" s="334" t="str">
        <f t="shared" si="11"/>
        <v>0</v>
      </c>
      <c r="E91" s="334" t="str">
        <f t="shared" si="12"/>
        <v>4</v>
      </c>
      <c r="F91" s="334" t="str">
        <f t="shared" si="15"/>
        <v>5</v>
      </c>
      <c r="G91" s="334" t="str">
        <f t="shared" si="16"/>
        <v>10</v>
      </c>
      <c r="H91" s="334"/>
      <c r="I91" s="334"/>
      <c r="J91" s="334"/>
      <c r="K91" s="334"/>
      <c r="M91" s="347"/>
      <c r="N91" s="1601" t="s">
        <v>35</v>
      </c>
      <c r="O91" s="1984"/>
      <c r="P91" s="1601" t="s">
        <v>315</v>
      </c>
      <c r="Q91" s="1984"/>
      <c r="R91" s="1601" t="s">
        <v>313</v>
      </c>
      <c r="S91" s="1984"/>
      <c r="T91" s="1601" t="s">
        <v>316</v>
      </c>
      <c r="U91" s="1984"/>
      <c r="V91" s="1601" t="s">
        <v>317</v>
      </c>
      <c r="W91" s="1984"/>
      <c r="X91" s="1984"/>
      <c r="Y91" s="1601" t="s">
        <v>86</v>
      </c>
      <c r="Z91" s="1984"/>
      <c r="AA91" s="1984"/>
      <c r="AB91" s="1601"/>
      <c r="AC91" s="1984"/>
      <c r="AD91" s="1601"/>
      <c r="AE91" s="1984"/>
      <c r="AF91" s="1607" t="s">
        <v>87</v>
      </c>
      <c r="AG91" s="1984"/>
      <c r="AH91" s="1984"/>
      <c r="AI91" s="1984"/>
      <c r="AJ91" s="1984"/>
      <c r="AK91" s="1984"/>
      <c r="AL91" s="1984"/>
      <c r="AM91" s="1984"/>
      <c r="AN91" s="1601" t="s">
        <v>306</v>
      </c>
      <c r="AO91" s="1984"/>
      <c r="AP91" s="1984"/>
      <c r="AQ91" s="1984"/>
      <c r="AR91" s="1984"/>
      <c r="AS91" s="1601" t="s">
        <v>307</v>
      </c>
      <c r="AT91" s="1984"/>
      <c r="AU91" s="1984"/>
      <c r="AV91" s="335" t="s">
        <v>86</v>
      </c>
      <c r="AW91" s="1606" t="s">
        <v>308</v>
      </c>
      <c r="AX91" s="1984"/>
      <c r="AY91" s="1984"/>
      <c r="AZ91" s="1984"/>
      <c r="BA91" s="1984"/>
      <c r="BB91" s="1984"/>
      <c r="BC91" s="336">
        <v>2105791148</v>
      </c>
      <c r="BD91" s="337">
        <v>0</v>
      </c>
      <c r="BE91" s="337">
        <v>67349.710000000006</v>
      </c>
      <c r="BF91" s="337">
        <v>0</v>
      </c>
      <c r="BG91" s="336">
        <v>0</v>
      </c>
      <c r="BH91" s="336">
        <v>0</v>
      </c>
      <c r="BI91" s="336">
        <v>0</v>
      </c>
      <c r="BJ91" s="336">
        <v>0</v>
      </c>
      <c r="BK91" s="336">
        <v>0</v>
      </c>
      <c r="BL91" s="337">
        <v>0</v>
      </c>
      <c r="BM91" s="336">
        <v>0</v>
      </c>
      <c r="BN91" s="337">
        <v>0</v>
      </c>
      <c r="BO91" s="336">
        <v>0</v>
      </c>
    </row>
    <row r="92" spans="1:67" s="333" customFormat="1" x14ac:dyDescent="0.25">
      <c r="A92" s="333" t="str">
        <f t="shared" si="17"/>
        <v>A-2-0-4-5-12-10</v>
      </c>
      <c r="B92" s="334" t="str">
        <f t="shared" si="9"/>
        <v>A</v>
      </c>
      <c r="C92" s="334" t="str">
        <f t="shared" si="10"/>
        <v>2</v>
      </c>
      <c r="D92" s="334" t="str">
        <f t="shared" si="11"/>
        <v>0</v>
      </c>
      <c r="E92" s="334" t="str">
        <f t="shared" si="12"/>
        <v>4</v>
      </c>
      <c r="F92" s="334" t="str">
        <f t="shared" si="15"/>
        <v>5</v>
      </c>
      <c r="G92" s="334" t="str">
        <f t="shared" si="16"/>
        <v>12</v>
      </c>
      <c r="H92" s="334"/>
      <c r="I92" s="334"/>
      <c r="J92" s="334"/>
      <c r="K92" s="334"/>
      <c r="M92" s="347"/>
      <c r="N92" s="1601" t="s">
        <v>35</v>
      </c>
      <c r="O92" s="1984"/>
      <c r="P92" s="1601" t="s">
        <v>315</v>
      </c>
      <c r="Q92" s="1984"/>
      <c r="R92" s="1601" t="s">
        <v>313</v>
      </c>
      <c r="S92" s="1984"/>
      <c r="T92" s="1601" t="s">
        <v>316</v>
      </c>
      <c r="U92" s="1984"/>
      <c r="V92" s="1601" t="s">
        <v>317</v>
      </c>
      <c r="W92" s="1984"/>
      <c r="X92" s="1984"/>
      <c r="Y92" s="1601" t="s">
        <v>323</v>
      </c>
      <c r="Z92" s="1984"/>
      <c r="AA92" s="1984"/>
      <c r="AB92" s="1601"/>
      <c r="AC92" s="1984"/>
      <c r="AD92" s="1601"/>
      <c r="AE92" s="1984"/>
      <c r="AF92" s="1607" t="s">
        <v>88</v>
      </c>
      <c r="AG92" s="1984"/>
      <c r="AH92" s="1984"/>
      <c r="AI92" s="1984"/>
      <c r="AJ92" s="1984"/>
      <c r="AK92" s="1984"/>
      <c r="AL92" s="1984"/>
      <c r="AM92" s="1984"/>
      <c r="AN92" s="1601" t="s">
        <v>306</v>
      </c>
      <c r="AO92" s="1984"/>
      <c r="AP92" s="1984"/>
      <c r="AQ92" s="1984"/>
      <c r="AR92" s="1984"/>
      <c r="AS92" s="1601" t="s">
        <v>307</v>
      </c>
      <c r="AT92" s="1984"/>
      <c r="AU92" s="1984"/>
      <c r="AV92" s="335" t="s">
        <v>86</v>
      </c>
      <c r="AW92" s="1606" t="s">
        <v>308</v>
      </c>
      <c r="AX92" s="1984"/>
      <c r="AY92" s="1984"/>
      <c r="AZ92" s="1984"/>
      <c r="BA92" s="1984"/>
      <c r="BB92" s="1984"/>
      <c r="BC92" s="336">
        <v>3500000</v>
      </c>
      <c r="BD92" s="337">
        <v>0</v>
      </c>
      <c r="BE92" s="337">
        <v>2543040</v>
      </c>
      <c r="BF92" s="337">
        <v>0</v>
      </c>
      <c r="BG92" s="336">
        <v>0</v>
      </c>
      <c r="BH92" s="336">
        <v>0</v>
      </c>
      <c r="BI92" s="336">
        <v>0</v>
      </c>
      <c r="BJ92" s="336">
        <v>0</v>
      </c>
      <c r="BK92" s="336">
        <v>0</v>
      </c>
      <c r="BL92" s="337">
        <v>0</v>
      </c>
      <c r="BM92" s="336">
        <v>0</v>
      </c>
      <c r="BN92" s="337">
        <v>0</v>
      </c>
      <c r="BO92" s="336">
        <v>0</v>
      </c>
    </row>
    <row r="93" spans="1:67" ht="14.45" customHeight="1" x14ac:dyDescent="0.25">
      <c r="B93" s="327" t="str">
        <f t="shared" si="9"/>
        <v>A</v>
      </c>
      <c r="C93" s="327" t="str">
        <f t="shared" si="10"/>
        <v>2</v>
      </c>
      <c r="D93" s="327" t="str">
        <f t="shared" si="11"/>
        <v>0</v>
      </c>
      <c r="E93" s="327" t="str">
        <f t="shared" si="12"/>
        <v>4</v>
      </c>
      <c r="F93" s="327" t="str">
        <f t="shared" si="15"/>
        <v>6</v>
      </c>
      <c r="G93" s="327">
        <f t="shared" si="16"/>
        <v>0</v>
      </c>
      <c r="N93" s="1603" t="s">
        <v>35</v>
      </c>
      <c r="O93" s="1889"/>
      <c r="P93" s="1603" t="s">
        <v>315</v>
      </c>
      <c r="Q93" s="1889"/>
      <c r="R93" s="1603" t="s">
        <v>313</v>
      </c>
      <c r="S93" s="1889"/>
      <c r="T93" s="1603" t="s">
        <v>316</v>
      </c>
      <c r="U93" s="1889"/>
      <c r="V93" s="1603" t="s">
        <v>325</v>
      </c>
      <c r="W93" s="1889"/>
      <c r="X93" s="1889"/>
      <c r="Y93" s="1603"/>
      <c r="Z93" s="1889"/>
      <c r="AA93" s="1889"/>
      <c r="AB93" s="1603"/>
      <c r="AC93" s="1889"/>
      <c r="AD93" s="1603"/>
      <c r="AE93" s="1889"/>
      <c r="AF93" s="1605" t="s">
        <v>337</v>
      </c>
      <c r="AG93" s="1889"/>
      <c r="AH93" s="1889"/>
      <c r="AI93" s="1889"/>
      <c r="AJ93" s="1889"/>
      <c r="AK93" s="1889"/>
      <c r="AL93" s="1889"/>
      <c r="AM93" s="1889"/>
      <c r="AN93" s="1603" t="s">
        <v>306</v>
      </c>
      <c r="AO93" s="1889"/>
      <c r="AP93" s="1889"/>
      <c r="AQ93" s="1889"/>
      <c r="AR93" s="1889"/>
      <c r="AS93" s="1603" t="s">
        <v>307</v>
      </c>
      <c r="AT93" s="1889"/>
      <c r="AU93" s="1889"/>
      <c r="AV93" s="317" t="s">
        <v>86</v>
      </c>
      <c r="AW93" s="1604" t="s">
        <v>308</v>
      </c>
      <c r="AX93" s="1889"/>
      <c r="AY93" s="1889"/>
      <c r="AZ93" s="1889"/>
      <c r="BA93" s="1889"/>
      <c r="BB93" s="1889"/>
      <c r="BC93" s="318">
        <v>2195671112</v>
      </c>
      <c r="BD93" s="318">
        <v>469034647</v>
      </c>
      <c r="BE93" s="318">
        <v>106989436</v>
      </c>
      <c r="BF93" s="319">
        <v>0</v>
      </c>
      <c r="BG93" s="318">
        <v>228716338</v>
      </c>
      <c r="BH93" s="318">
        <v>240318309</v>
      </c>
      <c r="BI93" s="318">
        <v>80194758</v>
      </c>
      <c r="BJ93" s="318">
        <v>148521580</v>
      </c>
      <c r="BK93" s="318">
        <v>80194758</v>
      </c>
      <c r="BL93" s="319">
        <v>0</v>
      </c>
      <c r="BM93" s="318">
        <v>80194758</v>
      </c>
      <c r="BN93" s="319">
        <v>0</v>
      </c>
      <c r="BO93" s="319">
        <v>0</v>
      </c>
    </row>
    <row r="94" spans="1:67" s="333" customFormat="1" x14ac:dyDescent="0.25">
      <c r="A94" s="333" t="str">
        <f>+B94&amp;"-"&amp;C94&amp;"-"&amp;D94&amp;"-"&amp;E94&amp;"-"&amp;F94&amp;"-"&amp;G94&amp;"-"&amp;AV94</f>
        <v>A-2-0-4-6-2-10</v>
      </c>
      <c r="B94" s="334" t="str">
        <f t="shared" si="9"/>
        <v>A</v>
      </c>
      <c r="C94" s="334" t="str">
        <f t="shared" si="10"/>
        <v>2</v>
      </c>
      <c r="D94" s="334" t="str">
        <f t="shared" si="11"/>
        <v>0</v>
      </c>
      <c r="E94" s="334" t="str">
        <f t="shared" si="12"/>
        <v>4</v>
      </c>
      <c r="F94" s="334" t="str">
        <f t="shared" si="15"/>
        <v>6</v>
      </c>
      <c r="G94" s="334" t="str">
        <f t="shared" si="16"/>
        <v>2</v>
      </c>
      <c r="H94" s="334"/>
      <c r="I94" s="334"/>
      <c r="J94" s="334"/>
      <c r="K94" s="334"/>
      <c r="M94" s="347"/>
      <c r="N94" s="1601" t="s">
        <v>35</v>
      </c>
      <c r="O94" s="1984"/>
      <c r="P94" s="1601" t="s">
        <v>315</v>
      </c>
      <c r="Q94" s="1984"/>
      <c r="R94" s="1601" t="s">
        <v>313</v>
      </c>
      <c r="S94" s="1984"/>
      <c r="T94" s="1601" t="s">
        <v>316</v>
      </c>
      <c r="U94" s="1984"/>
      <c r="V94" s="1601" t="s">
        <v>325</v>
      </c>
      <c r="W94" s="1984"/>
      <c r="X94" s="1984"/>
      <c r="Y94" s="1601" t="s">
        <v>315</v>
      </c>
      <c r="Z94" s="1984"/>
      <c r="AA94" s="1984"/>
      <c r="AB94" s="1601"/>
      <c r="AC94" s="1984"/>
      <c r="AD94" s="1601"/>
      <c r="AE94" s="1984"/>
      <c r="AF94" s="1607" t="s">
        <v>89</v>
      </c>
      <c r="AG94" s="1984"/>
      <c r="AH94" s="1984"/>
      <c r="AI94" s="1984"/>
      <c r="AJ94" s="1984"/>
      <c r="AK94" s="1984"/>
      <c r="AL94" s="1984"/>
      <c r="AM94" s="1984"/>
      <c r="AN94" s="1601" t="s">
        <v>306</v>
      </c>
      <c r="AO94" s="1984"/>
      <c r="AP94" s="1984"/>
      <c r="AQ94" s="1984"/>
      <c r="AR94" s="1984"/>
      <c r="AS94" s="1601" t="s">
        <v>307</v>
      </c>
      <c r="AT94" s="1984"/>
      <c r="AU94" s="1984"/>
      <c r="AV94" s="335" t="s">
        <v>86</v>
      </c>
      <c r="AW94" s="1606" t="s">
        <v>308</v>
      </c>
      <c r="AX94" s="1984"/>
      <c r="AY94" s="1984"/>
      <c r="AZ94" s="1984"/>
      <c r="BA94" s="1984"/>
      <c r="BB94" s="1984"/>
      <c r="BC94" s="336">
        <v>811771112</v>
      </c>
      <c r="BD94" s="337">
        <v>0</v>
      </c>
      <c r="BE94" s="337">
        <v>106989436</v>
      </c>
      <c r="BF94" s="337">
        <v>0</v>
      </c>
      <c r="BG94" s="336">
        <v>0</v>
      </c>
      <c r="BH94" s="336">
        <v>0</v>
      </c>
      <c r="BI94" s="336">
        <v>80194758</v>
      </c>
      <c r="BJ94" s="336">
        <v>-80194758</v>
      </c>
      <c r="BK94" s="336">
        <v>80194758</v>
      </c>
      <c r="BL94" s="337">
        <v>0</v>
      </c>
      <c r="BM94" s="336">
        <v>80194758</v>
      </c>
      <c r="BN94" s="337">
        <v>0</v>
      </c>
      <c r="BO94" s="336">
        <v>0</v>
      </c>
    </row>
    <row r="95" spans="1:67" s="333" customFormat="1" x14ac:dyDescent="0.25">
      <c r="A95" s="333" t="str">
        <f>+B95&amp;"-"&amp;C95&amp;"-"&amp;D95&amp;"-"&amp;E95&amp;"-"&amp;F95&amp;"-"&amp;G95&amp;"-"&amp;AV95</f>
        <v>A-2-0-4-6-3-10</v>
      </c>
      <c r="B95" s="334" t="str">
        <f t="shared" si="9"/>
        <v>A</v>
      </c>
      <c r="C95" s="334" t="str">
        <f t="shared" si="10"/>
        <v>2</v>
      </c>
      <c r="D95" s="334" t="str">
        <f t="shared" si="11"/>
        <v>0</v>
      </c>
      <c r="E95" s="334" t="str">
        <f t="shared" si="12"/>
        <v>4</v>
      </c>
      <c r="F95" s="334" t="str">
        <f t="shared" si="15"/>
        <v>6</v>
      </c>
      <c r="G95" s="334" t="str">
        <f t="shared" si="16"/>
        <v>3</v>
      </c>
      <c r="H95" s="334"/>
      <c r="I95" s="334"/>
      <c r="J95" s="334"/>
      <c r="K95" s="334"/>
      <c r="M95" s="347"/>
      <c r="N95" s="1601" t="s">
        <v>35</v>
      </c>
      <c r="O95" s="1984"/>
      <c r="P95" s="1601" t="s">
        <v>315</v>
      </c>
      <c r="Q95" s="1984"/>
      <c r="R95" s="1601" t="s">
        <v>313</v>
      </c>
      <c r="S95" s="1984"/>
      <c r="T95" s="1601" t="s">
        <v>316</v>
      </c>
      <c r="U95" s="1984"/>
      <c r="V95" s="1601" t="s">
        <v>325</v>
      </c>
      <c r="W95" s="1984"/>
      <c r="X95" s="1984"/>
      <c r="Y95" s="1601" t="s">
        <v>322</v>
      </c>
      <c r="Z95" s="1984"/>
      <c r="AA95" s="1984"/>
      <c r="AB95" s="1601"/>
      <c r="AC95" s="1984"/>
      <c r="AD95" s="1601"/>
      <c r="AE95" s="1984"/>
      <c r="AF95" s="1607" t="s">
        <v>90</v>
      </c>
      <c r="AG95" s="1984"/>
      <c r="AH95" s="1984"/>
      <c r="AI95" s="1984"/>
      <c r="AJ95" s="1984"/>
      <c r="AK95" s="1984"/>
      <c r="AL95" s="1984"/>
      <c r="AM95" s="1984"/>
      <c r="AN95" s="1601" t="s">
        <v>306</v>
      </c>
      <c r="AO95" s="1984"/>
      <c r="AP95" s="1984"/>
      <c r="AQ95" s="1984"/>
      <c r="AR95" s="1984"/>
      <c r="AS95" s="1601" t="s">
        <v>307</v>
      </c>
      <c r="AT95" s="1984"/>
      <c r="AU95" s="1984"/>
      <c r="AV95" s="335" t="s">
        <v>86</v>
      </c>
      <c r="AW95" s="1606" t="s">
        <v>308</v>
      </c>
      <c r="AX95" s="1984"/>
      <c r="AY95" s="1984"/>
      <c r="AZ95" s="1984"/>
      <c r="BA95" s="1984"/>
      <c r="BB95" s="1984"/>
      <c r="BC95" s="336">
        <v>0</v>
      </c>
      <c r="BD95" s="337">
        <v>0</v>
      </c>
      <c r="BE95" s="337">
        <v>0</v>
      </c>
      <c r="BF95" s="337">
        <v>0</v>
      </c>
      <c r="BG95" s="336">
        <v>0</v>
      </c>
      <c r="BH95" s="336">
        <v>0</v>
      </c>
      <c r="BI95" s="336">
        <v>0</v>
      </c>
      <c r="BJ95" s="336">
        <v>0</v>
      </c>
      <c r="BK95" s="336">
        <v>0</v>
      </c>
      <c r="BL95" s="337">
        <v>0</v>
      </c>
      <c r="BM95" s="336">
        <v>0</v>
      </c>
      <c r="BN95" s="337">
        <v>0</v>
      </c>
      <c r="BO95" s="336">
        <v>0</v>
      </c>
    </row>
    <row r="96" spans="1:67" s="333" customFormat="1" x14ac:dyDescent="0.25">
      <c r="A96" s="333" t="str">
        <f>+B96&amp;"-"&amp;C96&amp;"-"&amp;D96&amp;"-"&amp;E96&amp;"-"&amp;F96&amp;"-"&amp;G96&amp;"-"&amp;AV96</f>
        <v>A-2-0-4-6-5-10</v>
      </c>
      <c r="B96" s="334" t="str">
        <f t="shared" si="9"/>
        <v>A</v>
      </c>
      <c r="C96" s="334" t="str">
        <f t="shared" si="10"/>
        <v>2</v>
      </c>
      <c r="D96" s="334" t="str">
        <f t="shared" si="11"/>
        <v>0</v>
      </c>
      <c r="E96" s="334" t="str">
        <f t="shared" si="12"/>
        <v>4</v>
      </c>
      <c r="F96" s="334" t="str">
        <f t="shared" si="15"/>
        <v>6</v>
      </c>
      <c r="G96" s="334" t="str">
        <f t="shared" si="16"/>
        <v>5</v>
      </c>
      <c r="H96" s="334"/>
      <c r="I96" s="334"/>
      <c r="J96" s="334"/>
      <c r="K96" s="334"/>
      <c r="M96" s="347"/>
      <c r="N96" s="1601" t="s">
        <v>35</v>
      </c>
      <c r="O96" s="1984"/>
      <c r="P96" s="1601" t="s">
        <v>315</v>
      </c>
      <c r="Q96" s="1984"/>
      <c r="R96" s="1601" t="s">
        <v>313</v>
      </c>
      <c r="S96" s="1984"/>
      <c r="T96" s="1601" t="s">
        <v>316</v>
      </c>
      <c r="U96" s="1984"/>
      <c r="V96" s="1601" t="s">
        <v>325</v>
      </c>
      <c r="W96" s="1984"/>
      <c r="X96" s="1984"/>
      <c r="Y96" s="1601" t="s">
        <v>317</v>
      </c>
      <c r="Z96" s="1984"/>
      <c r="AA96" s="1984"/>
      <c r="AB96" s="1601"/>
      <c r="AC96" s="1984"/>
      <c r="AD96" s="1601"/>
      <c r="AE96" s="1984"/>
      <c r="AF96" s="1607" t="s">
        <v>91</v>
      </c>
      <c r="AG96" s="1984"/>
      <c r="AH96" s="1984"/>
      <c r="AI96" s="1984"/>
      <c r="AJ96" s="1984"/>
      <c r="AK96" s="1984"/>
      <c r="AL96" s="1984"/>
      <c r="AM96" s="1984"/>
      <c r="AN96" s="1601" t="s">
        <v>306</v>
      </c>
      <c r="AO96" s="1984"/>
      <c r="AP96" s="1984"/>
      <c r="AQ96" s="1984"/>
      <c r="AR96" s="1984"/>
      <c r="AS96" s="1601" t="s">
        <v>307</v>
      </c>
      <c r="AT96" s="1984"/>
      <c r="AU96" s="1984"/>
      <c r="AV96" s="335" t="s">
        <v>86</v>
      </c>
      <c r="AW96" s="1606" t="s">
        <v>308</v>
      </c>
      <c r="AX96" s="1984"/>
      <c r="AY96" s="1984"/>
      <c r="AZ96" s="1984"/>
      <c r="BA96" s="1984"/>
      <c r="BB96" s="1984"/>
      <c r="BC96" s="336">
        <v>1383900000</v>
      </c>
      <c r="BD96" s="337">
        <v>469034647</v>
      </c>
      <c r="BE96" s="337">
        <v>0</v>
      </c>
      <c r="BF96" s="337">
        <v>0</v>
      </c>
      <c r="BG96" s="336">
        <v>228716338</v>
      </c>
      <c r="BH96" s="336">
        <v>240318309</v>
      </c>
      <c r="BI96" s="336">
        <v>0</v>
      </c>
      <c r="BJ96" s="336">
        <v>228716338</v>
      </c>
      <c r="BK96" s="336">
        <v>0</v>
      </c>
      <c r="BL96" s="337">
        <v>0</v>
      </c>
      <c r="BM96" s="336">
        <v>0</v>
      </c>
      <c r="BN96" s="337">
        <v>0</v>
      </c>
      <c r="BO96" s="336">
        <v>0</v>
      </c>
    </row>
    <row r="97" spans="1:67" x14ac:dyDescent="0.25">
      <c r="B97" s="327" t="str">
        <f t="shared" si="9"/>
        <v>A</v>
      </c>
      <c r="C97" s="327" t="str">
        <f t="shared" si="10"/>
        <v>2</v>
      </c>
      <c r="D97" s="327" t="str">
        <f t="shared" si="11"/>
        <v>0</v>
      </c>
      <c r="E97" s="327" t="str">
        <f t="shared" si="12"/>
        <v>4</v>
      </c>
      <c r="F97" s="327" t="str">
        <f t="shared" si="15"/>
        <v>7</v>
      </c>
      <c r="G97" s="327">
        <f t="shared" si="16"/>
        <v>0</v>
      </c>
      <c r="N97" s="1603" t="s">
        <v>35</v>
      </c>
      <c r="O97" s="1889"/>
      <c r="P97" s="1603" t="s">
        <v>315</v>
      </c>
      <c r="Q97" s="1889"/>
      <c r="R97" s="1603" t="s">
        <v>313</v>
      </c>
      <c r="S97" s="1889"/>
      <c r="T97" s="1603" t="s">
        <v>316</v>
      </c>
      <c r="U97" s="1889"/>
      <c r="V97" s="1603" t="s">
        <v>326</v>
      </c>
      <c r="W97" s="1889"/>
      <c r="X97" s="1889"/>
      <c r="Y97" s="1603"/>
      <c r="Z97" s="1889"/>
      <c r="AA97" s="1889"/>
      <c r="AB97" s="1603"/>
      <c r="AC97" s="1889"/>
      <c r="AD97" s="1603"/>
      <c r="AE97" s="1889"/>
      <c r="AF97" s="1605" t="s">
        <v>253</v>
      </c>
      <c r="AG97" s="1889"/>
      <c r="AH97" s="1889"/>
      <c r="AI97" s="1889"/>
      <c r="AJ97" s="1889"/>
      <c r="AK97" s="1889"/>
      <c r="AL97" s="1889"/>
      <c r="AM97" s="1889"/>
      <c r="AN97" s="1603" t="s">
        <v>306</v>
      </c>
      <c r="AO97" s="1889"/>
      <c r="AP97" s="1889"/>
      <c r="AQ97" s="1889"/>
      <c r="AR97" s="1889"/>
      <c r="AS97" s="1603" t="s">
        <v>307</v>
      </c>
      <c r="AT97" s="1889"/>
      <c r="AU97" s="1889"/>
      <c r="AV97" s="317" t="s">
        <v>86</v>
      </c>
      <c r="AW97" s="1604" t="s">
        <v>308</v>
      </c>
      <c r="AX97" s="1889"/>
      <c r="AY97" s="1889"/>
      <c r="AZ97" s="1889"/>
      <c r="BA97" s="1889"/>
      <c r="BB97" s="1889"/>
      <c r="BC97" s="318">
        <v>71400000</v>
      </c>
      <c r="BD97" s="318">
        <v>17500</v>
      </c>
      <c r="BE97" s="318">
        <v>30065500</v>
      </c>
      <c r="BF97" s="319">
        <v>0</v>
      </c>
      <c r="BG97" s="318">
        <v>17500</v>
      </c>
      <c r="BH97" s="319">
        <v>0</v>
      </c>
      <c r="BI97" s="318">
        <v>17500</v>
      </c>
      <c r="BJ97" s="319">
        <v>0</v>
      </c>
      <c r="BK97" s="318">
        <v>17500</v>
      </c>
      <c r="BL97" s="319">
        <v>0</v>
      </c>
      <c r="BM97" s="318">
        <v>17500</v>
      </c>
      <c r="BN97" s="319">
        <v>0</v>
      </c>
      <c r="BO97" s="319">
        <v>0</v>
      </c>
    </row>
    <row r="98" spans="1:67" s="333" customFormat="1" x14ac:dyDescent="0.25">
      <c r="A98" s="333" t="str">
        <f>+B98&amp;"-"&amp;C98&amp;"-"&amp;D98&amp;"-"&amp;E98&amp;"-"&amp;F98&amp;"-"&amp;G98&amp;"-"&amp;AV98</f>
        <v>A-2-0-4-7-5-10</v>
      </c>
      <c r="B98" s="334" t="str">
        <f t="shared" si="9"/>
        <v>A</v>
      </c>
      <c r="C98" s="334" t="str">
        <f t="shared" si="10"/>
        <v>2</v>
      </c>
      <c r="D98" s="334" t="str">
        <f t="shared" si="11"/>
        <v>0</v>
      </c>
      <c r="E98" s="334" t="str">
        <f t="shared" si="12"/>
        <v>4</v>
      </c>
      <c r="F98" s="334" t="str">
        <f t="shared" si="15"/>
        <v>7</v>
      </c>
      <c r="G98" s="334" t="str">
        <f t="shared" si="16"/>
        <v>5</v>
      </c>
      <c r="H98" s="334"/>
      <c r="I98" s="334"/>
      <c r="J98" s="334"/>
      <c r="K98" s="334"/>
      <c r="M98" s="347"/>
      <c r="N98" s="1601" t="s">
        <v>35</v>
      </c>
      <c r="O98" s="1984"/>
      <c r="P98" s="1601" t="s">
        <v>315</v>
      </c>
      <c r="Q98" s="1984"/>
      <c r="R98" s="1601" t="s">
        <v>313</v>
      </c>
      <c r="S98" s="1984"/>
      <c r="T98" s="1601" t="s">
        <v>316</v>
      </c>
      <c r="U98" s="1984"/>
      <c r="V98" s="1601" t="s">
        <v>326</v>
      </c>
      <c r="W98" s="1984"/>
      <c r="X98" s="1984"/>
      <c r="Y98" s="1601" t="s">
        <v>317</v>
      </c>
      <c r="Z98" s="1984"/>
      <c r="AA98" s="1984"/>
      <c r="AB98" s="1601"/>
      <c r="AC98" s="1984"/>
      <c r="AD98" s="1601"/>
      <c r="AE98" s="1984"/>
      <c r="AF98" s="1607" t="s">
        <v>92</v>
      </c>
      <c r="AG98" s="1984"/>
      <c r="AH98" s="1984"/>
      <c r="AI98" s="1984"/>
      <c r="AJ98" s="1984"/>
      <c r="AK98" s="1984"/>
      <c r="AL98" s="1984"/>
      <c r="AM98" s="1984"/>
      <c r="AN98" s="1601" t="s">
        <v>306</v>
      </c>
      <c r="AO98" s="1984"/>
      <c r="AP98" s="1984"/>
      <c r="AQ98" s="1984"/>
      <c r="AR98" s="1984"/>
      <c r="AS98" s="1601" t="s">
        <v>307</v>
      </c>
      <c r="AT98" s="1984"/>
      <c r="AU98" s="1984"/>
      <c r="AV98" s="335" t="s">
        <v>86</v>
      </c>
      <c r="AW98" s="1606" t="s">
        <v>308</v>
      </c>
      <c r="AX98" s="1984"/>
      <c r="AY98" s="1984"/>
      <c r="AZ98" s="1984"/>
      <c r="BA98" s="1984"/>
      <c r="BB98" s="1984"/>
      <c r="BC98" s="336">
        <v>6000000</v>
      </c>
      <c r="BD98" s="337">
        <v>0</v>
      </c>
      <c r="BE98" s="337">
        <v>5163000</v>
      </c>
      <c r="BF98" s="337">
        <v>0</v>
      </c>
      <c r="BG98" s="336">
        <v>0</v>
      </c>
      <c r="BH98" s="336">
        <v>0</v>
      </c>
      <c r="BI98" s="336">
        <v>0</v>
      </c>
      <c r="BJ98" s="336">
        <v>0</v>
      </c>
      <c r="BK98" s="336">
        <v>0</v>
      </c>
      <c r="BL98" s="337">
        <v>0</v>
      </c>
      <c r="BM98" s="336">
        <v>0</v>
      </c>
      <c r="BN98" s="337">
        <v>0</v>
      </c>
      <c r="BO98" s="336">
        <v>0</v>
      </c>
    </row>
    <row r="99" spans="1:67" s="333" customFormat="1" x14ac:dyDescent="0.25">
      <c r="A99" s="333" t="str">
        <f>+B99&amp;"-"&amp;C99&amp;"-"&amp;D99&amp;"-"&amp;E99&amp;"-"&amp;F99&amp;"-"&amp;G99&amp;"-"&amp;AV99</f>
        <v>A-2-0-4-7-6-10</v>
      </c>
      <c r="B99" s="334" t="str">
        <f t="shared" si="9"/>
        <v>A</v>
      </c>
      <c r="C99" s="334" t="str">
        <f t="shared" si="10"/>
        <v>2</v>
      </c>
      <c r="D99" s="334" t="str">
        <f t="shared" si="11"/>
        <v>0</v>
      </c>
      <c r="E99" s="334" t="str">
        <f t="shared" si="12"/>
        <v>4</v>
      </c>
      <c r="F99" s="334" t="str">
        <f t="shared" si="15"/>
        <v>7</v>
      </c>
      <c r="G99" s="334" t="str">
        <f t="shared" si="16"/>
        <v>6</v>
      </c>
      <c r="H99" s="334"/>
      <c r="I99" s="334"/>
      <c r="J99" s="334"/>
      <c r="K99" s="334"/>
      <c r="M99" s="347"/>
      <c r="N99" s="1601" t="s">
        <v>35</v>
      </c>
      <c r="O99" s="1984"/>
      <c r="P99" s="1601" t="s">
        <v>315</v>
      </c>
      <c r="Q99" s="1984"/>
      <c r="R99" s="1601" t="s">
        <v>313</v>
      </c>
      <c r="S99" s="1984"/>
      <c r="T99" s="1601" t="s">
        <v>316</v>
      </c>
      <c r="U99" s="1984"/>
      <c r="V99" s="1601" t="s">
        <v>326</v>
      </c>
      <c r="W99" s="1984"/>
      <c r="X99" s="1984"/>
      <c r="Y99" s="1601" t="s">
        <v>325</v>
      </c>
      <c r="Z99" s="1984"/>
      <c r="AA99" s="1984"/>
      <c r="AB99" s="1601"/>
      <c r="AC99" s="1984"/>
      <c r="AD99" s="1601"/>
      <c r="AE99" s="1984"/>
      <c r="AF99" s="1607" t="s">
        <v>93</v>
      </c>
      <c r="AG99" s="1984"/>
      <c r="AH99" s="1984"/>
      <c r="AI99" s="1984"/>
      <c r="AJ99" s="1984"/>
      <c r="AK99" s="1984"/>
      <c r="AL99" s="1984"/>
      <c r="AM99" s="1984"/>
      <c r="AN99" s="1601" t="s">
        <v>306</v>
      </c>
      <c r="AO99" s="1984"/>
      <c r="AP99" s="1984"/>
      <c r="AQ99" s="1984"/>
      <c r="AR99" s="1984"/>
      <c r="AS99" s="1601" t="s">
        <v>307</v>
      </c>
      <c r="AT99" s="1984"/>
      <c r="AU99" s="1984"/>
      <c r="AV99" s="335" t="s">
        <v>86</v>
      </c>
      <c r="AW99" s="1606" t="s">
        <v>308</v>
      </c>
      <c r="AX99" s="1984"/>
      <c r="AY99" s="1984"/>
      <c r="AZ99" s="1984"/>
      <c r="BA99" s="1984"/>
      <c r="BB99" s="1984"/>
      <c r="BC99" s="336">
        <v>65400000</v>
      </c>
      <c r="BD99" s="337">
        <v>17500</v>
      </c>
      <c r="BE99" s="337">
        <v>24902500</v>
      </c>
      <c r="BF99" s="337">
        <v>0</v>
      </c>
      <c r="BG99" s="336">
        <v>17500</v>
      </c>
      <c r="BH99" s="336">
        <v>0</v>
      </c>
      <c r="BI99" s="336">
        <v>17500</v>
      </c>
      <c r="BJ99" s="336">
        <v>0</v>
      </c>
      <c r="BK99" s="336">
        <v>17500</v>
      </c>
      <c r="BL99" s="337">
        <v>0</v>
      </c>
      <c r="BM99" s="336">
        <v>17500</v>
      </c>
      <c r="BN99" s="337">
        <v>0</v>
      </c>
      <c r="BO99" s="336">
        <v>0</v>
      </c>
    </row>
    <row r="100" spans="1:67" ht="14.45" customHeight="1" x14ac:dyDescent="0.25">
      <c r="B100" s="327" t="str">
        <f t="shared" si="9"/>
        <v>A</v>
      </c>
      <c r="C100" s="327" t="str">
        <f t="shared" si="10"/>
        <v>2</v>
      </c>
      <c r="D100" s="327" t="str">
        <f t="shared" si="11"/>
        <v>0</v>
      </c>
      <c r="E100" s="327" t="str">
        <f t="shared" si="12"/>
        <v>4</v>
      </c>
      <c r="F100" s="327" t="str">
        <f t="shared" si="15"/>
        <v>8</v>
      </c>
      <c r="G100" s="327">
        <f t="shared" si="16"/>
        <v>0</v>
      </c>
      <c r="N100" s="1603" t="s">
        <v>35</v>
      </c>
      <c r="O100" s="1889"/>
      <c r="P100" s="1603" t="s">
        <v>315</v>
      </c>
      <c r="Q100" s="1889"/>
      <c r="R100" s="1603" t="s">
        <v>313</v>
      </c>
      <c r="S100" s="1889"/>
      <c r="T100" s="1603" t="s">
        <v>316</v>
      </c>
      <c r="U100" s="1889"/>
      <c r="V100" s="1603" t="s">
        <v>327</v>
      </c>
      <c r="W100" s="1889"/>
      <c r="X100" s="1889"/>
      <c r="Y100" s="1603"/>
      <c r="Z100" s="1889"/>
      <c r="AA100" s="1889"/>
      <c r="AB100" s="1603"/>
      <c r="AC100" s="1889"/>
      <c r="AD100" s="1603"/>
      <c r="AE100" s="1889"/>
      <c r="AF100" s="1605" t="s">
        <v>338</v>
      </c>
      <c r="AG100" s="1889"/>
      <c r="AH100" s="1889"/>
      <c r="AI100" s="1889"/>
      <c r="AJ100" s="1889"/>
      <c r="AK100" s="1889"/>
      <c r="AL100" s="1889"/>
      <c r="AM100" s="1889"/>
      <c r="AN100" s="1603" t="s">
        <v>306</v>
      </c>
      <c r="AO100" s="1889"/>
      <c r="AP100" s="1889"/>
      <c r="AQ100" s="1889"/>
      <c r="AR100" s="1889"/>
      <c r="AS100" s="1603" t="s">
        <v>307</v>
      </c>
      <c r="AT100" s="1889"/>
      <c r="AU100" s="1889"/>
      <c r="AV100" s="317" t="s">
        <v>86</v>
      </c>
      <c r="AW100" s="1604" t="s">
        <v>308</v>
      </c>
      <c r="AX100" s="1889"/>
      <c r="AY100" s="1889"/>
      <c r="AZ100" s="1889"/>
      <c r="BA100" s="1889"/>
      <c r="BB100" s="1889"/>
      <c r="BC100" s="318">
        <v>1453176172</v>
      </c>
      <c r="BD100" s="319">
        <v>0</v>
      </c>
      <c r="BE100" s="319">
        <v>0</v>
      </c>
      <c r="BF100" s="319">
        <v>0</v>
      </c>
      <c r="BG100" s="318">
        <v>138765294</v>
      </c>
      <c r="BH100" s="318">
        <v>-138765294</v>
      </c>
      <c r="BI100" s="318">
        <v>138770294</v>
      </c>
      <c r="BJ100" s="318">
        <v>-5000</v>
      </c>
      <c r="BK100" s="318">
        <v>138770294</v>
      </c>
      <c r="BL100" s="319">
        <v>0</v>
      </c>
      <c r="BM100" s="318">
        <v>127632094</v>
      </c>
      <c r="BN100" s="318">
        <v>11138200</v>
      </c>
      <c r="BO100" s="318">
        <v>428854</v>
      </c>
    </row>
    <row r="101" spans="1:67" s="333" customFormat="1" x14ac:dyDescent="0.25">
      <c r="A101" s="333" t="str">
        <f>+B101&amp;"-"&amp;C101&amp;"-"&amp;D101&amp;"-"&amp;E101&amp;"-"&amp;F101&amp;"-"&amp;G101&amp;"-"&amp;AV101</f>
        <v>A-2-0-4-8-1-10</v>
      </c>
      <c r="B101" s="334" t="str">
        <f t="shared" si="9"/>
        <v>A</v>
      </c>
      <c r="C101" s="334" t="str">
        <f t="shared" si="10"/>
        <v>2</v>
      </c>
      <c r="D101" s="334" t="str">
        <f t="shared" si="11"/>
        <v>0</v>
      </c>
      <c r="E101" s="334" t="str">
        <f t="shared" si="12"/>
        <v>4</v>
      </c>
      <c r="F101" s="334" t="str">
        <f t="shared" si="15"/>
        <v>8</v>
      </c>
      <c r="G101" s="334" t="str">
        <f t="shared" si="16"/>
        <v>1</v>
      </c>
      <c r="H101" s="334"/>
      <c r="I101" s="334"/>
      <c r="J101" s="334"/>
      <c r="K101" s="334"/>
      <c r="M101" s="347"/>
      <c r="N101" s="1601" t="s">
        <v>35</v>
      </c>
      <c r="O101" s="1984"/>
      <c r="P101" s="1601" t="s">
        <v>315</v>
      </c>
      <c r="Q101" s="1984"/>
      <c r="R101" s="1601" t="s">
        <v>313</v>
      </c>
      <c r="S101" s="1984"/>
      <c r="T101" s="1601" t="s">
        <v>316</v>
      </c>
      <c r="U101" s="1984"/>
      <c r="V101" s="1601" t="s">
        <v>327</v>
      </c>
      <c r="W101" s="1984"/>
      <c r="X101" s="1984"/>
      <c r="Y101" s="1601" t="s">
        <v>312</v>
      </c>
      <c r="Z101" s="1984"/>
      <c r="AA101" s="1984"/>
      <c r="AB101" s="1601"/>
      <c r="AC101" s="1984"/>
      <c r="AD101" s="1601"/>
      <c r="AE101" s="1984"/>
      <c r="AF101" s="1607" t="s">
        <v>94</v>
      </c>
      <c r="AG101" s="1984"/>
      <c r="AH101" s="1984"/>
      <c r="AI101" s="1984"/>
      <c r="AJ101" s="1984"/>
      <c r="AK101" s="1984"/>
      <c r="AL101" s="1984"/>
      <c r="AM101" s="1984"/>
      <c r="AN101" s="1601" t="s">
        <v>306</v>
      </c>
      <c r="AO101" s="1984"/>
      <c r="AP101" s="1984"/>
      <c r="AQ101" s="1984"/>
      <c r="AR101" s="1984"/>
      <c r="AS101" s="1601" t="s">
        <v>307</v>
      </c>
      <c r="AT101" s="1984"/>
      <c r="AU101" s="1984"/>
      <c r="AV101" s="335" t="s">
        <v>86</v>
      </c>
      <c r="AW101" s="1606" t="s">
        <v>308</v>
      </c>
      <c r="AX101" s="1984"/>
      <c r="AY101" s="1984"/>
      <c r="AZ101" s="1984"/>
      <c r="BA101" s="1984"/>
      <c r="BB101" s="1984"/>
      <c r="BC101" s="336">
        <v>183815862</v>
      </c>
      <c r="BD101" s="337">
        <v>0</v>
      </c>
      <c r="BE101" s="337">
        <v>0</v>
      </c>
      <c r="BF101" s="337">
        <v>0</v>
      </c>
      <c r="BG101" s="336">
        <v>15419528</v>
      </c>
      <c r="BH101" s="336">
        <v>-15419528</v>
      </c>
      <c r="BI101" s="336">
        <v>15424528</v>
      </c>
      <c r="BJ101" s="336">
        <v>-5000</v>
      </c>
      <c r="BK101" s="336">
        <v>15424528</v>
      </c>
      <c r="BL101" s="337">
        <v>0</v>
      </c>
      <c r="BM101" s="336">
        <v>7909241</v>
      </c>
      <c r="BN101" s="337">
        <v>7515287</v>
      </c>
      <c r="BO101" s="336">
        <v>0</v>
      </c>
    </row>
    <row r="102" spans="1:67" s="333" customFormat="1" x14ac:dyDescent="0.25">
      <c r="A102" s="333" t="str">
        <f>+B102&amp;"-"&amp;C102&amp;"-"&amp;D102&amp;"-"&amp;E102&amp;"-"&amp;F102&amp;"-"&amp;G102&amp;"-"&amp;AV102</f>
        <v>A-2-0-4-8-2-10</v>
      </c>
      <c r="B102" s="334" t="str">
        <f t="shared" si="9"/>
        <v>A</v>
      </c>
      <c r="C102" s="334" t="str">
        <f t="shared" si="10"/>
        <v>2</v>
      </c>
      <c r="D102" s="334" t="str">
        <f t="shared" si="11"/>
        <v>0</v>
      </c>
      <c r="E102" s="334" t="str">
        <f t="shared" si="12"/>
        <v>4</v>
      </c>
      <c r="F102" s="334" t="str">
        <f t="shared" si="15"/>
        <v>8</v>
      </c>
      <c r="G102" s="334" t="str">
        <f t="shared" si="16"/>
        <v>2</v>
      </c>
      <c r="H102" s="334"/>
      <c r="I102" s="334"/>
      <c r="J102" s="334"/>
      <c r="K102" s="334"/>
      <c r="M102" s="347"/>
      <c r="N102" s="1601" t="s">
        <v>35</v>
      </c>
      <c r="O102" s="1984"/>
      <c r="P102" s="1601" t="s">
        <v>315</v>
      </c>
      <c r="Q102" s="1984"/>
      <c r="R102" s="1601" t="s">
        <v>313</v>
      </c>
      <c r="S102" s="1984"/>
      <c r="T102" s="1601" t="s">
        <v>316</v>
      </c>
      <c r="U102" s="1984"/>
      <c r="V102" s="1601" t="s">
        <v>327</v>
      </c>
      <c r="W102" s="1984"/>
      <c r="X102" s="1984"/>
      <c r="Y102" s="1601" t="s">
        <v>315</v>
      </c>
      <c r="Z102" s="1984"/>
      <c r="AA102" s="1984"/>
      <c r="AB102" s="1601"/>
      <c r="AC102" s="1984"/>
      <c r="AD102" s="1601"/>
      <c r="AE102" s="1984"/>
      <c r="AF102" s="1607" t="s">
        <v>95</v>
      </c>
      <c r="AG102" s="1984"/>
      <c r="AH102" s="1984"/>
      <c r="AI102" s="1984"/>
      <c r="AJ102" s="1984"/>
      <c r="AK102" s="1984"/>
      <c r="AL102" s="1984"/>
      <c r="AM102" s="1984"/>
      <c r="AN102" s="1601" t="s">
        <v>306</v>
      </c>
      <c r="AO102" s="1984"/>
      <c r="AP102" s="1984"/>
      <c r="AQ102" s="1984"/>
      <c r="AR102" s="1984"/>
      <c r="AS102" s="1601" t="s">
        <v>307</v>
      </c>
      <c r="AT102" s="1984"/>
      <c r="AU102" s="1984"/>
      <c r="AV102" s="335" t="s">
        <v>86</v>
      </c>
      <c r="AW102" s="1606" t="s">
        <v>308</v>
      </c>
      <c r="AX102" s="1984"/>
      <c r="AY102" s="1984"/>
      <c r="AZ102" s="1984"/>
      <c r="BA102" s="1984"/>
      <c r="BB102" s="1984"/>
      <c r="BC102" s="336">
        <v>794010310</v>
      </c>
      <c r="BD102" s="337">
        <v>0</v>
      </c>
      <c r="BE102" s="337">
        <v>0</v>
      </c>
      <c r="BF102" s="337">
        <v>0</v>
      </c>
      <c r="BG102" s="336">
        <v>92132896</v>
      </c>
      <c r="BH102" s="336">
        <v>-92132896</v>
      </c>
      <c r="BI102" s="336">
        <v>92132896</v>
      </c>
      <c r="BJ102" s="336">
        <v>0</v>
      </c>
      <c r="BK102" s="336">
        <v>92132896</v>
      </c>
      <c r="BL102" s="337">
        <v>0</v>
      </c>
      <c r="BM102" s="336">
        <v>88749716</v>
      </c>
      <c r="BN102" s="337">
        <v>3383180</v>
      </c>
      <c r="BO102" s="336">
        <v>395654</v>
      </c>
    </row>
    <row r="103" spans="1:67" s="333" customFormat="1" x14ac:dyDescent="0.25">
      <c r="A103" s="333" t="str">
        <f>+B103&amp;"-"&amp;C103&amp;"-"&amp;D103&amp;"-"&amp;E103&amp;"-"&amp;F103&amp;"-"&amp;G103&amp;"-"&amp;AV103</f>
        <v>A-2-0-4-8-3-10</v>
      </c>
      <c r="B103" s="334" t="str">
        <f t="shared" si="9"/>
        <v>A</v>
      </c>
      <c r="C103" s="334" t="str">
        <f t="shared" si="10"/>
        <v>2</v>
      </c>
      <c r="D103" s="334" t="str">
        <f t="shared" si="11"/>
        <v>0</v>
      </c>
      <c r="E103" s="334" t="str">
        <f t="shared" si="12"/>
        <v>4</v>
      </c>
      <c r="F103" s="334" t="str">
        <f t="shared" si="15"/>
        <v>8</v>
      </c>
      <c r="G103" s="334" t="str">
        <f t="shared" si="16"/>
        <v>3</v>
      </c>
      <c r="H103" s="334"/>
      <c r="I103" s="334"/>
      <c r="J103" s="334"/>
      <c r="K103" s="334"/>
      <c r="M103" s="347"/>
      <c r="N103" s="1601" t="s">
        <v>35</v>
      </c>
      <c r="O103" s="1984"/>
      <c r="P103" s="1601" t="s">
        <v>315</v>
      </c>
      <c r="Q103" s="1984"/>
      <c r="R103" s="1601" t="s">
        <v>313</v>
      </c>
      <c r="S103" s="1984"/>
      <c r="T103" s="1601" t="s">
        <v>316</v>
      </c>
      <c r="U103" s="1984"/>
      <c r="V103" s="1601" t="s">
        <v>327</v>
      </c>
      <c r="W103" s="1984"/>
      <c r="X103" s="1984"/>
      <c r="Y103" s="1601" t="s">
        <v>322</v>
      </c>
      <c r="Z103" s="1984"/>
      <c r="AA103" s="1984"/>
      <c r="AB103" s="1601"/>
      <c r="AC103" s="1984"/>
      <c r="AD103" s="1601"/>
      <c r="AE103" s="1984"/>
      <c r="AF103" s="1607" t="s">
        <v>96</v>
      </c>
      <c r="AG103" s="1984"/>
      <c r="AH103" s="1984"/>
      <c r="AI103" s="1984"/>
      <c r="AJ103" s="1984"/>
      <c r="AK103" s="1984"/>
      <c r="AL103" s="1984"/>
      <c r="AM103" s="1984"/>
      <c r="AN103" s="1601" t="s">
        <v>306</v>
      </c>
      <c r="AO103" s="1984"/>
      <c r="AP103" s="1984"/>
      <c r="AQ103" s="1984"/>
      <c r="AR103" s="1984"/>
      <c r="AS103" s="1601" t="s">
        <v>307</v>
      </c>
      <c r="AT103" s="1984"/>
      <c r="AU103" s="1984"/>
      <c r="AV103" s="335" t="s">
        <v>86</v>
      </c>
      <c r="AW103" s="1606" t="s">
        <v>308</v>
      </c>
      <c r="AX103" s="1984"/>
      <c r="AY103" s="1984"/>
      <c r="AZ103" s="1984"/>
      <c r="BA103" s="1984"/>
      <c r="BB103" s="1984"/>
      <c r="BC103" s="336">
        <v>350000</v>
      </c>
      <c r="BD103" s="337">
        <v>0</v>
      </c>
      <c r="BE103" s="337">
        <v>0</v>
      </c>
      <c r="BF103" s="337">
        <v>0</v>
      </c>
      <c r="BG103" s="336">
        <v>28811</v>
      </c>
      <c r="BH103" s="336">
        <v>-28811</v>
      </c>
      <c r="BI103" s="336">
        <v>28811</v>
      </c>
      <c r="BJ103" s="336">
        <v>0</v>
      </c>
      <c r="BK103" s="336">
        <v>28811</v>
      </c>
      <c r="BL103" s="337">
        <v>0</v>
      </c>
      <c r="BM103" s="336">
        <v>28811</v>
      </c>
      <c r="BN103" s="337">
        <v>0</v>
      </c>
      <c r="BO103" s="336">
        <v>0</v>
      </c>
    </row>
    <row r="104" spans="1:67" s="333" customFormat="1" x14ac:dyDescent="0.25">
      <c r="A104" s="333" t="str">
        <f>+B104&amp;"-"&amp;C104&amp;"-"&amp;D104&amp;"-"&amp;E104&amp;"-"&amp;F104&amp;"-"&amp;G104&amp;"-"&amp;AV104</f>
        <v>A-2-0-4-8-5-10</v>
      </c>
      <c r="B104" s="334" t="str">
        <f t="shared" si="9"/>
        <v>A</v>
      </c>
      <c r="C104" s="334" t="str">
        <f t="shared" si="10"/>
        <v>2</v>
      </c>
      <c r="D104" s="334" t="str">
        <f t="shared" si="11"/>
        <v>0</v>
      </c>
      <c r="E104" s="334" t="str">
        <f t="shared" si="12"/>
        <v>4</v>
      </c>
      <c r="F104" s="334" t="str">
        <f t="shared" si="15"/>
        <v>8</v>
      </c>
      <c r="G104" s="334" t="str">
        <f t="shared" si="16"/>
        <v>5</v>
      </c>
      <c r="H104" s="334"/>
      <c r="I104" s="334"/>
      <c r="J104" s="334"/>
      <c r="K104" s="334"/>
      <c r="M104" s="347"/>
      <c r="N104" s="1601" t="s">
        <v>35</v>
      </c>
      <c r="O104" s="1984"/>
      <c r="P104" s="1601" t="s">
        <v>315</v>
      </c>
      <c r="Q104" s="1984"/>
      <c r="R104" s="1601" t="s">
        <v>313</v>
      </c>
      <c r="S104" s="1984"/>
      <c r="T104" s="1601" t="s">
        <v>316</v>
      </c>
      <c r="U104" s="1984"/>
      <c r="V104" s="1601" t="s">
        <v>327</v>
      </c>
      <c r="W104" s="1984"/>
      <c r="X104" s="1984"/>
      <c r="Y104" s="1601" t="s">
        <v>317</v>
      </c>
      <c r="Z104" s="1984"/>
      <c r="AA104" s="1984"/>
      <c r="AB104" s="1601"/>
      <c r="AC104" s="1984"/>
      <c r="AD104" s="1601"/>
      <c r="AE104" s="1984"/>
      <c r="AF104" s="1607" t="s">
        <v>97</v>
      </c>
      <c r="AG104" s="1984"/>
      <c r="AH104" s="1984"/>
      <c r="AI104" s="1984"/>
      <c r="AJ104" s="1984"/>
      <c r="AK104" s="1984"/>
      <c r="AL104" s="1984"/>
      <c r="AM104" s="1984"/>
      <c r="AN104" s="1601" t="s">
        <v>306</v>
      </c>
      <c r="AO104" s="1984"/>
      <c r="AP104" s="1984"/>
      <c r="AQ104" s="1984"/>
      <c r="AR104" s="1984"/>
      <c r="AS104" s="1601" t="s">
        <v>307</v>
      </c>
      <c r="AT104" s="1984"/>
      <c r="AU104" s="1984"/>
      <c r="AV104" s="335" t="s">
        <v>86</v>
      </c>
      <c r="AW104" s="1606" t="s">
        <v>308</v>
      </c>
      <c r="AX104" s="1984"/>
      <c r="AY104" s="1984"/>
      <c r="AZ104" s="1984"/>
      <c r="BA104" s="1984"/>
      <c r="BB104" s="1984"/>
      <c r="BC104" s="336">
        <v>195000000</v>
      </c>
      <c r="BD104" s="337">
        <v>0</v>
      </c>
      <c r="BE104" s="337">
        <v>0</v>
      </c>
      <c r="BF104" s="337">
        <v>0</v>
      </c>
      <c r="BG104" s="336">
        <v>12820252</v>
      </c>
      <c r="BH104" s="336">
        <v>-12820252</v>
      </c>
      <c r="BI104" s="336">
        <v>12820252</v>
      </c>
      <c r="BJ104" s="336">
        <v>0</v>
      </c>
      <c r="BK104" s="336">
        <v>12820252</v>
      </c>
      <c r="BL104" s="337">
        <v>0</v>
      </c>
      <c r="BM104" s="336">
        <v>12820252</v>
      </c>
      <c r="BN104" s="337">
        <v>0</v>
      </c>
      <c r="BO104" s="336">
        <v>33200</v>
      </c>
    </row>
    <row r="105" spans="1:67" s="333" customFormat="1" x14ac:dyDescent="0.25">
      <c r="A105" s="333" t="str">
        <f>+B105&amp;"-"&amp;C105&amp;"-"&amp;D105&amp;"-"&amp;E105&amp;"-"&amp;F105&amp;"-"&amp;G105&amp;"-"&amp;AV105</f>
        <v>A-2-0-4-8-6-10</v>
      </c>
      <c r="B105" s="334" t="str">
        <f t="shared" si="9"/>
        <v>A</v>
      </c>
      <c r="C105" s="334" t="str">
        <f t="shared" si="10"/>
        <v>2</v>
      </c>
      <c r="D105" s="334" t="str">
        <f t="shared" si="11"/>
        <v>0</v>
      </c>
      <c r="E105" s="334" t="str">
        <f t="shared" si="12"/>
        <v>4</v>
      </c>
      <c r="F105" s="334" t="str">
        <f t="shared" si="15"/>
        <v>8</v>
      </c>
      <c r="G105" s="334" t="str">
        <f t="shared" si="16"/>
        <v>6</v>
      </c>
      <c r="H105" s="334"/>
      <c r="I105" s="334"/>
      <c r="J105" s="334"/>
      <c r="K105" s="334"/>
      <c r="M105" s="347"/>
      <c r="N105" s="1601" t="s">
        <v>35</v>
      </c>
      <c r="O105" s="1984"/>
      <c r="P105" s="1601" t="s">
        <v>315</v>
      </c>
      <c r="Q105" s="1984"/>
      <c r="R105" s="1601" t="s">
        <v>313</v>
      </c>
      <c r="S105" s="1984"/>
      <c r="T105" s="1601" t="s">
        <v>316</v>
      </c>
      <c r="U105" s="1984"/>
      <c r="V105" s="1601" t="s">
        <v>327</v>
      </c>
      <c r="W105" s="1984"/>
      <c r="X105" s="1984"/>
      <c r="Y105" s="1601" t="s">
        <v>325</v>
      </c>
      <c r="Z105" s="1984"/>
      <c r="AA105" s="1984"/>
      <c r="AB105" s="1601"/>
      <c r="AC105" s="1984"/>
      <c r="AD105" s="1601"/>
      <c r="AE105" s="1984"/>
      <c r="AF105" s="1607" t="s">
        <v>98</v>
      </c>
      <c r="AG105" s="1984"/>
      <c r="AH105" s="1984"/>
      <c r="AI105" s="1984"/>
      <c r="AJ105" s="1984"/>
      <c r="AK105" s="1984"/>
      <c r="AL105" s="1984"/>
      <c r="AM105" s="1984"/>
      <c r="AN105" s="1601" t="s">
        <v>306</v>
      </c>
      <c r="AO105" s="1984"/>
      <c r="AP105" s="1984"/>
      <c r="AQ105" s="1984"/>
      <c r="AR105" s="1984"/>
      <c r="AS105" s="1601" t="s">
        <v>307</v>
      </c>
      <c r="AT105" s="1984"/>
      <c r="AU105" s="1984"/>
      <c r="AV105" s="335" t="s">
        <v>86</v>
      </c>
      <c r="AW105" s="1606" t="s">
        <v>308</v>
      </c>
      <c r="AX105" s="1984"/>
      <c r="AY105" s="1984"/>
      <c r="AZ105" s="1984"/>
      <c r="BA105" s="1984"/>
      <c r="BB105" s="1984"/>
      <c r="BC105" s="336">
        <v>280000000</v>
      </c>
      <c r="BD105" s="337">
        <v>0</v>
      </c>
      <c r="BE105" s="337">
        <v>0</v>
      </c>
      <c r="BF105" s="337">
        <v>0</v>
      </c>
      <c r="BG105" s="336">
        <v>18363807</v>
      </c>
      <c r="BH105" s="336">
        <v>-18363807</v>
      </c>
      <c r="BI105" s="336">
        <v>18363807</v>
      </c>
      <c r="BJ105" s="336">
        <v>0</v>
      </c>
      <c r="BK105" s="336">
        <v>18363807</v>
      </c>
      <c r="BL105" s="337">
        <v>0</v>
      </c>
      <c r="BM105" s="336">
        <v>18124074</v>
      </c>
      <c r="BN105" s="337">
        <v>239733</v>
      </c>
      <c r="BO105" s="336">
        <v>0</v>
      </c>
    </row>
    <row r="106" spans="1:67" x14ac:dyDescent="0.25">
      <c r="B106" s="327" t="str">
        <f t="shared" si="9"/>
        <v>A</v>
      </c>
      <c r="C106" s="327" t="str">
        <f t="shared" si="10"/>
        <v>2</v>
      </c>
      <c r="D106" s="327" t="str">
        <f t="shared" si="11"/>
        <v>0</v>
      </c>
      <c r="E106" s="327" t="str">
        <f t="shared" si="12"/>
        <v>4</v>
      </c>
      <c r="F106" s="327" t="str">
        <f t="shared" si="15"/>
        <v>9</v>
      </c>
      <c r="G106" s="327">
        <f t="shared" si="16"/>
        <v>0</v>
      </c>
      <c r="N106" s="1603" t="s">
        <v>35</v>
      </c>
      <c r="O106" s="1889"/>
      <c r="P106" s="1603" t="s">
        <v>315</v>
      </c>
      <c r="Q106" s="1889"/>
      <c r="R106" s="1603" t="s">
        <v>313</v>
      </c>
      <c r="S106" s="1889"/>
      <c r="T106" s="1603" t="s">
        <v>316</v>
      </c>
      <c r="U106" s="1889"/>
      <c r="V106" s="1603" t="s">
        <v>321</v>
      </c>
      <c r="W106" s="1889"/>
      <c r="X106" s="1889"/>
      <c r="Y106" s="1603"/>
      <c r="Z106" s="1889"/>
      <c r="AA106" s="1889"/>
      <c r="AB106" s="1603"/>
      <c r="AC106" s="1889"/>
      <c r="AD106" s="1603"/>
      <c r="AE106" s="1889"/>
      <c r="AF106" s="1605" t="s">
        <v>257</v>
      </c>
      <c r="AG106" s="1889"/>
      <c r="AH106" s="1889"/>
      <c r="AI106" s="1889"/>
      <c r="AJ106" s="1889"/>
      <c r="AK106" s="1889"/>
      <c r="AL106" s="1889"/>
      <c r="AM106" s="1889"/>
      <c r="AN106" s="1603" t="s">
        <v>306</v>
      </c>
      <c r="AO106" s="1889"/>
      <c r="AP106" s="1889"/>
      <c r="AQ106" s="1889"/>
      <c r="AR106" s="1889"/>
      <c r="AS106" s="1603" t="s">
        <v>307</v>
      </c>
      <c r="AT106" s="1889"/>
      <c r="AU106" s="1889"/>
      <c r="AV106" s="317" t="s">
        <v>86</v>
      </c>
      <c r="AW106" s="1604" t="s">
        <v>308</v>
      </c>
      <c r="AX106" s="1889"/>
      <c r="AY106" s="1889"/>
      <c r="AZ106" s="1889"/>
      <c r="BA106" s="1889"/>
      <c r="BB106" s="1889"/>
      <c r="BC106" s="318">
        <v>597250000</v>
      </c>
      <c r="BD106" s="319">
        <v>0</v>
      </c>
      <c r="BE106" s="318">
        <v>21986260</v>
      </c>
      <c r="BF106" s="319">
        <v>0</v>
      </c>
      <c r="BG106" s="319">
        <v>0</v>
      </c>
      <c r="BH106" s="319">
        <v>0</v>
      </c>
      <c r="BI106" s="318">
        <v>524672758</v>
      </c>
      <c r="BJ106" s="318">
        <v>-524672758</v>
      </c>
      <c r="BK106" s="318">
        <v>524672758</v>
      </c>
      <c r="BL106" s="319">
        <v>0</v>
      </c>
      <c r="BM106" s="318">
        <v>524672758</v>
      </c>
      <c r="BN106" s="319">
        <v>0</v>
      </c>
      <c r="BO106" s="319">
        <v>0</v>
      </c>
    </row>
    <row r="107" spans="1:67" s="333" customFormat="1" x14ac:dyDescent="0.25">
      <c r="A107" s="333" t="str">
        <f>+B107&amp;"-"&amp;C107&amp;"-"&amp;D107&amp;"-"&amp;E107&amp;"-"&amp;F107&amp;"-"&amp;G107&amp;"-"&amp;AV107</f>
        <v>A-2-0-4-9-1-10</v>
      </c>
      <c r="B107" s="334" t="str">
        <f t="shared" ref="B107:B170" si="18">+N107</f>
        <v>A</v>
      </c>
      <c r="C107" s="334" t="str">
        <f t="shared" ref="C107:C170" si="19">+P107</f>
        <v>2</v>
      </c>
      <c r="D107" s="334" t="str">
        <f t="shared" ref="D107:D170" si="20">+R107</f>
        <v>0</v>
      </c>
      <c r="E107" s="334" t="str">
        <f t="shared" ref="E107:E170" si="21">+T107</f>
        <v>4</v>
      </c>
      <c r="F107" s="334" t="str">
        <f t="shared" si="15"/>
        <v>9</v>
      </c>
      <c r="G107" s="334" t="str">
        <f t="shared" si="16"/>
        <v>1</v>
      </c>
      <c r="H107" s="334"/>
      <c r="I107" s="334"/>
      <c r="J107" s="334"/>
      <c r="K107" s="334"/>
      <c r="M107" s="347"/>
      <c r="N107" s="1601" t="s">
        <v>35</v>
      </c>
      <c r="O107" s="1984"/>
      <c r="P107" s="1601" t="s">
        <v>315</v>
      </c>
      <c r="Q107" s="1984"/>
      <c r="R107" s="1601" t="s">
        <v>313</v>
      </c>
      <c r="S107" s="1984"/>
      <c r="T107" s="1601" t="s">
        <v>316</v>
      </c>
      <c r="U107" s="1984"/>
      <c r="V107" s="1601" t="s">
        <v>321</v>
      </c>
      <c r="W107" s="1984"/>
      <c r="X107" s="1984"/>
      <c r="Y107" s="1601" t="s">
        <v>312</v>
      </c>
      <c r="Z107" s="1984"/>
      <c r="AA107" s="1984"/>
      <c r="AB107" s="1601"/>
      <c r="AC107" s="1984"/>
      <c r="AD107" s="1601"/>
      <c r="AE107" s="1984"/>
      <c r="AF107" s="1607" t="s">
        <v>99</v>
      </c>
      <c r="AG107" s="1984"/>
      <c r="AH107" s="1984"/>
      <c r="AI107" s="1984"/>
      <c r="AJ107" s="1984"/>
      <c r="AK107" s="1984"/>
      <c r="AL107" s="1984"/>
      <c r="AM107" s="1984"/>
      <c r="AN107" s="1601" t="s">
        <v>306</v>
      </c>
      <c r="AO107" s="1984"/>
      <c r="AP107" s="1984"/>
      <c r="AQ107" s="1984"/>
      <c r="AR107" s="1984"/>
      <c r="AS107" s="1601" t="s">
        <v>307</v>
      </c>
      <c r="AT107" s="1984"/>
      <c r="AU107" s="1984"/>
      <c r="AV107" s="335" t="s">
        <v>86</v>
      </c>
      <c r="AW107" s="1606" t="s">
        <v>308</v>
      </c>
      <c r="AX107" s="1984"/>
      <c r="AY107" s="1984"/>
      <c r="AZ107" s="1984"/>
      <c r="BA107" s="1984"/>
      <c r="BB107" s="1984"/>
      <c r="BC107" s="336">
        <v>72100000</v>
      </c>
      <c r="BD107" s="337">
        <v>0</v>
      </c>
      <c r="BE107" s="337">
        <v>21986260</v>
      </c>
      <c r="BF107" s="337">
        <v>0</v>
      </c>
      <c r="BG107" s="336">
        <v>0</v>
      </c>
      <c r="BH107" s="336">
        <v>0</v>
      </c>
      <c r="BI107" s="336">
        <v>0</v>
      </c>
      <c r="BJ107" s="336">
        <v>0</v>
      </c>
      <c r="BK107" s="336">
        <v>0</v>
      </c>
      <c r="BL107" s="337">
        <v>0</v>
      </c>
      <c r="BM107" s="336">
        <v>0</v>
      </c>
      <c r="BN107" s="337">
        <v>0</v>
      </c>
      <c r="BO107" s="336">
        <v>0</v>
      </c>
    </row>
    <row r="108" spans="1:67" s="333" customFormat="1" x14ac:dyDescent="0.25">
      <c r="A108" s="333" t="str">
        <f>+B108&amp;"-"&amp;C108&amp;"-"&amp;D108&amp;"-"&amp;E108&amp;"-"&amp;F108&amp;"-"&amp;G108&amp;"-"&amp;AV108</f>
        <v>A-2-0-4-9-8-10</v>
      </c>
      <c r="B108" s="334" t="str">
        <f t="shared" si="18"/>
        <v>A</v>
      </c>
      <c r="C108" s="334" t="str">
        <f t="shared" si="19"/>
        <v>2</v>
      </c>
      <c r="D108" s="334" t="str">
        <f t="shared" si="20"/>
        <v>0</v>
      </c>
      <c r="E108" s="334" t="str">
        <f t="shared" si="21"/>
        <v>4</v>
      </c>
      <c r="F108" s="334" t="str">
        <f t="shared" si="15"/>
        <v>9</v>
      </c>
      <c r="G108" s="334" t="str">
        <f t="shared" si="16"/>
        <v>8</v>
      </c>
      <c r="H108" s="334"/>
      <c r="I108" s="334"/>
      <c r="J108" s="334"/>
      <c r="K108" s="334"/>
      <c r="M108" s="347"/>
      <c r="N108" s="1601" t="s">
        <v>35</v>
      </c>
      <c r="O108" s="1984"/>
      <c r="P108" s="1601" t="s">
        <v>315</v>
      </c>
      <c r="Q108" s="1984"/>
      <c r="R108" s="1601" t="s">
        <v>313</v>
      </c>
      <c r="S108" s="1984"/>
      <c r="T108" s="1601" t="s">
        <v>316</v>
      </c>
      <c r="U108" s="1984"/>
      <c r="V108" s="1601" t="s">
        <v>321</v>
      </c>
      <c r="W108" s="1984"/>
      <c r="X108" s="1984"/>
      <c r="Y108" s="1601" t="s">
        <v>327</v>
      </c>
      <c r="Z108" s="1984"/>
      <c r="AA108" s="1984"/>
      <c r="AB108" s="1601"/>
      <c r="AC108" s="1984"/>
      <c r="AD108" s="1601"/>
      <c r="AE108" s="1984"/>
      <c r="AF108" s="1607" t="s">
        <v>100</v>
      </c>
      <c r="AG108" s="1984"/>
      <c r="AH108" s="1984"/>
      <c r="AI108" s="1984"/>
      <c r="AJ108" s="1984"/>
      <c r="AK108" s="1984"/>
      <c r="AL108" s="1984"/>
      <c r="AM108" s="1984"/>
      <c r="AN108" s="1601" t="s">
        <v>306</v>
      </c>
      <c r="AO108" s="1984"/>
      <c r="AP108" s="1984"/>
      <c r="AQ108" s="1984"/>
      <c r="AR108" s="1984"/>
      <c r="AS108" s="1601" t="s">
        <v>307</v>
      </c>
      <c r="AT108" s="1984"/>
      <c r="AU108" s="1984"/>
      <c r="AV108" s="335" t="s">
        <v>86</v>
      </c>
      <c r="AW108" s="1606" t="s">
        <v>308</v>
      </c>
      <c r="AX108" s="1984"/>
      <c r="AY108" s="1984"/>
      <c r="AZ108" s="1984"/>
      <c r="BA108" s="1984"/>
      <c r="BB108" s="1984"/>
      <c r="BC108" s="336">
        <v>13373589</v>
      </c>
      <c r="BD108" s="337">
        <v>0</v>
      </c>
      <c r="BE108" s="337">
        <v>0</v>
      </c>
      <c r="BF108" s="337">
        <v>0</v>
      </c>
      <c r="BG108" s="336">
        <v>0</v>
      </c>
      <c r="BH108" s="336">
        <v>0</v>
      </c>
      <c r="BI108" s="336">
        <v>13228888</v>
      </c>
      <c r="BJ108" s="336">
        <v>-13228888</v>
      </c>
      <c r="BK108" s="336">
        <v>13228888</v>
      </c>
      <c r="BL108" s="337">
        <v>0</v>
      </c>
      <c r="BM108" s="336">
        <v>13228888</v>
      </c>
      <c r="BN108" s="337">
        <v>0</v>
      </c>
      <c r="BO108" s="336">
        <v>0</v>
      </c>
    </row>
    <row r="109" spans="1:67" s="333" customFormat="1" x14ac:dyDescent="0.25">
      <c r="A109" s="333" t="str">
        <f>+B109&amp;"-"&amp;C109&amp;"-"&amp;D109&amp;"-"&amp;E109&amp;"-"&amp;F109&amp;"-"&amp;G109&amp;"-"&amp;AV109</f>
        <v>A-2-0-4-9-11-10</v>
      </c>
      <c r="B109" s="334" t="str">
        <f t="shared" si="18"/>
        <v>A</v>
      </c>
      <c r="C109" s="334" t="str">
        <f t="shared" si="19"/>
        <v>2</v>
      </c>
      <c r="D109" s="334" t="str">
        <f t="shared" si="20"/>
        <v>0</v>
      </c>
      <c r="E109" s="334" t="str">
        <f t="shared" si="21"/>
        <v>4</v>
      </c>
      <c r="F109" s="334" t="str">
        <f t="shared" si="15"/>
        <v>9</v>
      </c>
      <c r="G109" s="334" t="str">
        <f t="shared" si="16"/>
        <v>11</v>
      </c>
      <c r="H109" s="334"/>
      <c r="I109" s="334"/>
      <c r="J109" s="334"/>
      <c r="K109" s="334"/>
      <c r="M109" s="347"/>
      <c r="N109" s="1601" t="s">
        <v>35</v>
      </c>
      <c r="O109" s="1984"/>
      <c r="P109" s="1601" t="s">
        <v>315</v>
      </c>
      <c r="Q109" s="1984"/>
      <c r="R109" s="1601" t="s">
        <v>313</v>
      </c>
      <c r="S109" s="1984"/>
      <c r="T109" s="1601" t="s">
        <v>316</v>
      </c>
      <c r="U109" s="1984"/>
      <c r="V109" s="1601" t="s">
        <v>321</v>
      </c>
      <c r="W109" s="1984"/>
      <c r="X109" s="1984"/>
      <c r="Y109" s="1601" t="s">
        <v>101</v>
      </c>
      <c r="Z109" s="1984"/>
      <c r="AA109" s="1984"/>
      <c r="AB109" s="1601"/>
      <c r="AC109" s="1984"/>
      <c r="AD109" s="1601"/>
      <c r="AE109" s="1984"/>
      <c r="AF109" s="1607" t="s">
        <v>102</v>
      </c>
      <c r="AG109" s="1984"/>
      <c r="AH109" s="1984"/>
      <c r="AI109" s="1984"/>
      <c r="AJ109" s="1984"/>
      <c r="AK109" s="1984"/>
      <c r="AL109" s="1984"/>
      <c r="AM109" s="1984"/>
      <c r="AN109" s="1601" t="s">
        <v>306</v>
      </c>
      <c r="AO109" s="1984"/>
      <c r="AP109" s="1984"/>
      <c r="AQ109" s="1984"/>
      <c r="AR109" s="1984"/>
      <c r="AS109" s="1601" t="s">
        <v>307</v>
      </c>
      <c r="AT109" s="1984"/>
      <c r="AU109" s="1984"/>
      <c r="AV109" s="335" t="s">
        <v>86</v>
      </c>
      <c r="AW109" s="1606" t="s">
        <v>308</v>
      </c>
      <c r="AX109" s="1984"/>
      <c r="AY109" s="1984"/>
      <c r="AZ109" s="1984"/>
      <c r="BA109" s="1984"/>
      <c r="BB109" s="1984"/>
      <c r="BC109" s="336">
        <v>511776411</v>
      </c>
      <c r="BD109" s="337">
        <v>0</v>
      </c>
      <c r="BE109" s="337">
        <v>0</v>
      </c>
      <c r="BF109" s="337">
        <v>0</v>
      </c>
      <c r="BG109" s="336">
        <v>0</v>
      </c>
      <c r="BH109" s="336">
        <v>0</v>
      </c>
      <c r="BI109" s="336">
        <v>511443870</v>
      </c>
      <c r="BJ109" s="336">
        <v>-511443870</v>
      </c>
      <c r="BK109" s="336">
        <v>511443870</v>
      </c>
      <c r="BL109" s="337">
        <v>0</v>
      </c>
      <c r="BM109" s="336">
        <v>511443870</v>
      </c>
      <c r="BN109" s="337">
        <v>0</v>
      </c>
      <c r="BO109" s="336">
        <v>0</v>
      </c>
    </row>
    <row r="110" spans="1:67" x14ac:dyDescent="0.25">
      <c r="B110" s="327" t="str">
        <f t="shared" si="18"/>
        <v>A</v>
      </c>
      <c r="C110" s="327" t="str">
        <f t="shared" si="19"/>
        <v>2</v>
      </c>
      <c r="D110" s="327" t="str">
        <f t="shared" si="20"/>
        <v>0</v>
      </c>
      <c r="E110" s="327" t="str">
        <f t="shared" si="21"/>
        <v>4</v>
      </c>
      <c r="F110" s="327" t="str">
        <f t="shared" si="15"/>
        <v>10</v>
      </c>
      <c r="G110" s="327">
        <f t="shared" si="16"/>
        <v>0</v>
      </c>
      <c r="N110" s="1603" t="s">
        <v>35</v>
      </c>
      <c r="O110" s="1889"/>
      <c r="P110" s="1603" t="s">
        <v>315</v>
      </c>
      <c r="Q110" s="1889"/>
      <c r="R110" s="1603" t="s">
        <v>313</v>
      </c>
      <c r="S110" s="1889"/>
      <c r="T110" s="1603" t="s">
        <v>316</v>
      </c>
      <c r="U110" s="1889"/>
      <c r="V110" s="1603" t="s">
        <v>86</v>
      </c>
      <c r="W110" s="1889"/>
      <c r="X110" s="1889"/>
      <c r="Y110" s="1603"/>
      <c r="Z110" s="1889"/>
      <c r="AA110" s="1889"/>
      <c r="AB110" s="1603"/>
      <c r="AC110" s="1889"/>
      <c r="AD110" s="1603"/>
      <c r="AE110" s="1889"/>
      <c r="AF110" s="1605" t="s">
        <v>259</v>
      </c>
      <c r="AG110" s="1889"/>
      <c r="AH110" s="1889"/>
      <c r="AI110" s="1889"/>
      <c r="AJ110" s="1889"/>
      <c r="AK110" s="1889"/>
      <c r="AL110" s="1889"/>
      <c r="AM110" s="1889"/>
      <c r="AN110" s="1603" t="s">
        <v>306</v>
      </c>
      <c r="AO110" s="1889"/>
      <c r="AP110" s="1889"/>
      <c r="AQ110" s="1889"/>
      <c r="AR110" s="1889"/>
      <c r="AS110" s="1603" t="s">
        <v>307</v>
      </c>
      <c r="AT110" s="1889"/>
      <c r="AU110" s="1889"/>
      <c r="AV110" s="317" t="s">
        <v>86</v>
      </c>
      <c r="AW110" s="1604" t="s">
        <v>308</v>
      </c>
      <c r="AX110" s="1889"/>
      <c r="AY110" s="1889"/>
      <c r="AZ110" s="1889"/>
      <c r="BA110" s="1889"/>
      <c r="BB110" s="1889"/>
      <c r="BC110" s="318">
        <v>1115139548</v>
      </c>
      <c r="BD110" s="319">
        <v>0</v>
      </c>
      <c r="BE110" s="318">
        <v>12413404</v>
      </c>
      <c r="BF110" s="319">
        <v>0</v>
      </c>
      <c r="BG110" s="319">
        <v>0</v>
      </c>
      <c r="BH110" s="319">
        <v>0</v>
      </c>
      <c r="BI110" s="318">
        <v>90876806</v>
      </c>
      <c r="BJ110" s="318">
        <v>-90876806</v>
      </c>
      <c r="BK110" s="318">
        <v>90876806</v>
      </c>
      <c r="BL110" s="319">
        <v>0</v>
      </c>
      <c r="BM110" s="318">
        <v>90876806</v>
      </c>
      <c r="BN110" s="319">
        <v>0</v>
      </c>
      <c r="BO110" s="319">
        <v>0</v>
      </c>
    </row>
    <row r="111" spans="1:67" s="333" customFormat="1" x14ac:dyDescent="0.25">
      <c r="A111" s="333" t="str">
        <f>+B111&amp;"-"&amp;C111&amp;"-"&amp;D111&amp;"-"&amp;E111&amp;"-"&amp;F111&amp;"-"&amp;G111&amp;"-"&amp;AV111</f>
        <v>A-2-0-4-10-1-10</v>
      </c>
      <c r="B111" s="334" t="str">
        <f t="shared" si="18"/>
        <v>A</v>
      </c>
      <c r="C111" s="334" t="str">
        <f t="shared" si="19"/>
        <v>2</v>
      </c>
      <c r="D111" s="334" t="str">
        <f t="shared" si="20"/>
        <v>0</v>
      </c>
      <c r="E111" s="334" t="str">
        <f t="shared" si="21"/>
        <v>4</v>
      </c>
      <c r="F111" s="334" t="str">
        <f t="shared" si="15"/>
        <v>10</v>
      </c>
      <c r="G111" s="334" t="str">
        <f t="shared" si="16"/>
        <v>1</v>
      </c>
      <c r="H111" s="334"/>
      <c r="I111" s="334"/>
      <c r="J111" s="334"/>
      <c r="K111" s="334"/>
      <c r="M111" s="347"/>
      <c r="N111" s="1601" t="s">
        <v>35</v>
      </c>
      <c r="O111" s="1984"/>
      <c r="P111" s="1601" t="s">
        <v>315</v>
      </c>
      <c r="Q111" s="1984"/>
      <c r="R111" s="1601" t="s">
        <v>313</v>
      </c>
      <c r="S111" s="1984"/>
      <c r="T111" s="1601" t="s">
        <v>316</v>
      </c>
      <c r="U111" s="1984"/>
      <c r="V111" s="1601" t="s">
        <v>86</v>
      </c>
      <c r="W111" s="1984"/>
      <c r="X111" s="1984"/>
      <c r="Y111" s="1601" t="s">
        <v>312</v>
      </c>
      <c r="Z111" s="1984"/>
      <c r="AA111" s="1984"/>
      <c r="AB111" s="1601"/>
      <c r="AC111" s="1984"/>
      <c r="AD111" s="1601"/>
      <c r="AE111" s="1984"/>
      <c r="AF111" s="1607" t="s">
        <v>441</v>
      </c>
      <c r="AG111" s="1984"/>
      <c r="AH111" s="1984"/>
      <c r="AI111" s="1984"/>
      <c r="AJ111" s="1984"/>
      <c r="AK111" s="1984"/>
      <c r="AL111" s="1984"/>
      <c r="AM111" s="1984"/>
      <c r="AN111" s="1601" t="s">
        <v>306</v>
      </c>
      <c r="AO111" s="1984"/>
      <c r="AP111" s="1984"/>
      <c r="AQ111" s="1984"/>
      <c r="AR111" s="1984"/>
      <c r="AS111" s="1601" t="s">
        <v>307</v>
      </c>
      <c r="AT111" s="1984"/>
      <c r="AU111" s="1984"/>
      <c r="AV111" s="335" t="s">
        <v>86</v>
      </c>
      <c r="AW111" s="1606" t="s">
        <v>308</v>
      </c>
      <c r="AX111" s="1984"/>
      <c r="AY111" s="1984"/>
      <c r="AZ111" s="1984"/>
      <c r="BA111" s="1984"/>
      <c r="BB111" s="1984"/>
      <c r="BC111" s="336">
        <v>100000000</v>
      </c>
      <c r="BD111" s="337">
        <v>0</v>
      </c>
      <c r="BE111" s="337">
        <v>4800000</v>
      </c>
      <c r="BF111" s="337">
        <v>0</v>
      </c>
      <c r="BG111" s="336">
        <v>0</v>
      </c>
      <c r="BH111" s="336">
        <v>0</v>
      </c>
      <c r="BI111" s="336">
        <v>0</v>
      </c>
      <c r="BJ111" s="336">
        <v>0</v>
      </c>
      <c r="BK111" s="336">
        <v>0</v>
      </c>
      <c r="BL111" s="337">
        <v>0</v>
      </c>
      <c r="BM111" s="336">
        <v>0</v>
      </c>
      <c r="BN111" s="337">
        <v>0</v>
      </c>
      <c r="BO111" s="336">
        <v>0</v>
      </c>
    </row>
    <row r="112" spans="1:67" s="333" customFormat="1" x14ac:dyDescent="0.25">
      <c r="A112" s="333" t="str">
        <f>+B112&amp;"-"&amp;C112&amp;"-"&amp;D112&amp;"-"&amp;E112&amp;"-"&amp;F112&amp;"-"&amp;G112&amp;"-"&amp;AV112</f>
        <v>A-2-0-4-10-2-10</v>
      </c>
      <c r="B112" s="334" t="str">
        <f t="shared" si="18"/>
        <v>A</v>
      </c>
      <c r="C112" s="334" t="str">
        <f t="shared" si="19"/>
        <v>2</v>
      </c>
      <c r="D112" s="334" t="str">
        <f t="shared" si="20"/>
        <v>0</v>
      </c>
      <c r="E112" s="334" t="str">
        <f t="shared" si="21"/>
        <v>4</v>
      </c>
      <c r="F112" s="334" t="str">
        <f t="shared" si="15"/>
        <v>10</v>
      </c>
      <c r="G112" s="334" t="str">
        <f t="shared" si="16"/>
        <v>2</v>
      </c>
      <c r="H112" s="334"/>
      <c r="I112" s="334"/>
      <c r="J112" s="334"/>
      <c r="K112" s="334"/>
      <c r="M112" s="347"/>
      <c r="N112" s="1601" t="s">
        <v>35</v>
      </c>
      <c r="O112" s="1984"/>
      <c r="P112" s="1601" t="s">
        <v>315</v>
      </c>
      <c r="Q112" s="1984"/>
      <c r="R112" s="1601" t="s">
        <v>313</v>
      </c>
      <c r="S112" s="1984"/>
      <c r="T112" s="1601" t="s">
        <v>316</v>
      </c>
      <c r="U112" s="1984"/>
      <c r="V112" s="1601" t="s">
        <v>86</v>
      </c>
      <c r="W112" s="1984"/>
      <c r="X112" s="1984"/>
      <c r="Y112" s="1601" t="s">
        <v>315</v>
      </c>
      <c r="Z112" s="1984"/>
      <c r="AA112" s="1984"/>
      <c r="AB112" s="1601"/>
      <c r="AC112" s="1984"/>
      <c r="AD112" s="1601"/>
      <c r="AE112" s="1984"/>
      <c r="AF112" s="1607" t="s">
        <v>103</v>
      </c>
      <c r="AG112" s="1984"/>
      <c r="AH112" s="1984"/>
      <c r="AI112" s="1984"/>
      <c r="AJ112" s="1984"/>
      <c r="AK112" s="1984"/>
      <c r="AL112" s="1984"/>
      <c r="AM112" s="1984"/>
      <c r="AN112" s="1601" t="s">
        <v>306</v>
      </c>
      <c r="AO112" s="1984"/>
      <c r="AP112" s="1984"/>
      <c r="AQ112" s="1984"/>
      <c r="AR112" s="1984"/>
      <c r="AS112" s="1601" t="s">
        <v>307</v>
      </c>
      <c r="AT112" s="1984"/>
      <c r="AU112" s="1984"/>
      <c r="AV112" s="335" t="s">
        <v>86</v>
      </c>
      <c r="AW112" s="1606" t="s">
        <v>308</v>
      </c>
      <c r="AX112" s="1984"/>
      <c r="AY112" s="1984"/>
      <c r="AZ112" s="1984"/>
      <c r="BA112" s="1984"/>
      <c r="BB112" s="1984"/>
      <c r="BC112" s="336">
        <v>1015139548</v>
      </c>
      <c r="BD112" s="337">
        <v>0</v>
      </c>
      <c r="BE112" s="337">
        <v>7613404</v>
      </c>
      <c r="BF112" s="337">
        <v>0</v>
      </c>
      <c r="BG112" s="336">
        <v>0</v>
      </c>
      <c r="BH112" s="336">
        <v>0</v>
      </c>
      <c r="BI112" s="336">
        <v>90876806</v>
      </c>
      <c r="BJ112" s="336">
        <v>-90876806</v>
      </c>
      <c r="BK112" s="336">
        <v>90876806</v>
      </c>
      <c r="BL112" s="337">
        <v>0</v>
      </c>
      <c r="BM112" s="336">
        <v>90876806</v>
      </c>
      <c r="BN112" s="337">
        <v>0</v>
      </c>
      <c r="BO112" s="336">
        <v>0</v>
      </c>
    </row>
    <row r="113" spans="1:67" ht="14.45" customHeight="1" x14ac:dyDescent="0.25">
      <c r="B113" s="327" t="str">
        <f t="shared" si="18"/>
        <v>A</v>
      </c>
      <c r="C113" s="327" t="str">
        <f t="shared" si="19"/>
        <v>2</v>
      </c>
      <c r="D113" s="327" t="str">
        <f t="shared" si="20"/>
        <v>0</v>
      </c>
      <c r="E113" s="327" t="str">
        <f t="shared" si="21"/>
        <v>4</v>
      </c>
      <c r="F113" s="327" t="str">
        <f t="shared" si="15"/>
        <v>11</v>
      </c>
      <c r="G113" s="327">
        <f t="shared" si="16"/>
        <v>0</v>
      </c>
      <c r="N113" s="1603" t="s">
        <v>35</v>
      </c>
      <c r="O113" s="1889"/>
      <c r="P113" s="1603" t="s">
        <v>315</v>
      </c>
      <c r="Q113" s="1889"/>
      <c r="R113" s="1603" t="s">
        <v>313</v>
      </c>
      <c r="S113" s="1889"/>
      <c r="T113" s="1603" t="s">
        <v>316</v>
      </c>
      <c r="U113" s="1889"/>
      <c r="V113" s="1603" t="s">
        <v>101</v>
      </c>
      <c r="W113" s="1889"/>
      <c r="X113" s="1889"/>
      <c r="Y113" s="1603"/>
      <c r="Z113" s="1889"/>
      <c r="AA113" s="1889"/>
      <c r="AB113" s="1603"/>
      <c r="AC113" s="1889"/>
      <c r="AD113" s="1603"/>
      <c r="AE113" s="1889"/>
      <c r="AF113" s="1605" t="s">
        <v>260</v>
      </c>
      <c r="AG113" s="1889"/>
      <c r="AH113" s="1889"/>
      <c r="AI113" s="1889"/>
      <c r="AJ113" s="1889"/>
      <c r="AK113" s="1889"/>
      <c r="AL113" s="1889"/>
      <c r="AM113" s="1889"/>
      <c r="AN113" s="1603" t="s">
        <v>306</v>
      </c>
      <c r="AO113" s="1889"/>
      <c r="AP113" s="1889"/>
      <c r="AQ113" s="1889"/>
      <c r="AR113" s="1889"/>
      <c r="AS113" s="1603" t="s">
        <v>307</v>
      </c>
      <c r="AT113" s="1889"/>
      <c r="AU113" s="1889"/>
      <c r="AV113" s="317" t="s">
        <v>86</v>
      </c>
      <c r="AW113" s="1604" t="s">
        <v>308</v>
      </c>
      <c r="AX113" s="1889"/>
      <c r="AY113" s="1889"/>
      <c r="AZ113" s="1889"/>
      <c r="BA113" s="1889"/>
      <c r="BB113" s="1889"/>
      <c r="BC113" s="318">
        <v>298000000</v>
      </c>
      <c r="BD113" s="318">
        <v>15000000</v>
      </c>
      <c r="BE113" s="319">
        <v>0</v>
      </c>
      <c r="BF113" s="319">
        <v>0</v>
      </c>
      <c r="BG113" s="318">
        <v>42296745</v>
      </c>
      <c r="BH113" s="318">
        <v>-27296745</v>
      </c>
      <c r="BI113" s="318">
        <v>27296745</v>
      </c>
      <c r="BJ113" s="318">
        <v>15000000</v>
      </c>
      <c r="BK113" s="318">
        <v>27296745</v>
      </c>
      <c r="BL113" s="319">
        <v>0</v>
      </c>
      <c r="BM113" s="318">
        <v>27296745</v>
      </c>
      <c r="BN113" s="319">
        <v>0</v>
      </c>
      <c r="BO113" s="319">
        <v>0</v>
      </c>
    </row>
    <row r="114" spans="1:67" s="333" customFormat="1" x14ac:dyDescent="0.25">
      <c r="A114" s="333" t="str">
        <f>+B114&amp;"-"&amp;C114&amp;"-"&amp;D114&amp;"-"&amp;E114&amp;"-"&amp;F114&amp;"-"&amp;G114&amp;"-"&amp;AV114</f>
        <v>A-2-0-4-11-1-10</v>
      </c>
      <c r="B114" s="334" t="str">
        <f t="shared" si="18"/>
        <v>A</v>
      </c>
      <c r="C114" s="334" t="str">
        <f t="shared" si="19"/>
        <v>2</v>
      </c>
      <c r="D114" s="334" t="str">
        <f t="shared" si="20"/>
        <v>0</v>
      </c>
      <c r="E114" s="334" t="str">
        <f t="shared" si="21"/>
        <v>4</v>
      </c>
      <c r="F114" s="334" t="str">
        <f t="shared" si="15"/>
        <v>11</v>
      </c>
      <c r="G114" s="334" t="str">
        <f t="shared" si="16"/>
        <v>1</v>
      </c>
      <c r="H114" s="334"/>
      <c r="I114" s="334"/>
      <c r="J114" s="334"/>
      <c r="K114" s="334"/>
      <c r="M114" s="347"/>
      <c r="N114" s="1601" t="s">
        <v>35</v>
      </c>
      <c r="O114" s="1984"/>
      <c r="P114" s="1601" t="s">
        <v>315</v>
      </c>
      <c r="Q114" s="1984"/>
      <c r="R114" s="1601" t="s">
        <v>313</v>
      </c>
      <c r="S114" s="1984"/>
      <c r="T114" s="1601" t="s">
        <v>316</v>
      </c>
      <c r="U114" s="1984"/>
      <c r="V114" s="1601" t="s">
        <v>101</v>
      </c>
      <c r="W114" s="1984"/>
      <c r="X114" s="1984"/>
      <c r="Y114" s="1601" t="s">
        <v>312</v>
      </c>
      <c r="Z114" s="1984"/>
      <c r="AA114" s="1984"/>
      <c r="AB114" s="1601"/>
      <c r="AC114" s="1984"/>
      <c r="AD114" s="1601"/>
      <c r="AE114" s="1984"/>
      <c r="AF114" s="1607" t="s">
        <v>104</v>
      </c>
      <c r="AG114" s="1984"/>
      <c r="AH114" s="1984"/>
      <c r="AI114" s="1984"/>
      <c r="AJ114" s="1984"/>
      <c r="AK114" s="1984"/>
      <c r="AL114" s="1984"/>
      <c r="AM114" s="1984"/>
      <c r="AN114" s="1601" t="s">
        <v>306</v>
      </c>
      <c r="AO114" s="1984"/>
      <c r="AP114" s="1984"/>
      <c r="AQ114" s="1984"/>
      <c r="AR114" s="1984"/>
      <c r="AS114" s="1601" t="s">
        <v>307</v>
      </c>
      <c r="AT114" s="1984"/>
      <c r="AU114" s="1984"/>
      <c r="AV114" s="335" t="s">
        <v>86</v>
      </c>
      <c r="AW114" s="1606" t="s">
        <v>308</v>
      </c>
      <c r="AX114" s="1984"/>
      <c r="AY114" s="1984"/>
      <c r="AZ114" s="1984"/>
      <c r="BA114" s="1984"/>
      <c r="BB114" s="1984"/>
      <c r="BC114" s="336">
        <v>110000000</v>
      </c>
      <c r="BD114" s="337">
        <v>15000000</v>
      </c>
      <c r="BE114" s="337">
        <v>0</v>
      </c>
      <c r="BF114" s="337">
        <v>0</v>
      </c>
      <c r="BG114" s="336">
        <v>42296745</v>
      </c>
      <c r="BH114" s="336">
        <v>-27296745</v>
      </c>
      <c r="BI114" s="336">
        <v>27296745</v>
      </c>
      <c r="BJ114" s="336">
        <v>15000000</v>
      </c>
      <c r="BK114" s="336">
        <v>27296745</v>
      </c>
      <c r="BL114" s="337">
        <v>0</v>
      </c>
      <c r="BM114" s="336">
        <v>27296745</v>
      </c>
      <c r="BN114" s="337">
        <v>0</v>
      </c>
      <c r="BO114" s="336">
        <v>0</v>
      </c>
    </row>
    <row r="115" spans="1:67" s="333" customFormat="1" x14ac:dyDescent="0.25">
      <c r="A115" s="333" t="str">
        <f>+B115&amp;"-"&amp;C115&amp;"-"&amp;D115&amp;"-"&amp;E115&amp;"-"&amp;F115&amp;"-"&amp;G115&amp;"-"&amp;AV115</f>
        <v>A-2-0-4-11-2-10</v>
      </c>
      <c r="B115" s="334" t="str">
        <f t="shared" si="18"/>
        <v>A</v>
      </c>
      <c r="C115" s="334" t="str">
        <f t="shared" si="19"/>
        <v>2</v>
      </c>
      <c r="D115" s="334" t="str">
        <f t="shared" si="20"/>
        <v>0</v>
      </c>
      <c r="E115" s="334" t="str">
        <f t="shared" si="21"/>
        <v>4</v>
      </c>
      <c r="F115" s="334" t="str">
        <f t="shared" si="15"/>
        <v>11</v>
      </c>
      <c r="G115" s="334" t="str">
        <f t="shared" si="16"/>
        <v>2</v>
      </c>
      <c r="H115" s="334"/>
      <c r="I115" s="334"/>
      <c r="J115" s="334"/>
      <c r="K115" s="334"/>
      <c r="M115" s="347"/>
      <c r="N115" s="1601" t="s">
        <v>35</v>
      </c>
      <c r="O115" s="1984"/>
      <c r="P115" s="1601" t="s">
        <v>315</v>
      </c>
      <c r="Q115" s="1984"/>
      <c r="R115" s="1601" t="s">
        <v>313</v>
      </c>
      <c r="S115" s="1984"/>
      <c r="T115" s="1601" t="s">
        <v>316</v>
      </c>
      <c r="U115" s="1984"/>
      <c r="V115" s="1601" t="s">
        <v>101</v>
      </c>
      <c r="W115" s="1984"/>
      <c r="X115" s="1984"/>
      <c r="Y115" s="1601" t="s">
        <v>315</v>
      </c>
      <c r="Z115" s="1984"/>
      <c r="AA115" s="1984"/>
      <c r="AB115" s="1601"/>
      <c r="AC115" s="1984"/>
      <c r="AD115" s="1601"/>
      <c r="AE115" s="1984"/>
      <c r="AF115" s="1607" t="s">
        <v>105</v>
      </c>
      <c r="AG115" s="1984"/>
      <c r="AH115" s="1984"/>
      <c r="AI115" s="1984"/>
      <c r="AJ115" s="1984"/>
      <c r="AK115" s="1984"/>
      <c r="AL115" s="1984"/>
      <c r="AM115" s="1984"/>
      <c r="AN115" s="1601" t="s">
        <v>306</v>
      </c>
      <c r="AO115" s="1984"/>
      <c r="AP115" s="1984"/>
      <c r="AQ115" s="1984"/>
      <c r="AR115" s="1984"/>
      <c r="AS115" s="1601" t="s">
        <v>307</v>
      </c>
      <c r="AT115" s="1984"/>
      <c r="AU115" s="1984"/>
      <c r="AV115" s="335" t="s">
        <v>86</v>
      </c>
      <c r="AW115" s="1606" t="s">
        <v>308</v>
      </c>
      <c r="AX115" s="1984"/>
      <c r="AY115" s="1984"/>
      <c r="AZ115" s="1984"/>
      <c r="BA115" s="1984"/>
      <c r="BB115" s="1984"/>
      <c r="BC115" s="336">
        <v>188000000</v>
      </c>
      <c r="BD115" s="337">
        <v>0</v>
      </c>
      <c r="BE115" s="337">
        <v>0</v>
      </c>
      <c r="BF115" s="337">
        <v>0</v>
      </c>
      <c r="BG115" s="336">
        <v>0</v>
      </c>
      <c r="BH115" s="336">
        <v>0</v>
      </c>
      <c r="BI115" s="336">
        <v>0</v>
      </c>
      <c r="BJ115" s="336">
        <v>0</v>
      </c>
      <c r="BK115" s="336">
        <v>0</v>
      </c>
      <c r="BL115" s="337">
        <v>0</v>
      </c>
      <c r="BM115" s="336">
        <v>0</v>
      </c>
      <c r="BN115" s="337">
        <v>0</v>
      </c>
      <c r="BO115" s="336">
        <v>0</v>
      </c>
    </row>
    <row r="116" spans="1:67" s="333" customFormat="1" x14ac:dyDescent="0.25">
      <c r="A116" s="333" t="str">
        <f>+B116&amp;"-"&amp;C116&amp;"-"&amp;D116&amp;"-"&amp;E116&amp;"-"&amp;F116&amp;"-"&amp;G116&amp;"-"&amp;AV116</f>
        <v>A-2-0-4-14-0-10</v>
      </c>
      <c r="B116" s="334" t="str">
        <f t="shared" si="18"/>
        <v>A</v>
      </c>
      <c r="C116" s="334" t="str">
        <f t="shared" si="19"/>
        <v>2</v>
      </c>
      <c r="D116" s="334" t="str">
        <f t="shared" si="20"/>
        <v>0</v>
      </c>
      <c r="E116" s="334" t="str">
        <f t="shared" si="21"/>
        <v>4</v>
      </c>
      <c r="F116" s="334" t="str">
        <f t="shared" si="15"/>
        <v>14</v>
      </c>
      <c r="G116" s="334">
        <f t="shared" si="16"/>
        <v>0</v>
      </c>
      <c r="H116" s="334"/>
      <c r="I116" s="334"/>
      <c r="J116" s="334"/>
      <c r="K116" s="334"/>
      <c r="M116" s="347"/>
      <c r="N116" s="1601" t="s">
        <v>35</v>
      </c>
      <c r="O116" s="1984"/>
      <c r="P116" s="1601" t="s">
        <v>315</v>
      </c>
      <c r="Q116" s="1984"/>
      <c r="R116" s="1601" t="s">
        <v>313</v>
      </c>
      <c r="S116" s="1984"/>
      <c r="T116" s="1601" t="s">
        <v>316</v>
      </c>
      <c r="U116" s="1984"/>
      <c r="V116" s="1601" t="s">
        <v>318</v>
      </c>
      <c r="W116" s="1984"/>
      <c r="X116" s="1984"/>
      <c r="Y116" s="1601"/>
      <c r="Z116" s="1984"/>
      <c r="AA116" s="1984"/>
      <c r="AB116" s="1601"/>
      <c r="AC116" s="1984"/>
      <c r="AD116" s="1601"/>
      <c r="AE116" s="1984"/>
      <c r="AF116" s="1607" t="s">
        <v>442</v>
      </c>
      <c r="AG116" s="1984"/>
      <c r="AH116" s="1984"/>
      <c r="AI116" s="1984"/>
      <c r="AJ116" s="1984"/>
      <c r="AK116" s="1984"/>
      <c r="AL116" s="1984"/>
      <c r="AM116" s="1984"/>
      <c r="AN116" s="1601" t="s">
        <v>306</v>
      </c>
      <c r="AO116" s="1984"/>
      <c r="AP116" s="1984"/>
      <c r="AQ116" s="1984"/>
      <c r="AR116" s="1984"/>
      <c r="AS116" s="1601" t="s">
        <v>307</v>
      </c>
      <c r="AT116" s="1984"/>
      <c r="AU116" s="1984"/>
      <c r="AV116" s="335" t="s">
        <v>86</v>
      </c>
      <c r="AW116" s="1606" t="s">
        <v>308</v>
      </c>
      <c r="AX116" s="1984"/>
      <c r="AY116" s="1984"/>
      <c r="AZ116" s="1984"/>
      <c r="BA116" s="1984"/>
      <c r="BB116" s="1984"/>
      <c r="BC116" s="336">
        <v>2500000</v>
      </c>
      <c r="BD116" s="337">
        <v>28330</v>
      </c>
      <c r="BE116" s="337">
        <v>1668770</v>
      </c>
      <c r="BF116" s="337">
        <v>0</v>
      </c>
      <c r="BG116" s="336">
        <v>28330</v>
      </c>
      <c r="BH116" s="336">
        <v>0</v>
      </c>
      <c r="BI116" s="336">
        <v>28330</v>
      </c>
      <c r="BJ116" s="336">
        <v>0</v>
      </c>
      <c r="BK116" s="336">
        <v>28330</v>
      </c>
      <c r="BL116" s="337">
        <v>0</v>
      </c>
      <c r="BM116" s="336">
        <v>28330</v>
      </c>
      <c r="BN116" s="337">
        <v>0</v>
      </c>
      <c r="BO116" s="336">
        <v>0</v>
      </c>
    </row>
    <row r="117" spans="1:67" ht="14.45" customHeight="1" x14ac:dyDescent="0.25">
      <c r="B117" s="327" t="str">
        <f t="shared" si="18"/>
        <v>A</v>
      </c>
      <c r="C117" s="327" t="str">
        <f t="shared" si="19"/>
        <v>2</v>
      </c>
      <c r="D117" s="327" t="str">
        <f t="shared" si="20"/>
        <v>0</v>
      </c>
      <c r="E117" s="327" t="str">
        <f t="shared" si="21"/>
        <v>4</v>
      </c>
      <c r="F117" s="327" t="str">
        <f t="shared" si="15"/>
        <v>21</v>
      </c>
      <c r="G117" s="327">
        <f t="shared" si="16"/>
        <v>0</v>
      </c>
      <c r="N117" s="1603" t="s">
        <v>35</v>
      </c>
      <c r="O117" s="1889"/>
      <c r="P117" s="1603" t="s">
        <v>315</v>
      </c>
      <c r="Q117" s="1889"/>
      <c r="R117" s="1603" t="s">
        <v>313</v>
      </c>
      <c r="S117" s="1889"/>
      <c r="T117" s="1603" t="s">
        <v>316</v>
      </c>
      <c r="U117" s="1889"/>
      <c r="V117" s="1603" t="s">
        <v>334</v>
      </c>
      <c r="W117" s="1889"/>
      <c r="X117" s="1889"/>
      <c r="Y117" s="1603"/>
      <c r="Z117" s="1889"/>
      <c r="AA117" s="1889"/>
      <c r="AB117" s="1603"/>
      <c r="AC117" s="1889"/>
      <c r="AD117" s="1603"/>
      <c r="AE117" s="1889"/>
      <c r="AF117" s="1605" t="s">
        <v>339</v>
      </c>
      <c r="AG117" s="1889"/>
      <c r="AH117" s="1889"/>
      <c r="AI117" s="1889"/>
      <c r="AJ117" s="1889"/>
      <c r="AK117" s="1889"/>
      <c r="AL117" s="1889"/>
      <c r="AM117" s="1889"/>
      <c r="AN117" s="1603" t="s">
        <v>306</v>
      </c>
      <c r="AO117" s="1889"/>
      <c r="AP117" s="1889"/>
      <c r="AQ117" s="1889"/>
      <c r="AR117" s="1889"/>
      <c r="AS117" s="1603" t="s">
        <v>307</v>
      </c>
      <c r="AT117" s="1889"/>
      <c r="AU117" s="1889"/>
      <c r="AV117" s="317" t="s">
        <v>86</v>
      </c>
      <c r="AW117" s="1604" t="s">
        <v>308</v>
      </c>
      <c r="AX117" s="1889"/>
      <c r="AY117" s="1889"/>
      <c r="AZ117" s="1889"/>
      <c r="BA117" s="1889"/>
      <c r="BB117" s="1889"/>
      <c r="BC117" s="318">
        <v>88570000</v>
      </c>
      <c r="BD117" s="318">
        <v>3570000</v>
      </c>
      <c r="BE117" s="318">
        <v>22250000</v>
      </c>
      <c r="BF117" s="319">
        <v>0</v>
      </c>
      <c r="BG117" s="318">
        <v>3570000</v>
      </c>
      <c r="BH117" s="319">
        <v>0</v>
      </c>
      <c r="BI117" s="318">
        <v>3570000</v>
      </c>
      <c r="BJ117" s="319">
        <v>0</v>
      </c>
      <c r="BK117" s="318">
        <v>3570000</v>
      </c>
      <c r="BL117" s="319">
        <v>0</v>
      </c>
      <c r="BM117" s="318">
        <v>3570000</v>
      </c>
      <c r="BN117" s="319">
        <v>0</v>
      </c>
      <c r="BO117" s="319">
        <v>0</v>
      </c>
    </row>
    <row r="118" spans="1:67" s="333" customFormat="1" x14ac:dyDescent="0.25">
      <c r="A118" s="333" t="str">
        <f>+B118&amp;"-"&amp;C118&amp;"-"&amp;D118&amp;"-"&amp;E118&amp;"-"&amp;F118&amp;"-"&amp;G118&amp;"-"&amp;AV118</f>
        <v>A-2-0-4-21-1-10</v>
      </c>
      <c r="B118" s="334" t="str">
        <f t="shared" si="18"/>
        <v>A</v>
      </c>
      <c r="C118" s="334" t="str">
        <f t="shared" si="19"/>
        <v>2</v>
      </c>
      <c r="D118" s="334" t="str">
        <f t="shared" si="20"/>
        <v>0</v>
      </c>
      <c r="E118" s="334" t="str">
        <f t="shared" si="21"/>
        <v>4</v>
      </c>
      <c r="F118" s="334" t="str">
        <f t="shared" si="15"/>
        <v>21</v>
      </c>
      <c r="G118" s="334" t="str">
        <f t="shared" si="16"/>
        <v>1</v>
      </c>
      <c r="H118" s="334"/>
      <c r="I118" s="334"/>
      <c r="J118" s="334"/>
      <c r="K118" s="334"/>
      <c r="M118" s="347"/>
      <c r="N118" s="1601" t="s">
        <v>35</v>
      </c>
      <c r="O118" s="1984"/>
      <c r="P118" s="1601" t="s">
        <v>315</v>
      </c>
      <c r="Q118" s="1984"/>
      <c r="R118" s="1601" t="s">
        <v>313</v>
      </c>
      <c r="S118" s="1984"/>
      <c r="T118" s="1601" t="s">
        <v>316</v>
      </c>
      <c r="U118" s="1984"/>
      <c r="V118" s="1601" t="s">
        <v>334</v>
      </c>
      <c r="W118" s="1984"/>
      <c r="X118" s="1984"/>
      <c r="Y118" s="1601" t="s">
        <v>312</v>
      </c>
      <c r="Z118" s="1984"/>
      <c r="AA118" s="1984"/>
      <c r="AB118" s="1601"/>
      <c r="AC118" s="1984"/>
      <c r="AD118" s="1601"/>
      <c r="AE118" s="1984"/>
      <c r="AF118" s="1607" t="s">
        <v>106</v>
      </c>
      <c r="AG118" s="1984"/>
      <c r="AH118" s="1984"/>
      <c r="AI118" s="1984"/>
      <c r="AJ118" s="1984"/>
      <c r="AK118" s="1984"/>
      <c r="AL118" s="1984"/>
      <c r="AM118" s="1984"/>
      <c r="AN118" s="1601" t="s">
        <v>306</v>
      </c>
      <c r="AO118" s="1984"/>
      <c r="AP118" s="1984"/>
      <c r="AQ118" s="1984"/>
      <c r="AR118" s="1984"/>
      <c r="AS118" s="1601" t="s">
        <v>307</v>
      </c>
      <c r="AT118" s="1984"/>
      <c r="AU118" s="1984"/>
      <c r="AV118" s="335" t="s">
        <v>86</v>
      </c>
      <c r="AW118" s="1606" t="s">
        <v>308</v>
      </c>
      <c r="AX118" s="1984"/>
      <c r="AY118" s="1984"/>
      <c r="AZ118" s="1984"/>
      <c r="BA118" s="1984"/>
      <c r="BB118" s="1984"/>
      <c r="BC118" s="336">
        <v>13500000</v>
      </c>
      <c r="BD118" s="337">
        <v>0</v>
      </c>
      <c r="BE118" s="337">
        <v>13250000</v>
      </c>
      <c r="BF118" s="337">
        <v>0</v>
      </c>
      <c r="BG118" s="336">
        <v>0</v>
      </c>
      <c r="BH118" s="336">
        <v>0</v>
      </c>
      <c r="BI118" s="336">
        <v>0</v>
      </c>
      <c r="BJ118" s="336">
        <v>0</v>
      </c>
      <c r="BK118" s="336">
        <v>0</v>
      </c>
      <c r="BL118" s="337">
        <v>0</v>
      </c>
      <c r="BM118" s="336">
        <v>0</v>
      </c>
      <c r="BN118" s="337">
        <v>0</v>
      </c>
      <c r="BO118" s="336">
        <v>0</v>
      </c>
    </row>
    <row r="119" spans="1:67" s="333" customFormat="1" x14ac:dyDescent="0.25">
      <c r="A119" s="333" t="str">
        <f>+B119&amp;"-"&amp;C119&amp;"-"&amp;D119&amp;"-"&amp;E119&amp;"-"&amp;F119&amp;"-"&amp;G119&amp;"-"&amp;AV119</f>
        <v>A-2-0-4-21-4-10</v>
      </c>
      <c r="B119" s="334" t="str">
        <f t="shared" si="18"/>
        <v>A</v>
      </c>
      <c r="C119" s="334" t="str">
        <f t="shared" si="19"/>
        <v>2</v>
      </c>
      <c r="D119" s="334" t="str">
        <f t="shared" si="20"/>
        <v>0</v>
      </c>
      <c r="E119" s="334" t="str">
        <f t="shared" si="21"/>
        <v>4</v>
      </c>
      <c r="F119" s="334" t="str">
        <f t="shared" si="15"/>
        <v>21</v>
      </c>
      <c r="G119" s="334" t="str">
        <f t="shared" si="16"/>
        <v>4</v>
      </c>
      <c r="H119" s="334"/>
      <c r="I119" s="334"/>
      <c r="J119" s="334"/>
      <c r="K119" s="334"/>
      <c r="M119" s="347"/>
      <c r="N119" s="1601" t="s">
        <v>35</v>
      </c>
      <c r="O119" s="1984"/>
      <c r="P119" s="1601" t="s">
        <v>315</v>
      </c>
      <c r="Q119" s="1984"/>
      <c r="R119" s="1601" t="s">
        <v>313</v>
      </c>
      <c r="S119" s="1984"/>
      <c r="T119" s="1601" t="s">
        <v>316</v>
      </c>
      <c r="U119" s="1984"/>
      <c r="V119" s="1601" t="s">
        <v>334</v>
      </c>
      <c r="W119" s="1984"/>
      <c r="X119" s="1984"/>
      <c r="Y119" s="1601" t="s">
        <v>316</v>
      </c>
      <c r="Z119" s="1984"/>
      <c r="AA119" s="1984"/>
      <c r="AB119" s="1601"/>
      <c r="AC119" s="1984"/>
      <c r="AD119" s="1601"/>
      <c r="AE119" s="1984"/>
      <c r="AF119" s="1607" t="s">
        <v>107</v>
      </c>
      <c r="AG119" s="1984"/>
      <c r="AH119" s="1984"/>
      <c r="AI119" s="1984"/>
      <c r="AJ119" s="1984"/>
      <c r="AK119" s="1984"/>
      <c r="AL119" s="1984"/>
      <c r="AM119" s="1984"/>
      <c r="AN119" s="1601" t="s">
        <v>306</v>
      </c>
      <c r="AO119" s="1984"/>
      <c r="AP119" s="1984"/>
      <c r="AQ119" s="1984"/>
      <c r="AR119" s="1984"/>
      <c r="AS119" s="1601" t="s">
        <v>307</v>
      </c>
      <c r="AT119" s="1984"/>
      <c r="AU119" s="1984"/>
      <c r="AV119" s="335" t="s">
        <v>86</v>
      </c>
      <c r="AW119" s="1606" t="s">
        <v>308</v>
      </c>
      <c r="AX119" s="1984"/>
      <c r="AY119" s="1984"/>
      <c r="AZ119" s="1984"/>
      <c r="BA119" s="1984"/>
      <c r="BB119" s="1984"/>
      <c r="BC119" s="336">
        <v>4000000</v>
      </c>
      <c r="BD119" s="337">
        <v>0</v>
      </c>
      <c r="BE119" s="337">
        <v>4000000</v>
      </c>
      <c r="BF119" s="337">
        <v>0</v>
      </c>
      <c r="BG119" s="336">
        <v>0</v>
      </c>
      <c r="BH119" s="336">
        <v>0</v>
      </c>
      <c r="BI119" s="336">
        <v>0</v>
      </c>
      <c r="BJ119" s="336">
        <v>0</v>
      </c>
      <c r="BK119" s="336">
        <v>0</v>
      </c>
      <c r="BL119" s="337">
        <v>0</v>
      </c>
      <c r="BM119" s="336">
        <v>0</v>
      </c>
      <c r="BN119" s="337">
        <v>0</v>
      </c>
      <c r="BO119" s="336">
        <v>0</v>
      </c>
    </row>
    <row r="120" spans="1:67" s="333" customFormat="1" x14ac:dyDescent="0.25">
      <c r="A120" s="333" t="str">
        <f>+B120&amp;"-"&amp;C120&amp;"-"&amp;D120&amp;"-"&amp;E120&amp;"-"&amp;F120&amp;"-"&amp;G120&amp;"-"&amp;AV120</f>
        <v>A-2-0-4-21-5-10</v>
      </c>
      <c r="B120" s="334" t="str">
        <f t="shared" si="18"/>
        <v>A</v>
      </c>
      <c r="C120" s="334" t="str">
        <f t="shared" si="19"/>
        <v>2</v>
      </c>
      <c r="D120" s="334" t="str">
        <f t="shared" si="20"/>
        <v>0</v>
      </c>
      <c r="E120" s="334" t="str">
        <f t="shared" si="21"/>
        <v>4</v>
      </c>
      <c r="F120" s="334" t="str">
        <f t="shared" si="15"/>
        <v>21</v>
      </c>
      <c r="G120" s="334" t="str">
        <f t="shared" si="16"/>
        <v>5</v>
      </c>
      <c r="H120" s="334"/>
      <c r="I120" s="334"/>
      <c r="J120" s="334"/>
      <c r="K120" s="334"/>
      <c r="M120" s="347"/>
      <c r="N120" s="1601" t="s">
        <v>35</v>
      </c>
      <c r="O120" s="1984"/>
      <c r="P120" s="1601" t="s">
        <v>315</v>
      </c>
      <c r="Q120" s="1984"/>
      <c r="R120" s="1601" t="s">
        <v>313</v>
      </c>
      <c r="S120" s="1984"/>
      <c r="T120" s="1601" t="s">
        <v>316</v>
      </c>
      <c r="U120" s="1984"/>
      <c r="V120" s="1601" t="s">
        <v>334</v>
      </c>
      <c r="W120" s="1984"/>
      <c r="X120" s="1984"/>
      <c r="Y120" s="1601" t="s">
        <v>317</v>
      </c>
      <c r="Z120" s="1984"/>
      <c r="AA120" s="1984"/>
      <c r="AB120" s="1601"/>
      <c r="AC120" s="1984"/>
      <c r="AD120" s="1601"/>
      <c r="AE120" s="1984"/>
      <c r="AF120" s="1607" t="s">
        <v>108</v>
      </c>
      <c r="AG120" s="1984"/>
      <c r="AH120" s="1984"/>
      <c r="AI120" s="1984"/>
      <c r="AJ120" s="1984"/>
      <c r="AK120" s="1984"/>
      <c r="AL120" s="1984"/>
      <c r="AM120" s="1984"/>
      <c r="AN120" s="1601" t="s">
        <v>306</v>
      </c>
      <c r="AO120" s="1984"/>
      <c r="AP120" s="1984"/>
      <c r="AQ120" s="1984"/>
      <c r="AR120" s="1984"/>
      <c r="AS120" s="1601" t="s">
        <v>307</v>
      </c>
      <c r="AT120" s="1984"/>
      <c r="AU120" s="1984"/>
      <c r="AV120" s="335" t="s">
        <v>86</v>
      </c>
      <c r="AW120" s="1606" t="s">
        <v>308</v>
      </c>
      <c r="AX120" s="1984"/>
      <c r="AY120" s="1984"/>
      <c r="AZ120" s="1984"/>
      <c r="BA120" s="1984"/>
      <c r="BB120" s="1984"/>
      <c r="BC120" s="336">
        <v>66070000</v>
      </c>
      <c r="BD120" s="337">
        <v>3570000</v>
      </c>
      <c r="BE120" s="337">
        <v>0</v>
      </c>
      <c r="BF120" s="337">
        <v>0</v>
      </c>
      <c r="BG120" s="336">
        <v>3570000</v>
      </c>
      <c r="BH120" s="336">
        <v>0</v>
      </c>
      <c r="BI120" s="336">
        <v>3570000</v>
      </c>
      <c r="BJ120" s="336">
        <v>0</v>
      </c>
      <c r="BK120" s="336">
        <v>3570000</v>
      </c>
      <c r="BL120" s="337">
        <v>0</v>
      </c>
      <c r="BM120" s="336">
        <v>3570000</v>
      </c>
      <c r="BN120" s="337">
        <v>0</v>
      </c>
      <c r="BO120" s="336">
        <v>0</v>
      </c>
    </row>
    <row r="121" spans="1:67" s="333" customFormat="1" x14ac:dyDescent="0.25">
      <c r="A121" s="333" t="str">
        <f>+B121&amp;"-"&amp;C121&amp;"-"&amp;D121&amp;"-"&amp;E121&amp;"-"&amp;F121&amp;"-"&amp;G121&amp;"-"&amp;AV121</f>
        <v>A-2-0-4-21-8-10</v>
      </c>
      <c r="B121" s="334" t="str">
        <f t="shared" si="18"/>
        <v>A</v>
      </c>
      <c r="C121" s="334" t="str">
        <f t="shared" si="19"/>
        <v>2</v>
      </c>
      <c r="D121" s="334" t="str">
        <f t="shared" si="20"/>
        <v>0</v>
      </c>
      <c r="E121" s="334" t="str">
        <f t="shared" si="21"/>
        <v>4</v>
      </c>
      <c r="F121" s="334" t="str">
        <f t="shared" si="15"/>
        <v>21</v>
      </c>
      <c r="G121" s="334" t="str">
        <f t="shared" si="16"/>
        <v>8</v>
      </c>
      <c r="H121" s="334"/>
      <c r="I121" s="334"/>
      <c r="J121" s="334"/>
      <c r="K121" s="334"/>
      <c r="M121" s="347"/>
      <c r="N121" s="1601" t="s">
        <v>35</v>
      </c>
      <c r="O121" s="1984"/>
      <c r="P121" s="1601" t="s">
        <v>315</v>
      </c>
      <c r="Q121" s="1984"/>
      <c r="R121" s="1601" t="s">
        <v>313</v>
      </c>
      <c r="S121" s="1984"/>
      <c r="T121" s="1601" t="s">
        <v>316</v>
      </c>
      <c r="U121" s="1984"/>
      <c r="V121" s="1601" t="s">
        <v>334</v>
      </c>
      <c r="W121" s="1984"/>
      <c r="X121" s="1984"/>
      <c r="Y121" s="1601" t="s">
        <v>327</v>
      </c>
      <c r="Z121" s="1984"/>
      <c r="AA121" s="1984"/>
      <c r="AB121" s="1601"/>
      <c r="AC121" s="1984"/>
      <c r="AD121" s="1601"/>
      <c r="AE121" s="1984"/>
      <c r="AF121" s="1607" t="s">
        <v>109</v>
      </c>
      <c r="AG121" s="1984"/>
      <c r="AH121" s="1984"/>
      <c r="AI121" s="1984"/>
      <c r="AJ121" s="1984"/>
      <c r="AK121" s="1984"/>
      <c r="AL121" s="1984"/>
      <c r="AM121" s="1984"/>
      <c r="AN121" s="1601" t="s">
        <v>306</v>
      </c>
      <c r="AO121" s="1984"/>
      <c r="AP121" s="1984"/>
      <c r="AQ121" s="1984"/>
      <c r="AR121" s="1984"/>
      <c r="AS121" s="1601" t="s">
        <v>307</v>
      </c>
      <c r="AT121" s="1984"/>
      <c r="AU121" s="1984"/>
      <c r="AV121" s="335" t="s">
        <v>86</v>
      </c>
      <c r="AW121" s="1606" t="s">
        <v>308</v>
      </c>
      <c r="AX121" s="1984"/>
      <c r="AY121" s="1984"/>
      <c r="AZ121" s="1984"/>
      <c r="BA121" s="1984"/>
      <c r="BB121" s="1984"/>
      <c r="BC121" s="336">
        <v>5000000</v>
      </c>
      <c r="BD121" s="337">
        <v>0</v>
      </c>
      <c r="BE121" s="337">
        <v>5000000</v>
      </c>
      <c r="BF121" s="337">
        <v>0</v>
      </c>
      <c r="BG121" s="336">
        <v>0</v>
      </c>
      <c r="BH121" s="336">
        <v>0</v>
      </c>
      <c r="BI121" s="336">
        <v>0</v>
      </c>
      <c r="BJ121" s="336">
        <v>0</v>
      </c>
      <c r="BK121" s="336">
        <v>0</v>
      </c>
      <c r="BL121" s="337">
        <v>0</v>
      </c>
      <c r="BM121" s="336">
        <v>0</v>
      </c>
      <c r="BN121" s="337">
        <v>0</v>
      </c>
      <c r="BO121" s="336">
        <v>0</v>
      </c>
    </row>
    <row r="122" spans="1:67" x14ac:dyDescent="0.25">
      <c r="B122" s="327" t="str">
        <f t="shared" si="18"/>
        <v>A</v>
      </c>
      <c r="C122" s="327" t="str">
        <f t="shared" si="19"/>
        <v>2</v>
      </c>
      <c r="D122" s="327" t="str">
        <f t="shared" si="20"/>
        <v>0</v>
      </c>
      <c r="E122" s="327" t="str">
        <f t="shared" si="21"/>
        <v>4</v>
      </c>
      <c r="F122" s="327" t="str">
        <f t="shared" si="15"/>
        <v>40</v>
      </c>
      <c r="G122" s="327">
        <f t="shared" si="16"/>
        <v>0</v>
      </c>
      <c r="N122" s="1603" t="s">
        <v>35</v>
      </c>
      <c r="O122" s="1889"/>
      <c r="P122" s="1603" t="s">
        <v>315</v>
      </c>
      <c r="Q122" s="1889"/>
      <c r="R122" s="1603" t="s">
        <v>313</v>
      </c>
      <c r="S122" s="1889"/>
      <c r="T122" s="1603" t="s">
        <v>316</v>
      </c>
      <c r="U122" s="1889"/>
      <c r="V122" s="1603" t="s">
        <v>340</v>
      </c>
      <c r="W122" s="1889"/>
      <c r="X122" s="1889"/>
      <c r="Y122" s="1603"/>
      <c r="Z122" s="1889"/>
      <c r="AA122" s="1889"/>
      <c r="AB122" s="1603"/>
      <c r="AC122" s="1889"/>
      <c r="AD122" s="1603"/>
      <c r="AE122" s="1889"/>
      <c r="AF122" s="1605" t="s">
        <v>341</v>
      </c>
      <c r="AG122" s="1889"/>
      <c r="AH122" s="1889"/>
      <c r="AI122" s="1889"/>
      <c r="AJ122" s="1889"/>
      <c r="AK122" s="1889"/>
      <c r="AL122" s="1889"/>
      <c r="AM122" s="1889"/>
      <c r="AN122" s="1603" t="s">
        <v>306</v>
      </c>
      <c r="AO122" s="1889"/>
      <c r="AP122" s="1889"/>
      <c r="AQ122" s="1889"/>
      <c r="AR122" s="1889"/>
      <c r="AS122" s="1603" t="s">
        <v>307</v>
      </c>
      <c r="AT122" s="1889"/>
      <c r="AU122" s="1889"/>
      <c r="AV122" s="317" t="s">
        <v>86</v>
      </c>
      <c r="AW122" s="1604" t="s">
        <v>308</v>
      </c>
      <c r="AX122" s="1889"/>
      <c r="AY122" s="1889"/>
      <c r="AZ122" s="1889"/>
      <c r="BA122" s="1889"/>
      <c r="BB122" s="1889"/>
      <c r="BC122" s="318">
        <v>21880000</v>
      </c>
      <c r="BD122" s="319">
        <v>0</v>
      </c>
      <c r="BE122" s="318">
        <v>21487200</v>
      </c>
      <c r="BF122" s="319">
        <v>0</v>
      </c>
      <c r="BG122" s="319">
        <v>0</v>
      </c>
      <c r="BH122" s="319">
        <v>0</v>
      </c>
      <c r="BI122" s="319">
        <v>0</v>
      </c>
      <c r="BJ122" s="319">
        <v>0</v>
      </c>
      <c r="BK122" s="319">
        <v>0</v>
      </c>
      <c r="BL122" s="319">
        <v>0</v>
      </c>
      <c r="BM122" s="319">
        <v>0</v>
      </c>
      <c r="BN122" s="319">
        <v>0</v>
      </c>
      <c r="BO122" s="319">
        <v>0</v>
      </c>
    </row>
    <row r="123" spans="1:67" s="333" customFormat="1" x14ac:dyDescent="0.25">
      <c r="A123" s="333" t="str">
        <f>+B123&amp;"-"&amp;C123&amp;"-"&amp;D123&amp;"-"&amp;E123&amp;"-"&amp;F123&amp;"-"&amp;G123&amp;"-"&amp;AV123</f>
        <v>A-2-0-4-40-15-10</v>
      </c>
      <c r="B123" s="334" t="str">
        <f t="shared" si="18"/>
        <v>A</v>
      </c>
      <c r="C123" s="334" t="str">
        <f t="shared" si="19"/>
        <v>2</v>
      </c>
      <c r="D123" s="334" t="str">
        <f t="shared" si="20"/>
        <v>0</v>
      </c>
      <c r="E123" s="334" t="str">
        <f t="shared" si="21"/>
        <v>4</v>
      </c>
      <c r="F123" s="334" t="str">
        <f t="shared" si="15"/>
        <v>40</v>
      </c>
      <c r="G123" s="334" t="str">
        <f t="shared" si="16"/>
        <v>15</v>
      </c>
      <c r="H123" s="334"/>
      <c r="I123" s="334"/>
      <c r="J123" s="334"/>
      <c r="K123" s="334"/>
      <c r="M123" s="347"/>
      <c r="N123" s="1601" t="s">
        <v>35</v>
      </c>
      <c r="O123" s="1984"/>
      <c r="P123" s="1601" t="s">
        <v>315</v>
      </c>
      <c r="Q123" s="1984"/>
      <c r="R123" s="1601" t="s">
        <v>313</v>
      </c>
      <c r="S123" s="1984"/>
      <c r="T123" s="1601" t="s">
        <v>316</v>
      </c>
      <c r="U123" s="1984"/>
      <c r="V123" s="1601" t="s">
        <v>340</v>
      </c>
      <c r="W123" s="1984"/>
      <c r="X123" s="1984"/>
      <c r="Y123" s="1601" t="s">
        <v>319</v>
      </c>
      <c r="Z123" s="1984"/>
      <c r="AA123" s="1984"/>
      <c r="AB123" s="1601"/>
      <c r="AC123" s="1984"/>
      <c r="AD123" s="1601"/>
      <c r="AE123" s="1984"/>
      <c r="AF123" s="1607" t="s">
        <v>207</v>
      </c>
      <c r="AG123" s="1984"/>
      <c r="AH123" s="1984"/>
      <c r="AI123" s="1984"/>
      <c r="AJ123" s="1984"/>
      <c r="AK123" s="1984"/>
      <c r="AL123" s="1984"/>
      <c r="AM123" s="1984"/>
      <c r="AN123" s="1601" t="s">
        <v>306</v>
      </c>
      <c r="AO123" s="1984"/>
      <c r="AP123" s="1984"/>
      <c r="AQ123" s="1984"/>
      <c r="AR123" s="1984"/>
      <c r="AS123" s="1601" t="s">
        <v>307</v>
      </c>
      <c r="AT123" s="1984"/>
      <c r="AU123" s="1984"/>
      <c r="AV123" s="335" t="s">
        <v>86</v>
      </c>
      <c r="AW123" s="1606" t="s">
        <v>308</v>
      </c>
      <c r="AX123" s="1984"/>
      <c r="AY123" s="1984"/>
      <c r="AZ123" s="1984"/>
      <c r="BA123" s="1984"/>
      <c r="BB123" s="1984"/>
      <c r="BC123" s="336">
        <v>21880000</v>
      </c>
      <c r="BD123" s="337">
        <v>0</v>
      </c>
      <c r="BE123" s="337">
        <v>21487200</v>
      </c>
      <c r="BF123" s="337">
        <v>0</v>
      </c>
      <c r="BG123" s="336">
        <v>0</v>
      </c>
      <c r="BH123" s="336">
        <v>0</v>
      </c>
      <c r="BI123" s="336">
        <v>0</v>
      </c>
      <c r="BJ123" s="336">
        <v>0</v>
      </c>
      <c r="BK123" s="336">
        <v>0</v>
      </c>
      <c r="BL123" s="337">
        <v>0</v>
      </c>
      <c r="BM123" s="336">
        <v>0</v>
      </c>
      <c r="BN123" s="337">
        <v>0</v>
      </c>
      <c r="BO123" s="336">
        <v>0</v>
      </c>
    </row>
    <row r="124" spans="1:67" x14ac:dyDescent="0.25">
      <c r="B124" s="327" t="str">
        <f t="shared" si="18"/>
        <v>A</v>
      </c>
      <c r="C124" s="327" t="str">
        <f t="shared" si="19"/>
        <v>2</v>
      </c>
      <c r="D124" s="327" t="str">
        <f t="shared" si="20"/>
        <v>0</v>
      </c>
      <c r="E124" s="327" t="str">
        <f t="shared" si="21"/>
        <v>4</v>
      </c>
      <c r="F124" s="327" t="str">
        <f t="shared" si="15"/>
        <v>41</v>
      </c>
      <c r="G124" s="327">
        <f t="shared" si="16"/>
        <v>0</v>
      </c>
      <c r="N124" s="1603" t="s">
        <v>35</v>
      </c>
      <c r="O124" s="1889"/>
      <c r="P124" s="1603" t="s">
        <v>315</v>
      </c>
      <c r="Q124" s="1889"/>
      <c r="R124" s="1603" t="s">
        <v>313</v>
      </c>
      <c r="S124" s="1889"/>
      <c r="T124" s="1603" t="s">
        <v>316</v>
      </c>
      <c r="U124" s="1889"/>
      <c r="V124" s="1603" t="s">
        <v>342</v>
      </c>
      <c r="W124" s="1889"/>
      <c r="X124" s="1889"/>
      <c r="Y124" s="1603"/>
      <c r="Z124" s="1889"/>
      <c r="AA124" s="1889"/>
      <c r="AB124" s="1603"/>
      <c r="AC124" s="1889"/>
      <c r="AD124" s="1603"/>
      <c r="AE124" s="1889"/>
      <c r="AF124" s="1605" t="s">
        <v>110</v>
      </c>
      <c r="AG124" s="1889"/>
      <c r="AH124" s="1889"/>
      <c r="AI124" s="1889"/>
      <c r="AJ124" s="1889"/>
      <c r="AK124" s="1889"/>
      <c r="AL124" s="1889"/>
      <c r="AM124" s="1889"/>
      <c r="AN124" s="1603" t="s">
        <v>306</v>
      </c>
      <c r="AO124" s="1889"/>
      <c r="AP124" s="1889"/>
      <c r="AQ124" s="1889"/>
      <c r="AR124" s="1889"/>
      <c r="AS124" s="1603" t="s">
        <v>307</v>
      </c>
      <c r="AT124" s="1889"/>
      <c r="AU124" s="1889"/>
      <c r="AV124" s="317" t="s">
        <v>86</v>
      </c>
      <c r="AW124" s="1604" t="s">
        <v>308</v>
      </c>
      <c r="AX124" s="1889"/>
      <c r="AY124" s="1889"/>
      <c r="AZ124" s="1889"/>
      <c r="BA124" s="1889"/>
      <c r="BB124" s="1889"/>
      <c r="BC124" s="318">
        <v>32000000</v>
      </c>
      <c r="BD124" s="319">
        <v>0</v>
      </c>
      <c r="BE124" s="318">
        <v>13384538</v>
      </c>
      <c r="BF124" s="319">
        <v>0</v>
      </c>
      <c r="BG124" s="319">
        <v>0</v>
      </c>
      <c r="BH124" s="319">
        <v>0</v>
      </c>
      <c r="BI124" s="319">
        <v>0</v>
      </c>
      <c r="BJ124" s="319">
        <v>0</v>
      </c>
      <c r="BK124" s="319">
        <v>0</v>
      </c>
      <c r="BL124" s="319">
        <v>0</v>
      </c>
      <c r="BM124" s="319">
        <v>0</v>
      </c>
      <c r="BN124" s="319">
        <v>0</v>
      </c>
      <c r="BO124" s="319">
        <v>0</v>
      </c>
    </row>
    <row r="125" spans="1:67" s="333" customFormat="1" x14ac:dyDescent="0.25">
      <c r="A125" s="333" t="str">
        <f>+B125&amp;"-"&amp;C125&amp;"-"&amp;D125&amp;"-"&amp;E125&amp;"-"&amp;F125&amp;"-"&amp;G125&amp;"-"&amp;AV125</f>
        <v>A-2-0-4-41-2-10</v>
      </c>
      <c r="B125" s="334" t="str">
        <f t="shared" si="18"/>
        <v>A</v>
      </c>
      <c r="C125" s="334" t="str">
        <f t="shared" si="19"/>
        <v>2</v>
      </c>
      <c r="D125" s="334" t="str">
        <f t="shared" si="20"/>
        <v>0</v>
      </c>
      <c r="E125" s="334" t="str">
        <f t="shared" si="21"/>
        <v>4</v>
      </c>
      <c r="F125" s="334" t="str">
        <f t="shared" si="15"/>
        <v>41</v>
      </c>
      <c r="G125" s="334" t="str">
        <f t="shared" si="16"/>
        <v>2</v>
      </c>
      <c r="H125" s="334"/>
      <c r="I125" s="334"/>
      <c r="J125" s="334"/>
      <c r="K125" s="334"/>
      <c r="M125" s="347"/>
      <c r="N125" s="1601" t="s">
        <v>35</v>
      </c>
      <c r="O125" s="1984"/>
      <c r="P125" s="1601" t="s">
        <v>315</v>
      </c>
      <c r="Q125" s="1984"/>
      <c r="R125" s="1601" t="s">
        <v>313</v>
      </c>
      <c r="S125" s="1984"/>
      <c r="T125" s="1601" t="s">
        <v>316</v>
      </c>
      <c r="U125" s="1984"/>
      <c r="V125" s="1601" t="s">
        <v>342</v>
      </c>
      <c r="W125" s="1984"/>
      <c r="X125" s="1984"/>
      <c r="Y125" s="1601" t="s">
        <v>315</v>
      </c>
      <c r="Z125" s="1984"/>
      <c r="AA125" s="1984"/>
      <c r="AB125" s="1601"/>
      <c r="AC125" s="1984"/>
      <c r="AD125" s="1601"/>
      <c r="AE125" s="1984"/>
      <c r="AF125" s="1607" t="s">
        <v>111</v>
      </c>
      <c r="AG125" s="1984"/>
      <c r="AH125" s="1984"/>
      <c r="AI125" s="1984"/>
      <c r="AJ125" s="1984"/>
      <c r="AK125" s="1984"/>
      <c r="AL125" s="1984"/>
      <c r="AM125" s="1984"/>
      <c r="AN125" s="1601" t="s">
        <v>306</v>
      </c>
      <c r="AO125" s="1984"/>
      <c r="AP125" s="1984"/>
      <c r="AQ125" s="1984"/>
      <c r="AR125" s="1984"/>
      <c r="AS125" s="1601" t="s">
        <v>307</v>
      </c>
      <c r="AT125" s="1984"/>
      <c r="AU125" s="1984"/>
      <c r="AV125" s="335" t="s">
        <v>86</v>
      </c>
      <c r="AW125" s="1606" t="s">
        <v>308</v>
      </c>
      <c r="AX125" s="1984"/>
      <c r="AY125" s="1984"/>
      <c r="AZ125" s="1984"/>
      <c r="BA125" s="1984"/>
      <c r="BB125" s="1984"/>
      <c r="BC125" s="336">
        <v>12000000</v>
      </c>
      <c r="BD125" s="337">
        <v>0</v>
      </c>
      <c r="BE125" s="337">
        <v>12000000</v>
      </c>
      <c r="BF125" s="337">
        <v>0</v>
      </c>
      <c r="BG125" s="336">
        <v>0</v>
      </c>
      <c r="BH125" s="336">
        <v>0</v>
      </c>
      <c r="BI125" s="336">
        <v>0</v>
      </c>
      <c r="BJ125" s="336">
        <v>0</v>
      </c>
      <c r="BK125" s="336">
        <v>0</v>
      </c>
      <c r="BL125" s="337">
        <v>0</v>
      </c>
      <c r="BM125" s="336">
        <v>0</v>
      </c>
      <c r="BN125" s="337">
        <v>0</v>
      </c>
      <c r="BO125" s="336">
        <v>0</v>
      </c>
    </row>
    <row r="126" spans="1:67" s="333" customFormat="1" x14ac:dyDescent="0.25">
      <c r="A126" s="333" t="str">
        <f>+B126&amp;"-"&amp;C126&amp;"-"&amp;D126&amp;"-"&amp;E126&amp;"-"&amp;F126&amp;"-"&amp;G126&amp;"-"&amp;AV126</f>
        <v>A-2-0-4-41-5-10</v>
      </c>
      <c r="B126" s="334" t="str">
        <f t="shared" si="18"/>
        <v>A</v>
      </c>
      <c r="C126" s="334" t="str">
        <f t="shared" si="19"/>
        <v>2</v>
      </c>
      <c r="D126" s="334" t="str">
        <f t="shared" si="20"/>
        <v>0</v>
      </c>
      <c r="E126" s="334" t="str">
        <f t="shared" si="21"/>
        <v>4</v>
      </c>
      <c r="F126" s="334" t="str">
        <f t="shared" si="15"/>
        <v>41</v>
      </c>
      <c r="G126" s="334" t="str">
        <f t="shared" si="16"/>
        <v>5</v>
      </c>
      <c r="H126" s="334"/>
      <c r="I126" s="334"/>
      <c r="J126" s="334"/>
      <c r="K126" s="334"/>
      <c r="M126" s="347"/>
      <c r="N126" s="1601" t="s">
        <v>35</v>
      </c>
      <c r="O126" s="1984"/>
      <c r="P126" s="1601" t="s">
        <v>315</v>
      </c>
      <c r="Q126" s="1984"/>
      <c r="R126" s="1601" t="s">
        <v>313</v>
      </c>
      <c r="S126" s="1984"/>
      <c r="T126" s="1601" t="s">
        <v>316</v>
      </c>
      <c r="U126" s="1984"/>
      <c r="V126" s="1601" t="s">
        <v>342</v>
      </c>
      <c r="W126" s="1984"/>
      <c r="X126" s="1984"/>
      <c r="Y126" s="1601" t="s">
        <v>317</v>
      </c>
      <c r="Z126" s="1984"/>
      <c r="AA126" s="1984"/>
      <c r="AB126" s="1601"/>
      <c r="AC126" s="1984"/>
      <c r="AD126" s="1601"/>
      <c r="AE126" s="1984"/>
      <c r="AF126" s="1607" t="s">
        <v>112</v>
      </c>
      <c r="AG126" s="1984"/>
      <c r="AH126" s="1984"/>
      <c r="AI126" s="1984"/>
      <c r="AJ126" s="1984"/>
      <c r="AK126" s="1984"/>
      <c r="AL126" s="1984"/>
      <c r="AM126" s="1984"/>
      <c r="AN126" s="1601" t="s">
        <v>306</v>
      </c>
      <c r="AO126" s="1984"/>
      <c r="AP126" s="1984"/>
      <c r="AQ126" s="1984"/>
      <c r="AR126" s="1984"/>
      <c r="AS126" s="1601" t="s">
        <v>307</v>
      </c>
      <c r="AT126" s="1984"/>
      <c r="AU126" s="1984"/>
      <c r="AV126" s="335" t="s">
        <v>86</v>
      </c>
      <c r="AW126" s="1606" t="s">
        <v>308</v>
      </c>
      <c r="AX126" s="1984"/>
      <c r="AY126" s="1984"/>
      <c r="AZ126" s="1984"/>
      <c r="BA126" s="1984"/>
      <c r="BB126" s="1984"/>
      <c r="BC126" s="336">
        <v>5000000</v>
      </c>
      <c r="BD126" s="337">
        <v>0</v>
      </c>
      <c r="BE126" s="337">
        <v>1384538</v>
      </c>
      <c r="BF126" s="337">
        <v>0</v>
      </c>
      <c r="BG126" s="336">
        <v>0</v>
      </c>
      <c r="BH126" s="336">
        <v>0</v>
      </c>
      <c r="BI126" s="336">
        <v>0</v>
      </c>
      <c r="BJ126" s="336">
        <v>0</v>
      </c>
      <c r="BK126" s="336">
        <v>0</v>
      </c>
      <c r="BL126" s="337">
        <v>0</v>
      </c>
      <c r="BM126" s="336">
        <v>0</v>
      </c>
      <c r="BN126" s="337">
        <v>0</v>
      </c>
      <c r="BO126" s="336">
        <v>0</v>
      </c>
    </row>
    <row r="127" spans="1:67" s="333" customFormat="1" x14ac:dyDescent="0.25">
      <c r="A127" s="333" t="str">
        <f>+B127&amp;"-"&amp;C127&amp;"-"&amp;D127&amp;"-"&amp;E127&amp;"-"&amp;F127&amp;"-"&amp;G127&amp;"-"&amp;AV127</f>
        <v>A-2-0-4-41-13-10</v>
      </c>
      <c r="B127" s="334" t="str">
        <f t="shared" si="18"/>
        <v>A</v>
      </c>
      <c r="C127" s="334" t="str">
        <f t="shared" si="19"/>
        <v>2</v>
      </c>
      <c r="D127" s="334" t="str">
        <f t="shared" si="20"/>
        <v>0</v>
      </c>
      <c r="E127" s="334" t="str">
        <f t="shared" si="21"/>
        <v>4</v>
      </c>
      <c r="F127" s="334" t="str">
        <f t="shared" si="15"/>
        <v>41</v>
      </c>
      <c r="G127" s="334" t="str">
        <f t="shared" si="16"/>
        <v>13</v>
      </c>
      <c r="H127" s="334"/>
      <c r="I127" s="334"/>
      <c r="J127" s="334"/>
      <c r="K127" s="334"/>
      <c r="M127" s="347"/>
      <c r="N127" s="1601" t="s">
        <v>35</v>
      </c>
      <c r="O127" s="1984"/>
      <c r="P127" s="1601" t="s">
        <v>315</v>
      </c>
      <c r="Q127" s="1984"/>
      <c r="R127" s="1601" t="s">
        <v>313</v>
      </c>
      <c r="S127" s="1984"/>
      <c r="T127" s="1601" t="s">
        <v>316</v>
      </c>
      <c r="U127" s="1984"/>
      <c r="V127" s="1601" t="s">
        <v>342</v>
      </c>
      <c r="W127" s="1984"/>
      <c r="X127" s="1984"/>
      <c r="Y127" s="1601" t="s">
        <v>336</v>
      </c>
      <c r="Z127" s="1984"/>
      <c r="AA127" s="1984"/>
      <c r="AB127" s="1601"/>
      <c r="AC127" s="1984"/>
      <c r="AD127" s="1601"/>
      <c r="AE127" s="1984"/>
      <c r="AF127" s="1607" t="s">
        <v>110</v>
      </c>
      <c r="AG127" s="1984"/>
      <c r="AH127" s="1984"/>
      <c r="AI127" s="1984"/>
      <c r="AJ127" s="1984"/>
      <c r="AK127" s="1984"/>
      <c r="AL127" s="1984"/>
      <c r="AM127" s="1984"/>
      <c r="AN127" s="1601" t="s">
        <v>306</v>
      </c>
      <c r="AO127" s="1984"/>
      <c r="AP127" s="1984"/>
      <c r="AQ127" s="1984"/>
      <c r="AR127" s="1984"/>
      <c r="AS127" s="1601" t="s">
        <v>307</v>
      </c>
      <c r="AT127" s="1984"/>
      <c r="AU127" s="1984"/>
      <c r="AV127" s="335" t="s">
        <v>86</v>
      </c>
      <c r="AW127" s="1606" t="s">
        <v>308</v>
      </c>
      <c r="AX127" s="1984"/>
      <c r="AY127" s="1984"/>
      <c r="AZ127" s="1984"/>
      <c r="BA127" s="1984"/>
      <c r="BB127" s="1984"/>
      <c r="BC127" s="336">
        <v>15000000</v>
      </c>
      <c r="BD127" s="337">
        <v>0</v>
      </c>
      <c r="BE127" s="337">
        <v>0</v>
      </c>
      <c r="BF127" s="337">
        <v>0</v>
      </c>
      <c r="BG127" s="336">
        <v>0</v>
      </c>
      <c r="BH127" s="336">
        <v>0</v>
      </c>
      <c r="BI127" s="336">
        <v>0</v>
      </c>
      <c r="BJ127" s="336">
        <v>0</v>
      </c>
      <c r="BK127" s="336">
        <v>0</v>
      </c>
      <c r="BL127" s="337">
        <v>0</v>
      </c>
      <c r="BM127" s="336">
        <v>0</v>
      </c>
      <c r="BN127" s="337">
        <v>0</v>
      </c>
      <c r="BO127" s="336">
        <v>0</v>
      </c>
    </row>
    <row r="128" spans="1:67" ht="15.6" customHeight="1" x14ac:dyDescent="0.25">
      <c r="N128" s="1603" t="s">
        <v>35</v>
      </c>
      <c r="O128" s="1889"/>
      <c r="P128" s="1603" t="s">
        <v>322</v>
      </c>
      <c r="Q128" s="1889"/>
      <c r="R128" s="1603"/>
      <c r="S128" s="1889"/>
      <c r="T128" s="1603"/>
      <c r="U128" s="1889"/>
      <c r="V128" s="1603"/>
      <c r="W128" s="1889"/>
      <c r="X128" s="1889"/>
      <c r="Y128" s="1603"/>
      <c r="Z128" s="1889"/>
      <c r="AA128" s="1889"/>
      <c r="AB128" s="1603"/>
      <c r="AC128" s="1889"/>
      <c r="AD128" s="1603"/>
      <c r="AE128" s="1889"/>
      <c r="AF128" s="1605" t="s">
        <v>26</v>
      </c>
      <c r="AG128" s="1889"/>
      <c r="AH128" s="1889"/>
      <c r="AI128" s="1889"/>
      <c r="AJ128" s="1889"/>
      <c r="AK128" s="1889"/>
      <c r="AL128" s="1889"/>
      <c r="AM128" s="1889"/>
      <c r="AN128" s="1603" t="s">
        <v>306</v>
      </c>
      <c r="AO128" s="1889"/>
      <c r="AP128" s="1889"/>
      <c r="AQ128" s="1889"/>
      <c r="AR128" s="1889"/>
      <c r="AS128" s="1603" t="s">
        <v>307</v>
      </c>
      <c r="AT128" s="1889"/>
      <c r="AU128" s="1889"/>
      <c r="AV128" s="317" t="s">
        <v>86</v>
      </c>
      <c r="AW128" s="1604" t="s">
        <v>308</v>
      </c>
      <c r="AX128" s="1889"/>
      <c r="AY128" s="1889"/>
      <c r="AZ128" s="1889"/>
      <c r="BA128" s="1889"/>
      <c r="BB128" s="1889"/>
      <c r="BC128" s="318">
        <v>203324200000</v>
      </c>
      <c r="BD128" s="318">
        <v>23500000</v>
      </c>
      <c r="BE128" s="318">
        <v>672700000</v>
      </c>
      <c r="BF128" s="318">
        <v>-420000000</v>
      </c>
      <c r="BG128" s="318">
        <v>4698867212</v>
      </c>
      <c r="BH128" s="318">
        <v>-4675367212</v>
      </c>
      <c r="BI128" s="318">
        <v>15277325176</v>
      </c>
      <c r="BJ128" s="318">
        <v>-10578457964</v>
      </c>
      <c r="BK128" s="318">
        <v>15268569679</v>
      </c>
      <c r="BL128" s="318">
        <v>8755497</v>
      </c>
      <c r="BM128" s="318">
        <v>15268569679</v>
      </c>
      <c r="BN128" s="319">
        <v>0</v>
      </c>
      <c r="BO128" s="318">
        <v>2512080</v>
      </c>
    </row>
    <row r="129" spans="1:67" x14ac:dyDescent="0.25">
      <c r="N129" s="1603" t="s">
        <v>35</v>
      </c>
      <c r="O129" s="1889"/>
      <c r="P129" s="1603" t="s">
        <v>322</v>
      </c>
      <c r="Q129" s="1889"/>
      <c r="R129" s="1603"/>
      <c r="S129" s="1889"/>
      <c r="T129" s="1603"/>
      <c r="U129" s="1889"/>
      <c r="V129" s="1603"/>
      <c r="W129" s="1889"/>
      <c r="X129" s="1889"/>
      <c r="Y129" s="1603"/>
      <c r="Z129" s="1889"/>
      <c r="AA129" s="1889"/>
      <c r="AB129" s="1603"/>
      <c r="AC129" s="1889"/>
      <c r="AD129" s="1603"/>
      <c r="AE129" s="1889"/>
      <c r="AF129" s="1605" t="s">
        <v>26</v>
      </c>
      <c r="AG129" s="1889"/>
      <c r="AH129" s="1889"/>
      <c r="AI129" s="1889"/>
      <c r="AJ129" s="1889"/>
      <c r="AK129" s="1889"/>
      <c r="AL129" s="1889"/>
      <c r="AM129" s="1889"/>
      <c r="AN129" s="1603" t="s">
        <v>306</v>
      </c>
      <c r="AO129" s="1889"/>
      <c r="AP129" s="1889"/>
      <c r="AQ129" s="1889"/>
      <c r="AR129" s="1889"/>
      <c r="AS129" s="1603" t="s">
        <v>309</v>
      </c>
      <c r="AT129" s="1889"/>
      <c r="AU129" s="1889"/>
      <c r="AV129" s="317" t="s">
        <v>101</v>
      </c>
      <c r="AW129" s="1604" t="s">
        <v>310</v>
      </c>
      <c r="AX129" s="1889"/>
      <c r="AY129" s="1889"/>
      <c r="AZ129" s="1889"/>
      <c r="BA129" s="1889"/>
      <c r="BB129" s="1889"/>
      <c r="BC129" s="318">
        <v>519000000</v>
      </c>
      <c r="BD129" s="319">
        <v>0</v>
      </c>
      <c r="BE129" s="318">
        <v>519000000</v>
      </c>
      <c r="BF129" s="319">
        <v>0</v>
      </c>
      <c r="BG129" s="319">
        <v>0</v>
      </c>
      <c r="BH129" s="319">
        <v>0</v>
      </c>
      <c r="BI129" s="319">
        <v>0</v>
      </c>
      <c r="BJ129" s="319">
        <v>0</v>
      </c>
      <c r="BK129" s="319">
        <v>0</v>
      </c>
      <c r="BL129" s="319">
        <v>0</v>
      </c>
      <c r="BM129" s="319">
        <v>0</v>
      </c>
      <c r="BN129" s="319">
        <v>0</v>
      </c>
      <c r="BO129" s="319">
        <v>0</v>
      </c>
    </row>
    <row r="130" spans="1:67" ht="14.45" customHeight="1" x14ac:dyDescent="0.25">
      <c r="N130" s="1603" t="s">
        <v>35</v>
      </c>
      <c r="O130" s="1889"/>
      <c r="P130" s="1603" t="s">
        <v>322</v>
      </c>
      <c r="Q130" s="1889"/>
      <c r="R130" s="1603"/>
      <c r="S130" s="1889"/>
      <c r="T130" s="1603"/>
      <c r="U130" s="1889"/>
      <c r="V130" s="1603"/>
      <c r="W130" s="1889"/>
      <c r="X130" s="1889"/>
      <c r="Y130" s="1603"/>
      <c r="Z130" s="1889"/>
      <c r="AA130" s="1889"/>
      <c r="AB130" s="1603"/>
      <c r="AC130" s="1889"/>
      <c r="AD130" s="1603"/>
      <c r="AE130" s="1889"/>
      <c r="AF130" s="1605" t="s">
        <v>26</v>
      </c>
      <c r="AG130" s="1889"/>
      <c r="AH130" s="1889"/>
      <c r="AI130" s="1889"/>
      <c r="AJ130" s="1889"/>
      <c r="AK130" s="1889"/>
      <c r="AL130" s="1889"/>
      <c r="AM130" s="1889"/>
      <c r="AN130" s="1603" t="s">
        <v>306</v>
      </c>
      <c r="AO130" s="1889"/>
      <c r="AP130" s="1889"/>
      <c r="AQ130" s="1889"/>
      <c r="AR130" s="1889"/>
      <c r="AS130" s="1603" t="s">
        <v>309</v>
      </c>
      <c r="AT130" s="1889"/>
      <c r="AU130" s="1889"/>
      <c r="AV130" s="317" t="s">
        <v>44</v>
      </c>
      <c r="AW130" s="1604" t="s">
        <v>311</v>
      </c>
      <c r="AX130" s="1889"/>
      <c r="AY130" s="1889"/>
      <c r="AZ130" s="1889"/>
      <c r="BA130" s="1889"/>
      <c r="BB130" s="1889"/>
      <c r="BC130" s="318">
        <v>66513900000</v>
      </c>
      <c r="BD130" s="318">
        <v>1564844945</v>
      </c>
      <c r="BE130" s="318">
        <v>46452914074</v>
      </c>
      <c r="BF130" s="319">
        <v>0</v>
      </c>
      <c r="BG130" s="318">
        <v>573471557</v>
      </c>
      <c r="BH130" s="318">
        <v>991373388</v>
      </c>
      <c r="BI130" s="318">
        <v>154925237</v>
      </c>
      <c r="BJ130" s="318">
        <v>418546320</v>
      </c>
      <c r="BK130" s="318">
        <v>262094813</v>
      </c>
      <c r="BL130" s="318">
        <v>-107169576</v>
      </c>
      <c r="BM130" s="318">
        <v>262094813</v>
      </c>
      <c r="BN130" s="319">
        <v>0</v>
      </c>
      <c r="BO130" s="319">
        <v>0</v>
      </c>
    </row>
    <row r="131" spans="1:67" x14ac:dyDescent="0.25">
      <c r="N131" s="1603" t="s">
        <v>35</v>
      </c>
      <c r="O131" s="1889"/>
      <c r="P131" s="1603" t="s">
        <v>322</v>
      </c>
      <c r="Q131" s="1889"/>
      <c r="R131" s="1603" t="s">
        <v>315</v>
      </c>
      <c r="S131" s="1889"/>
      <c r="T131" s="1603"/>
      <c r="U131" s="1889"/>
      <c r="V131" s="1603"/>
      <c r="W131" s="1889"/>
      <c r="X131" s="1889"/>
      <c r="Y131" s="1603"/>
      <c r="Z131" s="1889"/>
      <c r="AA131" s="1889"/>
      <c r="AB131" s="1603"/>
      <c r="AC131" s="1889"/>
      <c r="AD131" s="1603"/>
      <c r="AE131" s="1889"/>
      <c r="AF131" s="1605" t="s">
        <v>343</v>
      </c>
      <c r="AG131" s="1889"/>
      <c r="AH131" s="1889"/>
      <c r="AI131" s="1889"/>
      <c r="AJ131" s="1889"/>
      <c r="AK131" s="1889"/>
      <c r="AL131" s="1889"/>
      <c r="AM131" s="1889"/>
      <c r="AN131" s="1603" t="s">
        <v>306</v>
      </c>
      <c r="AO131" s="1889"/>
      <c r="AP131" s="1889"/>
      <c r="AQ131" s="1889"/>
      <c r="AR131" s="1889"/>
      <c r="AS131" s="1603" t="s">
        <v>309</v>
      </c>
      <c r="AT131" s="1889"/>
      <c r="AU131" s="1889"/>
      <c r="AV131" s="317" t="s">
        <v>101</v>
      </c>
      <c r="AW131" s="1604" t="s">
        <v>310</v>
      </c>
      <c r="AX131" s="1889"/>
      <c r="AY131" s="1889"/>
      <c r="AZ131" s="1889"/>
      <c r="BA131" s="1889"/>
      <c r="BB131" s="1889"/>
      <c r="BC131" s="318">
        <v>519000000</v>
      </c>
      <c r="BD131" s="319">
        <v>0</v>
      </c>
      <c r="BE131" s="318">
        <v>519000000</v>
      </c>
      <c r="BF131" s="319">
        <v>0</v>
      </c>
      <c r="BG131" s="319">
        <v>0</v>
      </c>
      <c r="BH131" s="319">
        <v>0</v>
      </c>
      <c r="BI131" s="319">
        <v>0</v>
      </c>
      <c r="BJ131" s="319">
        <v>0</v>
      </c>
      <c r="BK131" s="319">
        <v>0</v>
      </c>
      <c r="BL131" s="319">
        <v>0</v>
      </c>
      <c r="BM131" s="319">
        <v>0</v>
      </c>
      <c r="BN131" s="319">
        <v>0</v>
      </c>
      <c r="BO131" s="319">
        <v>0</v>
      </c>
    </row>
    <row r="132" spans="1:67" x14ac:dyDescent="0.25">
      <c r="N132" s="1603" t="s">
        <v>35</v>
      </c>
      <c r="O132" s="1889"/>
      <c r="P132" s="1603" t="s">
        <v>322</v>
      </c>
      <c r="Q132" s="1889"/>
      <c r="R132" s="1603" t="s">
        <v>315</v>
      </c>
      <c r="S132" s="1889"/>
      <c r="T132" s="1603" t="s">
        <v>312</v>
      </c>
      <c r="U132" s="1889"/>
      <c r="V132" s="1603"/>
      <c r="W132" s="1889"/>
      <c r="X132" s="1889"/>
      <c r="Y132" s="1603"/>
      <c r="Z132" s="1889"/>
      <c r="AA132" s="1889"/>
      <c r="AB132" s="1603"/>
      <c r="AC132" s="1889"/>
      <c r="AD132" s="1603"/>
      <c r="AE132" s="1889"/>
      <c r="AF132" s="1605" t="s">
        <v>344</v>
      </c>
      <c r="AG132" s="1889"/>
      <c r="AH132" s="1889"/>
      <c r="AI132" s="1889"/>
      <c r="AJ132" s="1889"/>
      <c r="AK132" s="1889"/>
      <c r="AL132" s="1889"/>
      <c r="AM132" s="1889"/>
      <c r="AN132" s="1603" t="s">
        <v>306</v>
      </c>
      <c r="AO132" s="1889"/>
      <c r="AP132" s="1889"/>
      <c r="AQ132" s="1889"/>
      <c r="AR132" s="1889"/>
      <c r="AS132" s="1603" t="s">
        <v>309</v>
      </c>
      <c r="AT132" s="1889"/>
      <c r="AU132" s="1889"/>
      <c r="AV132" s="317" t="s">
        <v>101</v>
      </c>
      <c r="AW132" s="1604" t="s">
        <v>310</v>
      </c>
      <c r="AX132" s="1889"/>
      <c r="AY132" s="1889"/>
      <c r="AZ132" s="1889"/>
      <c r="BA132" s="1889"/>
      <c r="BB132" s="1889"/>
      <c r="BC132" s="318">
        <v>519000000</v>
      </c>
      <c r="BD132" s="319">
        <v>0</v>
      </c>
      <c r="BE132" s="318">
        <v>519000000</v>
      </c>
      <c r="BF132" s="319">
        <v>0</v>
      </c>
      <c r="BG132" s="319">
        <v>0</v>
      </c>
      <c r="BH132" s="319">
        <v>0</v>
      </c>
      <c r="BI132" s="319">
        <v>0</v>
      </c>
      <c r="BJ132" s="319">
        <v>0</v>
      </c>
      <c r="BK132" s="319">
        <v>0</v>
      </c>
      <c r="BL132" s="319">
        <v>0</v>
      </c>
      <c r="BM132" s="319">
        <v>0</v>
      </c>
      <c r="BN132" s="319">
        <v>0</v>
      </c>
      <c r="BO132" s="319">
        <v>0</v>
      </c>
    </row>
    <row r="133" spans="1:67" s="333" customFormat="1" x14ac:dyDescent="0.25">
      <c r="A133" s="333" t="str">
        <f>+B133&amp;"-"&amp;C133&amp;"-"&amp;D133&amp;"-"&amp;E133&amp;"-"&amp;F133&amp;"-"&amp;G133&amp;"-"&amp;AV133</f>
        <v>A-3-2-1-1-0-11</v>
      </c>
      <c r="B133" s="334" t="str">
        <f t="shared" si="18"/>
        <v>A</v>
      </c>
      <c r="C133" s="334" t="str">
        <f t="shared" si="19"/>
        <v>3</v>
      </c>
      <c r="D133" s="334" t="str">
        <f t="shared" si="20"/>
        <v>2</v>
      </c>
      <c r="E133" s="334" t="str">
        <f t="shared" si="21"/>
        <v>1</v>
      </c>
      <c r="F133" s="334" t="str">
        <f t="shared" si="15"/>
        <v>1</v>
      </c>
      <c r="G133" s="334">
        <f t="shared" si="16"/>
        <v>0</v>
      </c>
      <c r="H133" s="334"/>
      <c r="I133" s="334"/>
      <c r="J133" s="334"/>
      <c r="K133" s="334"/>
      <c r="M133" s="347"/>
      <c r="N133" s="1601" t="s">
        <v>35</v>
      </c>
      <c r="O133" s="1984"/>
      <c r="P133" s="1601" t="s">
        <v>322</v>
      </c>
      <c r="Q133" s="1984"/>
      <c r="R133" s="1601" t="s">
        <v>315</v>
      </c>
      <c r="S133" s="1984"/>
      <c r="T133" s="1601" t="s">
        <v>312</v>
      </c>
      <c r="U133" s="1984"/>
      <c r="V133" s="1601" t="s">
        <v>312</v>
      </c>
      <c r="W133" s="1984"/>
      <c r="X133" s="1984"/>
      <c r="Y133" s="1601"/>
      <c r="Z133" s="1984"/>
      <c r="AA133" s="1984"/>
      <c r="AB133" s="1601"/>
      <c r="AC133" s="1984"/>
      <c r="AD133" s="1601"/>
      <c r="AE133" s="1984"/>
      <c r="AF133" s="1607" t="s">
        <v>113</v>
      </c>
      <c r="AG133" s="1984"/>
      <c r="AH133" s="1984"/>
      <c r="AI133" s="1984"/>
      <c r="AJ133" s="1984"/>
      <c r="AK133" s="1984"/>
      <c r="AL133" s="1984"/>
      <c r="AM133" s="1984"/>
      <c r="AN133" s="1601" t="s">
        <v>306</v>
      </c>
      <c r="AO133" s="1984"/>
      <c r="AP133" s="1984"/>
      <c r="AQ133" s="1984"/>
      <c r="AR133" s="1984"/>
      <c r="AS133" s="1601" t="s">
        <v>309</v>
      </c>
      <c r="AT133" s="1984"/>
      <c r="AU133" s="1984"/>
      <c r="AV133" s="335" t="s">
        <v>101</v>
      </c>
      <c r="AW133" s="1606" t="s">
        <v>310</v>
      </c>
      <c r="AX133" s="1984"/>
      <c r="AY133" s="1984"/>
      <c r="AZ133" s="1984"/>
      <c r="BA133" s="1984"/>
      <c r="BB133" s="1984"/>
      <c r="BC133" s="336">
        <v>519000000</v>
      </c>
      <c r="BD133" s="337">
        <v>0</v>
      </c>
      <c r="BE133" s="337">
        <v>519000000</v>
      </c>
      <c r="BF133" s="337">
        <v>0</v>
      </c>
      <c r="BG133" s="336">
        <v>0</v>
      </c>
      <c r="BH133" s="336">
        <v>0</v>
      </c>
      <c r="BI133" s="336">
        <v>0</v>
      </c>
      <c r="BJ133" s="336">
        <v>0</v>
      </c>
      <c r="BK133" s="336">
        <v>0</v>
      </c>
      <c r="BL133" s="337">
        <v>0</v>
      </c>
      <c r="BM133" s="336">
        <v>0</v>
      </c>
      <c r="BN133" s="337">
        <v>0</v>
      </c>
      <c r="BO133" s="336">
        <v>0</v>
      </c>
    </row>
    <row r="134" spans="1:67" ht="14.45" customHeight="1" x14ac:dyDescent="0.25">
      <c r="N134" s="1603" t="s">
        <v>35</v>
      </c>
      <c r="O134" s="1889"/>
      <c r="P134" s="1603" t="s">
        <v>322</v>
      </c>
      <c r="Q134" s="1889"/>
      <c r="R134" s="1603" t="s">
        <v>317</v>
      </c>
      <c r="S134" s="1889"/>
      <c r="T134" s="1603"/>
      <c r="U134" s="1889"/>
      <c r="V134" s="1603"/>
      <c r="W134" s="1889"/>
      <c r="X134" s="1889"/>
      <c r="Y134" s="1603"/>
      <c r="Z134" s="1889"/>
      <c r="AA134" s="1889"/>
      <c r="AB134" s="1603"/>
      <c r="AC134" s="1889"/>
      <c r="AD134" s="1603"/>
      <c r="AE134" s="1889"/>
      <c r="AF134" s="1605" t="s">
        <v>345</v>
      </c>
      <c r="AG134" s="1889"/>
      <c r="AH134" s="1889"/>
      <c r="AI134" s="1889"/>
      <c r="AJ134" s="1889"/>
      <c r="AK134" s="1889"/>
      <c r="AL134" s="1889"/>
      <c r="AM134" s="1889"/>
      <c r="AN134" s="1603" t="s">
        <v>306</v>
      </c>
      <c r="AO134" s="1889"/>
      <c r="AP134" s="1889"/>
      <c r="AQ134" s="1889"/>
      <c r="AR134" s="1889"/>
      <c r="AS134" s="1603" t="s">
        <v>307</v>
      </c>
      <c r="AT134" s="1889"/>
      <c r="AU134" s="1889"/>
      <c r="AV134" s="317" t="s">
        <v>86</v>
      </c>
      <c r="AW134" s="1604" t="s">
        <v>308</v>
      </c>
      <c r="AX134" s="1889"/>
      <c r="AY134" s="1889"/>
      <c r="AZ134" s="1889"/>
      <c r="BA134" s="1889"/>
      <c r="BB134" s="1889"/>
      <c r="BC134" s="318">
        <v>606200000</v>
      </c>
      <c r="BD134" s="319">
        <v>0</v>
      </c>
      <c r="BE134" s="318">
        <v>186200000</v>
      </c>
      <c r="BF134" s="318">
        <v>-420000000</v>
      </c>
      <c r="BG134" s="319">
        <v>0</v>
      </c>
      <c r="BH134" s="319">
        <v>0</v>
      </c>
      <c r="BI134" s="319">
        <v>0</v>
      </c>
      <c r="BJ134" s="319">
        <v>0</v>
      </c>
      <c r="BK134" s="319">
        <v>0</v>
      </c>
      <c r="BL134" s="319">
        <v>0</v>
      </c>
      <c r="BM134" s="319">
        <v>0</v>
      </c>
      <c r="BN134" s="319">
        <v>0</v>
      </c>
      <c r="BO134" s="319">
        <v>0</v>
      </c>
    </row>
    <row r="135" spans="1:67" ht="14.45" customHeight="1" x14ac:dyDescent="0.25">
      <c r="N135" s="1603" t="s">
        <v>35</v>
      </c>
      <c r="O135" s="1889"/>
      <c r="P135" s="1603" t="s">
        <v>322</v>
      </c>
      <c r="Q135" s="1889"/>
      <c r="R135" s="1603" t="s">
        <v>317</v>
      </c>
      <c r="S135" s="1889"/>
      <c r="T135" s="1603" t="s">
        <v>322</v>
      </c>
      <c r="U135" s="1889"/>
      <c r="V135" s="1603"/>
      <c r="W135" s="1889"/>
      <c r="X135" s="1889"/>
      <c r="Y135" s="1603"/>
      <c r="Z135" s="1889"/>
      <c r="AA135" s="1889"/>
      <c r="AB135" s="1603"/>
      <c r="AC135" s="1889"/>
      <c r="AD135" s="1603"/>
      <c r="AE135" s="1889"/>
      <c r="AF135" s="1605" t="s">
        <v>346</v>
      </c>
      <c r="AG135" s="1889"/>
      <c r="AH135" s="1889"/>
      <c r="AI135" s="1889"/>
      <c r="AJ135" s="1889"/>
      <c r="AK135" s="1889"/>
      <c r="AL135" s="1889"/>
      <c r="AM135" s="1889"/>
      <c r="AN135" s="1603" t="s">
        <v>306</v>
      </c>
      <c r="AO135" s="1889"/>
      <c r="AP135" s="1889"/>
      <c r="AQ135" s="1889"/>
      <c r="AR135" s="1889"/>
      <c r="AS135" s="1603" t="s">
        <v>307</v>
      </c>
      <c r="AT135" s="1889"/>
      <c r="AU135" s="1889"/>
      <c r="AV135" s="317" t="s">
        <v>86</v>
      </c>
      <c r="AW135" s="1604" t="s">
        <v>308</v>
      </c>
      <c r="AX135" s="1889"/>
      <c r="AY135" s="1889"/>
      <c r="AZ135" s="1889"/>
      <c r="BA135" s="1889"/>
      <c r="BB135" s="1889"/>
      <c r="BC135" s="318">
        <v>606200000</v>
      </c>
      <c r="BD135" s="319">
        <v>0</v>
      </c>
      <c r="BE135" s="318">
        <v>186200000</v>
      </c>
      <c r="BF135" s="318">
        <v>-420000000</v>
      </c>
      <c r="BG135" s="319">
        <v>0</v>
      </c>
      <c r="BH135" s="319">
        <v>0</v>
      </c>
      <c r="BI135" s="319">
        <v>0</v>
      </c>
      <c r="BJ135" s="319">
        <v>0</v>
      </c>
      <c r="BK135" s="319">
        <v>0</v>
      </c>
      <c r="BL135" s="319">
        <v>0</v>
      </c>
      <c r="BM135" s="319">
        <v>0</v>
      </c>
      <c r="BN135" s="319">
        <v>0</v>
      </c>
      <c r="BO135" s="319">
        <v>0</v>
      </c>
    </row>
    <row r="136" spans="1:67" s="333" customFormat="1" x14ac:dyDescent="0.25">
      <c r="A136" s="333" t="str">
        <f>+B136&amp;"-"&amp;C136&amp;"-"&amp;D136&amp;"-"&amp;E136&amp;"-"&amp;F136&amp;"-"&amp;G136&amp;"-"&amp;AV136</f>
        <v>A-3-5-3-44-0-10</v>
      </c>
      <c r="B136" s="334" t="str">
        <f t="shared" si="18"/>
        <v>A</v>
      </c>
      <c r="C136" s="334" t="str">
        <f t="shared" si="19"/>
        <v>3</v>
      </c>
      <c r="D136" s="334" t="str">
        <f t="shared" si="20"/>
        <v>5</v>
      </c>
      <c r="E136" s="334" t="str">
        <f t="shared" si="21"/>
        <v>3</v>
      </c>
      <c r="F136" s="334" t="str">
        <f t="shared" si="15"/>
        <v>44</v>
      </c>
      <c r="G136" s="334">
        <f t="shared" si="16"/>
        <v>0</v>
      </c>
      <c r="H136" s="334"/>
      <c r="I136" s="334"/>
      <c r="J136" s="334"/>
      <c r="K136" s="334"/>
      <c r="M136" s="347"/>
      <c r="N136" s="1601" t="s">
        <v>35</v>
      </c>
      <c r="O136" s="1984"/>
      <c r="P136" s="1601" t="s">
        <v>322</v>
      </c>
      <c r="Q136" s="1984"/>
      <c r="R136" s="1601" t="s">
        <v>317</v>
      </c>
      <c r="S136" s="1984"/>
      <c r="T136" s="1601" t="s">
        <v>322</v>
      </c>
      <c r="U136" s="1984"/>
      <c r="V136" s="1601" t="s">
        <v>347</v>
      </c>
      <c r="W136" s="1984"/>
      <c r="X136" s="1984"/>
      <c r="Y136" s="1601"/>
      <c r="Z136" s="1984"/>
      <c r="AA136" s="1984"/>
      <c r="AB136" s="1601"/>
      <c r="AC136" s="1984"/>
      <c r="AD136" s="1601"/>
      <c r="AE136" s="1984"/>
      <c r="AF136" s="1607" t="s">
        <v>114</v>
      </c>
      <c r="AG136" s="1984"/>
      <c r="AH136" s="1984"/>
      <c r="AI136" s="1984"/>
      <c r="AJ136" s="1984"/>
      <c r="AK136" s="1984"/>
      <c r="AL136" s="1984"/>
      <c r="AM136" s="1984"/>
      <c r="AN136" s="1601" t="s">
        <v>306</v>
      </c>
      <c r="AO136" s="1984"/>
      <c r="AP136" s="1984"/>
      <c r="AQ136" s="1984"/>
      <c r="AR136" s="1984"/>
      <c r="AS136" s="1601" t="s">
        <v>307</v>
      </c>
      <c r="AT136" s="1984"/>
      <c r="AU136" s="1984"/>
      <c r="AV136" s="335" t="s">
        <v>86</v>
      </c>
      <c r="AW136" s="1606" t="s">
        <v>308</v>
      </c>
      <c r="AX136" s="1984"/>
      <c r="AY136" s="1984"/>
      <c r="AZ136" s="1984"/>
      <c r="BA136" s="1984"/>
      <c r="BB136" s="1984"/>
      <c r="BC136" s="336">
        <v>606200000</v>
      </c>
      <c r="BD136" s="337">
        <v>0</v>
      </c>
      <c r="BE136" s="337">
        <v>186200000</v>
      </c>
      <c r="BF136" s="337">
        <v>-420000000</v>
      </c>
      <c r="BG136" s="336">
        <v>0</v>
      </c>
      <c r="BH136" s="336">
        <v>0</v>
      </c>
      <c r="BI136" s="336">
        <v>0</v>
      </c>
      <c r="BJ136" s="336">
        <v>0</v>
      </c>
      <c r="BK136" s="336">
        <v>0</v>
      </c>
      <c r="BL136" s="337">
        <v>0</v>
      </c>
      <c r="BM136" s="336">
        <v>0</v>
      </c>
      <c r="BN136" s="337">
        <v>0</v>
      </c>
      <c r="BO136" s="336">
        <v>0</v>
      </c>
    </row>
    <row r="137" spans="1:67" x14ac:dyDescent="0.25">
      <c r="N137" s="1603" t="s">
        <v>35</v>
      </c>
      <c r="O137" s="1889"/>
      <c r="P137" s="1603" t="s">
        <v>322</v>
      </c>
      <c r="Q137" s="1889"/>
      <c r="R137" s="1603" t="s">
        <v>325</v>
      </c>
      <c r="S137" s="1889"/>
      <c r="T137" s="1603"/>
      <c r="U137" s="1889"/>
      <c r="V137" s="1603"/>
      <c r="W137" s="1889"/>
      <c r="X137" s="1889"/>
      <c r="Y137" s="1603"/>
      <c r="Z137" s="1889"/>
      <c r="AA137" s="1889"/>
      <c r="AB137" s="1603"/>
      <c r="AC137" s="1889"/>
      <c r="AD137" s="1603"/>
      <c r="AE137" s="1889"/>
      <c r="AF137" s="1605" t="s">
        <v>348</v>
      </c>
      <c r="AG137" s="1889"/>
      <c r="AH137" s="1889"/>
      <c r="AI137" s="1889"/>
      <c r="AJ137" s="1889"/>
      <c r="AK137" s="1889"/>
      <c r="AL137" s="1889"/>
      <c r="AM137" s="1889"/>
      <c r="AN137" s="1603" t="s">
        <v>306</v>
      </c>
      <c r="AO137" s="1889"/>
      <c r="AP137" s="1889"/>
      <c r="AQ137" s="1889"/>
      <c r="AR137" s="1889"/>
      <c r="AS137" s="1603" t="s">
        <v>307</v>
      </c>
      <c r="AT137" s="1889"/>
      <c r="AU137" s="1889"/>
      <c r="AV137" s="317" t="s">
        <v>86</v>
      </c>
      <c r="AW137" s="1604" t="s">
        <v>308</v>
      </c>
      <c r="AX137" s="1889"/>
      <c r="AY137" s="1889"/>
      <c r="AZ137" s="1889"/>
      <c r="BA137" s="1889"/>
      <c r="BB137" s="1889"/>
      <c r="BC137" s="318">
        <v>202718000000</v>
      </c>
      <c r="BD137" s="318">
        <v>23500000</v>
      </c>
      <c r="BE137" s="318">
        <v>486500000</v>
      </c>
      <c r="BF137" s="319">
        <v>0</v>
      </c>
      <c r="BG137" s="318">
        <v>4698867212</v>
      </c>
      <c r="BH137" s="318">
        <v>-4675367212</v>
      </c>
      <c r="BI137" s="318">
        <v>15277325176</v>
      </c>
      <c r="BJ137" s="318">
        <v>-10578457964</v>
      </c>
      <c r="BK137" s="318">
        <v>15268569679</v>
      </c>
      <c r="BL137" s="318">
        <v>8755497</v>
      </c>
      <c r="BM137" s="318">
        <v>15268569679</v>
      </c>
      <c r="BN137" s="319">
        <v>0</v>
      </c>
      <c r="BO137" s="318">
        <v>2512080</v>
      </c>
    </row>
    <row r="138" spans="1:67" ht="14.45" customHeight="1" x14ac:dyDescent="0.25">
      <c r="N138" s="1603" t="s">
        <v>35</v>
      </c>
      <c r="O138" s="1889"/>
      <c r="P138" s="1603" t="s">
        <v>322</v>
      </c>
      <c r="Q138" s="1889"/>
      <c r="R138" s="1603" t="s">
        <v>325</v>
      </c>
      <c r="S138" s="1889"/>
      <c r="T138" s="1603"/>
      <c r="U138" s="1889"/>
      <c r="V138" s="1603"/>
      <c r="W138" s="1889"/>
      <c r="X138" s="1889"/>
      <c r="Y138" s="1603"/>
      <c r="Z138" s="1889"/>
      <c r="AA138" s="1889"/>
      <c r="AB138" s="1603"/>
      <c r="AC138" s="1889"/>
      <c r="AD138" s="1603"/>
      <c r="AE138" s="1889"/>
      <c r="AF138" s="1605" t="s">
        <v>348</v>
      </c>
      <c r="AG138" s="1889"/>
      <c r="AH138" s="1889"/>
      <c r="AI138" s="1889"/>
      <c r="AJ138" s="1889"/>
      <c r="AK138" s="1889"/>
      <c r="AL138" s="1889"/>
      <c r="AM138" s="1889"/>
      <c r="AN138" s="1603" t="s">
        <v>306</v>
      </c>
      <c r="AO138" s="1889"/>
      <c r="AP138" s="1889"/>
      <c r="AQ138" s="1889"/>
      <c r="AR138" s="1889"/>
      <c r="AS138" s="1603" t="s">
        <v>309</v>
      </c>
      <c r="AT138" s="1889"/>
      <c r="AU138" s="1889"/>
      <c r="AV138" s="317" t="s">
        <v>44</v>
      </c>
      <c r="AW138" s="1604" t="s">
        <v>311</v>
      </c>
      <c r="AX138" s="1889"/>
      <c r="AY138" s="1889"/>
      <c r="AZ138" s="1889"/>
      <c r="BA138" s="1889"/>
      <c r="BB138" s="1889"/>
      <c r="BC138" s="318">
        <v>66513900000</v>
      </c>
      <c r="BD138" s="318">
        <v>1564844945</v>
      </c>
      <c r="BE138" s="318">
        <v>46452914074</v>
      </c>
      <c r="BF138" s="319">
        <v>0</v>
      </c>
      <c r="BG138" s="318">
        <v>573471557</v>
      </c>
      <c r="BH138" s="318">
        <v>991373388</v>
      </c>
      <c r="BI138" s="318">
        <v>154925237</v>
      </c>
      <c r="BJ138" s="318">
        <v>418546320</v>
      </c>
      <c r="BK138" s="318">
        <v>262094813</v>
      </c>
      <c r="BL138" s="318">
        <v>-107169576</v>
      </c>
      <c r="BM138" s="318">
        <v>262094813</v>
      </c>
      <c r="BN138" s="319">
        <v>0</v>
      </c>
      <c r="BO138" s="319">
        <v>0</v>
      </c>
    </row>
    <row r="139" spans="1:67" x14ac:dyDescent="0.25">
      <c r="N139" s="1603" t="s">
        <v>35</v>
      </c>
      <c r="O139" s="1889"/>
      <c r="P139" s="1603" t="s">
        <v>322</v>
      </c>
      <c r="Q139" s="1889"/>
      <c r="R139" s="1603" t="s">
        <v>325</v>
      </c>
      <c r="S139" s="1889"/>
      <c r="T139" s="1603" t="s">
        <v>312</v>
      </c>
      <c r="U139" s="1889"/>
      <c r="V139" s="1603"/>
      <c r="W139" s="1889"/>
      <c r="X139" s="1889"/>
      <c r="Y139" s="1603"/>
      <c r="Z139" s="1889"/>
      <c r="AA139" s="1889"/>
      <c r="AB139" s="1603"/>
      <c r="AC139" s="1889"/>
      <c r="AD139" s="1603"/>
      <c r="AE139" s="1889"/>
      <c r="AF139" s="1605" t="s">
        <v>453</v>
      </c>
      <c r="AG139" s="1889"/>
      <c r="AH139" s="1889"/>
      <c r="AI139" s="1889"/>
      <c r="AJ139" s="1889"/>
      <c r="AK139" s="1889"/>
      <c r="AL139" s="1889"/>
      <c r="AM139" s="1889"/>
      <c r="AN139" s="1603" t="s">
        <v>306</v>
      </c>
      <c r="AO139" s="1889"/>
      <c r="AP139" s="1889"/>
      <c r="AQ139" s="1889"/>
      <c r="AR139" s="1889"/>
      <c r="AS139" s="1603" t="s">
        <v>307</v>
      </c>
      <c r="AT139" s="1889"/>
      <c r="AU139" s="1889"/>
      <c r="AV139" s="317" t="s">
        <v>86</v>
      </c>
      <c r="AW139" s="1604" t="s">
        <v>308</v>
      </c>
      <c r="AX139" s="1889"/>
      <c r="AY139" s="1889"/>
      <c r="AZ139" s="1889"/>
      <c r="BA139" s="1889"/>
      <c r="BB139" s="1889"/>
      <c r="BC139" s="318">
        <v>420000000</v>
      </c>
      <c r="BD139" s="319">
        <v>0</v>
      </c>
      <c r="BE139" s="318">
        <v>420000000</v>
      </c>
      <c r="BF139" s="319">
        <v>0</v>
      </c>
      <c r="BG139" s="319">
        <v>0</v>
      </c>
      <c r="BH139" s="319">
        <v>0</v>
      </c>
      <c r="BI139" s="319">
        <v>0</v>
      </c>
      <c r="BJ139" s="319">
        <v>0</v>
      </c>
      <c r="BK139" s="319">
        <v>0</v>
      </c>
      <c r="BL139" s="319">
        <v>0</v>
      </c>
      <c r="BM139" s="319">
        <v>0</v>
      </c>
      <c r="BN139" s="319">
        <v>0</v>
      </c>
      <c r="BO139" s="319">
        <v>0</v>
      </c>
    </row>
    <row r="140" spans="1:67" x14ac:dyDescent="0.25">
      <c r="N140" s="1608" t="s">
        <v>35</v>
      </c>
      <c r="O140" s="1889"/>
      <c r="P140" s="1608" t="s">
        <v>322</v>
      </c>
      <c r="Q140" s="1889"/>
      <c r="R140" s="1608" t="s">
        <v>325</v>
      </c>
      <c r="S140" s="1889"/>
      <c r="T140" s="1608" t="s">
        <v>312</v>
      </c>
      <c r="U140" s="1889"/>
      <c r="V140" s="1608" t="s">
        <v>312</v>
      </c>
      <c r="W140" s="1889"/>
      <c r="X140" s="1889"/>
      <c r="Y140" s="1608"/>
      <c r="Z140" s="1889"/>
      <c r="AA140" s="1889"/>
      <c r="AB140" s="1608"/>
      <c r="AC140" s="1889"/>
      <c r="AD140" s="1608"/>
      <c r="AE140" s="1889"/>
      <c r="AF140" s="1609" t="s">
        <v>453</v>
      </c>
      <c r="AG140" s="1889"/>
      <c r="AH140" s="1889"/>
      <c r="AI140" s="1889"/>
      <c r="AJ140" s="1889"/>
      <c r="AK140" s="1889"/>
      <c r="AL140" s="1889"/>
      <c r="AM140" s="1889"/>
      <c r="AN140" s="1608" t="s">
        <v>306</v>
      </c>
      <c r="AO140" s="1889"/>
      <c r="AP140" s="1889"/>
      <c r="AQ140" s="1889"/>
      <c r="AR140" s="1889"/>
      <c r="AS140" s="1608" t="s">
        <v>307</v>
      </c>
      <c r="AT140" s="1889"/>
      <c r="AU140" s="1889"/>
      <c r="AV140" s="320" t="s">
        <v>86</v>
      </c>
      <c r="AW140" s="1610" t="s">
        <v>308</v>
      </c>
      <c r="AX140" s="1889"/>
      <c r="AY140" s="1889"/>
      <c r="AZ140" s="1889"/>
      <c r="BA140" s="1889"/>
      <c r="BB140" s="1889"/>
      <c r="BC140" s="321">
        <v>420000000</v>
      </c>
      <c r="BD140" s="322">
        <v>0</v>
      </c>
      <c r="BE140" s="321">
        <v>420000000</v>
      </c>
      <c r="BF140" s="322">
        <v>0</v>
      </c>
      <c r="BG140" s="322">
        <v>0</v>
      </c>
      <c r="BH140" s="322">
        <v>0</v>
      </c>
      <c r="BI140" s="322">
        <v>0</v>
      </c>
      <c r="BJ140" s="322">
        <v>0</v>
      </c>
      <c r="BK140" s="322">
        <v>0</v>
      </c>
      <c r="BL140" s="322">
        <v>0</v>
      </c>
      <c r="BM140" s="322">
        <v>0</v>
      </c>
      <c r="BN140" s="322">
        <v>0</v>
      </c>
      <c r="BO140" s="322">
        <v>0</v>
      </c>
    </row>
    <row r="141" spans="1:67" s="333" customFormat="1" x14ac:dyDescent="0.25">
      <c r="A141" s="333" t="str">
        <f>+B141&amp;"-"&amp;C141&amp;"-"&amp;D141&amp;"-"&amp;E141&amp;"-"&amp;F141&amp;"-"&amp;G141&amp;"-"&amp;AV141</f>
        <v>A-3-6-1-1-2-10</v>
      </c>
      <c r="B141" s="334" t="str">
        <f t="shared" si="18"/>
        <v>A</v>
      </c>
      <c r="C141" s="334" t="str">
        <f t="shared" si="19"/>
        <v>3</v>
      </c>
      <c r="D141" s="334" t="str">
        <f t="shared" si="20"/>
        <v>6</v>
      </c>
      <c r="E141" s="334" t="str">
        <f t="shared" si="21"/>
        <v>1</v>
      </c>
      <c r="F141" s="334" t="str">
        <f t="shared" si="15"/>
        <v>1</v>
      </c>
      <c r="G141" s="334" t="str">
        <f t="shared" si="16"/>
        <v>2</v>
      </c>
      <c r="H141" s="334"/>
      <c r="I141" s="334"/>
      <c r="J141" s="334"/>
      <c r="K141" s="334"/>
      <c r="M141" s="347"/>
      <c r="N141" s="1601" t="s">
        <v>35</v>
      </c>
      <c r="O141" s="1984"/>
      <c r="P141" s="1601" t="s">
        <v>322</v>
      </c>
      <c r="Q141" s="1984"/>
      <c r="R141" s="1601" t="s">
        <v>325</v>
      </c>
      <c r="S141" s="1984"/>
      <c r="T141" s="1601" t="s">
        <v>312</v>
      </c>
      <c r="U141" s="1984"/>
      <c r="V141" s="1601" t="s">
        <v>312</v>
      </c>
      <c r="W141" s="1984"/>
      <c r="X141" s="1984"/>
      <c r="Y141" s="1601" t="s">
        <v>315</v>
      </c>
      <c r="Z141" s="1984"/>
      <c r="AA141" s="1984"/>
      <c r="AB141" s="1601"/>
      <c r="AC141" s="1984"/>
      <c r="AD141" s="1601"/>
      <c r="AE141" s="1984"/>
      <c r="AF141" s="1607" t="s">
        <v>454</v>
      </c>
      <c r="AG141" s="1984"/>
      <c r="AH141" s="1984"/>
      <c r="AI141" s="1984"/>
      <c r="AJ141" s="1984"/>
      <c r="AK141" s="1984"/>
      <c r="AL141" s="1984"/>
      <c r="AM141" s="1984"/>
      <c r="AN141" s="1601" t="s">
        <v>306</v>
      </c>
      <c r="AO141" s="1984"/>
      <c r="AP141" s="1984"/>
      <c r="AQ141" s="1984"/>
      <c r="AR141" s="1984"/>
      <c r="AS141" s="1601" t="s">
        <v>307</v>
      </c>
      <c r="AT141" s="1984"/>
      <c r="AU141" s="1984"/>
      <c r="AV141" s="335" t="s">
        <v>86</v>
      </c>
      <c r="AW141" s="1606" t="s">
        <v>308</v>
      </c>
      <c r="AX141" s="1984"/>
      <c r="AY141" s="1984"/>
      <c r="AZ141" s="1984"/>
      <c r="BA141" s="1984"/>
      <c r="BB141" s="1984"/>
      <c r="BC141" s="336">
        <v>420000000</v>
      </c>
      <c r="BD141" s="337">
        <v>0</v>
      </c>
      <c r="BE141" s="337">
        <v>420000000</v>
      </c>
      <c r="BF141" s="337">
        <v>0</v>
      </c>
      <c r="BG141" s="336">
        <v>0</v>
      </c>
      <c r="BH141" s="336">
        <v>0</v>
      </c>
      <c r="BI141" s="336">
        <v>0</v>
      </c>
      <c r="BJ141" s="336">
        <v>0</v>
      </c>
      <c r="BK141" s="336">
        <v>0</v>
      </c>
      <c r="BL141" s="337">
        <v>0</v>
      </c>
      <c r="BM141" s="336">
        <v>0</v>
      </c>
      <c r="BN141" s="337">
        <v>0</v>
      </c>
      <c r="BO141" s="336">
        <v>0</v>
      </c>
    </row>
    <row r="142" spans="1:67" x14ac:dyDescent="0.25">
      <c r="B142" s="327" t="str">
        <f t="shared" si="18"/>
        <v>A</v>
      </c>
      <c r="C142" s="327" t="str">
        <f t="shared" si="19"/>
        <v>3</v>
      </c>
      <c r="D142" s="327" t="str">
        <f t="shared" si="20"/>
        <v>6</v>
      </c>
      <c r="E142" s="327" t="str">
        <f t="shared" si="21"/>
        <v>3</v>
      </c>
      <c r="N142" s="1603" t="s">
        <v>35</v>
      </c>
      <c r="O142" s="1889"/>
      <c r="P142" s="1603" t="s">
        <v>322</v>
      </c>
      <c r="Q142" s="1889"/>
      <c r="R142" s="1603" t="s">
        <v>325</v>
      </c>
      <c r="S142" s="1889"/>
      <c r="T142" s="1603" t="s">
        <v>322</v>
      </c>
      <c r="U142" s="1889"/>
      <c r="V142" s="1603"/>
      <c r="W142" s="1889"/>
      <c r="X142" s="1889"/>
      <c r="Y142" s="1603"/>
      <c r="Z142" s="1889"/>
      <c r="AA142" s="1889"/>
      <c r="AB142" s="1603"/>
      <c r="AC142" s="1889"/>
      <c r="AD142" s="1603"/>
      <c r="AE142" s="1889"/>
      <c r="AF142" s="1605" t="s">
        <v>349</v>
      </c>
      <c r="AG142" s="1889"/>
      <c r="AH142" s="1889"/>
      <c r="AI142" s="1889"/>
      <c r="AJ142" s="1889"/>
      <c r="AK142" s="1889"/>
      <c r="AL142" s="1889"/>
      <c r="AM142" s="1889"/>
      <c r="AN142" s="1603" t="s">
        <v>306</v>
      </c>
      <c r="AO142" s="1889"/>
      <c r="AP142" s="1889"/>
      <c r="AQ142" s="1889"/>
      <c r="AR142" s="1889"/>
      <c r="AS142" s="1603" t="s">
        <v>307</v>
      </c>
      <c r="AT142" s="1889"/>
      <c r="AU142" s="1889"/>
      <c r="AV142" s="317" t="s">
        <v>86</v>
      </c>
      <c r="AW142" s="1604" t="s">
        <v>308</v>
      </c>
      <c r="AX142" s="1889"/>
      <c r="AY142" s="1889"/>
      <c r="AZ142" s="1889"/>
      <c r="BA142" s="1889"/>
      <c r="BB142" s="1889"/>
      <c r="BC142" s="318">
        <v>202298000000</v>
      </c>
      <c r="BD142" s="318">
        <v>23500000</v>
      </c>
      <c r="BE142" s="318">
        <v>66500000</v>
      </c>
      <c r="BF142" s="319">
        <v>0</v>
      </c>
      <c r="BG142" s="318">
        <v>4698867212</v>
      </c>
      <c r="BH142" s="318">
        <v>-4675367212</v>
      </c>
      <c r="BI142" s="318">
        <v>15277325176</v>
      </c>
      <c r="BJ142" s="318">
        <v>-10578457964</v>
      </c>
      <c r="BK142" s="318">
        <v>15268569679</v>
      </c>
      <c r="BL142" s="318">
        <v>8755497</v>
      </c>
      <c r="BM142" s="318">
        <v>15268569679</v>
      </c>
      <c r="BN142" s="319">
        <v>0</v>
      </c>
      <c r="BO142" s="318">
        <v>2512080</v>
      </c>
    </row>
    <row r="143" spans="1:67" ht="14.45" customHeight="1" x14ac:dyDescent="0.25">
      <c r="B143" s="327" t="str">
        <f t="shared" si="18"/>
        <v>A</v>
      </c>
      <c r="C143" s="327" t="str">
        <f t="shared" si="19"/>
        <v>3</v>
      </c>
      <c r="D143" s="327" t="str">
        <f t="shared" si="20"/>
        <v>6</v>
      </c>
      <c r="E143" s="327" t="str">
        <f t="shared" si="21"/>
        <v>3</v>
      </c>
      <c r="N143" s="1603" t="s">
        <v>35</v>
      </c>
      <c r="O143" s="1889"/>
      <c r="P143" s="1603" t="s">
        <v>322</v>
      </c>
      <c r="Q143" s="1889"/>
      <c r="R143" s="1603" t="s">
        <v>325</v>
      </c>
      <c r="S143" s="1889"/>
      <c r="T143" s="1603" t="s">
        <v>322</v>
      </c>
      <c r="U143" s="1889"/>
      <c r="V143" s="1603"/>
      <c r="W143" s="1889"/>
      <c r="X143" s="1889"/>
      <c r="Y143" s="1603"/>
      <c r="Z143" s="1889"/>
      <c r="AA143" s="1889"/>
      <c r="AB143" s="1603"/>
      <c r="AC143" s="1889"/>
      <c r="AD143" s="1603"/>
      <c r="AE143" s="1889"/>
      <c r="AF143" s="1605" t="s">
        <v>349</v>
      </c>
      <c r="AG143" s="1889"/>
      <c r="AH143" s="1889"/>
      <c r="AI143" s="1889"/>
      <c r="AJ143" s="1889"/>
      <c r="AK143" s="1889"/>
      <c r="AL143" s="1889"/>
      <c r="AM143" s="1889"/>
      <c r="AN143" s="1603" t="s">
        <v>306</v>
      </c>
      <c r="AO143" s="1889"/>
      <c r="AP143" s="1889"/>
      <c r="AQ143" s="1889"/>
      <c r="AR143" s="1889"/>
      <c r="AS143" s="1603" t="s">
        <v>309</v>
      </c>
      <c r="AT143" s="1889"/>
      <c r="AU143" s="1889"/>
      <c r="AV143" s="317" t="s">
        <v>44</v>
      </c>
      <c r="AW143" s="1604" t="s">
        <v>311</v>
      </c>
      <c r="AX143" s="1889"/>
      <c r="AY143" s="1889"/>
      <c r="AZ143" s="1889"/>
      <c r="BA143" s="1889"/>
      <c r="BB143" s="1889"/>
      <c r="BC143" s="318">
        <v>66513900000</v>
      </c>
      <c r="BD143" s="318">
        <v>1564844945</v>
      </c>
      <c r="BE143" s="318">
        <v>46452914074</v>
      </c>
      <c r="BF143" s="319">
        <v>0</v>
      </c>
      <c r="BG143" s="318">
        <v>573471557</v>
      </c>
      <c r="BH143" s="318">
        <v>991373388</v>
      </c>
      <c r="BI143" s="318">
        <v>154925237</v>
      </c>
      <c r="BJ143" s="318">
        <v>418546320</v>
      </c>
      <c r="BK143" s="318">
        <v>262094813</v>
      </c>
      <c r="BL143" s="318">
        <v>-107169576</v>
      </c>
      <c r="BM143" s="318">
        <v>262094813</v>
      </c>
      <c r="BN143" s="319">
        <v>0</v>
      </c>
      <c r="BO143" s="319">
        <v>0</v>
      </c>
    </row>
    <row r="144" spans="1:67" s="333" customFormat="1" x14ac:dyDescent="0.25">
      <c r="A144" s="333" t="str">
        <f>+B144&amp;"-"&amp;C144&amp;"-"&amp;D144&amp;"-"&amp;E144&amp;"-"&amp;F144&amp;"-"&amp;G144&amp;"-"&amp;AV144</f>
        <v>A-3-6-3-4--10</v>
      </c>
      <c r="B144" s="334" t="str">
        <f t="shared" si="18"/>
        <v>A</v>
      </c>
      <c r="C144" s="334" t="str">
        <f t="shared" si="19"/>
        <v>3</v>
      </c>
      <c r="D144" s="334" t="str">
        <f t="shared" si="20"/>
        <v>6</v>
      </c>
      <c r="E144" s="334" t="str">
        <f t="shared" si="21"/>
        <v>3</v>
      </c>
      <c r="F144" s="334" t="str">
        <f t="shared" si="15"/>
        <v>4</v>
      </c>
      <c r="G144" s="334"/>
      <c r="H144" s="334"/>
      <c r="I144" s="334"/>
      <c r="J144" s="334"/>
      <c r="K144" s="334"/>
      <c r="M144" s="347"/>
      <c r="N144" s="1601" t="s">
        <v>35</v>
      </c>
      <c r="O144" s="1984"/>
      <c r="P144" s="1601" t="s">
        <v>322</v>
      </c>
      <c r="Q144" s="1984"/>
      <c r="R144" s="1601" t="s">
        <v>325</v>
      </c>
      <c r="S144" s="1984"/>
      <c r="T144" s="1601" t="s">
        <v>322</v>
      </c>
      <c r="U144" s="1984"/>
      <c r="V144" s="1601" t="s">
        <v>316</v>
      </c>
      <c r="W144" s="1984"/>
      <c r="X144" s="1984"/>
      <c r="Y144" s="1601"/>
      <c r="Z144" s="1984"/>
      <c r="AA144" s="1984"/>
      <c r="AB144" s="1601"/>
      <c r="AC144" s="1984"/>
      <c r="AD144" s="1601"/>
      <c r="AE144" s="1984"/>
      <c r="AF144" s="1607" t="s">
        <v>115</v>
      </c>
      <c r="AG144" s="1984"/>
      <c r="AH144" s="1984"/>
      <c r="AI144" s="1984"/>
      <c r="AJ144" s="1984"/>
      <c r="AK144" s="1984"/>
      <c r="AL144" s="1984"/>
      <c r="AM144" s="1984"/>
      <c r="AN144" s="1601" t="s">
        <v>306</v>
      </c>
      <c r="AO144" s="1984"/>
      <c r="AP144" s="1984"/>
      <c r="AQ144" s="1984"/>
      <c r="AR144" s="1984"/>
      <c r="AS144" s="1601" t="s">
        <v>307</v>
      </c>
      <c r="AT144" s="1984"/>
      <c r="AU144" s="1984"/>
      <c r="AV144" s="335" t="s">
        <v>86</v>
      </c>
      <c r="AW144" s="1606" t="s">
        <v>308</v>
      </c>
      <c r="AX144" s="1984"/>
      <c r="AY144" s="1984"/>
      <c r="AZ144" s="1984"/>
      <c r="BA144" s="1984"/>
      <c r="BB144" s="1984"/>
      <c r="BC144" s="336">
        <v>298000000</v>
      </c>
      <c r="BD144" s="337">
        <v>23500000</v>
      </c>
      <c r="BE144" s="337">
        <v>66500000</v>
      </c>
      <c r="BF144" s="337">
        <v>0</v>
      </c>
      <c r="BG144" s="336">
        <v>8750000</v>
      </c>
      <c r="BH144" s="336">
        <v>14750000</v>
      </c>
      <c r="BI144" s="336">
        <v>33500000</v>
      </c>
      <c r="BJ144" s="336">
        <v>-24750000</v>
      </c>
      <c r="BK144" s="336">
        <v>33500000</v>
      </c>
      <c r="BL144" s="337">
        <v>0</v>
      </c>
      <c r="BM144" s="336">
        <v>33500000</v>
      </c>
      <c r="BN144" s="337">
        <v>0</v>
      </c>
      <c r="BO144" s="336">
        <v>0</v>
      </c>
    </row>
    <row r="145" spans="1:67" s="333" customFormat="1" x14ac:dyDescent="0.25">
      <c r="A145" s="333" t="str">
        <f>+B145&amp;"-"&amp;C145&amp;"-"&amp;D145&amp;"-"&amp;E145&amp;"-"&amp;F145&amp;"-"&amp;G145&amp;"-"&amp;AV145</f>
        <v>A-3-6-3-7--10</v>
      </c>
      <c r="B145" s="334" t="str">
        <f t="shared" si="18"/>
        <v>A</v>
      </c>
      <c r="C145" s="334" t="str">
        <f t="shared" si="19"/>
        <v>3</v>
      </c>
      <c r="D145" s="334" t="str">
        <f t="shared" si="20"/>
        <v>6</v>
      </c>
      <c r="E145" s="334" t="str">
        <f t="shared" si="21"/>
        <v>3</v>
      </c>
      <c r="F145" s="334" t="str">
        <f t="shared" si="15"/>
        <v>7</v>
      </c>
      <c r="G145" s="334"/>
      <c r="H145" s="334"/>
      <c r="I145" s="334"/>
      <c r="J145" s="334"/>
      <c r="K145" s="334"/>
      <c r="M145" s="347"/>
      <c r="N145" s="1601" t="s">
        <v>35</v>
      </c>
      <c r="O145" s="1984"/>
      <c r="P145" s="1601" t="s">
        <v>322</v>
      </c>
      <c r="Q145" s="1984"/>
      <c r="R145" s="1601" t="s">
        <v>325</v>
      </c>
      <c r="S145" s="1984"/>
      <c r="T145" s="1601" t="s">
        <v>322</v>
      </c>
      <c r="U145" s="1984"/>
      <c r="V145" s="1601" t="s">
        <v>326</v>
      </c>
      <c r="W145" s="1984"/>
      <c r="X145" s="1984"/>
      <c r="Y145" s="1601"/>
      <c r="Z145" s="1984"/>
      <c r="AA145" s="1984"/>
      <c r="AB145" s="1601"/>
      <c r="AC145" s="1984"/>
      <c r="AD145" s="1601"/>
      <c r="AE145" s="1984"/>
      <c r="AF145" s="1607" t="s">
        <v>116</v>
      </c>
      <c r="AG145" s="1984"/>
      <c r="AH145" s="1984"/>
      <c r="AI145" s="1984"/>
      <c r="AJ145" s="1984"/>
      <c r="AK145" s="1984"/>
      <c r="AL145" s="1984"/>
      <c r="AM145" s="1984"/>
      <c r="AN145" s="1601" t="s">
        <v>306</v>
      </c>
      <c r="AO145" s="1984"/>
      <c r="AP145" s="1984"/>
      <c r="AQ145" s="1984"/>
      <c r="AR145" s="1984"/>
      <c r="AS145" s="1601" t="s">
        <v>307</v>
      </c>
      <c r="AT145" s="1984"/>
      <c r="AU145" s="1984"/>
      <c r="AV145" s="335" t="s">
        <v>86</v>
      </c>
      <c r="AW145" s="1606" t="s">
        <v>308</v>
      </c>
      <c r="AX145" s="1984"/>
      <c r="AY145" s="1984"/>
      <c r="AZ145" s="1984"/>
      <c r="BA145" s="1984"/>
      <c r="BB145" s="1984"/>
      <c r="BC145" s="336">
        <v>202000000000</v>
      </c>
      <c r="BD145" s="337">
        <v>0</v>
      </c>
      <c r="BE145" s="337">
        <v>0</v>
      </c>
      <c r="BF145" s="337">
        <v>0</v>
      </c>
      <c r="BG145" s="336">
        <v>4690117212</v>
      </c>
      <c r="BH145" s="336">
        <v>-4690117212</v>
      </c>
      <c r="BI145" s="336">
        <v>15243825176</v>
      </c>
      <c r="BJ145" s="336">
        <v>-10553707964</v>
      </c>
      <c r="BK145" s="336">
        <v>15235069679</v>
      </c>
      <c r="BL145" s="337">
        <v>8755497</v>
      </c>
      <c r="BM145" s="336">
        <v>15235069679</v>
      </c>
      <c r="BN145" s="337">
        <v>0</v>
      </c>
      <c r="BO145" s="336">
        <v>2512080</v>
      </c>
    </row>
    <row r="146" spans="1:67" s="338" customFormat="1" x14ac:dyDescent="0.25">
      <c r="B146" s="339" t="str">
        <f t="shared" si="18"/>
        <v>A</v>
      </c>
      <c r="C146" s="339" t="str">
        <f t="shared" si="19"/>
        <v>3</v>
      </c>
      <c r="D146" s="339" t="str">
        <f t="shared" si="20"/>
        <v>6</v>
      </c>
      <c r="E146" s="339" t="str">
        <f t="shared" si="21"/>
        <v>3</v>
      </c>
      <c r="F146" s="339" t="str">
        <f t="shared" si="15"/>
        <v>11</v>
      </c>
      <c r="G146" s="339"/>
      <c r="H146" s="339"/>
      <c r="I146" s="339"/>
      <c r="J146" s="339"/>
      <c r="K146" s="339"/>
      <c r="M146" s="348"/>
      <c r="N146" s="1988" t="s">
        <v>35</v>
      </c>
      <c r="O146" s="1989"/>
      <c r="P146" s="1988" t="s">
        <v>322</v>
      </c>
      <c r="Q146" s="1989"/>
      <c r="R146" s="1988" t="s">
        <v>325</v>
      </c>
      <c r="S146" s="1989"/>
      <c r="T146" s="1988" t="s">
        <v>322</v>
      </c>
      <c r="U146" s="1989"/>
      <c r="V146" s="1988" t="s">
        <v>101</v>
      </c>
      <c r="W146" s="1989"/>
      <c r="X146" s="1989"/>
      <c r="Y146" s="1988"/>
      <c r="Z146" s="1989"/>
      <c r="AA146" s="1989"/>
      <c r="AB146" s="1988"/>
      <c r="AC146" s="1989"/>
      <c r="AD146" s="1988"/>
      <c r="AE146" s="1989"/>
      <c r="AF146" s="1991" t="s">
        <v>208</v>
      </c>
      <c r="AG146" s="1989"/>
      <c r="AH146" s="1989"/>
      <c r="AI146" s="1989"/>
      <c r="AJ146" s="1989"/>
      <c r="AK146" s="1989"/>
      <c r="AL146" s="1989"/>
      <c r="AM146" s="1989"/>
      <c r="AN146" s="1988" t="s">
        <v>306</v>
      </c>
      <c r="AO146" s="1989"/>
      <c r="AP146" s="1989"/>
      <c r="AQ146" s="1989"/>
      <c r="AR146" s="1989"/>
      <c r="AS146" s="1988" t="s">
        <v>309</v>
      </c>
      <c r="AT146" s="1989"/>
      <c r="AU146" s="1989"/>
      <c r="AV146" s="340" t="s">
        <v>44</v>
      </c>
      <c r="AW146" s="1990" t="s">
        <v>311</v>
      </c>
      <c r="AX146" s="1989"/>
      <c r="AY146" s="1989"/>
      <c r="AZ146" s="1989"/>
      <c r="BA146" s="1989"/>
      <c r="BB146" s="1989"/>
      <c r="BC146" s="341">
        <v>66009000000</v>
      </c>
      <c r="BD146" s="342">
        <v>1564844945</v>
      </c>
      <c r="BE146" s="342">
        <v>45948014074</v>
      </c>
      <c r="BF146" s="342">
        <v>0</v>
      </c>
      <c r="BG146" s="341">
        <v>573471557</v>
      </c>
      <c r="BH146" s="341">
        <v>991373388</v>
      </c>
      <c r="BI146" s="341">
        <v>154925237</v>
      </c>
      <c r="BJ146" s="341">
        <v>418546320</v>
      </c>
      <c r="BK146" s="341">
        <v>262094813</v>
      </c>
      <c r="BL146" s="342">
        <v>-107169576</v>
      </c>
      <c r="BM146" s="341">
        <v>262094813</v>
      </c>
      <c r="BN146" s="342">
        <v>0</v>
      </c>
      <c r="BO146" s="341">
        <v>0</v>
      </c>
    </row>
    <row r="147" spans="1:67" s="333" customFormat="1" x14ac:dyDescent="0.25">
      <c r="A147" s="333" t="str">
        <f>+B147&amp;"-"&amp;C147&amp;"-"&amp;D147&amp;"-"&amp;E147&amp;"-"&amp;F147&amp;"-"&amp;G147&amp;"-"&amp;AV147</f>
        <v>A-3-6-3-11-1-16</v>
      </c>
      <c r="B147" s="334" t="str">
        <f t="shared" si="18"/>
        <v>A</v>
      </c>
      <c r="C147" s="334" t="str">
        <f t="shared" si="19"/>
        <v>3</v>
      </c>
      <c r="D147" s="334" t="str">
        <f t="shared" si="20"/>
        <v>6</v>
      </c>
      <c r="E147" s="334" t="str">
        <f t="shared" si="21"/>
        <v>3</v>
      </c>
      <c r="F147" s="334" t="str">
        <f t="shared" ref="F147:F210" si="22">+V147</f>
        <v>11</v>
      </c>
      <c r="G147" s="334" t="str">
        <f t="shared" ref="G147:G210" si="23">+Y147</f>
        <v>1</v>
      </c>
      <c r="H147" s="334"/>
      <c r="I147" s="334"/>
      <c r="J147" s="334"/>
      <c r="K147" s="334"/>
      <c r="M147" s="347"/>
      <c r="N147" s="1601" t="s">
        <v>35</v>
      </c>
      <c r="O147" s="1984"/>
      <c r="P147" s="1601" t="s">
        <v>322</v>
      </c>
      <c r="Q147" s="1984"/>
      <c r="R147" s="1601" t="s">
        <v>325</v>
      </c>
      <c r="S147" s="1984"/>
      <c r="T147" s="1601" t="s">
        <v>322</v>
      </c>
      <c r="U147" s="1984"/>
      <c r="V147" s="1601" t="s">
        <v>101</v>
      </c>
      <c r="W147" s="1984"/>
      <c r="X147" s="1984"/>
      <c r="Y147" s="1601" t="s">
        <v>312</v>
      </c>
      <c r="Z147" s="1984"/>
      <c r="AA147" s="1984"/>
      <c r="AB147" s="1601" t="s">
        <v>269</v>
      </c>
      <c r="AC147" s="1984"/>
      <c r="AD147" s="1601" t="s">
        <v>269</v>
      </c>
      <c r="AE147" s="1984"/>
      <c r="AF147" s="1607" t="s">
        <v>117</v>
      </c>
      <c r="AG147" s="1984"/>
      <c r="AH147" s="1984"/>
      <c r="AI147" s="1984"/>
      <c r="AJ147" s="1984"/>
      <c r="AK147" s="1984"/>
      <c r="AL147" s="1984"/>
      <c r="AM147" s="1984"/>
      <c r="AN147" s="1601" t="s">
        <v>306</v>
      </c>
      <c r="AO147" s="1984"/>
      <c r="AP147" s="1984"/>
      <c r="AQ147" s="1984"/>
      <c r="AR147" s="1984"/>
      <c r="AS147" s="1601" t="s">
        <v>309</v>
      </c>
      <c r="AT147" s="1984"/>
      <c r="AU147" s="1984"/>
      <c r="AV147" s="335" t="s">
        <v>44</v>
      </c>
      <c r="AW147" s="1606" t="s">
        <v>311</v>
      </c>
      <c r="AX147" s="1984"/>
      <c r="AY147" s="1984"/>
      <c r="AZ147" s="1984"/>
      <c r="BA147" s="1984"/>
      <c r="BB147" s="1984"/>
      <c r="BC147" s="336">
        <v>58014500000</v>
      </c>
      <c r="BD147" s="337">
        <v>1564844945</v>
      </c>
      <c r="BE147" s="337">
        <v>45873014074</v>
      </c>
      <c r="BF147" s="337">
        <v>0</v>
      </c>
      <c r="BG147" s="336">
        <v>573471557</v>
      </c>
      <c r="BH147" s="336">
        <v>991373388</v>
      </c>
      <c r="BI147" s="336">
        <v>154382597</v>
      </c>
      <c r="BJ147" s="336">
        <v>419088960</v>
      </c>
      <c r="BK147" s="336">
        <v>261552173</v>
      </c>
      <c r="BL147" s="337">
        <v>-107169576</v>
      </c>
      <c r="BM147" s="336">
        <v>261552173</v>
      </c>
      <c r="BN147" s="337">
        <v>0</v>
      </c>
      <c r="BO147" s="336">
        <v>0</v>
      </c>
    </row>
    <row r="148" spans="1:67" s="333" customFormat="1" x14ac:dyDescent="0.25">
      <c r="A148" s="333" t="str">
        <f>+B148&amp;"-"&amp;C148&amp;"-"&amp;D148&amp;"-"&amp;E148&amp;"-"&amp;F148&amp;"-"&amp;G148&amp;"-"&amp;AV148</f>
        <v>A-3-6-3-11-2-16</v>
      </c>
      <c r="B148" s="334" t="str">
        <f t="shared" si="18"/>
        <v>A</v>
      </c>
      <c r="C148" s="334" t="str">
        <f t="shared" si="19"/>
        <v>3</v>
      </c>
      <c r="D148" s="334" t="str">
        <f t="shared" si="20"/>
        <v>6</v>
      </c>
      <c r="E148" s="334" t="str">
        <f t="shared" si="21"/>
        <v>3</v>
      </c>
      <c r="F148" s="334" t="str">
        <f t="shared" si="22"/>
        <v>11</v>
      </c>
      <c r="G148" s="334" t="str">
        <f t="shared" si="23"/>
        <v>2</v>
      </c>
      <c r="H148" s="334"/>
      <c r="I148" s="334"/>
      <c r="J148" s="334"/>
      <c r="K148" s="334"/>
      <c r="M148" s="347"/>
      <c r="N148" s="1601" t="s">
        <v>35</v>
      </c>
      <c r="O148" s="1984"/>
      <c r="P148" s="1601" t="s">
        <v>322</v>
      </c>
      <c r="Q148" s="1984"/>
      <c r="R148" s="1601" t="s">
        <v>325</v>
      </c>
      <c r="S148" s="1984"/>
      <c r="T148" s="1601" t="s">
        <v>322</v>
      </c>
      <c r="U148" s="1984"/>
      <c r="V148" s="1601" t="s">
        <v>101</v>
      </c>
      <c r="W148" s="1984"/>
      <c r="X148" s="1984"/>
      <c r="Y148" s="1601" t="s">
        <v>315</v>
      </c>
      <c r="Z148" s="1984"/>
      <c r="AA148" s="1984"/>
      <c r="AB148" s="1601" t="s">
        <v>269</v>
      </c>
      <c r="AC148" s="1984"/>
      <c r="AD148" s="1601" t="s">
        <v>269</v>
      </c>
      <c r="AE148" s="1984"/>
      <c r="AF148" s="1607" t="s">
        <v>118</v>
      </c>
      <c r="AG148" s="1984"/>
      <c r="AH148" s="1984"/>
      <c r="AI148" s="1984"/>
      <c r="AJ148" s="1984"/>
      <c r="AK148" s="1984"/>
      <c r="AL148" s="1984"/>
      <c r="AM148" s="1984"/>
      <c r="AN148" s="1601" t="s">
        <v>306</v>
      </c>
      <c r="AO148" s="1984"/>
      <c r="AP148" s="1984"/>
      <c r="AQ148" s="1984"/>
      <c r="AR148" s="1984"/>
      <c r="AS148" s="1601" t="s">
        <v>309</v>
      </c>
      <c r="AT148" s="1984"/>
      <c r="AU148" s="1984"/>
      <c r="AV148" s="335" t="s">
        <v>44</v>
      </c>
      <c r="AW148" s="1606" t="s">
        <v>311</v>
      </c>
      <c r="AX148" s="1984"/>
      <c r="AY148" s="1984"/>
      <c r="AZ148" s="1984"/>
      <c r="BA148" s="1984"/>
      <c r="BB148" s="1984"/>
      <c r="BC148" s="336">
        <v>7994500000</v>
      </c>
      <c r="BD148" s="337">
        <v>0</v>
      </c>
      <c r="BE148" s="337">
        <v>75000000</v>
      </c>
      <c r="BF148" s="337">
        <v>0</v>
      </c>
      <c r="BG148" s="336">
        <v>0</v>
      </c>
      <c r="BH148" s="336">
        <v>0</v>
      </c>
      <c r="BI148" s="336">
        <v>542640</v>
      </c>
      <c r="BJ148" s="336">
        <v>-542640</v>
      </c>
      <c r="BK148" s="336">
        <v>542640</v>
      </c>
      <c r="BL148" s="337">
        <v>0</v>
      </c>
      <c r="BM148" s="336">
        <v>542640</v>
      </c>
      <c r="BN148" s="337">
        <v>0</v>
      </c>
      <c r="BO148" s="336">
        <v>0</v>
      </c>
    </row>
    <row r="149" spans="1:67" s="333" customFormat="1" x14ac:dyDescent="0.25">
      <c r="A149" s="333" t="str">
        <f>+B149&amp;"-"&amp;C149&amp;"-"&amp;D149&amp;"-"&amp;E149&amp;"-"&amp;F149&amp;"-"&amp;G149&amp;"-"&amp;AV149</f>
        <v>A-3-6-3-66--16</v>
      </c>
      <c r="B149" s="334" t="str">
        <f t="shared" si="18"/>
        <v>A</v>
      </c>
      <c r="C149" s="334" t="str">
        <f t="shared" si="19"/>
        <v>3</v>
      </c>
      <c r="D149" s="334" t="str">
        <f t="shared" si="20"/>
        <v>6</v>
      </c>
      <c r="E149" s="334" t="str">
        <f t="shared" si="21"/>
        <v>3</v>
      </c>
      <c r="F149" s="334" t="str">
        <f t="shared" si="22"/>
        <v>66</v>
      </c>
      <c r="G149" s="334"/>
      <c r="H149" s="334"/>
      <c r="I149" s="334"/>
      <c r="J149" s="334"/>
      <c r="K149" s="334"/>
      <c r="M149" s="347"/>
      <c r="N149" s="1601" t="s">
        <v>35</v>
      </c>
      <c r="O149" s="1984"/>
      <c r="P149" s="1601" t="s">
        <v>322</v>
      </c>
      <c r="Q149" s="1984"/>
      <c r="R149" s="1601" t="s">
        <v>325</v>
      </c>
      <c r="S149" s="1984"/>
      <c r="T149" s="1601" t="s">
        <v>322</v>
      </c>
      <c r="U149" s="1984"/>
      <c r="V149" s="1601" t="s">
        <v>350</v>
      </c>
      <c r="W149" s="1984"/>
      <c r="X149" s="1984"/>
      <c r="Y149" s="1601"/>
      <c r="Z149" s="1984"/>
      <c r="AA149" s="1984"/>
      <c r="AB149" s="1601"/>
      <c r="AC149" s="1984"/>
      <c r="AD149" s="1601"/>
      <c r="AE149" s="1984"/>
      <c r="AF149" s="1607" t="s">
        <v>119</v>
      </c>
      <c r="AG149" s="1984"/>
      <c r="AH149" s="1984"/>
      <c r="AI149" s="1984"/>
      <c r="AJ149" s="1984"/>
      <c r="AK149" s="1984"/>
      <c r="AL149" s="1984"/>
      <c r="AM149" s="1984"/>
      <c r="AN149" s="1601" t="s">
        <v>306</v>
      </c>
      <c r="AO149" s="1984"/>
      <c r="AP149" s="1984"/>
      <c r="AQ149" s="1984"/>
      <c r="AR149" s="1984"/>
      <c r="AS149" s="1601" t="s">
        <v>309</v>
      </c>
      <c r="AT149" s="1984"/>
      <c r="AU149" s="1984"/>
      <c r="AV149" s="335" t="s">
        <v>44</v>
      </c>
      <c r="AW149" s="1606" t="s">
        <v>311</v>
      </c>
      <c r="AX149" s="1984"/>
      <c r="AY149" s="1984"/>
      <c r="AZ149" s="1984"/>
      <c r="BA149" s="1984"/>
      <c r="BB149" s="1984"/>
      <c r="BC149" s="336">
        <v>504900000</v>
      </c>
      <c r="BD149" s="337">
        <v>0</v>
      </c>
      <c r="BE149" s="337">
        <v>504900000</v>
      </c>
      <c r="BF149" s="337">
        <v>0</v>
      </c>
      <c r="BG149" s="336">
        <v>0</v>
      </c>
      <c r="BH149" s="336">
        <v>0</v>
      </c>
      <c r="BI149" s="336">
        <v>0</v>
      </c>
      <c r="BJ149" s="336">
        <v>0</v>
      </c>
      <c r="BK149" s="336">
        <v>0</v>
      </c>
      <c r="BL149" s="337">
        <v>0</v>
      </c>
      <c r="BM149" s="336">
        <v>0</v>
      </c>
      <c r="BN149" s="337">
        <v>0</v>
      </c>
      <c r="BO149" s="336">
        <v>0</v>
      </c>
    </row>
    <row r="150" spans="1:67" ht="14.45" customHeight="1" x14ac:dyDescent="0.25">
      <c r="B150" s="327" t="str">
        <f t="shared" si="18"/>
        <v>C</v>
      </c>
      <c r="N150" s="1603" t="s">
        <v>120</v>
      </c>
      <c r="O150" s="1889"/>
      <c r="P150" s="1603"/>
      <c r="Q150" s="1889"/>
      <c r="R150" s="1603"/>
      <c r="S150" s="1889"/>
      <c r="T150" s="1603"/>
      <c r="U150" s="1889"/>
      <c r="V150" s="1603"/>
      <c r="W150" s="1889"/>
      <c r="X150" s="1889"/>
      <c r="Y150" s="1603"/>
      <c r="Z150" s="1889"/>
      <c r="AA150" s="1889"/>
      <c r="AB150" s="1603"/>
      <c r="AC150" s="1889"/>
      <c r="AD150" s="1603"/>
      <c r="AE150" s="1889"/>
      <c r="AF150" s="1605" t="s">
        <v>27</v>
      </c>
      <c r="AG150" s="1889"/>
      <c r="AH150" s="1889"/>
      <c r="AI150" s="1889"/>
      <c r="AJ150" s="1889"/>
      <c r="AK150" s="1889"/>
      <c r="AL150" s="1889"/>
      <c r="AM150" s="1889"/>
      <c r="AN150" s="1603" t="s">
        <v>306</v>
      </c>
      <c r="AO150" s="1889"/>
      <c r="AP150" s="1889"/>
      <c r="AQ150" s="1889"/>
      <c r="AR150" s="1889"/>
      <c r="AS150" s="1603" t="s">
        <v>307</v>
      </c>
      <c r="AT150" s="1889"/>
      <c r="AU150" s="1889"/>
      <c r="AV150" s="317" t="s">
        <v>86</v>
      </c>
      <c r="AW150" s="1604" t="s">
        <v>308</v>
      </c>
      <c r="AX150" s="1889"/>
      <c r="AY150" s="1889"/>
      <c r="AZ150" s="1889"/>
      <c r="BA150" s="1889"/>
      <c r="BB150" s="1889"/>
      <c r="BC150" s="318">
        <v>29099334179</v>
      </c>
      <c r="BD150" s="318">
        <v>194400000</v>
      </c>
      <c r="BE150" s="318">
        <v>2139995076</v>
      </c>
      <c r="BF150" s="319">
        <v>0</v>
      </c>
      <c r="BG150" s="318">
        <v>655331639</v>
      </c>
      <c r="BH150" s="318">
        <v>-460931639</v>
      </c>
      <c r="BI150" s="318">
        <v>1119027577</v>
      </c>
      <c r="BJ150" s="318">
        <v>-463695938</v>
      </c>
      <c r="BK150" s="318">
        <v>1050430827</v>
      </c>
      <c r="BL150" s="318">
        <v>68596750</v>
      </c>
      <c r="BM150" s="318">
        <v>1045459827</v>
      </c>
      <c r="BN150" s="318">
        <v>4971000</v>
      </c>
      <c r="BO150" s="318">
        <v>222260</v>
      </c>
    </row>
    <row r="151" spans="1:67" x14ac:dyDescent="0.25">
      <c r="B151" s="327" t="str">
        <f t="shared" si="18"/>
        <v>C</v>
      </c>
      <c r="N151" s="1603" t="s">
        <v>120</v>
      </c>
      <c r="O151" s="1889"/>
      <c r="P151" s="1603"/>
      <c r="Q151" s="1889"/>
      <c r="R151" s="1603"/>
      <c r="S151" s="1889"/>
      <c r="T151" s="1603"/>
      <c r="U151" s="1889"/>
      <c r="V151" s="1603"/>
      <c r="W151" s="1889"/>
      <c r="X151" s="1889"/>
      <c r="Y151" s="1603"/>
      <c r="Z151" s="1889"/>
      <c r="AA151" s="1889"/>
      <c r="AB151" s="1603"/>
      <c r="AC151" s="1889"/>
      <c r="AD151" s="1603"/>
      <c r="AE151" s="1889"/>
      <c r="AF151" s="1605" t="s">
        <v>27</v>
      </c>
      <c r="AG151" s="1889"/>
      <c r="AH151" s="1889"/>
      <c r="AI151" s="1889"/>
      <c r="AJ151" s="1889"/>
      <c r="AK151" s="1889"/>
      <c r="AL151" s="1889"/>
      <c r="AM151" s="1889"/>
      <c r="AN151" s="1603" t="s">
        <v>306</v>
      </c>
      <c r="AO151" s="1889"/>
      <c r="AP151" s="1889"/>
      <c r="AQ151" s="1889"/>
      <c r="AR151" s="1889"/>
      <c r="AS151" s="1603" t="s">
        <v>307</v>
      </c>
      <c r="AT151" s="1889"/>
      <c r="AU151" s="1889"/>
      <c r="AV151" s="317" t="s">
        <v>336</v>
      </c>
      <c r="AW151" s="1604" t="s">
        <v>354</v>
      </c>
      <c r="AX151" s="1889"/>
      <c r="AY151" s="1889"/>
      <c r="AZ151" s="1889"/>
      <c r="BA151" s="1889"/>
      <c r="BB151" s="1889"/>
      <c r="BC151" s="318">
        <v>9021085821</v>
      </c>
      <c r="BD151" s="319">
        <v>0</v>
      </c>
      <c r="BE151" s="319">
        <v>0</v>
      </c>
      <c r="BF151" s="319">
        <v>0</v>
      </c>
      <c r="BG151" s="319">
        <v>0</v>
      </c>
      <c r="BH151" s="319">
        <v>0</v>
      </c>
      <c r="BI151" s="319">
        <v>0</v>
      </c>
      <c r="BJ151" s="319">
        <v>0</v>
      </c>
      <c r="BK151" s="319">
        <v>0</v>
      </c>
      <c r="BL151" s="319">
        <v>0</v>
      </c>
      <c r="BM151" s="319">
        <v>0</v>
      </c>
      <c r="BN151" s="319">
        <v>0</v>
      </c>
      <c r="BO151" s="319">
        <v>0</v>
      </c>
    </row>
    <row r="152" spans="1:67" x14ac:dyDescent="0.25">
      <c r="B152" s="327" t="str">
        <f t="shared" si="18"/>
        <v>C</v>
      </c>
      <c r="N152" s="1603" t="s">
        <v>120</v>
      </c>
      <c r="O152" s="1889"/>
      <c r="P152" s="1603"/>
      <c r="Q152" s="1889"/>
      <c r="R152" s="1603"/>
      <c r="S152" s="1889"/>
      <c r="T152" s="1603"/>
      <c r="U152" s="1889"/>
      <c r="V152" s="1603"/>
      <c r="W152" s="1889"/>
      <c r="X152" s="1889"/>
      <c r="Y152" s="1603"/>
      <c r="Z152" s="1889"/>
      <c r="AA152" s="1889"/>
      <c r="AB152" s="1603"/>
      <c r="AC152" s="1889"/>
      <c r="AD152" s="1603"/>
      <c r="AE152" s="1889"/>
      <c r="AF152" s="1605" t="s">
        <v>27</v>
      </c>
      <c r="AG152" s="1889"/>
      <c r="AH152" s="1889"/>
      <c r="AI152" s="1889"/>
      <c r="AJ152" s="1889"/>
      <c r="AK152" s="1889"/>
      <c r="AL152" s="1889"/>
      <c r="AM152" s="1889"/>
      <c r="AN152" s="1603" t="s">
        <v>306</v>
      </c>
      <c r="AO152" s="1889"/>
      <c r="AP152" s="1889"/>
      <c r="AQ152" s="1889"/>
      <c r="AR152" s="1889"/>
      <c r="AS152" s="1603" t="s">
        <v>307</v>
      </c>
      <c r="AT152" s="1889"/>
      <c r="AU152" s="1889"/>
      <c r="AV152" s="317" t="s">
        <v>319</v>
      </c>
      <c r="AW152" s="1604" t="s">
        <v>455</v>
      </c>
      <c r="AX152" s="1889"/>
      <c r="AY152" s="1889"/>
      <c r="AZ152" s="1889"/>
      <c r="BA152" s="1889"/>
      <c r="BB152" s="1889"/>
      <c r="BC152" s="318">
        <v>2815325822</v>
      </c>
      <c r="BD152" s="318">
        <v>306000000</v>
      </c>
      <c r="BE152" s="318">
        <v>2509325822</v>
      </c>
      <c r="BF152" s="319">
        <v>0</v>
      </c>
      <c r="BG152" s="319">
        <v>0</v>
      </c>
      <c r="BH152" s="318">
        <v>306000000</v>
      </c>
      <c r="BI152" s="319">
        <v>0</v>
      </c>
      <c r="BJ152" s="319">
        <v>0</v>
      </c>
      <c r="BK152" s="319">
        <v>0</v>
      </c>
      <c r="BL152" s="319">
        <v>0</v>
      </c>
      <c r="BM152" s="319">
        <v>0</v>
      </c>
      <c r="BN152" s="319">
        <v>0</v>
      </c>
      <c r="BO152" s="319">
        <v>0</v>
      </c>
    </row>
    <row r="153" spans="1:67" ht="14.45" customHeight="1" x14ac:dyDescent="0.25">
      <c r="B153" s="327" t="str">
        <f t="shared" si="18"/>
        <v>C</v>
      </c>
      <c r="C153" s="327" t="str">
        <f t="shared" si="19"/>
        <v>2502</v>
      </c>
      <c r="N153" s="1603" t="s">
        <v>120</v>
      </c>
      <c r="O153" s="1889"/>
      <c r="P153" s="1603" t="s">
        <v>355</v>
      </c>
      <c r="Q153" s="1889"/>
      <c r="R153" s="1603"/>
      <c r="S153" s="1889"/>
      <c r="T153" s="1603"/>
      <c r="U153" s="1889"/>
      <c r="V153" s="1603"/>
      <c r="W153" s="1889"/>
      <c r="X153" s="1889"/>
      <c r="Y153" s="1603"/>
      <c r="Z153" s="1889"/>
      <c r="AA153" s="1889"/>
      <c r="AB153" s="1603"/>
      <c r="AC153" s="1889"/>
      <c r="AD153" s="1603"/>
      <c r="AE153" s="1889"/>
      <c r="AF153" s="1605" t="s">
        <v>356</v>
      </c>
      <c r="AG153" s="1889"/>
      <c r="AH153" s="1889"/>
      <c r="AI153" s="1889"/>
      <c r="AJ153" s="1889"/>
      <c r="AK153" s="1889"/>
      <c r="AL153" s="1889"/>
      <c r="AM153" s="1889"/>
      <c r="AN153" s="1603" t="s">
        <v>306</v>
      </c>
      <c r="AO153" s="1889"/>
      <c r="AP153" s="1889"/>
      <c r="AQ153" s="1889"/>
      <c r="AR153" s="1889"/>
      <c r="AS153" s="1603" t="s">
        <v>307</v>
      </c>
      <c r="AT153" s="1889"/>
      <c r="AU153" s="1889"/>
      <c r="AV153" s="317" t="s">
        <v>86</v>
      </c>
      <c r="AW153" s="1604" t="s">
        <v>308</v>
      </c>
      <c r="AX153" s="1889"/>
      <c r="AY153" s="1889"/>
      <c r="AZ153" s="1889"/>
      <c r="BA153" s="1889"/>
      <c r="BB153" s="1889"/>
      <c r="BC153" s="318">
        <v>18223920000</v>
      </c>
      <c r="BD153" s="318">
        <v>194400000</v>
      </c>
      <c r="BE153" s="318">
        <v>2139995076</v>
      </c>
      <c r="BF153" s="319">
        <v>0</v>
      </c>
      <c r="BG153" s="318">
        <v>655331639</v>
      </c>
      <c r="BH153" s="318">
        <v>-460931639</v>
      </c>
      <c r="BI153" s="318">
        <v>1119027577</v>
      </c>
      <c r="BJ153" s="318">
        <v>-463695938</v>
      </c>
      <c r="BK153" s="318">
        <v>1050430827</v>
      </c>
      <c r="BL153" s="318">
        <v>68596750</v>
      </c>
      <c r="BM153" s="318">
        <v>1045459827</v>
      </c>
      <c r="BN153" s="318">
        <v>4971000</v>
      </c>
      <c r="BO153" s="318">
        <v>222260</v>
      </c>
    </row>
    <row r="154" spans="1:67" x14ac:dyDescent="0.25">
      <c r="B154" s="327" t="str">
        <f t="shared" si="18"/>
        <v>C</v>
      </c>
      <c r="C154" s="327" t="str">
        <f t="shared" si="19"/>
        <v>2502</v>
      </c>
      <c r="N154" s="1603" t="s">
        <v>120</v>
      </c>
      <c r="O154" s="1889"/>
      <c r="P154" s="1603" t="s">
        <v>355</v>
      </c>
      <c r="Q154" s="1889"/>
      <c r="R154" s="1603"/>
      <c r="S154" s="1889"/>
      <c r="T154" s="1603"/>
      <c r="U154" s="1889"/>
      <c r="V154" s="1603"/>
      <c r="W154" s="1889"/>
      <c r="X154" s="1889"/>
      <c r="Y154" s="1603"/>
      <c r="Z154" s="1889"/>
      <c r="AA154" s="1889"/>
      <c r="AB154" s="1603"/>
      <c r="AC154" s="1889"/>
      <c r="AD154" s="1603"/>
      <c r="AE154" s="1889"/>
      <c r="AF154" s="1605" t="s">
        <v>356</v>
      </c>
      <c r="AG154" s="1889"/>
      <c r="AH154" s="1889"/>
      <c r="AI154" s="1889"/>
      <c r="AJ154" s="1889"/>
      <c r="AK154" s="1889"/>
      <c r="AL154" s="1889"/>
      <c r="AM154" s="1889"/>
      <c r="AN154" s="1603" t="s">
        <v>306</v>
      </c>
      <c r="AO154" s="1889"/>
      <c r="AP154" s="1889"/>
      <c r="AQ154" s="1889"/>
      <c r="AR154" s="1889"/>
      <c r="AS154" s="1603" t="s">
        <v>307</v>
      </c>
      <c r="AT154" s="1889"/>
      <c r="AU154" s="1889"/>
      <c r="AV154" s="317" t="s">
        <v>319</v>
      </c>
      <c r="AW154" s="1604" t="s">
        <v>455</v>
      </c>
      <c r="AX154" s="1889"/>
      <c r="AY154" s="1889"/>
      <c r="AZ154" s="1889"/>
      <c r="BA154" s="1889"/>
      <c r="BB154" s="1889"/>
      <c r="BC154" s="318">
        <v>2815325822</v>
      </c>
      <c r="BD154" s="318">
        <v>306000000</v>
      </c>
      <c r="BE154" s="318">
        <v>2509325822</v>
      </c>
      <c r="BF154" s="319">
        <v>0</v>
      </c>
      <c r="BG154" s="319">
        <v>0</v>
      </c>
      <c r="BH154" s="318">
        <v>306000000</v>
      </c>
      <c r="BI154" s="319">
        <v>0</v>
      </c>
      <c r="BJ154" s="319">
        <v>0</v>
      </c>
      <c r="BK154" s="319">
        <v>0</v>
      </c>
      <c r="BL154" s="319">
        <v>0</v>
      </c>
      <c r="BM154" s="319">
        <v>0</v>
      </c>
      <c r="BN154" s="319">
        <v>0</v>
      </c>
      <c r="BO154" s="319">
        <v>0</v>
      </c>
    </row>
    <row r="155" spans="1:67" ht="14.45" customHeight="1" x14ac:dyDescent="0.25">
      <c r="B155" s="327" t="str">
        <f t="shared" si="18"/>
        <v>C</v>
      </c>
      <c r="C155" s="327" t="str">
        <f t="shared" si="19"/>
        <v>2502</v>
      </c>
      <c r="D155" s="327" t="str">
        <f t="shared" si="20"/>
        <v>1000</v>
      </c>
      <c r="N155" s="1603" t="s">
        <v>120</v>
      </c>
      <c r="O155" s="1889"/>
      <c r="P155" s="1603" t="s">
        <v>355</v>
      </c>
      <c r="Q155" s="1889"/>
      <c r="R155" s="1603" t="s">
        <v>357</v>
      </c>
      <c r="S155" s="1889"/>
      <c r="T155" s="1603"/>
      <c r="U155" s="1889"/>
      <c r="V155" s="1603"/>
      <c r="W155" s="1889"/>
      <c r="X155" s="1889"/>
      <c r="Y155" s="1603"/>
      <c r="Z155" s="1889"/>
      <c r="AA155" s="1889"/>
      <c r="AB155" s="1603"/>
      <c r="AC155" s="1889"/>
      <c r="AD155" s="1603"/>
      <c r="AE155" s="1889"/>
      <c r="AF155" s="1605" t="s">
        <v>358</v>
      </c>
      <c r="AG155" s="1889"/>
      <c r="AH155" s="1889"/>
      <c r="AI155" s="1889"/>
      <c r="AJ155" s="1889"/>
      <c r="AK155" s="1889"/>
      <c r="AL155" s="1889"/>
      <c r="AM155" s="1889"/>
      <c r="AN155" s="1603" t="s">
        <v>306</v>
      </c>
      <c r="AO155" s="1889"/>
      <c r="AP155" s="1889"/>
      <c r="AQ155" s="1889"/>
      <c r="AR155" s="1889"/>
      <c r="AS155" s="1603" t="s">
        <v>307</v>
      </c>
      <c r="AT155" s="1889"/>
      <c r="AU155" s="1889"/>
      <c r="AV155" s="317" t="s">
        <v>86</v>
      </c>
      <c r="AW155" s="1604" t="s">
        <v>308</v>
      </c>
      <c r="AX155" s="1889"/>
      <c r="AY155" s="1889"/>
      <c r="AZ155" s="1889"/>
      <c r="BA155" s="1889"/>
      <c r="BB155" s="1889"/>
      <c r="BC155" s="318">
        <v>18223920000</v>
      </c>
      <c r="BD155" s="318">
        <v>194400000</v>
      </c>
      <c r="BE155" s="318">
        <v>2139995076</v>
      </c>
      <c r="BF155" s="319">
        <v>0</v>
      </c>
      <c r="BG155" s="318">
        <v>655331639</v>
      </c>
      <c r="BH155" s="318">
        <v>-460931639</v>
      </c>
      <c r="BI155" s="318">
        <v>1119027577</v>
      </c>
      <c r="BJ155" s="318">
        <v>-463695938</v>
      </c>
      <c r="BK155" s="318">
        <v>1050430827</v>
      </c>
      <c r="BL155" s="318">
        <v>68596750</v>
      </c>
      <c r="BM155" s="318">
        <v>1045459827</v>
      </c>
      <c r="BN155" s="318">
        <v>4971000</v>
      </c>
      <c r="BO155" s="318">
        <v>222260</v>
      </c>
    </row>
    <row r="156" spans="1:67" x14ac:dyDescent="0.25">
      <c r="B156" s="327" t="str">
        <f t="shared" si="18"/>
        <v>C</v>
      </c>
      <c r="C156" s="327" t="str">
        <f t="shared" si="19"/>
        <v>2502</v>
      </c>
      <c r="D156" s="327" t="str">
        <f t="shared" si="20"/>
        <v>1000</v>
      </c>
      <c r="N156" s="1603" t="s">
        <v>120</v>
      </c>
      <c r="O156" s="1889"/>
      <c r="P156" s="1603" t="s">
        <v>355</v>
      </c>
      <c r="Q156" s="1889"/>
      <c r="R156" s="1603" t="s">
        <v>357</v>
      </c>
      <c r="S156" s="1889"/>
      <c r="T156" s="1603"/>
      <c r="U156" s="1889"/>
      <c r="V156" s="1603"/>
      <c r="W156" s="1889"/>
      <c r="X156" s="1889"/>
      <c r="Y156" s="1603"/>
      <c r="Z156" s="1889"/>
      <c r="AA156" s="1889"/>
      <c r="AB156" s="1603"/>
      <c r="AC156" s="1889"/>
      <c r="AD156" s="1603"/>
      <c r="AE156" s="1889"/>
      <c r="AF156" s="1605" t="s">
        <v>358</v>
      </c>
      <c r="AG156" s="1889"/>
      <c r="AH156" s="1889"/>
      <c r="AI156" s="1889"/>
      <c r="AJ156" s="1889"/>
      <c r="AK156" s="1889"/>
      <c r="AL156" s="1889"/>
      <c r="AM156" s="1889"/>
      <c r="AN156" s="1603" t="s">
        <v>306</v>
      </c>
      <c r="AO156" s="1889"/>
      <c r="AP156" s="1889"/>
      <c r="AQ156" s="1889"/>
      <c r="AR156" s="1889"/>
      <c r="AS156" s="1603" t="s">
        <v>307</v>
      </c>
      <c r="AT156" s="1889"/>
      <c r="AU156" s="1889"/>
      <c r="AV156" s="317" t="s">
        <v>319</v>
      </c>
      <c r="AW156" s="1604" t="s">
        <v>455</v>
      </c>
      <c r="AX156" s="1889"/>
      <c r="AY156" s="1889"/>
      <c r="AZ156" s="1889"/>
      <c r="BA156" s="1889"/>
      <c r="BB156" s="1889"/>
      <c r="BC156" s="318">
        <v>2815325822</v>
      </c>
      <c r="BD156" s="318">
        <v>306000000</v>
      </c>
      <c r="BE156" s="318">
        <v>2509325822</v>
      </c>
      <c r="BF156" s="319">
        <v>0</v>
      </c>
      <c r="BG156" s="319">
        <v>0</v>
      </c>
      <c r="BH156" s="318">
        <v>306000000</v>
      </c>
      <c r="BI156" s="319">
        <v>0</v>
      </c>
      <c r="BJ156" s="319">
        <v>0</v>
      </c>
      <c r="BK156" s="319">
        <v>0</v>
      </c>
      <c r="BL156" s="319">
        <v>0</v>
      </c>
      <c r="BM156" s="319">
        <v>0</v>
      </c>
      <c r="BN156" s="319">
        <v>0</v>
      </c>
      <c r="BO156" s="319">
        <v>0</v>
      </c>
    </row>
    <row r="157" spans="1:67" x14ac:dyDescent="0.25">
      <c r="B157" s="327" t="str">
        <f t="shared" si="18"/>
        <v>C</v>
      </c>
      <c r="C157" s="327" t="str">
        <f t="shared" si="19"/>
        <v>2502</v>
      </c>
      <c r="D157" s="327" t="str">
        <f t="shared" si="20"/>
        <v>1000</v>
      </c>
      <c r="E157" s="327" t="str">
        <f t="shared" si="21"/>
        <v>1</v>
      </c>
      <c r="F157" s="327">
        <f t="shared" si="22"/>
        <v>0</v>
      </c>
      <c r="G157" s="327">
        <f t="shared" si="23"/>
        <v>0</v>
      </c>
      <c r="H157" s="327">
        <f t="shared" ref="H157:H209" si="24">+AB157</f>
        <v>0</v>
      </c>
      <c r="N157" s="1608" t="s">
        <v>120</v>
      </c>
      <c r="O157" s="1889"/>
      <c r="P157" s="1608" t="s">
        <v>355</v>
      </c>
      <c r="Q157" s="1889"/>
      <c r="R157" s="1608" t="s">
        <v>357</v>
      </c>
      <c r="S157" s="1889"/>
      <c r="T157" s="1608" t="s">
        <v>312</v>
      </c>
      <c r="U157" s="1889"/>
      <c r="V157" s="1608"/>
      <c r="W157" s="1889"/>
      <c r="X157" s="1889"/>
      <c r="Y157" s="1608"/>
      <c r="Z157" s="1889"/>
      <c r="AA157" s="1889"/>
      <c r="AB157" s="1608"/>
      <c r="AC157" s="1889"/>
      <c r="AD157" s="1608"/>
      <c r="AE157" s="1889"/>
      <c r="AF157" s="1609" t="s">
        <v>270</v>
      </c>
      <c r="AG157" s="1889"/>
      <c r="AH157" s="1889"/>
      <c r="AI157" s="1889"/>
      <c r="AJ157" s="1889"/>
      <c r="AK157" s="1889"/>
      <c r="AL157" s="1889"/>
      <c r="AM157" s="1889"/>
      <c r="AN157" s="1608" t="s">
        <v>306</v>
      </c>
      <c r="AO157" s="1889"/>
      <c r="AP157" s="1889"/>
      <c r="AQ157" s="1889"/>
      <c r="AR157" s="1889"/>
      <c r="AS157" s="1608" t="s">
        <v>307</v>
      </c>
      <c r="AT157" s="1889"/>
      <c r="AU157" s="1889"/>
      <c r="AV157" s="320" t="s">
        <v>86</v>
      </c>
      <c r="AW157" s="1610" t="s">
        <v>308</v>
      </c>
      <c r="AX157" s="1889"/>
      <c r="AY157" s="1889"/>
      <c r="AZ157" s="1889"/>
      <c r="BA157" s="1889"/>
      <c r="BB157" s="1889"/>
      <c r="BC157" s="321">
        <v>1700000000</v>
      </c>
      <c r="BD157" s="321">
        <v>174400000</v>
      </c>
      <c r="BE157" s="321">
        <v>114600000</v>
      </c>
      <c r="BF157" s="322">
        <v>0</v>
      </c>
      <c r="BG157" s="321">
        <v>15409633</v>
      </c>
      <c r="BH157" s="321">
        <v>158990367</v>
      </c>
      <c r="BI157" s="321">
        <v>22538350</v>
      </c>
      <c r="BJ157" s="321">
        <v>-7128717</v>
      </c>
      <c r="BK157" s="321">
        <v>23268435</v>
      </c>
      <c r="BL157" s="321">
        <v>-730085</v>
      </c>
      <c r="BM157" s="321">
        <v>23268435</v>
      </c>
      <c r="BN157" s="322">
        <v>0</v>
      </c>
      <c r="BO157" s="322">
        <v>0</v>
      </c>
    </row>
    <row r="158" spans="1:67" x14ac:dyDescent="0.25">
      <c r="B158" s="327" t="str">
        <f t="shared" si="18"/>
        <v>C</v>
      </c>
      <c r="C158" s="327" t="str">
        <f t="shared" si="19"/>
        <v>2502</v>
      </c>
      <c r="D158" s="327" t="str">
        <f t="shared" si="20"/>
        <v>1000</v>
      </c>
      <c r="E158" s="327" t="str">
        <f t="shared" si="21"/>
        <v>1</v>
      </c>
      <c r="F158" s="327">
        <f t="shared" si="22"/>
        <v>0</v>
      </c>
      <c r="G158" s="327">
        <f t="shared" si="23"/>
        <v>0</v>
      </c>
      <c r="H158" s="327">
        <f t="shared" si="24"/>
        <v>0</v>
      </c>
      <c r="N158" s="1603" t="s">
        <v>120</v>
      </c>
      <c r="O158" s="1889"/>
      <c r="P158" s="1603" t="s">
        <v>355</v>
      </c>
      <c r="Q158" s="1889"/>
      <c r="R158" s="1603" t="s">
        <v>357</v>
      </c>
      <c r="S158" s="1889"/>
      <c r="T158" s="1603" t="s">
        <v>312</v>
      </c>
      <c r="U158" s="1889"/>
      <c r="V158" s="1603"/>
      <c r="W158" s="1889"/>
      <c r="X158" s="1889"/>
      <c r="Y158" s="1603"/>
      <c r="Z158" s="1889"/>
      <c r="AA158" s="1889"/>
      <c r="AB158" s="1603"/>
      <c r="AC158" s="1889"/>
      <c r="AD158" s="1603"/>
      <c r="AE158" s="1889"/>
      <c r="AF158" s="1605" t="s">
        <v>270</v>
      </c>
      <c r="AG158" s="1889"/>
      <c r="AH158" s="1889"/>
      <c r="AI158" s="1889"/>
      <c r="AJ158" s="1889"/>
      <c r="AK158" s="1889"/>
      <c r="AL158" s="1889"/>
      <c r="AM158" s="1889"/>
      <c r="AN158" s="1603" t="s">
        <v>306</v>
      </c>
      <c r="AO158" s="1889"/>
      <c r="AP158" s="1889"/>
      <c r="AQ158" s="1889"/>
      <c r="AR158" s="1889"/>
      <c r="AS158" s="1603" t="s">
        <v>307</v>
      </c>
      <c r="AT158" s="1889"/>
      <c r="AU158" s="1889"/>
      <c r="AV158" s="317" t="s">
        <v>319</v>
      </c>
      <c r="AW158" s="1604" t="s">
        <v>455</v>
      </c>
      <c r="AX158" s="1889"/>
      <c r="AY158" s="1889"/>
      <c r="AZ158" s="1889"/>
      <c r="BA158" s="1889"/>
      <c r="BB158" s="1889"/>
      <c r="BC158" s="318">
        <v>2815325822</v>
      </c>
      <c r="BD158" s="318">
        <v>306000000</v>
      </c>
      <c r="BE158" s="318">
        <v>2509325822</v>
      </c>
      <c r="BF158" s="319">
        <v>0</v>
      </c>
      <c r="BG158" s="319">
        <v>0</v>
      </c>
      <c r="BH158" s="318">
        <v>306000000</v>
      </c>
      <c r="BI158" s="319">
        <v>0</v>
      </c>
      <c r="BJ158" s="319">
        <v>0</v>
      </c>
      <c r="BK158" s="319">
        <v>0</v>
      </c>
      <c r="BL158" s="319">
        <v>0</v>
      </c>
      <c r="BM158" s="319">
        <v>0</v>
      </c>
      <c r="BN158" s="319">
        <v>0</v>
      </c>
      <c r="BO158" s="319">
        <v>0</v>
      </c>
    </row>
    <row r="159" spans="1:67" ht="14.45" customHeight="1" x14ac:dyDescent="0.25">
      <c r="B159" s="327" t="str">
        <f t="shared" si="18"/>
        <v>C</v>
      </c>
      <c r="C159" s="327" t="str">
        <f t="shared" si="19"/>
        <v>2502</v>
      </c>
      <c r="D159" s="327" t="str">
        <f t="shared" si="20"/>
        <v>1000</v>
      </c>
      <c r="E159" s="327" t="str">
        <f t="shared" si="21"/>
        <v>1</v>
      </c>
      <c r="F159" s="327" t="str">
        <f t="shared" si="22"/>
        <v>0</v>
      </c>
      <c r="G159" s="327">
        <f t="shared" si="23"/>
        <v>0</v>
      </c>
      <c r="H159" s="327">
        <f t="shared" si="24"/>
        <v>0</v>
      </c>
      <c r="N159" s="1603" t="s">
        <v>120</v>
      </c>
      <c r="O159" s="1889"/>
      <c r="P159" s="1603" t="s">
        <v>355</v>
      </c>
      <c r="Q159" s="1889"/>
      <c r="R159" s="1603" t="s">
        <v>357</v>
      </c>
      <c r="S159" s="1889"/>
      <c r="T159" s="1603" t="s">
        <v>312</v>
      </c>
      <c r="U159" s="1889"/>
      <c r="V159" s="1603" t="s">
        <v>313</v>
      </c>
      <c r="W159" s="1889"/>
      <c r="X159" s="1889"/>
      <c r="Y159" s="1603"/>
      <c r="Z159" s="1889"/>
      <c r="AA159" s="1889"/>
      <c r="AB159" s="1603"/>
      <c r="AC159" s="1889"/>
      <c r="AD159" s="1603"/>
      <c r="AE159" s="1889"/>
      <c r="AF159" s="1605" t="s">
        <v>270</v>
      </c>
      <c r="AG159" s="1889"/>
      <c r="AH159" s="1889"/>
      <c r="AI159" s="1889"/>
      <c r="AJ159" s="1889"/>
      <c r="AK159" s="1889"/>
      <c r="AL159" s="1889"/>
      <c r="AM159" s="1889"/>
      <c r="AN159" s="1603" t="s">
        <v>306</v>
      </c>
      <c r="AO159" s="1889"/>
      <c r="AP159" s="1889"/>
      <c r="AQ159" s="1889"/>
      <c r="AR159" s="1889"/>
      <c r="AS159" s="1603" t="s">
        <v>307</v>
      </c>
      <c r="AT159" s="1889"/>
      <c r="AU159" s="1889"/>
      <c r="AV159" s="317" t="s">
        <v>86</v>
      </c>
      <c r="AW159" s="1604" t="s">
        <v>308</v>
      </c>
      <c r="AX159" s="1889"/>
      <c r="AY159" s="1889"/>
      <c r="AZ159" s="1889"/>
      <c r="BA159" s="1889"/>
      <c r="BB159" s="1889"/>
      <c r="BC159" s="318">
        <v>1300000000</v>
      </c>
      <c r="BD159" s="318">
        <v>174400000</v>
      </c>
      <c r="BE159" s="318">
        <v>114600000</v>
      </c>
      <c r="BF159" s="319">
        <v>0</v>
      </c>
      <c r="BG159" s="318">
        <v>15409633</v>
      </c>
      <c r="BH159" s="318">
        <v>158990367</v>
      </c>
      <c r="BI159" s="318">
        <v>22538350</v>
      </c>
      <c r="BJ159" s="318">
        <v>-7128717</v>
      </c>
      <c r="BK159" s="318">
        <v>23268435</v>
      </c>
      <c r="BL159" s="318">
        <v>-730085</v>
      </c>
      <c r="BM159" s="318">
        <v>23268435</v>
      </c>
      <c r="BN159" s="319">
        <v>0</v>
      </c>
      <c r="BO159" s="319">
        <v>0</v>
      </c>
    </row>
    <row r="160" spans="1:67" x14ac:dyDescent="0.25">
      <c r="B160" s="327" t="str">
        <f t="shared" si="18"/>
        <v>C</v>
      </c>
      <c r="C160" s="327" t="str">
        <f t="shared" si="19"/>
        <v>2502</v>
      </c>
      <c r="D160" s="327" t="str">
        <f t="shared" si="20"/>
        <v>1000</v>
      </c>
      <c r="E160" s="327" t="str">
        <f t="shared" si="21"/>
        <v>1</v>
      </c>
      <c r="F160" s="327" t="str">
        <f t="shared" si="22"/>
        <v>0</v>
      </c>
      <c r="G160" s="327">
        <f t="shared" si="23"/>
        <v>0</v>
      </c>
      <c r="H160" s="327">
        <f t="shared" si="24"/>
        <v>0</v>
      </c>
      <c r="N160" s="1603" t="s">
        <v>120</v>
      </c>
      <c r="O160" s="1889"/>
      <c r="P160" s="1603" t="s">
        <v>355</v>
      </c>
      <c r="Q160" s="1889"/>
      <c r="R160" s="1603" t="s">
        <v>357</v>
      </c>
      <c r="S160" s="1889"/>
      <c r="T160" s="1603" t="s">
        <v>312</v>
      </c>
      <c r="U160" s="1889"/>
      <c r="V160" s="1603" t="s">
        <v>313</v>
      </c>
      <c r="W160" s="1889"/>
      <c r="X160" s="1889"/>
      <c r="Y160" s="1603"/>
      <c r="Z160" s="1889"/>
      <c r="AA160" s="1889"/>
      <c r="AB160" s="1603"/>
      <c r="AC160" s="1889"/>
      <c r="AD160" s="1603"/>
      <c r="AE160" s="1889"/>
      <c r="AF160" s="1605" t="s">
        <v>270</v>
      </c>
      <c r="AG160" s="1889"/>
      <c r="AH160" s="1889"/>
      <c r="AI160" s="1889"/>
      <c r="AJ160" s="1889"/>
      <c r="AK160" s="1889"/>
      <c r="AL160" s="1889"/>
      <c r="AM160" s="1889"/>
      <c r="AN160" s="1603" t="s">
        <v>306</v>
      </c>
      <c r="AO160" s="1889"/>
      <c r="AP160" s="1889"/>
      <c r="AQ160" s="1889"/>
      <c r="AR160" s="1889"/>
      <c r="AS160" s="1603" t="s">
        <v>307</v>
      </c>
      <c r="AT160" s="1889"/>
      <c r="AU160" s="1889"/>
      <c r="AV160" s="317" t="s">
        <v>319</v>
      </c>
      <c r="AW160" s="1604" t="s">
        <v>455</v>
      </c>
      <c r="AX160" s="1889"/>
      <c r="AY160" s="1889"/>
      <c r="AZ160" s="1889"/>
      <c r="BA160" s="1889"/>
      <c r="BB160" s="1889"/>
      <c r="BC160" s="318">
        <v>2815325822</v>
      </c>
      <c r="BD160" s="318">
        <v>306000000</v>
      </c>
      <c r="BE160" s="318">
        <v>2509325822</v>
      </c>
      <c r="BF160" s="319">
        <v>0</v>
      </c>
      <c r="BG160" s="319">
        <v>0</v>
      </c>
      <c r="BH160" s="318">
        <v>306000000</v>
      </c>
      <c r="BI160" s="319">
        <v>0</v>
      </c>
      <c r="BJ160" s="319">
        <v>0</v>
      </c>
      <c r="BK160" s="319">
        <v>0</v>
      </c>
      <c r="BL160" s="319">
        <v>0</v>
      </c>
      <c r="BM160" s="319">
        <v>0</v>
      </c>
      <c r="BN160" s="319">
        <v>0</v>
      </c>
      <c r="BO160" s="319">
        <v>0</v>
      </c>
    </row>
    <row r="161" spans="1:67" ht="14.45" customHeight="1" x14ac:dyDescent="0.25">
      <c r="B161" s="327" t="str">
        <f t="shared" si="18"/>
        <v>C</v>
      </c>
      <c r="C161" s="327" t="str">
        <f t="shared" si="19"/>
        <v>2502</v>
      </c>
      <c r="D161" s="327" t="str">
        <f t="shared" si="20"/>
        <v>1000</v>
      </c>
      <c r="E161" s="327" t="str">
        <f t="shared" si="21"/>
        <v>1</v>
      </c>
      <c r="F161" s="327" t="str">
        <f t="shared" si="22"/>
        <v>0</v>
      </c>
      <c r="G161" s="327" t="str">
        <f t="shared" si="23"/>
        <v>2</v>
      </c>
      <c r="H161" s="327">
        <f t="shared" si="24"/>
        <v>0</v>
      </c>
      <c r="N161" s="1603" t="s">
        <v>120</v>
      </c>
      <c r="O161" s="1889"/>
      <c r="P161" s="1603" t="s">
        <v>355</v>
      </c>
      <c r="Q161" s="1889"/>
      <c r="R161" s="1603" t="s">
        <v>357</v>
      </c>
      <c r="S161" s="1889"/>
      <c r="T161" s="1603" t="s">
        <v>312</v>
      </c>
      <c r="U161" s="1889"/>
      <c r="V161" s="1603" t="s">
        <v>313</v>
      </c>
      <c r="W161" s="1889"/>
      <c r="X161" s="1889"/>
      <c r="Y161" s="1603" t="s">
        <v>315</v>
      </c>
      <c r="Z161" s="1889"/>
      <c r="AA161" s="1889"/>
      <c r="AB161" s="1603"/>
      <c r="AC161" s="1889"/>
      <c r="AD161" s="1603"/>
      <c r="AE161" s="1889"/>
      <c r="AF161" s="1605" t="s">
        <v>359</v>
      </c>
      <c r="AG161" s="1889"/>
      <c r="AH161" s="1889"/>
      <c r="AI161" s="1889"/>
      <c r="AJ161" s="1889"/>
      <c r="AK161" s="1889"/>
      <c r="AL161" s="1889"/>
      <c r="AM161" s="1889"/>
      <c r="AN161" s="1603" t="s">
        <v>306</v>
      </c>
      <c r="AO161" s="1889"/>
      <c r="AP161" s="1889"/>
      <c r="AQ161" s="1889"/>
      <c r="AR161" s="1889"/>
      <c r="AS161" s="1603" t="s">
        <v>307</v>
      </c>
      <c r="AT161" s="1889"/>
      <c r="AU161" s="1889"/>
      <c r="AV161" s="317" t="s">
        <v>86</v>
      </c>
      <c r="AW161" s="1604" t="s">
        <v>308</v>
      </c>
      <c r="AX161" s="1889"/>
      <c r="AY161" s="1889"/>
      <c r="AZ161" s="1889"/>
      <c r="BA161" s="1889"/>
      <c r="BB161" s="1889"/>
      <c r="BC161" s="318">
        <v>1300000000</v>
      </c>
      <c r="BD161" s="318">
        <v>174400000</v>
      </c>
      <c r="BE161" s="318">
        <v>114600000</v>
      </c>
      <c r="BF161" s="319">
        <v>0</v>
      </c>
      <c r="BG161" s="318">
        <v>15409633</v>
      </c>
      <c r="BH161" s="318">
        <v>158990367</v>
      </c>
      <c r="BI161" s="318">
        <v>22538350</v>
      </c>
      <c r="BJ161" s="318">
        <v>-7128717</v>
      </c>
      <c r="BK161" s="318">
        <v>23268435</v>
      </c>
      <c r="BL161" s="318">
        <v>-730085</v>
      </c>
      <c r="BM161" s="318">
        <v>23268435</v>
      </c>
      <c r="BN161" s="319">
        <v>0</v>
      </c>
      <c r="BO161" s="319">
        <v>0</v>
      </c>
    </row>
    <row r="162" spans="1:67" s="333" customFormat="1" x14ac:dyDescent="0.25">
      <c r="A162" s="333" t="str">
        <f>+B162&amp;"-"&amp;C162&amp;"-"&amp;D162&amp;"-"&amp;E162&amp;"-"&amp;F162&amp;"-"&amp;G162&amp;"-"&amp;H162&amp;"-"&amp;AV162</f>
        <v>C-2502-1000-1-0-2-1-10</v>
      </c>
      <c r="B162" s="334" t="str">
        <f t="shared" si="18"/>
        <v>C</v>
      </c>
      <c r="C162" s="334" t="str">
        <f t="shared" si="19"/>
        <v>2502</v>
      </c>
      <c r="D162" s="334" t="str">
        <f t="shared" si="20"/>
        <v>1000</v>
      </c>
      <c r="E162" s="334" t="str">
        <f t="shared" si="21"/>
        <v>1</v>
      </c>
      <c r="F162" s="334" t="str">
        <f t="shared" si="22"/>
        <v>0</v>
      </c>
      <c r="G162" s="334" t="str">
        <f t="shared" si="23"/>
        <v>2</v>
      </c>
      <c r="H162" s="334" t="str">
        <f t="shared" si="24"/>
        <v>1</v>
      </c>
      <c r="I162" s="334"/>
      <c r="J162" s="334"/>
      <c r="K162" s="334"/>
      <c r="M162" s="347"/>
      <c r="N162" s="1601" t="s">
        <v>120</v>
      </c>
      <c r="O162" s="1984"/>
      <c r="P162" s="1601" t="s">
        <v>355</v>
      </c>
      <c r="Q162" s="1984"/>
      <c r="R162" s="1601" t="s">
        <v>357</v>
      </c>
      <c r="S162" s="1984"/>
      <c r="T162" s="1601" t="s">
        <v>312</v>
      </c>
      <c r="U162" s="1984"/>
      <c r="V162" s="1601" t="s">
        <v>313</v>
      </c>
      <c r="W162" s="1984"/>
      <c r="X162" s="1984"/>
      <c r="Y162" s="1601" t="s">
        <v>315</v>
      </c>
      <c r="Z162" s="1984"/>
      <c r="AA162" s="1984"/>
      <c r="AB162" s="1601" t="s">
        <v>312</v>
      </c>
      <c r="AC162" s="1984"/>
      <c r="AD162" s="1601"/>
      <c r="AE162" s="1984"/>
      <c r="AF162" s="1607" t="s">
        <v>365</v>
      </c>
      <c r="AG162" s="1984"/>
      <c r="AH162" s="1984"/>
      <c r="AI162" s="1984"/>
      <c r="AJ162" s="1984"/>
      <c r="AK162" s="1984"/>
      <c r="AL162" s="1984"/>
      <c r="AM162" s="1984"/>
      <c r="AN162" s="1601" t="s">
        <v>306</v>
      </c>
      <c r="AO162" s="1984"/>
      <c r="AP162" s="1984"/>
      <c r="AQ162" s="1984"/>
      <c r="AR162" s="1984"/>
      <c r="AS162" s="1601" t="s">
        <v>307</v>
      </c>
      <c r="AT162" s="1984"/>
      <c r="AU162" s="1984"/>
      <c r="AV162" s="335" t="s">
        <v>86</v>
      </c>
      <c r="AW162" s="1606" t="s">
        <v>308</v>
      </c>
      <c r="AX162" s="1984"/>
      <c r="AY162" s="1984"/>
      <c r="AZ162" s="1984"/>
      <c r="BA162" s="1984"/>
      <c r="BB162" s="1984"/>
      <c r="BC162" s="336">
        <v>197200000</v>
      </c>
      <c r="BD162" s="336">
        <v>174400000</v>
      </c>
      <c r="BE162" s="336">
        <v>22800000</v>
      </c>
      <c r="BF162" s="337">
        <v>0</v>
      </c>
      <c r="BG162" s="337">
        <v>0</v>
      </c>
      <c r="BH162" s="336">
        <v>174400000</v>
      </c>
      <c r="BI162" s="337">
        <v>0</v>
      </c>
      <c r="BJ162" s="337">
        <v>0</v>
      </c>
      <c r="BK162" s="337">
        <v>0</v>
      </c>
      <c r="BL162" s="337">
        <v>0</v>
      </c>
      <c r="BM162" s="337">
        <v>0</v>
      </c>
      <c r="BN162" s="337">
        <v>0</v>
      </c>
      <c r="BO162" s="337">
        <v>0</v>
      </c>
    </row>
    <row r="163" spans="1:67" s="333" customFormat="1" x14ac:dyDescent="0.25">
      <c r="A163" s="333" t="str">
        <f t="shared" ref="A163:A173" si="25">+B163&amp;"-"&amp;C163&amp;"-"&amp;D163&amp;"-"&amp;E163&amp;"-"&amp;F163&amp;"-"&amp;G163&amp;"-"&amp;H163&amp;"-"&amp;AV163</f>
        <v>C-2502-1000-1-0-2-2-10</v>
      </c>
      <c r="B163" s="334" t="str">
        <f t="shared" si="18"/>
        <v>C</v>
      </c>
      <c r="C163" s="334" t="str">
        <f t="shared" si="19"/>
        <v>2502</v>
      </c>
      <c r="D163" s="334" t="str">
        <f t="shared" si="20"/>
        <v>1000</v>
      </c>
      <c r="E163" s="334" t="str">
        <f t="shared" si="21"/>
        <v>1</v>
      </c>
      <c r="F163" s="334" t="str">
        <f t="shared" si="22"/>
        <v>0</v>
      </c>
      <c r="G163" s="334" t="str">
        <f t="shared" si="23"/>
        <v>2</v>
      </c>
      <c r="H163" s="334" t="str">
        <f t="shared" si="24"/>
        <v>2</v>
      </c>
      <c r="I163" s="334"/>
      <c r="J163" s="334"/>
      <c r="K163" s="334"/>
      <c r="M163" s="347"/>
      <c r="N163" s="1601" t="s">
        <v>120</v>
      </c>
      <c r="O163" s="1984"/>
      <c r="P163" s="1601" t="s">
        <v>355</v>
      </c>
      <c r="Q163" s="1984"/>
      <c r="R163" s="1601" t="s">
        <v>357</v>
      </c>
      <c r="S163" s="1984"/>
      <c r="T163" s="1601" t="s">
        <v>312</v>
      </c>
      <c r="U163" s="1984"/>
      <c r="V163" s="1601" t="s">
        <v>313</v>
      </c>
      <c r="W163" s="1984"/>
      <c r="X163" s="1984"/>
      <c r="Y163" s="1601" t="s">
        <v>315</v>
      </c>
      <c r="Z163" s="1984"/>
      <c r="AA163" s="1984"/>
      <c r="AB163" s="1601" t="s">
        <v>315</v>
      </c>
      <c r="AC163" s="1984"/>
      <c r="AD163" s="1601"/>
      <c r="AE163" s="1984"/>
      <c r="AF163" s="1607" t="s">
        <v>360</v>
      </c>
      <c r="AG163" s="1984"/>
      <c r="AH163" s="1984"/>
      <c r="AI163" s="1984"/>
      <c r="AJ163" s="1984"/>
      <c r="AK163" s="1984"/>
      <c r="AL163" s="1984"/>
      <c r="AM163" s="1984"/>
      <c r="AN163" s="1601" t="s">
        <v>306</v>
      </c>
      <c r="AO163" s="1984"/>
      <c r="AP163" s="1984"/>
      <c r="AQ163" s="1984"/>
      <c r="AR163" s="1984"/>
      <c r="AS163" s="1601" t="s">
        <v>307</v>
      </c>
      <c r="AT163" s="1984"/>
      <c r="AU163" s="1984"/>
      <c r="AV163" s="335" t="s">
        <v>86</v>
      </c>
      <c r="AW163" s="1606" t="s">
        <v>308</v>
      </c>
      <c r="AX163" s="1984"/>
      <c r="AY163" s="1984"/>
      <c r="AZ163" s="1984"/>
      <c r="BA163" s="1984"/>
      <c r="BB163" s="1984"/>
      <c r="BC163" s="336">
        <v>135600000</v>
      </c>
      <c r="BD163" s="337">
        <v>0</v>
      </c>
      <c r="BE163" s="336">
        <v>30600000</v>
      </c>
      <c r="BF163" s="337">
        <v>0</v>
      </c>
      <c r="BG163" s="337">
        <v>0</v>
      </c>
      <c r="BH163" s="337">
        <v>0</v>
      </c>
      <c r="BI163" s="336">
        <v>20000000</v>
      </c>
      <c r="BJ163" s="336">
        <v>-20000000</v>
      </c>
      <c r="BK163" s="336">
        <v>20000000</v>
      </c>
      <c r="BL163" s="337">
        <v>0</v>
      </c>
      <c r="BM163" s="336">
        <v>20000000</v>
      </c>
      <c r="BN163" s="337">
        <v>0</v>
      </c>
      <c r="BO163" s="337">
        <v>0</v>
      </c>
    </row>
    <row r="164" spans="1:67" s="333" customFormat="1" x14ac:dyDescent="0.25">
      <c r="A164" s="333" t="str">
        <f t="shared" si="25"/>
        <v>C-2502-1000-1-0-2-3-10</v>
      </c>
      <c r="B164" s="334" t="str">
        <f t="shared" si="18"/>
        <v>C</v>
      </c>
      <c r="C164" s="334" t="str">
        <f t="shared" si="19"/>
        <v>2502</v>
      </c>
      <c r="D164" s="334" t="str">
        <f t="shared" si="20"/>
        <v>1000</v>
      </c>
      <c r="E164" s="334" t="str">
        <f t="shared" si="21"/>
        <v>1</v>
      </c>
      <c r="F164" s="334" t="str">
        <f t="shared" si="22"/>
        <v>0</v>
      </c>
      <c r="G164" s="334" t="str">
        <f t="shared" si="23"/>
        <v>2</v>
      </c>
      <c r="H164" s="334" t="str">
        <f t="shared" si="24"/>
        <v>3</v>
      </c>
      <c r="I164" s="334"/>
      <c r="J164" s="334"/>
      <c r="K164" s="334"/>
      <c r="M164" s="347"/>
      <c r="N164" s="1601" t="s">
        <v>120</v>
      </c>
      <c r="O164" s="1984"/>
      <c r="P164" s="1601" t="s">
        <v>355</v>
      </c>
      <c r="Q164" s="1984"/>
      <c r="R164" s="1601" t="s">
        <v>357</v>
      </c>
      <c r="S164" s="1984"/>
      <c r="T164" s="1601" t="s">
        <v>312</v>
      </c>
      <c r="U164" s="1984"/>
      <c r="V164" s="1601" t="s">
        <v>313</v>
      </c>
      <c r="W164" s="1984"/>
      <c r="X164" s="1984"/>
      <c r="Y164" s="1601" t="s">
        <v>315</v>
      </c>
      <c r="Z164" s="1984"/>
      <c r="AA164" s="1984"/>
      <c r="AB164" s="1601" t="s">
        <v>322</v>
      </c>
      <c r="AC164" s="1984"/>
      <c r="AD164" s="1601"/>
      <c r="AE164" s="1984"/>
      <c r="AF164" s="1607" t="s">
        <v>361</v>
      </c>
      <c r="AG164" s="1984"/>
      <c r="AH164" s="1984"/>
      <c r="AI164" s="1984"/>
      <c r="AJ164" s="1984"/>
      <c r="AK164" s="1984"/>
      <c r="AL164" s="1984"/>
      <c r="AM164" s="1984"/>
      <c r="AN164" s="1601" t="s">
        <v>306</v>
      </c>
      <c r="AO164" s="1984"/>
      <c r="AP164" s="1984"/>
      <c r="AQ164" s="1984"/>
      <c r="AR164" s="1984"/>
      <c r="AS164" s="1601" t="s">
        <v>307</v>
      </c>
      <c r="AT164" s="1984"/>
      <c r="AU164" s="1984"/>
      <c r="AV164" s="335" t="s">
        <v>86</v>
      </c>
      <c r="AW164" s="1606" t="s">
        <v>308</v>
      </c>
      <c r="AX164" s="1984"/>
      <c r="AY164" s="1984"/>
      <c r="AZ164" s="1984"/>
      <c r="BA164" s="1984"/>
      <c r="BB164" s="1984"/>
      <c r="BC164" s="336">
        <v>341600000</v>
      </c>
      <c r="BD164" s="337">
        <v>0</v>
      </c>
      <c r="BE164" s="337">
        <v>0</v>
      </c>
      <c r="BF164" s="337">
        <v>0</v>
      </c>
      <c r="BG164" s="337">
        <v>0</v>
      </c>
      <c r="BH164" s="337">
        <v>0</v>
      </c>
      <c r="BI164" s="337">
        <v>0</v>
      </c>
      <c r="BJ164" s="337">
        <v>0</v>
      </c>
      <c r="BK164" s="336">
        <v>3268435</v>
      </c>
      <c r="BL164" s="336">
        <v>-3268435</v>
      </c>
      <c r="BM164" s="336">
        <v>3268435</v>
      </c>
      <c r="BN164" s="337">
        <v>0</v>
      </c>
      <c r="BO164" s="337">
        <v>0</v>
      </c>
    </row>
    <row r="165" spans="1:67" s="333" customFormat="1" ht="14.45" customHeight="1" x14ac:dyDescent="0.25">
      <c r="A165" s="333" t="str">
        <f t="shared" si="25"/>
        <v>C-2502-1000-1-0-2-4-10</v>
      </c>
      <c r="B165" s="334" t="str">
        <f t="shared" si="18"/>
        <v>C</v>
      </c>
      <c r="C165" s="334" t="str">
        <f t="shared" si="19"/>
        <v>2502</v>
      </c>
      <c r="D165" s="334" t="str">
        <f t="shared" si="20"/>
        <v>1000</v>
      </c>
      <c r="E165" s="334" t="str">
        <f t="shared" si="21"/>
        <v>1</v>
      </c>
      <c r="F165" s="334" t="str">
        <f t="shared" si="22"/>
        <v>0</v>
      </c>
      <c r="G165" s="334" t="str">
        <f t="shared" si="23"/>
        <v>2</v>
      </c>
      <c r="H165" s="334" t="str">
        <f t="shared" si="24"/>
        <v>4</v>
      </c>
      <c r="I165" s="334"/>
      <c r="J165" s="334"/>
      <c r="K165" s="334"/>
      <c r="M165" s="347"/>
      <c r="N165" s="1601" t="s">
        <v>120</v>
      </c>
      <c r="O165" s="1984"/>
      <c r="P165" s="1601" t="s">
        <v>355</v>
      </c>
      <c r="Q165" s="1984"/>
      <c r="R165" s="1601" t="s">
        <v>357</v>
      </c>
      <c r="S165" s="1984"/>
      <c r="T165" s="1601" t="s">
        <v>312</v>
      </c>
      <c r="U165" s="1984"/>
      <c r="V165" s="1601" t="s">
        <v>313</v>
      </c>
      <c r="W165" s="1984"/>
      <c r="X165" s="1984"/>
      <c r="Y165" s="1601" t="s">
        <v>315</v>
      </c>
      <c r="Z165" s="1984"/>
      <c r="AA165" s="1984"/>
      <c r="AB165" s="1601" t="s">
        <v>316</v>
      </c>
      <c r="AC165" s="1984"/>
      <c r="AD165" s="1601"/>
      <c r="AE165" s="1984"/>
      <c r="AF165" s="1607" t="s">
        <v>105</v>
      </c>
      <c r="AG165" s="1984"/>
      <c r="AH165" s="1984"/>
      <c r="AI165" s="1984"/>
      <c r="AJ165" s="1984"/>
      <c r="AK165" s="1984"/>
      <c r="AL165" s="1984"/>
      <c r="AM165" s="1984"/>
      <c r="AN165" s="1601" t="s">
        <v>306</v>
      </c>
      <c r="AO165" s="1984"/>
      <c r="AP165" s="1984"/>
      <c r="AQ165" s="1984"/>
      <c r="AR165" s="1984"/>
      <c r="AS165" s="1601" t="s">
        <v>307</v>
      </c>
      <c r="AT165" s="1984"/>
      <c r="AU165" s="1984"/>
      <c r="AV165" s="335" t="s">
        <v>86</v>
      </c>
      <c r="AW165" s="1606" t="s">
        <v>308</v>
      </c>
      <c r="AX165" s="1984"/>
      <c r="AY165" s="1984"/>
      <c r="AZ165" s="1984"/>
      <c r="BA165" s="1984"/>
      <c r="BB165" s="1984"/>
      <c r="BC165" s="336">
        <v>394400000</v>
      </c>
      <c r="BD165" s="337">
        <v>0</v>
      </c>
      <c r="BE165" s="337">
        <v>0</v>
      </c>
      <c r="BF165" s="337">
        <v>0</v>
      </c>
      <c r="BG165" s="336">
        <v>15409633</v>
      </c>
      <c r="BH165" s="336">
        <v>-15409633</v>
      </c>
      <c r="BI165" s="336">
        <v>2538350</v>
      </c>
      <c r="BJ165" s="336">
        <v>12871283</v>
      </c>
      <c r="BK165" s="337">
        <v>0</v>
      </c>
      <c r="BL165" s="336">
        <v>2538350</v>
      </c>
      <c r="BM165" s="337">
        <v>0</v>
      </c>
      <c r="BN165" s="337">
        <v>0</v>
      </c>
      <c r="BO165" s="337">
        <v>0</v>
      </c>
    </row>
    <row r="166" spans="1:67" s="333" customFormat="1" x14ac:dyDescent="0.25">
      <c r="A166" s="333" t="str">
        <f t="shared" si="25"/>
        <v>C-2502-1000-1-0-2-6-10</v>
      </c>
      <c r="B166" s="334" t="str">
        <f t="shared" si="18"/>
        <v>C</v>
      </c>
      <c r="C166" s="334" t="str">
        <f t="shared" si="19"/>
        <v>2502</v>
      </c>
      <c r="D166" s="334" t="str">
        <f t="shared" si="20"/>
        <v>1000</v>
      </c>
      <c r="E166" s="334" t="str">
        <f t="shared" si="21"/>
        <v>1</v>
      </c>
      <c r="F166" s="334" t="str">
        <f t="shared" si="22"/>
        <v>0</v>
      </c>
      <c r="G166" s="334" t="str">
        <f t="shared" si="23"/>
        <v>2</v>
      </c>
      <c r="H166" s="334" t="str">
        <f t="shared" si="24"/>
        <v>6</v>
      </c>
      <c r="I166" s="334"/>
      <c r="J166" s="334"/>
      <c r="K166" s="334"/>
      <c r="M166" s="347"/>
      <c r="N166" s="1601" t="s">
        <v>120</v>
      </c>
      <c r="O166" s="1984"/>
      <c r="P166" s="1601" t="s">
        <v>355</v>
      </c>
      <c r="Q166" s="1984"/>
      <c r="R166" s="1601" t="s">
        <v>357</v>
      </c>
      <c r="S166" s="1984"/>
      <c r="T166" s="1601" t="s">
        <v>312</v>
      </c>
      <c r="U166" s="1984"/>
      <c r="V166" s="1601" t="s">
        <v>313</v>
      </c>
      <c r="W166" s="1984"/>
      <c r="X166" s="1984"/>
      <c r="Y166" s="1601" t="s">
        <v>315</v>
      </c>
      <c r="Z166" s="1984"/>
      <c r="AA166" s="1984"/>
      <c r="AB166" s="1601" t="s">
        <v>325</v>
      </c>
      <c r="AC166" s="1984"/>
      <c r="AD166" s="1601"/>
      <c r="AE166" s="1984"/>
      <c r="AF166" s="1607" t="s">
        <v>362</v>
      </c>
      <c r="AG166" s="1984"/>
      <c r="AH166" s="1984"/>
      <c r="AI166" s="1984"/>
      <c r="AJ166" s="1984"/>
      <c r="AK166" s="1984"/>
      <c r="AL166" s="1984"/>
      <c r="AM166" s="1984"/>
      <c r="AN166" s="1601" t="s">
        <v>306</v>
      </c>
      <c r="AO166" s="1984"/>
      <c r="AP166" s="1984"/>
      <c r="AQ166" s="1984"/>
      <c r="AR166" s="1984"/>
      <c r="AS166" s="1601" t="s">
        <v>307</v>
      </c>
      <c r="AT166" s="1984"/>
      <c r="AU166" s="1984"/>
      <c r="AV166" s="335" t="s">
        <v>86</v>
      </c>
      <c r="AW166" s="1606" t="s">
        <v>308</v>
      </c>
      <c r="AX166" s="1984"/>
      <c r="AY166" s="1984"/>
      <c r="AZ166" s="1984"/>
      <c r="BA166" s="1984"/>
      <c r="BB166" s="1984"/>
      <c r="BC166" s="336">
        <v>230000000</v>
      </c>
      <c r="BD166" s="337">
        <v>0</v>
      </c>
      <c r="BE166" s="336">
        <v>60000000</v>
      </c>
      <c r="BF166" s="337">
        <v>0</v>
      </c>
      <c r="BG166" s="337">
        <v>0</v>
      </c>
      <c r="BH166" s="337">
        <v>0</v>
      </c>
      <c r="BI166" s="337">
        <v>0</v>
      </c>
      <c r="BJ166" s="337">
        <v>0</v>
      </c>
      <c r="BK166" s="337">
        <v>0</v>
      </c>
      <c r="BL166" s="337">
        <v>0</v>
      </c>
      <c r="BM166" s="337">
        <v>0</v>
      </c>
      <c r="BN166" s="337">
        <v>0</v>
      </c>
      <c r="BO166" s="337">
        <v>0</v>
      </c>
    </row>
    <row r="167" spans="1:67" s="333" customFormat="1" x14ac:dyDescent="0.25">
      <c r="A167" s="333" t="str">
        <f t="shared" si="25"/>
        <v>C-2502-1000-1-0-2-11-10</v>
      </c>
      <c r="B167" s="334" t="str">
        <f t="shared" si="18"/>
        <v>C</v>
      </c>
      <c r="C167" s="334" t="str">
        <f t="shared" si="19"/>
        <v>2502</v>
      </c>
      <c r="D167" s="334" t="str">
        <f t="shared" si="20"/>
        <v>1000</v>
      </c>
      <c r="E167" s="334" t="str">
        <f t="shared" si="21"/>
        <v>1</v>
      </c>
      <c r="F167" s="334" t="str">
        <f t="shared" si="22"/>
        <v>0</v>
      </c>
      <c r="G167" s="334" t="str">
        <f t="shared" si="23"/>
        <v>2</v>
      </c>
      <c r="H167" s="334" t="str">
        <f t="shared" si="24"/>
        <v>11</v>
      </c>
      <c r="I167" s="334"/>
      <c r="J167" s="334"/>
      <c r="K167" s="334"/>
      <c r="M167" s="347"/>
      <c r="N167" s="1601" t="s">
        <v>120</v>
      </c>
      <c r="O167" s="1984"/>
      <c r="P167" s="1601" t="s">
        <v>355</v>
      </c>
      <c r="Q167" s="1984"/>
      <c r="R167" s="1601" t="s">
        <v>357</v>
      </c>
      <c r="S167" s="1984"/>
      <c r="T167" s="1601" t="s">
        <v>312</v>
      </c>
      <c r="U167" s="1984"/>
      <c r="V167" s="1601" t="s">
        <v>313</v>
      </c>
      <c r="W167" s="1984"/>
      <c r="X167" s="1984"/>
      <c r="Y167" s="1601" t="s">
        <v>315</v>
      </c>
      <c r="Z167" s="1984"/>
      <c r="AA167" s="1984"/>
      <c r="AB167" s="1601" t="s">
        <v>101</v>
      </c>
      <c r="AC167" s="1984"/>
      <c r="AD167" s="1601"/>
      <c r="AE167" s="1984"/>
      <c r="AF167" s="1607" t="s">
        <v>363</v>
      </c>
      <c r="AG167" s="1984"/>
      <c r="AH167" s="1984"/>
      <c r="AI167" s="1984"/>
      <c r="AJ167" s="1984"/>
      <c r="AK167" s="1984"/>
      <c r="AL167" s="1984"/>
      <c r="AM167" s="1984"/>
      <c r="AN167" s="1601" t="s">
        <v>306</v>
      </c>
      <c r="AO167" s="1984"/>
      <c r="AP167" s="1984"/>
      <c r="AQ167" s="1984"/>
      <c r="AR167" s="1984"/>
      <c r="AS167" s="1601" t="s">
        <v>307</v>
      </c>
      <c r="AT167" s="1984"/>
      <c r="AU167" s="1984"/>
      <c r="AV167" s="335" t="s">
        <v>86</v>
      </c>
      <c r="AW167" s="1606" t="s">
        <v>308</v>
      </c>
      <c r="AX167" s="1984"/>
      <c r="AY167" s="1984"/>
      <c r="AZ167" s="1984"/>
      <c r="BA167" s="1984"/>
      <c r="BB167" s="1984"/>
      <c r="BC167" s="336">
        <v>1200000</v>
      </c>
      <c r="BD167" s="337">
        <v>0</v>
      </c>
      <c r="BE167" s="336">
        <v>1200000</v>
      </c>
      <c r="BF167" s="337">
        <v>0</v>
      </c>
      <c r="BG167" s="337">
        <v>0</v>
      </c>
      <c r="BH167" s="337">
        <v>0</v>
      </c>
      <c r="BI167" s="337">
        <v>0</v>
      </c>
      <c r="BJ167" s="337">
        <v>0</v>
      </c>
      <c r="BK167" s="337">
        <v>0</v>
      </c>
      <c r="BL167" s="337">
        <v>0</v>
      </c>
      <c r="BM167" s="337">
        <v>0</v>
      </c>
      <c r="BN167" s="337">
        <v>0</v>
      </c>
      <c r="BO167" s="337">
        <v>0</v>
      </c>
    </row>
    <row r="168" spans="1:67" x14ac:dyDescent="0.25">
      <c r="B168" s="327" t="str">
        <f t="shared" si="18"/>
        <v>C</v>
      </c>
      <c r="C168" s="327" t="str">
        <f t="shared" si="19"/>
        <v>2502</v>
      </c>
      <c r="D168" s="327" t="str">
        <f t="shared" si="20"/>
        <v>1000</v>
      </c>
      <c r="E168" s="327" t="str">
        <f t="shared" si="21"/>
        <v>1</v>
      </c>
      <c r="F168" s="327" t="str">
        <f t="shared" si="22"/>
        <v>0</v>
      </c>
      <c r="G168" s="327" t="str">
        <f t="shared" si="23"/>
        <v>3</v>
      </c>
      <c r="H168" s="327">
        <f t="shared" si="24"/>
        <v>0</v>
      </c>
      <c r="N168" s="1603" t="s">
        <v>120</v>
      </c>
      <c r="O168" s="1889"/>
      <c r="P168" s="1603" t="s">
        <v>355</v>
      </c>
      <c r="Q168" s="1889"/>
      <c r="R168" s="1603" t="s">
        <v>357</v>
      </c>
      <c r="S168" s="1889"/>
      <c r="T168" s="1603" t="s">
        <v>312</v>
      </c>
      <c r="U168" s="1889"/>
      <c r="V168" s="1603" t="s">
        <v>313</v>
      </c>
      <c r="W168" s="1889"/>
      <c r="X168" s="1889"/>
      <c r="Y168" s="1603" t="s">
        <v>322</v>
      </c>
      <c r="Z168" s="1889"/>
      <c r="AA168" s="1889"/>
      <c r="AB168" s="1603"/>
      <c r="AC168" s="1889"/>
      <c r="AD168" s="1603"/>
      <c r="AE168" s="1889"/>
      <c r="AF168" s="1605" t="s">
        <v>456</v>
      </c>
      <c r="AG168" s="1889"/>
      <c r="AH168" s="1889"/>
      <c r="AI168" s="1889"/>
      <c r="AJ168" s="1889"/>
      <c r="AK168" s="1889"/>
      <c r="AL168" s="1889"/>
      <c r="AM168" s="1889"/>
      <c r="AN168" s="1603" t="s">
        <v>306</v>
      </c>
      <c r="AO168" s="1889"/>
      <c r="AP168" s="1889"/>
      <c r="AQ168" s="1889"/>
      <c r="AR168" s="1889"/>
      <c r="AS168" s="1603" t="s">
        <v>307</v>
      </c>
      <c r="AT168" s="1889"/>
      <c r="AU168" s="1889"/>
      <c r="AV168" s="317" t="s">
        <v>319</v>
      </c>
      <c r="AW168" s="1604" t="s">
        <v>455</v>
      </c>
      <c r="AX168" s="1889"/>
      <c r="AY168" s="1889"/>
      <c r="AZ168" s="1889"/>
      <c r="BA168" s="1889"/>
      <c r="BB168" s="1889"/>
      <c r="BC168" s="318">
        <v>2815325822</v>
      </c>
      <c r="BD168" s="318">
        <v>306000000</v>
      </c>
      <c r="BE168" s="318">
        <v>2509325822</v>
      </c>
      <c r="BF168" s="319">
        <v>0</v>
      </c>
      <c r="BG168" s="319">
        <v>0</v>
      </c>
      <c r="BH168" s="318">
        <v>306000000</v>
      </c>
      <c r="BI168" s="319">
        <v>0</v>
      </c>
      <c r="BJ168" s="319">
        <v>0</v>
      </c>
      <c r="BK168" s="319">
        <v>0</v>
      </c>
      <c r="BL168" s="319">
        <v>0</v>
      </c>
      <c r="BM168" s="319">
        <v>0</v>
      </c>
      <c r="BN168" s="319">
        <v>0</v>
      </c>
      <c r="BO168" s="319">
        <v>0</v>
      </c>
    </row>
    <row r="169" spans="1:67" s="333" customFormat="1" x14ac:dyDescent="0.25">
      <c r="A169" s="333" t="str">
        <f t="shared" si="25"/>
        <v>C-2502-1000-1-0-3-1-15</v>
      </c>
      <c r="B169" s="334" t="str">
        <f t="shared" si="18"/>
        <v>C</v>
      </c>
      <c r="C169" s="334" t="str">
        <f t="shared" si="19"/>
        <v>2502</v>
      </c>
      <c r="D169" s="334" t="str">
        <f t="shared" si="20"/>
        <v>1000</v>
      </c>
      <c r="E169" s="334" t="str">
        <f t="shared" si="21"/>
        <v>1</v>
      </c>
      <c r="F169" s="334" t="str">
        <f t="shared" si="22"/>
        <v>0</v>
      </c>
      <c r="G169" s="334" t="str">
        <f t="shared" si="23"/>
        <v>3</v>
      </c>
      <c r="H169" s="334" t="str">
        <f t="shared" si="24"/>
        <v>1</v>
      </c>
      <c r="I169" s="334"/>
      <c r="J169" s="334"/>
      <c r="K169" s="334"/>
      <c r="M169" s="347"/>
      <c r="N169" s="1601" t="s">
        <v>120</v>
      </c>
      <c r="O169" s="1984"/>
      <c r="P169" s="1601" t="s">
        <v>355</v>
      </c>
      <c r="Q169" s="1984"/>
      <c r="R169" s="1601" t="s">
        <v>357</v>
      </c>
      <c r="S169" s="1984"/>
      <c r="T169" s="1601" t="s">
        <v>312</v>
      </c>
      <c r="U169" s="1984"/>
      <c r="V169" s="1601" t="s">
        <v>313</v>
      </c>
      <c r="W169" s="1984"/>
      <c r="X169" s="1984"/>
      <c r="Y169" s="1601" t="s">
        <v>322</v>
      </c>
      <c r="Z169" s="1984"/>
      <c r="AA169" s="1984"/>
      <c r="AB169" s="1601" t="s">
        <v>312</v>
      </c>
      <c r="AC169" s="1984"/>
      <c r="AD169" s="1601"/>
      <c r="AE169" s="1984"/>
      <c r="AF169" s="1607" t="s">
        <v>365</v>
      </c>
      <c r="AG169" s="1984"/>
      <c r="AH169" s="1984"/>
      <c r="AI169" s="1984"/>
      <c r="AJ169" s="1984"/>
      <c r="AK169" s="1984"/>
      <c r="AL169" s="1984"/>
      <c r="AM169" s="1984"/>
      <c r="AN169" s="1601" t="s">
        <v>306</v>
      </c>
      <c r="AO169" s="1984"/>
      <c r="AP169" s="1984"/>
      <c r="AQ169" s="1984"/>
      <c r="AR169" s="1984"/>
      <c r="AS169" s="1601" t="s">
        <v>307</v>
      </c>
      <c r="AT169" s="1984"/>
      <c r="AU169" s="1984"/>
      <c r="AV169" s="335" t="s">
        <v>319</v>
      </c>
      <c r="AW169" s="1606" t="s">
        <v>455</v>
      </c>
      <c r="AX169" s="1984"/>
      <c r="AY169" s="1984"/>
      <c r="AZ169" s="1984"/>
      <c r="BA169" s="1984"/>
      <c r="BB169" s="1984"/>
      <c r="BC169" s="336">
        <v>1217200000</v>
      </c>
      <c r="BD169" s="336">
        <v>306000000</v>
      </c>
      <c r="BE169" s="336">
        <v>911200000</v>
      </c>
      <c r="BF169" s="337">
        <v>0</v>
      </c>
      <c r="BG169" s="337">
        <v>0</v>
      </c>
      <c r="BH169" s="336">
        <v>306000000</v>
      </c>
      <c r="BI169" s="337">
        <v>0</v>
      </c>
      <c r="BJ169" s="337">
        <v>0</v>
      </c>
      <c r="BK169" s="337">
        <v>0</v>
      </c>
      <c r="BL169" s="337">
        <v>0</v>
      </c>
      <c r="BM169" s="337">
        <v>0</v>
      </c>
      <c r="BN169" s="337">
        <v>0</v>
      </c>
      <c r="BO169" s="337">
        <v>0</v>
      </c>
    </row>
    <row r="170" spans="1:67" s="333" customFormat="1" x14ac:dyDescent="0.25">
      <c r="A170" s="333" t="str">
        <f t="shared" si="25"/>
        <v>C-2502-1000-1-0-3-2-15</v>
      </c>
      <c r="B170" s="334" t="str">
        <f t="shared" si="18"/>
        <v>C</v>
      </c>
      <c r="C170" s="334" t="str">
        <f t="shared" si="19"/>
        <v>2502</v>
      </c>
      <c r="D170" s="334" t="str">
        <f t="shared" si="20"/>
        <v>1000</v>
      </c>
      <c r="E170" s="334" t="str">
        <f t="shared" si="21"/>
        <v>1</v>
      </c>
      <c r="F170" s="334" t="str">
        <f t="shared" si="22"/>
        <v>0</v>
      </c>
      <c r="G170" s="334" t="str">
        <f t="shared" si="23"/>
        <v>3</v>
      </c>
      <c r="H170" s="334" t="str">
        <f t="shared" si="24"/>
        <v>2</v>
      </c>
      <c r="I170" s="334"/>
      <c r="J170" s="334"/>
      <c r="K170" s="334"/>
      <c r="M170" s="347"/>
      <c r="N170" s="1601" t="s">
        <v>120</v>
      </c>
      <c r="O170" s="1984"/>
      <c r="P170" s="1601" t="s">
        <v>355</v>
      </c>
      <c r="Q170" s="1984"/>
      <c r="R170" s="1601" t="s">
        <v>357</v>
      </c>
      <c r="S170" s="1984"/>
      <c r="T170" s="1601" t="s">
        <v>312</v>
      </c>
      <c r="U170" s="1984"/>
      <c r="V170" s="1601" t="s">
        <v>313</v>
      </c>
      <c r="W170" s="1984"/>
      <c r="X170" s="1984"/>
      <c r="Y170" s="1601" t="s">
        <v>322</v>
      </c>
      <c r="Z170" s="1984"/>
      <c r="AA170" s="1984"/>
      <c r="AB170" s="1601" t="s">
        <v>315</v>
      </c>
      <c r="AC170" s="1984"/>
      <c r="AD170" s="1601"/>
      <c r="AE170" s="1984"/>
      <c r="AF170" s="1607" t="s">
        <v>360</v>
      </c>
      <c r="AG170" s="1984"/>
      <c r="AH170" s="1984"/>
      <c r="AI170" s="1984"/>
      <c r="AJ170" s="1984"/>
      <c r="AK170" s="1984"/>
      <c r="AL170" s="1984"/>
      <c r="AM170" s="1984"/>
      <c r="AN170" s="1601" t="s">
        <v>306</v>
      </c>
      <c r="AO170" s="1984"/>
      <c r="AP170" s="1984"/>
      <c r="AQ170" s="1984"/>
      <c r="AR170" s="1984"/>
      <c r="AS170" s="1601" t="s">
        <v>307</v>
      </c>
      <c r="AT170" s="1984"/>
      <c r="AU170" s="1984"/>
      <c r="AV170" s="335" t="s">
        <v>319</v>
      </c>
      <c r="AW170" s="1606" t="s">
        <v>455</v>
      </c>
      <c r="AX170" s="1984"/>
      <c r="AY170" s="1984"/>
      <c r="AZ170" s="1984"/>
      <c r="BA170" s="1984"/>
      <c r="BB170" s="1984"/>
      <c r="BC170" s="336">
        <v>228000000</v>
      </c>
      <c r="BD170" s="337">
        <v>0</v>
      </c>
      <c r="BE170" s="336">
        <v>228000000</v>
      </c>
      <c r="BF170" s="337">
        <v>0</v>
      </c>
      <c r="BG170" s="337">
        <v>0</v>
      </c>
      <c r="BH170" s="337">
        <v>0</v>
      </c>
      <c r="BI170" s="337">
        <v>0</v>
      </c>
      <c r="BJ170" s="337">
        <v>0</v>
      </c>
      <c r="BK170" s="337">
        <v>0</v>
      </c>
      <c r="BL170" s="337">
        <v>0</v>
      </c>
      <c r="BM170" s="337">
        <v>0</v>
      </c>
      <c r="BN170" s="337">
        <v>0</v>
      </c>
      <c r="BO170" s="337">
        <v>0</v>
      </c>
    </row>
    <row r="171" spans="1:67" s="333" customFormat="1" x14ac:dyDescent="0.25">
      <c r="A171" s="333" t="str">
        <f t="shared" si="25"/>
        <v>C-2502-1000-1-0-3-3-15</v>
      </c>
      <c r="B171" s="334" t="str">
        <f t="shared" ref="B171:B234" si="26">+N171</f>
        <v>C</v>
      </c>
      <c r="C171" s="334" t="str">
        <f t="shared" ref="C171:C234" si="27">+P171</f>
        <v>2502</v>
      </c>
      <c r="D171" s="334" t="str">
        <f t="shared" ref="D171:D233" si="28">+R171</f>
        <v>1000</v>
      </c>
      <c r="E171" s="334" t="str">
        <f t="shared" ref="E171:E233" si="29">+T171</f>
        <v>1</v>
      </c>
      <c r="F171" s="334" t="str">
        <f t="shared" si="22"/>
        <v>0</v>
      </c>
      <c r="G171" s="334" t="str">
        <f t="shared" si="23"/>
        <v>3</v>
      </c>
      <c r="H171" s="334" t="str">
        <f t="shared" si="24"/>
        <v>3</v>
      </c>
      <c r="I171" s="334"/>
      <c r="J171" s="334"/>
      <c r="K171" s="334"/>
      <c r="M171" s="347"/>
      <c r="N171" s="1601" t="s">
        <v>120</v>
      </c>
      <c r="O171" s="1984"/>
      <c r="P171" s="1601" t="s">
        <v>355</v>
      </c>
      <c r="Q171" s="1984"/>
      <c r="R171" s="1601" t="s">
        <v>357</v>
      </c>
      <c r="S171" s="1984"/>
      <c r="T171" s="1601" t="s">
        <v>312</v>
      </c>
      <c r="U171" s="1984"/>
      <c r="V171" s="1601" t="s">
        <v>313</v>
      </c>
      <c r="W171" s="1984"/>
      <c r="X171" s="1984"/>
      <c r="Y171" s="1601" t="s">
        <v>322</v>
      </c>
      <c r="Z171" s="1984"/>
      <c r="AA171" s="1984"/>
      <c r="AB171" s="1601" t="s">
        <v>322</v>
      </c>
      <c r="AC171" s="1984"/>
      <c r="AD171" s="1601"/>
      <c r="AE171" s="1984"/>
      <c r="AF171" s="1607" t="s">
        <v>361</v>
      </c>
      <c r="AG171" s="1984"/>
      <c r="AH171" s="1984"/>
      <c r="AI171" s="1984"/>
      <c r="AJ171" s="1984"/>
      <c r="AK171" s="1984"/>
      <c r="AL171" s="1984"/>
      <c r="AM171" s="1984"/>
      <c r="AN171" s="1601" t="s">
        <v>306</v>
      </c>
      <c r="AO171" s="1984"/>
      <c r="AP171" s="1984"/>
      <c r="AQ171" s="1984"/>
      <c r="AR171" s="1984"/>
      <c r="AS171" s="1601" t="s">
        <v>307</v>
      </c>
      <c r="AT171" s="1984"/>
      <c r="AU171" s="1984"/>
      <c r="AV171" s="335" t="s">
        <v>319</v>
      </c>
      <c r="AW171" s="1606" t="s">
        <v>455</v>
      </c>
      <c r="AX171" s="1984"/>
      <c r="AY171" s="1984"/>
      <c r="AZ171" s="1984"/>
      <c r="BA171" s="1984"/>
      <c r="BB171" s="1984"/>
      <c r="BC171" s="336">
        <v>164000000</v>
      </c>
      <c r="BD171" s="337">
        <v>0</v>
      </c>
      <c r="BE171" s="336">
        <v>164000000</v>
      </c>
      <c r="BF171" s="337">
        <v>0</v>
      </c>
      <c r="BG171" s="337">
        <v>0</v>
      </c>
      <c r="BH171" s="337">
        <v>0</v>
      </c>
      <c r="BI171" s="337">
        <v>0</v>
      </c>
      <c r="BJ171" s="337">
        <v>0</v>
      </c>
      <c r="BK171" s="337">
        <v>0</v>
      </c>
      <c r="BL171" s="337">
        <v>0</v>
      </c>
      <c r="BM171" s="337">
        <v>0</v>
      </c>
      <c r="BN171" s="337">
        <v>0</v>
      </c>
      <c r="BO171" s="337">
        <v>0</v>
      </c>
    </row>
    <row r="172" spans="1:67" s="333" customFormat="1" x14ac:dyDescent="0.25">
      <c r="A172" s="333" t="str">
        <f t="shared" si="25"/>
        <v>C-2502-1000-1-0-3-4-15</v>
      </c>
      <c r="B172" s="334" t="str">
        <f t="shared" si="26"/>
        <v>C</v>
      </c>
      <c r="C172" s="334" t="str">
        <f t="shared" si="27"/>
        <v>2502</v>
      </c>
      <c r="D172" s="334" t="str">
        <f t="shared" si="28"/>
        <v>1000</v>
      </c>
      <c r="E172" s="334" t="str">
        <f t="shared" si="29"/>
        <v>1</v>
      </c>
      <c r="F172" s="334" t="str">
        <f t="shared" si="22"/>
        <v>0</v>
      </c>
      <c r="G172" s="334" t="str">
        <f t="shared" si="23"/>
        <v>3</v>
      </c>
      <c r="H172" s="334" t="str">
        <f t="shared" si="24"/>
        <v>4</v>
      </c>
      <c r="I172" s="334"/>
      <c r="J172" s="334"/>
      <c r="K172" s="334"/>
      <c r="M172" s="347"/>
      <c r="N172" s="1601" t="s">
        <v>120</v>
      </c>
      <c r="O172" s="1984"/>
      <c r="P172" s="1601" t="s">
        <v>355</v>
      </c>
      <c r="Q172" s="1984"/>
      <c r="R172" s="1601" t="s">
        <v>357</v>
      </c>
      <c r="S172" s="1984"/>
      <c r="T172" s="1601" t="s">
        <v>312</v>
      </c>
      <c r="U172" s="1984"/>
      <c r="V172" s="1601" t="s">
        <v>313</v>
      </c>
      <c r="W172" s="1984"/>
      <c r="X172" s="1984"/>
      <c r="Y172" s="1601" t="s">
        <v>322</v>
      </c>
      <c r="Z172" s="1984"/>
      <c r="AA172" s="1984"/>
      <c r="AB172" s="1601" t="s">
        <v>316</v>
      </c>
      <c r="AC172" s="1984"/>
      <c r="AD172" s="1601"/>
      <c r="AE172" s="1984"/>
      <c r="AF172" s="1607" t="s">
        <v>105</v>
      </c>
      <c r="AG172" s="1984"/>
      <c r="AH172" s="1984"/>
      <c r="AI172" s="1984"/>
      <c r="AJ172" s="1984"/>
      <c r="AK172" s="1984"/>
      <c r="AL172" s="1984"/>
      <c r="AM172" s="1984"/>
      <c r="AN172" s="1601" t="s">
        <v>306</v>
      </c>
      <c r="AO172" s="1984"/>
      <c r="AP172" s="1984"/>
      <c r="AQ172" s="1984"/>
      <c r="AR172" s="1984"/>
      <c r="AS172" s="1601" t="s">
        <v>307</v>
      </c>
      <c r="AT172" s="1984"/>
      <c r="AU172" s="1984"/>
      <c r="AV172" s="335" t="s">
        <v>319</v>
      </c>
      <c r="AW172" s="1606" t="s">
        <v>455</v>
      </c>
      <c r="AX172" s="1984"/>
      <c r="AY172" s="1984"/>
      <c r="AZ172" s="1984"/>
      <c r="BA172" s="1984"/>
      <c r="BB172" s="1984"/>
      <c r="BC172" s="336">
        <v>361540000</v>
      </c>
      <c r="BD172" s="337">
        <v>0</v>
      </c>
      <c r="BE172" s="336">
        <v>361540000</v>
      </c>
      <c r="BF172" s="337">
        <v>0</v>
      </c>
      <c r="BG172" s="337">
        <v>0</v>
      </c>
      <c r="BH172" s="337">
        <v>0</v>
      </c>
      <c r="BI172" s="337">
        <v>0</v>
      </c>
      <c r="BJ172" s="337">
        <v>0</v>
      </c>
      <c r="BK172" s="337">
        <v>0</v>
      </c>
      <c r="BL172" s="337">
        <v>0</v>
      </c>
      <c r="BM172" s="337">
        <v>0</v>
      </c>
      <c r="BN172" s="337">
        <v>0</v>
      </c>
      <c r="BO172" s="337">
        <v>0</v>
      </c>
    </row>
    <row r="173" spans="1:67" s="333" customFormat="1" x14ac:dyDescent="0.25">
      <c r="A173" s="333" t="str">
        <f t="shared" si="25"/>
        <v>C-2502-1000-1-0-3-11-15</v>
      </c>
      <c r="B173" s="334" t="str">
        <f t="shared" si="26"/>
        <v>C</v>
      </c>
      <c r="C173" s="334" t="str">
        <f t="shared" si="27"/>
        <v>2502</v>
      </c>
      <c r="D173" s="334" t="str">
        <f t="shared" si="28"/>
        <v>1000</v>
      </c>
      <c r="E173" s="334" t="str">
        <f t="shared" si="29"/>
        <v>1</v>
      </c>
      <c r="F173" s="334" t="str">
        <f t="shared" si="22"/>
        <v>0</v>
      </c>
      <c r="G173" s="334" t="str">
        <f t="shared" si="23"/>
        <v>3</v>
      </c>
      <c r="H173" s="334" t="str">
        <f t="shared" si="24"/>
        <v>11</v>
      </c>
      <c r="I173" s="334"/>
      <c r="J173" s="334"/>
      <c r="K173" s="334"/>
      <c r="M173" s="347"/>
      <c r="N173" s="1601" t="s">
        <v>120</v>
      </c>
      <c r="O173" s="1984"/>
      <c r="P173" s="1601" t="s">
        <v>355</v>
      </c>
      <c r="Q173" s="1984"/>
      <c r="R173" s="1601" t="s">
        <v>357</v>
      </c>
      <c r="S173" s="1984"/>
      <c r="T173" s="1601" t="s">
        <v>312</v>
      </c>
      <c r="U173" s="1984"/>
      <c r="V173" s="1601" t="s">
        <v>313</v>
      </c>
      <c r="W173" s="1984"/>
      <c r="X173" s="1984"/>
      <c r="Y173" s="1601" t="s">
        <v>322</v>
      </c>
      <c r="Z173" s="1984"/>
      <c r="AA173" s="1984"/>
      <c r="AB173" s="1601" t="s">
        <v>101</v>
      </c>
      <c r="AC173" s="1984"/>
      <c r="AD173" s="1601"/>
      <c r="AE173" s="1984"/>
      <c r="AF173" s="1607" t="s">
        <v>363</v>
      </c>
      <c r="AG173" s="1984"/>
      <c r="AH173" s="1984"/>
      <c r="AI173" s="1984"/>
      <c r="AJ173" s="1984"/>
      <c r="AK173" s="1984"/>
      <c r="AL173" s="1984"/>
      <c r="AM173" s="1984"/>
      <c r="AN173" s="1601" t="s">
        <v>306</v>
      </c>
      <c r="AO173" s="1984"/>
      <c r="AP173" s="1984"/>
      <c r="AQ173" s="1984"/>
      <c r="AR173" s="1984"/>
      <c r="AS173" s="1601" t="s">
        <v>307</v>
      </c>
      <c r="AT173" s="1984"/>
      <c r="AU173" s="1984"/>
      <c r="AV173" s="335" t="s">
        <v>319</v>
      </c>
      <c r="AW173" s="1606" t="s">
        <v>455</v>
      </c>
      <c r="AX173" s="1984"/>
      <c r="AY173" s="1984"/>
      <c r="AZ173" s="1984"/>
      <c r="BA173" s="1984"/>
      <c r="BB173" s="1984"/>
      <c r="BC173" s="336">
        <v>844585822</v>
      </c>
      <c r="BD173" s="337">
        <v>0</v>
      </c>
      <c r="BE173" s="336">
        <v>844585822</v>
      </c>
      <c r="BF173" s="337">
        <v>0</v>
      </c>
      <c r="BG173" s="337">
        <v>0</v>
      </c>
      <c r="BH173" s="337">
        <v>0</v>
      </c>
      <c r="BI173" s="337">
        <v>0</v>
      </c>
      <c r="BJ173" s="337">
        <v>0</v>
      </c>
      <c r="BK173" s="337">
        <v>0</v>
      </c>
      <c r="BL173" s="337">
        <v>0</v>
      </c>
      <c r="BM173" s="337">
        <v>0</v>
      </c>
      <c r="BN173" s="337">
        <v>0</v>
      </c>
      <c r="BO173" s="337">
        <v>0</v>
      </c>
    </row>
    <row r="174" spans="1:67" x14ac:dyDescent="0.25">
      <c r="B174" s="327" t="str">
        <f t="shared" si="26"/>
        <v>C</v>
      </c>
      <c r="C174" s="327" t="str">
        <f t="shared" si="27"/>
        <v>2502</v>
      </c>
      <c r="D174" s="327" t="str">
        <f t="shared" si="28"/>
        <v>1000</v>
      </c>
      <c r="E174" s="327" t="str">
        <f t="shared" si="29"/>
        <v>2</v>
      </c>
      <c r="F174" s="327">
        <f t="shared" si="22"/>
        <v>0</v>
      </c>
      <c r="G174" s="327">
        <f t="shared" si="23"/>
        <v>0</v>
      </c>
      <c r="H174" s="327">
        <f t="shared" si="24"/>
        <v>0</v>
      </c>
      <c r="N174" s="1608" t="s">
        <v>120</v>
      </c>
      <c r="O174" s="1889"/>
      <c r="P174" s="1608" t="s">
        <v>355</v>
      </c>
      <c r="Q174" s="1889"/>
      <c r="R174" s="1608" t="s">
        <v>357</v>
      </c>
      <c r="S174" s="1889"/>
      <c r="T174" s="1608" t="s">
        <v>315</v>
      </c>
      <c r="U174" s="1889"/>
      <c r="V174" s="1608"/>
      <c r="W174" s="1889"/>
      <c r="X174" s="1889"/>
      <c r="Y174" s="1608"/>
      <c r="Z174" s="1889"/>
      <c r="AA174" s="1889"/>
      <c r="AB174" s="1608"/>
      <c r="AC174" s="1889"/>
      <c r="AD174" s="1608"/>
      <c r="AE174" s="1889"/>
      <c r="AF174" s="1609" t="s">
        <v>351</v>
      </c>
      <c r="AG174" s="1889"/>
      <c r="AH174" s="1889"/>
      <c r="AI174" s="1889"/>
      <c r="AJ174" s="1889"/>
      <c r="AK174" s="1889"/>
      <c r="AL174" s="1889"/>
      <c r="AM174" s="1889"/>
      <c r="AN174" s="1608" t="s">
        <v>306</v>
      </c>
      <c r="AO174" s="1889"/>
      <c r="AP174" s="1889"/>
      <c r="AQ174" s="1889"/>
      <c r="AR174" s="1889"/>
      <c r="AS174" s="1608" t="s">
        <v>307</v>
      </c>
      <c r="AT174" s="1889"/>
      <c r="AU174" s="1889"/>
      <c r="AV174" s="320" t="s">
        <v>86</v>
      </c>
      <c r="AW174" s="1610" t="s">
        <v>308</v>
      </c>
      <c r="AX174" s="1889"/>
      <c r="AY174" s="1889"/>
      <c r="AZ174" s="1889"/>
      <c r="BA174" s="1889"/>
      <c r="BB174" s="1889"/>
      <c r="BC174" s="321">
        <v>1923920000</v>
      </c>
      <c r="BD174" s="322">
        <v>0</v>
      </c>
      <c r="BE174" s="321">
        <v>326140540</v>
      </c>
      <c r="BF174" s="322">
        <v>0</v>
      </c>
      <c r="BG174" s="321">
        <v>31960207</v>
      </c>
      <c r="BH174" s="321">
        <v>-31960207</v>
      </c>
      <c r="BI174" s="321">
        <v>189203882</v>
      </c>
      <c r="BJ174" s="321">
        <v>-157243675</v>
      </c>
      <c r="BK174" s="321">
        <v>187971505</v>
      </c>
      <c r="BL174" s="321">
        <v>1232377</v>
      </c>
      <c r="BM174" s="321">
        <v>187971505</v>
      </c>
      <c r="BN174" s="322">
        <v>0</v>
      </c>
      <c r="BO174" s="321">
        <v>183673</v>
      </c>
    </row>
    <row r="175" spans="1:67" ht="14.45" customHeight="1" x14ac:dyDescent="0.25">
      <c r="B175" s="327" t="str">
        <f t="shared" si="26"/>
        <v>C</v>
      </c>
      <c r="C175" s="327" t="str">
        <f t="shared" si="27"/>
        <v>2502</v>
      </c>
      <c r="D175" s="327" t="str">
        <f t="shared" si="28"/>
        <v>1000</v>
      </c>
      <c r="E175" s="327" t="str">
        <f t="shared" si="29"/>
        <v>2</v>
      </c>
      <c r="F175" s="327" t="str">
        <f t="shared" si="22"/>
        <v>0</v>
      </c>
      <c r="G175" s="327">
        <f t="shared" si="23"/>
        <v>0</v>
      </c>
      <c r="H175" s="327">
        <f t="shared" si="24"/>
        <v>0</v>
      </c>
      <c r="N175" s="1603" t="s">
        <v>120</v>
      </c>
      <c r="O175" s="1889"/>
      <c r="P175" s="1603" t="s">
        <v>355</v>
      </c>
      <c r="Q175" s="1889"/>
      <c r="R175" s="1603" t="s">
        <v>357</v>
      </c>
      <c r="S175" s="1889"/>
      <c r="T175" s="1603" t="s">
        <v>315</v>
      </c>
      <c r="U175" s="1889"/>
      <c r="V175" s="1603" t="s">
        <v>313</v>
      </c>
      <c r="W175" s="1889"/>
      <c r="X175" s="1889"/>
      <c r="Y175" s="1603"/>
      <c r="Z175" s="1889"/>
      <c r="AA175" s="1889"/>
      <c r="AB175" s="1603"/>
      <c r="AC175" s="1889"/>
      <c r="AD175" s="1603"/>
      <c r="AE175" s="1889"/>
      <c r="AF175" s="1605" t="s">
        <v>351</v>
      </c>
      <c r="AG175" s="1889"/>
      <c r="AH175" s="1889"/>
      <c r="AI175" s="1889"/>
      <c r="AJ175" s="1889"/>
      <c r="AK175" s="1889"/>
      <c r="AL175" s="1889"/>
      <c r="AM175" s="1889"/>
      <c r="AN175" s="1603" t="s">
        <v>306</v>
      </c>
      <c r="AO175" s="1889"/>
      <c r="AP175" s="1889"/>
      <c r="AQ175" s="1889"/>
      <c r="AR175" s="1889"/>
      <c r="AS175" s="1603" t="s">
        <v>307</v>
      </c>
      <c r="AT175" s="1889"/>
      <c r="AU175" s="1889"/>
      <c r="AV175" s="317" t="s">
        <v>86</v>
      </c>
      <c r="AW175" s="1604" t="s">
        <v>308</v>
      </c>
      <c r="AX175" s="1889"/>
      <c r="AY175" s="1889"/>
      <c r="AZ175" s="1889"/>
      <c r="BA175" s="1889"/>
      <c r="BB175" s="1889"/>
      <c r="BC175" s="318">
        <v>1600000000</v>
      </c>
      <c r="BD175" s="319">
        <v>0</v>
      </c>
      <c r="BE175" s="318">
        <v>326140540</v>
      </c>
      <c r="BF175" s="319">
        <v>0</v>
      </c>
      <c r="BG175" s="318">
        <v>31960207</v>
      </c>
      <c r="BH175" s="318">
        <v>-31960207</v>
      </c>
      <c r="BI175" s="318">
        <v>189203882</v>
      </c>
      <c r="BJ175" s="318">
        <v>-157243675</v>
      </c>
      <c r="BK175" s="318">
        <v>187971505</v>
      </c>
      <c r="BL175" s="318">
        <v>1232377</v>
      </c>
      <c r="BM175" s="318">
        <v>187971505</v>
      </c>
      <c r="BN175" s="319">
        <v>0</v>
      </c>
      <c r="BO175" s="318">
        <v>183673</v>
      </c>
    </row>
    <row r="176" spans="1:67" s="331" customFormat="1" x14ac:dyDescent="0.25">
      <c r="B176" s="332" t="str">
        <f t="shared" si="26"/>
        <v>C</v>
      </c>
      <c r="C176" s="332" t="str">
        <f t="shared" si="27"/>
        <v>2502</v>
      </c>
      <c r="D176" s="332" t="str">
        <f t="shared" si="28"/>
        <v>1000</v>
      </c>
      <c r="E176" s="332" t="str">
        <f t="shared" si="29"/>
        <v>2</v>
      </c>
      <c r="F176" s="332" t="str">
        <f t="shared" si="22"/>
        <v>0</v>
      </c>
      <c r="G176" s="332" t="str">
        <f t="shared" si="23"/>
        <v>1</v>
      </c>
      <c r="H176" s="332">
        <f t="shared" si="24"/>
        <v>0</v>
      </c>
      <c r="I176" s="332"/>
      <c r="J176" s="332"/>
      <c r="K176" s="332"/>
      <c r="M176" s="349"/>
      <c r="N176" s="1985" t="s">
        <v>120</v>
      </c>
      <c r="O176" s="1583"/>
      <c r="P176" s="1985" t="s">
        <v>355</v>
      </c>
      <c r="Q176" s="1583"/>
      <c r="R176" s="1985" t="s">
        <v>357</v>
      </c>
      <c r="S176" s="1583"/>
      <c r="T176" s="1985" t="s">
        <v>315</v>
      </c>
      <c r="U176" s="1583"/>
      <c r="V176" s="1985" t="s">
        <v>313</v>
      </c>
      <c r="W176" s="1583"/>
      <c r="X176" s="1583"/>
      <c r="Y176" s="1985" t="s">
        <v>312</v>
      </c>
      <c r="Z176" s="1583"/>
      <c r="AA176" s="1583"/>
      <c r="AB176" s="1985"/>
      <c r="AC176" s="1583"/>
      <c r="AD176" s="1985"/>
      <c r="AE176" s="1583"/>
      <c r="AF176" s="1987" t="s">
        <v>364</v>
      </c>
      <c r="AG176" s="1583"/>
      <c r="AH176" s="1583"/>
      <c r="AI176" s="1583"/>
      <c r="AJ176" s="1583"/>
      <c r="AK176" s="1583"/>
      <c r="AL176" s="1583"/>
      <c r="AM176" s="1583"/>
      <c r="AN176" s="1985" t="s">
        <v>306</v>
      </c>
      <c r="AO176" s="1583"/>
      <c r="AP176" s="1583"/>
      <c r="AQ176" s="1583"/>
      <c r="AR176" s="1583"/>
      <c r="AS176" s="1985" t="s">
        <v>307</v>
      </c>
      <c r="AT176" s="1583"/>
      <c r="AU176" s="1583"/>
      <c r="AV176" s="343" t="s">
        <v>86</v>
      </c>
      <c r="AW176" s="1986" t="s">
        <v>308</v>
      </c>
      <c r="AX176" s="1583"/>
      <c r="AY176" s="1583"/>
      <c r="AZ176" s="1583"/>
      <c r="BA176" s="1583"/>
      <c r="BB176" s="1583"/>
      <c r="BC176" s="344">
        <v>382300000</v>
      </c>
      <c r="BD176" s="345">
        <v>0</v>
      </c>
      <c r="BE176" s="344">
        <v>177300000</v>
      </c>
      <c r="BF176" s="345">
        <v>0</v>
      </c>
      <c r="BG176" s="344">
        <v>615294</v>
      </c>
      <c r="BH176" s="344">
        <v>-615294</v>
      </c>
      <c r="BI176" s="344">
        <v>38383982</v>
      </c>
      <c r="BJ176" s="344">
        <v>-37768688</v>
      </c>
      <c r="BK176" s="344">
        <v>41020784</v>
      </c>
      <c r="BL176" s="344">
        <v>-2636802</v>
      </c>
      <c r="BM176" s="344">
        <v>41020784</v>
      </c>
      <c r="BN176" s="345">
        <v>0</v>
      </c>
      <c r="BO176" s="344">
        <v>183673</v>
      </c>
    </row>
    <row r="177" spans="1:67" s="333" customFormat="1" x14ac:dyDescent="0.25">
      <c r="A177" s="333" t="str">
        <f t="shared" ref="A177:A187" si="30">+B177&amp;"-"&amp;C177&amp;"-"&amp;D177&amp;"-"&amp;E177&amp;"-"&amp;F177&amp;"-"&amp;G177&amp;"-"&amp;H177&amp;"-"&amp;AV177</f>
        <v>C-2502-1000-2-0-1-1-10</v>
      </c>
      <c r="B177" s="334" t="str">
        <f t="shared" si="26"/>
        <v>C</v>
      </c>
      <c r="C177" s="334" t="str">
        <f t="shared" si="27"/>
        <v>2502</v>
      </c>
      <c r="D177" s="334" t="str">
        <f t="shared" si="28"/>
        <v>1000</v>
      </c>
      <c r="E177" s="334" t="str">
        <f t="shared" si="29"/>
        <v>2</v>
      </c>
      <c r="F177" s="334" t="str">
        <f t="shared" si="22"/>
        <v>0</v>
      </c>
      <c r="G177" s="334" t="str">
        <f t="shared" si="23"/>
        <v>1</v>
      </c>
      <c r="H177" s="334" t="str">
        <f t="shared" si="24"/>
        <v>1</v>
      </c>
      <c r="I177" s="334"/>
      <c r="J177" s="334"/>
      <c r="K177" s="334"/>
      <c r="M177" s="347"/>
      <c r="N177" s="1601" t="s">
        <v>120</v>
      </c>
      <c r="O177" s="1984"/>
      <c r="P177" s="1601" t="s">
        <v>355</v>
      </c>
      <c r="Q177" s="1984"/>
      <c r="R177" s="1601" t="s">
        <v>357</v>
      </c>
      <c r="S177" s="1984"/>
      <c r="T177" s="1601" t="s">
        <v>315</v>
      </c>
      <c r="U177" s="1984"/>
      <c r="V177" s="1601" t="s">
        <v>313</v>
      </c>
      <c r="W177" s="1984"/>
      <c r="X177" s="1984"/>
      <c r="Y177" s="1601" t="s">
        <v>312</v>
      </c>
      <c r="Z177" s="1984"/>
      <c r="AA177" s="1984"/>
      <c r="AB177" s="1601" t="s">
        <v>312</v>
      </c>
      <c r="AC177" s="1984"/>
      <c r="AD177" s="1601"/>
      <c r="AE177" s="1984"/>
      <c r="AF177" s="1607" t="s">
        <v>365</v>
      </c>
      <c r="AG177" s="1984"/>
      <c r="AH177" s="1984"/>
      <c r="AI177" s="1984"/>
      <c r="AJ177" s="1984"/>
      <c r="AK177" s="1984"/>
      <c r="AL177" s="1984"/>
      <c r="AM177" s="1984"/>
      <c r="AN177" s="1601" t="s">
        <v>306</v>
      </c>
      <c r="AO177" s="1984"/>
      <c r="AP177" s="1984"/>
      <c r="AQ177" s="1984"/>
      <c r="AR177" s="1984"/>
      <c r="AS177" s="1601" t="s">
        <v>307</v>
      </c>
      <c r="AT177" s="1984"/>
      <c r="AU177" s="1984"/>
      <c r="AV177" s="335" t="s">
        <v>86</v>
      </c>
      <c r="AW177" s="1606" t="s">
        <v>308</v>
      </c>
      <c r="AX177" s="1984"/>
      <c r="AY177" s="1984"/>
      <c r="AZ177" s="1984"/>
      <c r="BA177" s="1984"/>
      <c r="BB177" s="1984"/>
      <c r="BC177" s="336">
        <v>177300000</v>
      </c>
      <c r="BD177" s="337">
        <v>0</v>
      </c>
      <c r="BE177" s="336">
        <v>177300000</v>
      </c>
      <c r="BF177" s="337">
        <v>0</v>
      </c>
      <c r="BG177" s="337">
        <v>0</v>
      </c>
      <c r="BH177" s="337">
        <v>0</v>
      </c>
      <c r="BI177" s="337">
        <v>0</v>
      </c>
      <c r="BJ177" s="337">
        <v>0</v>
      </c>
      <c r="BK177" s="337">
        <v>0</v>
      </c>
      <c r="BL177" s="337">
        <v>0</v>
      </c>
      <c r="BM177" s="337">
        <v>0</v>
      </c>
      <c r="BN177" s="337">
        <v>0</v>
      </c>
      <c r="BO177" s="337">
        <v>0</v>
      </c>
    </row>
    <row r="178" spans="1:67" s="333" customFormat="1" x14ac:dyDescent="0.25">
      <c r="A178" s="333" t="str">
        <f t="shared" si="30"/>
        <v>C-2502-1000-2-0-1-2-10</v>
      </c>
      <c r="B178" s="334" t="str">
        <f t="shared" si="26"/>
        <v>C</v>
      </c>
      <c r="C178" s="334" t="str">
        <f t="shared" si="27"/>
        <v>2502</v>
      </c>
      <c r="D178" s="334" t="str">
        <f t="shared" si="28"/>
        <v>1000</v>
      </c>
      <c r="E178" s="334" t="str">
        <f t="shared" si="29"/>
        <v>2</v>
      </c>
      <c r="F178" s="334" t="str">
        <f t="shared" si="22"/>
        <v>0</v>
      </c>
      <c r="G178" s="334" t="str">
        <f t="shared" si="23"/>
        <v>1</v>
      </c>
      <c r="H178" s="334" t="str">
        <f t="shared" si="24"/>
        <v>2</v>
      </c>
      <c r="I178" s="334"/>
      <c r="J178" s="334"/>
      <c r="K178" s="334"/>
      <c r="M178" s="347"/>
      <c r="N178" s="1601" t="s">
        <v>120</v>
      </c>
      <c r="O178" s="1984"/>
      <c r="P178" s="1601" t="s">
        <v>355</v>
      </c>
      <c r="Q178" s="1984"/>
      <c r="R178" s="1601" t="s">
        <v>357</v>
      </c>
      <c r="S178" s="1984"/>
      <c r="T178" s="1601" t="s">
        <v>315</v>
      </c>
      <c r="U178" s="1984"/>
      <c r="V178" s="1601" t="s">
        <v>313</v>
      </c>
      <c r="W178" s="1984"/>
      <c r="X178" s="1984"/>
      <c r="Y178" s="1601" t="s">
        <v>312</v>
      </c>
      <c r="Z178" s="1984"/>
      <c r="AA178" s="1984"/>
      <c r="AB178" s="1601" t="s">
        <v>315</v>
      </c>
      <c r="AC178" s="1984"/>
      <c r="AD178" s="1601"/>
      <c r="AE178" s="1984"/>
      <c r="AF178" s="1607" t="s">
        <v>360</v>
      </c>
      <c r="AG178" s="1984"/>
      <c r="AH178" s="1984"/>
      <c r="AI178" s="1984"/>
      <c r="AJ178" s="1984"/>
      <c r="AK178" s="1984"/>
      <c r="AL178" s="1984"/>
      <c r="AM178" s="1984"/>
      <c r="AN178" s="1601" t="s">
        <v>306</v>
      </c>
      <c r="AO178" s="1984"/>
      <c r="AP178" s="1984"/>
      <c r="AQ178" s="1984"/>
      <c r="AR178" s="1984"/>
      <c r="AS178" s="1601" t="s">
        <v>307</v>
      </c>
      <c r="AT178" s="1984"/>
      <c r="AU178" s="1984"/>
      <c r="AV178" s="335" t="s">
        <v>86</v>
      </c>
      <c r="AW178" s="1606" t="s">
        <v>308</v>
      </c>
      <c r="AX178" s="1984"/>
      <c r="AY178" s="1984"/>
      <c r="AZ178" s="1984"/>
      <c r="BA178" s="1984"/>
      <c r="BB178" s="1984"/>
      <c r="BC178" s="336">
        <v>175000000</v>
      </c>
      <c r="BD178" s="337">
        <v>0</v>
      </c>
      <c r="BE178" s="337">
        <v>0</v>
      </c>
      <c r="BF178" s="337">
        <v>0</v>
      </c>
      <c r="BG178" s="337">
        <v>0</v>
      </c>
      <c r="BH178" s="337">
        <v>0</v>
      </c>
      <c r="BI178" s="336">
        <v>35000000</v>
      </c>
      <c r="BJ178" s="336">
        <v>-35000000</v>
      </c>
      <c r="BK178" s="336">
        <v>35000000</v>
      </c>
      <c r="BL178" s="337">
        <v>0</v>
      </c>
      <c r="BM178" s="336">
        <v>35000000</v>
      </c>
      <c r="BN178" s="337">
        <v>0</v>
      </c>
      <c r="BO178" s="337">
        <v>0</v>
      </c>
    </row>
    <row r="179" spans="1:67" s="333" customFormat="1" x14ac:dyDescent="0.25">
      <c r="A179" s="333" t="str">
        <f t="shared" si="30"/>
        <v>C-2502-1000-2-0-1-3-10</v>
      </c>
      <c r="B179" s="334" t="str">
        <f t="shared" si="26"/>
        <v>C</v>
      </c>
      <c r="C179" s="334" t="str">
        <f t="shared" si="27"/>
        <v>2502</v>
      </c>
      <c r="D179" s="334" t="str">
        <f t="shared" si="28"/>
        <v>1000</v>
      </c>
      <c r="E179" s="334" t="str">
        <f t="shared" si="29"/>
        <v>2</v>
      </c>
      <c r="F179" s="334" t="str">
        <f t="shared" si="22"/>
        <v>0</v>
      </c>
      <c r="G179" s="334" t="str">
        <f t="shared" si="23"/>
        <v>1</v>
      </c>
      <c r="H179" s="334" t="str">
        <f t="shared" si="24"/>
        <v>3</v>
      </c>
      <c r="I179" s="334"/>
      <c r="J179" s="334"/>
      <c r="K179" s="334"/>
      <c r="M179" s="347"/>
      <c r="N179" s="1601" t="s">
        <v>120</v>
      </c>
      <c r="O179" s="1984"/>
      <c r="P179" s="1601" t="s">
        <v>355</v>
      </c>
      <c r="Q179" s="1984"/>
      <c r="R179" s="1601" t="s">
        <v>357</v>
      </c>
      <c r="S179" s="1984"/>
      <c r="T179" s="1601" t="s">
        <v>315</v>
      </c>
      <c r="U179" s="1984"/>
      <c r="V179" s="1601" t="s">
        <v>313</v>
      </c>
      <c r="W179" s="1984"/>
      <c r="X179" s="1984"/>
      <c r="Y179" s="1601" t="s">
        <v>312</v>
      </c>
      <c r="Z179" s="1984"/>
      <c r="AA179" s="1984"/>
      <c r="AB179" s="1601" t="s">
        <v>322</v>
      </c>
      <c r="AC179" s="1984"/>
      <c r="AD179" s="1601"/>
      <c r="AE179" s="1984"/>
      <c r="AF179" s="1607" t="s">
        <v>361</v>
      </c>
      <c r="AG179" s="1984"/>
      <c r="AH179" s="1984"/>
      <c r="AI179" s="1984"/>
      <c r="AJ179" s="1984"/>
      <c r="AK179" s="1984"/>
      <c r="AL179" s="1984"/>
      <c r="AM179" s="1984"/>
      <c r="AN179" s="1601" t="s">
        <v>306</v>
      </c>
      <c r="AO179" s="1984"/>
      <c r="AP179" s="1984"/>
      <c r="AQ179" s="1984"/>
      <c r="AR179" s="1984"/>
      <c r="AS179" s="1601" t="s">
        <v>307</v>
      </c>
      <c r="AT179" s="1984"/>
      <c r="AU179" s="1984"/>
      <c r="AV179" s="335" t="s">
        <v>86</v>
      </c>
      <c r="AW179" s="1606" t="s">
        <v>308</v>
      </c>
      <c r="AX179" s="1984"/>
      <c r="AY179" s="1984"/>
      <c r="AZ179" s="1984"/>
      <c r="BA179" s="1984"/>
      <c r="BB179" s="1984"/>
      <c r="BC179" s="336">
        <v>5000000</v>
      </c>
      <c r="BD179" s="337">
        <v>0</v>
      </c>
      <c r="BE179" s="337">
        <v>0</v>
      </c>
      <c r="BF179" s="337">
        <v>0</v>
      </c>
      <c r="BG179" s="337">
        <v>0</v>
      </c>
      <c r="BH179" s="337">
        <v>0</v>
      </c>
      <c r="BI179" s="337">
        <v>0</v>
      </c>
      <c r="BJ179" s="337">
        <v>0</v>
      </c>
      <c r="BK179" s="336">
        <v>504590</v>
      </c>
      <c r="BL179" s="336">
        <v>-504590</v>
      </c>
      <c r="BM179" s="336">
        <v>504590</v>
      </c>
      <c r="BN179" s="337">
        <v>0</v>
      </c>
      <c r="BO179" s="336">
        <v>183673</v>
      </c>
    </row>
    <row r="180" spans="1:67" s="333" customFormat="1" ht="14.45" customHeight="1" x14ac:dyDescent="0.25">
      <c r="A180" s="333" t="str">
        <f t="shared" si="30"/>
        <v>C-2502-1000-2-0-1-4-10</v>
      </c>
      <c r="B180" s="334" t="str">
        <f t="shared" si="26"/>
        <v>C</v>
      </c>
      <c r="C180" s="334" t="str">
        <f t="shared" si="27"/>
        <v>2502</v>
      </c>
      <c r="D180" s="334" t="str">
        <f t="shared" si="28"/>
        <v>1000</v>
      </c>
      <c r="E180" s="334" t="str">
        <f t="shared" si="29"/>
        <v>2</v>
      </c>
      <c r="F180" s="334" t="str">
        <f t="shared" si="22"/>
        <v>0</v>
      </c>
      <c r="G180" s="334" t="str">
        <f t="shared" si="23"/>
        <v>1</v>
      </c>
      <c r="H180" s="334" t="str">
        <f t="shared" si="24"/>
        <v>4</v>
      </c>
      <c r="I180" s="334"/>
      <c r="J180" s="334"/>
      <c r="K180" s="334"/>
      <c r="M180" s="347"/>
      <c r="N180" s="1601" t="s">
        <v>120</v>
      </c>
      <c r="O180" s="1984"/>
      <c r="P180" s="1601" t="s">
        <v>355</v>
      </c>
      <c r="Q180" s="1984"/>
      <c r="R180" s="1601" t="s">
        <v>357</v>
      </c>
      <c r="S180" s="1984"/>
      <c r="T180" s="1601" t="s">
        <v>315</v>
      </c>
      <c r="U180" s="1984"/>
      <c r="V180" s="1601" t="s">
        <v>313</v>
      </c>
      <c r="W180" s="1984"/>
      <c r="X180" s="1984"/>
      <c r="Y180" s="1601" t="s">
        <v>312</v>
      </c>
      <c r="Z180" s="1984"/>
      <c r="AA180" s="1984"/>
      <c r="AB180" s="1601" t="s">
        <v>316</v>
      </c>
      <c r="AC180" s="1984"/>
      <c r="AD180" s="1601"/>
      <c r="AE180" s="1984"/>
      <c r="AF180" s="1607" t="s">
        <v>105</v>
      </c>
      <c r="AG180" s="1984"/>
      <c r="AH180" s="1984"/>
      <c r="AI180" s="1984"/>
      <c r="AJ180" s="1984"/>
      <c r="AK180" s="1984"/>
      <c r="AL180" s="1984"/>
      <c r="AM180" s="1984"/>
      <c r="AN180" s="1601" t="s">
        <v>306</v>
      </c>
      <c r="AO180" s="1984"/>
      <c r="AP180" s="1984"/>
      <c r="AQ180" s="1984"/>
      <c r="AR180" s="1984"/>
      <c r="AS180" s="1601" t="s">
        <v>307</v>
      </c>
      <c r="AT180" s="1984"/>
      <c r="AU180" s="1984"/>
      <c r="AV180" s="335" t="s">
        <v>86</v>
      </c>
      <c r="AW180" s="1606" t="s">
        <v>308</v>
      </c>
      <c r="AX180" s="1984"/>
      <c r="AY180" s="1984"/>
      <c r="AZ180" s="1984"/>
      <c r="BA180" s="1984"/>
      <c r="BB180" s="1984"/>
      <c r="BC180" s="336">
        <v>25000000</v>
      </c>
      <c r="BD180" s="337">
        <v>0</v>
      </c>
      <c r="BE180" s="337">
        <v>0</v>
      </c>
      <c r="BF180" s="337">
        <v>0</v>
      </c>
      <c r="BG180" s="336">
        <v>615294</v>
      </c>
      <c r="BH180" s="336">
        <v>-615294</v>
      </c>
      <c r="BI180" s="336">
        <v>3383982</v>
      </c>
      <c r="BJ180" s="336">
        <v>-2768688</v>
      </c>
      <c r="BK180" s="336">
        <v>5516194</v>
      </c>
      <c r="BL180" s="336">
        <v>-2132212</v>
      </c>
      <c r="BM180" s="336">
        <v>5516194</v>
      </c>
      <c r="BN180" s="337">
        <v>0</v>
      </c>
      <c r="BO180" s="337">
        <v>0</v>
      </c>
    </row>
    <row r="181" spans="1:67" ht="14.45" customHeight="1" x14ac:dyDescent="0.25">
      <c r="B181" s="327" t="str">
        <f t="shared" si="26"/>
        <v>C</v>
      </c>
      <c r="C181" s="327" t="str">
        <f t="shared" si="27"/>
        <v>2502</v>
      </c>
      <c r="D181" s="327" t="str">
        <f t="shared" si="28"/>
        <v>1000</v>
      </c>
      <c r="E181" s="327" t="str">
        <f t="shared" si="29"/>
        <v>2</v>
      </c>
      <c r="F181" s="327" t="str">
        <f t="shared" si="22"/>
        <v>0</v>
      </c>
      <c r="G181" s="327" t="str">
        <f t="shared" si="23"/>
        <v>2</v>
      </c>
      <c r="H181" s="327">
        <f t="shared" si="24"/>
        <v>0</v>
      </c>
      <c r="N181" s="1603" t="s">
        <v>120</v>
      </c>
      <c r="O181" s="1889"/>
      <c r="P181" s="1603" t="s">
        <v>355</v>
      </c>
      <c r="Q181" s="1889"/>
      <c r="R181" s="1603" t="s">
        <v>357</v>
      </c>
      <c r="S181" s="1889"/>
      <c r="T181" s="1603" t="s">
        <v>315</v>
      </c>
      <c r="U181" s="1889"/>
      <c r="V181" s="1603" t="s">
        <v>313</v>
      </c>
      <c r="W181" s="1889"/>
      <c r="X181" s="1889"/>
      <c r="Y181" s="1603" t="s">
        <v>315</v>
      </c>
      <c r="Z181" s="1889"/>
      <c r="AA181" s="1889"/>
      <c r="AB181" s="1603"/>
      <c r="AC181" s="1889"/>
      <c r="AD181" s="1603"/>
      <c r="AE181" s="1889"/>
      <c r="AF181" s="1605" t="s">
        <v>359</v>
      </c>
      <c r="AG181" s="1889"/>
      <c r="AH181" s="1889"/>
      <c r="AI181" s="1889"/>
      <c r="AJ181" s="1889"/>
      <c r="AK181" s="1889"/>
      <c r="AL181" s="1889"/>
      <c r="AM181" s="1889"/>
      <c r="AN181" s="1603" t="s">
        <v>306</v>
      </c>
      <c r="AO181" s="1889"/>
      <c r="AP181" s="1889"/>
      <c r="AQ181" s="1889"/>
      <c r="AR181" s="1889"/>
      <c r="AS181" s="1603" t="s">
        <v>307</v>
      </c>
      <c r="AT181" s="1889"/>
      <c r="AU181" s="1889"/>
      <c r="AV181" s="317" t="s">
        <v>86</v>
      </c>
      <c r="AW181" s="1604" t="s">
        <v>308</v>
      </c>
      <c r="AX181" s="1889"/>
      <c r="AY181" s="1889"/>
      <c r="AZ181" s="1889"/>
      <c r="BA181" s="1889"/>
      <c r="BB181" s="1889"/>
      <c r="BC181" s="318">
        <v>1217700000</v>
      </c>
      <c r="BD181" s="319">
        <v>0</v>
      </c>
      <c r="BE181" s="318">
        <v>148840540</v>
      </c>
      <c r="BF181" s="319">
        <v>0</v>
      </c>
      <c r="BG181" s="318">
        <v>31344913</v>
      </c>
      <c r="BH181" s="318">
        <v>-31344913</v>
      </c>
      <c r="BI181" s="318">
        <v>150819900</v>
      </c>
      <c r="BJ181" s="318">
        <v>-119474987</v>
      </c>
      <c r="BK181" s="318">
        <v>146950721</v>
      </c>
      <c r="BL181" s="318">
        <v>3869179</v>
      </c>
      <c r="BM181" s="318">
        <v>146950721</v>
      </c>
      <c r="BN181" s="319">
        <v>0</v>
      </c>
      <c r="BO181" s="319">
        <v>0</v>
      </c>
    </row>
    <row r="182" spans="1:67" s="333" customFormat="1" x14ac:dyDescent="0.25">
      <c r="A182" s="333" t="str">
        <f t="shared" si="30"/>
        <v>C-2502-1000-2-0-2-1-10</v>
      </c>
      <c r="B182" s="334" t="str">
        <f t="shared" si="26"/>
        <v>C</v>
      </c>
      <c r="C182" s="334" t="str">
        <f t="shared" si="27"/>
        <v>2502</v>
      </c>
      <c r="D182" s="334" t="str">
        <f t="shared" si="28"/>
        <v>1000</v>
      </c>
      <c r="E182" s="334" t="str">
        <f t="shared" si="29"/>
        <v>2</v>
      </c>
      <c r="F182" s="334" t="str">
        <f t="shared" si="22"/>
        <v>0</v>
      </c>
      <c r="G182" s="334" t="str">
        <f t="shared" si="23"/>
        <v>2</v>
      </c>
      <c r="H182" s="334" t="str">
        <f t="shared" si="24"/>
        <v>1</v>
      </c>
      <c r="I182" s="334"/>
      <c r="J182" s="334"/>
      <c r="K182" s="334"/>
      <c r="M182" s="347"/>
      <c r="N182" s="1601" t="s">
        <v>120</v>
      </c>
      <c r="O182" s="1984"/>
      <c r="P182" s="1601" t="s">
        <v>355</v>
      </c>
      <c r="Q182" s="1984"/>
      <c r="R182" s="1601" t="s">
        <v>357</v>
      </c>
      <c r="S182" s="1984"/>
      <c r="T182" s="1601" t="s">
        <v>315</v>
      </c>
      <c r="U182" s="1984"/>
      <c r="V182" s="1601" t="s">
        <v>313</v>
      </c>
      <c r="W182" s="1984"/>
      <c r="X182" s="1984"/>
      <c r="Y182" s="1601" t="s">
        <v>315</v>
      </c>
      <c r="Z182" s="1984"/>
      <c r="AA182" s="1984"/>
      <c r="AB182" s="1601" t="s">
        <v>312</v>
      </c>
      <c r="AC182" s="1984"/>
      <c r="AD182" s="1601"/>
      <c r="AE182" s="1984"/>
      <c r="AF182" s="1607" t="s">
        <v>365</v>
      </c>
      <c r="AG182" s="1984"/>
      <c r="AH182" s="1984"/>
      <c r="AI182" s="1984"/>
      <c r="AJ182" s="1984"/>
      <c r="AK182" s="1984"/>
      <c r="AL182" s="1984"/>
      <c r="AM182" s="1984"/>
      <c r="AN182" s="1601" t="s">
        <v>306</v>
      </c>
      <c r="AO182" s="1984"/>
      <c r="AP182" s="1984"/>
      <c r="AQ182" s="1984"/>
      <c r="AR182" s="1984"/>
      <c r="AS182" s="1601" t="s">
        <v>307</v>
      </c>
      <c r="AT182" s="1984"/>
      <c r="AU182" s="1984"/>
      <c r="AV182" s="335" t="s">
        <v>86</v>
      </c>
      <c r="AW182" s="1606" t="s">
        <v>308</v>
      </c>
      <c r="AX182" s="1984"/>
      <c r="AY182" s="1984"/>
      <c r="AZ182" s="1984"/>
      <c r="BA182" s="1984"/>
      <c r="BB182" s="1984"/>
      <c r="BC182" s="336">
        <v>172000000</v>
      </c>
      <c r="BD182" s="337">
        <v>0</v>
      </c>
      <c r="BE182" s="336">
        <v>400000</v>
      </c>
      <c r="BF182" s="337">
        <v>0</v>
      </c>
      <c r="BG182" s="337">
        <v>0</v>
      </c>
      <c r="BH182" s="337">
        <v>0</v>
      </c>
      <c r="BI182" s="336">
        <v>11440000</v>
      </c>
      <c r="BJ182" s="336">
        <v>-11440000</v>
      </c>
      <c r="BK182" s="336">
        <v>11440000</v>
      </c>
      <c r="BL182" s="337">
        <v>0</v>
      </c>
      <c r="BM182" s="336">
        <v>11440000</v>
      </c>
      <c r="BN182" s="337">
        <v>0</v>
      </c>
      <c r="BO182" s="337">
        <v>0</v>
      </c>
    </row>
    <row r="183" spans="1:67" s="333" customFormat="1" x14ac:dyDescent="0.25">
      <c r="A183" s="333" t="str">
        <f t="shared" si="30"/>
        <v>C-2502-1000-2-0-2-2-10</v>
      </c>
      <c r="B183" s="334" t="str">
        <f t="shared" si="26"/>
        <v>C</v>
      </c>
      <c r="C183" s="334" t="str">
        <f t="shared" si="27"/>
        <v>2502</v>
      </c>
      <c r="D183" s="334" t="str">
        <f t="shared" si="28"/>
        <v>1000</v>
      </c>
      <c r="E183" s="334" t="str">
        <f t="shared" si="29"/>
        <v>2</v>
      </c>
      <c r="F183" s="334" t="str">
        <f t="shared" si="22"/>
        <v>0</v>
      </c>
      <c r="G183" s="334" t="str">
        <f t="shared" si="23"/>
        <v>2</v>
      </c>
      <c r="H183" s="334" t="str">
        <f t="shared" si="24"/>
        <v>2</v>
      </c>
      <c r="I183" s="334"/>
      <c r="J183" s="334"/>
      <c r="K183" s="334"/>
      <c r="M183" s="347"/>
      <c r="N183" s="1601" t="s">
        <v>120</v>
      </c>
      <c r="O183" s="1984"/>
      <c r="P183" s="1601" t="s">
        <v>355</v>
      </c>
      <c r="Q183" s="1984"/>
      <c r="R183" s="1601" t="s">
        <v>357</v>
      </c>
      <c r="S183" s="1984"/>
      <c r="T183" s="1601" t="s">
        <v>315</v>
      </c>
      <c r="U183" s="1984"/>
      <c r="V183" s="1601" t="s">
        <v>313</v>
      </c>
      <c r="W183" s="1984"/>
      <c r="X183" s="1984"/>
      <c r="Y183" s="1601" t="s">
        <v>315</v>
      </c>
      <c r="Z183" s="1984"/>
      <c r="AA183" s="1984"/>
      <c r="AB183" s="1601" t="s">
        <v>315</v>
      </c>
      <c r="AC183" s="1984"/>
      <c r="AD183" s="1601"/>
      <c r="AE183" s="1984"/>
      <c r="AF183" s="1607" t="s">
        <v>360</v>
      </c>
      <c r="AG183" s="1984"/>
      <c r="AH183" s="1984"/>
      <c r="AI183" s="1984"/>
      <c r="AJ183" s="1984"/>
      <c r="AK183" s="1984"/>
      <c r="AL183" s="1984"/>
      <c r="AM183" s="1984"/>
      <c r="AN183" s="1601" t="s">
        <v>306</v>
      </c>
      <c r="AO183" s="1984"/>
      <c r="AP183" s="1984"/>
      <c r="AQ183" s="1984"/>
      <c r="AR183" s="1984"/>
      <c r="AS183" s="1601" t="s">
        <v>307</v>
      </c>
      <c r="AT183" s="1984"/>
      <c r="AU183" s="1984"/>
      <c r="AV183" s="335" t="s">
        <v>86</v>
      </c>
      <c r="AW183" s="1606" t="s">
        <v>308</v>
      </c>
      <c r="AX183" s="1984"/>
      <c r="AY183" s="1984"/>
      <c r="AZ183" s="1984"/>
      <c r="BA183" s="1984"/>
      <c r="BB183" s="1984"/>
      <c r="BC183" s="336">
        <v>633400000</v>
      </c>
      <c r="BD183" s="337">
        <v>0</v>
      </c>
      <c r="BE183" s="337">
        <v>0</v>
      </c>
      <c r="BF183" s="337">
        <v>0</v>
      </c>
      <c r="BG183" s="337">
        <v>0</v>
      </c>
      <c r="BH183" s="337">
        <v>0</v>
      </c>
      <c r="BI183" s="336">
        <v>126680000</v>
      </c>
      <c r="BJ183" s="336">
        <v>-126680000</v>
      </c>
      <c r="BK183" s="336">
        <v>126680000</v>
      </c>
      <c r="BL183" s="337">
        <v>0</v>
      </c>
      <c r="BM183" s="336">
        <v>126680000</v>
      </c>
      <c r="BN183" s="337">
        <v>0</v>
      </c>
      <c r="BO183" s="337">
        <v>0</v>
      </c>
    </row>
    <row r="184" spans="1:67" s="333" customFormat="1" x14ac:dyDescent="0.25">
      <c r="A184" s="333" t="str">
        <f t="shared" si="30"/>
        <v>C-2502-1000-2-0-2-3-10</v>
      </c>
      <c r="B184" s="334" t="str">
        <f t="shared" si="26"/>
        <v>C</v>
      </c>
      <c r="C184" s="334" t="str">
        <f t="shared" si="27"/>
        <v>2502</v>
      </c>
      <c r="D184" s="334" t="str">
        <f t="shared" si="28"/>
        <v>1000</v>
      </c>
      <c r="E184" s="334" t="str">
        <f t="shared" si="29"/>
        <v>2</v>
      </c>
      <c r="F184" s="334" t="str">
        <f t="shared" si="22"/>
        <v>0</v>
      </c>
      <c r="G184" s="334" t="str">
        <f t="shared" si="23"/>
        <v>2</v>
      </c>
      <c r="H184" s="334" t="str">
        <f t="shared" si="24"/>
        <v>3</v>
      </c>
      <c r="I184" s="334"/>
      <c r="J184" s="334"/>
      <c r="K184" s="334"/>
      <c r="M184" s="347"/>
      <c r="N184" s="1601" t="s">
        <v>120</v>
      </c>
      <c r="O184" s="1984"/>
      <c r="P184" s="1601" t="s">
        <v>355</v>
      </c>
      <c r="Q184" s="1984"/>
      <c r="R184" s="1601" t="s">
        <v>357</v>
      </c>
      <c r="S184" s="1984"/>
      <c r="T184" s="1601" t="s">
        <v>315</v>
      </c>
      <c r="U184" s="1984"/>
      <c r="V184" s="1601" t="s">
        <v>313</v>
      </c>
      <c r="W184" s="1984"/>
      <c r="X184" s="1984"/>
      <c r="Y184" s="1601" t="s">
        <v>315</v>
      </c>
      <c r="Z184" s="1984"/>
      <c r="AA184" s="1984"/>
      <c r="AB184" s="1601" t="s">
        <v>322</v>
      </c>
      <c r="AC184" s="1984"/>
      <c r="AD184" s="1601"/>
      <c r="AE184" s="1984"/>
      <c r="AF184" s="1607" t="s">
        <v>361</v>
      </c>
      <c r="AG184" s="1984"/>
      <c r="AH184" s="1984"/>
      <c r="AI184" s="1984"/>
      <c r="AJ184" s="1984"/>
      <c r="AK184" s="1984"/>
      <c r="AL184" s="1984"/>
      <c r="AM184" s="1984"/>
      <c r="AN184" s="1601" t="s">
        <v>306</v>
      </c>
      <c r="AO184" s="1984"/>
      <c r="AP184" s="1984"/>
      <c r="AQ184" s="1984"/>
      <c r="AR184" s="1984"/>
      <c r="AS184" s="1601" t="s">
        <v>307</v>
      </c>
      <c r="AT184" s="1984"/>
      <c r="AU184" s="1984"/>
      <c r="AV184" s="335" t="s">
        <v>86</v>
      </c>
      <c r="AW184" s="1606" t="s">
        <v>308</v>
      </c>
      <c r="AX184" s="1984"/>
      <c r="AY184" s="1984"/>
      <c r="AZ184" s="1984"/>
      <c r="BA184" s="1984"/>
      <c r="BB184" s="1984"/>
      <c r="BC184" s="336">
        <v>120000000</v>
      </c>
      <c r="BD184" s="337">
        <v>0</v>
      </c>
      <c r="BE184" s="337">
        <v>0</v>
      </c>
      <c r="BF184" s="337">
        <v>0</v>
      </c>
      <c r="BG184" s="337">
        <v>0</v>
      </c>
      <c r="BH184" s="337">
        <v>0</v>
      </c>
      <c r="BI184" s="337">
        <v>0</v>
      </c>
      <c r="BJ184" s="337">
        <v>0</v>
      </c>
      <c r="BK184" s="336">
        <v>2201129</v>
      </c>
      <c r="BL184" s="336">
        <v>-2201129</v>
      </c>
      <c r="BM184" s="336">
        <v>2201129</v>
      </c>
      <c r="BN184" s="337">
        <v>0</v>
      </c>
      <c r="BO184" s="337">
        <v>0</v>
      </c>
    </row>
    <row r="185" spans="1:67" s="333" customFormat="1" ht="14.45" customHeight="1" x14ac:dyDescent="0.25">
      <c r="A185" s="333" t="str">
        <f t="shared" si="30"/>
        <v>C-2502-1000-2-0-2-4-10</v>
      </c>
      <c r="B185" s="334" t="str">
        <f t="shared" si="26"/>
        <v>C</v>
      </c>
      <c r="C185" s="334" t="str">
        <f t="shared" si="27"/>
        <v>2502</v>
      </c>
      <c r="D185" s="334" t="str">
        <f t="shared" si="28"/>
        <v>1000</v>
      </c>
      <c r="E185" s="334" t="str">
        <f t="shared" si="29"/>
        <v>2</v>
      </c>
      <c r="F185" s="334" t="str">
        <f t="shared" si="22"/>
        <v>0</v>
      </c>
      <c r="G185" s="334" t="str">
        <f t="shared" si="23"/>
        <v>2</v>
      </c>
      <c r="H185" s="334" t="str">
        <f t="shared" si="24"/>
        <v>4</v>
      </c>
      <c r="I185" s="334"/>
      <c r="J185" s="334"/>
      <c r="K185" s="334"/>
      <c r="M185" s="347"/>
      <c r="N185" s="1601" t="s">
        <v>120</v>
      </c>
      <c r="O185" s="1984"/>
      <c r="P185" s="1601" t="s">
        <v>355</v>
      </c>
      <c r="Q185" s="1984"/>
      <c r="R185" s="1601" t="s">
        <v>357</v>
      </c>
      <c r="S185" s="1984"/>
      <c r="T185" s="1601" t="s">
        <v>315</v>
      </c>
      <c r="U185" s="1984"/>
      <c r="V185" s="1601" t="s">
        <v>313</v>
      </c>
      <c r="W185" s="1984"/>
      <c r="X185" s="1984"/>
      <c r="Y185" s="1601" t="s">
        <v>315</v>
      </c>
      <c r="Z185" s="1984"/>
      <c r="AA185" s="1984"/>
      <c r="AB185" s="1601" t="s">
        <v>316</v>
      </c>
      <c r="AC185" s="1984"/>
      <c r="AD185" s="1601"/>
      <c r="AE185" s="1984"/>
      <c r="AF185" s="1607" t="s">
        <v>105</v>
      </c>
      <c r="AG185" s="1984"/>
      <c r="AH185" s="1984"/>
      <c r="AI185" s="1984"/>
      <c r="AJ185" s="1984"/>
      <c r="AK185" s="1984"/>
      <c r="AL185" s="1984"/>
      <c r="AM185" s="1984"/>
      <c r="AN185" s="1601" t="s">
        <v>306</v>
      </c>
      <c r="AO185" s="1984"/>
      <c r="AP185" s="1984"/>
      <c r="AQ185" s="1984"/>
      <c r="AR185" s="1984"/>
      <c r="AS185" s="1601" t="s">
        <v>307</v>
      </c>
      <c r="AT185" s="1984"/>
      <c r="AU185" s="1984"/>
      <c r="AV185" s="335" t="s">
        <v>86</v>
      </c>
      <c r="AW185" s="1606" t="s">
        <v>308</v>
      </c>
      <c r="AX185" s="1984"/>
      <c r="AY185" s="1984"/>
      <c r="AZ185" s="1984"/>
      <c r="BA185" s="1984"/>
      <c r="BB185" s="1984"/>
      <c r="BC185" s="336">
        <v>140000000</v>
      </c>
      <c r="BD185" s="337">
        <v>0</v>
      </c>
      <c r="BE185" s="337">
        <v>0</v>
      </c>
      <c r="BF185" s="337">
        <v>0</v>
      </c>
      <c r="BG185" s="336">
        <v>31344913</v>
      </c>
      <c r="BH185" s="336">
        <v>-31344913</v>
      </c>
      <c r="BI185" s="336">
        <v>12699900</v>
      </c>
      <c r="BJ185" s="336">
        <v>18645013</v>
      </c>
      <c r="BK185" s="336">
        <v>2770132</v>
      </c>
      <c r="BL185" s="336">
        <v>9929768</v>
      </c>
      <c r="BM185" s="336">
        <v>2770132</v>
      </c>
      <c r="BN185" s="337">
        <v>0</v>
      </c>
      <c r="BO185" s="337">
        <v>0</v>
      </c>
    </row>
    <row r="186" spans="1:67" s="333" customFormat="1" x14ac:dyDescent="0.25">
      <c r="A186" s="333" t="str">
        <f t="shared" si="30"/>
        <v>C-2502-1000-2-0-2-6-10</v>
      </c>
      <c r="B186" s="334" t="str">
        <f t="shared" si="26"/>
        <v>C</v>
      </c>
      <c r="C186" s="334" t="str">
        <f t="shared" si="27"/>
        <v>2502</v>
      </c>
      <c r="D186" s="334" t="str">
        <f t="shared" si="28"/>
        <v>1000</v>
      </c>
      <c r="E186" s="334" t="str">
        <f t="shared" si="29"/>
        <v>2</v>
      </c>
      <c r="F186" s="334" t="str">
        <f t="shared" si="22"/>
        <v>0</v>
      </c>
      <c r="G186" s="334" t="str">
        <f t="shared" si="23"/>
        <v>2</v>
      </c>
      <c r="H186" s="334" t="str">
        <f t="shared" si="24"/>
        <v>6</v>
      </c>
      <c r="I186" s="334"/>
      <c r="J186" s="334"/>
      <c r="K186" s="334"/>
      <c r="M186" s="347"/>
      <c r="N186" s="1601" t="s">
        <v>120</v>
      </c>
      <c r="O186" s="1984"/>
      <c r="P186" s="1601" t="s">
        <v>355</v>
      </c>
      <c r="Q186" s="1984"/>
      <c r="R186" s="1601" t="s">
        <v>357</v>
      </c>
      <c r="S186" s="1984"/>
      <c r="T186" s="1601" t="s">
        <v>315</v>
      </c>
      <c r="U186" s="1984"/>
      <c r="V186" s="1601" t="s">
        <v>313</v>
      </c>
      <c r="W186" s="1984"/>
      <c r="X186" s="1984"/>
      <c r="Y186" s="1601" t="s">
        <v>315</v>
      </c>
      <c r="Z186" s="1984"/>
      <c r="AA186" s="1984"/>
      <c r="AB186" s="1601" t="s">
        <v>325</v>
      </c>
      <c r="AC186" s="1984"/>
      <c r="AD186" s="1601"/>
      <c r="AE186" s="1984"/>
      <c r="AF186" s="1607" t="s">
        <v>362</v>
      </c>
      <c r="AG186" s="1984"/>
      <c r="AH186" s="1984"/>
      <c r="AI186" s="1984"/>
      <c r="AJ186" s="1984"/>
      <c r="AK186" s="1984"/>
      <c r="AL186" s="1984"/>
      <c r="AM186" s="1984"/>
      <c r="AN186" s="1601" t="s">
        <v>306</v>
      </c>
      <c r="AO186" s="1984"/>
      <c r="AP186" s="1984"/>
      <c r="AQ186" s="1984"/>
      <c r="AR186" s="1984"/>
      <c r="AS186" s="1601" t="s">
        <v>307</v>
      </c>
      <c r="AT186" s="1984"/>
      <c r="AU186" s="1984"/>
      <c r="AV186" s="335" t="s">
        <v>86</v>
      </c>
      <c r="AW186" s="1606" t="s">
        <v>308</v>
      </c>
      <c r="AX186" s="1984"/>
      <c r="AY186" s="1984"/>
      <c r="AZ186" s="1984"/>
      <c r="BA186" s="1984"/>
      <c r="BB186" s="1984"/>
      <c r="BC186" s="336">
        <v>70000000</v>
      </c>
      <c r="BD186" s="337">
        <v>0</v>
      </c>
      <c r="BE186" s="336">
        <v>70000000</v>
      </c>
      <c r="BF186" s="337">
        <v>0</v>
      </c>
      <c r="BG186" s="337">
        <v>0</v>
      </c>
      <c r="BH186" s="337">
        <v>0</v>
      </c>
      <c r="BI186" s="337">
        <v>0</v>
      </c>
      <c r="BJ186" s="337">
        <v>0</v>
      </c>
      <c r="BK186" s="337">
        <v>0</v>
      </c>
      <c r="BL186" s="337">
        <v>0</v>
      </c>
      <c r="BM186" s="337">
        <v>0</v>
      </c>
      <c r="BN186" s="337">
        <v>0</v>
      </c>
      <c r="BO186" s="337">
        <v>0</v>
      </c>
    </row>
    <row r="187" spans="1:67" s="333" customFormat="1" x14ac:dyDescent="0.25">
      <c r="A187" s="333" t="str">
        <f t="shared" si="30"/>
        <v>C-2502-1000-2-0-2-11-10</v>
      </c>
      <c r="B187" s="334" t="str">
        <f t="shared" si="26"/>
        <v>C</v>
      </c>
      <c r="C187" s="334" t="str">
        <f t="shared" si="27"/>
        <v>2502</v>
      </c>
      <c r="D187" s="334" t="str">
        <f t="shared" si="28"/>
        <v>1000</v>
      </c>
      <c r="E187" s="334" t="str">
        <f t="shared" si="29"/>
        <v>2</v>
      </c>
      <c r="F187" s="334" t="str">
        <f t="shared" si="22"/>
        <v>0</v>
      </c>
      <c r="G187" s="334" t="str">
        <f t="shared" si="23"/>
        <v>2</v>
      </c>
      <c r="H187" s="334" t="str">
        <f t="shared" si="24"/>
        <v>11</v>
      </c>
      <c r="I187" s="334"/>
      <c r="J187" s="334"/>
      <c r="K187" s="334"/>
      <c r="M187" s="347"/>
      <c r="N187" s="1601" t="s">
        <v>120</v>
      </c>
      <c r="O187" s="1984"/>
      <c r="P187" s="1601" t="s">
        <v>355</v>
      </c>
      <c r="Q187" s="1984"/>
      <c r="R187" s="1601" t="s">
        <v>357</v>
      </c>
      <c r="S187" s="1984"/>
      <c r="T187" s="1601" t="s">
        <v>315</v>
      </c>
      <c r="U187" s="1984"/>
      <c r="V187" s="1601" t="s">
        <v>313</v>
      </c>
      <c r="W187" s="1984"/>
      <c r="X187" s="1984"/>
      <c r="Y187" s="1601" t="s">
        <v>315</v>
      </c>
      <c r="Z187" s="1984"/>
      <c r="AA187" s="1984"/>
      <c r="AB187" s="1601" t="s">
        <v>101</v>
      </c>
      <c r="AC187" s="1984"/>
      <c r="AD187" s="1601"/>
      <c r="AE187" s="1984"/>
      <c r="AF187" s="1607" t="s">
        <v>363</v>
      </c>
      <c r="AG187" s="1984"/>
      <c r="AH187" s="1984"/>
      <c r="AI187" s="1984"/>
      <c r="AJ187" s="1984"/>
      <c r="AK187" s="1984"/>
      <c r="AL187" s="1984"/>
      <c r="AM187" s="1984"/>
      <c r="AN187" s="1601" t="s">
        <v>306</v>
      </c>
      <c r="AO187" s="1984"/>
      <c r="AP187" s="1984"/>
      <c r="AQ187" s="1984"/>
      <c r="AR187" s="1984"/>
      <c r="AS187" s="1601" t="s">
        <v>307</v>
      </c>
      <c r="AT187" s="1984"/>
      <c r="AU187" s="1984"/>
      <c r="AV187" s="335" t="s">
        <v>86</v>
      </c>
      <c r="AW187" s="1606" t="s">
        <v>308</v>
      </c>
      <c r="AX187" s="1984"/>
      <c r="AY187" s="1984"/>
      <c r="AZ187" s="1984"/>
      <c r="BA187" s="1984"/>
      <c r="BB187" s="1984"/>
      <c r="BC187" s="336">
        <v>82300000</v>
      </c>
      <c r="BD187" s="337">
        <v>0</v>
      </c>
      <c r="BE187" s="336">
        <v>78440540</v>
      </c>
      <c r="BF187" s="337">
        <v>0</v>
      </c>
      <c r="BG187" s="337">
        <v>0</v>
      </c>
      <c r="BH187" s="337">
        <v>0</v>
      </c>
      <c r="BI187" s="337">
        <v>0</v>
      </c>
      <c r="BJ187" s="337">
        <v>0</v>
      </c>
      <c r="BK187" s="336">
        <v>3859460</v>
      </c>
      <c r="BL187" s="336">
        <v>-3859460</v>
      </c>
      <c r="BM187" s="336">
        <v>3859460</v>
      </c>
      <c r="BN187" s="337">
        <v>0</v>
      </c>
      <c r="BO187" s="337">
        <v>0</v>
      </c>
    </row>
    <row r="188" spans="1:67" x14ac:dyDescent="0.25">
      <c r="B188" s="327" t="str">
        <f t="shared" si="26"/>
        <v>C</v>
      </c>
      <c r="C188" s="327" t="str">
        <f t="shared" si="27"/>
        <v>2502</v>
      </c>
      <c r="D188" s="327" t="str">
        <f t="shared" si="28"/>
        <v>1000</v>
      </c>
      <c r="E188" s="327" t="str">
        <f t="shared" si="29"/>
        <v>3</v>
      </c>
      <c r="F188" s="327">
        <f t="shared" si="22"/>
        <v>0</v>
      </c>
      <c r="G188" s="327">
        <f t="shared" si="23"/>
        <v>0</v>
      </c>
      <c r="H188" s="327">
        <f t="shared" si="24"/>
        <v>0</v>
      </c>
      <c r="N188" s="1608" t="s">
        <v>120</v>
      </c>
      <c r="O188" s="1889"/>
      <c r="P188" s="1608" t="s">
        <v>355</v>
      </c>
      <c r="Q188" s="1889"/>
      <c r="R188" s="1608" t="s">
        <v>357</v>
      </c>
      <c r="S188" s="1889"/>
      <c r="T188" s="1608" t="s">
        <v>322</v>
      </c>
      <c r="U188" s="1889"/>
      <c r="V188" s="1608"/>
      <c r="W188" s="1889"/>
      <c r="X188" s="1889"/>
      <c r="Y188" s="1608"/>
      <c r="Z188" s="1889"/>
      <c r="AA188" s="1889"/>
      <c r="AB188" s="1608"/>
      <c r="AC188" s="1889"/>
      <c r="AD188" s="1608"/>
      <c r="AE188" s="1889"/>
      <c r="AF188" s="1609" t="s">
        <v>353</v>
      </c>
      <c r="AG188" s="1889"/>
      <c r="AH188" s="1889"/>
      <c r="AI188" s="1889"/>
      <c r="AJ188" s="1889"/>
      <c r="AK188" s="1889"/>
      <c r="AL188" s="1889"/>
      <c r="AM188" s="1889"/>
      <c r="AN188" s="1608" t="s">
        <v>306</v>
      </c>
      <c r="AO188" s="1889"/>
      <c r="AP188" s="1889"/>
      <c r="AQ188" s="1889"/>
      <c r="AR188" s="1889"/>
      <c r="AS188" s="1608" t="s">
        <v>307</v>
      </c>
      <c r="AT188" s="1889"/>
      <c r="AU188" s="1889"/>
      <c r="AV188" s="320" t="s">
        <v>86</v>
      </c>
      <c r="AW188" s="1610" t="s">
        <v>308</v>
      </c>
      <c r="AX188" s="1889"/>
      <c r="AY188" s="1889"/>
      <c r="AZ188" s="1889"/>
      <c r="BA188" s="1889"/>
      <c r="BB188" s="1889"/>
      <c r="BC188" s="321">
        <v>3500000000</v>
      </c>
      <c r="BD188" s="322">
        <v>0</v>
      </c>
      <c r="BE188" s="321">
        <v>635633119</v>
      </c>
      <c r="BF188" s="322">
        <v>0</v>
      </c>
      <c r="BG188" s="321">
        <v>125463622</v>
      </c>
      <c r="BH188" s="321">
        <v>-125463622</v>
      </c>
      <c r="BI188" s="321">
        <v>183730664</v>
      </c>
      <c r="BJ188" s="321">
        <v>-58267042</v>
      </c>
      <c r="BK188" s="321">
        <v>176193107</v>
      </c>
      <c r="BL188" s="321">
        <v>7537557</v>
      </c>
      <c r="BM188" s="321">
        <v>176193107</v>
      </c>
      <c r="BN188" s="322">
        <v>0</v>
      </c>
      <c r="BO188" s="322">
        <v>0</v>
      </c>
    </row>
    <row r="189" spans="1:67" ht="14.45" customHeight="1" x14ac:dyDescent="0.25">
      <c r="B189" s="327" t="str">
        <f t="shared" si="26"/>
        <v>C</v>
      </c>
      <c r="C189" s="327" t="str">
        <f t="shared" si="27"/>
        <v>2502</v>
      </c>
      <c r="D189" s="327" t="str">
        <f t="shared" si="28"/>
        <v>1000</v>
      </c>
      <c r="E189" s="327" t="str">
        <f t="shared" si="29"/>
        <v>3</v>
      </c>
      <c r="F189" s="327" t="str">
        <f t="shared" si="22"/>
        <v>0</v>
      </c>
      <c r="G189" s="327">
        <f t="shared" si="23"/>
        <v>0</v>
      </c>
      <c r="H189" s="327">
        <f t="shared" si="24"/>
        <v>0</v>
      </c>
      <c r="N189" s="1603" t="s">
        <v>120</v>
      </c>
      <c r="O189" s="1889"/>
      <c r="P189" s="1603" t="s">
        <v>355</v>
      </c>
      <c r="Q189" s="1889"/>
      <c r="R189" s="1603" t="s">
        <v>357</v>
      </c>
      <c r="S189" s="1889"/>
      <c r="T189" s="1603" t="s">
        <v>322</v>
      </c>
      <c r="U189" s="1889"/>
      <c r="V189" s="1603" t="s">
        <v>313</v>
      </c>
      <c r="W189" s="1889"/>
      <c r="X189" s="1889"/>
      <c r="Y189" s="1603"/>
      <c r="Z189" s="1889"/>
      <c r="AA189" s="1889"/>
      <c r="AB189" s="1603"/>
      <c r="AC189" s="1889"/>
      <c r="AD189" s="1603"/>
      <c r="AE189" s="1889"/>
      <c r="AF189" s="1605" t="s">
        <v>353</v>
      </c>
      <c r="AG189" s="1889"/>
      <c r="AH189" s="1889"/>
      <c r="AI189" s="1889"/>
      <c r="AJ189" s="1889"/>
      <c r="AK189" s="1889"/>
      <c r="AL189" s="1889"/>
      <c r="AM189" s="1889"/>
      <c r="AN189" s="1603" t="s">
        <v>306</v>
      </c>
      <c r="AO189" s="1889"/>
      <c r="AP189" s="1889"/>
      <c r="AQ189" s="1889"/>
      <c r="AR189" s="1889"/>
      <c r="AS189" s="1603" t="s">
        <v>307</v>
      </c>
      <c r="AT189" s="1889"/>
      <c r="AU189" s="1889"/>
      <c r="AV189" s="317" t="s">
        <v>86</v>
      </c>
      <c r="AW189" s="1604" t="s">
        <v>308</v>
      </c>
      <c r="AX189" s="1889"/>
      <c r="AY189" s="1889"/>
      <c r="AZ189" s="1889"/>
      <c r="BA189" s="1889"/>
      <c r="BB189" s="1889"/>
      <c r="BC189" s="318">
        <v>2500000000</v>
      </c>
      <c r="BD189" s="319">
        <v>0</v>
      </c>
      <c r="BE189" s="318">
        <v>635633119</v>
      </c>
      <c r="BF189" s="319">
        <v>0</v>
      </c>
      <c r="BG189" s="318">
        <v>125463622</v>
      </c>
      <c r="BH189" s="318">
        <v>-125463622</v>
      </c>
      <c r="BI189" s="318">
        <v>183730664</v>
      </c>
      <c r="BJ189" s="318">
        <v>-58267042</v>
      </c>
      <c r="BK189" s="318">
        <v>176193107</v>
      </c>
      <c r="BL189" s="318">
        <v>7537557</v>
      </c>
      <c r="BM189" s="318">
        <v>176193107</v>
      </c>
      <c r="BN189" s="319">
        <v>0</v>
      </c>
      <c r="BO189" s="319">
        <v>0</v>
      </c>
    </row>
    <row r="190" spans="1:67" x14ac:dyDescent="0.25">
      <c r="B190" s="327" t="str">
        <f t="shared" si="26"/>
        <v>C</v>
      </c>
      <c r="C190" s="327" t="str">
        <f t="shared" si="27"/>
        <v>2502</v>
      </c>
      <c r="D190" s="327" t="str">
        <f t="shared" si="28"/>
        <v>1000</v>
      </c>
      <c r="E190" s="327" t="str">
        <f t="shared" si="29"/>
        <v>3</v>
      </c>
      <c r="F190" s="327" t="str">
        <f t="shared" si="22"/>
        <v>0</v>
      </c>
      <c r="G190" s="327" t="str">
        <f t="shared" si="23"/>
        <v>1</v>
      </c>
      <c r="H190" s="327">
        <f t="shared" si="24"/>
        <v>0</v>
      </c>
      <c r="N190" s="1603" t="s">
        <v>120</v>
      </c>
      <c r="O190" s="1889"/>
      <c r="P190" s="1603" t="s">
        <v>355</v>
      </c>
      <c r="Q190" s="1889"/>
      <c r="R190" s="1603" t="s">
        <v>357</v>
      </c>
      <c r="S190" s="1889"/>
      <c r="T190" s="1603" t="s">
        <v>322</v>
      </c>
      <c r="U190" s="1889"/>
      <c r="V190" s="1603" t="s">
        <v>313</v>
      </c>
      <c r="W190" s="1889"/>
      <c r="X190" s="1889"/>
      <c r="Y190" s="1603" t="s">
        <v>312</v>
      </c>
      <c r="Z190" s="1889"/>
      <c r="AA190" s="1889"/>
      <c r="AB190" s="1603"/>
      <c r="AC190" s="1889"/>
      <c r="AD190" s="1603"/>
      <c r="AE190" s="1889"/>
      <c r="AF190" s="1605" t="s">
        <v>364</v>
      </c>
      <c r="AG190" s="1889"/>
      <c r="AH190" s="1889"/>
      <c r="AI190" s="1889"/>
      <c r="AJ190" s="1889"/>
      <c r="AK190" s="1889"/>
      <c r="AL190" s="1889"/>
      <c r="AM190" s="1889"/>
      <c r="AN190" s="1603" t="s">
        <v>306</v>
      </c>
      <c r="AO190" s="1889"/>
      <c r="AP190" s="1889"/>
      <c r="AQ190" s="1889"/>
      <c r="AR190" s="1889"/>
      <c r="AS190" s="1603" t="s">
        <v>307</v>
      </c>
      <c r="AT190" s="1889"/>
      <c r="AU190" s="1889"/>
      <c r="AV190" s="317" t="s">
        <v>86</v>
      </c>
      <c r="AW190" s="1604" t="s">
        <v>308</v>
      </c>
      <c r="AX190" s="1889"/>
      <c r="AY190" s="1889"/>
      <c r="AZ190" s="1889"/>
      <c r="BA190" s="1889"/>
      <c r="BB190" s="1889"/>
      <c r="BC190" s="319">
        <v>0</v>
      </c>
      <c r="BD190" s="319">
        <v>0</v>
      </c>
      <c r="BE190" s="319">
        <v>0</v>
      </c>
      <c r="BF190" s="319">
        <v>0</v>
      </c>
      <c r="BG190" s="319">
        <v>0</v>
      </c>
      <c r="BH190" s="319">
        <v>0</v>
      </c>
      <c r="BI190" s="319">
        <v>0</v>
      </c>
      <c r="BJ190" s="319">
        <v>0</v>
      </c>
      <c r="BK190" s="319">
        <v>0</v>
      </c>
      <c r="BL190" s="319">
        <v>0</v>
      </c>
      <c r="BM190" s="319">
        <v>0</v>
      </c>
      <c r="BN190" s="319">
        <v>0</v>
      </c>
      <c r="BO190" s="319">
        <v>0</v>
      </c>
    </row>
    <row r="191" spans="1:67" s="333" customFormat="1" x14ac:dyDescent="0.25">
      <c r="A191" s="333" t="str">
        <f>+B191&amp;"-"&amp;C191&amp;"-"&amp;D191&amp;"-"&amp;E191&amp;"-"&amp;F191&amp;"-"&amp;G191&amp;"-"&amp;H191&amp;"-"&amp;AV191</f>
        <v>C-2502-1000-3-0-1-4-10</v>
      </c>
      <c r="B191" s="334" t="str">
        <f t="shared" si="26"/>
        <v>C</v>
      </c>
      <c r="C191" s="334" t="str">
        <f t="shared" si="27"/>
        <v>2502</v>
      </c>
      <c r="D191" s="334" t="str">
        <f t="shared" si="28"/>
        <v>1000</v>
      </c>
      <c r="E191" s="334" t="str">
        <f t="shared" si="29"/>
        <v>3</v>
      </c>
      <c r="F191" s="334" t="str">
        <f t="shared" si="22"/>
        <v>0</v>
      </c>
      <c r="G191" s="334" t="str">
        <f t="shared" si="23"/>
        <v>1</v>
      </c>
      <c r="H191" s="334" t="str">
        <f t="shared" si="24"/>
        <v>4</v>
      </c>
      <c r="I191" s="334"/>
      <c r="J191" s="334"/>
      <c r="K191" s="334"/>
      <c r="M191" s="347"/>
      <c r="N191" s="1601" t="s">
        <v>120</v>
      </c>
      <c r="O191" s="1984"/>
      <c r="P191" s="1601" t="s">
        <v>355</v>
      </c>
      <c r="Q191" s="1984"/>
      <c r="R191" s="1601" t="s">
        <v>357</v>
      </c>
      <c r="S191" s="1984"/>
      <c r="T191" s="1601" t="s">
        <v>322</v>
      </c>
      <c r="U191" s="1984"/>
      <c r="V191" s="1601" t="s">
        <v>313</v>
      </c>
      <c r="W191" s="1984"/>
      <c r="X191" s="1984"/>
      <c r="Y191" s="1601" t="s">
        <v>312</v>
      </c>
      <c r="Z191" s="1984"/>
      <c r="AA191" s="1984"/>
      <c r="AB191" s="1601" t="s">
        <v>316</v>
      </c>
      <c r="AC191" s="1984"/>
      <c r="AD191" s="1601"/>
      <c r="AE191" s="1984"/>
      <c r="AF191" s="1607" t="s">
        <v>105</v>
      </c>
      <c r="AG191" s="1984"/>
      <c r="AH191" s="1984"/>
      <c r="AI191" s="1984"/>
      <c r="AJ191" s="1984"/>
      <c r="AK191" s="1984"/>
      <c r="AL191" s="1984"/>
      <c r="AM191" s="1984"/>
      <c r="AN191" s="1601" t="s">
        <v>306</v>
      </c>
      <c r="AO191" s="1984"/>
      <c r="AP191" s="1984"/>
      <c r="AQ191" s="1984"/>
      <c r="AR191" s="1984"/>
      <c r="AS191" s="1601" t="s">
        <v>307</v>
      </c>
      <c r="AT191" s="1984"/>
      <c r="AU191" s="1984"/>
      <c r="AV191" s="335" t="s">
        <v>86</v>
      </c>
      <c r="AW191" s="1606" t="s">
        <v>308</v>
      </c>
      <c r="AX191" s="1984"/>
      <c r="AY191" s="1984"/>
      <c r="AZ191" s="1984"/>
      <c r="BA191" s="1984"/>
      <c r="BB191" s="1984"/>
      <c r="BC191" s="337">
        <v>0</v>
      </c>
      <c r="BD191" s="337">
        <v>0</v>
      </c>
      <c r="BE191" s="337">
        <v>0</v>
      </c>
      <c r="BF191" s="337">
        <v>0</v>
      </c>
      <c r="BG191" s="337">
        <v>0</v>
      </c>
      <c r="BH191" s="337">
        <v>0</v>
      </c>
      <c r="BI191" s="337">
        <v>0</v>
      </c>
      <c r="BJ191" s="337">
        <v>0</v>
      </c>
      <c r="BK191" s="337">
        <v>0</v>
      </c>
      <c r="BL191" s="337">
        <v>0</v>
      </c>
      <c r="BM191" s="337">
        <v>0</v>
      </c>
      <c r="BN191" s="337">
        <v>0</v>
      </c>
      <c r="BO191" s="337">
        <v>0</v>
      </c>
    </row>
    <row r="192" spans="1:67" ht="14.45" customHeight="1" x14ac:dyDescent="0.25">
      <c r="B192" s="327" t="str">
        <f t="shared" si="26"/>
        <v>C</v>
      </c>
      <c r="C192" s="327" t="str">
        <f t="shared" si="27"/>
        <v>2502</v>
      </c>
      <c r="D192" s="327" t="str">
        <f t="shared" si="28"/>
        <v>1000</v>
      </c>
      <c r="E192" s="327" t="str">
        <f t="shared" si="29"/>
        <v>3</v>
      </c>
      <c r="F192" s="327" t="str">
        <f t="shared" si="22"/>
        <v>0</v>
      </c>
      <c r="G192" s="327" t="str">
        <f t="shared" si="23"/>
        <v>2</v>
      </c>
      <c r="H192" s="327">
        <f t="shared" si="24"/>
        <v>0</v>
      </c>
      <c r="N192" s="1603" t="s">
        <v>120</v>
      </c>
      <c r="O192" s="1889"/>
      <c r="P192" s="1603" t="s">
        <v>355</v>
      </c>
      <c r="Q192" s="1889"/>
      <c r="R192" s="1603" t="s">
        <v>357</v>
      </c>
      <c r="S192" s="1889"/>
      <c r="T192" s="1603" t="s">
        <v>322</v>
      </c>
      <c r="U192" s="1889"/>
      <c r="V192" s="1603" t="s">
        <v>313</v>
      </c>
      <c r="W192" s="1889"/>
      <c r="X192" s="1889"/>
      <c r="Y192" s="1603" t="s">
        <v>315</v>
      </c>
      <c r="Z192" s="1889"/>
      <c r="AA192" s="1889"/>
      <c r="AB192" s="1603"/>
      <c r="AC192" s="1889"/>
      <c r="AD192" s="1603"/>
      <c r="AE192" s="1889"/>
      <c r="AF192" s="1605" t="s">
        <v>359</v>
      </c>
      <c r="AG192" s="1889"/>
      <c r="AH192" s="1889"/>
      <c r="AI192" s="1889"/>
      <c r="AJ192" s="1889"/>
      <c r="AK192" s="1889"/>
      <c r="AL192" s="1889"/>
      <c r="AM192" s="1889"/>
      <c r="AN192" s="1603" t="s">
        <v>306</v>
      </c>
      <c r="AO192" s="1889"/>
      <c r="AP192" s="1889"/>
      <c r="AQ192" s="1889"/>
      <c r="AR192" s="1889"/>
      <c r="AS192" s="1603" t="s">
        <v>307</v>
      </c>
      <c r="AT192" s="1889"/>
      <c r="AU192" s="1889"/>
      <c r="AV192" s="317" t="s">
        <v>86</v>
      </c>
      <c r="AW192" s="1604" t="s">
        <v>308</v>
      </c>
      <c r="AX192" s="1889"/>
      <c r="AY192" s="1889"/>
      <c r="AZ192" s="1889"/>
      <c r="BA192" s="1889"/>
      <c r="BB192" s="1889"/>
      <c r="BC192" s="318">
        <v>2500000000</v>
      </c>
      <c r="BD192" s="319">
        <v>0</v>
      </c>
      <c r="BE192" s="318">
        <v>635633119</v>
      </c>
      <c r="BF192" s="319">
        <v>0</v>
      </c>
      <c r="BG192" s="318">
        <v>125463622</v>
      </c>
      <c r="BH192" s="318">
        <v>-125463622</v>
      </c>
      <c r="BI192" s="318">
        <v>183730664</v>
      </c>
      <c r="BJ192" s="318">
        <v>-58267042</v>
      </c>
      <c r="BK192" s="318">
        <v>176193107</v>
      </c>
      <c r="BL192" s="318">
        <v>7537557</v>
      </c>
      <c r="BM192" s="318">
        <v>176193107</v>
      </c>
      <c r="BN192" s="319">
        <v>0</v>
      </c>
      <c r="BO192" s="319">
        <v>0</v>
      </c>
    </row>
    <row r="193" spans="1:67" s="333" customFormat="1" x14ac:dyDescent="0.25">
      <c r="A193" s="333" t="str">
        <f t="shared" ref="A193:A198" si="31">+B193&amp;"-"&amp;C193&amp;"-"&amp;D193&amp;"-"&amp;E193&amp;"-"&amp;F193&amp;"-"&amp;G193&amp;"-"&amp;H193&amp;"-"&amp;AV193</f>
        <v>C-2502-1000-3-0-2-1-10</v>
      </c>
      <c r="B193" s="334" t="str">
        <f t="shared" si="26"/>
        <v>C</v>
      </c>
      <c r="C193" s="334" t="str">
        <f t="shared" si="27"/>
        <v>2502</v>
      </c>
      <c r="D193" s="334" t="str">
        <f t="shared" si="28"/>
        <v>1000</v>
      </c>
      <c r="E193" s="334" t="str">
        <f t="shared" si="29"/>
        <v>3</v>
      </c>
      <c r="F193" s="334" t="str">
        <f t="shared" si="22"/>
        <v>0</v>
      </c>
      <c r="G193" s="334" t="str">
        <f t="shared" si="23"/>
        <v>2</v>
      </c>
      <c r="H193" s="334" t="str">
        <f t="shared" si="24"/>
        <v>1</v>
      </c>
      <c r="I193" s="334"/>
      <c r="J193" s="334"/>
      <c r="K193" s="334"/>
      <c r="M193" s="347"/>
      <c r="N193" s="1601" t="s">
        <v>120</v>
      </c>
      <c r="O193" s="1984"/>
      <c r="P193" s="1601" t="s">
        <v>355</v>
      </c>
      <c r="Q193" s="1984"/>
      <c r="R193" s="1601" t="s">
        <v>357</v>
      </c>
      <c r="S193" s="1984"/>
      <c r="T193" s="1601" t="s">
        <v>322</v>
      </c>
      <c r="U193" s="1984"/>
      <c r="V193" s="1601" t="s">
        <v>313</v>
      </c>
      <c r="W193" s="1984"/>
      <c r="X193" s="1984"/>
      <c r="Y193" s="1601" t="s">
        <v>315</v>
      </c>
      <c r="Z193" s="1984"/>
      <c r="AA193" s="1984"/>
      <c r="AB193" s="1601" t="s">
        <v>312</v>
      </c>
      <c r="AC193" s="1984"/>
      <c r="AD193" s="1601"/>
      <c r="AE193" s="1984"/>
      <c r="AF193" s="1607" t="s">
        <v>365</v>
      </c>
      <c r="AG193" s="1984"/>
      <c r="AH193" s="1984"/>
      <c r="AI193" s="1984"/>
      <c r="AJ193" s="1984"/>
      <c r="AK193" s="1984"/>
      <c r="AL193" s="1984"/>
      <c r="AM193" s="1984"/>
      <c r="AN193" s="1601" t="s">
        <v>306</v>
      </c>
      <c r="AO193" s="1984"/>
      <c r="AP193" s="1984"/>
      <c r="AQ193" s="1984"/>
      <c r="AR193" s="1984"/>
      <c r="AS193" s="1601" t="s">
        <v>307</v>
      </c>
      <c r="AT193" s="1984"/>
      <c r="AU193" s="1984"/>
      <c r="AV193" s="335" t="s">
        <v>86</v>
      </c>
      <c r="AW193" s="1606" t="s">
        <v>308</v>
      </c>
      <c r="AX193" s="1984"/>
      <c r="AY193" s="1984"/>
      <c r="AZ193" s="1984"/>
      <c r="BA193" s="1984"/>
      <c r="BB193" s="1984"/>
      <c r="BC193" s="336">
        <v>1000000000</v>
      </c>
      <c r="BD193" s="337">
        <v>0</v>
      </c>
      <c r="BE193" s="336">
        <v>205633119</v>
      </c>
      <c r="BF193" s="337">
        <v>0</v>
      </c>
      <c r="BG193" s="336">
        <v>72343200</v>
      </c>
      <c r="BH193" s="336">
        <v>-72343200</v>
      </c>
      <c r="BI193" s="336">
        <v>49267080</v>
      </c>
      <c r="BJ193" s="336">
        <v>23076120</v>
      </c>
      <c r="BK193" s="336">
        <v>49267080</v>
      </c>
      <c r="BL193" s="337">
        <v>0</v>
      </c>
      <c r="BM193" s="336">
        <v>49267080</v>
      </c>
      <c r="BN193" s="337">
        <v>0</v>
      </c>
      <c r="BO193" s="337">
        <v>0</v>
      </c>
    </row>
    <row r="194" spans="1:67" s="333" customFormat="1" x14ac:dyDescent="0.25">
      <c r="A194" s="333" t="str">
        <f t="shared" si="31"/>
        <v>C-2502-1000-3-0-2-2-10</v>
      </c>
      <c r="B194" s="334" t="str">
        <f t="shared" si="26"/>
        <v>C</v>
      </c>
      <c r="C194" s="334" t="str">
        <f t="shared" si="27"/>
        <v>2502</v>
      </c>
      <c r="D194" s="334" t="str">
        <f t="shared" si="28"/>
        <v>1000</v>
      </c>
      <c r="E194" s="334" t="str">
        <f t="shared" si="29"/>
        <v>3</v>
      </c>
      <c r="F194" s="334" t="str">
        <f t="shared" si="22"/>
        <v>0</v>
      </c>
      <c r="G194" s="334" t="str">
        <f t="shared" si="23"/>
        <v>2</v>
      </c>
      <c r="H194" s="334" t="str">
        <f t="shared" si="24"/>
        <v>2</v>
      </c>
      <c r="I194" s="334"/>
      <c r="J194" s="334"/>
      <c r="K194" s="334"/>
      <c r="M194" s="347"/>
      <c r="N194" s="1601" t="s">
        <v>120</v>
      </c>
      <c r="O194" s="1984"/>
      <c r="P194" s="1601" t="s">
        <v>355</v>
      </c>
      <c r="Q194" s="1984"/>
      <c r="R194" s="1601" t="s">
        <v>357</v>
      </c>
      <c r="S194" s="1984"/>
      <c r="T194" s="1601" t="s">
        <v>322</v>
      </c>
      <c r="U194" s="1984"/>
      <c r="V194" s="1601" t="s">
        <v>313</v>
      </c>
      <c r="W194" s="1984"/>
      <c r="X194" s="1984"/>
      <c r="Y194" s="1601" t="s">
        <v>315</v>
      </c>
      <c r="Z194" s="1984"/>
      <c r="AA194" s="1984"/>
      <c r="AB194" s="1601" t="s">
        <v>315</v>
      </c>
      <c r="AC194" s="1984"/>
      <c r="AD194" s="1601"/>
      <c r="AE194" s="1984"/>
      <c r="AF194" s="1607" t="s">
        <v>360</v>
      </c>
      <c r="AG194" s="1984"/>
      <c r="AH194" s="1984"/>
      <c r="AI194" s="1984"/>
      <c r="AJ194" s="1984"/>
      <c r="AK194" s="1984"/>
      <c r="AL194" s="1984"/>
      <c r="AM194" s="1984"/>
      <c r="AN194" s="1601" t="s">
        <v>306</v>
      </c>
      <c r="AO194" s="1984"/>
      <c r="AP194" s="1984"/>
      <c r="AQ194" s="1984"/>
      <c r="AR194" s="1984"/>
      <c r="AS194" s="1601" t="s">
        <v>307</v>
      </c>
      <c r="AT194" s="1984"/>
      <c r="AU194" s="1984"/>
      <c r="AV194" s="335" t="s">
        <v>86</v>
      </c>
      <c r="AW194" s="1606" t="s">
        <v>308</v>
      </c>
      <c r="AX194" s="1984"/>
      <c r="AY194" s="1984"/>
      <c r="AZ194" s="1984"/>
      <c r="BA194" s="1984"/>
      <c r="BB194" s="1984"/>
      <c r="BC194" s="336">
        <v>550000000</v>
      </c>
      <c r="BD194" s="337">
        <v>0</v>
      </c>
      <c r="BE194" s="336">
        <v>130000000</v>
      </c>
      <c r="BF194" s="337">
        <v>0</v>
      </c>
      <c r="BG194" s="337">
        <v>0</v>
      </c>
      <c r="BH194" s="337">
        <v>0</v>
      </c>
      <c r="BI194" s="336">
        <v>84000000</v>
      </c>
      <c r="BJ194" s="336">
        <v>-84000000</v>
      </c>
      <c r="BK194" s="336">
        <v>84000000</v>
      </c>
      <c r="BL194" s="337">
        <v>0</v>
      </c>
      <c r="BM194" s="336">
        <v>84000000</v>
      </c>
      <c r="BN194" s="337">
        <v>0</v>
      </c>
      <c r="BO194" s="337">
        <v>0</v>
      </c>
    </row>
    <row r="195" spans="1:67" s="333" customFormat="1" x14ac:dyDescent="0.25">
      <c r="A195" s="333" t="str">
        <f t="shared" si="31"/>
        <v>C-2502-1000-3-0-2-3-10</v>
      </c>
      <c r="B195" s="334" t="str">
        <f t="shared" si="26"/>
        <v>C</v>
      </c>
      <c r="C195" s="334" t="str">
        <f t="shared" si="27"/>
        <v>2502</v>
      </c>
      <c r="D195" s="334" t="str">
        <f t="shared" si="28"/>
        <v>1000</v>
      </c>
      <c r="E195" s="334" t="str">
        <f t="shared" si="29"/>
        <v>3</v>
      </c>
      <c r="F195" s="334" t="str">
        <f t="shared" si="22"/>
        <v>0</v>
      </c>
      <c r="G195" s="334" t="str">
        <f t="shared" si="23"/>
        <v>2</v>
      </c>
      <c r="H195" s="334" t="str">
        <f t="shared" si="24"/>
        <v>3</v>
      </c>
      <c r="I195" s="334"/>
      <c r="J195" s="334"/>
      <c r="K195" s="334"/>
      <c r="M195" s="347"/>
      <c r="N195" s="1601" t="s">
        <v>120</v>
      </c>
      <c r="O195" s="1984"/>
      <c r="P195" s="1601" t="s">
        <v>355</v>
      </c>
      <c r="Q195" s="1984"/>
      <c r="R195" s="1601" t="s">
        <v>357</v>
      </c>
      <c r="S195" s="1984"/>
      <c r="T195" s="1601" t="s">
        <v>322</v>
      </c>
      <c r="U195" s="1984"/>
      <c r="V195" s="1601" t="s">
        <v>313</v>
      </c>
      <c r="W195" s="1984"/>
      <c r="X195" s="1984"/>
      <c r="Y195" s="1601" t="s">
        <v>315</v>
      </c>
      <c r="Z195" s="1984"/>
      <c r="AA195" s="1984"/>
      <c r="AB195" s="1601" t="s">
        <v>322</v>
      </c>
      <c r="AC195" s="1984"/>
      <c r="AD195" s="1601"/>
      <c r="AE195" s="1984"/>
      <c r="AF195" s="1607" t="s">
        <v>361</v>
      </c>
      <c r="AG195" s="1984"/>
      <c r="AH195" s="1984"/>
      <c r="AI195" s="1984"/>
      <c r="AJ195" s="1984"/>
      <c r="AK195" s="1984"/>
      <c r="AL195" s="1984"/>
      <c r="AM195" s="1984"/>
      <c r="AN195" s="1601" t="s">
        <v>306</v>
      </c>
      <c r="AO195" s="1984"/>
      <c r="AP195" s="1984"/>
      <c r="AQ195" s="1984"/>
      <c r="AR195" s="1984"/>
      <c r="AS195" s="1601" t="s">
        <v>307</v>
      </c>
      <c r="AT195" s="1984"/>
      <c r="AU195" s="1984"/>
      <c r="AV195" s="335" t="s">
        <v>86</v>
      </c>
      <c r="AW195" s="1606" t="s">
        <v>308</v>
      </c>
      <c r="AX195" s="1984"/>
      <c r="AY195" s="1984"/>
      <c r="AZ195" s="1984"/>
      <c r="BA195" s="1984"/>
      <c r="BB195" s="1984"/>
      <c r="BC195" s="336">
        <v>250000000</v>
      </c>
      <c r="BD195" s="337">
        <v>0</v>
      </c>
      <c r="BE195" s="337">
        <v>0</v>
      </c>
      <c r="BF195" s="337">
        <v>0</v>
      </c>
      <c r="BG195" s="337">
        <v>0</v>
      </c>
      <c r="BH195" s="337">
        <v>0</v>
      </c>
      <c r="BI195" s="337">
        <v>0</v>
      </c>
      <c r="BJ195" s="337">
        <v>0</v>
      </c>
      <c r="BK195" s="336">
        <v>4965325</v>
      </c>
      <c r="BL195" s="336">
        <v>-4965325</v>
      </c>
      <c r="BM195" s="336">
        <v>4965325</v>
      </c>
      <c r="BN195" s="337">
        <v>0</v>
      </c>
      <c r="BO195" s="337">
        <v>0</v>
      </c>
    </row>
    <row r="196" spans="1:67" s="333" customFormat="1" ht="14.45" customHeight="1" x14ac:dyDescent="0.25">
      <c r="A196" s="333" t="str">
        <f t="shared" si="31"/>
        <v>C-2502-1000-3-0-2-4-10</v>
      </c>
      <c r="B196" s="334" t="str">
        <f t="shared" si="26"/>
        <v>C</v>
      </c>
      <c r="C196" s="334" t="str">
        <f t="shared" si="27"/>
        <v>2502</v>
      </c>
      <c r="D196" s="334" t="str">
        <f t="shared" si="28"/>
        <v>1000</v>
      </c>
      <c r="E196" s="334" t="str">
        <f t="shared" si="29"/>
        <v>3</v>
      </c>
      <c r="F196" s="334" t="str">
        <f t="shared" si="22"/>
        <v>0</v>
      </c>
      <c r="G196" s="334" t="str">
        <f t="shared" si="23"/>
        <v>2</v>
      </c>
      <c r="H196" s="334" t="str">
        <f t="shared" si="24"/>
        <v>4</v>
      </c>
      <c r="I196" s="334"/>
      <c r="J196" s="334"/>
      <c r="K196" s="334"/>
      <c r="M196" s="347"/>
      <c r="N196" s="1601" t="s">
        <v>120</v>
      </c>
      <c r="O196" s="1984"/>
      <c r="P196" s="1601" t="s">
        <v>355</v>
      </c>
      <c r="Q196" s="1984"/>
      <c r="R196" s="1601" t="s">
        <v>357</v>
      </c>
      <c r="S196" s="1984"/>
      <c r="T196" s="1601" t="s">
        <v>322</v>
      </c>
      <c r="U196" s="1984"/>
      <c r="V196" s="1601" t="s">
        <v>313</v>
      </c>
      <c r="W196" s="1984"/>
      <c r="X196" s="1984"/>
      <c r="Y196" s="1601" t="s">
        <v>315</v>
      </c>
      <c r="Z196" s="1984"/>
      <c r="AA196" s="1984"/>
      <c r="AB196" s="1601" t="s">
        <v>316</v>
      </c>
      <c r="AC196" s="1984"/>
      <c r="AD196" s="1601"/>
      <c r="AE196" s="1984"/>
      <c r="AF196" s="1607" t="s">
        <v>105</v>
      </c>
      <c r="AG196" s="1984"/>
      <c r="AH196" s="1984"/>
      <c r="AI196" s="1984"/>
      <c r="AJ196" s="1984"/>
      <c r="AK196" s="1984"/>
      <c r="AL196" s="1984"/>
      <c r="AM196" s="1984"/>
      <c r="AN196" s="1601" t="s">
        <v>306</v>
      </c>
      <c r="AO196" s="1984"/>
      <c r="AP196" s="1984"/>
      <c r="AQ196" s="1984"/>
      <c r="AR196" s="1984"/>
      <c r="AS196" s="1601" t="s">
        <v>307</v>
      </c>
      <c r="AT196" s="1984"/>
      <c r="AU196" s="1984"/>
      <c r="AV196" s="335" t="s">
        <v>86</v>
      </c>
      <c r="AW196" s="1606" t="s">
        <v>308</v>
      </c>
      <c r="AX196" s="1984"/>
      <c r="AY196" s="1984"/>
      <c r="AZ196" s="1984"/>
      <c r="BA196" s="1984"/>
      <c r="BB196" s="1984"/>
      <c r="BC196" s="336">
        <v>400000000</v>
      </c>
      <c r="BD196" s="337">
        <v>0</v>
      </c>
      <c r="BE196" s="337">
        <v>0</v>
      </c>
      <c r="BF196" s="337">
        <v>0</v>
      </c>
      <c r="BG196" s="336">
        <v>53120422</v>
      </c>
      <c r="BH196" s="336">
        <v>-53120422</v>
      </c>
      <c r="BI196" s="336">
        <v>50463584</v>
      </c>
      <c r="BJ196" s="336">
        <v>2656838</v>
      </c>
      <c r="BK196" s="336">
        <v>37960702</v>
      </c>
      <c r="BL196" s="336">
        <v>12502882</v>
      </c>
      <c r="BM196" s="336">
        <v>37960702</v>
      </c>
      <c r="BN196" s="337">
        <v>0</v>
      </c>
      <c r="BO196" s="337">
        <v>0</v>
      </c>
    </row>
    <row r="197" spans="1:67" s="333" customFormat="1" x14ac:dyDescent="0.25">
      <c r="A197" s="333" t="str">
        <f t="shared" si="31"/>
        <v>C-2502-1000-3-0-2-6-10</v>
      </c>
      <c r="B197" s="334" t="str">
        <f t="shared" si="26"/>
        <v>C</v>
      </c>
      <c r="C197" s="334" t="str">
        <f t="shared" si="27"/>
        <v>2502</v>
      </c>
      <c r="D197" s="334" t="str">
        <f t="shared" si="28"/>
        <v>1000</v>
      </c>
      <c r="E197" s="334" t="str">
        <f t="shared" si="29"/>
        <v>3</v>
      </c>
      <c r="F197" s="334" t="str">
        <f t="shared" si="22"/>
        <v>0</v>
      </c>
      <c r="G197" s="334" t="str">
        <f t="shared" si="23"/>
        <v>2</v>
      </c>
      <c r="H197" s="334" t="str">
        <f t="shared" si="24"/>
        <v>6</v>
      </c>
      <c r="I197" s="334"/>
      <c r="J197" s="334"/>
      <c r="K197" s="334"/>
      <c r="M197" s="347"/>
      <c r="N197" s="1601" t="s">
        <v>120</v>
      </c>
      <c r="O197" s="1984"/>
      <c r="P197" s="1601" t="s">
        <v>355</v>
      </c>
      <c r="Q197" s="1984"/>
      <c r="R197" s="1601" t="s">
        <v>357</v>
      </c>
      <c r="S197" s="1984"/>
      <c r="T197" s="1601" t="s">
        <v>322</v>
      </c>
      <c r="U197" s="1984"/>
      <c r="V197" s="1601" t="s">
        <v>313</v>
      </c>
      <c r="W197" s="1984"/>
      <c r="X197" s="1984"/>
      <c r="Y197" s="1601" t="s">
        <v>315</v>
      </c>
      <c r="Z197" s="1984"/>
      <c r="AA197" s="1984"/>
      <c r="AB197" s="1601" t="s">
        <v>325</v>
      </c>
      <c r="AC197" s="1984"/>
      <c r="AD197" s="1601"/>
      <c r="AE197" s="1984"/>
      <c r="AF197" s="1607" t="s">
        <v>362</v>
      </c>
      <c r="AG197" s="1984"/>
      <c r="AH197" s="1984"/>
      <c r="AI197" s="1984"/>
      <c r="AJ197" s="1984"/>
      <c r="AK197" s="1984"/>
      <c r="AL197" s="1984"/>
      <c r="AM197" s="1984"/>
      <c r="AN197" s="1601" t="s">
        <v>306</v>
      </c>
      <c r="AO197" s="1984"/>
      <c r="AP197" s="1984"/>
      <c r="AQ197" s="1984"/>
      <c r="AR197" s="1984"/>
      <c r="AS197" s="1601" t="s">
        <v>307</v>
      </c>
      <c r="AT197" s="1984"/>
      <c r="AU197" s="1984"/>
      <c r="AV197" s="335" t="s">
        <v>86</v>
      </c>
      <c r="AW197" s="1606" t="s">
        <v>308</v>
      </c>
      <c r="AX197" s="1984"/>
      <c r="AY197" s="1984"/>
      <c r="AZ197" s="1984"/>
      <c r="BA197" s="1984"/>
      <c r="BB197" s="1984"/>
      <c r="BC197" s="336">
        <v>200000000</v>
      </c>
      <c r="BD197" s="337">
        <v>0</v>
      </c>
      <c r="BE197" s="336">
        <v>200000000</v>
      </c>
      <c r="BF197" s="337">
        <v>0</v>
      </c>
      <c r="BG197" s="337">
        <v>0</v>
      </c>
      <c r="BH197" s="337">
        <v>0</v>
      </c>
      <c r="BI197" s="337">
        <v>0</v>
      </c>
      <c r="BJ197" s="337">
        <v>0</v>
      </c>
      <c r="BK197" s="337">
        <v>0</v>
      </c>
      <c r="BL197" s="337">
        <v>0</v>
      </c>
      <c r="BM197" s="337">
        <v>0</v>
      </c>
      <c r="BN197" s="337">
        <v>0</v>
      </c>
      <c r="BO197" s="337">
        <v>0</v>
      </c>
    </row>
    <row r="198" spans="1:67" s="333" customFormat="1" x14ac:dyDescent="0.25">
      <c r="A198" s="333" t="str">
        <f t="shared" si="31"/>
        <v>C-2502-1000-3-0-2-11-10</v>
      </c>
      <c r="B198" s="334" t="str">
        <f t="shared" si="26"/>
        <v>C</v>
      </c>
      <c r="C198" s="334" t="str">
        <f t="shared" si="27"/>
        <v>2502</v>
      </c>
      <c r="D198" s="334" t="str">
        <f t="shared" si="28"/>
        <v>1000</v>
      </c>
      <c r="E198" s="334" t="str">
        <f t="shared" si="29"/>
        <v>3</v>
      </c>
      <c r="F198" s="334" t="str">
        <f t="shared" si="22"/>
        <v>0</v>
      </c>
      <c r="G198" s="334" t="str">
        <f t="shared" si="23"/>
        <v>2</v>
      </c>
      <c r="H198" s="334" t="str">
        <f t="shared" si="24"/>
        <v>11</v>
      </c>
      <c r="I198" s="334"/>
      <c r="J198" s="334"/>
      <c r="K198" s="334"/>
      <c r="M198" s="347"/>
      <c r="N198" s="1601" t="s">
        <v>120</v>
      </c>
      <c r="O198" s="1984"/>
      <c r="P198" s="1601" t="s">
        <v>355</v>
      </c>
      <c r="Q198" s="1984"/>
      <c r="R198" s="1601" t="s">
        <v>357</v>
      </c>
      <c r="S198" s="1984"/>
      <c r="T198" s="1601" t="s">
        <v>322</v>
      </c>
      <c r="U198" s="1984"/>
      <c r="V198" s="1601" t="s">
        <v>313</v>
      </c>
      <c r="W198" s="1984"/>
      <c r="X198" s="1984"/>
      <c r="Y198" s="1601" t="s">
        <v>315</v>
      </c>
      <c r="Z198" s="1984"/>
      <c r="AA198" s="1984"/>
      <c r="AB198" s="1601" t="s">
        <v>101</v>
      </c>
      <c r="AC198" s="1984"/>
      <c r="AD198" s="1601"/>
      <c r="AE198" s="1984"/>
      <c r="AF198" s="1607" t="s">
        <v>363</v>
      </c>
      <c r="AG198" s="1984"/>
      <c r="AH198" s="1984"/>
      <c r="AI198" s="1984"/>
      <c r="AJ198" s="1984"/>
      <c r="AK198" s="1984"/>
      <c r="AL198" s="1984"/>
      <c r="AM198" s="1984"/>
      <c r="AN198" s="1601" t="s">
        <v>306</v>
      </c>
      <c r="AO198" s="1984"/>
      <c r="AP198" s="1984"/>
      <c r="AQ198" s="1984"/>
      <c r="AR198" s="1984"/>
      <c r="AS198" s="1601" t="s">
        <v>307</v>
      </c>
      <c r="AT198" s="1984"/>
      <c r="AU198" s="1984"/>
      <c r="AV198" s="335" t="s">
        <v>86</v>
      </c>
      <c r="AW198" s="1606" t="s">
        <v>308</v>
      </c>
      <c r="AX198" s="1984"/>
      <c r="AY198" s="1984"/>
      <c r="AZ198" s="1984"/>
      <c r="BA198" s="1984"/>
      <c r="BB198" s="1984"/>
      <c r="BC198" s="336">
        <v>100000000</v>
      </c>
      <c r="BD198" s="337">
        <v>0</v>
      </c>
      <c r="BE198" s="336">
        <v>100000000</v>
      </c>
      <c r="BF198" s="337">
        <v>0</v>
      </c>
      <c r="BG198" s="337">
        <v>0</v>
      </c>
      <c r="BH198" s="337">
        <v>0</v>
      </c>
      <c r="BI198" s="337">
        <v>0</v>
      </c>
      <c r="BJ198" s="337">
        <v>0</v>
      </c>
      <c r="BK198" s="337">
        <v>0</v>
      </c>
      <c r="BL198" s="337">
        <v>0</v>
      </c>
      <c r="BM198" s="337">
        <v>0</v>
      </c>
      <c r="BN198" s="337">
        <v>0</v>
      </c>
      <c r="BO198" s="337">
        <v>0</v>
      </c>
    </row>
    <row r="199" spans="1:67" ht="14.45" customHeight="1" x14ac:dyDescent="0.25">
      <c r="B199" s="327" t="str">
        <f t="shared" si="26"/>
        <v>C</v>
      </c>
      <c r="C199" s="327" t="str">
        <f t="shared" si="27"/>
        <v>2502</v>
      </c>
      <c r="D199" s="327" t="str">
        <f t="shared" si="28"/>
        <v>1000</v>
      </c>
      <c r="E199" s="327" t="str">
        <f t="shared" si="29"/>
        <v>4</v>
      </c>
      <c r="F199" s="327">
        <f t="shared" si="22"/>
        <v>0</v>
      </c>
      <c r="G199" s="327">
        <f t="shared" si="23"/>
        <v>0</v>
      </c>
      <c r="H199" s="327">
        <f t="shared" si="24"/>
        <v>0</v>
      </c>
      <c r="N199" s="1608" t="s">
        <v>120</v>
      </c>
      <c r="O199" s="1889"/>
      <c r="P199" s="1608" t="s">
        <v>355</v>
      </c>
      <c r="Q199" s="1889"/>
      <c r="R199" s="1608" t="s">
        <v>357</v>
      </c>
      <c r="S199" s="1889"/>
      <c r="T199" s="1608" t="s">
        <v>316</v>
      </c>
      <c r="U199" s="1889"/>
      <c r="V199" s="1608"/>
      <c r="W199" s="1889"/>
      <c r="X199" s="1889"/>
      <c r="Y199" s="1608"/>
      <c r="Z199" s="1889"/>
      <c r="AA199" s="1889"/>
      <c r="AB199" s="1608"/>
      <c r="AC199" s="1889"/>
      <c r="AD199" s="1608"/>
      <c r="AE199" s="1889"/>
      <c r="AF199" s="1609" t="s">
        <v>352</v>
      </c>
      <c r="AG199" s="1889"/>
      <c r="AH199" s="1889"/>
      <c r="AI199" s="1889"/>
      <c r="AJ199" s="1889"/>
      <c r="AK199" s="1889"/>
      <c r="AL199" s="1889"/>
      <c r="AM199" s="1889"/>
      <c r="AN199" s="1608" t="s">
        <v>306</v>
      </c>
      <c r="AO199" s="1889"/>
      <c r="AP199" s="1889"/>
      <c r="AQ199" s="1889"/>
      <c r="AR199" s="1889"/>
      <c r="AS199" s="1608" t="s">
        <v>307</v>
      </c>
      <c r="AT199" s="1889"/>
      <c r="AU199" s="1889"/>
      <c r="AV199" s="320" t="s">
        <v>86</v>
      </c>
      <c r="AW199" s="1610" t="s">
        <v>308</v>
      </c>
      <c r="AX199" s="1889"/>
      <c r="AY199" s="1889"/>
      <c r="AZ199" s="1889"/>
      <c r="BA199" s="1889"/>
      <c r="BB199" s="1889"/>
      <c r="BC199" s="321">
        <v>900000000</v>
      </c>
      <c r="BD199" s="321">
        <v>20000000</v>
      </c>
      <c r="BE199" s="321">
        <v>109841417</v>
      </c>
      <c r="BF199" s="322">
        <v>0</v>
      </c>
      <c r="BG199" s="321">
        <v>51680173</v>
      </c>
      <c r="BH199" s="321">
        <v>-31680173</v>
      </c>
      <c r="BI199" s="321">
        <v>26703548</v>
      </c>
      <c r="BJ199" s="321">
        <v>24976625</v>
      </c>
      <c r="BK199" s="321">
        <v>23253498</v>
      </c>
      <c r="BL199" s="321">
        <v>3450050</v>
      </c>
      <c r="BM199" s="321">
        <v>23253498</v>
      </c>
      <c r="BN199" s="322">
        <v>0</v>
      </c>
      <c r="BO199" s="322">
        <v>0</v>
      </c>
    </row>
    <row r="200" spans="1:67" ht="14.45" customHeight="1" x14ac:dyDescent="0.25">
      <c r="B200" s="327" t="str">
        <f t="shared" si="26"/>
        <v>C</v>
      </c>
      <c r="C200" s="327" t="str">
        <f t="shared" si="27"/>
        <v>2502</v>
      </c>
      <c r="D200" s="327" t="str">
        <f t="shared" si="28"/>
        <v>1000</v>
      </c>
      <c r="E200" s="327" t="str">
        <f t="shared" si="29"/>
        <v>4</v>
      </c>
      <c r="F200" s="327" t="str">
        <f t="shared" si="22"/>
        <v>0</v>
      </c>
      <c r="G200" s="327">
        <f t="shared" si="23"/>
        <v>0</v>
      </c>
      <c r="H200" s="327">
        <f t="shared" si="24"/>
        <v>0</v>
      </c>
      <c r="N200" s="1603" t="s">
        <v>120</v>
      </c>
      <c r="O200" s="1889"/>
      <c r="P200" s="1603" t="s">
        <v>355</v>
      </c>
      <c r="Q200" s="1889"/>
      <c r="R200" s="1603" t="s">
        <v>357</v>
      </c>
      <c r="S200" s="1889"/>
      <c r="T200" s="1603" t="s">
        <v>316</v>
      </c>
      <c r="U200" s="1889"/>
      <c r="V200" s="1603" t="s">
        <v>313</v>
      </c>
      <c r="W200" s="1889"/>
      <c r="X200" s="1889"/>
      <c r="Y200" s="1603"/>
      <c r="Z200" s="1889"/>
      <c r="AA200" s="1889"/>
      <c r="AB200" s="1603"/>
      <c r="AC200" s="1889"/>
      <c r="AD200" s="1603"/>
      <c r="AE200" s="1889"/>
      <c r="AF200" s="1605" t="s">
        <v>352</v>
      </c>
      <c r="AG200" s="1889"/>
      <c r="AH200" s="1889"/>
      <c r="AI200" s="1889"/>
      <c r="AJ200" s="1889"/>
      <c r="AK200" s="1889"/>
      <c r="AL200" s="1889"/>
      <c r="AM200" s="1889"/>
      <c r="AN200" s="1603" t="s">
        <v>306</v>
      </c>
      <c r="AO200" s="1889"/>
      <c r="AP200" s="1889"/>
      <c r="AQ200" s="1889"/>
      <c r="AR200" s="1889"/>
      <c r="AS200" s="1603" t="s">
        <v>307</v>
      </c>
      <c r="AT200" s="1889"/>
      <c r="AU200" s="1889"/>
      <c r="AV200" s="317" t="s">
        <v>86</v>
      </c>
      <c r="AW200" s="1604" t="s">
        <v>308</v>
      </c>
      <c r="AX200" s="1889"/>
      <c r="AY200" s="1889"/>
      <c r="AZ200" s="1889"/>
      <c r="BA200" s="1889"/>
      <c r="BB200" s="1889"/>
      <c r="BC200" s="318">
        <v>600000000</v>
      </c>
      <c r="BD200" s="318">
        <v>20000000</v>
      </c>
      <c r="BE200" s="318">
        <v>109841417</v>
      </c>
      <c r="BF200" s="319">
        <v>0</v>
      </c>
      <c r="BG200" s="318">
        <v>51680173</v>
      </c>
      <c r="BH200" s="318">
        <v>-31680173</v>
      </c>
      <c r="BI200" s="318">
        <v>26703548</v>
      </c>
      <c r="BJ200" s="318">
        <v>24976625</v>
      </c>
      <c r="BK200" s="318">
        <v>23253498</v>
      </c>
      <c r="BL200" s="318">
        <v>3450050</v>
      </c>
      <c r="BM200" s="318">
        <v>23253498</v>
      </c>
      <c r="BN200" s="319">
        <v>0</v>
      </c>
      <c r="BO200" s="319">
        <v>0</v>
      </c>
    </row>
    <row r="201" spans="1:67" ht="14.45" customHeight="1" x14ac:dyDescent="0.25">
      <c r="B201" s="327" t="str">
        <f t="shared" si="26"/>
        <v>C</v>
      </c>
      <c r="C201" s="327" t="str">
        <f t="shared" si="27"/>
        <v>2502</v>
      </c>
      <c r="D201" s="327" t="str">
        <f t="shared" si="28"/>
        <v>1000</v>
      </c>
      <c r="E201" s="327" t="str">
        <f t="shared" si="29"/>
        <v>4</v>
      </c>
      <c r="F201" s="327" t="str">
        <f t="shared" si="22"/>
        <v>0</v>
      </c>
      <c r="G201" s="327" t="str">
        <f t="shared" si="23"/>
        <v>2</v>
      </c>
      <c r="H201" s="327">
        <f t="shared" si="24"/>
        <v>0</v>
      </c>
      <c r="N201" s="1603" t="s">
        <v>120</v>
      </c>
      <c r="O201" s="1889"/>
      <c r="P201" s="1603" t="s">
        <v>355</v>
      </c>
      <c r="Q201" s="1889"/>
      <c r="R201" s="1603" t="s">
        <v>357</v>
      </c>
      <c r="S201" s="1889"/>
      <c r="T201" s="1603" t="s">
        <v>316</v>
      </c>
      <c r="U201" s="1889"/>
      <c r="V201" s="1603" t="s">
        <v>313</v>
      </c>
      <c r="W201" s="1889"/>
      <c r="X201" s="1889"/>
      <c r="Y201" s="1603" t="s">
        <v>315</v>
      </c>
      <c r="Z201" s="1889"/>
      <c r="AA201" s="1889"/>
      <c r="AB201" s="1603"/>
      <c r="AC201" s="1889"/>
      <c r="AD201" s="1603"/>
      <c r="AE201" s="1889"/>
      <c r="AF201" s="1605" t="s">
        <v>359</v>
      </c>
      <c r="AG201" s="1889"/>
      <c r="AH201" s="1889"/>
      <c r="AI201" s="1889"/>
      <c r="AJ201" s="1889"/>
      <c r="AK201" s="1889"/>
      <c r="AL201" s="1889"/>
      <c r="AM201" s="1889"/>
      <c r="AN201" s="1603" t="s">
        <v>306</v>
      </c>
      <c r="AO201" s="1889"/>
      <c r="AP201" s="1889"/>
      <c r="AQ201" s="1889"/>
      <c r="AR201" s="1889"/>
      <c r="AS201" s="1603" t="s">
        <v>307</v>
      </c>
      <c r="AT201" s="1889"/>
      <c r="AU201" s="1889"/>
      <c r="AV201" s="317" t="s">
        <v>86</v>
      </c>
      <c r="AW201" s="1604" t="s">
        <v>308</v>
      </c>
      <c r="AX201" s="1889"/>
      <c r="AY201" s="1889"/>
      <c r="AZ201" s="1889"/>
      <c r="BA201" s="1889"/>
      <c r="BB201" s="1889"/>
      <c r="BC201" s="318">
        <v>600000000</v>
      </c>
      <c r="BD201" s="318">
        <v>20000000</v>
      </c>
      <c r="BE201" s="318">
        <v>109841417</v>
      </c>
      <c r="BF201" s="319">
        <v>0</v>
      </c>
      <c r="BG201" s="318">
        <v>51680173</v>
      </c>
      <c r="BH201" s="318">
        <v>-31680173</v>
      </c>
      <c r="BI201" s="318">
        <v>26703548</v>
      </c>
      <c r="BJ201" s="318">
        <v>24976625</v>
      </c>
      <c r="BK201" s="318">
        <v>23253498</v>
      </c>
      <c r="BL201" s="318">
        <v>3450050</v>
      </c>
      <c r="BM201" s="318">
        <v>23253498</v>
      </c>
      <c r="BN201" s="319">
        <v>0</v>
      </c>
      <c r="BO201" s="319">
        <v>0</v>
      </c>
    </row>
    <row r="202" spans="1:67" s="333" customFormat="1" ht="14.45" customHeight="1" x14ac:dyDescent="0.25">
      <c r="A202" s="333" t="str">
        <f t="shared" ref="A202:A207" si="32">+B202&amp;"-"&amp;C202&amp;"-"&amp;D202&amp;"-"&amp;E202&amp;"-"&amp;F202&amp;"-"&amp;G202&amp;"-"&amp;H202&amp;"-"&amp;AV202</f>
        <v>C-2502-1000-4-0-2-1-10</v>
      </c>
      <c r="B202" s="334" t="str">
        <f t="shared" si="26"/>
        <v>C</v>
      </c>
      <c r="C202" s="334" t="str">
        <f t="shared" si="27"/>
        <v>2502</v>
      </c>
      <c r="D202" s="334" t="str">
        <f t="shared" si="28"/>
        <v>1000</v>
      </c>
      <c r="E202" s="334" t="str">
        <f t="shared" si="29"/>
        <v>4</v>
      </c>
      <c r="F202" s="334" t="str">
        <f t="shared" si="22"/>
        <v>0</v>
      </c>
      <c r="G202" s="334" t="str">
        <f t="shared" si="23"/>
        <v>2</v>
      </c>
      <c r="H202" s="334" t="str">
        <f t="shared" si="24"/>
        <v>1</v>
      </c>
      <c r="I202" s="334"/>
      <c r="J202" s="334"/>
      <c r="K202" s="334"/>
      <c r="M202" s="347"/>
      <c r="N202" s="1601" t="s">
        <v>120</v>
      </c>
      <c r="O202" s="1984"/>
      <c r="P202" s="1601" t="s">
        <v>355</v>
      </c>
      <c r="Q202" s="1984"/>
      <c r="R202" s="1601" t="s">
        <v>357</v>
      </c>
      <c r="S202" s="1984"/>
      <c r="T202" s="1601" t="s">
        <v>316</v>
      </c>
      <c r="U202" s="1984"/>
      <c r="V202" s="1601" t="s">
        <v>313</v>
      </c>
      <c r="W202" s="1984"/>
      <c r="X202" s="1984"/>
      <c r="Y202" s="1601" t="s">
        <v>315</v>
      </c>
      <c r="Z202" s="1984"/>
      <c r="AA202" s="1984"/>
      <c r="AB202" s="1601" t="s">
        <v>312</v>
      </c>
      <c r="AC202" s="1984"/>
      <c r="AD202" s="1601"/>
      <c r="AE202" s="1984"/>
      <c r="AF202" s="1607" t="s">
        <v>365</v>
      </c>
      <c r="AG202" s="1984"/>
      <c r="AH202" s="1984"/>
      <c r="AI202" s="1984"/>
      <c r="AJ202" s="1984"/>
      <c r="AK202" s="1984"/>
      <c r="AL202" s="1984"/>
      <c r="AM202" s="1984"/>
      <c r="AN202" s="1601" t="s">
        <v>306</v>
      </c>
      <c r="AO202" s="1984"/>
      <c r="AP202" s="1984"/>
      <c r="AQ202" s="1984"/>
      <c r="AR202" s="1984"/>
      <c r="AS202" s="1601" t="s">
        <v>307</v>
      </c>
      <c r="AT202" s="1984"/>
      <c r="AU202" s="1984"/>
      <c r="AV202" s="335" t="s">
        <v>86</v>
      </c>
      <c r="AW202" s="1606" t="s">
        <v>308</v>
      </c>
      <c r="AX202" s="1984"/>
      <c r="AY202" s="1984"/>
      <c r="AZ202" s="1984"/>
      <c r="BA202" s="1984"/>
      <c r="BB202" s="1984"/>
      <c r="BC202" s="336">
        <v>335914298</v>
      </c>
      <c r="BD202" s="337">
        <v>0</v>
      </c>
      <c r="BE202" s="336">
        <v>85476715</v>
      </c>
      <c r="BF202" s="337">
        <v>0</v>
      </c>
      <c r="BG202" s="336">
        <v>37600000</v>
      </c>
      <c r="BH202" s="336">
        <v>-37600000</v>
      </c>
      <c r="BI202" s="336">
        <v>17207434</v>
      </c>
      <c r="BJ202" s="336">
        <v>20392566</v>
      </c>
      <c r="BK202" s="336">
        <v>17207434</v>
      </c>
      <c r="BL202" s="337">
        <v>0</v>
      </c>
      <c r="BM202" s="336">
        <v>17207434</v>
      </c>
      <c r="BN202" s="337">
        <v>0</v>
      </c>
      <c r="BO202" s="337">
        <v>0</v>
      </c>
    </row>
    <row r="203" spans="1:67" s="333" customFormat="1" x14ac:dyDescent="0.25">
      <c r="A203" s="333" t="str">
        <f t="shared" si="32"/>
        <v>C-2502-1000-4-0-2-2-10</v>
      </c>
      <c r="B203" s="334" t="str">
        <f t="shared" si="26"/>
        <v>C</v>
      </c>
      <c r="C203" s="334" t="str">
        <f t="shared" si="27"/>
        <v>2502</v>
      </c>
      <c r="D203" s="334" t="str">
        <f t="shared" si="28"/>
        <v>1000</v>
      </c>
      <c r="E203" s="334" t="str">
        <f t="shared" si="29"/>
        <v>4</v>
      </c>
      <c r="F203" s="334" t="str">
        <f t="shared" si="22"/>
        <v>0</v>
      </c>
      <c r="G203" s="334" t="str">
        <f t="shared" si="23"/>
        <v>2</v>
      </c>
      <c r="H203" s="334" t="str">
        <f t="shared" si="24"/>
        <v>2</v>
      </c>
      <c r="I203" s="334"/>
      <c r="J203" s="334"/>
      <c r="K203" s="334"/>
      <c r="M203" s="347"/>
      <c r="N203" s="1601" t="s">
        <v>120</v>
      </c>
      <c r="O203" s="1984"/>
      <c r="P203" s="1601" t="s">
        <v>355</v>
      </c>
      <c r="Q203" s="1984"/>
      <c r="R203" s="1601" t="s">
        <v>357</v>
      </c>
      <c r="S203" s="1984"/>
      <c r="T203" s="1601" t="s">
        <v>316</v>
      </c>
      <c r="U203" s="1984"/>
      <c r="V203" s="1601" t="s">
        <v>313</v>
      </c>
      <c r="W203" s="1984"/>
      <c r="X203" s="1984"/>
      <c r="Y203" s="1601" t="s">
        <v>315</v>
      </c>
      <c r="Z203" s="1984"/>
      <c r="AA203" s="1984"/>
      <c r="AB203" s="1601" t="s">
        <v>315</v>
      </c>
      <c r="AC203" s="1984"/>
      <c r="AD203" s="1601"/>
      <c r="AE203" s="1984"/>
      <c r="AF203" s="1607" t="s">
        <v>360</v>
      </c>
      <c r="AG203" s="1984"/>
      <c r="AH203" s="1984"/>
      <c r="AI203" s="1984"/>
      <c r="AJ203" s="1984"/>
      <c r="AK203" s="1984"/>
      <c r="AL203" s="1984"/>
      <c r="AM203" s="1984"/>
      <c r="AN203" s="1601" t="s">
        <v>306</v>
      </c>
      <c r="AO203" s="1984"/>
      <c r="AP203" s="1984"/>
      <c r="AQ203" s="1984"/>
      <c r="AR203" s="1984"/>
      <c r="AS203" s="1601" t="s">
        <v>307</v>
      </c>
      <c r="AT203" s="1984"/>
      <c r="AU203" s="1984"/>
      <c r="AV203" s="335" t="s">
        <v>86</v>
      </c>
      <c r="AW203" s="1606" t="s">
        <v>308</v>
      </c>
      <c r="AX203" s="1984"/>
      <c r="AY203" s="1984"/>
      <c r="AZ203" s="1984"/>
      <c r="BA203" s="1984"/>
      <c r="BB203" s="1984"/>
      <c r="BC203" s="336">
        <v>40000000</v>
      </c>
      <c r="BD203" s="337">
        <v>0</v>
      </c>
      <c r="BE203" s="337">
        <v>0</v>
      </c>
      <c r="BF203" s="337">
        <v>0</v>
      </c>
      <c r="BG203" s="337">
        <v>0</v>
      </c>
      <c r="BH203" s="337">
        <v>0</v>
      </c>
      <c r="BI203" s="337">
        <v>0</v>
      </c>
      <c r="BJ203" s="337">
        <v>0</v>
      </c>
      <c r="BK203" s="337">
        <v>0</v>
      </c>
      <c r="BL203" s="337">
        <v>0</v>
      </c>
      <c r="BM203" s="337">
        <v>0</v>
      </c>
      <c r="BN203" s="337">
        <v>0</v>
      </c>
      <c r="BO203" s="337">
        <v>0</v>
      </c>
    </row>
    <row r="204" spans="1:67" s="333" customFormat="1" x14ac:dyDescent="0.25">
      <c r="A204" s="333" t="str">
        <f t="shared" si="32"/>
        <v>C-2502-1000-4-0-2-3-10</v>
      </c>
      <c r="B204" s="334" t="str">
        <f t="shared" si="26"/>
        <v>C</v>
      </c>
      <c r="C204" s="334" t="str">
        <f t="shared" si="27"/>
        <v>2502</v>
      </c>
      <c r="D204" s="334" t="str">
        <f t="shared" si="28"/>
        <v>1000</v>
      </c>
      <c r="E204" s="334" t="str">
        <f t="shared" si="29"/>
        <v>4</v>
      </c>
      <c r="F204" s="334" t="str">
        <f t="shared" si="22"/>
        <v>0</v>
      </c>
      <c r="G204" s="334" t="str">
        <f t="shared" si="23"/>
        <v>2</v>
      </c>
      <c r="H204" s="334" t="str">
        <f t="shared" si="24"/>
        <v>3</v>
      </c>
      <c r="I204" s="334"/>
      <c r="J204" s="334"/>
      <c r="K204" s="334"/>
      <c r="M204" s="347"/>
      <c r="N204" s="1601" t="s">
        <v>120</v>
      </c>
      <c r="O204" s="1984"/>
      <c r="P204" s="1601" t="s">
        <v>355</v>
      </c>
      <c r="Q204" s="1984"/>
      <c r="R204" s="1601" t="s">
        <v>357</v>
      </c>
      <c r="S204" s="1984"/>
      <c r="T204" s="1601" t="s">
        <v>316</v>
      </c>
      <c r="U204" s="1984"/>
      <c r="V204" s="1601" t="s">
        <v>313</v>
      </c>
      <c r="W204" s="1984"/>
      <c r="X204" s="1984"/>
      <c r="Y204" s="1601" t="s">
        <v>315</v>
      </c>
      <c r="Z204" s="1984"/>
      <c r="AA204" s="1984"/>
      <c r="AB204" s="1601" t="s">
        <v>322</v>
      </c>
      <c r="AC204" s="1984"/>
      <c r="AD204" s="1601"/>
      <c r="AE204" s="1984"/>
      <c r="AF204" s="1607" t="s">
        <v>361</v>
      </c>
      <c r="AG204" s="1984"/>
      <c r="AH204" s="1984"/>
      <c r="AI204" s="1984"/>
      <c r="AJ204" s="1984"/>
      <c r="AK204" s="1984"/>
      <c r="AL204" s="1984"/>
      <c r="AM204" s="1984"/>
      <c r="AN204" s="1601" t="s">
        <v>306</v>
      </c>
      <c r="AO204" s="1984"/>
      <c r="AP204" s="1984"/>
      <c r="AQ204" s="1984"/>
      <c r="AR204" s="1984"/>
      <c r="AS204" s="1601" t="s">
        <v>307</v>
      </c>
      <c r="AT204" s="1984"/>
      <c r="AU204" s="1984"/>
      <c r="AV204" s="335" t="s">
        <v>86</v>
      </c>
      <c r="AW204" s="1606" t="s">
        <v>308</v>
      </c>
      <c r="AX204" s="1984"/>
      <c r="AY204" s="1984"/>
      <c r="AZ204" s="1984"/>
      <c r="BA204" s="1984"/>
      <c r="BB204" s="1984"/>
      <c r="BC204" s="336">
        <v>45000000</v>
      </c>
      <c r="BD204" s="337">
        <v>0</v>
      </c>
      <c r="BE204" s="337">
        <v>0</v>
      </c>
      <c r="BF204" s="337">
        <v>0</v>
      </c>
      <c r="BG204" s="337">
        <v>0</v>
      </c>
      <c r="BH204" s="337">
        <v>0</v>
      </c>
      <c r="BI204" s="337">
        <v>0</v>
      </c>
      <c r="BJ204" s="337">
        <v>0</v>
      </c>
      <c r="BK204" s="336">
        <v>1095303</v>
      </c>
      <c r="BL204" s="336">
        <v>-1095303</v>
      </c>
      <c r="BM204" s="336">
        <v>1095303</v>
      </c>
      <c r="BN204" s="337">
        <v>0</v>
      </c>
      <c r="BO204" s="337">
        <v>0</v>
      </c>
    </row>
    <row r="205" spans="1:67" s="333" customFormat="1" ht="14.45" customHeight="1" x14ac:dyDescent="0.25">
      <c r="A205" s="333" t="str">
        <f t="shared" si="32"/>
        <v>C-2502-1000-4-0-2-4-10</v>
      </c>
      <c r="B205" s="334" t="str">
        <f t="shared" si="26"/>
        <v>C</v>
      </c>
      <c r="C205" s="334" t="str">
        <f t="shared" si="27"/>
        <v>2502</v>
      </c>
      <c r="D205" s="334" t="str">
        <f t="shared" si="28"/>
        <v>1000</v>
      </c>
      <c r="E205" s="334" t="str">
        <f t="shared" si="29"/>
        <v>4</v>
      </c>
      <c r="F205" s="334" t="str">
        <f t="shared" si="22"/>
        <v>0</v>
      </c>
      <c r="G205" s="334" t="str">
        <f t="shared" si="23"/>
        <v>2</v>
      </c>
      <c r="H205" s="334" t="str">
        <f t="shared" si="24"/>
        <v>4</v>
      </c>
      <c r="I205" s="334"/>
      <c r="J205" s="334"/>
      <c r="K205" s="334"/>
      <c r="M205" s="347"/>
      <c r="N205" s="1601" t="s">
        <v>120</v>
      </c>
      <c r="O205" s="1984"/>
      <c r="P205" s="1601" t="s">
        <v>355</v>
      </c>
      <c r="Q205" s="1984"/>
      <c r="R205" s="1601" t="s">
        <v>357</v>
      </c>
      <c r="S205" s="1984"/>
      <c r="T205" s="1601" t="s">
        <v>316</v>
      </c>
      <c r="U205" s="1984"/>
      <c r="V205" s="1601" t="s">
        <v>313</v>
      </c>
      <c r="W205" s="1984"/>
      <c r="X205" s="1984"/>
      <c r="Y205" s="1601" t="s">
        <v>315</v>
      </c>
      <c r="Z205" s="1984"/>
      <c r="AA205" s="1984"/>
      <c r="AB205" s="1601" t="s">
        <v>316</v>
      </c>
      <c r="AC205" s="1984"/>
      <c r="AD205" s="1601"/>
      <c r="AE205" s="1984"/>
      <c r="AF205" s="1607" t="s">
        <v>105</v>
      </c>
      <c r="AG205" s="1984"/>
      <c r="AH205" s="1984"/>
      <c r="AI205" s="1984"/>
      <c r="AJ205" s="1984"/>
      <c r="AK205" s="1984"/>
      <c r="AL205" s="1984"/>
      <c r="AM205" s="1984"/>
      <c r="AN205" s="1601" t="s">
        <v>306</v>
      </c>
      <c r="AO205" s="1984"/>
      <c r="AP205" s="1984"/>
      <c r="AQ205" s="1984"/>
      <c r="AR205" s="1984"/>
      <c r="AS205" s="1601" t="s">
        <v>307</v>
      </c>
      <c r="AT205" s="1984"/>
      <c r="AU205" s="1984"/>
      <c r="AV205" s="335" t="s">
        <v>86</v>
      </c>
      <c r="AW205" s="1606" t="s">
        <v>308</v>
      </c>
      <c r="AX205" s="1984"/>
      <c r="AY205" s="1984"/>
      <c r="AZ205" s="1984"/>
      <c r="BA205" s="1984"/>
      <c r="BB205" s="1984"/>
      <c r="BC205" s="336">
        <v>159085702</v>
      </c>
      <c r="BD205" s="337">
        <v>0</v>
      </c>
      <c r="BE205" s="336">
        <v>24364702</v>
      </c>
      <c r="BF205" s="337">
        <v>0</v>
      </c>
      <c r="BG205" s="336">
        <v>14080173</v>
      </c>
      <c r="BH205" s="336">
        <v>-14080173</v>
      </c>
      <c r="BI205" s="336">
        <v>9496114</v>
      </c>
      <c r="BJ205" s="336">
        <v>4584059</v>
      </c>
      <c r="BK205" s="336">
        <v>4950761</v>
      </c>
      <c r="BL205" s="336">
        <v>4545353</v>
      </c>
      <c r="BM205" s="336">
        <v>4950761</v>
      </c>
      <c r="BN205" s="337">
        <v>0</v>
      </c>
      <c r="BO205" s="337">
        <v>0</v>
      </c>
    </row>
    <row r="206" spans="1:67" s="333" customFormat="1" x14ac:dyDescent="0.25">
      <c r="A206" s="333" t="str">
        <f t="shared" si="32"/>
        <v>C-2502-1000-4-0-2-6-10</v>
      </c>
      <c r="B206" s="334" t="str">
        <f t="shared" si="26"/>
        <v>C</v>
      </c>
      <c r="C206" s="334" t="str">
        <f t="shared" si="27"/>
        <v>2502</v>
      </c>
      <c r="D206" s="334" t="str">
        <f t="shared" si="28"/>
        <v>1000</v>
      </c>
      <c r="E206" s="334" t="str">
        <f t="shared" si="29"/>
        <v>4</v>
      </c>
      <c r="F206" s="334" t="str">
        <f t="shared" si="22"/>
        <v>0</v>
      </c>
      <c r="G206" s="334" t="str">
        <f t="shared" si="23"/>
        <v>2</v>
      </c>
      <c r="H206" s="334" t="str">
        <f t="shared" si="24"/>
        <v>6</v>
      </c>
      <c r="I206" s="334"/>
      <c r="J206" s="334"/>
      <c r="K206" s="334"/>
      <c r="M206" s="347"/>
      <c r="N206" s="1601" t="s">
        <v>120</v>
      </c>
      <c r="O206" s="1984"/>
      <c r="P206" s="1601" t="s">
        <v>355</v>
      </c>
      <c r="Q206" s="1984"/>
      <c r="R206" s="1601" t="s">
        <v>357</v>
      </c>
      <c r="S206" s="1984"/>
      <c r="T206" s="1601" t="s">
        <v>316</v>
      </c>
      <c r="U206" s="1984"/>
      <c r="V206" s="1601" t="s">
        <v>313</v>
      </c>
      <c r="W206" s="1984"/>
      <c r="X206" s="1984"/>
      <c r="Y206" s="1601" t="s">
        <v>315</v>
      </c>
      <c r="Z206" s="1984"/>
      <c r="AA206" s="1984"/>
      <c r="AB206" s="1601" t="s">
        <v>325</v>
      </c>
      <c r="AC206" s="1984"/>
      <c r="AD206" s="1601"/>
      <c r="AE206" s="1984"/>
      <c r="AF206" s="1607" t="s">
        <v>362</v>
      </c>
      <c r="AG206" s="1984"/>
      <c r="AH206" s="1984"/>
      <c r="AI206" s="1984"/>
      <c r="AJ206" s="1984"/>
      <c r="AK206" s="1984"/>
      <c r="AL206" s="1984"/>
      <c r="AM206" s="1984"/>
      <c r="AN206" s="1601" t="s">
        <v>306</v>
      </c>
      <c r="AO206" s="1984"/>
      <c r="AP206" s="1984"/>
      <c r="AQ206" s="1984"/>
      <c r="AR206" s="1984"/>
      <c r="AS206" s="1601" t="s">
        <v>307</v>
      </c>
      <c r="AT206" s="1984"/>
      <c r="AU206" s="1984"/>
      <c r="AV206" s="335" t="s">
        <v>86</v>
      </c>
      <c r="AW206" s="1606" t="s">
        <v>308</v>
      </c>
      <c r="AX206" s="1984"/>
      <c r="AY206" s="1984"/>
      <c r="AZ206" s="1984"/>
      <c r="BA206" s="1984"/>
      <c r="BB206" s="1984"/>
      <c r="BC206" s="336">
        <v>20000000</v>
      </c>
      <c r="BD206" s="336">
        <v>20000000</v>
      </c>
      <c r="BE206" s="337">
        <v>0</v>
      </c>
      <c r="BF206" s="337">
        <v>0</v>
      </c>
      <c r="BG206" s="337">
        <v>0</v>
      </c>
      <c r="BH206" s="336">
        <v>20000000</v>
      </c>
      <c r="BI206" s="337">
        <v>0</v>
      </c>
      <c r="BJ206" s="337">
        <v>0</v>
      </c>
      <c r="BK206" s="337">
        <v>0</v>
      </c>
      <c r="BL206" s="337">
        <v>0</v>
      </c>
      <c r="BM206" s="337">
        <v>0</v>
      </c>
      <c r="BN206" s="337">
        <v>0</v>
      </c>
      <c r="BO206" s="337">
        <v>0</v>
      </c>
    </row>
    <row r="207" spans="1:67" s="333" customFormat="1" x14ac:dyDescent="0.25">
      <c r="A207" s="333" t="str">
        <f t="shared" si="32"/>
        <v>C-2502-1000-4-0-2-11-10</v>
      </c>
      <c r="B207" s="334" t="str">
        <f t="shared" si="26"/>
        <v>C</v>
      </c>
      <c r="C207" s="334" t="str">
        <f t="shared" si="27"/>
        <v>2502</v>
      </c>
      <c r="D207" s="334" t="str">
        <f t="shared" si="28"/>
        <v>1000</v>
      </c>
      <c r="E207" s="334" t="str">
        <f t="shared" si="29"/>
        <v>4</v>
      </c>
      <c r="F207" s="334" t="str">
        <f t="shared" si="22"/>
        <v>0</v>
      </c>
      <c r="G207" s="334" t="str">
        <f t="shared" si="23"/>
        <v>2</v>
      </c>
      <c r="H207" s="334" t="str">
        <f t="shared" si="24"/>
        <v>11</v>
      </c>
      <c r="I207" s="334"/>
      <c r="J207" s="334"/>
      <c r="K207" s="334"/>
      <c r="M207" s="347"/>
      <c r="N207" s="1601" t="s">
        <v>120</v>
      </c>
      <c r="O207" s="1984"/>
      <c r="P207" s="1601" t="s">
        <v>355</v>
      </c>
      <c r="Q207" s="1984"/>
      <c r="R207" s="1601" t="s">
        <v>357</v>
      </c>
      <c r="S207" s="1984"/>
      <c r="T207" s="1601" t="s">
        <v>316</v>
      </c>
      <c r="U207" s="1984"/>
      <c r="V207" s="1601" t="s">
        <v>313</v>
      </c>
      <c r="W207" s="1984"/>
      <c r="X207" s="1984"/>
      <c r="Y207" s="1601" t="s">
        <v>315</v>
      </c>
      <c r="Z207" s="1984"/>
      <c r="AA207" s="1984"/>
      <c r="AB207" s="1601" t="s">
        <v>101</v>
      </c>
      <c r="AC207" s="1984"/>
      <c r="AD207" s="1601"/>
      <c r="AE207" s="1984"/>
      <c r="AF207" s="1607" t="s">
        <v>363</v>
      </c>
      <c r="AG207" s="1984"/>
      <c r="AH207" s="1984"/>
      <c r="AI207" s="1984"/>
      <c r="AJ207" s="1984"/>
      <c r="AK207" s="1984"/>
      <c r="AL207" s="1984"/>
      <c r="AM207" s="1984"/>
      <c r="AN207" s="1601" t="s">
        <v>306</v>
      </c>
      <c r="AO207" s="1984"/>
      <c r="AP207" s="1984"/>
      <c r="AQ207" s="1984"/>
      <c r="AR207" s="1984"/>
      <c r="AS207" s="1601" t="s">
        <v>307</v>
      </c>
      <c r="AT207" s="1984"/>
      <c r="AU207" s="1984"/>
      <c r="AV207" s="335" t="s">
        <v>86</v>
      </c>
      <c r="AW207" s="1606" t="s">
        <v>308</v>
      </c>
      <c r="AX207" s="1984"/>
      <c r="AY207" s="1984"/>
      <c r="AZ207" s="1984"/>
      <c r="BA207" s="1984"/>
      <c r="BB207" s="1984"/>
      <c r="BC207" s="337">
        <v>0</v>
      </c>
      <c r="BD207" s="337">
        <v>0</v>
      </c>
      <c r="BE207" s="337">
        <v>0</v>
      </c>
      <c r="BF207" s="337">
        <v>0</v>
      </c>
      <c r="BG207" s="337">
        <v>0</v>
      </c>
      <c r="BH207" s="337">
        <v>0</v>
      </c>
      <c r="BI207" s="337">
        <v>0</v>
      </c>
      <c r="BJ207" s="337">
        <v>0</v>
      </c>
      <c r="BK207" s="337">
        <v>0</v>
      </c>
      <c r="BL207" s="337">
        <v>0</v>
      </c>
      <c r="BM207" s="337">
        <v>0</v>
      </c>
      <c r="BN207" s="337">
        <v>0</v>
      </c>
      <c r="BO207" s="337">
        <v>0</v>
      </c>
    </row>
    <row r="208" spans="1:67" x14ac:dyDescent="0.25">
      <c r="B208" s="327" t="str">
        <f t="shared" si="26"/>
        <v>C</v>
      </c>
      <c r="C208" s="327" t="str">
        <f t="shared" si="27"/>
        <v>2502</v>
      </c>
      <c r="D208" s="327" t="str">
        <f t="shared" si="28"/>
        <v>1000</v>
      </c>
      <c r="E208" s="327" t="str">
        <f t="shared" si="29"/>
        <v>5</v>
      </c>
      <c r="F208" s="327">
        <f t="shared" si="22"/>
        <v>0</v>
      </c>
      <c r="G208" s="327">
        <f t="shared" si="23"/>
        <v>0</v>
      </c>
      <c r="H208" s="327">
        <f t="shared" si="24"/>
        <v>0</v>
      </c>
      <c r="N208" s="1608" t="s">
        <v>120</v>
      </c>
      <c r="O208" s="1889"/>
      <c r="P208" s="1608" t="s">
        <v>355</v>
      </c>
      <c r="Q208" s="1889"/>
      <c r="R208" s="1608" t="s">
        <v>357</v>
      </c>
      <c r="S208" s="1889"/>
      <c r="T208" s="1608" t="s">
        <v>317</v>
      </c>
      <c r="U208" s="1889"/>
      <c r="V208" s="1608"/>
      <c r="W208" s="1889"/>
      <c r="X208" s="1889"/>
      <c r="Y208" s="1608"/>
      <c r="Z208" s="1889"/>
      <c r="AA208" s="1889"/>
      <c r="AB208" s="1608"/>
      <c r="AC208" s="1889"/>
      <c r="AD208" s="1608"/>
      <c r="AE208" s="1889"/>
      <c r="AF208" s="1609" t="s">
        <v>366</v>
      </c>
      <c r="AG208" s="1889"/>
      <c r="AH208" s="1889"/>
      <c r="AI208" s="1889"/>
      <c r="AJ208" s="1889"/>
      <c r="AK208" s="1889"/>
      <c r="AL208" s="1889"/>
      <c r="AM208" s="1889"/>
      <c r="AN208" s="1608" t="s">
        <v>306</v>
      </c>
      <c r="AO208" s="1889"/>
      <c r="AP208" s="1889"/>
      <c r="AQ208" s="1889"/>
      <c r="AR208" s="1889"/>
      <c r="AS208" s="1608" t="s">
        <v>307</v>
      </c>
      <c r="AT208" s="1889"/>
      <c r="AU208" s="1889"/>
      <c r="AV208" s="320" t="s">
        <v>86</v>
      </c>
      <c r="AW208" s="1610" t="s">
        <v>308</v>
      </c>
      <c r="AX208" s="1889"/>
      <c r="AY208" s="1889"/>
      <c r="AZ208" s="1889"/>
      <c r="BA208" s="1889"/>
      <c r="BB208" s="1889"/>
      <c r="BC208" s="321">
        <v>1200000000</v>
      </c>
      <c r="BD208" s="322">
        <v>0</v>
      </c>
      <c r="BE208" s="321">
        <v>21000000</v>
      </c>
      <c r="BF208" s="322">
        <v>0</v>
      </c>
      <c r="BG208" s="321">
        <v>39730524</v>
      </c>
      <c r="BH208" s="321">
        <v>-39730524</v>
      </c>
      <c r="BI208" s="321">
        <v>99815420</v>
      </c>
      <c r="BJ208" s="321">
        <v>-60084896</v>
      </c>
      <c r="BK208" s="321">
        <v>86752609</v>
      </c>
      <c r="BL208" s="321">
        <v>13062811</v>
      </c>
      <c r="BM208" s="321">
        <v>86752609</v>
      </c>
      <c r="BN208" s="322">
        <v>0</v>
      </c>
      <c r="BO208" s="322">
        <v>0</v>
      </c>
    </row>
    <row r="209" spans="1:67" ht="14.45" customHeight="1" x14ac:dyDescent="0.25">
      <c r="B209" s="327" t="str">
        <f t="shared" si="26"/>
        <v>C</v>
      </c>
      <c r="C209" s="327" t="str">
        <f t="shared" si="27"/>
        <v>2502</v>
      </c>
      <c r="D209" s="327" t="str">
        <f t="shared" si="28"/>
        <v>1000</v>
      </c>
      <c r="E209" s="327" t="str">
        <f t="shared" si="29"/>
        <v>5</v>
      </c>
      <c r="F209" s="327" t="str">
        <f t="shared" si="22"/>
        <v>0</v>
      </c>
      <c r="G209" s="327">
        <f t="shared" si="23"/>
        <v>0</v>
      </c>
      <c r="H209" s="327">
        <f t="shared" si="24"/>
        <v>0</v>
      </c>
      <c r="N209" s="1603" t="s">
        <v>120</v>
      </c>
      <c r="O209" s="1889"/>
      <c r="P209" s="1603" t="s">
        <v>355</v>
      </c>
      <c r="Q209" s="1889"/>
      <c r="R209" s="1603" t="s">
        <v>357</v>
      </c>
      <c r="S209" s="1889"/>
      <c r="T209" s="1603" t="s">
        <v>317</v>
      </c>
      <c r="U209" s="1889"/>
      <c r="V209" s="1603" t="s">
        <v>313</v>
      </c>
      <c r="W209" s="1889"/>
      <c r="X209" s="1889"/>
      <c r="Y209" s="1603"/>
      <c r="Z209" s="1889"/>
      <c r="AA209" s="1889"/>
      <c r="AB209" s="1603"/>
      <c r="AC209" s="1889"/>
      <c r="AD209" s="1603"/>
      <c r="AE209" s="1889"/>
      <c r="AF209" s="1605" t="s">
        <v>366</v>
      </c>
      <c r="AG209" s="1889"/>
      <c r="AH209" s="1889"/>
      <c r="AI209" s="1889"/>
      <c r="AJ209" s="1889"/>
      <c r="AK209" s="1889"/>
      <c r="AL209" s="1889"/>
      <c r="AM209" s="1889"/>
      <c r="AN209" s="1603" t="s">
        <v>306</v>
      </c>
      <c r="AO209" s="1889"/>
      <c r="AP209" s="1889"/>
      <c r="AQ209" s="1889"/>
      <c r="AR209" s="1889"/>
      <c r="AS209" s="1603" t="s">
        <v>307</v>
      </c>
      <c r="AT209" s="1889"/>
      <c r="AU209" s="1889"/>
      <c r="AV209" s="317" t="s">
        <v>86</v>
      </c>
      <c r="AW209" s="1604" t="s">
        <v>308</v>
      </c>
      <c r="AX209" s="1889"/>
      <c r="AY209" s="1889"/>
      <c r="AZ209" s="1889"/>
      <c r="BA209" s="1889"/>
      <c r="BB209" s="1889"/>
      <c r="BC209" s="318">
        <v>900000000</v>
      </c>
      <c r="BD209" s="319">
        <v>0</v>
      </c>
      <c r="BE209" s="318">
        <v>21000000</v>
      </c>
      <c r="BF209" s="319">
        <v>0</v>
      </c>
      <c r="BG209" s="318">
        <v>39730524</v>
      </c>
      <c r="BH209" s="318">
        <v>-39730524</v>
      </c>
      <c r="BI209" s="318">
        <v>99815420</v>
      </c>
      <c r="BJ209" s="318">
        <v>-60084896</v>
      </c>
      <c r="BK209" s="318">
        <v>86752609</v>
      </c>
      <c r="BL209" s="318">
        <v>13062811</v>
      </c>
      <c r="BM209" s="318">
        <v>86752609</v>
      </c>
      <c r="BN209" s="319">
        <v>0</v>
      </c>
      <c r="BO209" s="319">
        <v>0</v>
      </c>
    </row>
    <row r="210" spans="1:67" ht="14.45" customHeight="1" x14ac:dyDescent="0.25">
      <c r="B210" s="327" t="str">
        <f t="shared" si="26"/>
        <v>C</v>
      </c>
      <c r="C210" s="327" t="str">
        <f t="shared" si="27"/>
        <v>2502</v>
      </c>
      <c r="D210" s="327" t="str">
        <f t="shared" si="28"/>
        <v>1000</v>
      </c>
      <c r="E210" s="327" t="str">
        <f t="shared" si="29"/>
        <v>5</v>
      </c>
      <c r="F210" s="327" t="str">
        <f t="shared" si="22"/>
        <v>0</v>
      </c>
      <c r="G210" s="327" t="str">
        <f t="shared" si="23"/>
        <v>2</v>
      </c>
      <c r="H210" s="327">
        <f t="shared" ref="H210:H232" si="33">+AB210</f>
        <v>0</v>
      </c>
      <c r="N210" s="1603" t="s">
        <v>120</v>
      </c>
      <c r="O210" s="1889"/>
      <c r="P210" s="1603" t="s">
        <v>355</v>
      </c>
      <c r="Q210" s="1889"/>
      <c r="R210" s="1603" t="s">
        <v>357</v>
      </c>
      <c r="S210" s="1889"/>
      <c r="T210" s="1603" t="s">
        <v>317</v>
      </c>
      <c r="U210" s="1889"/>
      <c r="V210" s="1603" t="s">
        <v>313</v>
      </c>
      <c r="W210" s="1889"/>
      <c r="X210" s="1889"/>
      <c r="Y210" s="1603" t="s">
        <v>315</v>
      </c>
      <c r="Z210" s="1889"/>
      <c r="AA210" s="1889"/>
      <c r="AB210" s="1603"/>
      <c r="AC210" s="1889"/>
      <c r="AD210" s="1603"/>
      <c r="AE210" s="1889"/>
      <c r="AF210" s="1605" t="s">
        <v>359</v>
      </c>
      <c r="AG210" s="1889"/>
      <c r="AH210" s="1889"/>
      <c r="AI210" s="1889"/>
      <c r="AJ210" s="1889"/>
      <c r="AK210" s="1889"/>
      <c r="AL210" s="1889"/>
      <c r="AM210" s="1889"/>
      <c r="AN210" s="1603" t="s">
        <v>306</v>
      </c>
      <c r="AO210" s="1889"/>
      <c r="AP210" s="1889"/>
      <c r="AQ210" s="1889"/>
      <c r="AR210" s="1889"/>
      <c r="AS210" s="1603" t="s">
        <v>307</v>
      </c>
      <c r="AT210" s="1889"/>
      <c r="AU210" s="1889"/>
      <c r="AV210" s="317" t="s">
        <v>86</v>
      </c>
      <c r="AW210" s="1604" t="s">
        <v>308</v>
      </c>
      <c r="AX210" s="1889"/>
      <c r="AY210" s="1889"/>
      <c r="AZ210" s="1889"/>
      <c r="BA210" s="1889"/>
      <c r="BB210" s="1889"/>
      <c r="BC210" s="318">
        <v>900000000</v>
      </c>
      <c r="BD210" s="319">
        <v>0</v>
      </c>
      <c r="BE210" s="318">
        <v>21000000</v>
      </c>
      <c r="BF210" s="319">
        <v>0</v>
      </c>
      <c r="BG210" s="318">
        <v>39730524</v>
      </c>
      <c r="BH210" s="318">
        <v>-39730524</v>
      </c>
      <c r="BI210" s="318">
        <v>99815420</v>
      </c>
      <c r="BJ210" s="318">
        <v>-60084896</v>
      </c>
      <c r="BK210" s="318">
        <v>86752609</v>
      </c>
      <c r="BL210" s="318">
        <v>13062811</v>
      </c>
      <c r="BM210" s="318">
        <v>86752609</v>
      </c>
      <c r="BN210" s="319">
        <v>0</v>
      </c>
      <c r="BO210" s="319">
        <v>0</v>
      </c>
    </row>
    <row r="211" spans="1:67" s="333" customFormat="1" x14ac:dyDescent="0.25">
      <c r="A211" s="333" t="str">
        <f t="shared" ref="A211:A216" si="34">+B211&amp;"-"&amp;C211&amp;"-"&amp;D211&amp;"-"&amp;E211&amp;"-"&amp;F211&amp;"-"&amp;G211&amp;"-"&amp;H211&amp;"-"&amp;AV211</f>
        <v>C-2502-1000-5-0-2-1-10</v>
      </c>
      <c r="B211" s="334" t="str">
        <f t="shared" si="26"/>
        <v>C</v>
      </c>
      <c r="C211" s="334" t="str">
        <f t="shared" si="27"/>
        <v>2502</v>
      </c>
      <c r="D211" s="334" t="str">
        <f t="shared" si="28"/>
        <v>1000</v>
      </c>
      <c r="E211" s="334" t="str">
        <f t="shared" si="29"/>
        <v>5</v>
      </c>
      <c r="F211" s="334" t="str">
        <f t="shared" ref="F211:F233" si="35">+V211</f>
        <v>0</v>
      </c>
      <c r="G211" s="334" t="str">
        <f t="shared" ref="G211:G233" si="36">+Y211</f>
        <v>2</v>
      </c>
      <c r="H211" s="334" t="str">
        <f t="shared" si="33"/>
        <v>1</v>
      </c>
      <c r="I211" s="334"/>
      <c r="J211" s="334"/>
      <c r="K211" s="334"/>
      <c r="M211" s="347"/>
      <c r="N211" s="1601" t="s">
        <v>120</v>
      </c>
      <c r="O211" s="1984"/>
      <c r="P211" s="1601" t="s">
        <v>355</v>
      </c>
      <c r="Q211" s="1984"/>
      <c r="R211" s="1601" t="s">
        <v>357</v>
      </c>
      <c r="S211" s="1984"/>
      <c r="T211" s="1601" t="s">
        <v>317</v>
      </c>
      <c r="U211" s="1984"/>
      <c r="V211" s="1601" t="s">
        <v>313</v>
      </c>
      <c r="W211" s="1984"/>
      <c r="X211" s="1984"/>
      <c r="Y211" s="1601" t="s">
        <v>315</v>
      </c>
      <c r="Z211" s="1984"/>
      <c r="AA211" s="1984"/>
      <c r="AB211" s="1601" t="s">
        <v>312</v>
      </c>
      <c r="AC211" s="1984"/>
      <c r="AD211" s="1601"/>
      <c r="AE211" s="1984"/>
      <c r="AF211" s="1607" t="s">
        <v>365</v>
      </c>
      <c r="AG211" s="1984"/>
      <c r="AH211" s="1984"/>
      <c r="AI211" s="1984"/>
      <c r="AJ211" s="1984"/>
      <c r="AK211" s="1984"/>
      <c r="AL211" s="1984"/>
      <c r="AM211" s="1984"/>
      <c r="AN211" s="1601" t="s">
        <v>306</v>
      </c>
      <c r="AO211" s="1984"/>
      <c r="AP211" s="1984"/>
      <c r="AQ211" s="1984"/>
      <c r="AR211" s="1984"/>
      <c r="AS211" s="1601" t="s">
        <v>307</v>
      </c>
      <c r="AT211" s="1984"/>
      <c r="AU211" s="1984"/>
      <c r="AV211" s="335" t="s">
        <v>86</v>
      </c>
      <c r="AW211" s="1606" t="s">
        <v>308</v>
      </c>
      <c r="AX211" s="1984"/>
      <c r="AY211" s="1984"/>
      <c r="AZ211" s="1984"/>
      <c r="BA211" s="1984"/>
      <c r="BB211" s="1984"/>
      <c r="BC211" s="336">
        <v>550000000</v>
      </c>
      <c r="BD211" s="337">
        <v>0</v>
      </c>
      <c r="BE211" s="337">
        <v>0</v>
      </c>
      <c r="BF211" s="337">
        <v>0</v>
      </c>
      <c r="BG211" s="337">
        <v>0</v>
      </c>
      <c r="BH211" s="337">
        <v>0</v>
      </c>
      <c r="BI211" s="336">
        <v>36400000</v>
      </c>
      <c r="BJ211" s="336">
        <v>-36400000</v>
      </c>
      <c r="BK211" s="336">
        <v>36400000</v>
      </c>
      <c r="BL211" s="337">
        <v>0</v>
      </c>
      <c r="BM211" s="336">
        <v>36400000</v>
      </c>
      <c r="BN211" s="337">
        <v>0</v>
      </c>
      <c r="BO211" s="337">
        <v>0</v>
      </c>
    </row>
    <row r="212" spans="1:67" s="333" customFormat="1" x14ac:dyDescent="0.25">
      <c r="A212" s="333" t="str">
        <f t="shared" si="34"/>
        <v>C-2502-1000-5-0-2-2-10</v>
      </c>
      <c r="B212" s="334" t="str">
        <f t="shared" si="26"/>
        <v>C</v>
      </c>
      <c r="C212" s="334" t="str">
        <f t="shared" si="27"/>
        <v>2502</v>
      </c>
      <c r="D212" s="334" t="str">
        <f t="shared" si="28"/>
        <v>1000</v>
      </c>
      <c r="E212" s="334" t="str">
        <f t="shared" si="29"/>
        <v>5</v>
      </c>
      <c r="F212" s="334" t="str">
        <f t="shared" si="35"/>
        <v>0</v>
      </c>
      <c r="G212" s="334" t="str">
        <f t="shared" si="36"/>
        <v>2</v>
      </c>
      <c r="H212" s="334" t="str">
        <f t="shared" si="33"/>
        <v>2</v>
      </c>
      <c r="I212" s="334"/>
      <c r="J212" s="334"/>
      <c r="K212" s="334"/>
      <c r="M212" s="347"/>
      <c r="N212" s="1601" t="s">
        <v>120</v>
      </c>
      <c r="O212" s="1984"/>
      <c r="P212" s="1601" t="s">
        <v>355</v>
      </c>
      <c r="Q212" s="1984"/>
      <c r="R212" s="1601" t="s">
        <v>357</v>
      </c>
      <c r="S212" s="1984"/>
      <c r="T212" s="1601" t="s">
        <v>317</v>
      </c>
      <c r="U212" s="1984"/>
      <c r="V212" s="1601" t="s">
        <v>313</v>
      </c>
      <c r="W212" s="1984"/>
      <c r="X212" s="1984"/>
      <c r="Y212" s="1601" t="s">
        <v>315</v>
      </c>
      <c r="Z212" s="1984"/>
      <c r="AA212" s="1984"/>
      <c r="AB212" s="1601" t="s">
        <v>315</v>
      </c>
      <c r="AC212" s="1984"/>
      <c r="AD212" s="1601"/>
      <c r="AE212" s="1984"/>
      <c r="AF212" s="1607" t="s">
        <v>360</v>
      </c>
      <c r="AG212" s="1984"/>
      <c r="AH212" s="1984"/>
      <c r="AI212" s="1984"/>
      <c r="AJ212" s="1984"/>
      <c r="AK212" s="1984"/>
      <c r="AL212" s="1984"/>
      <c r="AM212" s="1984"/>
      <c r="AN212" s="1601" t="s">
        <v>306</v>
      </c>
      <c r="AO212" s="1984"/>
      <c r="AP212" s="1984"/>
      <c r="AQ212" s="1984"/>
      <c r="AR212" s="1984"/>
      <c r="AS212" s="1601" t="s">
        <v>307</v>
      </c>
      <c r="AT212" s="1984"/>
      <c r="AU212" s="1984"/>
      <c r="AV212" s="335" t="s">
        <v>86</v>
      </c>
      <c r="AW212" s="1606" t="s">
        <v>308</v>
      </c>
      <c r="AX212" s="1984"/>
      <c r="AY212" s="1984"/>
      <c r="AZ212" s="1984"/>
      <c r="BA212" s="1984"/>
      <c r="BB212" s="1984"/>
      <c r="BC212" s="336">
        <v>120000000</v>
      </c>
      <c r="BD212" s="337">
        <v>0</v>
      </c>
      <c r="BE212" s="337">
        <v>0</v>
      </c>
      <c r="BF212" s="337">
        <v>0</v>
      </c>
      <c r="BG212" s="337">
        <v>0</v>
      </c>
      <c r="BH212" s="337">
        <v>0</v>
      </c>
      <c r="BI212" s="336">
        <v>24000000</v>
      </c>
      <c r="BJ212" s="336">
        <v>-24000000</v>
      </c>
      <c r="BK212" s="336">
        <v>24000000</v>
      </c>
      <c r="BL212" s="337">
        <v>0</v>
      </c>
      <c r="BM212" s="336">
        <v>24000000</v>
      </c>
      <c r="BN212" s="337">
        <v>0</v>
      </c>
      <c r="BO212" s="337">
        <v>0</v>
      </c>
    </row>
    <row r="213" spans="1:67" s="333" customFormat="1" x14ac:dyDescent="0.25">
      <c r="A213" s="333" t="str">
        <f t="shared" si="34"/>
        <v>C-2502-1000-5-0-2-3-10</v>
      </c>
      <c r="B213" s="334" t="str">
        <f t="shared" si="26"/>
        <v>C</v>
      </c>
      <c r="C213" s="334" t="str">
        <f t="shared" si="27"/>
        <v>2502</v>
      </c>
      <c r="D213" s="334" t="str">
        <f t="shared" si="28"/>
        <v>1000</v>
      </c>
      <c r="E213" s="334" t="str">
        <f t="shared" si="29"/>
        <v>5</v>
      </c>
      <c r="F213" s="334" t="str">
        <f t="shared" si="35"/>
        <v>0</v>
      </c>
      <c r="G213" s="334" t="str">
        <f t="shared" si="36"/>
        <v>2</v>
      </c>
      <c r="H213" s="334" t="str">
        <f t="shared" si="33"/>
        <v>3</v>
      </c>
      <c r="I213" s="334"/>
      <c r="J213" s="334"/>
      <c r="K213" s="334"/>
      <c r="M213" s="347"/>
      <c r="N213" s="1601" t="s">
        <v>120</v>
      </c>
      <c r="O213" s="1984"/>
      <c r="P213" s="1601" t="s">
        <v>355</v>
      </c>
      <c r="Q213" s="1984"/>
      <c r="R213" s="1601" t="s">
        <v>357</v>
      </c>
      <c r="S213" s="1984"/>
      <c r="T213" s="1601" t="s">
        <v>317</v>
      </c>
      <c r="U213" s="1984"/>
      <c r="V213" s="1601" t="s">
        <v>313</v>
      </c>
      <c r="W213" s="1984"/>
      <c r="X213" s="1984"/>
      <c r="Y213" s="1601" t="s">
        <v>315</v>
      </c>
      <c r="Z213" s="1984"/>
      <c r="AA213" s="1984"/>
      <c r="AB213" s="1601" t="s">
        <v>322</v>
      </c>
      <c r="AC213" s="1984"/>
      <c r="AD213" s="1601"/>
      <c r="AE213" s="1984"/>
      <c r="AF213" s="1607" t="s">
        <v>361</v>
      </c>
      <c r="AG213" s="1984"/>
      <c r="AH213" s="1984"/>
      <c r="AI213" s="1984"/>
      <c r="AJ213" s="1984"/>
      <c r="AK213" s="1984"/>
      <c r="AL213" s="1984"/>
      <c r="AM213" s="1984"/>
      <c r="AN213" s="1601" t="s">
        <v>306</v>
      </c>
      <c r="AO213" s="1984"/>
      <c r="AP213" s="1984"/>
      <c r="AQ213" s="1984"/>
      <c r="AR213" s="1984"/>
      <c r="AS213" s="1601" t="s">
        <v>307</v>
      </c>
      <c r="AT213" s="1984"/>
      <c r="AU213" s="1984"/>
      <c r="AV213" s="335" t="s">
        <v>86</v>
      </c>
      <c r="AW213" s="1606" t="s">
        <v>308</v>
      </c>
      <c r="AX213" s="1984"/>
      <c r="AY213" s="1984"/>
      <c r="AZ213" s="1984"/>
      <c r="BA213" s="1984"/>
      <c r="BB213" s="1984"/>
      <c r="BC213" s="336">
        <v>55000000</v>
      </c>
      <c r="BD213" s="337">
        <v>0</v>
      </c>
      <c r="BE213" s="337">
        <v>0</v>
      </c>
      <c r="BF213" s="337">
        <v>0</v>
      </c>
      <c r="BG213" s="337">
        <v>0</v>
      </c>
      <c r="BH213" s="337">
        <v>0</v>
      </c>
      <c r="BI213" s="337">
        <v>0</v>
      </c>
      <c r="BJ213" s="337">
        <v>0</v>
      </c>
      <c r="BK213" s="336">
        <v>2215386</v>
      </c>
      <c r="BL213" s="336">
        <v>-2215386</v>
      </c>
      <c r="BM213" s="336">
        <v>2215386</v>
      </c>
      <c r="BN213" s="337">
        <v>0</v>
      </c>
      <c r="BO213" s="337">
        <v>0</v>
      </c>
    </row>
    <row r="214" spans="1:67" s="333" customFormat="1" ht="14.45" customHeight="1" x14ac:dyDescent="0.25">
      <c r="A214" s="333" t="str">
        <f t="shared" si="34"/>
        <v>C-2502-1000-5-0-2-4-10</v>
      </c>
      <c r="B214" s="334" t="str">
        <f t="shared" si="26"/>
        <v>C</v>
      </c>
      <c r="C214" s="334" t="str">
        <f t="shared" si="27"/>
        <v>2502</v>
      </c>
      <c r="D214" s="334" t="str">
        <f t="shared" si="28"/>
        <v>1000</v>
      </c>
      <c r="E214" s="334" t="str">
        <f t="shared" si="29"/>
        <v>5</v>
      </c>
      <c r="F214" s="334" t="str">
        <f t="shared" si="35"/>
        <v>0</v>
      </c>
      <c r="G214" s="334" t="str">
        <f t="shared" si="36"/>
        <v>2</v>
      </c>
      <c r="H214" s="334" t="str">
        <f t="shared" si="33"/>
        <v>4</v>
      </c>
      <c r="I214" s="334"/>
      <c r="J214" s="334"/>
      <c r="K214" s="334"/>
      <c r="M214" s="347"/>
      <c r="N214" s="1601" t="s">
        <v>120</v>
      </c>
      <c r="O214" s="1984"/>
      <c r="P214" s="1601" t="s">
        <v>355</v>
      </c>
      <c r="Q214" s="1984"/>
      <c r="R214" s="1601" t="s">
        <v>357</v>
      </c>
      <c r="S214" s="1984"/>
      <c r="T214" s="1601" t="s">
        <v>317</v>
      </c>
      <c r="U214" s="1984"/>
      <c r="V214" s="1601" t="s">
        <v>313</v>
      </c>
      <c r="W214" s="1984"/>
      <c r="X214" s="1984"/>
      <c r="Y214" s="1601" t="s">
        <v>315</v>
      </c>
      <c r="Z214" s="1984"/>
      <c r="AA214" s="1984"/>
      <c r="AB214" s="1601" t="s">
        <v>316</v>
      </c>
      <c r="AC214" s="1984"/>
      <c r="AD214" s="1601"/>
      <c r="AE214" s="1984"/>
      <c r="AF214" s="1607" t="s">
        <v>105</v>
      </c>
      <c r="AG214" s="1984"/>
      <c r="AH214" s="1984"/>
      <c r="AI214" s="1984"/>
      <c r="AJ214" s="1984"/>
      <c r="AK214" s="1984"/>
      <c r="AL214" s="1984"/>
      <c r="AM214" s="1984"/>
      <c r="AN214" s="1601" t="s">
        <v>306</v>
      </c>
      <c r="AO214" s="1984"/>
      <c r="AP214" s="1984"/>
      <c r="AQ214" s="1984"/>
      <c r="AR214" s="1984"/>
      <c r="AS214" s="1601" t="s">
        <v>307</v>
      </c>
      <c r="AT214" s="1984"/>
      <c r="AU214" s="1984"/>
      <c r="AV214" s="335" t="s">
        <v>86</v>
      </c>
      <c r="AW214" s="1606" t="s">
        <v>308</v>
      </c>
      <c r="AX214" s="1984"/>
      <c r="AY214" s="1984"/>
      <c r="AZ214" s="1984"/>
      <c r="BA214" s="1984"/>
      <c r="BB214" s="1984"/>
      <c r="BC214" s="336">
        <v>154000000</v>
      </c>
      <c r="BD214" s="337">
        <v>0</v>
      </c>
      <c r="BE214" s="337">
        <v>0</v>
      </c>
      <c r="BF214" s="337">
        <v>0</v>
      </c>
      <c r="BG214" s="336">
        <v>39730524</v>
      </c>
      <c r="BH214" s="336">
        <v>-39730524</v>
      </c>
      <c r="BI214" s="336">
        <v>39415420</v>
      </c>
      <c r="BJ214" s="336">
        <v>315104</v>
      </c>
      <c r="BK214" s="336">
        <v>24137223</v>
      </c>
      <c r="BL214" s="336">
        <v>15278197</v>
      </c>
      <c r="BM214" s="336">
        <v>24137223</v>
      </c>
      <c r="BN214" s="337">
        <v>0</v>
      </c>
      <c r="BO214" s="337">
        <v>0</v>
      </c>
    </row>
    <row r="215" spans="1:67" s="333" customFormat="1" x14ac:dyDescent="0.25">
      <c r="A215" s="333" t="str">
        <f t="shared" si="34"/>
        <v>C-2502-1000-5-0-2-6-10</v>
      </c>
      <c r="B215" s="334" t="str">
        <f t="shared" si="26"/>
        <v>C</v>
      </c>
      <c r="C215" s="334" t="str">
        <f t="shared" si="27"/>
        <v>2502</v>
      </c>
      <c r="D215" s="334" t="str">
        <f t="shared" si="28"/>
        <v>1000</v>
      </c>
      <c r="E215" s="334" t="str">
        <f t="shared" si="29"/>
        <v>5</v>
      </c>
      <c r="F215" s="334" t="str">
        <f t="shared" si="35"/>
        <v>0</v>
      </c>
      <c r="G215" s="334" t="str">
        <f t="shared" si="36"/>
        <v>2</v>
      </c>
      <c r="H215" s="334" t="str">
        <f t="shared" si="33"/>
        <v>6</v>
      </c>
      <c r="I215" s="334"/>
      <c r="J215" s="334"/>
      <c r="K215" s="334"/>
      <c r="M215" s="347"/>
      <c r="N215" s="1601" t="s">
        <v>120</v>
      </c>
      <c r="O215" s="1984"/>
      <c r="P215" s="1601" t="s">
        <v>355</v>
      </c>
      <c r="Q215" s="1984"/>
      <c r="R215" s="1601" t="s">
        <v>357</v>
      </c>
      <c r="S215" s="1984"/>
      <c r="T215" s="1601" t="s">
        <v>317</v>
      </c>
      <c r="U215" s="1984"/>
      <c r="V215" s="1601" t="s">
        <v>313</v>
      </c>
      <c r="W215" s="1984"/>
      <c r="X215" s="1984"/>
      <c r="Y215" s="1601" t="s">
        <v>315</v>
      </c>
      <c r="Z215" s="1984"/>
      <c r="AA215" s="1984"/>
      <c r="AB215" s="1601" t="s">
        <v>325</v>
      </c>
      <c r="AC215" s="1984"/>
      <c r="AD215" s="1601"/>
      <c r="AE215" s="1984"/>
      <c r="AF215" s="1607" t="s">
        <v>362</v>
      </c>
      <c r="AG215" s="1984"/>
      <c r="AH215" s="1984"/>
      <c r="AI215" s="1984"/>
      <c r="AJ215" s="1984"/>
      <c r="AK215" s="1984"/>
      <c r="AL215" s="1984"/>
      <c r="AM215" s="1984"/>
      <c r="AN215" s="1601" t="s">
        <v>306</v>
      </c>
      <c r="AO215" s="1984"/>
      <c r="AP215" s="1984"/>
      <c r="AQ215" s="1984"/>
      <c r="AR215" s="1984"/>
      <c r="AS215" s="1601" t="s">
        <v>307</v>
      </c>
      <c r="AT215" s="1984"/>
      <c r="AU215" s="1984"/>
      <c r="AV215" s="335" t="s">
        <v>86</v>
      </c>
      <c r="AW215" s="1606" t="s">
        <v>308</v>
      </c>
      <c r="AX215" s="1984"/>
      <c r="AY215" s="1984"/>
      <c r="AZ215" s="1984"/>
      <c r="BA215" s="1984"/>
      <c r="BB215" s="1984"/>
      <c r="BC215" s="336">
        <v>21000000</v>
      </c>
      <c r="BD215" s="337">
        <v>0</v>
      </c>
      <c r="BE215" s="336">
        <v>21000000</v>
      </c>
      <c r="BF215" s="337">
        <v>0</v>
      </c>
      <c r="BG215" s="337">
        <v>0</v>
      </c>
      <c r="BH215" s="337">
        <v>0</v>
      </c>
      <c r="BI215" s="337">
        <v>0</v>
      </c>
      <c r="BJ215" s="337">
        <v>0</v>
      </c>
      <c r="BK215" s="337">
        <v>0</v>
      </c>
      <c r="BL215" s="337">
        <v>0</v>
      </c>
      <c r="BM215" s="337">
        <v>0</v>
      </c>
      <c r="BN215" s="337">
        <v>0</v>
      </c>
      <c r="BO215" s="337">
        <v>0</v>
      </c>
    </row>
    <row r="216" spans="1:67" s="333" customFormat="1" x14ac:dyDescent="0.25">
      <c r="A216" s="333" t="str">
        <f t="shared" si="34"/>
        <v>C-2502-1000-5-0-2-11-10</v>
      </c>
      <c r="B216" s="334" t="str">
        <f t="shared" si="26"/>
        <v>C</v>
      </c>
      <c r="C216" s="334" t="str">
        <f t="shared" si="27"/>
        <v>2502</v>
      </c>
      <c r="D216" s="334" t="str">
        <f t="shared" si="28"/>
        <v>1000</v>
      </c>
      <c r="E216" s="334" t="str">
        <f t="shared" si="29"/>
        <v>5</v>
      </c>
      <c r="F216" s="334" t="str">
        <f t="shared" si="35"/>
        <v>0</v>
      </c>
      <c r="G216" s="334" t="str">
        <f t="shared" si="36"/>
        <v>2</v>
      </c>
      <c r="H216" s="334" t="str">
        <f t="shared" si="33"/>
        <v>11</v>
      </c>
      <c r="I216" s="334"/>
      <c r="J216" s="334"/>
      <c r="K216" s="334"/>
      <c r="M216" s="347"/>
      <c r="N216" s="1601" t="s">
        <v>120</v>
      </c>
      <c r="O216" s="1984"/>
      <c r="P216" s="1601" t="s">
        <v>355</v>
      </c>
      <c r="Q216" s="1984"/>
      <c r="R216" s="1601" t="s">
        <v>357</v>
      </c>
      <c r="S216" s="1984"/>
      <c r="T216" s="1601" t="s">
        <v>317</v>
      </c>
      <c r="U216" s="1984"/>
      <c r="V216" s="1601" t="s">
        <v>313</v>
      </c>
      <c r="W216" s="1984"/>
      <c r="X216" s="1984"/>
      <c r="Y216" s="1601" t="s">
        <v>315</v>
      </c>
      <c r="Z216" s="1984"/>
      <c r="AA216" s="1984"/>
      <c r="AB216" s="1601" t="s">
        <v>101</v>
      </c>
      <c r="AC216" s="1984"/>
      <c r="AD216" s="1601"/>
      <c r="AE216" s="1984"/>
      <c r="AF216" s="1607" t="s">
        <v>363</v>
      </c>
      <c r="AG216" s="1984"/>
      <c r="AH216" s="1984"/>
      <c r="AI216" s="1984"/>
      <c r="AJ216" s="1984"/>
      <c r="AK216" s="1984"/>
      <c r="AL216" s="1984"/>
      <c r="AM216" s="1984"/>
      <c r="AN216" s="1601" t="s">
        <v>306</v>
      </c>
      <c r="AO216" s="1984"/>
      <c r="AP216" s="1984"/>
      <c r="AQ216" s="1984"/>
      <c r="AR216" s="1984"/>
      <c r="AS216" s="1601" t="s">
        <v>307</v>
      </c>
      <c r="AT216" s="1984"/>
      <c r="AU216" s="1984"/>
      <c r="AV216" s="335" t="s">
        <v>86</v>
      </c>
      <c r="AW216" s="1606" t="s">
        <v>308</v>
      </c>
      <c r="AX216" s="1984"/>
      <c r="AY216" s="1984"/>
      <c r="AZ216" s="1984"/>
      <c r="BA216" s="1984"/>
      <c r="BB216" s="1984"/>
      <c r="BC216" s="337">
        <v>0</v>
      </c>
      <c r="BD216" s="337">
        <v>0</v>
      </c>
      <c r="BE216" s="337">
        <v>0</v>
      </c>
      <c r="BF216" s="337">
        <v>0</v>
      </c>
      <c r="BG216" s="337">
        <v>0</v>
      </c>
      <c r="BH216" s="337">
        <v>0</v>
      </c>
      <c r="BI216" s="337">
        <v>0</v>
      </c>
      <c r="BJ216" s="337">
        <v>0</v>
      </c>
      <c r="BK216" s="337">
        <v>0</v>
      </c>
      <c r="BL216" s="337">
        <v>0</v>
      </c>
      <c r="BM216" s="337">
        <v>0</v>
      </c>
      <c r="BN216" s="337">
        <v>0</v>
      </c>
      <c r="BO216" s="337">
        <v>0</v>
      </c>
    </row>
    <row r="217" spans="1:67" x14ac:dyDescent="0.25">
      <c r="B217" s="327" t="str">
        <f t="shared" si="26"/>
        <v>C</v>
      </c>
      <c r="C217" s="327" t="str">
        <f t="shared" si="27"/>
        <v>2502</v>
      </c>
      <c r="D217" s="327" t="str">
        <f t="shared" si="28"/>
        <v>1000</v>
      </c>
      <c r="E217" s="327" t="str">
        <f t="shared" si="29"/>
        <v>6</v>
      </c>
      <c r="F217" s="327">
        <f t="shared" si="35"/>
        <v>0</v>
      </c>
      <c r="G217" s="327">
        <f t="shared" si="36"/>
        <v>0</v>
      </c>
      <c r="H217" s="327">
        <f t="shared" si="33"/>
        <v>0</v>
      </c>
      <c r="N217" s="1608" t="s">
        <v>120</v>
      </c>
      <c r="O217" s="1889"/>
      <c r="P217" s="1608" t="s">
        <v>355</v>
      </c>
      <c r="Q217" s="1889"/>
      <c r="R217" s="1608" t="s">
        <v>357</v>
      </c>
      <c r="S217" s="1889"/>
      <c r="T217" s="1608" t="s">
        <v>325</v>
      </c>
      <c r="U217" s="1889"/>
      <c r="V217" s="1608"/>
      <c r="W217" s="1889"/>
      <c r="X217" s="1889"/>
      <c r="Y217" s="1608"/>
      <c r="Z217" s="1889"/>
      <c r="AA217" s="1889"/>
      <c r="AB217" s="1608"/>
      <c r="AC217" s="1889"/>
      <c r="AD217" s="1608"/>
      <c r="AE217" s="1889"/>
      <c r="AF217" s="1609" t="s">
        <v>367</v>
      </c>
      <c r="AG217" s="1889"/>
      <c r="AH217" s="1889"/>
      <c r="AI217" s="1889"/>
      <c r="AJ217" s="1889"/>
      <c r="AK217" s="1889"/>
      <c r="AL217" s="1889"/>
      <c r="AM217" s="1889"/>
      <c r="AN217" s="1608" t="s">
        <v>306</v>
      </c>
      <c r="AO217" s="1889"/>
      <c r="AP217" s="1889"/>
      <c r="AQ217" s="1889"/>
      <c r="AR217" s="1889"/>
      <c r="AS217" s="1608" t="s">
        <v>307</v>
      </c>
      <c r="AT217" s="1889"/>
      <c r="AU217" s="1889"/>
      <c r="AV217" s="320" t="s">
        <v>86</v>
      </c>
      <c r="AW217" s="1610" t="s">
        <v>308</v>
      </c>
      <c r="AX217" s="1889"/>
      <c r="AY217" s="1889"/>
      <c r="AZ217" s="1889"/>
      <c r="BA217" s="1889"/>
      <c r="BB217" s="1889"/>
      <c r="BC217" s="321">
        <v>4000000000</v>
      </c>
      <c r="BD217" s="322">
        <v>0</v>
      </c>
      <c r="BE217" s="321">
        <v>800000000</v>
      </c>
      <c r="BF217" s="322">
        <v>0</v>
      </c>
      <c r="BG217" s="321">
        <v>222797721</v>
      </c>
      <c r="BH217" s="321">
        <v>-222797721</v>
      </c>
      <c r="BI217" s="321">
        <v>303616922</v>
      </c>
      <c r="BJ217" s="321">
        <v>-80819201</v>
      </c>
      <c r="BK217" s="321">
        <v>264885239</v>
      </c>
      <c r="BL217" s="321">
        <v>38731683</v>
      </c>
      <c r="BM217" s="321">
        <v>259914239</v>
      </c>
      <c r="BN217" s="321">
        <v>4971000</v>
      </c>
      <c r="BO217" s="321">
        <v>38587</v>
      </c>
    </row>
    <row r="218" spans="1:67" ht="14.45" customHeight="1" x14ac:dyDescent="0.25">
      <c r="B218" s="327" t="str">
        <f t="shared" si="26"/>
        <v>C</v>
      </c>
      <c r="C218" s="327" t="str">
        <f t="shared" si="27"/>
        <v>2502</v>
      </c>
      <c r="D218" s="327" t="str">
        <f t="shared" si="28"/>
        <v>1000</v>
      </c>
      <c r="E218" s="327" t="str">
        <f t="shared" si="29"/>
        <v>6</v>
      </c>
      <c r="F218" s="327" t="str">
        <f t="shared" si="35"/>
        <v>0</v>
      </c>
      <c r="G218" s="327">
        <f t="shared" si="36"/>
        <v>0</v>
      </c>
      <c r="H218" s="327">
        <f t="shared" si="33"/>
        <v>0</v>
      </c>
      <c r="N218" s="1603" t="s">
        <v>120</v>
      </c>
      <c r="O218" s="1889"/>
      <c r="P218" s="1603" t="s">
        <v>355</v>
      </c>
      <c r="Q218" s="1889"/>
      <c r="R218" s="1603" t="s">
        <v>357</v>
      </c>
      <c r="S218" s="1889"/>
      <c r="T218" s="1603" t="s">
        <v>325</v>
      </c>
      <c r="U218" s="1889"/>
      <c r="V218" s="1603" t="s">
        <v>313</v>
      </c>
      <c r="W218" s="1889"/>
      <c r="X218" s="1889"/>
      <c r="Y218" s="1603"/>
      <c r="Z218" s="1889"/>
      <c r="AA218" s="1889"/>
      <c r="AB218" s="1603"/>
      <c r="AC218" s="1889"/>
      <c r="AD218" s="1603"/>
      <c r="AE218" s="1889"/>
      <c r="AF218" s="1605" t="s">
        <v>367</v>
      </c>
      <c r="AG218" s="1889"/>
      <c r="AH218" s="1889"/>
      <c r="AI218" s="1889"/>
      <c r="AJ218" s="1889"/>
      <c r="AK218" s="1889"/>
      <c r="AL218" s="1889"/>
      <c r="AM218" s="1889"/>
      <c r="AN218" s="1603" t="s">
        <v>306</v>
      </c>
      <c r="AO218" s="1889"/>
      <c r="AP218" s="1889"/>
      <c r="AQ218" s="1889"/>
      <c r="AR218" s="1889"/>
      <c r="AS218" s="1603" t="s">
        <v>307</v>
      </c>
      <c r="AT218" s="1889"/>
      <c r="AU218" s="1889"/>
      <c r="AV218" s="317" t="s">
        <v>86</v>
      </c>
      <c r="AW218" s="1604" t="s">
        <v>308</v>
      </c>
      <c r="AX218" s="1889"/>
      <c r="AY218" s="1889"/>
      <c r="AZ218" s="1889"/>
      <c r="BA218" s="1889"/>
      <c r="BB218" s="1889"/>
      <c r="BC218" s="318">
        <v>2900000000</v>
      </c>
      <c r="BD218" s="319">
        <v>0</v>
      </c>
      <c r="BE218" s="318">
        <v>100000000</v>
      </c>
      <c r="BF218" s="319">
        <v>0</v>
      </c>
      <c r="BG218" s="318">
        <v>222797721</v>
      </c>
      <c r="BH218" s="318">
        <v>-222797721</v>
      </c>
      <c r="BI218" s="318">
        <v>303616922</v>
      </c>
      <c r="BJ218" s="318">
        <v>-80819201</v>
      </c>
      <c r="BK218" s="318">
        <v>264885239</v>
      </c>
      <c r="BL218" s="318">
        <v>38731683</v>
      </c>
      <c r="BM218" s="318">
        <v>259914239</v>
      </c>
      <c r="BN218" s="318">
        <v>4971000</v>
      </c>
      <c r="BO218" s="318">
        <v>38587</v>
      </c>
    </row>
    <row r="219" spans="1:67" ht="14.45" customHeight="1" x14ac:dyDescent="0.25">
      <c r="B219" s="327" t="str">
        <f t="shared" si="26"/>
        <v>C</v>
      </c>
      <c r="C219" s="327" t="str">
        <f t="shared" si="27"/>
        <v>2502</v>
      </c>
      <c r="D219" s="327" t="str">
        <f t="shared" si="28"/>
        <v>1000</v>
      </c>
      <c r="E219" s="327" t="str">
        <f t="shared" si="29"/>
        <v>6</v>
      </c>
      <c r="F219" s="327" t="str">
        <f t="shared" si="35"/>
        <v>0</v>
      </c>
      <c r="G219" s="327" t="str">
        <f t="shared" si="36"/>
        <v>1</v>
      </c>
      <c r="H219" s="327">
        <f t="shared" si="33"/>
        <v>0</v>
      </c>
      <c r="N219" s="1603" t="s">
        <v>120</v>
      </c>
      <c r="O219" s="1889"/>
      <c r="P219" s="1603" t="s">
        <v>355</v>
      </c>
      <c r="Q219" s="1889"/>
      <c r="R219" s="1603" t="s">
        <v>357</v>
      </c>
      <c r="S219" s="1889"/>
      <c r="T219" s="1603" t="s">
        <v>325</v>
      </c>
      <c r="U219" s="1889"/>
      <c r="V219" s="1603" t="s">
        <v>313</v>
      </c>
      <c r="W219" s="1889"/>
      <c r="X219" s="1889"/>
      <c r="Y219" s="1603" t="s">
        <v>312</v>
      </c>
      <c r="Z219" s="1889"/>
      <c r="AA219" s="1889"/>
      <c r="AB219" s="1603"/>
      <c r="AC219" s="1889"/>
      <c r="AD219" s="1603"/>
      <c r="AE219" s="1889"/>
      <c r="AF219" s="1605" t="s">
        <v>364</v>
      </c>
      <c r="AG219" s="1889"/>
      <c r="AH219" s="1889"/>
      <c r="AI219" s="1889"/>
      <c r="AJ219" s="1889"/>
      <c r="AK219" s="1889"/>
      <c r="AL219" s="1889"/>
      <c r="AM219" s="1889"/>
      <c r="AN219" s="1603" t="s">
        <v>306</v>
      </c>
      <c r="AO219" s="1889"/>
      <c r="AP219" s="1889"/>
      <c r="AQ219" s="1889"/>
      <c r="AR219" s="1889"/>
      <c r="AS219" s="1603" t="s">
        <v>307</v>
      </c>
      <c r="AT219" s="1889"/>
      <c r="AU219" s="1889"/>
      <c r="AV219" s="317" t="s">
        <v>86</v>
      </c>
      <c r="AW219" s="1604" t="s">
        <v>308</v>
      </c>
      <c r="AX219" s="1889"/>
      <c r="AY219" s="1889"/>
      <c r="AZ219" s="1889"/>
      <c r="BA219" s="1889"/>
      <c r="BB219" s="1889"/>
      <c r="BC219" s="318">
        <v>2900000000</v>
      </c>
      <c r="BD219" s="319">
        <v>0</v>
      </c>
      <c r="BE219" s="318">
        <v>100000000</v>
      </c>
      <c r="BF219" s="319">
        <v>0</v>
      </c>
      <c r="BG219" s="318">
        <v>222797721</v>
      </c>
      <c r="BH219" s="318">
        <v>-222797721</v>
      </c>
      <c r="BI219" s="318">
        <v>303616922</v>
      </c>
      <c r="BJ219" s="318">
        <v>-80819201</v>
      </c>
      <c r="BK219" s="318">
        <v>264885239</v>
      </c>
      <c r="BL219" s="318">
        <v>38731683</v>
      </c>
      <c r="BM219" s="318">
        <v>259914239</v>
      </c>
      <c r="BN219" s="318">
        <v>4971000</v>
      </c>
      <c r="BO219" s="318">
        <v>38587</v>
      </c>
    </row>
    <row r="220" spans="1:67" s="333" customFormat="1" ht="14.45" customHeight="1" x14ac:dyDescent="0.25">
      <c r="A220" s="333" t="str">
        <f>+B220&amp;"-"&amp;C220&amp;"-"&amp;D220&amp;"-"&amp;E220&amp;"-"&amp;F220&amp;"-"&amp;G220&amp;"-"&amp;H220&amp;"-"&amp;AV220</f>
        <v>C-2502-1000-6-0-1-1-10</v>
      </c>
      <c r="B220" s="334" t="str">
        <f t="shared" si="26"/>
        <v>C</v>
      </c>
      <c r="C220" s="334" t="str">
        <f t="shared" si="27"/>
        <v>2502</v>
      </c>
      <c r="D220" s="334" t="str">
        <f t="shared" si="28"/>
        <v>1000</v>
      </c>
      <c r="E220" s="334" t="str">
        <f t="shared" si="29"/>
        <v>6</v>
      </c>
      <c r="F220" s="334" t="str">
        <f t="shared" si="35"/>
        <v>0</v>
      </c>
      <c r="G220" s="334" t="str">
        <f t="shared" si="36"/>
        <v>1</v>
      </c>
      <c r="H220" s="334" t="str">
        <f t="shared" si="33"/>
        <v>1</v>
      </c>
      <c r="I220" s="334"/>
      <c r="J220" s="334"/>
      <c r="K220" s="334"/>
      <c r="M220" s="347"/>
      <c r="N220" s="1601" t="s">
        <v>120</v>
      </c>
      <c r="O220" s="1984"/>
      <c r="P220" s="1601" t="s">
        <v>355</v>
      </c>
      <c r="Q220" s="1984"/>
      <c r="R220" s="1601" t="s">
        <v>357</v>
      </c>
      <c r="S220" s="1984"/>
      <c r="T220" s="1601" t="s">
        <v>325</v>
      </c>
      <c r="U220" s="1984"/>
      <c r="V220" s="1601" t="s">
        <v>313</v>
      </c>
      <c r="W220" s="1984"/>
      <c r="X220" s="1984"/>
      <c r="Y220" s="1601" t="s">
        <v>312</v>
      </c>
      <c r="Z220" s="1984"/>
      <c r="AA220" s="1984"/>
      <c r="AB220" s="1601" t="s">
        <v>312</v>
      </c>
      <c r="AC220" s="1984"/>
      <c r="AD220" s="1601"/>
      <c r="AE220" s="1984"/>
      <c r="AF220" s="1607" t="s">
        <v>365</v>
      </c>
      <c r="AG220" s="1984"/>
      <c r="AH220" s="1984"/>
      <c r="AI220" s="1984"/>
      <c r="AJ220" s="1984"/>
      <c r="AK220" s="1984"/>
      <c r="AL220" s="1984"/>
      <c r="AM220" s="1984"/>
      <c r="AN220" s="1601" t="s">
        <v>306</v>
      </c>
      <c r="AO220" s="1984"/>
      <c r="AP220" s="1984"/>
      <c r="AQ220" s="1984"/>
      <c r="AR220" s="1984"/>
      <c r="AS220" s="1601" t="s">
        <v>307</v>
      </c>
      <c r="AT220" s="1984"/>
      <c r="AU220" s="1984"/>
      <c r="AV220" s="335" t="s">
        <v>86</v>
      </c>
      <c r="AW220" s="1606" t="s">
        <v>308</v>
      </c>
      <c r="AX220" s="1984"/>
      <c r="AY220" s="1984"/>
      <c r="AZ220" s="1984"/>
      <c r="BA220" s="1984"/>
      <c r="BB220" s="1984"/>
      <c r="BC220" s="336">
        <v>868452358</v>
      </c>
      <c r="BD220" s="337">
        <v>0</v>
      </c>
      <c r="BE220" s="337">
        <v>0</v>
      </c>
      <c r="BF220" s="337">
        <v>0</v>
      </c>
      <c r="BG220" s="336">
        <v>68032500</v>
      </c>
      <c r="BH220" s="336">
        <v>-68032500</v>
      </c>
      <c r="BI220" s="336">
        <v>64589000</v>
      </c>
      <c r="BJ220" s="336">
        <v>3443500</v>
      </c>
      <c r="BK220" s="336">
        <v>64589000</v>
      </c>
      <c r="BL220" s="337">
        <v>0</v>
      </c>
      <c r="BM220" s="336">
        <v>59618000</v>
      </c>
      <c r="BN220" s="336">
        <v>4971000</v>
      </c>
      <c r="BO220" s="337">
        <v>0</v>
      </c>
    </row>
    <row r="221" spans="1:67" s="333" customFormat="1" x14ac:dyDescent="0.25">
      <c r="A221" s="333" t="str">
        <f>+B221&amp;"-"&amp;C221&amp;"-"&amp;D221&amp;"-"&amp;E221&amp;"-"&amp;F221&amp;"-"&amp;G221&amp;"-"&amp;H221&amp;"-"&amp;AV221</f>
        <v>C-2502-1000-6-0-1-2-10</v>
      </c>
      <c r="B221" s="334" t="str">
        <f t="shared" si="26"/>
        <v>C</v>
      </c>
      <c r="C221" s="334" t="str">
        <f t="shared" si="27"/>
        <v>2502</v>
      </c>
      <c r="D221" s="334" t="str">
        <f t="shared" si="28"/>
        <v>1000</v>
      </c>
      <c r="E221" s="334" t="str">
        <f t="shared" si="29"/>
        <v>6</v>
      </c>
      <c r="F221" s="334" t="str">
        <f t="shared" si="35"/>
        <v>0</v>
      </c>
      <c r="G221" s="334" t="str">
        <f t="shared" si="36"/>
        <v>1</v>
      </c>
      <c r="H221" s="334" t="str">
        <f t="shared" si="33"/>
        <v>2</v>
      </c>
      <c r="I221" s="334"/>
      <c r="J221" s="334"/>
      <c r="K221" s="334"/>
      <c r="M221" s="347"/>
      <c r="N221" s="1601" t="s">
        <v>120</v>
      </c>
      <c r="O221" s="1984"/>
      <c r="P221" s="1601" t="s">
        <v>355</v>
      </c>
      <c r="Q221" s="1984"/>
      <c r="R221" s="1601" t="s">
        <v>357</v>
      </c>
      <c r="S221" s="1984"/>
      <c r="T221" s="1601" t="s">
        <v>325</v>
      </c>
      <c r="U221" s="1984"/>
      <c r="V221" s="1601" t="s">
        <v>313</v>
      </c>
      <c r="W221" s="1984"/>
      <c r="X221" s="1984"/>
      <c r="Y221" s="1601" t="s">
        <v>312</v>
      </c>
      <c r="Z221" s="1984"/>
      <c r="AA221" s="1984"/>
      <c r="AB221" s="1601" t="s">
        <v>315</v>
      </c>
      <c r="AC221" s="1984"/>
      <c r="AD221" s="1601"/>
      <c r="AE221" s="1984"/>
      <c r="AF221" s="1607" t="s">
        <v>360</v>
      </c>
      <c r="AG221" s="1984"/>
      <c r="AH221" s="1984"/>
      <c r="AI221" s="1984"/>
      <c r="AJ221" s="1984"/>
      <c r="AK221" s="1984"/>
      <c r="AL221" s="1984"/>
      <c r="AM221" s="1984"/>
      <c r="AN221" s="1601" t="s">
        <v>306</v>
      </c>
      <c r="AO221" s="1984"/>
      <c r="AP221" s="1984"/>
      <c r="AQ221" s="1984"/>
      <c r="AR221" s="1984"/>
      <c r="AS221" s="1601" t="s">
        <v>307</v>
      </c>
      <c r="AT221" s="1984"/>
      <c r="AU221" s="1984"/>
      <c r="AV221" s="335" t="s">
        <v>86</v>
      </c>
      <c r="AW221" s="1606" t="s">
        <v>308</v>
      </c>
      <c r="AX221" s="1984"/>
      <c r="AY221" s="1984"/>
      <c r="AZ221" s="1984"/>
      <c r="BA221" s="1984"/>
      <c r="BB221" s="1984"/>
      <c r="BC221" s="336">
        <v>370000000</v>
      </c>
      <c r="BD221" s="337">
        <v>0</v>
      </c>
      <c r="BE221" s="337">
        <v>0</v>
      </c>
      <c r="BF221" s="337">
        <v>0</v>
      </c>
      <c r="BG221" s="337">
        <v>0</v>
      </c>
      <c r="BH221" s="337">
        <v>0</v>
      </c>
      <c r="BI221" s="336">
        <v>74000000</v>
      </c>
      <c r="BJ221" s="336">
        <v>-74000000</v>
      </c>
      <c r="BK221" s="336">
        <v>74000000</v>
      </c>
      <c r="BL221" s="337">
        <v>0</v>
      </c>
      <c r="BM221" s="336">
        <v>74000000</v>
      </c>
      <c r="BN221" s="337">
        <v>0</v>
      </c>
      <c r="BO221" s="337">
        <v>0</v>
      </c>
    </row>
    <row r="222" spans="1:67" s="333" customFormat="1" x14ac:dyDescent="0.25">
      <c r="A222" s="333" t="str">
        <f>+B222&amp;"-"&amp;C222&amp;"-"&amp;D222&amp;"-"&amp;E222&amp;"-"&amp;F222&amp;"-"&amp;G222&amp;"-"&amp;H222&amp;"-"&amp;AV222</f>
        <v>C-2502-1000-6-0-1-3-10</v>
      </c>
      <c r="B222" s="334" t="str">
        <f t="shared" si="26"/>
        <v>C</v>
      </c>
      <c r="C222" s="334" t="str">
        <f t="shared" si="27"/>
        <v>2502</v>
      </c>
      <c r="D222" s="334" t="str">
        <f t="shared" si="28"/>
        <v>1000</v>
      </c>
      <c r="E222" s="334" t="str">
        <f t="shared" si="29"/>
        <v>6</v>
      </c>
      <c r="F222" s="334" t="str">
        <f t="shared" si="35"/>
        <v>0</v>
      </c>
      <c r="G222" s="334" t="str">
        <f t="shared" si="36"/>
        <v>1</v>
      </c>
      <c r="H222" s="334" t="str">
        <f t="shared" si="33"/>
        <v>3</v>
      </c>
      <c r="I222" s="334"/>
      <c r="J222" s="334"/>
      <c r="K222" s="334"/>
      <c r="M222" s="347"/>
      <c r="N222" s="1601" t="s">
        <v>120</v>
      </c>
      <c r="O222" s="1984"/>
      <c r="P222" s="1601" t="s">
        <v>355</v>
      </c>
      <c r="Q222" s="1984"/>
      <c r="R222" s="1601" t="s">
        <v>357</v>
      </c>
      <c r="S222" s="1984"/>
      <c r="T222" s="1601" t="s">
        <v>325</v>
      </c>
      <c r="U222" s="1984"/>
      <c r="V222" s="1601" t="s">
        <v>313</v>
      </c>
      <c r="W222" s="1984"/>
      <c r="X222" s="1984"/>
      <c r="Y222" s="1601" t="s">
        <v>312</v>
      </c>
      <c r="Z222" s="1984"/>
      <c r="AA222" s="1984"/>
      <c r="AB222" s="1601" t="s">
        <v>322</v>
      </c>
      <c r="AC222" s="1984"/>
      <c r="AD222" s="1601"/>
      <c r="AE222" s="1984"/>
      <c r="AF222" s="1607" t="s">
        <v>361</v>
      </c>
      <c r="AG222" s="1984"/>
      <c r="AH222" s="1984"/>
      <c r="AI222" s="1984"/>
      <c r="AJ222" s="1984"/>
      <c r="AK222" s="1984"/>
      <c r="AL222" s="1984"/>
      <c r="AM222" s="1984"/>
      <c r="AN222" s="1601" t="s">
        <v>306</v>
      </c>
      <c r="AO222" s="1984"/>
      <c r="AP222" s="1984"/>
      <c r="AQ222" s="1984"/>
      <c r="AR222" s="1984"/>
      <c r="AS222" s="1601" t="s">
        <v>307</v>
      </c>
      <c r="AT222" s="1984"/>
      <c r="AU222" s="1984"/>
      <c r="AV222" s="335" t="s">
        <v>86</v>
      </c>
      <c r="AW222" s="1606" t="s">
        <v>308</v>
      </c>
      <c r="AX222" s="1984"/>
      <c r="AY222" s="1984"/>
      <c r="AZ222" s="1984"/>
      <c r="BA222" s="1984"/>
      <c r="BB222" s="1984"/>
      <c r="BC222" s="336">
        <v>390000000</v>
      </c>
      <c r="BD222" s="337">
        <v>0</v>
      </c>
      <c r="BE222" s="337">
        <v>0</v>
      </c>
      <c r="BF222" s="337">
        <v>0</v>
      </c>
      <c r="BG222" s="337">
        <v>0</v>
      </c>
      <c r="BH222" s="337">
        <v>0</v>
      </c>
      <c r="BI222" s="337">
        <v>0</v>
      </c>
      <c r="BJ222" s="337">
        <v>0</v>
      </c>
      <c r="BK222" s="336">
        <v>8212614</v>
      </c>
      <c r="BL222" s="336">
        <v>-8212614</v>
      </c>
      <c r="BM222" s="336">
        <v>8212614</v>
      </c>
      <c r="BN222" s="337">
        <v>0</v>
      </c>
      <c r="BO222" s="337">
        <v>0</v>
      </c>
    </row>
    <row r="223" spans="1:67" s="333" customFormat="1" x14ac:dyDescent="0.25">
      <c r="A223" s="333" t="str">
        <f>+B223&amp;"-"&amp;C223&amp;"-"&amp;D223&amp;"-"&amp;E223&amp;"-"&amp;F223&amp;"-"&amp;G223&amp;"-"&amp;H223&amp;"-"&amp;AV223</f>
        <v>C-2502-1000-6-0-1-4-10</v>
      </c>
      <c r="B223" s="334" t="str">
        <f t="shared" si="26"/>
        <v>C</v>
      </c>
      <c r="C223" s="334" t="str">
        <f t="shared" si="27"/>
        <v>2502</v>
      </c>
      <c r="D223" s="334" t="str">
        <f t="shared" si="28"/>
        <v>1000</v>
      </c>
      <c r="E223" s="334" t="str">
        <f t="shared" si="29"/>
        <v>6</v>
      </c>
      <c r="F223" s="334" t="str">
        <f t="shared" si="35"/>
        <v>0</v>
      </c>
      <c r="G223" s="334" t="str">
        <f t="shared" si="36"/>
        <v>1</v>
      </c>
      <c r="H223" s="334" t="str">
        <f t="shared" si="33"/>
        <v>4</v>
      </c>
      <c r="I223" s="334"/>
      <c r="J223" s="334"/>
      <c r="K223" s="334"/>
      <c r="M223" s="347"/>
      <c r="N223" s="1601" t="s">
        <v>120</v>
      </c>
      <c r="O223" s="1984"/>
      <c r="P223" s="1601" t="s">
        <v>355</v>
      </c>
      <c r="Q223" s="1984"/>
      <c r="R223" s="1601" t="s">
        <v>357</v>
      </c>
      <c r="S223" s="1984"/>
      <c r="T223" s="1601" t="s">
        <v>325</v>
      </c>
      <c r="U223" s="1984"/>
      <c r="V223" s="1601" t="s">
        <v>313</v>
      </c>
      <c r="W223" s="1984"/>
      <c r="X223" s="1984"/>
      <c r="Y223" s="1601" t="s">
        <v>312</v>
      </c>
      <c r="Z223" s="1984"/>
      <c r="AA223" s="1984"/>
      <c r="AB223" s="1601" t="s">
        <v>316</v>
      </c>
      <c r="AC223" s="1984"/>
      <c r="AD223" s="1601"/>
      <c r="AE223" s="1984"/>
      <c r="AF223" s="1607" t="s">
        <v>105</v>
      </c>
      <c r="AG223" s="1984"/>
      <c r="AH223" s="1984"/>
      <c r="AI223" s="1984"/>
      <c r="AJ223" s="1984"/>
      <c r="AK223" s="1984"/>
      <c r="AL223" s="1984"/>
      <c r="AM223" s="1984"/>
      <c r="AN223" s="1601" t="s">
        <v>306</v>
      </c>
      <c r="AO223" s="1984"/>
      <c r="AP223" s="1984"/>
      <c r="AQ223" s="1984"/>
      <c r="AR223" s="1984"/>
      <c r="AS223" s="1601" t="s">
        <v>307</v>
      </c>
      <c r="AT223" s="1984"/>
      <c r="AU223" s="1984"/>
      <c r="AV223" s="335" t="s">
        <v>86</v>
      </c>
      <c r="AW223" s="1606" t="s">
        <v>308</v>
      </c>
      <c r="AX223" s="1984"/>
      <c r="AY223" s="1984"/>
      <c r="AZ223" s="1984"/>
      <c r="BA223" s="1984"/>
      <c r="BB223" s="1984"/>
      <c r="BC223" s="336">
        <v>1171547642</v>
      </c>
      <c r="BD223" s="337">
        <v>0</v>
      </c>
      <c r="BE223" s="337">
        <v>0</v>
      </c>
      <c r="BF223" s="337">
        <v>0</v>
      </c>
      <c r="BG223" s="336">
        <v>154765221</v>
      </c>
      <c r="BH223" s="336">
        <v>-154765221</v>
      </c>
      <c r="BI223" s="336">
        <v>165027922</v>
      </c>
      <c r="BJ223" s="336">
        <v>-10262701</v>
      </c>
      <c r="BK223" s="336">
        <v>118083625</v>
      </c>
      <c r="BL223" s="336">
        <v>46944297</v>
      </c>
      <c r="BM223" s="336">
        <v>118083625</v>
      </c>
      <c r="BN223" s="337">
        <v>0</v>
      </c>
      <c r="BO223" s="336">
        <v>38587</v>
      </c>
    </row>
    <row r="224" spans="1:67" s="333" customFormat="1" x14ac:dyDescent="0.25">
      <c r="A224" s="333" t="str">
        <f>+B224&amp;"-"&amp;C224&amp;"-"&amp;D224&amp;"-"&amp;E224&amp;"-"&amp;F224&amp;"-"&amp;G224&amp;"-"&amp;H224&amp;"-"&amp;AV224</f>
        <v>C-2502-1000-6-0-1-7-10</v>
      </c>
      <c r="B224" s="334" t="str">
        <f t="shared" si="26"/>
        <v>C</v>
      </c>
      <c r="C224" s="334" t="str">
        <f t="shared" si="27"/>
        <v>2502</v>
      </c>
      <c r="D224" s="334" t="str">
        <f t="shared" si="28"/>
        <v>1000</v>
      </c>
      <c r="E224" s="334" t="str">
        <f t="shared" si="29"/>
        <v>6</v>
      </c>
      <c r="F224" s="334" t="str">
        <f t="shared" si="35"/>
        <v>0</v>
      </c>
      <c r="G224" s="334" t="str">
        <f t="shared" si="36"/>
        <v>1</v>
      </c>
      <c r="H224" s="334" t="str">
        <f t="shared" si="33"/>
        <v>7</v>
      </c>
      <c r="I224" s="334"/>
      <c r="J224" s="334"/>
      <c r="K224" s="334"/>
      <c r="M224" s="347"/>
      <c r="N224" s="1601" t="s">
        <v>120</v>
      </c>
      <c r="O224" s="1984"/>
      <c r="P224" s="1601" t="s">
        <v>355</v>
      </c>
      <c r="Q224" s="1984"/>
      <c r="R224" s="1601" t="s">
        <v>357</v>
      </c>
      <c r="S224" s="1984"/>
      <c r="T224" s="1601" t="s">
        <v>325</v>
      </c>
      <c r="U224" s="1984"/>
      <c r="V224" s="1601" t="s">
        <v>313</v>
      </c>
      <c r="W224" s="1984"/>
      <c r="X224" s="1984"/>
      <c r="Y224" s="1601" t="s">
        <v>312</v>
      </c>
      <c r="Z224" s="1984"/>
      <c r="AA224" s="1984"/>
      <c r="AB224" s="1601" t="s">
        <v>326</v>
      </c>
      <c r="AC224" s="1984"/>
      <c r="AD224" s="1601"/>
      <c r="AE224" s="1984"/>
      <c r="AF224" s="1607" t="s">
        <v>368</v>
      </c>
      <c r="AG224" s="1984"/>
      <c r="AH224" s="1984"/>
      <c r="AI224" s="1984"/>
      <c r="AJ224" s="1984"/>
      <c r="AK224" s="1984"/>
      <c r="AL224" s="1984"/>
      <c r="AM224" s="1984"/>
      <c r="AN224" s="1601" t="s">
        <v>306</v>
      </c>
      <c r="AO224" s="1984"/>
      <c r="AP224" s="1984"/>
      <c r="AQ224" s="1984"/>
      <c r="AR224" s="1984"/>
      <c r="AS224" s="1601" t="s">
        <v>307</v>
      </c>
      <c r="AT224" s="1984"/>
      <c r="AU224" s="1984"/>
      <c r="AV224" s="335" t="s">
        <v>86</v>
      </c>
      <c r="AW224" s="1606" t="s">
        <v>308</v>
      </c>
      <c r="AX224" s="1984"/>
      <c r="AY224" s="1984"/>
      <c r="AZ224" s="1984"/>
      <c r="BA224" s="1984"/>
      <c r="BB224" s="1984"/>
      <c r="BC224" s="336">
        <v>100000000</v>
      </c>
      <c r="BD224" s="337">
        <v>0</v>
      </c>
      <c r="BE224" s="336">
        <v>100000000</v>
      </c>
      <c r="BF224" s="337">
        <v>0</v>
      </c>
      <c r="BG224" s="337">
        <v>0</v>
      </c>
      <c r="BH224" s="337">
        <v>0</v>
      </c>
      <c r="BI224" s="337">
        <v>0</v>
      </c>
      <c r="BJ224" s="337">
        <v>0</v>
      </c>
      <c r="BK224" s="337">
        <v>0</v>
      </c>
      <c r="BL224" s="337">
        <v>0</v>
      </c>
      <c r="BM224" s="337">
        <v>0</v>
      </c>
      <c r="BN224" s="337">
        <v>0</v>
      </c>
      <c r="BO224" s="337">
        <v>0</v>
      </c>
    </row>
    <row r="225" spans="1:67" x14ac:dyDescent="0.25">
      <c r="B225" s="327" t="str">
        <f t="shared" si="26"/>
        <v>C</v>
      </c>
      <c r="C225" s="327" t="str">
        <f t="shared" si="27"/>
        <v>2502</v>
      </c>
      <c r="D225" s="327" t="str">
        <f t="shared" si="28"/>
        <v>1000</v>
      </c>
      <c r="E225" s="327" t="str">
        <f t="shared" si="29"/>
        <v>7</v>
      </c>
      <c r="F225" s="327">
        <f t="shared" si="35"/>
        <v>0</v>
      </c>
      <c r="G225" s="327">
        <f t="shared" si="36"/>
        <v>0</v>
      </c>
      <c r="H225" s="327">
        <f t="shared" si="33"/>
        <v>0</v>
      </c>
      <c r="N225" s="1608" t="s">
        <v>120</v>
      </c>
      <c r="O225" s="1889"/>
      <c r="P225" s="1608" t="s">
        <v>355</v>
      </c>
      <c r="Q225" s="1889"/>
      <c r="R225" s="1608" t="s">
        <v>357</v>
      </c>
      <c r="S225" s="1889"/>
      <c r="T225" s="1608" t="s">
        <v>326</v>
      </c>
      <c r="U225" s="1889"/>
      <c r="V225" s="1608"/>
      <c r="W225" s="1889"/>
      <c r="X225" s="1889"/>
      <c r="Y225" s="1608"/>
      <c r="Z225" s="1889"/>
      <c r="AA225" s="1889"/>
      <c r="AB225" s="1608"/>
      <c r="AC225" s="1889"/>
      <c r="AD225" s="1608"/>
      <c r="AE225" s="1889"/>
      <c r="AF225" s="1609" t="s">
        <v>369</v>
      </c>
      <c r="AG225" s="1889"/>
      <c r="AH225" s="1889"/>
      <c r="AI225" s="1889"/>
      <c r="AJ225" s="1889"/>
      <c r="AK225" s="1889"/>
      <c r="AL225" s="1889"/>
      <c r="AM225" s="1889"/>
      <c r="AN225" s="1608" t="s">
        <v>306</v>
      </c>
      <c r="AO225" s="1889"/>
      <c r="AP225" s="1889"/>
      <c r="AQ225" s="1889"/>
      <c r="AR225" s="1889"/>
      <c r="AS225" s="1608" t="s">
        <v>307</v>
      </c>
      <c r="AT225" s="1889"/>
      <c r="AU225" s="1889"/>
      <c r="AV225" s="320" t="s">
        <v>86</v>
      </c>
      <c r="AW225" s="1610" t="s">
        <v>308</v>
      </c>
      <c r="AX225" s="1889"/>
      <c r="AY225" s="1889"/>
      <c r="AZ225" s="1889"/>
      <c r="BA225" s="1889"/>
      <c r="BB225" s="1889"/>
      <c r="BC225" s="321">
        <v>5000000000</v>
      </c>
      <c r="BD225" s="322">
        <v>0</v>
      </c>
      <c r="BE225" s="321">
        <v>132780000</v>
      </c>
      <c r="BF225" s="322">
        <v>0</v>
      </c>
      <c r="BG225" s="321">
        <v>168289759</v>
      </c>
      <c r="BH225" s="321">
        <v>-168289759</v>
      </c>
      <c r="BI225" s="321">
        <v>293418791</v>
      </c>
      <c r="BJ225" s="321">
        <v>-125129032</v>
      </c>
      <c r="BK225" s="321">
        <v>288106434</v>
      </c>
      <c r="BL225" s="321">
        <v>5312357</v>
      </c>
      <c r="BM225" s="321">
        <v>288106434</v>
      </c>
      <c r="BN225" s="322">
        <v>0</v>
      </c>
      <c r="BO225" s="322">
        <v>0</v>
      </c>
    </row>
    <row r="226" spans="1:67" ht="14.45" customHeight="1" x14ac:dyDescent="0.25">
      <c r="B226" s="327" t="str">
        <f t="shared" si="26"/>
        <v>C</v>
      </c>
      <c r="C226" s="327" t="str">
        <f t="shared" si="27"/>
        <v>2502</v>
      </c>
      <c r="D226" s="327" t="str">
        <f t="shared" si="28"/>
        <v>1000</v>
      </c>
      <c r="E226" s="327" t="str">
        <f t="shared" si="29"/>
        <v>7</v>
      </c>
      <c r="F226" s="327" t="str">
        <f t="shared" si="35"/>
        <v>0</v>
      </c>
      <c r="G226" s="327">
        <f t="shared" si="36"/>
        <v>0</v>
      </c>
      <c r="H226" s="327">
        <f t="shared" si="33"/>
        <v>0</v>
      </c>
      <c r="N226" s="1603" t="s">
        <v>120</v>
      </c>
      <c r="O226" s="1889"/>
      <c r="P226" s="1603" t="s">
        <v>355</v>
      </c>
      <c r="Q226" s="1889"/>
      <c r="R226" s="1603" t="s">
        <v>357</v>
      </c>
      <c r="S226" s="1889"/>
      <c r="T226" s="1603" t="s">
        <v>326</v>
      </c>
      <c r="U226" s="1889"/>
      <c r="V226" s="1603" t="s">
        <v>313</v>
      </c>
      <c r="W226" s="1889"/>
      <c r="X226" s="1889"/>
      <c r="Y226" s="1603"/>
      <c r="Z226" s="1889"/>
      <c r="AA226" s="1889"/>
      <c r="AB226" s="1603"/>
      <c r="AC226" s="1889"/>
      <c r="AD226" s="1603"/>
      <c r="AE226" s="1889"/>
      <c r="AF226" s="1605" t="s">
        <v>369</v>
      </c>
      <c r="AG226" s="1889"/>
      <c r="AH226" s="1889"/>
      <c r="AI226" s="1889"/>
      <c r="AJ226" s="1889"/>
      <c r="AK226" s="1889"/>
      <c r="AL226" s="1889"/>
      <c r="AM226" s="1889"/>
      <c r="AN226" s="1603" t="s">
        <v>306</v>
      </c>
      <c r="AO226" s="1889"/>
      <c r="AP226" s="1889"/>
      <c r="AQ226" s="1889"/>
      <c r="AR226" s="1889"/>
      <c r="AS226" s="1603" t="s">
        <v>307</v>
      </c>
      <c r="AT226" s="1889"/>
      <c r="AU226" s="1889"/>
      <c r="AV226" s="317" t="s">
        <v>86</v>
      </c>
      <c r="AW226" s="1604" t="s">
        <v>308</v>
      </c>
      <c r="AX226" s="1889"/>
      <c r="AY226" s="1889"/>
      <c r="AZ226" s="1889"/>
      <c r="BA226" s="1889"/>
      <c r="BB226" s="1889"/>
      <c r="BC226" s="318">
        <v>3500000000</v>
      </c>
      <c r="BD226" s="319">
        <v>0</v>
      </c>
      <c r="BE226" s="318">
        <v>132780000</v>
      </c>
      <c r="BF226" s="319">
        <v>0</v>
      </c>
      <c r="BG226" s="318">
        <v>168289759</v>
      </c>
      <c r="BH226" s="318">
        <v>-168289759</v>
      </c>
      <c r="BI226" s="318">
        <v>293418791</v>
      </c>
      <c r="BJ226" s="318">
        <v>-125129032</v>
      </c>
      <c r="BK226" s="318">
        <v>288106434</v>
      </c>
      <c r="BL226" s="318">
        <v>5312357</v>
      </c>
      <c r="BM226" s="318">
        <v>288106434</v>
      </c>
      <c r="BN226" s="319">
        <v>0</v>
      </c>
      <c r="BO226" s="319">
        <v>0</v>
      </c>
    </row>
    <row r="227" spans="1:67" ht="14.45" customHeight="1" x14ac:dyDescent="0.25">
      <c r="B227" s="327" t="str">
        <f t="shared" si="26"/>
        <v>C</v>
      </c>
      <c r="C227" s="327" t="str">
        <f t="shared" si="27"/>
        <v>2502</v>
      </c>
      <c r="D227" s="327" t="str">
        <f t="shared" si="28"/>
        <v>1000</v>
      </c>
      <c r="E227" s="327" t="str">
        <f t="shared" si="29"/>
        <v>7</v>
      </c>
      <c r="F227" s="327" t="str">
        <f t="shared" si="35"/>
        <v>0</v>
      </c>
      <c r="G227" s="327" t="str">
        <f t="shared" si="36"/>
        <v>2</v>
      </c>
      <c r="H227" s="327">
        <f t="shared" si="33"/>
        <v>0</v>
      </c>
      <c r="N227" s="1603" t="s">
        <v>120</v>
      </c>
      <c r="O227" s="1889"/>
      <c r="P227" s="1603" t="s">
        <v>355</v>
      </c>
      <c r="Q227" s="1889"/>
      <c r="R227" s="1603" t="s">
        <v>357</v>
      </c>
      <c r="S227" s="1889"/>
      <c r="T227" s="1603" t="s">
        <v>326</v>
      </c>
      <c r="U227" s="1889"/>
      <c r="V227" s="1603" t="s">
        <v>313</v>
      </c>
      <c r="W227" s="1889"/>
      <c r="X227" s="1889"/>
      <c r="Y227" s="1603" t="s">
        <v>315</v>
      </c>
      <c r="Z227" s="1889"/>
      <c r="AA227" s="1889"/>
      <c r="AB227" s="1603"/>
      <c r="AC227" s="1889"/>
      <c r="AD227" s="1603"/>
      <c r="AE227" s="1889"/>
      <c r="AF227" s="1605" t="s">
        <v>359</v>
      </c>
      <c r="AG227" s="1889"/>
      <c r="AH227" s="1889"/>
      <c r="AI227" s="1889"/>
      <c r="AJ227" s="1889"/>
      <c r="AK227" s="1889"/>
      <c r="AL227" s="1889"/>
      <c r="AM227" s="1889"/>
      <c r="AN227" s="1603" t="s">
        <v>306</v>
      </c>
      <c r="AO227" s="1889"/>
      <c r="AP227" s="1889"/>
      <c r="AQ227" s="1889"/>
      <c r="AR227" s="1889"/>
      <c r="AS227" s="1603" t="s">
        <v>307</v>
      </c>
      <c r="AT227" s="1889"/>
      <c r="AU227" s="1889"/>
      <c r="AV227" s="317" t="s">
        <v>86</v>
      </c>
      <c r="AW227" s="1604" t="s">
        <v>308</v>
      </c>
      <c r="AX227" s="1889"/>
      <c r="AY227" s="1889"/>
      <c r="AZ227" s="1889"/>
      <c r="BA227" s="1889"/>
      <c r="BB227" s="1889"/>
      <c r="BC227" s="318">
        <v>3500000000</v>
      </c>
      <c r="BD227" s="319">
        <v>0</v>
      </c>
      <c r="BE227" s="318">
        <v>132780000</v>
      </c>
      <c r="BF227" s="319">
        <v>0</v>
      </c>
      <c r="BG227" s="318">
        <v>168289759</v>
      </c>
      <c r="BH227" s="318">
        <v>-168289759</v>
      </c>
      <c r="BI227" s="318">
        <v>293418791</v>
      </c>
      <c r="BJ227" s="318">
        <v>-125129032</v>
      </c>
      <c r="BK227" s="318">
        <v>288106434</v>
      </c>
      <c r="BL227" s="318">
        <v>5312357</v>
      </c>
      <c r="BM227" s="318">
        <v>288106434</v>
      </c>
      <c r="BN227" s="319">
        <v>0</v>
      </c>
      <c r="BO227" s="319">
        <v>0</v>
      </c>
    </row>
    <row r="228" spans="1:67" s="333" customFormat="1" x14ac:dyDescent="0.25">
      <c r="A228" s="333" t="str">
        <f t="shared" ref="A228:A233" si="37">+B228&amp;"-"&amp;C228&amp;"-"&amp;D228&amp;"-"&amp;E228&amp;"-"&amp;F228&amp;"-"&amp;G228&amp;"-"&amp;H228&amp;"-"&amp;AV228</f>
        <v>C-2502-1000-7-0-2-1-10</v>
      </c>
      <c r="B228" s="334" t="str">
        <f t="shared" si="26"/>
        <v>C</v>
      </c>
      <c r="C228" s="334" t="str">
        <f t="shared" si="27"/>
        <v>2502</v>
      </c>
      <c r="D228" s="334" t="str">
        <f t="shared" si="28"/>
        <v>1000</v>
      </c>
      <c r="E228" s="334" t="str">
        <f t="shared" si="29"/>
        <v>7</v>
      </c>
      <c r="F228" s="334" t="str">
        <f t="shared" si="35"/>
        <v>0</v>
      </c>
      <c r="G228" s="334" t="str">
        <f t="shared" si="36"/>
        <v>2</v>
      </c>
      <c r="H228" s="334" t="str">
        <f t="shared" si="33"/>
        <v>1</v>
      </c>
      <c r="I228" s="334"/>
      <c r="J228" s="334"/>
      <c r="K228" s="334"/>
      <c r="M228" s="347"/>
      <c r="N228" s="1601" t="s">
        <v>120</v>
      </c>
      <c r="O228" s="1984"/>
      <c r="P228" s="1601" t="s">
        <v>355</v>
      </c>
      <c r="Q228" s="1984"/>
      <c r="R228" s="1601" t="s">
        <v>357</v>
      </c>
      <c r="S228" s="1984"/>
      <c r="T228" s="1601" t="s">
        <v>326</v>
      </c>
      <c r="U228" s="1984"/>
      <c r="V228" s="1601" t="s">
        <v>313</v>
      </c>
      <c r="W228" s="1984"/>
      <c r="X228" s="1984"/>
      <c r="Y228" s="1601" t="s">
        <v>315</v>
      </c>
      <c r="Z228" s="1984"/>
      <c r="AA228" s="1984"/>
      <c r="AB228" s="1601" t="s">
        <v>312</v>
      </c>
      <c r="AC228" s="1984"/>
      <c r="AD228" s="1601"/>
      <c r="AE228" s="1984"/>
      <c r="AF228" s="1607" t="s">
        <v>365</v>
      </c>
      <c r="AG228" s="1984"/>
      <c r="AH228" s="1984"/>
      <c r="AI228" s="1984"/>
      <c r="AJ228" s="1984"/>
      <c r="AK228" s="1984"/>
      <c r="AL228" s="1984"/>
      <c r="AM228" s="1984"/>
      <c r="AN228" s="1601" t="s">
        <v>306</v>
      </c>
      <c r="AO228" s="1984"/>
      <c r="AP228" s="1984"/>
      <c r="AQ228" s="1984"/>
      <c r="AR228" s="1984"/>
      <c r="AS228" s="1601" t="s">
        <v>307</v>
      </c>
      <c r="AT228" s="1984"/>
      <c r="AU228" s="1984"/>
      <c r="AV228" s="335" t="s">
        <v>86</v>
      </c>
      <c r="AW228" s="1606" t="s">
        <v>308</v>
      </c>
      <c r="AX228" s="1984"/>
      <c r="AY228" s="1984"/>
      <c r="AZ228" s="1984"/>
      <c r="BA228" s="1984"/>
      <c r="BB228" s="1984"/>
      <c r="BC228" s="336">
        <v>2400000000</v>
      </c>
      <c r="BD228" s="337">
        <v>0</v>
      </c>
      <c r="BE228" s="336">
        <v>57780000</v>
      </c>
      <c r="BF228" s="337">
        <v>0</v>
      </c>
      <c r="BG228" s="336">
        <v>97100000</v>
      </c>
      <c r="BH228" s="336">
        <v>-97100000</v>
      </c>
      <c r="BI228" s="336">
        <v>163616662</v>
      </c>
      <c r="BJ228" s="336">
        <v>-66516662</v>
      </c>
      <c r="BK228" s="336">
        <v>165345662</v>
      </c>
      <c r="BL228" s="336">
        <v>-1729000</v>
      </c>
      <c r="BM228" s="336">
        <v>165345662</v>
      </c>
      <c r="BN228" s="337">
        <v>0</v>
      </c>
      <c r="BO228" s="337">
        <v>0</v>
      </c>
    </row>
    <row r="229" spans="1:67" s="333" customFormat="1" x14ac:dyDescent="0.25">
      <c r="A229" s="333" t="str">
        <f t="shared" si="37"/>
        <v>C-2502-1000-7-0-2-2-10</v>
      </c>
      <c r="B229" s="334" t="str">
        <f t="shared" si="26"/>
        <v>C</v>
      </c>
      <c r="C229" s="334" t="str">
        <f t="shared" si="27"/>
        <v>2502</v>
      </c>
      <c r="D229" s="334" t="str">
        <f t="shared" si="28"/>
        <v>1000</v>
      </c>
      <c r="E229" s="334" t="str">
        <f t="shared" si="29"/>
        <v>7</v>
      </c>
      <c r="F229" s="334" t="str">
        <f t="shared" si="35"/>
        <v>0</v>
      </c>
      <c r="G229" s="334" t="str">
        <f t="shared" si="36"/>
        <v>2</v>
      </c>
      <c r="H229" s="334" t="str">
        <f t="shared" si="33"/>
        <v>2</v>
      </c>
      <c r="I229" s="334"/>
      <c r="J229" s="334"/>
      <c r="K229" s="334"/>
      <c r="M229" s="347"/>
      <c r="N229" s="1601" t="s">
        <v>120</v>
      </c>
      <c r="O229" s="1984"/>
      <c r="P229" s="1601" t="s">
        <v>355</v>
      </c>
      <c r="Q229" s="1984"/>
      <c r="R229" s="1601" t="s">
        <v>357</v>
      </c>
      <c r="S229" s="1984"/>
      <c r="T229" s="1601" t="s">
        <v>326</v>
      </c>
      <c r="U229" s="1984"/>
      <c r="V229" s="1601" t="s">
        <v>313</v>
      </c>
      <c r="W229" s="1984"/>
      <c r="X229" s="1984"/>
      <c r="Y229" s="1601" t="s">
        <v>315</v>
      </c>
      <c r="Z229" s="1984"/>
      <c r="AA229" s="1984"/>
      <c r="AB229" s="1601" t="s">
        <v>315</v>
      </c>
      <c r="AC229" s="1984"/>
      <c r="AD229" s="1601"/>
      <c r="AE229" s="1984"/>
      <c r="AF229" s="1607" t="s">
        <v>360</v>
      </c>
      <c r="AG229" s="1984"/>
      <c r="AH229" s="1984"/>
      <c r="AI229" s="1984"/>
      <c r="AJ229" s="1984"/>
      <c r="AK229" s="1984"/>
      <c r="AL229" s="1984"/>
      <c r="AM229" s="1984"/>
      <c r="AN229" s="1601" t="s">
        <v>306</v>
      </c>
      <c r="AO229" s="1984"/>
      <c r="AP229" s="1984"/>
      <c r="AQ229" s="1984"/>
      <c r="AR229" s="1984"/>
      <c r="AS229" s="1601" t="s">
        <v>307</v>
      </c>
      <c r="AT229" s="1984"/>
      <c r="AU229" s="1984"/>
      <c r="AV229" s="335" t="s">
        <v>86</v>
      </c>
      <c r="AW229" s="1606" t="s">
        <v>308</v>
      </c>
      <c r="AX229" s="1984"/>
      <c r="AY229" s="1984"/>
      <c r="AZ229" s="1984"/>
      <c r="BA229" s="1984"/>
      <c r="BB229" s="1984"/>
      <c r="BC229" s="336">
        <v>375000000</v>
      </c>
      <c r="BD229" s="337">
        <v>0</v>
      </c>
      <c r="BE229" s="337">
        <v>0</v>
      </c>
      <c r="BF229" s="337">
        <v>0</v>
      </c>
      <c r="BG229" s="337">
        <v>0</v>
      </c>
      <c r="BH229" s="337">
        <v>0</v>
      </c>
      <c r="BI229" s="336">
        <v>75000000</v>
      </c>
      <c r="BJ229" s="336">
        <v>-75000000</v>
      </c>
      <c r="BK229" s="336">
        <v>75000000</v>
      </c>
      <c r="BL229" s="337">
        <v>0</v>
      </c>
      <c r="BM229" s="336">
        <v>75000000</v>
      </c>
      <c r="BN229" s="337">
        <v>0</v>
      </c>
      <c r="BO229" s="337">
        <v>0</v>
      </c>
    </row>
    <row r="230" spans="1:67" s="333" customFormat="1" x14ac:dyDescent="0.25">
      <c r="A230" s="333" t="str">
        <f t="shared" si="37"/>
        <v>C-2502-1000-7-0-2-3-10</v>
      </c>
      <c r="B230" s="334" t="str">
        <f t="shared" si="26"/>
        <v>C</v>
      </c>
      <c r="C230" s="334" t="str">
        <f t="shared" si="27"/>
        <v>2502</v>
      </c>
      <c r="D230" s="334" t="str">
        <f t="shared" si="28"/>
        <v>1000</v>
      </c>
      <c r="E230" s="334" t="str">
        <f t="shared" si="29"/>
        <v>7</v>
      </c>
      <c r="F230" s="334" t="str">
        <f t="shared" si="35"/>
        <v>0</v>
      </c>
      <c r="G230" s="334" t="str">
        <f t="shared" si="36"/>
        <v>2</v>
      </c>
      <c r="H230" s="334" t="str">
        <f t="shared" si="33"/>
        <v>3</v>
      </c>
      <c r="I230" s="334"/>
      <c r="J230" s="334"/>
      <c r="K230" s="334"/>
      <c r="M230" s="347"/>
      <c r="N230" s="1601" t="s">
        <v>120</v>
      </c>
      <c r="O230" s="1984"/>
      <c r="P230" s="1601" t="s">
        <v>355</v>
      </c>
      <c r="Q230" s="1984"/>
      <c r="R230" s="1601" t="s">
        <v>357</v>
      </c>
      <c r="S230" s="1984"/>
      <c r="T230" s="1601" t="s">
        <v>326</v>
      </c>
      <c r="U230" s="1984"/>
      <c r="V230" s="1601" t="s">
        <v>313</v>
      </c>
      <c r="W230" s="1984"/>
      <c r="X230" s="1984"/>
      <c r="Y230" s="1601" t="s">
        <v>315</v>
      </c>
      <c r="Z230" s="1984"/>
      <c r="AA230" s="1984"/>
      <c r="AB230" s="1601" t="s">
        <v>322</v>
      </c>
      <c r="AC230" s="1984"/>
      <c r="AD230" s="1601"/>
      <c r="AE230" s="1984"/>
      <c r="AF230" s="1607" t="s">
        <v>361</v>
      </c>
      <c r="AG230" s="1984"/>
      <c r="AH230" s="1984"/>
      <c r="AI230" s="1984"/>
      <c r="AJ230" s="1984"/>
      <c r="AK230" s="1984"/>
      <c r="AL230" s="1984"/>
      <c r="AM230" s="1984"/>
      <c r="AN230" s="1601" t="s">
        <v>306</v>
      </c>
      <c r="AO230" s="1984"/>
      <c r="AP230" s="1984"/>
      <c r="AQ230" s="1984"/>
      <c r="AR230" s="1984"/>
      <c r="AS230" s="1601" t="s">
        <v>307</v>
      </c>
      <c r="AT230" s="1984"/>
      <c r="AU230" s="1984"/>
      <c r="AV230" s="335" t="s">
        <v>86</v>
      </c>
      <c r="AW230" s="1606" t="s">
        <v>308</v>
      </c>
      <c r="AX230" s="1984"/>
      <c r="AY230" s="1984"/>
      <c r="AZ230" s="1984"/>
      <c r="BA230" s="1984"/>
      <c r="BB230" s="1984"/>
      <c r="BC230" s="336">
        <v>150000000</v>
      </c>
      <c r="BD230" s="337">
        <v>0</v>
      </c>
      <c r="BE230" s="337">
        <v>0</v>
      </c>
      <c r="BF230" s="337">
        <v>0</v>
      </c>
      <c r="BG230" s="337">
        <v>0</v>
      </c>
      <c r="BH230" s="337">
        <v>0</v>
      </c>
      <c r="BI230" s="337">
        <v>0</v>
      </c>
      <c r="BJ230" s="337">
        <v>0</v>
      </c>
      <c r="BK230" s="336">
        <v>4981746</v>
      </c>
      <c r="BL230" s="336">
        <v>-4981746</v>
      </c>
      <c r="BM230" s="336">
        <v>4981746</v>
      </c>
      <c r="BN230" s="337">
        <v>0</v>
      </c>
      <c r="BO230" s="337">
        <v>0</v>
      </c>
    </row>
    <row r="231" spans="1:67" s="333" customFormat="1" ht="14.45" customHeight="1" x14ac:dyDescent="0.25">
      <c r="A231" s="333" t="str">
        <f t="shared" si="37"/>
        <v>C-2502-1000-7-0-2-4-10</v>
      </c>
      <c r="B231" s="334" t="str">
        <f t="shared" si="26"/>
        <v>C</v>
      </c>
      <c r="C231" s="334" t="str">
        <f t="shared" si="27"/>
        <v>2502</v>
      </c>
      <c r="D231" s="334" t="str">
        <f t="shared" si="28"/>
        <v>1000</v>
      </c>
      <c r="E231" s="334" t="str">
        <f t="shared" si="29"/>
        <v>7</v>
      </c>
      <c r="F231" s="334" t="str">
        <f t="shared" si="35"/>
        <v>0</v>
      </c>
      <c r="G231" s="334" t="str">
        <f t="shared" si="36"/>
        <v>2</v>
      </c>
      <c r="H231" s="334" t="str">
        <f t="shared" si="33"/>
        <v>4</v>
      </c>
      <c r="I231" s="334"/>
      <c r="J231" s="334"/>
      <c r="K231" s="334"/>
      <c r="M231" s="347"/>
      <c r="N231" s="1601" t="s">
        <v>120</v>
      </c>
      <c r="O231" s="1984"/>
      <c r="P231" s="1601" t="s">
        <v>355</v>
      </c>
      <c r="Q231" s="1984"/>
      <c r="R231" s="1601" t="s">
        <v>357</v>
      </c>
      <c r="S231" s="1984"/>
      <c r="T231" s="1601" t="s">
        <v>326</v>
      </c>
      <c r="U231" s="1984"/>
      <c r="V231" s="1601" t="s">
        <v>313</v>
      </c>
      <c r="W231" s="1984"/>
      <c r="X231" s="1984"/>
      <c r="Y231" s="1601" t="s">
        <v>315</v>
      </c>
      <c r="Z231" s="1984"/>
      <c r="AA231" s="1984"/>
      <c r="AB231" s="1601" t="s">
        <v>316</v>
      </c>
      <c r="AC231" s="1984"/>
      <c r="AD231" s="1601"/>
      <c r="AE231" s="1984"/>
      <c r="AF231" s="1607" t="s">
        <v>105</v>
      </c>
      <c r="AG231" s="1984"/>
      <c r="AH231" s="1984"/>
      <c r="AI231" s="1984"/>
      <c r="AJ231" s="1984"/>
      <c r="AK231" s="1984"/>
      <c r="AL231" s="1984"/>
      <c r="AM231" s="1984"/>
      <c r="AN231" s="1601" t="s">
        <v>306</v>
      </c>
      <c r="AO231" s="1984"/>
      <c r="AP231" s="1984"/>
      <c r="AQ231" s="1984"/>
      <c r="AR231" s="1984"/>
      <c r="AS231" s="1601" t="s">
        <v>307</v>
      </c>
      <c r="AT231" s="1984"/>
      <c r="AU231" s="1984"/>
      <c r="AV231" s="335" t="s">
        <v>86</v>
      </c>
      <c r="AW231" s="1606" t="s">
        <v>308</v>
      </c>
      <c r="AX231" s="1984"/>
      <c r="AY231" s="1984"/>
      <c r="AZ231" s="1984"/>
      <c r="BA231" s="1984"/>
      <c r="BB231" s="1984"/>
      <c r="BC231" s="336">
        <v>500000000</v>
      </c>
      <c r="BD231" s="337">
        <v>0</v>
      </c>
      <c r="BE231" s="337">
        <v>0</v>
      </c>
      <c r="BF231" s="337">
        <v>0</v>
      </c>
      <c r="BG231" s="336">
        <v>71189759</v>
      </c>
      <c r="BH231" s="336">
        <v>-71189759</v>
      </c>
      <c r="BI231" s="336">
        <v>54802129</v>
      </c>
      <c r="BJ231" s="336">
        <v>16387630</v>
      </c>
      <c r="BK231" s="336">
        <v>42779026</v>
      </c>
      <c r="BL231" s="336">
        <v>12023103</v>
      </c>
      <c r="BM231" s="336">
        <v>42779026</v>
      </c>
      <c r="BN231" s="337">
        <v>0</v>
      </c>
      <c r="BO231" s="337">
        <v>0</v>
      </c>
    </row>
    <row r="232" spans="1:67" s="333" customFormat="1" x14ac:dyDescent="0.25">
      <c r="A232" s="333" t="str">
        <f t="shared" si="37"/>
        <v>C-2502-1000-7-0-2-6-10</v>
      </c>
      <c r="B232" s="334" t="str">
        <f t="shared" si="26"/>
        <v>C</v>
      </c>
      <c r="C232" s="334" t="str">
        <f t="shared" si="27"/>
        <v>2502</v>
      </c>
      <c r="D232" s="334" t="str">
        <f t="shared" si="28"/>
        <v>1000</v>
      </c>
      <c r="E232" s="334" t="str">
        <f t="shared" si="29"/>
        <v>7</v>
      </c>
      <c r="F232" s="334" t="str">
        <f t="shared" si="35"/>
        <v>0</v>
      </c>
      <c r="G232" s="334" t="str">
        <f t="shared" si="36"/>
        <v>2</v>
      </c>
      <c r="H232" s="334" t="str">
        <f t="shared" si="33"/>
        <v>6</v>
      </c>
      <c r="I232" s="334"/>
      <c r="J232" s="334"/>
      <c r="K232" s="334"/>
      <c r="M232" s="347"/>
      <c r="N232" s="1601" t="s">
        <v>120</v>
      </c>
      <c r="O232" s="1984"/>
      <c r="P232" s="1601" t="s">
        <v>355</v>
      </c>
      <c r="Q232" s="1984"/>
      <c r="R232" s="1601" t="s">
        <v>357</v>
      </c>
      <c r="S232" s="1984"/>
      <c r="T232" s="1601" t="s">
        <v>326</v>
      </c>
      <c r="U232" s="1984"/>
      <c r="V232" s="1601" t="s">
        <v>313</v>
      </c>
      <c r="W232" s="1984"/>
      <c r="X232" s="1984"/>
      <c r="Y232" s="1601" t="s">
        <v>315</v>
      </c>
      <c r="Z232" s="1984"/>
      <c r="AA232" s="1984"/>
      <c r="AB232" s="1601" t="s">
        <v>325</v>
      </c>
      <c r="AC232" s="1984"/>
      <c r="AD232" s="1601"/>
      <c r="AE232" s="1984"/>
      <c r="AF232" s="1607" t="s">
        <v>362</v>
      </c>
      <c r="AG232" s="1984"/>
      <c r="AH232" s="1984"/>
      <c r="AI232" s="1984"/>
      <c r="AJ232" s="1984"/>
      <c r="AK232" s="1984"/>
      <c r="AL232" s="1984"/>
      <c r="AM232" s="1984"/>
      <c r="AN232" s="1601" t="s">
        <v>306</v>
      </c>
      <c r="AO232" s="1984"/>
      <c r="AP232" s="1984"/>
      <c r="AQ232" s="1984"/>
      <c r="AR232" s="1984"/>
      <c r="AS232" s="1601" t="s">
        <v>307</v>
      </c>
      <c r="AT232" s="1984"/>
      <c r="AU232" s="1984"/>
      <c r="AV232" s="335" t="s">
        <v>86</v>
      </c>
      <c r="AW232" s="1606" t="s">
        <v>308</v>
      </c>
      <c r="AX232" s="1984"/>
      <c r="AY232" s="1984"/>
      <c r="AZ232" s="1984"/>
      <c r="BA232" s="1984"/>
      <c r="BB232" s="1984"/>
      <c r="BC232" s="336">
        <v>75000000</v>
      </c>
      <c r="BD232" s="337">
        <v>0</v>
      </c>
      <c r="BE232" s="336">
        <v>75000000</v>
      </c>
      <c r="BF232" s="337">
        <v>0</v>
      </c>
      <c r="BG232" s="337">
        <v>0</v>
      </c>
      <c r="BH232" s="337">
        <v>0</v>
      </c>
      <c r="BI232" s="337">
        <v>0</v>
      </c>
      <c r="BJ232" s="337">
        <v>0</v>
      </c>
      <c r="BK232" s="337">
        <v>0</v>
      </c>
      <c r="BL232" s="337">
        <v>0</v>
      </c>
      <c r="BM232" s="337">
        <v>0</v>
      </c>
      <c r="BN232" s="337">
        <v>0</v>
      </c>
      <c r="BO232" s="337">
        <v>0</v>
      </c>
    </row>
    <row r="233" spans="1:67" s="333" customFormat="1" x14ac:dyDescent="0.25">
      <c r="A233" s="333" t="str">
        <f t="shared" si="37"/>
        <v>C-2502-1000-7-0-2-11-10</v>
      </c>
      <c r="B233" s="334" t="str">
        <f t="shared" si="26"/>
        <v>C</v>
      </c>
      <c r="C233" s="334" t="str">
        <f t="shared" si="27"/>
        <v>2502</v>
      </c>
      <c r="D233" s="334" t="str">
        <f t="shared" si="28"/>
        <v>1000</v>
      </c>
      <c r="E233" s="334" t="str">
        <f t="shared" si="29"/>
        <v>7</v>
      </c>
      <c r="F233" s="334" t="str">
        <f t="shared" si="35"/>
        <v>0</v>
      </c>
      <c r="G233" s="334" t="str">
        <f t="shared" si="36"/>
        <v>2</v>
      </c>
      <c r="H233" s="334" t="str">
        <f>+AB233</f>
        <v>11</v>
      </c>
      <c r="I233" s="334"/>
      <c r="J233" s="334"/>
      <c r="K233" s="334"/>
      <c r="M233" s="347"/>
      <c r="N233" s="1601" t="s">
        <v>120</v>
      </c>
      <c r="O233" s="1984"/>
      <c r="P233" s="1601" t="s">
        <v>355</v>
      </c>
      <c r="Q233" s="1984"/>
      <c r="R233" s="1601" t="s">
        <v>357</v>
      </c>
      <c r="S233" s="1984"/>
      <c r="T233" s="1601" t="s">
        <v>326</v>
      </c>
      <c r="U233" s="1984"/>
      <c r="V233" s="1601" t="s">
        <v>313</v>
      </c>
      <c r="W233" s="1984"/>
      <c r="X233" s="1984"/>
      <c r="Y233" s="1601" t="s">
        <v>315</v>
      </c>
      <c r="Z233" s="1984"/>
      <c r="AA233" s="1984"/>
      <c r="AB233" s="1601" t="s">
        <v>101</v>
      </c>
      <c r="AC233" s="1984"/>
      <c r="AD233" s="1601"/>
      <c r="AE233" s="1984"/>
      <c r="AF233" s="1607" t="s">
        <v>363</v>
      </c>
      <c r="AG233" s="1984"/>
      <c r="AH233" s="1984"/>
      <c r="AI233" s="1984"/>
      <c r="AJ233" s="1984"/>
      <c r="AK233" s="1984"/>
      <c r="AL233" s="1984"/>
      <c r="AM233" s="1984"/>
      <c r="AN233" s="1601" t="s">
        <v>306</v>
      </c>
      <c r="AO233" s="1984"/>
      <c r="AP233" s="1984"/>
      <c r="AQ233" s="1984"/>
      <c r="AR233" s="1984"/>
      <c r="AS233" s="1601" t="s">
        <v>307</v>
      </c>
      <c r="AT233" s="1984"/>
      <c r="AU233" s="1984"/>
      <c r="AV233" s="335" t="s">
        <v>86</v>
      </c>
      <c r="AW233" s="1606" t="s">
        <v>308</v>
      </c>
      <c r="AX233" s="1984"/>
      <c r="AY233" s="1984"/>
      <c r="AZ233" s="1984"/>
      <c r="BA233" s="1984"/>
      <c r="BB233" s="1984"/>
      <c r="BC233" s="337">
        <v>0</v>
      </c>
      <c r="BD233" s="337">
        <v>0</v>
      </c>
      <c r="BE233" s="337">
        <v>0</v>
      </c>
      <c r="BF233" s="337">
        <v>0</v>
      </c>
      <c r="BG233" s="337">
        <v>0</v>
      </c>
      <c r="BH233" s="337">
        <v>0</v>
      </c>
      <c r="BI233" s="337">
        <v>0</v>
      </c>
      <c r="BJ233" s="337">
        <v>0</v>
      </c>
      <c r="BK233" s="337">
        <v>0</v>
      </c>
      <c r="BL233" s="337">
        <v>0</v>
      </c>
      <c r="BM233" s="337">
        <v>0</v>
      </c>
      <c r="BN233" s="337">
        <v>0</v>
      </c>
      <c r="BO233" s="337">
        <v>0</v>
      </c>
    </row>
    <row r="234" spans="1:67" x14ac:dyDescent="0.25">
      <c r="B234" s="327" t="str">
        <f t="shared" si="26"/>
        <v>C</v>
      </c>
      <c r="C234" s="327" t="str">
        <f t="shared" si="27"/>
        <v>2599</v>
      </c>
      <c r="N234" s="1603" t="s">
        <v>120</v>
      </c>
      <c r="O234" s="1889"/>
      <c r="P234" s="1603" t="s">
        <v>370</v>
      </c>
      <c r="Q234" s="1889"/>
      <c r="R234" s="1603"/>
      <c r="S234" s="1889"/>
      <c r="T234" s="1603"/>
      <c r="U234" s="1889"/>
      <c r="V234" s="1603"/>
      <c r="W234" s="1889"/>
      <c r="X234" s="1889"/>
      <c r="Y234" s="1603"/>
      <c r="Z234" s="1889"/>
      <c r="AA234" s="1889"/>
      <c r="AB234" s="1603"/>
      <c r="AC234" s="1889"/>
      <c r="AD234" s="1603"/>
      <c r="AE234" s="1889"/>
      <c r="AF234" s="1605" t="s">
        <v>371</v>
      </c>
      <c r="AG234" s="1889"/>
      <c r="AH234" s="1889"/>
      <c r="AI234" s="1889"/>
      <c r="AJ234" s="1889"/>
      <c r="AK234" s="1889"/>
      <c r="AL234" s="1889"/>
      <c r="AM234" s="1889"/>
      <c r="AN234" s="1603" t="s">
        <v>306</v>
      </c>
      <c r="AO234" s="1889"/>
      <c r="AP234" s="1889"/>
      <c r="AQ234" s="1889"/>
      <c r="AR234" s="1889"/>
      <c r="AS234" s="1603" t="s">
        <v>307</v>
      </c>
      <c r="AT234" s="1889"/>
      <c r="AU234" s="1889"/>
      <c r="AV234" s="317" t="s">
        <v>86</v>
      </c>
      <c r="AW234" s="1604" t="s">
        <v>308</v>
      </c>
      <c r="AX234" s="1889"/>
      <c r="AY234" s="1889"/>
      <c r="AZ234" s="1889"/>
      <c r="BA234" s="1889"/>
      <c r="BB234" s="1889"/>
      <c r="BC234" s="318">
        <v>10875414179</v>
      </c>
      <c r="BD234" s="319">
        <v>0</v>
      </c>
      <c r="BE234" s="319">
        <v>0</v>
      </c>
      <c r="BF234" s="319">
        <v>0</v>
      </c>
      <c r="BG234" s="319">
        <v>0</v>
      </c>
      <c r="BH234" s="319">
        <v>0</v>
      </c>
      <c r="BI234" s="319">
        <v>0</v>
      </c>
      <c r="BJ234" s="319">
        <v>0</v>
      </c>
      <c r="BK234" s="319">
        <v>0</v>
      </c>
      <c r="BL234" s="319">
        <v>0</v>
      </c>
      <c r="BM234" s="319">
        <v>0</v>
      </c>
      <c r="BN234" s="319">
        <v>0</v>
      </c>
      <c r="BO234" s="319">
        <v>0</v>
      </c>
    </row>
    <row r="235" spans="1:67" x14ac:dyDescent="0.25">
      <c r="B235" s="327" t="str">
        <f t="shared" ref="B235:B240" si="38">+N235</f>
        <v>C</v>
      </c>
      <c r="C235" s="327" t="str">
        <f t="shared" ref="C235:C240" si="39">+P235</f>
        <v>2599</v>
      </c>
      <c r="N235" s="1603" t="s">
        <v>120</v>
      </c>
      <c r="O235" s="1889"/>
      <c r="P235" s="1603" t="s">
        <v>370</v>
      </c>
      <c r="Q235" s="1889"/>
      <c r="R235" s="1603"/>
      <c r="S235" s="1889"/>
      <c r="T235" s="1603"/>
      <c r="U235" s="1889"/>
      <c r="V235" s="1603"/>
      <c r="W235" s="1889"/>
      <c r="X235" s="1889"/>
      <c r="Y235" s="1603"/>
      <c r="Z235" s="1889"/>
      <c r="AA235" s="1889"/>
      <c r="AB235" s="1603"/>
      <c r="AC235" s="1889"/>
      <c r="AD235" s="1603"/>
      <c r="AE235" s="1889"/>
      <c r="AF235" s="1605" t="s">
        <v>371</v>
      </c>
      <c r="AG235" s="1889"/>
      <c r="AH235" s="1889"/>
      <c r="AI235" s="1889"/>
      <c r="AJ235" s="1889"/>
      <c r="AK235" s="1889"/>
      <c r="AL235" s="1889"/>
      <c r="AM235" s="1889"/>
      <c r="AN235" s="1603" t="s">
        <v>306</v>
      </c>
      <c r="AO235" s="1889"/>
      <c r="AP235" s="1889"/>
      <c r="AQ235" s="1889"/>
      <c r="AR235" s="1889"/>
      <c r="AS235" s="1603" t="s">
        <v>307</v>
      </c>
      <c r="AT235" s="1889"/>
      <c r="AU235" s="1889"/>
      <c r="AV235" s="317" t="s">
        <v>336</v>
      </c>
      <c r="AW235" s="1604" t="s">
        <v>354</v>
      </c>
      <c r="AX235" s="1889"/>
      <c r="AY235" s="1889"/>
      <c r="AZ235" s="1889"/>
      <c r="BA235" s="1889"/>
      <c r="BB235" s="1889"/>
      <c r="BC235" s="318">
        <v>9021085821</v>
      </c>
      <c r="BD235" s="319">
        <v>0</v>
      </c>
      <c r="BE235" s="319">
        <v>0</v>
      </c>
      <c r="BF235" s="319">
        <v>0</v>
      </c>
      <c r="BG235" s="319">
        <v>0</v>
      </c>
      <c r="BH235" s="319">
        <v>0</v>
      </c>
      <c r="BI235" s="319">
        <v>0</v>
      </c>
      <c r="BJ235" s="319">
        <v>0</v>
      </c>
      <c r="BK235" s="319">
        <v>0</v>
      </c>
      <c r="BL235" s="319">
        <v>0</v>
      </c>
      <c r="BM235" s="319">
        <v>0</v>
      </c>
      <c r="BN235" s="319">
        <v>0</v>
      </c>
      <c r="BO235" s="319">
        <v>0</v>
      </c>
    </row>
    <row r="236" spans="1:67" x14ac:dyDescent="0.25">
      <c r="B236" s="327" t="str">
        <f t="shared" si="38"/>
        <v>C</v>
      </c>
      <c r="C236" s="327" t="str">
        <f t="shared" si="39"/>
        <v>2599</v>
      </c>
      <c r="D236" s="327" t="str">
        <f>+R236</f>
        <v>1000</v>
      </c>
      <c r="E236" s="327">
        <f>+T236</f>
        <v>0</v>
      </c>
      <c r="N236" s="1603" t="s">
        <v>120</v>
      </c>
      <c r="O236" s="1889"/>
      <c r="P236" s="1603" t="s">
        <v>370</v>
      </c>
      <c r="Q236" s="1889"/>
      <c r="R236" s="1603" t="s">
        <v>357</v>
      </c>
      <c r="S236" s="1889"/>
      <c r="T236" s="1603"/>
      <c r="U236" s="1889"/>
      <c r="V236" s="1603"/>
      <c r="W236" s="1889"/>
      <c r="X236" s="1889"/>
      <c r="Y236" s="1603"/>
      <c r="Z236" s="1889"/>
      <c r="AA236" s="1889"/>
      <c r="AB236" s="1603"/>
      <c r="AC236" s="1889"/>
      <c r="AD236" s="1603"/>
      <c r="AE236" s="1889"/>
      <c r="AF236" s="1605" t="s">
        <v>358</v>
      </c>
      <c r="AG236" s="1889"/>
      <c r="AH236" s="1889"/>
      <c r="AI236" s="1889"/>
      <c r="AJ236" s="1889"/>
      <c r="AK236" s="1889"/>
      <c r="AL236" s="1889"/>
      <c r="AM236" s="1889"/>
      <c r="AN236" s="1603" t="s">
        <v>306</v>
      </c>
      <c r="AO236" s="1889"/>
      <c r="AP236" s="1889"/>
      <c r="AQ236" s="1889"/>
      <c r="AR236" s="1889"/>
      <c r="AS236" s="1603" t="s">
        <v>307</v>
      </c>
      <c r="AT236" s="1889"/>
      <c r="AU236" s="1889"/>
      <c r="AV236" s="317" t="s">
        <v>86</v>
      </c>
      <c r="AW236" s="1604" t="s">
        <v>308</v>
      </c>
      <c r="AX236" s="1889"/>
      <c r="AY236" s="1889"/>
      <c r="AZ236" s="1889"/>
      <c r="BA236" s="1889"/>
      <c r="BB236" s="1889"/>
      <c r="BC236" s="318">
        <v>10875414179</v>
      </c>
      <c r="BD236" s="319">
        <v>0</v>
      </c>
      <c r="BE236" s="319">
        <v>0</v>
      </c>
      <c r="BF236" s="319">
        <v>0</v>
      </c>
      <c r="BG236" s="319">
        <v>0</v>
      </c>
      <c r="BH236" s="319">
        <v>0</v>
      </c>
      <c r="BI236" s="319">
        <v>0</v>
      </c>
      <c r="BJ236" s="319">
        <v>0</v>
      </c>
      <c r="BK236" s="319">
        <v>0</v>
      </c>
      <c r="BL236" s="319">
        <v>0</v>
      </c>
      <c r="BM236" s="319">
        <v>0</v>
      </c>
      <c r="BN236" s="319">
        <v>0</v>
      </c>
      <c r="BO236" s="319">
        <v>0</v>
      </c>
    </row>
    <row r="237" spans="1:67" x14ac:dyDescent="0.25">
      <c r="B237" s="327" t="str">
        <f t="shared" si="38"/>
        <v>C</v>
      </c>
      <c r="C237" s="327" t="str">
        <f t="shared" si="39"/>
        <v>2599</v>
      </c>
      <c r="D237" s="327" t="str">
        <f>+R237</f>
        <v>1000</v>
      </c>
      <c r="E237" s="327">
        <f>+T237</f>
        <v>0</v>
      </c>
      <c r="N237" s="1603" t="s">
        <v>120</v>
      </c>
      <c r="O237" s="1889"/>
      <c r="P237" s="1603" t="s">
        <v>370</v>
      </c>
      <c r="Q237" s="1889"/>
      <c r="R237" s="1603" t="s">
        <v>357</v>
      </c>
      <c r="S237" s="1889"/>
      <c r="T237" s="1603"/>
      <c r="U237" s="1889"/>
      <c r="V237" s="1603"/>
      <c r="W237" s="1889"/>
      <c r="X237" s="1889"/>
      <c r="Y237" s="1603"/>
      <c r="Z237" s="1889"/>
      <c r="AA237" s="1889"/>
      <c r="AB237" s="1603"/>
      <c r="AC237" s="1889"/>
      <c r="AD237" s="1603"/>
      <c r="AE237" s="1889"/>
      <c r="AF237" s="1605" t="s">
        <v>358</v>
      </c>
      <c r="AG237" s="1889"/>
      <c r="AH237" s="1889"/>
      <c r="AI237" s="1889"/>
      <c r="AJ237" s="1889"/>
      <c r="AK237" s="1889"/>
      <c r="AL237" s="1889"/>
      <c r="AM237" s="1889"/>
      <c r="AN237" s="1603" t="s">
        <v>306</v>
      </c>
      <c r="AO237" s="1889"/>
      <c r="AP237" s="1889"/>
      <c r="AQ237" s="1889"/>
      <c r="AR237" s="1889"/>
      <c r="AS237" s="1603" t="s">
        <v>307</v>
      </c>
      <c r="AT237" s="1889"/>
      <c r="AU237" s="1889"/>
      <c r="AV237" s="317" t="s">
        <v>336</v>
      </c>
      <c r="AW237" s="1604" t="s">
        <v>354</v>
      </c>
      <c r="AX237" s="1889"/>
      <c r="AY237" s="1889"/>
      <c r="AZ237" s="1889"/>
      <c r="BA237" s="1889"/>
      <c r="BB237" s="1889"/>
      <c r="BC237" s="318">
        <v>9021085821</v>
      </c>
      <c r="BD237" s="319">
        <v>0</v>
      </c>
      <c r="BE237" s="319">
        <v>0</v>
      </c>
      <c r="BF237" s="319">
        <v>0</v>
      </c>
      <c r="BG237" s="319">
        <v>0</v>
      </c>
      <c r="BH237" s="319">
        <v>0</v>
      </c>
      <c r="BI237" s="319">
        <v>0</v>
      </c>
      <c r="BJ237" s="319">
        <v>0</v>
      </c>
      <c r="BK237" s="319">
        <v>0</v>
      </c>
      <c r="BL237" s="319">
        <v>0</v>
      </c>
      <c r="BM237" s="319">
        <v>0</v>
      </c>
      <c r="BN237" s="319">
        <v>0</v>
      </c>
      <c r="BO237" s="319">
        <v>0</v>
      </c>
    </row>
    <row r="238" spans="1:67" s="333" customFormat="1" x14ac:dyDescent="0.25">
      <c r="A238" s="333" t="str">
        <f>+B238&amp;"-"&amp;C238&amp;"-"&amp;D238&amp;"-"&amp;E238&amp;"-"&amp;F238&amp;"-"&amp;G238&amp;"-"&amp;H238&amp;"-"&amp;AV238</f>
        <v>C-2599-1000-1----10</v>
      </c>
      <c r="B238" s="334" t="str">
        <f t="shared" si="38"/>
        <v>C</v>
      </c>
      <c r="C238" s="334" t="str">
        <f t="shared" si="39"/>
        <v>2599</v>
      </c>
      <c r="D238" s="334" t="str">
        <f>+R238</f>
        <v>1000</v>
      </c>
      <c r="E238" s="334" t="str">
        <f>+T238</f>
        <v>1</v>
      </c>
      <c r="F238" s="334"/>
      <c r="G238" s="334"/>
      <c r="H238" s="334"/>
      <c r="I238" s="334"/>
      <c r="J238" s="334"/>
      <c r="K238" s="334"/>
      <c r="M238" s="347"/>
      <c r="N238" s="1601" t="s">
        <v>120</v>
      </c>
      <c r="O238" s="1984"/>
      <c r="P238" s="1601" t="s">
        <v>370</v>
      </c>
      <c r="Q238" s="1984"/>
      <c r="R238" s="1601" t="s">
        <v>357</v>
      </c>
      <c r="S238" s="1984"/>
      <c r="T238" s="1601" t="s">
        <v>312</v>
      </c>
      <c r="U238" s="1984"/>
      <c r="V238" s="1601"/>
      <c r="W238" s="1984"/>
      <c r="X238" s="1984"/>
      <c r="Y238" s="1601"/>
      <c r="Z238" s="1984"/>
      <c r="AA238" s="1984"/>
      <c r="AB238" s="1601"/>
      <c r="AC238" s="1984"/>
      <c r="AD238" s="1601"/>
      <c r="AE238" s="1984"/>
      <c r="AF238" s="1607" t="s">
        <v>209</v>
      </c>
      <c r="AG238" s="1984"/>
      <c r="AH238" s="1984"/>
      <c r="AI238" s="1984"/>
      <c r="AJ238" s="1984"/>
      <c r="AK238" s="1984"/>
      <c r="AL238" s="1984"/>
      <c r="AM238" s="1984"/>
      <c r="AN238" s="1601" t="s">
        <v>306</v>
      </c>
      <c r="AO238" s="1984"/>
      <c r="AP238" s="1984"/>
      <c r="AQ238" s="1984"/>
      <c r="AR238" s="1984"/>
      <c r="AS238" s="1601" t="s">
        <v>307</v>
      </c>
      <c r="AT238" s="1984"/>
      <c r="AU238" s="1984"/>
      <c r="AV238" s="335" t="s">
        <v>86</v>
      </c>
      <c r="AW238" s="1606" t="s">
        <v>308</v>
      </c>
      <c r="AX238" s="1984"/>
      <c r="AY238" s="1984"/>
      <c r="AZ238" s="1984"/>
      <c r="BA238" s="1984"/>
      <c r="BB238" s="1984"/>
      <c r="BC238" s="336">
        <v>10875414179</v>
      </c>
      <c r="BD238" s="337">
        <v>0</v>
      </c>
      <c r="BE238" s="337">
        <v>0</v>
      </c>
      <c r="BF238" s="337">
        <v>0</v>
      </c>
      <c r="BG238" s="337">
        <v>0</v>
      </c>
      <c r="BH238" s="337">
        <v>0</v>
      </c>
      <c r="BI238" s="337">
        <v>0</v>
      </c>
      <c r="BJ238" s="337">
        <v>0</v>
      </c>
      <c r="BK238" s="337">
        <v>0</v>
      </c>
      <c r="BL238" s="337">
        <v>0</v>
      </c>
      <c r="BM238" s="337">
        <v>0</v>
      </c>
      <c r="BN238" s="337">
        <v>0</v>
      </c>
      <c r="BO238" s="337">
        <v>0</v>
      </c>
    </row>
    <row r="239" spans="1:67" s="333" customFormat="1" x14ac:dyDescent="0.25">
      <c r="A239" s="333" t="str">
        <f>+B239&amp;"-"&amp;C239&amp;"-"&amp;D239&amp;"-"&amp;E239&amp;"-"&amp;F239&amp;"-"&amp;G239&amp;"-"&amp;H239&amp;"-"&amp;AV239</f>
        <v>C-2599-1000-1----13</v>
      </c>
      <c r="B239" s="334" t="str">
        <f t="shared" si="38"/>
        <v>C</v>
      </c>
      <c r="C239" s="334" t="str">
        <f t="shared" si="39"/>
        <v>2599</v>
      </c>
      <c r="D239" s="334" t="str">
        <f>+R239</f>
        <v>1000</v>
      </c>
      <c r="E239" s="334" t="str">
        <f>+T239</f>
        <v>1</v>
      </c>
      <c r="F239" s="334"/>
      <c r="G239" s="334"/>
      <c r="H239" s="334"/>
      <c r="I239" s="334"/>
      <c r="J239" s="334"/>
      <c r="K239" s="334"/>
      <c r="M239" s="347"/>
      <c r="N239" s="1601" t="s">
        <v>120</v>
      </c>
      <c r="O239" s="1984"/>
      <c r="P239" s="1601" t="s">
        <v>370</v>
      </c>
      <c r="Q239" s="1984"/>
      <c r="R239" s="1601" t="s">
        <v>357</v>
      </c>
      <c r="S239" s="1984"/>
      <c r="T239" s="1601" t="s">
        <v>312</v>
      </c>
      <c r="U239" s="1984"/>
      <c r="V239" s="1601"/>
      <c r="W239" s="1984"/>
      <c r="X239" s="1984"/>
      <c r="Y239" s="1601"/>
      <c r="Z239" s="1984"/>
      <c r="AA239" s="1984"/>
      <c r="AB239" s="1601"/>
      <c r="AC239" s="1984"/>
      <c r="AD239" s="1601"/>
      <c r="AE239" s="1984"/>
      <c r="AF239" s="1607" t="s">
        <v>209</v>
      </c>
      <c r="AG239" s="1984"/>
      <c r="AH239" s="1984"/>
      <c r="AI239" s="1984"/>
      <c r="AJ239" s="1984"/>
      <c r="AK239" s="1984"/>
      <c r="AL239" s="1984"/>
      <c r="AM239" s="1984"/>
      <c r="AN239" s="1601" t="s">
        <v>306</v>
      </c>
      <c r="AO239" s="1984"/>
      <c r="AP239" s="1984"/>
      <c r="AQ239" s="1984"/>
      <c r="AR239" s="1984"/>
      <c r="AS239" s="1601" t="s">
        <v>307</v>
      </c>
      <c r="AT239" s="1984"/>
      <c r="AU239" s="1984"/>
      <c r="AV239" s="335" t="s">
        <v>336</v>
      </c>
      <c r="AW239" s="1606" t="s">
        <v>354</v>
      </c>
      <c r="AX239" s="1984"/>
      <c r="AY239" s="1984"/>
      <c r="AZ239" s="1984"/>
      <c r="BA239" s="1984"/>
      <c r="BB239" s="1984"/>
      <c r="BC239" s="336">
        <v>9021085821</v>
      </c>
      <c r="BD239" s="337">
        <v>0</v>
      </c>
      <c r="BE239" s="337">
        <v>0</v>
      </c>
      <c r="BF239" s="337">
        <v>0</v>
      </c>
      <c r="BG239" s="337">
        <v>0</v>
      </c>
      <c r="BH239" s="337">
        <v>0</v>
      </c>
      <c r="BI239" s="337">
        <v>0</v>
      </c>
      <c r="BJ239" s="337">
        <v>0</v>
      </c>
      <c r="BK239" s="337">
        <v>0</v>
      </c>
      <c r="BL239" s="337">
        <v>0</v>
      </c>
      <c r="BM239" s="337">
        <v>0</v>
      </c>
      <c r="BN239" s="337">
        <v>0</v>
      </c>
      <c r="BO239" s="337">
        <v>0</v>
      </c>
    </row>
    <row r="240" spans="1:67" x14ac:dyDescent="0.25">
      <c r="B240" s="327" t="str">
        <f t="shared" si="38"/>
        <v/>
      </c>
      <c r="C240" s="327" t="str">
        <f t="shared" si="39"/>
        <v/>
      </c>
      <c r="D240" s="327" t="str">
        <f>+R240</f>
        <v/>
      </c>
      <c r="E240" s="327" t="str">
        <f>+T240</f>
        <v/>
      </c>
      <c r="F240" s="328" t="s">
        <v>269</v>
      </c>
      <c r="G240" s="328" t="s">
        <v>269</v>
      </c>
      <c r="H240" s="327" t="str">
        <f>+AB240</f>
        <v/>
      </c>
      <c r="I240" s="328" t="s">
        <v>269</v>
      </c>
      <c r="J240" s="328" t="s">
        <v>269</v>
      </c>
      <c r="K240" s="328" t="s">
        <v>269</v>
      </c>
      <c r="L240" s="323" t="s">
        <v>269</v>
      </c>
      <c r="M240" s="350" t="s">
        <v>269</v>
      </c>
      <c r="N240" s="323" t="s">
        <v>269</v>
      </c>
      <c r="O240" s="323" t="s">
        <v>269</v>
      </c>
      <c r="P240" s="323" t="s">
        <v>269</v>
      </c>
      <c r="Q240" s="323" t="s">
        <v>269</v>
      </c>
      <c r="R240" s="323" t="s">
        <v>269</v>
      </c>
      <c r="S240" s="323" t="s">
        <v>269</v>
      </c>
      <c r="T240" s="323" t="s">
        <v>269</v>
      </c>
      <c r="U240" s="323" t="s">
        <v>269</v>
      </c>
      <c r="V240" s="323" t="s">
        <v>269</v>
      </c>
      <c r="W240" s="1888" t="s">
        <v>269</v>
      </c>
      <c r="X240" s="1889"/>
      <c r="Y240" s="1888" t="s">
        <v>269</v>
      </c>
      <c r="Z240" s="1889"/>
      <c r="AA240" s="323" t="s">
        <v>269</v>
      </c>
      <c r="AB240" s="323" t="s">
        <v>269</v>
      </c>
      <c r="AC240" s="323" t="s">
        <v>269</v>
      </c>
      <c r="AD240" s="323" t="s">
        <v>269</v>
      </c>
      <c r="AE240" s="323" t="s">
        <v>269</v>
      </c>
      <c r="AF240" s="323" t="s">
        <v>269</v>
      </c>
      <c r="AG240" s="323" t="s">
        <v>269</v>
      </c>
      <c r="AH240" s="323" t="s">
        <v>269</v>
      </c>
      <c r="AI240" s="323" t="s">
        <v>269</v>
      </c>
      <c r="AJ240" s="323" t="s">
        <v>269</v>
      </c>
      <c r="AK240" s="323" t="s">
        <v>269</v>
      </c>
      <c r="AL240" s="323" t="s">
        <v>269</v>
      </c>
      <c r="AM240" s="323" t="s">
        <v>269</v>
      </c>
      <c r="AN240" s="1888" t="s">
        <v>269</v>
      </c>
      <c r="AO240" s="1889"/>
      <c r="AP240" s="1888" t="s">
        <v>269</v>
      </c>
      <c r="AQ240" s="1889"/>
      <c r="AR240" s="323" t="s">
        <v>269</v>
      </c>
      <c r="AS240" s="323" t="s">
        <v>269</v>
      </c>
      <c r="AT240" s="323" t="s">
        <v>269</v>
      </c>
      <c r="AU240" s="323" t="s">
        <v>269</v>
      </c>
      <c r="AV240" s="323" t="s">
        <v>269</v>
      </c>
      <c r="AW240" s="323" t="s">
        <v>269</v>
      </c>
      <c r="AX240" s="323" t="s">
        <v>269</v>
      </c>
      <c r="AY240" s="323" t="s">
        <v>269</v>
      </c>
      <c r="AZ240" s="1888" t="s">
        <v>269</v>
      </c>
      <c r="BA240" s="1889"/>
      <c r="BB240" s="1889"/>
      <c r="BC240" s="323" t="s">
        <v>269</v>
      </c>
      <c r="BD240" s="323" t="s">
        <v>269</v>
      </c>
      <c r="BE240" s="323" t="s">
        <v>269</v>
      </c>
      <c r="BF240" s="323" t="s">
        <v>269</v>
      </c>
      <c r="BG240" s="323" t="s">
        <v>269</v>
      </c>
      <c r="BH240" s="323" t="s">
        <v>269</v>
      </c>
      <c r="BI240" s="323" t="s">
        <v>269</v>
      </c>
      <c r="BJ240" s="323" t="s">
        <v>269</v>
      </c>
      <c r="BK240" s="323" t="s">
        <v>269</v>
      </c>
      <c r="BL240" s="323" t="s">
        <v>269</v>
      </c>
      <c r="BM240" s="323" t="s">
        <v>269</v>
      </c>
      <c r="BN240" s="323" t="s">
        <v>269</v>
      </c>
      <c r="BO240" s="323" t="s">
        <v>269</v>
      </c>
    </row>
    <row r="241" spans="2:67" x14ac:dyDescent="0.25">
      <c r="B241" s="328" t="s">
        <v>269</v>
      </c>
      <c r="C241" s="328" t="s">
        <v>269</v>
      </c>
      <c r="D241" s="328" t="s">
        <v>269</v>
      </c>
      <c r="E241" s="328" t="s">
        <v>269</v>
      </c>
      <c r="F241" s="328" t="s">
        <v>269</v>
      </c>
      <c r="G241" s="328" t="s">
        <v>269</v>
      </c>
      <c r="H241" s="327" t="str">
        <f>+AB241</f>
        <v/>
      </c>
      <c r="I241" s="328" t="s">
        <v>269</v>
      </c>
      <c r="J241" s="328" t="s">
        <v>269</v>
      </c>
      <c r="K241" s="328" t="s">
        <v>269</v>
      </c>
      <c r="L241" s="323" t="s">
        <v>269</v>
      </c>
      <c r="M241" s="350" t="s">
        <v>269</v>
      </c>
      <c r="N241" s="323" t="s">
        <v>269</v>
      </c>
      <c r="O241" s="323" t="s">
        <v>269</v>
      </c>
      <c r="P241" s="323" t="s">
        <v>269</v>
      </c>
      <c r="Q241" s="323" t="s">
        <v>269</v>
      </c>
      <c r="R241" s="323" t="s">
        <v>269</v>
      </c>
      <c r="S241" s="323" t="s">
        <v>269</v>
      </c>
      <c r="T241" s="323" t="s">
        <v>269</v>
      </c>
      <c r="U241" s="323" t="s">
        <v>269</v>
      </c>
      <c r="V241" s="323" t="s">
        <v>269</v>
      </c>
      <c r="W241" s="1888" t="s">
        <v>269</v>
      </c>
      <c r="X241" s="1889"/>
      <c r="Y241" s="1888" t="s">
        <v>269</v>
      </c>
      <c r="Z241" s="1889"/>
      <c r="AA241" s="323" t="s">
        <v>269</v>
      </c>
      <c r="AB241" s="323" t="s">
        <v>269</v>
      </c>
      <c r="AC241" s="323" t="s">
        <v>269</v>
      </c>
      <c r="AD241" s="323" t="s">
        <v>269</v>
      </c>
      <c r="AE241" s="323" t="s">
        <v>269</v>
      </c>
      <c r="AF241" s="323" t="s">
        <v>269</v>
      </c>
      <c r="AG241" s="323" t="s">
        <v>269</v>
      </c>
      <c r="AH241" s="323" t="s">
        <v>269</v>
      </c>
      <c r="AI241" s="323" t="s">
        <v>269</v>
      </c>
      <c r="AJ241" s="323" t="s">
        <v>269</v>
      </c>
      <c r="AK241" s="323" t="s">
        <v>269</v>
      </c>
      <c r="AL241" s="323" t="s">
        <v>269</v>
      </c>
      <c r="AM241" s="323" t="s">
        <v>269</v>
      </c>
      <c r="AN241" s="1888" t="s">
        <v>269</v>
      </c>
      <c r="AO241" s="1889"/>
      <c r="AP241" s="1888" t="s">
        <v>269</v>
      </c>
      <c r="AQ241" s="1889"/>
      <c r="AR241" s="323" t="s">
        <v>269</v>
      </c>
      <c r="AS241" s="323" t="s">
        <v>269</v>
      </c>
      <c r="AT241" s="323" t="s">
        <v>269</v>
      </c>
      <c r="AU241" s="323" t="s">
        <v>269</v>
      </c>
      <c r="AV241" s="323" t="s">
        <v>269</v>
      </c>
      <c r="AW241" s="323" t="s">
        <v>269</v>
      </c>
      <c r="AX241" s="323" t="s">
        <v>269</v>
      </c>
      <c r="AY241" s="323" t="s">
        <v>269</v>
      </c>
      <c r="AZ241" s="1888" t="s">
        <v>269</v>
      </c>
      <c r="BA241" s="1889"/>
      <c r="BB241" s="1889"/>
      <c r="BC241" s="323" t="s">
        <v>269</v>
      </c>
      <c r="BD241" s="323" t="s">
        <v>269</v>
      </c>
      <c r="BE241" s="323" t="s">
        <v>269</v>
      </c>
      <c r="BF241" s="323" t="s">
        <v>269</v>
      </c>
      <c r="BG241" s="323" t="s">
        <v>269</v>
      </c>
      <c r="BH241" s="323" t="s">
        <v>269</v>
      </c>
      <c r="BI241" s="323" t="s">
        <v>269</v>
      </c>
      <c r="BJ241" s="323" t="s">
        <v>269</v>
      </c>
      <c r="BK241" s="323" t="s">
        <v>269</v>
      </c>
      <c r="BL241" s="323" t="s">
        <v>269</v>
      </c>
      <c r="BM241" s="323" t="s">
        <v>269</v>
      </c>
      <c r="BN241" s="323" t="s">
        <v>269</v>
      </c>
      <c r="BO241" s="323" t="s">
        <v>269</v>
      </c>
    </row>
  </sheetData>
  <autoFilter ref="A17:BO246">
    <filterColumn colId="13" showButton="0"/>
    <filterColumn colId="15" showButton="0"/>
    <filterColumn colId="17" showButton="0"/>
    <filterColumn colId="19" showButton="0"/>
    <filterColumn colId="21" showButton="0"/>
    <filterColumn colId="22" showButton="0"/>
    <filterColumn colId="24" showButton="0"/>
    <filterColumn colId="25" showButton="0"/>
    <filterColumn colId="27" showButton="0"/>
    <filterColumn colId="29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  <filterColumn colId="39" showButton="0"/>
    <filterColumn colId="40" showButton="0"/>
    <filterColumn colId="41" showButton="0"/>
    <filterColumn colId="42" showButton="0"/>
    <filterColumn colId="44" showButton="0"/>
    <filterColumn colId="45" showButton="0"/>
    <filterColumn colId="48" showButton="0"/>
    <filterColumn colId="49" showButton="0"/>
    <filterColumn colId="50" showButton="0"/>
    <filterColumn colId="51" showButton="0"/>
    <filterColumn colId="52" showButton="0"/>
  </autoFilter>
  <mergeCells count="2704">
    <mergeCell ref="N2:W6"/>
    <mergeCell ref="Z3:AN5"/>
    <mergeCell ref="AQ3:AZ3"/>
    <mergeCell ref="BB3:BF3"/>
    <mergeCell ref="AQ5:AZ7"/>
    <mergeCell ref="BB5:BF7"/>
    <mergeCell ref="N15:S15"/>
    <mergeCell ref="T15:AT15"/>
    <mergeCell ref="AZ15:BB15"/>
    <mergeCell ref="N17:O17"/>
    <mergeCell ref="P17:Q17"/>
    <mergeCell ref="R17:S17"/>
    <mergeCell ref="T17:U17"/>
    <mergeCell ref="V17:X17"/>
    <mergeCell ref="AQ9:AZ9"/>
    <mergeCell ref="BB9:BF9"/>
    <mergeCell ref="N14:R14"/>
    <mergeCell ref="S14:U14"/>
    <mergeCell ref="V14:AC14"/>
    <mergeCell ref="AD14:AJ14"/>
    <mergeCell ref="AK14:AQ14"/>
    <mergeCell ref="AR14:AW14"/>
    <mergeCell ref="AZ14:BB14"/>
    <mergeCell ref="AN18:AR18"/>
    <mergeCell ref="AS18:AU18"/>
    <mergeCell ref="AW18:BB18"/>
    <mergeCell ref="N19:O19"/>
    <mergeCell ref="P19:Q19"/>
    <mergeCell ref="R19:S19"/>
    <mergeCell ref="T19:U19"/>
    <mergeCell ref="V19:X19"/>
    <mergeCell ref="Y19:AA19"/>
    <mergeCell ref="AB19:AC19"/>
    <mergeCell ref="AW17:BB17"/>
    <mergeCell ref="N18:O18"/>
    <mergeCell ref="P18:Q18"/>
    <mergeCell ref="R18:S18"/>
    <mergeCell ref="T18:U18"/>
    <mergeCell ref="V18:X18"/>
    <mergeCell ref="Y18:AA18"/>
    <mergeCell ref="AB18:AC18"/>
    <mergeCell ref="AD18:AE18"/>
    <mergeCell ref="AF18:AM18"/>
    <mergeCell ref="Y17:AA17"/>
    <mergeCell ref="AB17:AC17"/>
    <mergeCell ref="AD17:AE17"/>
    <mergeCell ref="AF17:AM17"/>
    <mergeCell ref="AN17:AR17"/>
    <mergeCell ref="AS17:AU17"/>
    <mergeCell ref="AW20:BB20"/>
    <mergeCell ref="N21:O21"/>
    <mergeCell ref="P21:Q21"/>
    <mergeCell ref="R21:S21"/>
    <mergeCell ref="T21:U21"/>
    <mergeCell ref="V21:X21"/>
    <mergeCell ref="Y21:AA21"/>
    <mergeCell ref="AB21:AC21"/>
    <mergeCell ref="AD21:AE21"/>
    <mergeCell ref="AF21:AM21"/>
    <mergeCell ref="Y20:AA20"/>
    <mergeCell ref="AB20:AC20"/>
    <mergeCell ref="AD20:AE20"/>
    <mergeCell ref="AF20:AM20"/>
    <mergeCell ref="AN20:AR20"/>
    <mergeCell ref="AS20:AU20"/>
    <mergeCell ref="AD19:AE19"/>
    <mergeCell ref="AF19:AM19"/>
    <mergeCell ref="AN19:AR19"/>
    <mergeCell ref="AS19:AU19"/>
    <mergeCell ref="AW19:BB19"/>
    <mergeCell ref="N20:O20"/>
    <mergeCell ref="P20:Q20"/>
    <mergeCell ref="R20:S20"/>
    <mergeCell ref="T20:U20"/>
    <mergeCell ref="V20:X20"/>
    <mergeCell ref="AD22:AE22"/>
    <mergeCell ref="AF22:AM22"/>
    <mergeCell ref="AN22:AR22"/>
    <mergeCell ref="AS22:AU22"/>
    <mergeCell ref="AW22:BB22"/>
    <mergeCell ref="N23:O23"/>
    <mergeCell ref="P23:Q23"/>
    <mergeCell ref="R23:S23"/>
    <mergeCell ref="T23:U23"/>
    <mergeCell ref="V23:X23"/>
    <mergeCell ref="AN21:AR21"/>
    <mergeCell ref="AS21:AU21"/>
    <mergeCell ref="AW21:BB21"/>
    <mergeCell ref="N22:O22"/>
    <mergeCell ref="P22:Q22"/>
    <mergeCell ref="R22:S22"/>
    <mergeCell ref="T22:U22"/>
    <mergeCell ref="V22:X22"/>
    <mergeCell ref="Y22:AA22"/>
    <mergeCell ref="AB22:AC22"/>
    <mergeCell ref="AN24:AR24"/>
    <mergeCell ref="AS24:AU24"/>
    <mergeCell ref="AW24:BB24"/>
    <mergeCell ref="N25:O25"/>
    <mergeCell ref="P25:Q25"/>
    <mergeCell ref="R25:S25"/>
    <mergeCell ref="T25:U25"/>
    <mergeCell ref="V25:X25"/>
    <mergeCell ref="Y25:AA25"/>
    <mergeCell ref="AB25:AC25"/>
    <mergeCell ref="AW23:BB23"/>
    <mergeCell ref="N24:O24"/>
    <mergeCell ref="P24:Q24"/>
    <mergeCell ref="R24:S24"/>
    <mergeCell ref="T24:U24"/>
    <mergeCell ref="V24:X24"/>
    <mergeCell ref="Y24:AA24"/>
    <mergeCell ref="AB24:AC24"/>
    <mergeCell ref="AD24:AE24"/>
    <mergeCell ref="AF24:AM24"/>
    <mergeCell ref="Y23:AA23"/>
    <mergeCell ref="AB23:AC23"/>
    <mergeCell ref="AD23:AE23"/>
    <mergeCell ref="AF23:AM23"/>
    <mergeCell ref="AN23:AR23"/>
    <mergeCell ref="AS23:AU23"/>
    <mergeCell ref="AW26:BB26"/>
    <mergeCell ref="N27:O27"/>
    <mergeCell ref="P27:Q27"/>
    <mergeCell ref="R27:S27"/>
    <mergeCell ref="T27:U27"/>
    <mergeCell ref="V27:X27"/>
    <mergeCell ref="Y27:AA27"/>
    <mergeCell ref="AB27:AC27"/>
    <mergeCell ref="AD27:AE27"/>
    <mergeCell ref="AF27:AM27"/>
    <mergeCell ref="Y26:AA26"/>
    <mergeCell ref="AB26:AC26"/>
    <mergeCell ref="AD26:AE26"/>
    <mergeCell ref="AF26:AM26"/>
    <mergeCell ref="AN26:AR26"/>
    <mergeCell ref="AS26:AU26"/>
    <mergeCell ref="AD25:AE25"/>
    <mergeCell ref="AF25:AM25"/>
    <mergeCell ref="AN25:AR25"/>
    <mergeCell ref="AS25:AU25"/>
    <mergeCell ref="AW25:BB25"/>
    <mergeCell ref="N26:O26"/>
    <mergeCell ref="P26:Q26"/>
    <mergeCell ref="R26:S26"/>
    <mergeCell ref="T26:U26"/>
    <mergeCell ref="V26:X26"/>
    <mergeCell ref="AD28:AE28"/>
    <mergeCell ref="AF28:AM28"/>
    <mergeCell ref="AN28:AR28"/>
    <mergeCell ref="AS28:AU28"/>
    <mergeCell ref="AW28:BB28"/>
    <mergeCell ref="N29:O29"/>
    <mergeCell ref="P29:Q29"/>
    <mergeCell ref="R29:S29"/>
    <mergeCell ref="T29:U29"/>
    <mergeCell ref="V29:X29"/>
    <mergeCell ref="AN27:AR27"/>
    <mergeCell ref="AS27:AU27"/>
    <mergeCell ref="AW27:BB27"/>
    <mergeCell ref="N28:O28"/>
    <mergeCell ref="P28:Q28"/>
    <mergeCell ref="R28:S28"/>
    <mergeCell ref="T28:U28"/>
    <mergeCell ref="V28:X28"/>
    <mergeCell ref="Y28:AA28"/>
    <mergeCell ref="AB28:AC28"/>
    <mergeCell ref="AN30:AR30"/>
    <mergeCell ref="AS30:AU30"/>
    <mergeCell ref="AW30:BB30"/>
    <mergeCell ref="N31:O31"/>
    <mergeCell ref="P31:Q31"/>
    <mergeCell ref="R31:S31"/>
    <mergeCell ref="T31:U31"/>
    <mergeCell ref="V31:X31"/>
    <mergeCell ref="Y31:AA31"/>
    <mergeCell ref="AB31:AC31"/>
    <mergeCell ref="AW29:BB29"/>
    <mergeCell ref="N30:O30"/>
    <mergeCell ref="P30:Q30"/>
    <mergeCell ref="R30:S30"/>
    <mergeCell ref="T30:U30"/>
    <mergeCell ref="V30:X30"/>
    <mergeCell ref="Y30:AA30"/>
    <mergeCell ref="AB30:AC30"/>
    <mergeCell ref="AD30:AE30"/>
    <mergeCell ref="AF30:AM30"/>
    <mergeCell ref="Y29:AA29"/>
    <mergeCell ref="AB29:AC29"/>
    <mergeCell ref="AD29:AE29"/>
    <mergeCell ref="AF29:AM29"/>
    <mergeCell ref="AN29:AR29"/>
    <mergeCell ref="AS29:AU29"/>
    <mergeCell ref="AW32:BB32"/>
    <mergeCell ref="N33:O33"/>
    <mergeCell ref="P33:Q33"/>
    <mergeCell ref="R33:S33"/>
    <mergeCell ref="T33:U33"/>
    <mergeCell ref="V33:X33"/>
    <mergeCell ref="Y33:AA33"/>
    <mergeCell ref="AB33:AC33"/>
    <mergeCell ref="AD33:AE33"/>
    <mergeCell ref="AF33:AM33"/>
    <mergeCell ref="Y32:AA32"/>
    <mergeCell ref="AB32:AC32"/>
    <mergeCell ref="AD32:AE32"/>
    <mergeCell ref="AF32:AM32"/>
    <mergeCell ref="AN32:AR32"/>
    <mergeCell ref="AS32:AU32"/>
    <mergeCell ref="AD31:AE31"/>
    <mergeCell ref="AF31:AM31"/>
    <mergeCell ref="AN31:AR31"/>
    <mergeCell ref="AS31:AU31"/>
    <mergeCell ref="AW31:BB31"/>
    <mergeCell ref="N32:O32"/>
    <mergeCell ref="P32:Q32"/>
    <mergeCell ref="R32:S32"/>
    <mergeCell ref="T32:U32"/>
    <mergeCell ref="V32:X32"/>
    <mergeCell ref="AD34:AE34"/>
    <mergeCell ref="AF34:AM34"/>
    <mergeCell ref="AN34:AR34"/>
    <mergeCell ref="AS34:AU34"/>
    <mergeCell ref="AW34:BB34"/>
    <mergeCell ref="N35:O35"/>
    <mergeCell ref="P35:Q35"/>
    <mergeCell ref="R35:S35"/>
    <mergeCell ref="T35:U35"/>
    <mergeCell ref="V35:X35"/>
    <mergeCell ref="AN33:AR33"/>
    <mergeCell ref="AS33:AU33"/>
    <mergeCell ref="AW33:BB33"/>
    <mergeCell ref="N34:O34"/>
    <mergeCell ref="P34:Q34"/>
    <mergeCell ref="R34:S34"/>
    <mergeCell ref="T34:U34"/>
    <mergeCell ref="V34:X34"/>
    <mergeCell ref="Y34:AA34"/>
    <mergeCell ref="AB34:AC34"/>
    <mergeCell ref="AN36:AR36"/>
    <mergeCell ref="AS36:AU36"/>
    <mergeCell ref="AW36:BB36"/>
    <mergeCell ref="N37:O37"/>
    <mergeCell ref="P37:Q37"/>
    <mergeCell ref="R37:S37"/>
    <mergeCell ref="T37:U37"/>
    <mergeCell ref="V37:X37"/>
    <mergeCell ref="Y37:AA37"/>
    <mergeCell ref="AB37:AC37"/>
    <mergeCell ref="AW35:BB35"/>
    <mergeCell ref="N36:O36"/>
    <mergeCell ref="P36:Q36"/>
    <mergeCell ref="R36:S36"/>
    <mergeCell ref="T36:U36"/>
    <mergeCell ref="V36:X36"/>
    <mergeCell ref="Y36:AA36"/>
    <mergeCell ref="AB36:AC36"/>
    <mergeCell ref="AD36:AE36"/>
    <mergeCell ref="AF36:AM36"/>
    <mergeCell ref="Y35:AA35"/>
    <mergeCell ref="AB35:AC35"/>
    <mergeCell ref="AD35:AE35"/>
    <mergeCell ref="AF35:AM35"/>
    <mergeCell ref="AN35:AR35"/>
    <mergeCell ref="AS35:AU35"/>
    <mergeCell ref="AW38:BB38"/>
    <mergeCell ref="N39:O39"/>
    <mergeCell ref="P39:Q39"/>
    <mergeCell ref="R39:S39"/>
    <mergeCell ref="T39:U39"/>
    <mergeCell ref="V39:X39"/>
    <mergeCell ref="Y39:AA39"/>
    <mergeCell ref="AB39:AC39"/>
    <mergeCell ref="AD39:AE39"/>
    <mergeCell ref="AF39:AM39"/>
    <mergeCell ref="Y38:AA38"/>
    <mergeCell ref="AB38:AC38"/>
    <mergeCell ref="AD38:AE38"/>
    <mergeCell ref="AF38:AM38"/>
    <mergeCell ref="AN38:AR38"/>
    <mergeCell ref="AS38:AU38"/>
    <mergeCell ref="AD37:AE37"/>
    <mergeCell ref="AF37:AM37"/>
    <mergeCell ref="AN37:AR37"/>
    <mergeCell ref="AS37:AU37"/>
    <mergeCell ref="AW37:BB37"/>
    <mergeCell ref="N38:O38"/>
    <mergeCell ref="P38:Q38"/>
    <mergeCell ref="R38:S38"/>
    <mergeCell ref="T38:U38"/>
    <mergeCell ref="V38:X38"/>
    <mergeCell ref="AD40:AE40"/>
    <mergeCell ref="AF40:AM40"/>
    <mergeCell ref="AN40:AR40"/>
    <mergeCell ref="AS40:AU40"/>
    <mergeCell ref="AW40:BB40"/>
    <mergeCell ref="N41:O41"/>
    <mergeCell ref="P41:Q41"/>
    <mergeCell ref="R41:S41"/>
    <mergeCell ref="T41:U41"/>
    <mergeCell ref="V41:X41"/>
    <mergeCell ref="AN39:AR39"/>
    <mergeCell ref="AS39:AU39"/>
    <mergeCell ref="AW39:BB39"/>
    <mergeCell ref="N40:O40"/>
    <mergeCell ref="P40:Q40"/>
    <mergeCell ref="R40:S40"/>
    <mergeCell ref="T40:U40"/>
    <mergeCell ref="V40:X40"/>
    <mergeCell ref="Y40:AA40"/>
    <mergeCell ref="AB40:AC40"/>
    <mergeCell ref="AN42:AR42"/>
    <mergeCell ref="AS42:AU42"/>
    <mergeCell ref="AW42:BB42"/>
    <mergeCell ref="N43:O43"/>
    <mergeCell ref="P43:Q43"/>
    <mergeCell ref="R43:S43"/>
    <mergeCell ref="T43:U43"/>
    <mergeCell ref="V43:X43"/>
    <mergeCell ref="Y43:AA43"/>
    <mergeCell ref="AB43:AC43"/>
    <mergeCell ref="AW41:BB41"/>
    <mergeCell ref="N42:O42"/>
    <mergeCell ref="P42:Q42"/>
    <mergeCell ref="R42:S42"/>
    <mergeCell ref="T42:U42"/>
    <mergeCell ref="V42:X42"/>
    <mergeCell ref="Y42:AA42"/>
    <mergeCell ref="AB42:AC42"/>
    <mergeCell ref="AD42:AE42"/>
    <mergeCell ref="AF42:AM42"/>
    <mergeCell ref="Y41:AA41"/>
    <mergeCell ref="AB41:AC41"/>
    <mergeCell ref="AD41:AE41"/>
    <mergeCell ref="AF41:AM41"/>
    <mergeCell ref="AN41:AR41"/>
    <mergeCell ref="AS41:AU41"/>
    <mergeCell ref="AW44:BB44"/>
    <mergeCell ref="N45:O45"/>
    <mergeCell ref="P45:Q45"/>
    <mergeCell ref="R45:S45"/>
    <mergeCell ref="T45:U45"/>
    <mergeCell ref="V45:X45"/>
    <mergeCell ref="Y45:AA45"/>
    <mergeCell ref="AB45:AC45"/>
    <mergeCell ref="AD45:AE45"/>
    <mergeCell ref="AF45:AM45"/>
    <mergeCell ref="Y44:AA44"/>
    <mergeCell ref="AB44:AC44"/>
    <mergeCell ref="AD44:AE44"/>
    <mergeCell ref="AF44:AM44"/>
    <mergeCell ref="AN44:AR44"/>
    <mergeCell ref="AS44:AU44"/>
    <mergeCell ref="AD43:AE43"/>
    <mergeCell ref="AF43:AM43"/>
    <mergeCell ref="AN43:AR43"/>
    <mergeCell ref="AS43:AU43"/>
    <mergeCell ref="AW43:BB43"/>
    <mergeCell ref="N44:O44"/>
    <mergeCell ref="P44:Q44"/>
    <mergeCell ref="R44:S44"/>
    <mergeCell ref="T44:U44"/>
    <mergeCell ref="V44:X44"/>
    <mergeCell ref="AD46:AE46"/>
    <mergeCell ref="AF46:AM46"/>
    <mergeCell ref="AN46:AR46"/>
    <mergeCell ref="AS46:AU46"/>
    <mergeCell ref="AW46:BB46"/>
    <mergeCell ref="N47:O47"/>
    <mergeCell ref="P47:Q47"/>
    <mergeCell ref="R47:S47"/>
    <mergeCell ref="T47:U47"/>
    <mergeCell ref="V47:X47"/>
    <mergeCell ref="AN45:AR45"/>
    <mergeCell ref="AS45:AU45"/>
    <mergeCell ref="AW45:BB45"/>
    <mergeCell ref="N46:O46"/>
    <mergeCell ref="P46:Q46"/>
    <mergeCell ref="R46:S46"/>
    <mergeCell ref="T46:U46"/>
    <mergeCell ref="V46:X46"/>
    <mergeCell ref="Y46:AA46"/>
    <mergeCell ref="AB46:AC46"/>
    <mergeCell ref="AN48:AR48"/>
    <mergeCell ref="AS48:AU48"/>
    <mergeCell ref="AW48:BB48"/>
    <mergeCell ref="N49:O49"/>
    <mergeCell ref="P49:Q49"/>
    <mergeCell ref="R49:S49"/>
    <mergeCell ref="T49:U49"/>
    <mergeCell ref="V49:X49"/>
    <mergeCell ref="Y49:AA49"/>
    <mergeCell ref="AB49:AC49"/>
    <mergeCell ref="AW47:BB47"/>
    <mergeCell ref="N48:O48"/>
    <mergeCell ref="P48:Q48"/>
    <mergeCell ref="R48:S48"/>
    <mergeCell ref="T48:U48"/>
    <mergeCell ref="V48:X48"/>
    <mergeCell ref="Y48:AA48"/>
    <mergeCell ref="AB48:AC48"/>
    <mergeCell ref="AD48:AE48"/>
    <mergeCell ref="AF48:AM48"/>
    <mergeCell ref="Y47:AA47"/>
    <mergeCell ref="AB47:AC47"/>
    <mergeCell ref="AD47:AE47"/>
    <mergeCell ref="AF47:AM47"/>
    <mergeCell ref="AN47:AR47"/>
    <mergeCell ref="AS47:AU47"/>
    <mergeCell ref="AW50:BB50"/>
    <mergeCell ref="N51:O51"/>
    <mergeCell ref="P51:Q51"/>
    <mergeCell ref="R51:S51"/>
    <mergeCell ref="T51:U51"/>
    <mergeCell ref="V51:X51"/>
    <mergeCell ref="Y51:AA51"/>
    <mergeCell ref="AB51:AC51"/>
    <mergeCell ref="AD51:AE51"/>
    <mergeCell ref="AF51:AM51"/>
    <mergeCell ref="Y50:AA50"/>
    <mergeCell ref="AB50:AC50"/>
    <mergeCell ref="AD50:AE50"/>
    <mergeCell ref="AF50:AM50"/>
    <mergeCell ref="AN50:AR50"/>
    <mergeCell ref="AS50:AU50"/>
    <mergeCell ref="AD49:AE49"/>
    <mergeCell ref="AF49:AM49"/>
    <mergeCell ref="AN49:AR49"/>
    <mergeCell ref="AS49:AU49"/>
    <mergeCell ref="AW49:BB49"/>
    <mergeCell ref="N50:O50"/>
    <mergeCell ref="P50:Q50"/>
    <mergeCell ref="R50:S50"/>
    <mergeCell ref="T50:U50"/>
    <mergeCell ref="V50:X50"/>
    <mergeCell ref="AD52:AE52"/>
    <mergeCell ref="AF52:AM52"/>
    <mergeCell ref="AN52:AR52"/>
    <mergeCell ref="AS52:AU52"/>
    <mergeCell ref="AW52:BB52"/>
    <mergeCell ref="N53:O53"/>
    <mergeCell ref="P53:Q53"/>
    <mergeCell ref="R53:S53"/>
    <mergeCell ref="T53:U53"/>
    <mergeCell ref="V53:X53"/>
    <mergeCell ref="AN51:AR51"/>
    <mergeCell ref="AS51:AU51"/>
    <mergeCell ref="AW51:BB51"/>
    <mergeCell ref="N52:O52"/>
    <mergeCell ref="P52:Q52"/>
    <mergeCell ref="R52:S52"/>
    <mergeCell ref="T52:U52"/>
    <mergeCell ref="V52:X52"/>
    <mergeCell ref="Y52:AA52"/>
    <mergeCell ref="AB52:AC52"/>
    <mergeCell ref="AN54:AR54"/>
    <mergeCell ref="AS54:AU54"/>
    <mergeCell ref="AW54:BB54"/>
    <mergeCell ref="N55:O55"/>
    <mergeCell ref="P55:Q55"/>
    <mergeCell ref="R55:S55"/>
    <mergeCell ref="T55:U55"/>
    <mergeCell ref="V55:X55"/>
    <mergeCell ref="Y55:AA55"/>
    <mergeCell ref="AB55:AC55"/>
    <mergeCell ref="AW53:BB53"/>
    <mergeCell ref="N54:O54"/>
    <mergeCell ref="P54:Q54"/>
    <mergeCell ref="R54:S54"/>
    <mergeCell ref="T54:U54"/>
    <mergeCell ref="V54:X54"/>
    <mergeCell ref="Y54:AA54"/>
    <mergeCell ref="AB54:AC54"/>
    <mergeCell ref="AD54:AE54"/>
    <mergeCell ref="AF54:AM54"/>
    <mergeCell ref="Y53:AA53"/>
    <mergeCell ref="AB53:AC53"/>
    <mergeCell ref="AD53:AE53"/>
    <mergeCell ref="AF53:AM53"/>
    <mergeCell ref="AN53:AR53"/>
    <mergeCell ref="AS53:AU53"/>
    <mergeCell ref="AW56:BB56"/>
    <mergeCell ref="N57:O57"/>
    <mergeCell ref="P57:Q57"/>
    <mergeCell ref="R57:S57"/>
    <mergeCell ref="T57:U57"/>
    <mergeCell ref="V57:X57"/>
    <mergeCell ref="Y57:AA57"/>
    <mergeCell ref="AB57:AC57"/>
    <mergeCell ref="AD57:AE57"/>
    <mergeCell ref="AF57:AM57"/>
    <mergeCell ref="Y56:AA56"/>
    <mergeCell ref="AB56:AC56"/>
    <mergeCell ref="AD56:AE56"/>
    <mergeCell ref="AF56:AM56"/>
    <mergeCell ref="AN56:AR56"/>
    <mergeCell ref="AS56:AU56"/>
    <mergeCell ref="AD55:AE55"/>
    <mergeCell ref="AF55:AM55"/>
    <mergeCell ref="AN55:AR55"/>
    <mergeCell ref="AS55:AU55"/>
    <mergeCell ref="AW55:BB55"/>
    <mergeCell ref="N56:O56"/>
    <mergeCell ref="P56:Q56"/>
    <mergeCell ref="R56:S56"/>
    <mergeCell ref="T56:U56"/>
    <mergeCell ref="V56:X56"/>
    <mergeCell ref="AD58:AE58"/>
    <mergeCell ref="AF58:AM58"/>
    <mergeCell ref="AN58:AR58"/>
    <mergeCell ref="AS58:AU58"/>
    <mergeCell ref="AW58:BB58"/>
    <mergeCell ref="N59:O59"/>
    <mergeCell ref="P59:Q59"/>
    <mergeCell ref="R59:S59"/>
    <mergeCell ref="T59:U59"/>
    <mergeCell ref="V59:X59"/>
    <mergeCell ref="AN57:AR57"/>
    <mergeCell ref="AS57:AU57"/>
    <mergeCell ref="AW57:BB57"/>
    <mergeCell ref="N58:O58"/>
    <mergeCell ref="P58:Q58"/>
    <mergeCell ref="R58:S58"/>
    <mergeCell ref="T58:U58"/>
    <mergeCell ref="V58:X58"/>
    <mergeCell ref="Y58:AA58"/>
    <mergeCell ref="AB58:AC58"/>
    <mergeCell ref="AN60:AR60"/>
    <mergeCell ref="AS60:AU60"/>
    <mergeCell ref="AW60:BB60"/>
    <mergeCell ref="N61:O61"/>
    <mergeCell ref="P61:Q61"/>
    <mergeCell ref="R61:S61"/>
    <mergeCell ref="T61:U61"/>
    <mergeCell ref="V61:X61"/>
    <mergeCell ref="Y61:AA61"/>
    <mergeCell ref="AB61:AC61"/>
    <mergeCell ref="AW59:BB59"/>
    <mergeCell ref="N60:O60"/>
    <mergeCell ref="P60:Q60"/>
    <mergeCell ref="R60:S60"/>
    <mergeCell ref="T60:U60"/>
    <mergeCell ref="V60:X60"/>
    <mergeCell ref="Y60:AA60"/>
    <mergeCell ref="AB60:AC60"/>
    <mergeCell ref="AD60:AE60"/>
    <mergeCell ref="AF60:AM60"/>
    <mergeCell ref="Y59:AA59"/>
    <mergeCell ref="AB59:AC59"/>
    <mergeCell ref="AD59:AE59"/>
    <mergeCell ref="AF59:AM59"/>
    <mergeCell ref="AN59:AR59"/>
    <mergeCell ref="AS59:AU59"/>
    <mergeCell ref="AW62:BB62"/>
    <mergeCell ref="N63:O63"/>
    <mergeCell ref="P63:Q63"/>
    <mergeCell ref="R63:S63"/>
    <mergeCell ref="T63:U63"/>
    <mergeCell ref="V63:X63"/>
    <mergeCell ref="Y63:AA63"/>
    <mergeCell ref="AB63:AC63"/>
    <mergeCell ref="AD63:AE63"/>
    <mergeCell ref="AF63:AM63"/>
    <mergeCell ref="Y62:AA62"/>
    <mergeCell ref="AB62:AC62"/>
    <mergeCell ref="AD62:AE62"/>
    <mergeCell ref="AF62:AM62"/>
    <mergeCell ref="AN62:AR62"/>
    <mergeCell ref="AS62:AU62"/>
    <mergeCell ref="AD61:AE61"/>
    <mergeCell ref="AF61:AM61"/>
    <mergeCell ref="AN61:AR61"/>
    <mergeCell ref="AS61:AU61"/>
    <mergeCell ref="AW61:BB61"/>
    <mergeCell ref="N62:O62"/>
    <mergeCell ref="P62:Q62"/>
    <mergeCell ref="R62:S62"/>
    <mergeCell ref="T62:U62"/>
    <mergeCell ref="V62:X62"/>
    <mergeCell ref="AD64:AE64"/>
    <mergeCell ref="AF64:AM64"/>
    <mergeCell ref="AN64:AR64"/>
    <mergeCell ref="AS64:AU64"/>
    <mergeCell ref="AW64:BB64"/>
    <mergeCell ref="N65:O65"/>
    <mergeCell ref="P65:Q65"/>
    <mergeCell ref="R65:S65"/>
    <mergeCell ref="T65:U65"/>
    <mergeCell ref="V65:X65"/>
    <mergeCell ref="AN63:AR63"/>
    <mergeCell ref="AS63:AU63"/>
    <mergeCell ref="AW63:BB63"/>
    <mergeCell ref="N64:O64"/>
    <mergeCell ref="P64:Q64"/>
    <mergeCell ref="R64:S64"/>
    <mergeCell ref="T64:U64"/>
    <mergeCell ref="V64:X64"/>
    <mergeCell ref="Y64:AA64"/>
    <mergeCell ref="AB64:AC64"/>
    <mergeCell ref="AN66:AR66"/>
    <mergeCell ref="AS66:AU66"/>
    <mergeCell ref="AW66:BB66"/>
    <mergeCell ref="N67:O67"/>
    <mergeCell ref="P67:Q67"/>
    <mergeCell ref="R67:S67"/>
    <mergeCell ref="T67:U67"/>
    <mergeCell ref="V67:X67"/>
    <mergeCell ref="Y67:AA67"/>
    <mergeCell ref="AB67:AC67"/>
    <mergeCell ref="AW65:BB65"/>
    <mergeCell ref="N66:O66"/>
    <mergeCell ref="P66:Q66"/>
    <mergeCell ref="R66:S66"/>
    <mergeCell ref="T66:U66"/>
    <mergeCell ref="V66:X66"/>
    <mergeCell ref="Y66:AA66"/>
    <mergeCell ref="AB66:AC66"/>
    <mergeCell ref="AD66:AE66"/>
    <mergeCell ref="AF66:AM66"/>
    <mergeCell ref="Y65:AA65"/>
    <mergeCell ref="AB65:AC65"/>
    <mergeCell ref="AD65:AE65"/>
    <mergeCell ref="AF65:AM65"/>
    <mergeCell ref="AN65:AR65"/>
    <mergeCell ref="AS65:AU65"/>
    <mergeCell ref="AW68:BB68"/>
    <mergeCell ref="N69:O69"/>
    <mergeCell ref="P69:Q69"/>
    <mergeCell ref="R69:S69"/>
    <mergeCell ref="T69:U69"/>
    <mergeCell ref="V69:X69"/>
    <mergeCell ref="Y69:AA69"/>
    <mergeCell ref="AB69:AC69"/>
    <mergeCell ref="AD69:AE69"/>
    <mergeCell ref="AF69:AM69"/>
    <mergeCell ref="Y68:AA68"/>
    <mergeCell ref="AB68:AC68"/>
    <mergeCell ref="AD68:AE68"/>
    <mergeCell ref="AF68:AM68"/>
    <mergeCell ref="AN68:AR68"/>
    <mergeCell ref="AS68:AU68"/>
    <mergeCell ref="AD67:AE67"/>
    <mergeCell ref="AF67:AM67"/>
    <mergeCell ref="AN67:AR67"/>
    <mergeCell ref="AS67:AU67"/>
    <mergeCell ref="AW67:BB67"/>
    <mergeCell ref="N68:O68"/>
    <mergeCell ref="P68:Q68"/>
    <mergeCell ref="R68:S68"/>
    <mergeCell ref="T68:U68"/>
    <mergeCell ref="V68:X68"/>
    <mergeCell ref="AD70:AE70"/>
    <mergeCell ref="AF70:AM70"/>
    <mergeCell ref="AN70:AR70"/>
    <mergeCell ref="AS70:AU70"/>
    <mergeCell ref="AW70:BB70"/>
    <mergeCell ref="N71:O71"/>
    <mergeCell ref="P71:Q71"/>
    <mergeCell ref="R71:S71"/>
    <mergeCell ref="T71:U71"/>
    <mergeCell ref="V71:X71"/>
    <mergeCell ref="AN69:AR69"/>
    <mergeCell ref="AS69:AU69"/>
    <mergeCell ref="AW69:BB69"/>
    <mergeCell ref="N70:O70"/>
    <mergeCell ref="P70:Q70"/>
    <mergeCell ref="R70:S70"/>
    <mergeCell ref="T70:U70"/>
    <mergeCell ref="V70:X70"/>
    <mergeCell ref="Y70:AA70"/>
    <mergeCell ref="AB70:AC70"/>
    <mergeCell ref="AN72:AR72"/>
    <mergeCell ref="AS72:AU72"/>
    <mergeCell ref="AW72:BB72"/>
    <mergeCell ref="N73:O73"/>
    <mergeCell ref="P73:Q73"/>
    <mergeCell ref="R73:S73"/>
    <mergeCell ref="T73:U73"/>
    <mergeCell ref="V73:X73"/>
    <mergeCell ref="Y73:AA73"/>
    <mergeCell ref="AB73:AC73"/>
    <mergeCell ref="AW71:BB71"/>
    <mergeCell ref="N72:O72"/>
    <mergeCell ref="P72:Q72"/>
    <mergeCell ref="R72:S72"/>
    <mergeCell ref="T72:U72"/>
    <mergeCell ref="V72:X72"/>
    <mergeCell ref="Y72:AA72"/>
    <mergeCell ref="AB72:AC72"/>
    <mergeCell ref="AD72:AE72"/>
    <mergeCell ref="AF72:AM72"/>
    <mergeCell ref="Y71:AA71"/>
    <mergeCell ref="AB71:AC71"/>
    <mergeCell ref="AD71:AE71"/>
    <mergeCell ref="AF71:AM71"/>
    <mergeCell ref="AN71:AR71"/>
    <mergeCell ref="AS71:AU71"/>
    <mergeCell ref="AW74:BB74"/>
    <mergeCell ref="N75:O75"/>
    <mergeCell ref="P75:Q75"/>
    <mergeCell ref="R75:S75"/>
    <mergeCell ref="T75:U75"/>
    <mergeCell ref="V75:X75"/>
    <mergeCell ref="Y75:AA75"/>
    <mergeCell ref="AB75:AC75"/>
    <mergeCell ref="AD75:AE75"/>
    <mergeCell ref="AF75:AM75"/>
    <mergeCell ref="Y74:AA74"/>
    <mergeCell ref="AB74:AC74"/>
    <mergeCell ref="AD74:AE74"/>
    <mergeCell ref="AF74:AM74"/>
    <mergeCell ref="AN74:AR74"/>
    <mergeCell ref="AS74:AU74"/>
    <mergeCell ref="AD73:AE73"/>
    <mergeCell ref="AF73:AM73"/>
    <mergeCell ref="AN73:AR73"/>
    <mergeCell ref="AS73:AU73"/>
    <mergeCell ref="AW73:BB73"/>
    <mergeCell ref="N74:O74"/>
    <mergeCell ref="P74:Q74"/>
    <mergeCell ref="R74:S74"/>
    <mergeCell ref="T74:U74"/>
    <mergeCell ref="V74:X74"/>
    <mergeCell ref="AD76:AE76"/>
    <mergeCell ref="AF76:AM76"/>
    <mergeCell ref="AN76:AR76"/>
    <mergeCell ref="AS76:AU76"/>
    <mergeCell ref="AW76:BB76"/>
    <mergeCell ref="N77:O77"/>
    <mergeCell ref="P77:Q77"/>
    <mergeCell ref="R77:S77"/>
    <mergeCell ref="T77:U77"/>
    <mergeCell ref="V77:X77"/>
    <mergeCell ref="AN75:AR75"/>
    <mergeCell ref="AS75:AU75"/>
    <mergeCell ref="AW75:BB75"/>
    <mergeCell ref="N76:O76"/>
    <mergeCell ref="P76:Q76"/>
    <mergeCell ref="R76:S76"/>
    <mergeCell ref="T76:U76"/>
    <mergeCell ref="V76:X76"/>
    <mergeCell ref="Y76:AA76"/>
    <mergeCell ref="AB76:AC76"/>
    <mergeCell ref="AN78:AR78"/>
    <mergeCell ref="AS78:AU78"/>
    <mergeCell ref="AW78:BB78"/>
    <mergeCell ref="N79:O79"/>
    <mergeCell ref="P79:Q79"/>
    <mergeCell ref="R79:S79"/>
    <mergeCell ref="T79:U79"/>
    <mergeCell ref="V79:X79"/>
    <mergeCell ref="Y79:AA79"/>
    <mergeCell ref="AB79:AC79"/>
    <mergeCell ref="AW77:BB77"/>
    <mergeCell ref="N78:O78"/>
    <mergeCell ref="P78:Q78"/>
    <mergeCell ref="R78:S78"/>
    <mergeCell ref="T78:U78"/>
    <mergeCell ref="V78:X78"/>
    <mergeCell ref="Y78:AA78"/>
    <mergeCell ref="AB78:AC78"/>
    <mergeCell ref="AD78:AE78"/>
    <mergeCell ref="AF78:AM78"/>
    <mergeCell ref="Y77:AA77"/>
    <mergeCell ref="AB77:AC77"/>
    <mergeCell ref="AD77:AE77"/>
    <mergeCell ref="AF77:AM77"/>
    <mergeCell ref="AN77:AR77"/>
    <mergeCell ref="AS77:AU77"/>
    <mergeCell ref="AW80:BB80"/>
    <mergeCell ref="N81:O81"/>
    <mergeCell ref="P81:Q81"/>
    <mergeCell ref="R81:S81"/>
    <mergeCell ref="T81:U81"/>
    <mergeCell ref="V81:X81"/>
    <mergeCell ref="Y81:AA81"/>
    <mergeCell ref="AB81:AC81"/>
    <mergeCell ref="AD81:AE81"/>
    <mergeCell ref="AF81:AM81"/>
    <mergeCell ref="Y80:AA80"/>
    <mergeCell ref="AB80:AC80"/>
    <mergeCell ref="AD80:AE80"/>
    <mergeCell ref="AF80:AM80"/>
    <mergeCell ref="AN80:AR80"/>
    <mergeCell ref="AS80:AU80"/>
    <mergeCell ref="AD79:AE79"/>
    <mergeCell ref="AF79:AM79"/>
    <mergeCell ref="AN79:AR79"/>
    <mergeCell ref="AS79:AU79"/>
    <mergeCell ref="AW79:BB79"/>
    <mergeCell ref="N80:O80"/>
    <mergeCell ref="P80:Q80"/>
    <mergeCell ref="R80:S80"/>
    <mergeCell ref="T80:U80"/>
    <mergeCell ref="V80:X80"/>
    <mergeCell ref="AD82:AE82"/>
    <mergeCell ref="AF82:AM82"/>
    <mergeCell ref="AN82:AR82"/>
    <mergeCell ref="AS82:AU82"/>
    <mergeCell ref="AW82:BB82"/>
    <mergeCell ref="N83:O83"/>
    <mergeCell ref="P83:Q83"/>
    <mergeCell ref="R83:S83"/>
    <mergeCell ref="T83:U83"/>
    <mergeCell ref="V83:X83"/>
    <mergeCell ref="AN81:AR81"/>
    <mergeCell ref="AS81:AU81"/>
    <mergeCell ref="AW81:BB81"/>
    <mergeCell ref="N82:O82"/>
    <mergeCell ref="P82:Q82"/>
    <mergeCell ref="R82:S82"/>
    <mergeCell ref="T82:U82"/>
    <mergeCell ref="V82:X82"/>
    <mergeCell ref="Y82:AA82"/>
    <mergeCell ref="AB82:AC82"/>
    <mergeCell ref="AN84:AR84"/>
    <mergeCell ref="AS84:AU84"/>
    <mergeCell ref="AW84:BB84"/>
    <mergeCell ref="N85:O85"/>
    <mergeCell ref="P85:Q85"/>
    <mergeCell ref="R85:S85"/>
    <mergeCell ref="T85:U85"/>
    <mergeCell ref="V85:X85"/>
    <mergeCell ref="Y85:AA85"/>
    <mergeCell ref="AB85:AC85"/>
    <mergeCell ref="AW83:BB83"/>
    <mergeCell ref="N84:O84"/>
    <mergeCell ref="P84:Q84"/>
    <mergeCell ref="R84:S84"/>
    <mergeCell ref="T84:U84"/>
    <mergeCell ref="V84:X84"/>
    <mergeCell ref="Y84:AA84"/>
    <mergeCell ref="AB84:AC84"/>
    <mergeCell ref="AD84:AE84"/>
    <mergeCell ref="AF84:AM84"/>
    <mergeCell ref="Y83:AA83"/>
    <mergeCell ref="AB83:AC83"/>
    <mergeCell ref="AD83:AE83"/>
    <mergeCell ref="AF83:AM83"/>
    <mergeCell ref="AN83:AR83"/>
    <mergeCell ref="AS83:AU83"/>
    <mergeCell ref="AW86:BB86"/>
    <mergeCell ref="N87:O87"/>
    <mergeCell ref="P87:Q87"/>
    <mergeCell ref="R87:S87"/>
    <mergeCell ref="T87:U87"/>
    <mergeCell ref="V87:X87"/>
    <mergeCell ref="Y87:AA87"/>
    <mergeCell ref="AB87:AC87"/>
    <mergeCell ref="AD87:AE87"/>
    <mergeCell ref="AF87:AM87"/>
    <mergeCell ref="Y86:AA86"/>
    <mergeCell ref="AB86:AC86"/>
    <mergeCell ref="AD86:AE86"/>
    <mergeCell ref="AF86:AM86"/>
    <mergeCell ref="AN86:AR86"/>
    <mergeCell ref="AS86:AU86"/>
    <mergeCell ref="AD85:AE85"/>
    <mergeCell ref="AF85:AM85"/>
    <mergeCell ref="AN85:AR85"/>
    <mergeCell ref="AS85:AU85"/>
    <mergeCell ref="AW85:BB85"/>
    <mergeCell ref="N86:O86"/>
    <mergeCell ref="P86:Q86"/>
    <mergeCell ref="R86:S86"/>
    <mergeCell ref="T86:U86"/>
    <mergeCell ref="V86:X86"/>
    <mergeCell ref="AD88:AE88"/>
    <mergeCell ref="AF88:AM88"/>
    <mergeCell ref="AN88:AR88"/>
    <mergeCell ref="AS88:AU88"/>
    <mergeCell ref="AW88:BB88"/>
    <mergeCell ref="N89:O89"/>
    <mergeCell ref="P89:Q89"/>
    <mergeCell ref="R89:S89"/>
    <mergeCell ref="T89:U89"/>
    <mergeCell ref="V89:X89"/>
    <mergeCell ref="AN87:AR87"/>
    <mergeCell ref="AS87:AU87"/>
    <mergeCell ref="AW87:BB87"/>
    <mergeCell ref="N88:O88"/>
    <mergeCell ref="P88:Q88"/>
    <mergeCell ref="R88:S88"/>
    <mergeCell ref="T88:U88"/>
    <mergeCell ref="V88:X88"/>
    <mergeCell ref="Y88:AA88"/>
    <mergeCell ref="AB88:AC88"/>
    <mergeCell ref="AN90:AR90"/>
    <mergeCell ref="AS90:AU90"/>
    <mergeCell ref="AW90:BB90"/>
    <mergeCell ref="N91:O91"/>
    <mergeCell ref="P91:Q91"/>
    <mergeCell ref="R91:S91"/>
    <mergeCell ref="T91:U91"/>
    <mergeCell ref="V91:X91"/>
    <mergeCell ref="Y91:AA91"/>
    <mergeCell ref="AB91:AC91"/>
    <mergeCell ref="AW89:BB89"/>
    <mergeCell ref="N90:O90"/>
    <mergeCell ref="P90:Q90"/>
    <mergeCell ref="R90:S90"/>
    <mergeCell ref="T90:U90"/>
    <mergeCell ref="V90:X90"/>
    <mergeCell ref="Y90:AA90"/>
    <mergeCell ref="AB90:AC90"/>
    <mergeCell ref="AD90:AE90"/>
    <mergeCell ref="AF90:AM90"/>
    <mergeCell ref="Y89:AA89"/>
    <mergeCell ref="AB89:AC89"/>
    <mergeCell ref="AD89:AE89"/>
    <mergeCell ref="AF89:AM89"/>
    <mergeCell ref="AN89:AR89"/>
    <mergeCell ref="AS89:AU89"/>
    <mergeCell ref="AW92:BB92"/>
    <mergeCell ref="N93:O93"/>
    <mergeCell ref="P93:Q93"/>
    <mergeCell ref="R93:S93"/>
    <mergeCell ref="T93:U93"/>
    <mergeCell ref="V93:X93"/>
    <mergeCell ref="Y93:AA93"/>
    <mergeCell ref="AB93:AC93"/>
    <mergeCell ref="AD93:AE93"/>
    <mergeCell ref="AF93:AM93"/>
    <mergeCell ref="Y92:AA92"/>
    <mergeCell ref="AB92:AC92"/>
    <mergeCell ref="AD92:AE92"/>
    <mergeCell ref="AF92:AM92"/>
    <mergeCell ref="AN92:AR92"/>
    <mergeCell ref="AS92:AU92"/>
    <mergeCell ref="AD91:AE91"/>
    <mergeCell ref="AF91:AM91"/>
    <mergeCell ref="AN91:AR91"/>
    <mergeCell ref="AS91:AU91"/>
    <mergeCell ref="AW91:BB91"/>
    <mergeCell ref="N92:O92"/>
    <mergeCell ref="P92:Q92"/>
    <mergeCell ref="R92:S92"/>
    <mergeCell ref="T92:U92"/>
    <mergeCell ref="V92:X92"/>
    <mergeCell ref="AD94:AE94"/>
    <mergeCell ref="AF94:AM94"/>
    <mergeCell ref="AN94:AR94"/>
    <mergeCell ref="AS94:AU94"/>
    <mergeCell ref="AW94:BB94"/>
    <mergeCell ref="N95:O95"/>
    <mergeCell ref="P95:Q95"/>
    <mergeCell ref="R95:S95"/>
    <mergeCell ref="T95:U95"/>
    <mergeCell ref="V95:X95"/>
    <mergeCell ref="AN93:AR93"/>
    <mergeCell ref="AS93:AU93"/>
    <mergeCell ref="AW93:BB93"/>
    <mergeCell ref="N94:O94"/>
    <mergeCell ref="P94:Q94"/>
    <mergeCell ref="R94:S94"/>
    <mergeCell ref="T94:U94"/>
    <mergeCell ref="V94:X94"/>
    <mergeCell ref="Y94:AA94"/>
    <mergeCell ref="AB94:AC94"/>
    <mergeCell ref="AN96:AR96"/>
    <mergeCell ref="AS96:AU96"/>
    <mergeCell ref="AW96:BB96"/>
    <mergeCell ref="N97:O97"/>
    <mergeCell ref="P97:Q97"/>
    <mergeCell ref="R97:S97"/>
    <mergeCell ref="T97:U97"/>
    <mergeCell ref="V97:X97"/>
    <mergeCell ref="Y97:AA97"/>
    <mergeCell ref="AB97:AC97"/>
    <mergeCell ref="AW95:BB95"/>
    <mergeCell ref="N96:O96"/>
    <mergeCell ref="P96:Q96"/>
    <mergeCell ref="R96:S96"/>
    <mergeCell ref="T96:U96"/>
    <mergeCell ref="V96:X96"/>
    <mergeCell ref="Y96:AA96"/>
    <mergeCell ref="AB96:AC96"/>
    <mergeCell ref="AD96:AE96"/>
    <mergeCell ref="AF96:AM96"/>
    <mergeCell ref="Y95:AA95"/>
    <mergeCell ref="AB95:AC95"/>
    <mergeCell ref="AD95:AE95"/>
    <mergeCell ref="AF95:AM95"/>
    <mergeCell ref="AN95:AR95"/>
    <mergeCell ref="AS95:AU95"/>
    <mergeCell ref="AW98:BB98"/>
    <mergeCell ref="N99:O99"/>
    <mergeCell ref="P99:Q99"/>
    <mergeCell ref="R99:S99"/>
    <mergeCell ref="T99:U99"/>
    <mergeCell ref="V99:X99"/>
    <mergeCell ref="Y99:AA99"/>
    <mergeCell ref="AB99:AC99"/>
    <mergeCell ref="AD99:AE99"/>
    <mergeCell ref="AF99:AM99"/>
    <mergeCell ref="Y98:AA98"/>
    <mergeCell ref="AB98:AC98"/>
    <mergeCell ref="AD98:AE98"/>
    <mergeCell ref="AF98:AM98"/>
    <mergeCell ref="AN98:AR98"/>
    <mergeCell ref="AS98:AU98"/>
    <mergeCell ref="AD97:AE97"/>
    <mergeCell ref="AF97:AM97"/>
    <mergeCell ref="AN97:AR97"/>
    <mergeCell ref="AS97:AU97"/>
    <mergeCell ref="AW97:BB97"/>
    <mergeCell ref="N98:O98"/>
    <mergeCell ref="P98:Q98"/>
    <mergeCell ref="R98:S98"/>
    <mergeCell ref="T98:U98"/>
    <mergeCell ref="V98:X98"/>
    <mergeCell ref="AD100:AE100"/>
    <mergeCell ref="AF100:AM100"/>
    <mergeCell ref="AN100:AR100"/>
    <mergeCell ref="AS100:AU100"/>
    <mergeCell ref="AW100:BB100"/>
    <mergeCell ref="N101:O101"/>
    <mergeCell ref="P101:Q101"/>
    <mergeCell ref="R101:S101"/>
    <mergeCell ref="T101:U101"/>
    <mergeCell ref="V101:X101"/>
    <mergeCell ref="AN99:AR99"/>
    <mergeCell ref="AS99:AU99"/>
    <mergeCell ref="AW99:BB99"/>
    <mergeCell ref="N100:O100"/>
    <mergeCell ref="P100:Q100"/>
    <mergeCell ref="R100:S100"/>
    <mergeCell ref="T100:U100"/>
    <mergeCell ref="V100:X100"/>
    <mergeCell ref="Y100:AA100"/>
    <mergeCell ref="AB100:AC100"/>
    <mergeCell ref="AN102:AR102"/>
    <mergeCell ref="AS102:AU102"/>
    <mergeCell ref="AW102:BB102"/>
    <mergeCell ref="N103:O103"/>
    <mergeCell ref="P103:Q103"/>
    <mergeCell ref="R103:S103"/>
    <mergeCell ref="T103:U103"/>
    <mergeCell ref="V103:X103"/>
    <mergeCell ref="Y103:AA103"/>
    <mergeCell ref="AB103:AC103"/>
    <mergeCell ref="AW101:BB101"/>
    <mergeCell ref="N102:O102"/>
    <mergeCell ref="P102:Q102"/>
    <mergeCell ref="R102:S102"/>
    <mergeCell ref="T102:U102"/>
    <mergeCell ref="V102:X102"/>
    <mergeCell ref="Y102:AA102"/>
    <mergeCell ref="AB102:AC102"/>
    <mergeCell ref="AD102:AE102"/>
    <mergeCell ref="AF102:AM102"/>
    <mergeCell ref="Y101:AA101"/>
    <mergeCell ref="AB101:AC101"/>
    <mergeCell ref="AD101:AE101"/>
    <mergeCell ref="AF101:AM101"/>
    <mergeCell ref="AN101:AR101"/>
    <mergeCell ref="AS101:AU101"/>
    <mergeCell ref="AW104:BB104"/>
    <mergeCell ref="N105:O105"/>
    <mergeCell ref="P105:Q105"/>
    <mergeCell ref="R105:S105"/>
    <mergeCell ref="T105:U105"/>
    <mergeCell ref="V105:X105"/>
    <mergeCell ref="Y105:AA105"/>
    <mergeCell ref="AB105:AC105"/>
    <mergeCell ref="AD105:AE105"/>
    <mergeCell ref="AF105:AM105"/>
    <mergeCell ref="Y104:AA104"/>
    <mergeCell ref="AB104:AC104"/>
    <mergeCell ref="AD104:AE104"/>
    <mergeCell ref="AF104:AM104"/>
    <mergeCell ref="AN104:AR104"/>
    <mergeCell ref="AS104:AU104"/>
    <mergeCell ref="AD103:AE103"/>
    <mergeCell ref="AF103:AM103"/>
    <mergeCell ref="AN103:AR103"/>
    <mergeCell ref="AS103:AU103"/>
    <mergeCell ref="AW103:BB103"/>
    <mergeCell ref="N104:O104"/>
    <mergeCell ref="P104:Q104"/>
    <mergeCell ref="R104:S104"/>
    <mergeCell ref="T104:U104"/>
    <mergeCell ref="V104:X104"/>
    <mergeCell ref="AD106:AE106"/>
    <mergeCell ref="AF106:AM106"/>
    <mergeCell ref="AN106:AR106"/>
    <mergeCell ref="AS106:AU106"/>
    <mergeCell ref="AW106:BB106"/>
    <mergeCell ref="N107:O107"/>
    <mergeCell ref="P107:Q107"/>
    <mergeCell ref="R107:S107"/>
    <mergeCell ref="T107:U107"/>
    <mergeCell ref="V107:X107"/>
    <mergeCell ref="AN105:AR105"/>
    <mergeCell ref="AS105:AU105"/>
    <mergeCell ref="AW105:BB105"/>
    <mergeCell ref="N106:O106"/>
    <mergeCell ref="P106:Q106"/>
    <mergeCell ref="R106:S106"/>
    <mergeCell ref="T106:U106"/>
    <mergeCell ref="V106:X106"/>
    <mergeCell ref="Y106:AA106"/>
    <mergeCell ref="AB106:AC106"/>
    <mergeCell ref="AN108:AR108"/>
    <mergeCell ref="AS108:AU108"/>
    <mergeCell ref="AW108:BB108"/>
    <mergeCell ref="N109:O109"/>
    <mergeCell ref="P109:Q109"/>
    <mergeCell ref="R109:S109"/>
    <mergeCell ref="T109:U109"/>
    <mergeCell ref="V109:X109"/>
    <mergeCell ref="Y109:AA109"/>
    <mergeCell ref="AB109:AC109"/>
    <mergeCell ref="AW107:BB107"/>
    <mergeCell ref="N108:O108"/>
    <mergeCell ref="P108:Q108"/>
    <mergeCell ref="R108:S108"/>
    <mergeCell ref="T108:U108"/>
    <mergeCell ref="V108:X108"/>
    <mergeCell ref="Y108:AA108"/>
    <mergeCell ref="AB108:AC108"/>
    <mergeCell ref="AD108:AE108"/>
    <mergeCell ref="AF108:AM108"/>
    <mergeCell ref="Y107:AA107"/>
    <mergeCell ref="AB107:AC107"/>
    <mergeCell ref="AD107:AE107"/>
    <mergeCell ref="AF107:AM107"/>
    <mergeCell ref="AN107:AR107"/>
    <mergeCell ref="AS107:AU107"/>
    <mergeCell ref="AW110:BB110"/>
    <mergeCell ref="N111:O111"/>
    <mergeCell ref="P111:Q111"/>
    <mergeCell ref="R111:S111"/>
    <mergeCell ref="T111:U111"/>
    <mergeCell ref="V111:X111"/>
    <mergeCell ref="Y111:AA111"/>
    <mergeCell ref="AB111:AC111"/>
    <mergeCell ref="AD111:AE111"/>
    <mergeCell ref="AF111:AM111"/>
    <mergeCell ref="Y110:AA110"/>
    <mergeCell ref="AB110:AC110"/>
    <mergeCell ref="AD110:AE110"/>
    <mergeCell ref="AF110:AM110"/>
    <mergeCell ref="AN110:AR110"/>
    <mergeCell ref="AS110:AU110"/>
    <mergeCell ref="AD109:AE109"/>
    <mergeCell ref="AF109:AM109"/>
    <mergeCell ref="AN109:AR109"/>
    <mergeCell ref="AS109:AU109"/>
    <mergeCell ref="AW109:BB109"/>
    <mergeCell ref="N110:O110"/>
    <mergeCell ref="P110:Q110"/>
    <mergeCell ref="R110:S110"/>
    <mergeCell ref="T110:U110"/>
    <mergeCell ref="V110:X110"/>
    <mergeCell ref="AD112:AE112"/>
    <mergeCell ref="AF112:AM112"/>
    <mergeCell ref="AN112:AR112"/>
    <mergeCell ref="AS112:AU112"/>
    <mergeCell ref="AW112:BB112"/>
    <mergeCell ref="N113:O113"/>
    <mergeCell ref="P113:Q113"/>
    <mergeCell ref="R113:S113"/>
    <mergeCell ref="T113:U113"/>
    <mergeCell ref="V113:X113"/>
    <mergeCell ref="AN111:AR111"/>
    <mergeCell ref="AS111:AU111"/>
    <mergeCell ref="AW111:BB111"/>
    <mergeCell ref="N112:O112"/>
    <mergeCell ref="P112:Q112"/>
    <mergeCell ref="R112:S112"/>
    <mergeCell ref="T112:U112"/>
    <mergeCell ref="V112:X112"/>
    <mergeCell ref="Y112:AA112"/>
    <mergeCell ref="AB112:AC112"/>
    <mergeCell ref="AN114:AR114"/>
    <mergeCell ref="AS114:AU114"/>
    <mergeCell ref="AW114:BB114"/>
    <mergeCell ref="N115:O115"/>
    <mergeCell ref="P115:Q115"/>
    <mergeCell ref="R115:S115"/>
    <mergeCell ref="T115:U115"/>
    <mergeCell ref="V115:X115"/>
    <mergeCell ref="Y115:AA115"/>
    <mergeCell ref="AB115:AC115"/>
    <mergeCell ref="AW113:BB113"/>
    <mergeCell ref="N114:O114"/>
    <mergeCell ref="P114:Q114"/>
    <mergeCell ref="R114:S114"/>
    <mergeCell ref="T114:U114"/>
    <mergeCell ref="V114:X114"/>
    <mergeCell ref="Y114:AA114"/>
    <mergeCell ref="AB114:AC114"/>
    <mergeCell ref="AD114:AE114"/>
    <mergeCell ref="AF114:AM114"/>
    <mergeCell ref="Y113:AA113"/>
    <mergeCell ref="AB113:AC113"/>
    <mergeCell ref="AD113:AE113"/>
    <mergeCell ref="AF113:AM113"/>
    <mergeCell ref="AN113:AR113"/>
    <mergeCell ref="AS113:AU113"/>
    <mergeCell ref="AW116:BB116"/>
    <mergeCell ref="N117:O117"/>
    <mergeCell ref="P117:Q117"/>
    <mergeCell ref="R117:S117"/>
    <mergeCell ref="T117:U117"/>
    <mergeCell ref="V117:X117"/>
    <mergeCell ref="Y117:AA117"/>
    <mergeCell ref="AB117:AC117"/>
    <mergeCell ref="AD117:AE117"/>
    <mergeCell ref="AF117:AM117"/>
    <mergeCell ref="Y116:AA116"/>
    <mergeCell ref="AB116:AC116"/>
    <mergeCell ref="AD116:AE116"/>
    <mergeCell ref="AF116:AM116"/>
    <mergeCell ref="AN116:AR116"/>
    <mergeCell ref="AS116:AU116"/>
    <mergeCell ref="AD115:AE115"/>
    <mergeCell ref="AF115:AM115"/>
    <mergeCell ref="AN115:AR115"/>
    <mergeCell ref="AS115:AU115"/>
    <mergeCell ref="AW115:BB115"/>
    <mergeCell ref="N116:O116"/>
    <mergeCell ref="P116:Q116"/>
    <mergeCell ref="R116:S116"/>
    <mergeCell ref="T116:U116"/>
    <mergeCell ref="V116:X116"/>
    <mergeCell ref="AD118:AE118"/>
    <mergeCell ref="AF118:AM118"/>
    <mergeCell ref="AN118:AR118"/>
    <mergeCell ref="AS118:AU118"/>
    <mergeCell ref="AW118:BB118"/>
    <mergeCell ref="N119:O119"/>
    <mergeCell ref="P119:Q119"/>
    <mergeCell ref="R119:S119"/>
    <mergeCell ref="T119:U119"/>
    <mergeCell ref="V119:X119"/>
    <mergeCell ref="AN117:AR117"/>
    <mergeCell ref="AS117:AU117"/>
    <mergeCell ref="AW117:BB117"/>
    <mergeCell ref="N118:O118"/>
    <mergeCell ref="P118:Q118"/>
    <mergeCell ref="R118:S118"/>
    <mergeCell ref="T118:U118"/>
    <mergeCell ref="V118:X118"/>
    <mergeCell ref="Y118:AA118"/>
    <mergeCell ref="AB118:AC118"/>
    <mergeCell ref="AN120:AR120"/>
    <mergeCell ref="AS120:AU120"/>
    <mergeCell ref="AW120:BB120"/>
    <mergeCell ref="N121:O121"/>
    <mergeCell ref="P121:Q121"/>
    <mergeCell ref="R121:S121"/>
    <mergeCell ref="T121:U121"/>
    <mergeCell ref="V121:X121"/>
    <mergeCell ref="Y121:AA121"/>
    <mergeCell ref="AB121:AC121"/>
    <mergeCell ref="AW119:BB119"/>
    <mergeCell ref="N120:O120"/>
    <mergeCell ref="P120:Q120"/>
    <mergeCell ref="R120:S120"/>
    <mergeCell ref="T120:U120"/>
    <mergeCell ref="V120:X120"/>
    <mergeCell ref="Y120:AA120"/>
    <mergeCell ref="AB120:AC120"/>
    <mergeCell ref="AD120:AE120"/>
    <mergeCell ref="AF120:AM120"/>
    <mergeCell ref="Y119:AA119"/>
    <mergeCell ref="AB119:AC119"/>
    <mergeCell ref="AD119:AE119"/>
    <mergeCell ref="AF119:AM119"/>
    <mergeCell ref="AN119:AR119"/>
    <mergeCell ref="AS119:AU119"/>
    <mergeCell ref="AW122:BB122"/>
    <mergeCell ref="N123:O123"/>
    <mergeCell ref="P123:Q123"/>
    <mergeCell ref="R123:S123"/>
    <mergeCell ref="T123:U123"/>
    <mergeCell ref="V123:X123"/>
    <mergeCell ref="Y123:AA123"/>
    <mergeCell ref="AB123:AC123"/>
    <mergeCell ref="AD123:AE123"/>
    <mergeCell ref="AF123:AM123"/>
    <mergeCell ref="Y122:AA122"/>
    <mergeCell ref="AB122:AC122"/>
    <mergeCell ref="AD122:AE122"/>
    <mergeCell ref="AF122:AM122"/>
    <mergeCell ref="AN122:AR122"/>
    <mergeCell ref="AS122:AU122"/>
    <mergeCell ref="AD121:AE121"/>
    <mergeCell ref="AF121:AM121"/>
    <mergeCell ref="AN121:AR121"/>
    <mergeCell ref="AS121:AU121"/>
    <mergeCell ref="AW121:BB121"/>
    <mergeCell ref="N122:O122"/>
    <mergeCell ref="P122:Q122"/>
    <mergeCell ref="R122:S122"/>
    <mergeCell ref="T122:U122"/>
    <mergeCell ref="V122:X122"/>
    <mergeCell ref="AD124:AE124"/>
    <mergeCell ref="AF124:AM124"/>
    <mergeCell ref="AN124:AR124"/>
    <mergeCell ref="AS124:AU124"/>
    <mergeCell ref="AW124:BB124"/>
    <mergeCell ref="N125:O125"/>
    <mergeCell ref="P125:Q125"/>
    <mergeCell ref="R125:S125"/>
    <mergeCell ref="T125:U125"/>
    <mergeCell ref="V125:X125"/>
    <mergeCell ref="AN123:AR123"/>
    <mergeCell ref="AS123:AU123"/>
    <mergeCell ref="AW123:BB123"/>
    <mergeCell ref="N124:O124"/>
    <mergeCell ref="P124:Q124"/>
    <mergeCell ref="R124:S124"/>
    <mergeCell ref="T124:U124"/>
    <mergeCell ref="V124:X124"/>
    <mergeCell ref="Y124:AA124"/>
    <mergeCell ref="AB124:AC124"/>
    <mergeCell ref="AN126:AR126"/>
    <mergeCell ref="AS126:AU126"/>
    <mergeCell ref="AW126:BB126"/>
    <mergeCell ref="N127:O127"/>
    <mergeCell ref="P127:Q127"/>
    <mergeCell ref="R127:S127"/>
    <mergeCell ref="T127:U127"/>
    <mergeCell ref="V127:X127"/>
    <mergeCell ref="Y127:AA127"/>
    <mergeCell ref="AB127:AC127"/>
    <mergeCell ref="AW125:BB125"/>
    <mergeCell ref="N126:O126"/>
    <mergeCell ref="P126:Q126"/>
    <mergeCell ref="R126:S126"/>
    <mergeCell ref="T126:U126"/>
    <mergeCell ref="V126:X126"/>
    <mergeCell ref="Y126:AA126"/>
    <mergeCell ref="AB126:AC126"/>
    <mergeCell ref="AD126:AE126"/>
    <mergeCell ref="AF126:AM126"/>
    <mergeCell ref="Y125:AA125"/>
    <mergeCell ref="AB125:AC125"/>
    <mergeCell ref="AD125:AE125"/>
    <mergeCell ref="AF125:AM125"/>
    <mergeCell ref="AN125:AR125"/>
    <mergeCell ref="AS125:AU125"/>
    <mergeCell ref="AW128:BB128"/>
    <mergeCell ref="N129:O129"/>
    <mergeCell ref="P129:Q129"/>
    <mergeCell ref="R129:S129"/>
    <mergeCell ref="T129:U129"/>
    <mergeCell ref="V129:X129"/>
    <mergeCell ref="Y129:AA129"/>
    <mergeCell ref="AB129:AC129"/>
    <mergeCell ref="AD129:AE129"/>
    <mergeCell ref="AF129:AM129"/>
    <mergeCell ref="Y128:AA128"/>
    <mergeCell ref="AB128:AC128"/>
    <mergeCell ref="AD128:AE128"/>
    <mergeCell ref="AF128:AM128"/>
    <mergeCell ref="AN128:AR128"/>
    <mergeCell ref="AS128:AU128"/>
    <mergeCell ref="AD127:AE127"/>
    <mergeCell ref="AF127:AM127"/>
    <mergeCell ref="AN127:AR127"/>
    <mergeCell ref="AS127:AU127"/>
    <mergeCell ref="AW127:BB127"/>
    <mergeCell ref="N128:O128"/>
    <mergeCell ref="P128:Q128"/>
    <mergeCell ref="R128:S128"/>
    <mergeCell ref="T128:U128"/>
    <mergeCell ref="V128:X128"/>
    <mergeCell ref="AD130:AE130"/>
    <mergeCell ref="AF130:AM130"/>
    <mergeCell ref="AN130:AR130"/>
    <mergeCell ref="AS130:AU130"/>
    <mergeCell ref="AW130:BB130"/>
    <mergeCell ref="N131:O131"/>
    <mergeCell ref="P131:Q131"/>
    <mergeCell ref="R131:S131"/>
    <mergeCell ref="T131:U131"/>
    <mergeCell ref="V131:X131"/>
    <mergeCell ref="AN129:AR129"/>
    <mergeCell ref="AS129:AU129"/>
    <mergeCell ref="AW129:BB129"/>
    <mergeCell ref="N130:O130"/>
    <mergeCell ref="P130:Q130"/>
    <mergeCell ref="R130:S130"/>
    <mergeCell ref="T130:U130"/>
    <mergeCell ref="V130:X130"/>
    <mergeCell ref="Y130:AA130"/>
    <mergeCell ref="AB130:AC130"/>
    <mergeCell ref="AN132:AR132"/>
    <mergeCell ref="AS132:AU132"/>
    <mergeCell ref="AW132:BB132"/>
    <mergeCell ref="N133:O133"/>
    <mergeCell ref="P133:Q133"/>
    <mergeCell ref="R133:S133"/>
    <mergeCell ref="T133:U133"/>
    <mergeCell ref="V133:X133"/>
    <mergeCell ref="Y133:AA133"/>
    <mergeCell ref="AB133:AC133"/>
    <mergeCell ref="AW131:BB131"/>
    <mergeCell ref="N132:O132"/>
    <mergeCell ref="P132:Q132"/>
    <mergeCell ref="R132:S132"/>
    <mergeCell ref="T132:U132"/>
    <mergeCell ref="V132:X132"/>
    <mergeCell ref="Y132:AA132"/>
    <mergeCell ref="AB132:AC132"/>
    <mergeCell ref="AD132:AE132"/>
    <mergeCell ref="AF132:AM132"/>
    <mergeCell ref="Y131:AA131"/>
    <mergeCell ref="AB131:AC131"/>
    <mergeCell ref="AD131:AE131"/>
    <mergeCell ref="AF131:AM131"/>
    <mergeCell ref="AN131:AR131"/>
    <mergeCell ref="AS131:AU131"/>
    <mergeCell ref="AW134:BB134"/>
    <mergeCell ref="N135:O135"/>
    <mergeCell ref="P135:Q135"/>
    <mergeCell ref="R135:S135"/>
    <mergeCell ref="T135:U135"/>
    <mergeCell ref="V135:X135"/>
    <mergeCell ref="Y135:AA135"/>
    <mergeCell ref="AB135:AC135"/>
    <mergeCell ref="AD135:AE135"/>
    <mergeCell ref="AF135:AM135"/>
    <mergeCell ref="Y134:AA134"/>
    <mergeCell ref="AB134:AC134"/>
    <mergeCell ref="AD134:AE134"/>
    <mergeCell ref="AF134:AM134"/>
    <mergeCell ref="AN134:AR134"/>
    <mergeCell ref="AS134:AU134"/>
    <mergeCell ref="AD133:AE133"/>
    <mergeCell ref="AF133:AM133"/>
    <mergeCell ref="AN133:AR133"/>
    <mergeCell ref="AS133:AU133"/>
    <mergeCell ref="AW133:BB133"/>
    <mergeCell ref="N134:O134"/>
    <mergeCell ref="P134:Q134"/>
    <mergeCell ref="R134:S134"/>
    <mergeCell ref="T134:U134"/>
    <mergeCell ref="V134:X134"/>
    <mergeCell ref="AD136:AE136"/>
    <mergeCell ref="AF136:AM136"/>
    <mergeCell ref="AN136:AR136"/>
    <mergeCell ref="AS136:AU136"/>
    <mergeCell ref="AW136:BB136"/>
    <mergeCell ref="N137:O137"/>
    <mergeCell ref="P137:Q137"/>
    <mergeCell ref="R137:S137"/>
    <mergeCell ref="T137:U137"/>
    <mergeCell ref="V137:X137"/>
    <mergeCell ref="AN135:AR135"/>
    <mergeCell ref="AS135:AU135"/>
    <mergeCell ref="AW135:BB135"/>
    <mergeCell ref="N136:O136"/>
    <mergeCell ref="P136:Q136"/>
    <mergeCell ref="R136:S136"/>
    <mergeCell ref="T136:U136"/>
    <mergeCell ref="V136:X136"/>
    <mergeCell ref="Y136:AA136"/>
    <mergeCell ref="AB136:AC136"/>
    <mergeCell ref="AN138:AR138"/>
    <mergeCell ref="AS138:AU138"/>
    <mergeCell ref="AW138:BB138"/>
    <mergeCell ref="N139:O139"/>
    <mergeCell ref="P139:Q139"/>
    <mergeCell ref="R139:S139"/>
    <mergeCell ref="T139:U139"/>
    <mergeCell ref="V139:X139"/>
    <mergeCell ref="Y139:AA139"/>
    <mergeCell ref="AB139:AC139"/>
    <mergeCell ref="AW137:BB137"/>
    <mergeCell ref="N138:O138"/>
    <mergeCell ref="P138:Q138"/>
    <mergeCell ref="R138:S138"/>
    <mergeCell ref="T138:U138"/>
    <mergeCell ref="V138:X138"/>
    <mergeCell ref="Y138:AA138"/>
    <mergeCell ref="AB138:AC138"/>
    <mergeCell ref="AD138:AE138"/>
    <mergeCell ref="AF138:AM138"/>
    <mergeCell ref="Y137:AA137"/>
    <mergeCell ref="AB137:AC137"/>
    <mergeCell ref="AD137:AE137"/>
    <mergeCell ref="AF137:AM137"/>
    <mergeCell ref="AN137:AR137"/>
    <mergeCell ref="AS137:AU137"/>
    <mergeCell ref="AW140:BB140"/>
    <mergeCell ref="N141:O141"/>
    <mergeCell ref="P141:Q141"/>
    <mergeCell ref="R141:S141"/>
    <mergeCell ref="T141:U141"/>
    <mergeCell ref="V141:X141"/>
    <mergeCell ref="Y141:AA141"/>
    <mergeCell ref="AB141:AC141"/>
    <mergeCell ref="AD141:AE141"/>
    <mergeCell ref="AF141:AM141"/>
    <mergeCell ref="Y140:AA140"/>
    <mergeCell ref="AB140:AC140"/>
    <mergeCell ref="AD140:AE140"/>
    <mergeCell ref="AF140:AM140"/>
    <mergeCell ref="AN140:AR140"/>
    <mergeCell ref="AS140:AU140"/>
    <mergeCell ref="AD139:AE139"/>
    <mergeCell ref="AF139:AM139"/>
    <mergeCell ref="AN139:AR139"/>
    <mergeCell ref="AS139:AU139"/>
    <mergeCell ref="AW139:BB139"/>
    <mergeCell ref="N140:O140"/>
    <mergeCell ref="P140:Q140"/>
    <mergeCell ref="R140:S140"/>
    <mergeCell ref="T140:U140"/>
    <mergeCell ref="V140:X140"/>
    <mergeCell ref="AD142:AE142"/>
    <mergeCell ref="AF142:AM142"/>
    <mergeCell ref="AN142:AR142"/>
    <mergeCell ref="AS142:AU142"/>
    <mergeCell ref="AW142:BB142"/>
    <mergeCell ref="N143:O143"/>
    <mergeCell ref="P143:Q143"/>
    <mergeCell ref="R143:S143"/>
    <mergeCell ref="T143:U143"/>
    <mergeCell ref="V143:X143"/>
    <mergeCell ref="AN141:AR141"/>
    <mergeCell ref="AS141:AU141"/>
    <mergeCell ref="AW141:BB141"/>
    <mergeCell ref="N142:O142"/>
    <mergeCell ref="P142:Q142"/>
    <mergeCell ref="R142:S142"/>
    <mergeCell ref="T142:U142"/>
    <mergeCell ref="V142:X142"/>
    <mergeCell ref="Y142:AA142"/>
    <mergeCell ref="AB142:AC142"/>
    <mergeCell ref="AN144:AR144"/>
    <mergeCell ref="AS144:AU144"/>
    <mergeCell ref="AW144:BB144"/>
    <mergeCell ref="N145:O145"/>
    <mergeCell ref="P145:Q145"/>
    <mergeCell ref="R145:S145"/>
    <mergeCell ref="T145:U145"/>
    <mergeCell ref="V145:X145"/>
    <mergeCell ref="Y145:AA145"/>
    <mergeCell ref="AB145:AC145"/>
    <mergeCell ref="AW143:BB143"/>
    <mergeCell ref="N144:O144"/>
    <mergeCell ref="P144:Q144"/>
    <mergeCell ref="R144:S144"/>
    <mergeCell ref="T144:U144"/>
    <mergeCell ref="V144:X144"/>
    <mergeCell ref="Y144:AA144"/>
    <mergeCell ref="AB144:AC144"/>
    <mergeCell ref="AD144:AE144"/>
    <mergeCell ref="AF144:AM144"/>
    <mergeCell ref="Y143:AA143"/>
    <mergeCell ref="AB143:AC143"/>
    <mergeCell ref="AD143:AE143"/>
    <mergeCell ref="AF143:AM143"/>
    <mergeCell ref="AN143:AR143"/>
    <mergeCell ref="AS143:AU143"/>
    <mergeCell ref="AW146:BB146"/>
    <mergeCell ref="N147:O147"/>
    <mergeCell ref="P147:Q147"/>
    <mergeCell ref="R147:S147"/>
    <mergeCell ref="T147:U147"/>
    <mergeCell ref="V147:X147"/>
    <mergeCell ref="Y147:AA147"/>
    <mergeCell ref="AB147:AC147"/>
    <mergeCell ref="AD147:AE147"/>
    <mergeCell ref="AF147:AM147"/>
    <mergeCell ref="Y146:AA146"/>
    <mergeCell ref="AB146:AC146"/>
    <mergeCell ref="AD146:AE146"/>
    <mergeCell ref="AF146:AM146"/>
    <mergeCell ref="AN146:AR146"/>
    <mergeCell ref="AS146:AU146"/>
    <mergeCell ref="AD145:AE145"/>
    <mergeCell ref="AF145:AM145"/>
    <mergeCell ref="AN145:AR145"/>
    <mergeCell ref="AS145:AU145"/>
    <mergeCell ref="AW145:BB145"/>
    <mergeCell ref="N146:O146"/>
    <mergeCell ref="P146:Q146"/>
    <mergeCell ref="R146:S146"/>
    <mergeCell ref="T146:U146"/>
    <mergeCell ref="V146:X146"/>
    <mergeCell ref="AD148:AE148"/>
    <mergeCell ref="AF148:AM148"/>
    <mergeCell ref="AN148:AR148"/>
    <mergeCell ref="AS148:AU148"/>
    <mergeCell ref="AW148:BB148"/>
    <mergeCell ref="N149:O149"/>
    <mergeCell ref="P149:Q149"/>
    <mergeCell ref="R149:S149"/>
    <mergeCell ref="T149:U149"/>
    <mergeCell ref="V149:X149"/>
    <mergeCell ref="AN147:AR147"/>
    <mergeCell ref="AS147:AU147"/>
    <mergeCell ref="AW147:BB147"/>
    <mergeCell ref="N148:O148"/>
    <mergeCell ref="P148:Q148"/>
    <mergeCell ref="R148:S148"/>
    <mergeCell ref="T148:U148"/>
    <mergeCell ref="V148:X148"/>
    <mergeCell ref="Y148:AA148"/>
    <mergeCell ref="AB148:AC148"/>
    <mergeCell ref="AN150:AR150"/>
    <mergeCell ref="AS150:AU150"/>
    <mergeCell ref="AW150:BB150"/>
    <mergeCell ref="N151:O151"/>
    <mergeCell ref="P151:Q151"/>
    <mergeCell ref="R151:S151"/>
    <mergeCell ref="T151:U151"/>
    <mergeCell ref="V151:X151"/>
    <mergeCell ref="Y151:AA151"/>
    <mergeCell ref="AB151:AC151"/>
    <mergeCell ref="AW149:BB149"/>
    <mergeCell ref="N150:O150"/>
    <mergeCell ref="P150:Q150"/>
    <mergeCell ref="R150:S150"/>
    <mergeCell ref="T150:U150"/>
    <mergeCell ref="V150:X150"/>
    <mergeCell ref="Y150:AA150"/>
    <mergeCell ref="AB150:AC150"/>
    <mergeCell ref="AD150:AE150"/>
    <mergeCell ref="AF150:AM150"/>
    <mergeCell ref="Y149:AA149"/>
    <mergeCell ref="AB149:AC149"/>
    <mergeCell ref="AD149:AE149"/>
    <mergeCell ref="AF149:AM149"/>
    <mergeCell ref="AN149:AR149"/>
    <mergeCell ref="AS149:AU149"/>
    <mergeCell ref="AW152:BB152"/>
    <mergeCell ref="N153:O153"/>
    <mergeCell ref="P153:Q153"/>
    <mergeCell ref="R153:S153"/>
    <mergeCell ref="T153:U153"/>
    <mergeCell ref="V153:X153"/>
    <mergeCell ref="Y153:AA153"/>
    <mergeCell ref="AB153:AC153"/>
    <mergeCell ref="AD153:AE153"/>
    <mergeCell ref="AF153:AM153"/>
    <mergeCell ref="Y152:AA152"/>
    <mergeCell ref="AB152:AC152"/>
    <mergeCell ref="AD152:AE152"/>
    <mergeCell ref="AF152:AM152"/>
    <mergeCell ref="AN152:AR152"/>
    <mergeCell ref="AS152:AU152"/>
    <mergeCell ref="AD151:AE151"/>
    <mergeCell ref="AF151:AM151"/>
    <mergeCell ref="AN151:AR151"/>
    <mergeCell ref="AS151:AU151"/>
    <mergeCell ref="AW151:BB151"/>
    <mergeCell ref="N152:O152"/>
    <mergeCell ref="P152:Q152"/>
    <mergeCell ref="R152:S152"/>
    <mergeCell ref="T152:U152"/>
    <mergeCell ref="V152:X152"/>
    <mergeCell ref="AD154:AE154"/>
    <mergeCell ref="AF154:AM154"/>
    <mergeCell ref="AN154:AR154"/>
    <mergeCell ref="AS154:AU154"/>
    <mergeCell ref="AW154:BB154"/>
    <mergeCell ref="N155:O155"/>
    <mergeCell ref="P155:Q155"/>
    <mergeCell ref="R155:S155"/>
    <mergeCell ref="T155:U155"/>
    <mergeCell ref="V155:X155"/>
    <mergeCell ref="AN153:AR153"/>
    <mergeCell ref="AS153:AU153"/>
    <mergeCell ref="AW153:BB153"/>
    <mergeCell ref="N154:O154"/>
    <mergeCell ref="P154:Q154"/>
    <mergeCell ref="R154:S154"/>
    <mergeCell ref="T154:U154"/>
    <mergeCell ref="V154:X154"/>
    <mergeCell ref="Y154:AA154"/>
    <mergeCell ref="AB154:AC154"/>
    <mergeCell ref="AN156:AR156"/>
    <mergeCell ref="AS156:AU156"/>
    <mergeCell ref="AW156:BB156"/>
    <mergeCell ref="N157:O157"/>
    <mergeCell ref="P157:Q157"/>
    <mergeCell ref="R157:S157"/>
    <mergeCell ref="T157:U157"/>
    <mergeCell ref="V157:X157"/>
    <mergeCell ref="Y157:AA157"/>
    <mergeCell ref="AB157:AC157"/>
    <mergeCell ref="AW155:BB155"/>
    <mergeCell ref="N156:O156"/>
    <mergeCell ref="P156:Q156"/>
    <mergeCell ref="R156:S156"/>
    <mergeCell ref="T156:U156"/>
    <mergeCell ref="V156:X156"/>
    <mergeCell ref="Y156:AA156"/>
    <mergeCell ref="AB156:AC156"/>
    <mergeCell ref="AD156:AE156"/>
    <mergeCell ref="AF156:AM156"/>
    <mergeCell ref="Y155:AA155"/>
    <mergeCell ref="AB155:AC155"/>
    <mergeCell ref="AD155:AE155"/>
    <mergeCell ref="AF155:AM155"/>
    <mergeCell ref="AN155:AR155"/>
    <mergeCell ref="AS155:AU155"/>
    <mergeCell ref="AW158:BB158"/>
    <mergeCell ref="N159:O159"/>
    <mergeCell ref="P159:Q159"/>
    <mergeCell ref="R159:S159"/>
    <mergeCell ref="T159:U159"/>
    <mergeCell ref="V159:X159"/>
    <mergeCell ref="Y159:AA159"/>
    <mergeCell ref="AB159:AC159"/>
    <mergeCell ref="AD159:AE159"/>
    <mergeCell ref="AF159:AM159"/>
    <mergeCell ref="Y158:AA158"/>
    <mergeCell ref="AB158:AC158"/>
    <mergeCell ref="AD158:AE158"/>
    <mergeCell ref="AF158:AM158"/>
    <mergeCell ref="AN158:AR158"/>
    <mergeCell ref="AS158:AU158"/>
    <mergeCell ref="AD157:AE157"/>
    <mergeCell ref="AF157:AM157"/>
    <mergeCell ref="AN157:AR157"/>
    <mergeCell ref="AS157:AU157"/>
    <mergeCell ref="AW157:BB157"/>
    <mergeCell ref="N158:O158"/>
    <mergeCell ref="P158:Q158"/>
    <mergeCell ref="R158:S158"/>
    <mergeCell ref="T158:U158"/>
    <mergeCell ref="V158:X158"/>
    <mergeCell ref="AD160:AE160"/>
    <mergeCell ref="AF160:AM160"/>
    <mergeCell ref="AN160:AR160"/>
    <mergeCell ref="AS160:AU160"/>
    <mergeCell ref="AW160:BB160"/>
    <mergeCell ref="N161:O161"/>
    <mergeCell ref="P161:Q161"/>
    <mergeCell ref="R161:S161"/>
    <mergeCell ref="T161:U161"/>
    <mergeCell ref="V161:X161"/>
    <mergeCell ref="AN159:AR159"/>
    <mergeCell ref="AS159:AU159"/>
    <mergeCell ref="AW159:BB159"/>
    <mergeCell ref="N160:O160"/>
    <mergeCell ref="P160:Q160"/>
    <mergeCell ref="R160:S160"/>
    <mergeCell ref="T160:U160"/>
    <mergeCell ref="V160:X160"/>
    <mergeCell ref="Y160:AA160"/>
    <mergeCell ref="AB160:AC160"/>
    <mergeCell ref="AN162:AR162"/>
    <mergeCell ref="AS162:AU162"/>
    <mergeCell ref="AW162:BB162"/>
    <mergeCell ref="N163:O163"/>
    <mergeCell ref="P163:Q163"/>
    <mergeCell ref="R163:S163"/>
    <mergeCell ref="T163:U163"/>
    <mergeCell ref="V163:X163"/>
    <mergeCell ref="Y163:AA163"/>
    <mergeCell ref="AB163:AC163"/>
    <mergeCell ref="AW161:BB161"/>
    <mergeCell ref="N162:O162"/>
    <mergeCell ref="P162:Q162"/>
    <mergeCell ref="R162:S162"/>
    <mergeCell ref="T162:U162"/>
    <mergeCell ref="V162:X162"/>
    <mergeCell ref="Y162:AA162"/>
    <mergeCell ref="AB162:AC162"/>
    <mergeCell ref="AD162:AE162"/>
    <mergeCell ref="AF162:AM162"/>
    <mergeCell ref="Y161:AA161"/>
    <mergeCell ref="AB161:AC161"/>
    <mergeCell ref="AD161:AE161"/>
    <mergeCell ref="AF161:AM161"/>
    <mergeCell ref="AN161:AR161"/>
    <mergeCell ref="AS161:AU161"/>
    <mergeCell ref="AW164:BB164"/>
    <mergeCell ref="N165:O165"/>
    <mergeCell ref="P165:Q165"/>
    <mergeCell ref="R165:S165"/>
    <mergeCell ref="T165:U165"/>
    <mergeCell ref="V165:X165"/>
    <mergeCell ref="Y165:AA165"/>
    <mergeCell ref="AB165:AC165"/>
    <mergeCell ref="AD165:AE165"/>
    <mergeCell ref="AF165:AM165"/>
    <mergeCell ref="Y164:AA164"/>
    <mergeCell ref="AB164:AC164"/>
    <mergeCell ref="AD164:AE164"/>
    <mergeCell ref="AF164:AM164"/>
    <mergeCell ref="AN164:AR164"/>
    <mergeCell ref="AS164:AU164"/>
    <mergeCell ref="AD163:AE163"/>
    <mergeCell ref="AF163:AM163"/>
    <mergeCell ref="AN163:AR163"/>
    <mergeCell ref="AS163:AU163"/>
    <mergeCell ref="AW163:BB163"/>
    <mergeCell ref="N164:O164"/>
    <mergeCell ref="P164:Q164"/>
    <mergeCell ref="R164:S164"/>
    <mergeCell ref="T164:U164"/>
    <mergeCell ref="V164:X164"/>
    <mergeCell ref="AD166:AE166"/>
    <mergeCell ref="AF166:AM166"/>
    <mergeCell ref="AN166:AR166"/>
    <mergeCell ref="AS166:AU166"/>
    <mergeCell ref="AW166:BB166"/>
    <mergeCell ref="N167:O167"/>
    <mergeCell ref="P167:Q167"/>
    <mergeCell ref="R167:S167"/>
    <mergeCell ref="T167:U167"/>
    <mergeCell ref="V167:X167"/>
    <mergeCell ref="AN165:AR165"/>
    <mergeCell ref="AS165:AU165"/>
    <mergeCell ref="AW165:BB165"/>
    <mergeCell ref="N166:O166"/>
    <mergeCell ref="P166:Q166"/>
    <mergeCell ref="R166:S166"/>
    <mergeCell ref="T166:U166"/>
    <mergeCell ref="V166:X166"/>
    <mergeCell ref="Y166:AA166"/>
    <mergeCell ref="AB166:AC166"/>
    <mergeCell ref="AN168:AR168"/>
    <mergeCell ref="AS168:AU168"/>
    <mergeCell ref="AW168:BB168"/>
    <mergeCell ref="N169:O169"/>
    <mergeCell ref="P169:Q169"/>
    <mergeCell ref="R169:S169"/>
    <mergeCell ref="T169:U169"/>
    <mergeCell ref="V169:X169"/>
    <mergeCell ref="Y169:AA169"/>
    <mergeCell ref="AB169:AC169"/>
    <mergeCell ref="AW167:BB167"/>
    <mergeCell ref="N168:O168"/>
    <mergeCell ref="P168:Q168"/>
    <mergeCell ref="R168:S168"/>
    <mergeCell ref="T168:U168"/>
    <mergeCell ref="V168:X168"/>
    <mergeCell ref="Y168:AA168"/>
    <mergeCell ref="AB168:AC168"/>
    <mergeCell ref="AD168:AE168"/>
    <mergeCell ref="AF168:AM168"/>
    <mergeCell ref="Y167:AA167"/>
    <mergeCell ref="AB167:AC167"/>
    <mergeCell ref="AD167:AE167"/>
    <mergeCell ref="AF167:AM167"/>
    <mergeCell ref="AN167:AR167"/>
    <mergeCell ref="AS167:AU167"/>
    <mergeCell ref="AW170:BB170"/>
    <mergeCell ref="N171:O171"/>
    <mergeCell ref="P171:Q171"/>
    <mergeCell ref="R171:S171"/>
    <mergeCell ref="T171:U171"/>
    <mergeCell ref="V171:X171"/>
    <mergeCell ref="Y171:AA171"/>
    <mergeCell ref="AB171:AC171"/>
    <mergeCell ref="AD171:AE171"/>
    <mergeCell ref="AF171:AM171"/>
    <mergeCell ref="Y170:AA170"/>
    <mergeCell ref="AB170:AC170"/>
    <mergeCell ref="AD170:AE170"/>
    <mergeCell ref="AF170:AM170"/>
    <mergeCell ref="AN170:AR170"/>
    <mergeCell ref="AS170:AU170"/>
    <mergeCell ref="AD169:AE169"/>
    <mergeCell ref="AF169:AM169"/>
    <mergeCell ref="AN169:AR169"/>
    <mergeCell ref="AS169:AU169"/>
    <mergeCell ref="AW169:BB169"/>
    <mergeCell ref="N170:O170"/>
    <mergeCell ref="P170:Q170"/>
    <mergeCell ref="R170:S170"/>
    <mergeCell ref="T170:U170"/>
    <mergeCell ref="V170:X170"/>
    <mergeCell ref="AD172:AE172"/>
    <mergeCell ref="AF172:AM172"/>
    <mergeCell ref="AN172:AR172"/>
    <mergeCell ref="AS172:AU172"/>
    <mergeCell ref="AW172:BB172"/>
    <mergeCell ref="N173:O173"/>
    <mergeCell ref="P173:Q173"/>
    <mergeCell ref="R173:S173"/>
    <mergeCell ref="T173:U173"/>
    <mergeCell ref="V173:X173"/>
    <mergeCell ref="AN171:AR171"/>
    <mergeCell ref="AS171:AU171"/>
    <mergeCell ref="AW171:BB171"/>
    <mergeCell ref="N172:O172"/>
    <mergeCell ref="P172:Q172"/>
    <mergeCell ref="R172:S172"/>
    <mergeCell ref="T172:U172"/>
    <mergeCell ref="V172:X172"/>
    <mergeCell ref="Y172:AA172"/>
    <mergeCell ref="AB172:AC172"/>
    <mergeCell ref="AN174:AR174"/>
    <mergeCell ref="AS174:AU174"/>
    <mergeCell ref="AW174:BB174"/>
    <mergeCell ref="N175:O175"/>
    <mergeCell ref="P175:Q175"/>
    <mergeCell ref="R175:S175"/>
    <mergeCell ref="T175:U175"/>
    <mergeCell ref="V175:X175"/>
    <mergeCell ref="Y175:AA175"/>
    <mergeCell ref="AB175:AC175"/>
    <mergeCell ref="AW173:BB173"/>
    <mergeCell ref="N174:O174"/>
    <mergeCell ref="P174:Q174"/>
    <mergeCell ref="R174:S174"/>
    <mergeCell ref="T174:U174"/>
    <mergeCell ref="V174:X174"/>
    <mergeCell ref="Y174:AA174"/>
    <mergeCell ref="AB174:AC174"/>
    <mergeCell ref="AD174:AE174"/>
    <mergeCell ref="AF174:AM174"/>
    <mergeCell ref="Y173:AA173"/>
    <mergeCell ref="AB173:AC173"/>
    <mergeCell ref="AD173:AE173"/>
    <mergeCell ref="AF173:AM173"/>
    <mergeCell ref="AN173:AR173"/>
    <mergeCell ref="AS173:AU173"/>
    <mergeCell ref="AW176:BB176"/>
    <mergeCell ref="N177:O177"/>
    <mergeCell ref="P177:Q177"/>
    <mergeCell ref="R177:S177"/>
    <mergeCell ref="T177:U177"/>
    <mergeCell ref="V177:X177"/>
    <mergeCell ref="Y177:AA177"/>
    <mergeCell ref="AB177:AC177"/>
    <mergeCell ref="AD177:AE177"/>
    <mergeCell ref="AF177:AM177"/>
    <mergeCell ref="Y176:AA176"/>
    <mergeCell ref="AB176:AC176"/>
    <mergeCell ref="AD176:AE176"/>
    <mergeCell ref="AF176:AM176"/>
    <mergeCell ref="AN176:AR176"/>
    <mergeCell ref="AS176:AU176"/>
    <mergeCell ref="AD175:AE175"/>
    <mergeCell ref="AF175:AM175"/>
    <mergeCell ref="AN175:AR175"/>
    <mergeCell ref="AS175:AU175"/>
    <mergeCell ref="AW175:BB175"/>
    <mergeCell ref="N176:O176"/>
    <mergeCell ref="P176:Q176"/>
    <mergeCell ref="R176:S176"/>
    <mergeCell ref="T176:U176"/>
    <mergeCell ref="V176:X176"/>
    <mergeCell ref="AD178:AE178"/>
    <mergeCell ref="AF178:AM178"/>
    <mergeCell ref="AN178:AR178"/>
    <mergeCell ref="AS178:AU178"/>
    <mergeCell ref="AW178:BB178"/>
    <mergeCell ref="N179:O179"/>
    <mergeCell ref="P179:Q179"/>
    <mergeCell ref="R179:S179"/>
    <mergeCell ref="T179:U179"/>
    <mergeCell ref="V179:X179"/>
    <mergeCell ref="AN177:AR177"/>
    <mergeCell ref="AS177:AU177"/>
    <mergeCell ref="AW177:BB177"/>
    <mergeCell ref="N178:O178"/>
    <mergeCell ref="P178:Q178"/>
    <mergeCell ref="R178:S178"/>
    <mergeCell ref="T178:U178"/>
    <mergeCell ref="V178:X178"/>
    <mergeCell ref="Y178:AA178"/>
    <mergeCell ref="AB178:AC178"/>
    <mergeCell ref="AN180:AR180"/>
    <mergeCell ref="AS180:AU180"/>
    <mergeCell ref="AW180:BB180"/>
    <mergeCell ref="N181:O181"/>
    <mergeCell ref="P181:Q181"/>
    <mergeCell ref="R181:S181"/>
    <mergeCell ref="T181:U181"/>
    <mergeCell ref="V181:X181"/>
    <mergeCell ref="Y181:AA181"/>
    <mergeCell ref="AB181:AC181"/>
    <mergeCell ref="AW179:BB179"/>
    <mergeCell ref="N180:O180"/>
    <mergeCell ref="P180:Q180"/>
    <mergeCell ref="R180:S180"/>
    <mergeCell ref="T180:U180"/>
    <mergeCell ref="V180:X180"/>
    <mergeCell ref="Y180:AA180"/>
    <mergeCell ref="AB180:AC180"/>
    <mergeCell ref="AD180:AE180"/>
    <mergeCell ref="AF180:AM180"/>
    <mergeCell ref="Y179:AA179"/>
    <mergeCell ref="AB179:AC179"/>
    <mergeCell ref="AD179:AE179"/>
    <mergeCell ref="AF179:AM179"/>
    <mergeCell ref="AN179:AR179"/>
    <mergeCell ref="AS179:AU179"/>
    <mergeCell ref="AW182:BB182"/>
    <mergeCell ref="N183:O183"/>
    <mergeCell ref="P183:Q183"/>
    <mergeCell ref="R183:S183"/>
    <mergeCell ref="T183:U183"/>
    <mergeCell ref="V183:X183"/>
    <mergeCell ref="Y183:AA183"/>
    <mergeCell ref="AB183:AC183"/>
    <mergeCell ref="AD183:AE183"/>
    <mergeCell ref="AF183:AM183"/>
    <mergeCell ref="Y182:AA182"/>
    <mergeCell ref="AB182:AC182"/>
    <mergeCell ref="AD182:AE182"/>
    <mergeCell ref="AF182:AM182"/>
    <mergeCell ref="AN182:AR182"/>
    <mergeCell ref="AS182:AU182"/>
    <mergeCell ref="AD181:AE181"/>
    <mergeCell ref="AF181:AM181"/>
    <mergeCell ref="AN181:AR181"/>
    <mergeCell ref="AS181:AU181"/>
    <mergeCell ref="AW181:BB181"/>
    <mergeCell ref="N182:O182"/>
    <mergeCell ref="P182:Q182"/>
    <mergeCell ref="R182:S182"/>
    <mergeCell ref="T182:U182"/>
    <mergeCell ref="V182:X182"/>
    <mergeCell ref="AD184:AE184"/>
    <mergeCell ref="AF184:AM184"/>
    <mergeCell ref="AN184:AR184"/>
    <mergeCell ref="AS184:AU184"/>
    <mergeCell ref="AW184:BB184"/>
    <mergeCell ref="N185:O185"/>
    <mergeCell ref="P185:Q185"/>
    <mergeCell ref="R185:S185"/>
    <mergeCell ref="T185:U185"/>
    <mergeCell ref="V185:X185"/>
    <mergeCell ref="AN183:AR183"/>
    <mergeCell ref="AS183:AU183"/>
    <mergeCell ref="AW183:BB183"/>
    <mergeCell ref="N184:O184"/>
    <mergeCell ref="P184:Q184"/>
    <mergeCell ref="R184:S184"/>
    <mergeCell ref="T184:U184"/>
    <mergeCell ref="V184:X184"/>
    <mergeCell ref="Y184:AA184"/>
    <mergeCell ref="AB184:AC184"/>
    <mergeCell ref="AN186:AR186"/>
    <mergeCell ref="AS186:AU186"/>
    <mergeCell ref="AW186:BB186"/>
    <mergeCell ref="N187:O187"/>
    <mergeCell ref="P187:Q187"/>
    <mergeCell ref="R187:S187"/>
    <mergeCell ref="T187:U187"/>
    <mergeCell ref="V187:X187"/>
    <mergeCell ref="Y187:AA187"/>
    <mergeCell ref="AB187:AC187"/>
    <mergeCell ref="AW185:BB185"/>
    <mergeCell ref="N186:O186"/>
    <mergeCell ref="P186:Q186"/>
    <mergeCell ref="R186:S186"/>
    <mergeCell ref="T186:U186"/>
    <mergeCell ref="V186:X186"/>
    <mergeCell ref="Y186:AA186"/>
    <mergeCell ref="AB186:AC186"/>
    <mergeCell ref="AD186:AE186"/>
    <mergeCell ref="AF186:AM186"/>
    <mergeCell ref="Y185:AA185"/>
    <mergeCell ref="AB185:AC185"/>
    <mergeCell ref="AD185:AE185"/>
    <mergeCell ref="AF185:AM185"/>
    <mergeCell ref="AN185:AR185"/>
    <mergeCell ref="AS185:AU185"/>
    <mergeCell ref="AW188:BB188"/>
    <mergeCell ref="N189:O189"/>
    <mergeCell ref="P189:Q189"/>
    <mergeCell ref="R189:S189"/>
    <mergeCell ref="T189:U189"/>
    <mergeCell ref="V189:X189"/>
    <mergeCell ref="Y189:AA189"/>
    <mergeCell ref="AB189:AC189"/>
    <mergeCell ref="AD189:AE189"/>
    <mergeCell ref="AF189:AM189"/>
    <mergeCell ref="Y188:AA188"/>
    <mergeCell ref="AB188:AC188"/>
    <mergeCell ref="AD188:AE188"/>
    <mergeCell ref="AF188:AM188"/>
    <mergeCell ref="AN188:AR188"/>
    <mergeCell ref="AS188:AU188"/>
    <mergeCell ref="AD187:AE187"/>
    <mergeCell ref="AF187:AM187"/>
    <mergeCell ref="AN187:AR187"/>
    <mergeCell ref="AS187:AU187"/>
    <mergeCell ref="AW187:BB187"/>
    <mergeCell ref="N188:O188"/>
    <mergeCell ref="P188:Q188"/>
    <mergeCell ref="R188:S188"/>
    <mergeCell ref="T188:U188"/>
    <mergeCell ref="V188:X188"/>
    <mergeCell ref="AD190:AE190"/>
    <mergeCell ref="AF190:AM190"/>
    <mergeCell ref="AN190:AR190"/>
    <mergeCell ref="AS190:AU190"/>
    <mergeCell ref="AW190:BB190"/>
    <mergeCell ref="N191:O191"/>
    <mergeCell ref="P191:Q191"/>
    <mergeCell ref="R191:S191"/>
    <mergeCell ref="T191:U191"/>
    <mergeCell ref="V191:X191"/>
    <mergeCell ref="AN189:AR189"/>
    <mergeCell ref="AS189:AU189"/>
    <mergeCell ref="AW189:BB189"/>
    <mergeCell ref="N190:O190"/>
    <mergeCell ref="P190:Q190"/>
    <mergeCell ref="R190:S190"/>
    <mergeCell ref="T190:U190"/>
    <mergeCell ref="V190:X190"/>
    <mergeCell ref="Y190:AA190"/>
    <mergeCell ref="AB190:AC190"/>
    <mergeCell ref="AN192:AR192"/>
    <mergeCell ref="AS192:AU192"/>
    <mergeCell ref="AW192:BB192"/>
    <mergeCell ref="N193:O193"/>
    <mergeCell ref="P193:Q193"/>
    <mergeCell ref="R193:S193"/>
    <mergeCell ref="T193:U193"/>
    <mergeCell ref="V193:X193"/>
    <mergeCell ref="Y193:AA193"/>
    <mergeCell ref="AB193:AC193"/>
    <mergeCell ref="AW191:BB191"/>
    <mergeCell ref="N192:O192"/>
    <mergeCell ref="P192:Q192"/>
    <mergeCell ref="R192:S192"/>
    <mergeCell ref="T192:U192"/>
    <mergeCell ref="V192:X192"/>
    <mergeCell ref="Y192:AA192"/>
    <mergeCell ref="AB192:AC192"/>
    <mergeCell ref="AD192:AE192"/>
    <mergeCell ref="AF192:AM192"/>
    <mergeCell ref="Y191:AA191"/>
    <mergeCell ref="AB191:AC191"/>
    <mergeCell ref="AD191:AE191"/>
    <mergeCell ref="AF191:AM191"/>
    <mergeCell ref="AN191:AR191"/>
    <mergeCell ref="AS191:AU191"/>
    <mergeCell ref="AW194:BB194"/>
    <mergeCell ref="N195:O195"/>
    <mergeCell ref="P195:Q195"/>
    <mergeCell ref="R195:S195"/>
    <mergeCell ref="T195:U195"/>
    <mergeCell ref="V195:X195"/>
    <mergeCell ref="Y195:AA195"/>
    <mergeCell ref="AB195:AC195"/>
    <mergeCell ref="AD195:AE195"/>
    <mergeCell ref="AF195:AM195"/>
    <mergeCell ref="Y194:AA194"/>
    <mergeCell ref="AB194:AC194"/>
    <mergeCell ref="AD194:AE194"/>
    <mergeCell ref="AF194:AM194"/>
    <mergeCell ref="AN194:AR194"/>
    <mergeCell ref="AS194:AU194"/>
    <mergeCell ref="AD193:AE193"/>
    <mergeCell ref="AF193:AM193"/>
    <mergeCell ref="AN193:AR193"/>
    <mergeCell ref="AS193:AU193"/>
    <mergeCell ref="AW193:BB193"/>
    <mergeCell ref="N194:O194"/>
    <mergeCell ref="P194:Q194"/>
    <mergeCell ref="R194:S194"/>
    <mergeCell ref="T194:U194"/>
    <mergeCell ref="V194:X194"/>
    <mergeCell ref="AD196:AE196"/>
    <mergeCell ref="AF196:AM196"/>
    <mergeCell ref="AN196:AR196"/>
    <mergeCell ref="AS196:AU196"/>
    <mergeCell ref="AW196:BB196"/>
    <mergeCell ref="N197:O197"/>
    <mergeCell ref="P197:Q197"/>
    <mergeCell ref="R197:S197"/>
    <mergeCell ref="T197:U197"/>
    <mergeCell ref="V197:X197"/>
    <mergeCell ref="AN195:AR195"/>
    <mergeCell ref="AS195:AU195"/>
    <mergeCell ref="AW195:BB195"/>
    <mergeCell ref="N196:O196"/>
    <mergeCell ref="P196:Q196"/>
    <mergeCell ref="R196:S196"/>
    <mergeCell ref="T196:U196"/>
    <mergeCell ref="V196:X196"/>
    <mergeCell ref="Y196:AA196"/>
    <mergeCell ref="AB196:AC196"/>
    <mergeCell ref="AN198:AR198"/>
    <mergeCell ref="AS198:AU198"/>
    <mergeCell ref="AW198:BB198"/>
    <mergeCell ref="N199:O199"/>
    <mergeCell ref="P199:Q199"/>
    <mergeCell ref="R199:S199"/>
    <mergeCell ref="T199:U199"/>
    <mergeCell ref="V199:X199"/>
    <mergeCell ref="Y199:AA199"/>
    <mergeCell ref="AB199:AC199"/>
    <mergeCell ref="AW197:BB197"/>
    <mergeCell ref="N198:O198"/>
    <mergeCell ref="P198:Q198"/>
    <mergeCell ref="R198:S198"/>
    <mergeCell ref="T198:U198"/>
    <mergeCell ref="V198:X198"/>
    <mergeCell ref="Y198:AA198"/>
    <mergeCell ref="AB198:AC198"/>
    <mergeCell ref="AD198:AE198"/>
    <mergeCell ref="AF198:AM198"/>
    <mergeCell ref="Y197:AA197"/>
    <mergeCell ref="AB197:AC197"/>
    <mergeCell ref="AD197:AE197"/>
    <mergeCell ref="AF197:AM197"/>
    <mergeCell ref="AN197:AR197"/>
    <mergeCell ref="AS197:AU197"/>
    <mergeCell ref="AW200:BB200"/>
    <mergeCell ref="N201:O201"/>
    <mergeCell ref="P201:Q201"/>
    <mergeCell ref="R201:S201"/>
    <mergeCell ref="T201:U201"/>
    <mergeCell ref="V201:X201"/>
    <mergeCell ref="Y201:AA201"/>
    <mergeCell ref="AB201:AC201"/>
    <mergeCell ref="AD201:AE201"/>
    <mergeCell ref="AF201:AM201"/>
    <mergeCell ref="Y200:AA200"/>
    <mergeCell ref="AB200:AC200"/>
    <mergeCell ref="AD200:AE200"/>
    <mergeCell ref="AF200:AM200"/>
    <mergeCell ref="AN200:AR200"/>
    <mergeCell ref="AS200:AU200"/>
    <mergeCell ref="AD199:AE199"/>
    <mergeCell ref="AF199:AM199"/>
    <mergeCell ref="AN199:AR199"/>
    <mergeCell ref="AS199:AU199"/>
    <mergeCell ref="AW199:BB199"/>
    <mergeCell ref="N200:O200"/>
    <mergeCell ref="P200:Q200"/>
    <mergeCell ref="R200:S200"/>
    <mergeCell ref="T200:U200"/>
    <mergeCell ref="V200:X200"/>
    <mergeCell ref="AD202:AE202"/>
    <mergeCell ref="AF202:AM202"/>
    <mergeCell ref="AN202:AR202"/>
    <mergeCell ref="AS202:AU202"/>
    <mergeCell ref="AW202:BB202"/>
    <mergeCell ref="N203:O203"/>
    <mergeCell ref="P203:Q203"/>
    <mergeCell ref="R203:S203"/>
    <mergeCell ref="T203:U203"/>
    <mergeCell ref="V203:X203"/>
    <mergeCell ref="AN201:AR201"/>
    <mergeCell ref="AS201:AU201"/>
    <mergeCell ref="AW201:BB201"/>
    <mergeCell ref="N202:O202"/>
    <mergeCell ref="P202:Q202"/>
    <mergeCell ref="R202:S202"/>
    <mergeCell ref="T202:U202"/>
    <mergeCell ref="V202:X202"/>
    <mergeCell ref="Y202:AA202"/>
    <mergeCell ref="AB202:AC202"/>
    <mergeCell ref="AN204:AR204"/>
    <mergeCell ref="AS204:AU204"/>
    <mergeCell ref="AW204:BB204"/>
    <mergeCell ref="N205:O205"/>
    <mergeCell ref="P205:Q205"/>
    <mergeCell ref="R205:S205"/>
    <mergeCell ref="T205:U205"/>
    <mergeCell ref="V205:X205"/>
    <mergeCell ref="Y205:AA205"/>
    <mergeCell ref="AB205:AC205"/>
    <mergeCell ref="AW203:BB203"/>
    <mergeCell ref="N204:O204"/>
    <mergeCell ref="P204:Q204"/>
    <mergeCell ref="R204:S204"/>
    <mergeCell ref="T204:U204"/>
    <mergeCell ref="V204:X204"/>
    <mergeCell ref="Y204:AA204"/>
    <mergeCell ref="AB204:AC204"/>
    <mergeCell ref="AD204:AE204"/>
    <mergeCell ref="AF204:AM204"/>
    <mergeCell ref="Y203:AA203"/>
    <mergeCell ref="AB203:AC203"/>
    <mergeCell ref="AD203:AE203"/>
    <mergeCell ref="AF203:AM203"/>
    <mergeCell ref="AN203:AR203"/>
    <mergeCell ref="AS203:AU203"/>
    <mergeCell ref="AW206:BB206"/>
    <mergeCell ref="N207:O207"/>
    <mergeCell ref="P207:Q207"/>
    <mergeCell ref="R207:S207"/>
    <mergeCell ref="T207:U207"/>
    <mergeCell ref="V207:X207"/>
    <mergeCell ref="Y207:AA207"/>
    <mergeCell ref="AB207:AC207"/>
    <mergeCell ref="AD207:AE207"/>
    <mergeCell ref="AF207:AM207"/>
    <mergeCell ref="Y206:AA206"/>
    <mergeCell ref="AB206:AC206"/>
    <mergeCell ref="AD206:AE206"/>
    <mergeCell ref="AF206:AM206"/>
    <mergeCell ref="AN206:AR206"/>
    <mergeCell ref="AS206:AU206"/>
    <mergeCell ref="AD205:AE205"/>
    <mergeCell ref="AF205:AM205"/>
    <mergeCell ref="AN205:AR205"/>
    <mergeCell ref="AS205:AU205"/>
    <mergeCell ref="AW205:BB205"/>
    <mergeCell ref="N206:O206"/>
    <mergeCell ref="P206:Q206"/>
    <mergeCell ref="R206:S206"/>
    <mergeCell ref="T206:U206"/>
    <mergeCell ref="V206:X206"/>
    <mergeCell ref="AD208:AE208"/>
    <mergeCell ref="AF208:AM208"/>
    <mergeCell ref="AN208:AR208"/>
    <mergeCell ref="AS208:AU208"/>
    <mergeCell ref="AW208:BB208"/>
    <mergeCell ref="N209:O209"/>
    <mergeCell ref="P209:Q209"/>
    <mergeCell ref="R209:S209"/>
    <mergeCell ref="T209:U209"/>
    <mergeCell ref="V209:X209"/>
    <mergeCell ref="AN207:AR207"/>
    <mergeCell ref="AS207:AU207"/>
    <mergeCell ref="AW207:BB207"/>
    <mergeCell ref="N208:O208"/>
    <mergeCell ref="P208:Q208"/>
    <mergeCell ref="R208:S208"/>
    <mergeCell ref="T208:U208"/>
    <mergeCell ref="V208:X208"/>
    <mergeCell ref="Y208:AA208"/>
    <mergeCell ref="AB208:AC208"/>
    <mergeCell ref="AN210:AR210"/>
    <mergeCell ref="AS210:AU210"/>
    <mergeCell ref="AW210:BB210"/>
    <mergeCell ref="N211:O211"/>
    <mergeCell ref="P211:Q211"/>
    <mergeCell ref="R211:S211"/>
    <mergeCell ref="T211:U211"/>
    <mergeCell ref="V211:X211"/>
    <mergeCell ref="Y211:AA211"/>
    <mergeCell ref="AB211:AC211"/>
    <mergeCell ref="AW209:BB209"/>
    <mergeCell ref="N210:O210"/>
    <mergeCell ref="P210:Q210"/>
    <mergeCell ref="R210:S210"/>
    <mergeCell ref="T210:U210"/>
    <mergeCell ref="V210:X210"/>
    <mergeCell ref="Y210:AA210"/>
    <mergeCell ref="AB210:AC210"/>
    <mergeCell ref="AD210:AE210"/>
    <mergeCell ref="AF210:AM210"/>
    <mergeCell ref="Y209:AA209"/>
    <mergeCell ref="AB209:AC209"/>
    <mergeCell ref="AD209:AE209"/>
    <mergeCell ref="AF209:AM209"/>
    <mergeCell ref="AN209:AR209"/>
    <mergeCell ref="AS209:AU209"/>
    <mergeCell ref="AW212:BB212"/>
    <mergeCell ref="N213:O213"/>
    <mergeCell ref="P213:Q213"/>
    <mergeCell ref="R213:S213"/>
    <mergeCell ref="T213:U213"/>
    <mergeCell ref="V213:X213"/>
    <mergeCell ref="Y213:AA213"/>
    <mergeCell ref="AB213:AC213"/>
    <mergeCell ref="AD213:AE213"/>
    <mergeCell ref="AF213:AM213"/>
    <mergeCell ref="Y212:AA212"/>
    <mergeCell ref="AB212:AC212"/>
    <mergeCell ref="AD212:AE212"/>
    <mergeCell ref="AF212:AM212"/>
    <mergeCell ref="AN212:AR212"/>
    <mergeCell ref="AS212:AU212"/>
    <mergeCell ref="AD211:AE211"/>
    <mergeCell ref="AF211:AM211"/>
    <mergeCell ref="AN211:AR211"/>
    <mergeCell ref="AS211:AU211"/>
    <mergeCell ref="AW211:BB211"/>
    <mergeCell ref="N212:O212"/>
    <mergeCell ref="P212:Q212"/>
    <mergeCell ref="R212:S212"/>
    <mergeCell ref="T212:U212"/>
    <mergeCell ref="V212:X212"/>
    <mergeCell ref="AD214:AE214"/>
    <mergeCell ref="AF214:AM214"/>
    <mergeCell ref="AN214:AR214"/>
    <mergeCell ref="AS214:AU214"/>
    <mergeCell ref="AW214:BB214"/>
    <mergeCell ref="N215:O215"/>
    <mergeCell ref="P215:Q215"/>
    <mergeCell ref="R215:S215"/>
    <mergeCell ref="T215:U215"/>
    <mergeCell ref="V215:X215"/>
    <mergeCell ref="AN213:AR213"/>
    <mergeCell ref="AS213:AU213"/>
    <mergeCell ref="AW213:BB213"/>
    <mergeCell ref="N214:O214"/>
    <mergeCell ref="P214:Q214"/>
    <mergeCell ref="R214:S214"/>
    <mergeCell ref="T214:U214"/>
    <mergeCell ref="V214:X214"/>
    <mergeCell ref="Y214:AA214"/>
    <mergeCell ref="AB214:AC214"/>
    <mergeCell ref="AN216:AR216"/>
    <mergeCell ref="AS216:AU216"/>
    <mergeCell ref="AW216:BB216"/>
    <mergeCell ref="N217:O217"/>
    <mergeCell ref="P217:Q217"/>
    <mergeCell ref="R217:S217"/>
    <mergeCell ref="T217:U217"/>
    <mergeCell ref="V217:X217"/>
    <mergeCell ref="Y217:AA217"/>
    <mergeCell ref="AB217:AC217"/>
    <mergeCell ref="AW215:BB215"/>
    <mergeCell ref="N216:O216"/>
    <mergeCell ref="P216:Q216"/>
    <mergeCell ref="R216:S216"/>
    <mergeCell ref="T216:U216"/>
    <mergeCell ref="V216:X216"/>
    <mergeCell ref="Y216:AA216"/>
    <mergeCell ref="AB216:AC216"/>
    <mergeCell ref="AD216:AE216"/>
    <mergeCell ref="AF216:AM216"/>
    <mergeCell ref="Y215:AA215"/>
    <mergeCell ref="AB215:AC215"/>
    <mergeCell ref="AD215:AE215"/>
    <mergeCell ref="AF215:AM215"/>
    <mergeCell ref="AN215:AR215"/>
    <mergeCell ref="AS215:AU215"/>
    <mergeCell ref="AW218:BB218"/>
    <mergeCell ref="N219:O219"/>
    <mergeCell ref="P219:Q219"/>
    <mergeCell ref="R219:S219"/>
    <mergeCell ref="T219:U219"/>
    <mergeCell ref="V219:X219"/>
    <mergeCell ref="Y219:AA219"/>
    <mergeCell ref="AB219:AC219"/>
    <mergeCell ref="AD219:AE219"/>
    <mergeCell ref="AF219:AM219"/>
    <mergeCell ref="Y218:AA218"/>
    <mergeCell ref="AB218:AC218"/>
    <mergeCell ref="AD218:AE218"/>
    <mergeCell ref="AF218:AM218"/>
    <mergeCell ref="AN218:AR218"/>
    <mergeCell ref="AS218:AU218"/>
    <mergeCell ref="AD217:AE217"/>
    <mergeCell ref="AF217:AM217"/>
    <mergeCell ref="AN217:AR217"/>
    <mergeCell ref="AS217:AU217"/>
    <mergeCell ref="AW217:BB217"/>
    <mergeCell ref="N218:O218"/>
    <mergeCell ref="P218:Q218"/>
    <mergeCell ref="R218:S218"/>
    <mergeCell ref="T218:U218"/>
    <mergeCell ref="V218:X218"/>
    <mergeCell ref="AD220:AE220"/>
    <mergeCell ref="AF220:AM220"/>
    <mergeCell ref="AN220:AR220"/>
    <mergeCell ref="AS220:AU220"/>
    <mergeCell ref="AW220:BB220"/>
    <mergeCell ref="N221:O221"/>
    <mergeCell ref="P221:Q221"/>
    <mergeCell ref="R221:S221"/>
    <mergeCell ref="T221:U221"/>
    <mergeCell ref="V221:X221"/>
    <mergeCell ref="AN219:AR219"/>
    <mergeCell ref="AS219:AU219"/>
    <mergeCell ref="AW219:BB219"/>
    <mergeCell ref="N220:O220"/>
    <mergeCell ref="P220:Q220"/>
    <mergeCell ref="R220:S220"/>
    <mergeCell ref="T220:U220"/>
    <mergeCell ref="V220:X220"/>
    <mergeCell ref="Y220:AA220"/>
    <mergeCell ref="AB220:AC220"/>
    <mergeCell ref="AN222:AR222"/>
    <mergeCell ref="AS222:AU222"/>
    <mergeCell ref="AW222:BB222"/>
    <mergeCell ref="N223:O223"/>
    <mergeCell ref="P223:Q223"/>
    <mergeCell ref="R223:S223"/>
    <mergeCell ref="T223:U223"/>
    <mergeCell ref="V223:X223"/>
    <mergeCell ref="Y223:AA223"/>
    <mergeCell ref="AB223:AC223"/>
    <mergeCell ref="AW221:BB221"/>
    <mergeCell ref="N222:O222"/>
    <mergeCell ref="P222:Q222"/>
    <mergeCell ref="R222:S222"/>
    <mergeCell ref="T222:U222"/>
    <mergeCell ref="V222:X222"/>
    <mergeCell ref="Y222:AA222"/>
    <mergeCell ref="AB222:AC222"/>
    <mergeCell ref="AD222:AE222"/>
    <mergeCell ref="AF222:AM222"/>
    <mergeCell ref="Y221:AA221"/>
    <mergeCell ref="AB221:AC221"/>
    <mergeCell ref="AD221:AE221"/>
    <mergeCell ref="AF221:AM221"/>
    <mergeCell ref="AN221:AR221"/>
    <mergeCell ref="AS221:AU221"/>
    <mergeCell ref="AW224:BB224"/>
    <mergeCell ref="N225:O225"/>
    <mergeCell ref="P225:Q225"/>
    <mergeCell ref="R225:S225"/>
    <mergeCell ref="T225:U225"/>
    <mergeCell ref="V225:X225"/>
    <mergeCell ref="Y225:AA225"/>
    <mergeCell ref="AB225:AC225"/>
    <mergeCell ref="AD225:AE225"/>
    <mergeCell ref="AF225:AM225"/>
    <mergeCell ref="Y224:AA224"/>
    <mergeCell ref="AB224:AC224"/>
    <mergeCell ref="AD224:AE224"/>
    <mergeCell ref="AF224:AM224"/>
    <mergeCell ref="AN224:AR224"/>
    <mergeCell ref="AS224:AU224"/>
    <mergeCell ref="AD223:AE223"/>
    <mergeCell ref="AF223:AM223"/>
    <mergeCell ref="AN223:AR223"/>
    <mergeCell ref="AS223:AU223"/>
    <mergeCell ref="AW223:BB223"/>
    <mergeCell ref="N224:O224"/>
    <mergeCell ref="P224:Q224"/>
    <mergeCell ref="R224:S224"/>
    <mergeCell ref="T224:U224"/>
    <mergeCell ref="V224:X224"/>
    <mergeCell ref="AD226:AE226"/>
    <mergeCell ref="AF226:AM226"/>
    <mergeCell ref="AN226:AR226"/>
    <mergeCell ref="AS226:AU226"/>
    <mergeCell ref="AW226:BB226"/>
    <mergeCell ref="N227:O227"/>
    <mergeCell ref="P227:Q227"/>
    <mergeCell ref="R227:S227"/>
    <mergeCell ref="T227:U227"/>
    <mergeCell ref="V227:X227"/>
    <mergeCell ref="AN225:AR225"/>
    <mergeCell ref="AS225:AU225"/>
    <mergeCell ref="AW225:BB225"/>
    <mergeCell ref="N226:O226"/>
    <mergeCell ref="P226:Q226"/>
    <mergeCell ref="R226:S226"/>
    <mergeCell ref="T226:U226"/>
    <mergeCell ref="V226:X226"/>
    <mergeCell ref="Y226:AA226"/>
    <mergeCell ref="AB226:AC226"/>
    <mergeCell ref="AN228:AR228"/>
    <mergeCell ref="AS228:AU228"/>
    <mergeCell ref="AW228:BB228"/>
    <mergeCell ref="N229:O229"/>
    <mergeCell ref="P229:Q229"/>
    <mergeCell ref="R229:S229"/>
    <mergeCell ref="T229:U229"/>
    <mergeCell ref="V229:X229"/>
    <mergeCell ref="Y229:AA229"/>
    <mergeCell ref="AB229:AC229"/>
    <mergeCell ref="AW227:BB227"/>
    <mergeCell ref="N228:O228"/>
    <mergeCell ref="P228:Q228"/>
    <mergeCell ref="R228:S228"/>
    <mergeCell ref="T228:U228"/>
    <mergeCell ref="V228:X228"/>
    <mergeCell ref="Y228:AA228"/>
    <mergeCell ref="AB228:AC228"/>
    <mergeCell ref="AD228:AE228"/>
    <mergeCell ref="AF228:AM228"/>
    <mergeCell ref="Y227:AA227"/>
    <mergeCell ref="AB227:AC227"/>
    <mergeCell ref="AD227:AE227"/>
    <mergeCell ref="AF227:AM227"/>
    <mergeCell ref="AN227:AR227"/>
    <mergeCell ref="AS227:AU227"/>
    <mergeCell ref="AW230:BB230"/>
    <mergeCell ref="N231:O231"/>
    <mergeCell ref="P231:Q231"/>
    <mergeCell ref="R231:S231"/>
    <mergeCell ref="T231:U231"/>
    <mergeCell ref="V231:X231"/>
    <mergeCell ref="Y231:AA231"/>
    <mergeCell ref="AB231:AC231"/>
    <mergeCell ref="AD231:AE231"/>
    <mergeCell ref="AF231:AM231"/>
    <mergeCell ref="Y230:AA230"/>
    <mergeCell ref="AB230:AC230"/>
    <mergeCell ref="AD230:AE230"/>
    <mergeCell ref="AF230:AM230"/>
    <mergeCell ref="AN230:AR230"/>
    <mergeCell ref="AS230:AU230"/>
    <mergeCell ref="AD229:AE229"/>
    <mergeCell ref="AF229:AM229"/>
    <mergeCell ref="AN229:AR229"/>
    <mergeCell ref="AS229:AU229"/>
    <mergeCell ref="AW229:BB229"/>
    <mergeCell ref="N230:O230"/>
    <mergeCell ref="P230:Q230"/>
    <mergeCell ref="R230:S230"/>
    <mergeCell ref="T230:U230"/>
    <mergeCell ref="V230:X230"/>
    <mergeCell ref="AD232:AE232"/>
    <mergeCell ref="AF232:AM232"/>
    <mergeCell ref="AN232:AR232"/>
    <mergeCell ref="AS232:AU232"/>
    <mergeCell ref="AW232:BB232"/>
    <mergeCell ref="N233:O233"/>
    <mergeCell ref="P233:Q233"/>
    <mergeCell ref="R233:S233"/>
    <mergeCell ref="T233:U233"/>
    <mergeCell ref="V233:X233"/>
    <mergeCell ref="AN231:AR231"/>
    <mergeCell ref="AS231:AU231"/>
    <mergeCell ref="AW231:BB231"/>
    <mergeCell ref="N232:O232"/>
    <mergeCell ref="P232:Q232"/>
    <mergeCell ref="R232:S232"/>
    <mergeCell ref="T232:U232"/>
    <mergeCell ref="V232:X232"/>
    <mergeCell ref="Y232:AA232"/>
    <mergeCell ref="AB232:AC232"/>
    <mergeCell ref="AN234:AR234"/>
    <mergeCell ref="AS234:AU234"/>
    <mergeCell ref="AW234:BB234"/>
    <mergeCell ref="N235:O235"/>
    <mergeCell ref="P235:Q235"/>
    <mergeCell ref="R235:S235"/>
    <mergeCell ref="T235:U235"/>
    <mergeCell ref="V235:X235"/>
    <mergeCell ref="Y235:AA235"/>
    <mergeCell ref="AB235:AC235"/>
    <mergeCell ref="AW233:BB233"/>
    <mergeCell ref="N234:O234"/>
    <mergeCell ref="P234:Q234"/>
    <mergeCell ref="R234:S234"/>
    <mergeCell ref="T234:U234"/>
    <mergeCell ref="V234:X234"/>
    <mergeCell ref="Y234:AA234"/>
    <mergeCell ref="AB234:AC234"/>
    <mergeCell ref="AD234:AE234"/>
    <mergeCell ref="AF234:AM234"/>
    <mergeCell ref="Y233:AA233"/>
    <mergeCell ref="AB233:AC233"/>
    <mergeCell ref="AD233:AE233"/>
    <mergeCell ref="AF233:AM233"/>
    <mergeCell ref="AN233:AR233"/>
    <mergeCell ref="AS233:AU233"/>
    <mergeCell ref="AW236:BB236"/>
    <mergeCell ref="N237:O237"/>
    <mergeCell ref="P237:Q237"/>
    <mergeCell ref="R237:S237"/>
    <mergeCell ref="T237:U237"/>
    <mergeCell ref="V237:X237"/>
    <mergeCell ref="Y237:AA237"/>
    <mergeCell ref="AB237:AC237"/>
    <mergeCell ref="AD237:AE237"/>
    <mergeCell ref="AF237:AM237"/>
    <mergeCell ref="Y236:AA236"/>
    <mergeCell ref="AB236:AC236"/>
    <mergeCell ref="AD236:AE236"/>
    <mergeCell ref="AF236:AM236"/>
    <mergeCell ref="AN236:AR236"/>
    <mergeCell ref="AS236:AU236"/>
    <mergeCell ref="AD235:AE235"/>
    <mergeCell ref="AF235:AM235"/>
    <mergeCell ref="AN235:AR235"/>
    <mergeCell ref="AS235:AU235"/>
    <mergeCell ref="AW235:BB235"/>
    <mergeCell ref="N236:O236"/>
    <mergeCell ref="P236:Q236"/>
    <mergeCell ref="R236:S236"/>
    <mergeCell ref="T236:U236"/>
    <mergeCell ref="V236:X236"/>
    <mergeCell ref="AD238:AE238"/>
    <mergeCell ref="AF238:AM238"/>
    <mergeCell ref="AN238:AR238"/>
    <mergeCell ref="AS238:AU238"/>
    <mergeCell ref="AW238:BB238"/>
    <mergeCell ref="N239:O239"/>
    <mergeCell ref="P239:Q239"/>
    <mergeCell ref="R239:S239"/>
    <mergeCell ref="T239:U239"/>
    <mergeCell ref="V239:X239"/>
    <mergeCell ref="AN237:AR237"/>
    <mergeCell ref="AS237:AU237"/>
    <mergeCell ref="AW237:BB237"/>
    <mergeCell ref="N238:O238"/>
    <mergeCell ref="P238:Q238"/>
    <mergeCell ref="R238:S238"/>
    <mergeCell ref="T238:U238"/>
    <mergeCell ref="V238:X238"/>
    <mergeCell ref="Y238:AA238"/>
    <mergeCell ref="AB238:AC238"/>
    <mergeCell ref="W241:X241"/>
    <mergeCell ref="Y241:Z241"/>
    <mergeCell ref="AN241:AO241"/>
    <mergeCell ref="AP241:AQ241"/>
    <mergeCell ref="AZ241:BB241"/>
    <mergeCell ref="AW239:BB239"/>
    <mergeCell ref="W240:X240"/>
    <mergeCell ref="Y240:Z240"/>
    <mergeCell ref="AN240:AO240"/>
    <mergeCell ref="AP240:AQ240"/>
    <mergeCell ref="AZ240:BB240"/>
    <mergeCell ref="Y239:AA239"/>
    <mergeCell ref="AB239:AC239"/>
    <mergeCell ref="AD239:AE239"/>
    <mergeCell ref="AF239:AM239"/>
    <mergeCell ref="AN239:AR239"/>
    <mergeCell ref="AS239:AU23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55"/>
  <sheetViews>
    <sheetView showGridLines="0" topLeftCell="A14" zoomScale="130" zoomScaleNormal="130" workbookViewId="0">
      <pane xSplit="26" ySplit="10" topLeftCell="AV93" activePane="bottomRight" state="frozen"/>
      <selection activeCell="A14" sqref="A14"/>
      <selection pane="topRight" activeCell="AA14" sqref="AA14"/>
      <selection pane="bottomLeft" activeCell="A24" sqref="A24"/>
      <selection pane="bottomRight" activeCell="AV95" sqref="AV95:AV96"/>
    </sheetView>
  </sheetViews>
  <sheetFormatPr baseColWidth="10" defaultRowHeight="15" x14ac:dyDescent="0.25"/>
  <cols>
    <col min="1" max="1" width="2.85546875" style="1471" customWidth="1"/>
    <col min="2" max="5" width="2.7109375" style="1471" customWidth="1"/>
    <col min="6" max="6" width="2.85546875" style="1471" customWidth="1"/>
    <col min="7" max="9" width="2.7109375" style="1471" customWidth="1"/>
    <col min="10" max="10" width="2.42578125" style="1471" customWidth="1"/>
    <col min="11" max="11" width="0.28515625" style="1471" customWidth="1"/>
    <col min="12" max="12" width="1" style="1471" customWidth="1"/>
    <col min="13" max="13" width="1.5703125" style="1471" customWidth="1"/>
    <col min="14" max="26" width="2.7109375" style="1471" customWidth="1"/>
    <col min="27" max="27" width="2.42578125" style="1471" customWidth="1"/>
    <col min="28" max="28" width="0.28515625" style="1471" customWidth="1"/>
    <col min="29" max="29" width="1.85546875" style="1471" customWidth="1"/>
    <col min="30" max="30" width="0.85546875" style="1471" customWidth="1"/>
    <col min="31" max="34" width="2.7109375" style="1471" customWidth="1"/>
    <col min="35" max="35" width="3.28515625" style="1471" customWidth="1"/>
    <col min="36" max="36" width="3.140625" style="1471" customWidth="1"/>
    <col min="37" max="38" width="2.7109375" style="1471" customWidth="1"/>
    <col min="39" max="40" width="0.85546875" style="1471" customWidth="1"/>
    <col min="41" max="41" width="1" style="1471" customWidth="1"/>
    <col min="42" max="42" width="15" style="1471" bestFit="1" customWidth="1"/>
    <col min="43" max="43" width="14.85546875" style="1471" bestFit="1" customWidth="1"/>
    <col min="44" max="44" width="15.28515625" style="1471" bestFit="1" customWidth="1"/>
    <col min="45" max="45" width="17.5703125" style="1471" bestFit="1" customWidth="1"/>
    <col min="46" max="46" width="17" style="1471" bestFit="1" customWidth="1"/>
    <col min="47" max="47" width="15.42578125" style="1471" bestFit="1" customWidth="1"/>
    <col min="48" max="48" width="15.5703125" style="1471" bestFit="1" customWidth="1"/>
    <col min="49" max="50" width="14.85546875" style="1471" bestFit="1" customWidth="1"/>
    <col min="51" max="51" width="15.5703125" style="1471" bestFit="1" customWidth="1"/>
    <col min="52" max="52" width="14.85546875" style="1471" bestFit="1" customWidth="1"/>
    <col min="53" max="53" width="15.42578125" style="1471" bestFit="1" customWidth="1"/>
    <col min="54" max="54" width="15" style="1471" bestFit="1" customWidth="1"/>
    <col min="55" max="55" width="0.5703125" style="1471" customWidth="1"/>
    <col min="56" max="16384" width="11.42578125" style="1471"/>
  </cols>
  <sheetData>
    <row r="1" spans="1:54" ht="4.3499999999999996" customHeight="1" x14ac:dyDescent="0.25"/>
    <row r="2" spans="1:54" ht="4.3499999999999996" customHeight="1" x14ac:dyDescent="0.25">
      <c r="A2" s="1583"/>
      <c r="B2" s="1583"/>
      <c r="C2" s="1583"/>
      <c r="D2" s="1583"/>
      <c r="E2" s="1583"/>
      <c r="F2" s="1583"/>
      <c r="G2" s="1583"/>
      <c r="H2" s="1583"/>
      <c r="I2" s="1583"/>
      <c r="J2" s="1583"/>
    </row>
    <row r="3" spans="1:54" ht="14.1" customHeight="1" x14ac:dyDescent="0.25">
      <c r="A3" s="1583"/>
      <c r="B3" s="1583"/>
      <c r="C3" s="1583"/>
      <c r="D3" s="1583"/>
      <c r="E3" s="1583"/>
      <c r="F3" s="1583"/>
      <c r="G3" s="1583"/>
      <c r="H3" s="1583"/>
      <c r="I3" s="1583"/>
      <c r="J3" s="1583"/>
      <c r="M3" s="1584" t="s">
        <v>448</v>
      </c>
      <c r="N3" s="1583"/>
      <c r="O3" s="1583"/>
      <c r="P3" s="1583"/>
      <c r="Q3" s="1583"/>
      <c r="R3" s="1583"/>
      <c r="S3" s="1583"/>
      <c r="T3" s="1583"/>
      <c r="U3" s="1583"/>
      <c r="V3" s="1583"/>
      <c r="W3" s="1583"/>
      <c r="X3" s="1583"/>
      <c r="Y3" s="1583"/>
      <c r="Z3" s="1583"/>
      <c r="AA3" s="1583"/>
      <c r="AD3" s="1585" t="s">
        <v>271</v>
      </c>
      <c r="AE3" s="1583"/>
      <c r="AF3" s="1583"/>
      <c r="AG3" s="1583"/>
      <c r="AH3" s="1583"/>
      <c r="AI3" s="1583"/>
      <c r="AJ3" s="1583"/>
      <c r="AK3" s="1583"/>
      <c r="AL3" s="1583"/>
      <c r="AM3" s="1583"/>
      <c r="AO3" s="1586" t="s">
        <v>450</v>
      </c>
      <c r="AP3" s="1583"/>
      <c r="AQ3" s="1583"/>
      <c r="AR3" s="1583"/>
      <c r="AS3" s="1583"/>
    </row>
    <row r="4" spans="1:54" ht="7.15" customHeight="1" x14ac:dyDescent="0.25">
      <c r="A4" s="1583"/>
      <c r="B4" s="1583"/>
      <c r="C4" s="1583"/>
      <c r="D4" s="1583"/>
      <c r="E4" s="1583"/>
      <c r="F4" s="1583"/>
      <c r="G4" s="1583"/>
      <c r="H4" s="1583"/>
      <c r="I4" s="1583"/>
      <c r="J4" s="1583"/>
      <c r="M4" s="1583"/>
      <c r="N4" s="1583"/>
      <c r="O4" s="1583"/>
      <c r="P4" s="1583"/>
      <c r="Q4" s="1583"/>
      <c r="R4" s="1583"/>
      <c r="S4" s="1583"/>
      <c r="T4" s="1583"/>
      <c r="U4" s="1583"/>
      <c r="V4" s="1583"/>
      <c r="W4" s="1583"/>
      <c r="X4" s="1583"/>
      <c r="Y4" s="1583"/>
      <c r="Z4" s="1583"/>
      <c r="AA4" s="1583"/>
    </row>
    <row r="5" spans="1:54" ht="28.35" customHeight="1" x14ac:dyDescent="0.25">
      <c r="A5" s="1583"/>
      <c r="B5" s="1583"/>
      <c r="C5" s="1583"/>
      <c r="D5" s="1583"/>
      <c r="E5" s="1583"/>
      <c r="F5" s="1583"/>
      <c r="G5" s="1583"/>
      <c r="H5" s="1583"/>
      <c r="I5" s="1583"/>
      <c r="J5" s="1583"/>
      <c r="M5" s="1583"/>
      <c r="N5" s="1583"/>
      <c r="O5" s="1583"/>
      <c r="P5" s="1583"/>
      <c r="Q5" s="1583"/>
      <c r="R5" s="1583"/>
      <c r="S5" s="1583"/>
      <c r="T5" s="1583"/>
      <c r="U5" s="1583"/>
      <c r="V5" s="1583"/>
      <c r="W5" s="1583"/>
      <c r="X5" s="1583"/>
      <c r="Y5" s="1583"/>
      <c r="Z5" s="1583"/>
      <c r="AA5" s="1583"/>
      <c r="AD5" s="1587" t="s">
        <v>272</v>
      </c>
      <c r="AE5" s="1583"/>
      <c r="AF5" s="1583"/>
      <c r="AG5" s="1583"/>
      <c r="AH5" s="1583"/>
      <c r="AI5" s="1583"/>
      <c r="AJ5" s="1583"/>
      <c r="AK5" s="1583"/>
      <c r="AL5" s="1583"/>
      <c r="AM5" s="1583"/>
      <c r="AO5" s="1588" t="s">
        <v>273</v>
      </c>
      <c r="AP5" s="1583"/>
      <c r="AQ5" s="1583"/>
      <c r="AR5" s="1583"/>
      <c r="AS5" s="1583"/>
    </row>
    <row r="6" spans="1:54" ht="2.85" customHeight="1" x14ac:dyDescent="0.25">
      <c r="A6" s="1583"/>
      <c r="B6" s="1583"/>
      <c r="C6" s="1583"/>
      <c r="D6" s="1583"/>
      <c r="E6" s="1583"/>
      <c r="F6" s="1583"/>
      <c r="G6" s="1583"/>
      <c r="H6" s="1583"/>
      <c r="I6" s="1583"/>
      <c r="J6" s="1583"/>
      <c r="AD6" s="1583"/>
      <c r="AE6" s="1583"/>
      <c r="AF6" s="1583"/>
      <c r="AG6" s="1583"/>
      <c r="AH6" s="1583"/>
      <c r="AI6" s="1583"/>
      <c r="AJ6" s="1583"/>
      <c r="AK6" s="1583"/>
      <c r="AL6" s="1583"/>
      <c r="AM6" s="1583"/>
      <c r="AO6" s="1583"/>
      <c r="AP6" s="1583"/>
      <c r="AQ6" s="1583"/>
      <c r="AR6" s="1583"/>
      <c r="AS6" s="1583"/>
    </row>
    <row r="7" spans="1:54" x14ac:dyDescent="0.25">
      <c r="AD7" s="1583"/>
      <c r="AE7" s="1583"/>
      <c r="AF7" s="1583"/>
      <c r="AG7" s="1583"/>
      <c r="AH7" s="1583"/>
      <c r="AI7" s="1583"/>
      <c r="AJ7" s="1583"/>
      <c r="AK7" s="1583"/>
      <c r="AL7" s="1583"/>
      <c r="AM7" s="1583"/>
      <c r="AO7" s="1583"/>
      <c r="AP7" s="1583"/>
      <c r="AQ7" s="1583"/>
      <c r="AR7" s="1583"/>
      <c r="AS7" s="1583"/>
    </row>
    <row r="8" spans="1:54" ht="7.15" customHeight="1" x14ac:dyDescent="0.25"/>
    <row r="9" spans="1:54" ht="14.1" customHeight="1" x14ac:dyDescent="0.25">
      <c r="AD9" s="1587" t="s">
        <v>274</v>
      </c>
      <c r="AE9" s="1583"/>
      <c r="AF9" s="1583"/>
      <c r="AG9" s="1583"/>
      <c r="AH9" s="1583"/>
      <c r="AI9" s="1583"/>
      <c r="AJ9" s="1583"/>
      <c r="AK9" s="1583"/>
      <c r="AL9" s="1583"/>
      <c r="AM9" s="1583"/>
      <c r="AO9" s="1588" t="s">
        <v>842</v>
      </c>
      <c r="AP9" s="1583"/>
      <c r="AQ9" s="1583"/>
      <c r="AR9" s="1583"/>
      <c r="AS9" s="1583"/>
    </row>
    <row r="10" spans="1:54" ht="0" hidden="1" customHeight="1" x14ac:dyDescent="0.25"/>
    <row r="11" spans="1:54" ht="19.899999999999999" customHeight="1" x14ac:dyDescent="0.25"/>
    <row r="12" spans="1:54" ht="0" hidden="1" customHeight="1" x14ac:dyDescent="0.25"/>
    <row r="13" spans="1:54" ht="8.4499999999999993" customHeight="1" x14ac:dyDescent="0.25"/>
    <row r="14" spans="1:54" x14ac:dyDescent="0.25">
      <c r="A14" s="1597" t="s">
        <v>275</v>
      </c>
      <c r="B14" s="1590"/>
      <c r="C14" s="1590"/>
      <c r="D14" s="1590"/>
      <c r="E14" s="1591"/>
      <c r="F14" s="1598" t="s">
        <v>449</v>
      </c>
      <c r="G14" s="1590"/>
      <c r="H14" s="1591"/>
      <c r="I14" s="1597" t="s">
        <v>276</v>
      </c>
      <c r="J14" s="1590"/>
      <c r="K14" s="1590"/>
      <c r="L14" s="1590"/>
      <c r="M14" s="1590"/>
      <c r="N14" s="1590"/>
      <c r="O14" s="1590"/>
      <c r="P14" s="1591"/>
      <c r="Q14" s="1599" t="s">
        <v>277</v>
      </c>
      <c r="R14" s="1590"/>
      <c r="S14" s="1590"/>
      <c r="T14" s="1590"/>
      <c r="U14" s="1590"/>
      <c r="V14" s="1590"/>
      <c r="W14" s="1591"/>
      <c r="X14" s="1597" t="s">
        <v>278</v>
      </c>
      <c r="Y14" s="1590"/>
      <c r="Z14" s="1590"/>
      <c r="AA14" s="1590"/>
      <c r="AB14" s="1590"/>
      <c r="AC14" s="1590"/>
      <c r="AD14" s="1591"/>
      <c r="AE14" s="1599" t="s">
        <v>843</v>
      </c>
      <c r="AF14" s="1590"/>
      <c r="AG14" s="1590"/>
      <c r="AH14" s="1590"/>
      <c r="AI14" s="1590"/>
      <c r="AJ14" s="1591"/>
      <c r="AK14" s="1469" t="s">
        <v>269</v>
      </c>
      <c r="AL14" s="1469" t="s">
        <v>269</v>
      </c>
      <c r="AM14" s="1600" t="s">
        <v>269</v>
      </c>
      <c r="AN14" s="1583"/>
      <c r="AO14" s="1583"/>
      <c r="AP14" s="1469" t="s">
        <v>269</v>
      </c>
      <c r="AQ14" s="1469" t="s">
        <v>269</v>
      </c>
      <c r="AR14" s="1469" t="s">
        <v>269</v>
      </c>
      <c r="AS14" s="1469" t="s">
        <v>269</v>
      </c>
      <c r="AT14" s="1469">
        <v>3354072004.9300003</v>
      </c>
      <c r="AU14" s="1469" t="s">
        <v>269</v>
      </c>
      <c r="AV14" s="1469" t="s">
        <v>269</v>
      </c>
      <c r="AW14" s="1469" t="s">
        <v>269</v>
      </c>
      <c r="AX14" s="1469" t="s">
        <v>269</v>
      </c>
      <c r="AY14" s="1469" t="s">
        <v>269</v>
      </c>
      <c r="AZ14" s="1469" t="s">
        <v>269</v>
      </c>
      <c r="BA14" s="1469" t="s">
        <v>269</v>
      </c>
      <c r="BB14" s="1469" t="s">
        <v>269</v>
      </c>
    </row>
    <row r="15" spans="1:54" x14ac:dyDescent="0.25">
      <c r="A15" s="1589" t="s">
        <v>279</v>
      </c>
      <c r="B15" s="1590"/>
      <c r="C15" s="1590"/>
      <c r="D15" s="1590"/>
      <c r="E15" s="1590"/>
      <c r="F15" s="1591"/>
      <c r="G15" s="1592" t="s">
        <v>273</v>
      </c>
      <c r="H15" s="1590"/>
      <c r="I15" s="1590"/>
      <c r="J15" s="1590"/>
      <c r="K15" s="1590"/>
      <c r="L15" s="1590"/>
      <c r="M15" s="1590"/>
      <c r="N15" s="1590"/>
      <c r="O15" s="1590"/>
      <c r="P15" s="1590"/>
      <c r="Q15" s="1590"/>
      <c r="R15" s="1590"/>
      <c r="S15" s="1590"/>
      <c r="T15" s="1590"/>
      <c r="U15" s="1590"/>
      <c r="V15" s="1590"/>
      <c r="W15" s="1590"/>
      <c r="X15" s="1590"/>
      <c r="Y15" s="1590"/>
      <c r="Z15" s="1590"/>
      <c r="AA15" s="1590"/>
      <c r="AB15" s="1590"/>
      <c r="AC15" s="1590"/>
      <c r="AD15" s="1590"/>
      <c r="AE15" s="1590"/>
      <c r="AF15" s="1590"/>
      <c r="AG15" s="1591"/>
      <c r="AH15" s="1472" t="s">
        <v>269</v>
      </c>
      <c r="AI15" s="1472" t="s">
        <v>269</v>
      </c>
      <c r="AJ15" s="1472" t="s">
        <v>269</v>
      </c>
      <c r="AK15" s="1472" t="s">
        <v>269</v>
      </c>
      <c r="AL15" s="1472" t="s">
        <v>269</v>
      </c>
      <c r="AM15" s="1593" t="s">
        <v>269</v>
      </c>
      <c r="AN15" s="1594"/>
      <c r="AO15" s="1594"/>
      <c r="AP15" s="1469" t="s">
        <v>269</v>
      </c>
      <c r="AQ15" s="1469" t="s">
        <v>269</v>
      </c>
      <c r="AR15" s="1469" t="s">
        <v>269</v>
      </c>
      <c r="AS15" s="1469" t="s">
        <v>269</v>
      </c>
      <c r="AT15" s="469">
        <f>+AT14-AT19</f>
        <v>-331339869.99999952</v>
      </c>
      <c r="AU15" s="1469" t="s">
        <v>269</v>
      </c>
      <c r="AV15" s="1469">
        <v>4410751140.1499996</v>
      </c>
      <c r="AW15" s="1469" t="s">
        <v>269</v>
      </c>
      <c r="AX15" s="1469" t="s">
        <v>269</v>
      </c>
      <c r="AY15" s="1469" t="s">
        <v>269</v>
      </c>
      <c r="AZ15" s="1469" t="s">
        <v>269</v>
      </c>
      <c r="BA15" s="1469" t="s">
        <v>269</v>
      </c>
      <c r="BB15" s="1469" t="s">
        <v>269</v>
      </c>
    </row>
    <row r="16" spans="1:54" x14ac:dyDescent="0.25">
      <c r="A16" s="1589" t="s">
        <v>697</v>
      </c>
      <c r="B16" s="1590"/>
      <c r="C16" s="1590"/>
      <c r="D16" s="1590"/>
      <c r="E16" s="1590"/>
      <c r="F16" s="1590"/>
      <c r="G16" s="1591"/>
      <c r="H16" s="1592" t="s">
        <v>698</v>
      </c>
      <c r="I16" s="1590"/>
      <c r="J16" s="1590"/>
      <c r="K16" s="1590"/>
      <c r="L16" s="1590"/>
      <c r="M16" s="1590"/>
      <c r="N16" s="1590"/>
      <c r="O16" s="1590"/>
      <c r="P16" s="1590"/>
      <c r="Q16" s="1590"/>
      <c r="R16" s="1590"/>
      <c r="S16" s="1590"/>
      <c r="T16" s="1590"/>
      <c r="U16" s="1590"/>
      <c r="V16" s="1590"/>
      <c r="W16" s="1590"/>
      <c r="X16" s="1590"/>
      <c r="Y16" s="1590"/>
      <c r="Z16" s="1590"/>
      <c r="AA16" s="1590"/>
      <c r="AB16" s="1590"/>
      <c r="AC16" s="1590"/>
      <c r="AD16" s="1590"/>
      <c r="AE16" s="1590"/>
      <c r="AF16" s="1590"/>
      <c r="AG16" s="1590"/>
      <c r="AH16" s="1590"/>
      <c r="AI16" s="1590"/>
      <c r="AJ16" s="1590"/>
      <c r="AK16" s="1590"/>
      <c r="AL16" s="1590"/>
      <c r="AM16" s="1590"/>
      <c r="AN16" s="1590"/>
      <c r="AO16" s="1591"/>
      <c r="AP16" s="1469" t="s">
        <v>269</v>
      </c>
      <c r="AQ16" s="1469" t="s">
        <v>269</v>
      </c>
      <c r="AR16" s="1469" t="s">
        <v>269</v>
      </c>
      <c r="AS16" s="1469" t="s">
        <v>269</v>
      </c>
      <c r="AT16" s="1469" t="s">
        <v>269</v>
      </c>
      <c r="AU16" s="1469" t="s">
        <v>269</v>
      </c>
      <c r="AV16" s="469">
        <f>+AV15-AV19</f>
        <v>-434742889</v>
      </c>
      <c r="AW16" s="1469" t="s">
        <v>269</v>
      </c>
      <c r="AX16" s="1469" t="s">
        <v>269</v>
      </c>
      <c r="AY16" s="1469" t="s">
        <v>269</v>
      </c>
      <c r="AZ16" s="1469" t="s">
        <v>269</v>
      </c>
      <c r="BA16" s="1469" t="s">
        <v>269</v>
      </c>
      <c r="BB16" s="1469" t="s">
        <v>269</v>
      </c>
    </row>
    <row r="17" spans="1:55" ht="45" customHeight="1" x14ac:dyDescent="0.25">
      <c r="A17" s="1595" t="s">
        <v>280</v>
      </c>
      <c r="B17" s="1591"/>
      <c r="C17" s="1596" t="s">
        <v>281</v>
      </c>
      <c r="D17" s="1591"/>
      <c r="E17" s="1595" t="s">
        <v>282</v>
      </c>
      <c r="F17" s="1591"/>
      <c r="G17" s="1595" t="s">
        <v>283</v>
      </c>
      <c r="H17" s="1591"/>
      <c r="I17" s="1595" t="s">
        <v>284</v>
      </c>
      <c r="J17" s="1590"/>
      <c r="K17" s="1591"/>
      <c r="L17" s="1595" t="s">
        <v>285</v>
      </c>
      <c r="M17" s="1590"/>
      <c r="N17" s="1591"/>
      <c r="O17" s="1595" t="s">
        <v>286</v>
      </c>
      <c r="P17" s="1591"/>
      <c r="Q17" s="1595" t="s">
        <v>287</v>
      </c>
      <c r="R17" s="1591"/>
      <c r="S17" s="1595" t="s">
        <v>288</v>
      </c>
      <c r="T17" s="1590"/>
      <c r="U17" s="1590"/>
      <c r="V17" s="1590"/>
      <c r="W17" s="1590"/>
      <c r="X17" s="1590"/>
      <c r="Y17" s="1590"/>
      <c r="Z17" s="1591"/>
      <c r="AA17" s="1595" t="s">
        <v>289</v>
      </c>
      <c r="AB17" s="1590"/>
      <c r="AC17" s="1590"/>
      <c r="AD17" s="1590"/>
      <c r="AE17" s="1591"/>
      <c r="AF17" s="1595" t="s">
        <v>290</v>
      </c>
      <c r="AG17" s="1590"/>
      <c r="AH17" s="1591"/>
      <c r="AI17" s="1470" t="s">
        <v>291</v>
      </c>
      <c r="AJ17" s="1595" t="s">
        <v>292</v>
      </c>
      <c r="AK17" s="1590"/>
      <c r="AL17" s="1590"/>
      <c r="AM17" s="1590"/>
      <c r="AN17" s="1590"/>
      <c r="AO17" s="1591"/>
      <c r="AP17" s="1470" t="s">
        <v>293</v>
      </c>
      <c r="AQ17" s="1470" t="s">
        <v>294</v>
      </c>
      <c r="AR17" s="1470" t="s">
        <v>295</v>
      </c>
      <c r="AS17" s="1470" t="s">
        <v>296</v>
      </c>
      <c r="AT17" s="1470" t="s">
        <v>297</v>
      </c>
      <c r="AU17" s="1470" t="s">
        <v>298</v>
      </c>
      <c r="AV17" s="1470" t="s">
        <v>299</v>
      </c>
      <c r="AW17" s="1470" t="s">
        <v>300</v>
      </c>
      <c r="AX17" s="1470" t="s">
        <v>301</v>
      </c>
      <c r="AY17" s="1470" t="s">
        <v>302</v>
      </c>
      <c r="AZ17" s="1470" t="s">
        <v>303</v>
      </c>
      <c r="BA17" s="1470" t="s">
        <v>304</v>
      </c>
      <c r="BB17" s="1470" t="s">
        <v>305</v>
      </c>
    </row>
    <row r="18" spans="1:55" s="1542" customFormat="1" ht="16.5" customHeight="1" x14ac:dyDescent="0.25">
      <c r="A18" s="1601" t="s">
        <v>35</v>
      </c>
      <c r="B18" s="1602"/>
      <c r="C18" s="1601" t="s">
        <v>312</v>
      </c>
      <c r="D18" s="1602"/>
      <c r="E18" s="1601"/>
      <c r="F18" s="1602"/>
      <c r="G18" s="1601"/>
      <c r="H18" s="1602"/>
      <c r="I18" s="1601"/>
      <c r="J18" s="1602"/>
      <c r="K18" s="1602"/>
      <c r="L18" s="1601"/>
      <c r="M18" s="1602"/>
      <c r="N18" s="1602"/>
      <c r="O18" s="1601"/>
      <c r="P18" s="1602"/>
      <c r="Q18" s="1601"/>
      <c r="R18" s="1602"/>
      <c r="S18" s="1607" t="s">
        <v>23</v>
      </c>
      <c r="T18" s="1602"/>
      <c r="U18" s="1602"/>
      <c r="V18" s="1602"/>
      <c r="W18" s="1602"/>
      <c r="X18" s="1602"/>
      <c r="Y18" s="1602"/>
      <c r="Z18" s="1602"/>
      <c r="AA18" s="1601" t="s">
        <v>306</v>
      </c>
      <c r="AB18" s="1602"/>
      <c r="AC18" s="1602"/>
      <c r="AD18" s="1602"/>
      <c r="AE18" s="1602"/>
      <c r="AF18" s="1601" t="s">
        <v>307</v>
      </c>
      <c r="AG18" s="1602"/>
      <c r="AH18" s="1602"/>
      <c r="AI18" s="335" t="s">
        <v>86</v>
      </c>
      <c r="AJ18" s="1606" t="s">
        <v>308</v>
      </c>
      <c r="AK18" s="1602"/>
      <c r="AL18" s="1602"/>
      <c r="AM18" s="1602"/>
      <c r="AN18" s="1602"/>
      <c r="AO18" s="1602"/>
      <c r="AP18" s="336">
        <f>+AP29</f>
        <v>203723016667</v>
      </c>
      <c r="AQ18" s="336">
        <f t="shared" ref="AQ18:BC18" si="0">+AQ29</f>
        <v>0</v>
      </c>
      <c r="AR18" s="336">
        <f t="shared" si="0"/>
        <v>13358547</v>
      </c>
      <c r="AS18" s="336">
        <f t="shared" si="0"/>
        <v>-20359000000</v>
      </c>
      <c r="AT18" s="336">
        <f t="shared" si="0"/>
        <v>27919899405</v>
      </c>
      <c r="AU18" s="336">
        <f t="shared" si="0"/>
        <v>-27919899405</v>
      </c>
      <c r="AV18" s="336">
        <f t="shared" si="0"/>
        <v>28300767021.34</v>
      </c>
      <c r="AW18" s="336">
        <f t="shared" si="0"/>
        <v>-380867616.33999997</v>
      </c>
      <c r="AX18" s="336">
        <f t="shared" si="0"/>
        <v>25359406790</v>
      </c>
      <c r="AY18" s="336">
        <f t="shared" si="0"/>
        <v>2941360231.3400002</v>
      </c>
      <c r="AZ18" s="336">
        <f t="shared" si="0"/>
        <v>25359406790</v>
      </c>
      <c r="BA18" s="336">
        <f t="shared" si="0"/>
        <v>0</v>
      </c>
      <c r="BB18" s="336">
        <f t="shared" si="0"/>
        <v>203258661</v>
      </c>
      <c r="BC18" s="336">
        <f t="shared" si="0"/>
        <v>0</v>
      </c>
    </row>
    <row r="19" spans="1:55" s="1542" customFormat="1" ht="16.5" customHeight="1" x14ac:dyDescent="0.25">
      <c r="A19" s="1601" t="s">
        <v>35</v>
      </c>
      <c r="B19" s="1602"/>
      <c r="C19" s="1601" t="s">
        <v>315</v>
      </c>
      <c r="D19" s="1602"/>
      <c r="E19" s="1601"/>
      <c r="F19" s="1602"/>
      <c r="G19" s="1601"/>
      <c r="H19" s="1602"/>
      <c r="I19" s="1601"/>
      <c r="J19" s="1602"/>
      <c r="K19" s="1602"/>
      <c r="L19" s="1601"/>
      <c r="M19" s="1602"/>
      <c r="N19" s="1602"/>
      <c r="O19" s="1601"/>
      <c r="P19" s="1602"/>
      <c r="Q19" s="1601"/>
      <c r="R19" s="1602"/>
      <c r="S19" s="1607" t="s">
        <v>25</v>
      </c>
      <c r="T19" s="1602"/>
      <c r="U19" s="1602"/>
      <c r="V19" s="1602"/>
      <c r="W19" s="1602"/>
      <c r="X19" s="1602"/>
      <c r="Y19" s="1602"/>
      <c r="Z19" s="1602"/>
      <c r="AA19" s="1601" t="s">
        <v>306</v>
      </c>
      <c r="AB19" s="1602"/>
      <c r="AC19" s="1602"/>
      <c r="AD19" s="1602"/>
      <c r="AE19" s="1602"/>
      <c r="AF19" s="1601" t="s">
        <v>307</v>
      </c>
      <c r="AG19" s="1602"/>
      <c r="AH19" s="1602"/>
      <c r="AI19" s="335" t="s">
        <v>336</v>
      </c>
      <c r="AJ19" s="1606" t="s">
        <v>354</v>
      </c>
      <c r="AK19" s="1602"/>
      <c r="AL19" s="1602"/>
      <c r="AM19" s="1602"/>
      <c r="AN19" s="1602"/>
      <c r="AO19" s="1602"/>
      <c r="AP19" s="336">
        <f>+AP68+AP69</f>
        <v>18203089361</v>
      </c>
      <c r="AQ19" s="336">
        <f t="shared" ref="AQ19:BC19" si="1">+AQ68+AQ69</f>
        <v>1666517971</v>
      </c>
      <c r="AR19" s="336">
        <f t="shared" si="1"/>
        <v>152625802.03</v>
      </c>
      <c r="AS19" s="336">
        <f t="shared" si="1"/>
        <v>-145000000</v>
      </c>
      <c r="AT19" s="336">
        <f t="shared" si="1"/>
        <v>3685411874.9299998</v>
      </c>
      <c r="AU19" s="336">
        <f t="shared" si="1"/>
        <v>-2018893903.9299998</v>
      </c>
      <c r="AV19" s="336">
        <f t="shared" si="1"/>
        <v>4845494029.1499996</v>
      </c>
      <c r="AW19" s="336">
        <f t="shared" si="1"/>
        <v>-1160082154.22</v>
      </c>
      <c r="AX19" s="336">
        <f t="shared" si="1"/>
        <v>2370604937.0500002</v>
      </c>
      <c r="AY19" s="336">
        <f t="shared" si="1"/>
        <v>2474889092.0999999</v>
      </c>
      <c r="AZ19" s="336">
        <f t="shared" si="1"/>
        <v>2370604937.0500002</v>
      </c>
      <c r="BA19" s="336">
        <f t="shared" si="1"/>
        <v>0</v>
      </c>
      <c r="BB19" s="336">
        <f t="shared" si="1"/>
        <v>17241467</v>
      </c>
      <c r="BC19" s="336">
        <f t="shared" si="1"/>
        <v>0</v>
      </c>
    </row>
    <row r="20" spans="1:55" s="1542" customFormat="1" ht="16.5" customHeight="1" x14ac:dyDescent="0.25">
      <c r="A20" s="1601" t="s">
        <v>35</v>
      </c>
      <c r="B20" s="1602"/>
      <c r="C20" s="1601" t="s">
        <v>322</v>
      </c>
      <c r="D20" s="1602"/>
      <c r="E20" s="1601"/>
      <c r="F20" s="1602"/>
      <c r="G20" s="1601"/>
      <c r="H20" s="1602"/>
      <c r="I20" s="1601"/>
      <c r="J20" s="1602"/>
      <c r="K20" s="1602"/>
      <c r="L20" s="1601"/>
      <c r="M20" s="1602"/>
      <c r="N20" s="1602"/>
      <c r="O20" s="1601"/>
      <c r="P20" s="1602"/>
      <c r="Q20" s="1601"/>
      <c r="R20" s="1602"/>
      <c r="S20" s="1607" t="s">
        <v>26</v>
      </c>
      <c r="T20" s="1602"/>
      <c r="U20" s="1602"/>
      <c r="V20" s="1602"/>
      <c r="W20" s="1602"/>
      <c r="X20" s="1602"/>
      <c r="Y20" s="1602"/>
      <c r="Z20" s="1602"/>
      <c r="AA20" s="1601" t="s">
        <v>306</v>
      </c>
      <c r="AB20" s="1602"/>
      <c r="AC20" s="1602"/>
      <c r="AD20" s="1602"/>
      <c r="AE20" s="1602"/>
      <c r="AF20" s="1601" t="s">
        <v>307</v>
      </c>
      <c r="AG20" s="1602"/>
      <c r="AH20" s="1602"/>
      <c r="AI20" s="335" t="s">
        <v>86</v>
      </c>
      <c r="AJ20" s="1606" t="s">
        <v>308</v>
      </c>
      <c r="AK20" s="1602"/>
      <c r="AL20" s="1602"/>
      <c r="AM20" s="1602"/>
      <c r="AN20" s="1602"/>
      <c r="AO20" s="1602"/>
      <c r="AP20" s="336">
        <f>+AP169+AP170+AP171+AP172</f>
        <v>231317041053</v>
      </c>
      <c r="AQ20" s="336">
        <f t="shared" ref="AQ20:BC20" si="2">+AQ169+AQ170+AQ171+AQ172</f>
        <v>1050635872</v>
      </c>
      <c r="AR20" s="336">
        <f t="shared" si="2"/>
        <v>569623718</v>
      </c>
      <c r="AS20" s="336">
        <f t="shared" si="2"/>
        <v>-10579829088</v>
      </c>
      <c r="AT20" s="336">
        <f t="shared" si="2"/>
        <v>3181570737</v>
      </c>
      <c r="AU20" s="336">
        <f t="shared" si="2"/>
        <v>-2130934865</v>
      </c>
      <c r="AV20" s="336">
        <f t="shared" si="2"/>
        <v>40069798153</v>
      </c>
      <c r="AW20" s="336">
        <f t="shared" si="2"/>
        <v>-36888227416</v>
      </c>
      <c r="AX20" s="336">
        <f t="shared" si="2"/>
        <v>21337508803</v>
      </c>
      <c r="AY20" s="336">
        <f t="shared" si="2"/>
        <v>18732289350</v>
      </c>
      <c r="AZ20" s="336">
        <f t="shared" si="2"/>
        <v>21337508803</v>
      </c>
      <c r="BA20" s="336">
        <f t="shared" si="2"/>
        <v>0</v>
      </c>
      <c r="BB20" s="336">
        <f t="shared" si="2"/>
        <v>686667</v>
      </c>
      <c r="BC20" s="336">
        <f t="shared" si="2"/>
        <v>0</v>
      </c>
    </row>
    <row r="21" spans="1:55" s="1542" customFormat="1" ht="16.5" customHeight="1" x14ac:dyDescent="0.25">
      <c r="A21" s="1601" t="s">
        <v>120</v>
      </c>
      <c r="B21" s="1602"/>
      <c r="C21" s="1601"/>
      <c r="D21" s="1602"/>
      <c r="E21" s="1601"/>
      <c r="F21" s="1602"/>
      <c r="G21" s="1601"/>
      <c r="H21" s="1602"/>
      <c r="I21" s="1601"/>
      <c r="J21" s="1602"/>
      <c r="K21" s="1602"/>
      <c r="L21" s="1601"/>
      <c r="M21" s="1602"/>
      <c r="N21" s="1602"/>
      <c r="O21" s="1601"/>
      <c r="P21" s="1602"/>
      <c r="Q21" s="1601"/>
      <c r="R21" s="1602"/>
      <c r="S21" s="1607" t="s">
        <v>27</v>
      </c>
      <c r="T21" s="1602"/>
      <c r="U21" s="1602"/>
      <c r="V21" s="1602"/>
      <c r="W21" s="1602"/>
      <c r="X21" s="1602"/>
      <c r="Y21" s="1602"/>
      <c r="Z21" s="1602"/>
      <c r="AA21" s="1601" t="s">
        <v>306</v>
      </c>
      <c r="AB21" s="1602"/>
      <c r="AC21" s="1602"/>
      <c r="AD21" s="1602"/>
      <c r="AE21" s="1602"/>
      <c r="AF21" s="1601" t="s">
        <v>307</v>
      </c>
      <c r="AG21" s="1602"/>
      <c r="AH21" s="1602"/>
      <c r="AI21" s="335" t="s">
        <v>86</v>
      </c>
      <c r="AJ21" s="1606" t="s">
        <v>308</v>
      </c>
      <c r="AK21" s="1602"/>
      <c r="AL21" s="1602"/>
      <c r="AM21" s="1602"/>
      <c r="AN21" s="1602"/>
      <c r="AO21" s="1602"/>
      <c r="AP21" s="336">
        <f>+AP195+AP196+AP197</f>
        <v>49411210287</v>
      </c>
      <c r="AQ21" s="336">
        <f t="shared" ref="AQ21:BC21" si="3">+AQ195+AQ196+AQ197</f>
        <v>2294413000</v>
      </c>
      <c r="AR21" s="336">
        <f t="shared" si="3"/>
        <v>2324661633</v>
      </c>
      <c r="AS21" s="336">
        <f t="shared" si="3"/>
        <v>-17520420000</v>
      </c>
      <c r="AT21" s="336">
        <f t="shared" si="3"/>
        <v>5094295501.1300001</v>
      </c>
      <c r="AU21" s="336">
        <f t="shared" si="3"/>
        <v>-2799882501.1300001</v>
      </c>
      <c r="AV21" s="336">
        <f t="shared" si="3"/>
        <v>7299890467.8400002</v>
      </c>
      <c r="AW21" s="336">
        <f t="shared" si="3"/>
        <v>-2205594966.71</v>
      </c>
      <c r="AX21" s="336">
        <f t="shared" si="3"/>
        <v>2948441841.02</v>
      </c>
      <c r="AY21" s="336">
        <f t="shared" si="3"/>
        <v>4351448626.8199997</v>
      </c>
      <c r="AZ21" s="336">
        <f t="shared" si="3"/>
        <v>2948441841.02</v>
      </c>
      <c r="BA21" s="336">
        <f t="shared" si="3"/>
        <v>0</v>
      </c>
      <c r="BB21" s="336">
        <f t="shared" si="3"/>
        <v>2456728</v>
      </c>
      <c r="BC21" s="336">
        <f t="shared" si="3"/>
        <v>0</v>
      </c>
    </row>
    <row r="22" spans="1:55" s="1542" customFormat="1" ht="16.5" customHeight="1" x14ac:dyDescent="0.25">
      <c r="A22" s="1601"/>
      <c r="B22" s="1602"/>
      <c r="C22" s="1601"/>
      <c r="D22" s="1602"/>
      <c r="E22" s="1601"/>
      <c r="F22" s="1602"/>
      <c r="G22" s="1601"/>
      <c r="H22" s="1602"/>
      <c r="I22" s="1601"/>
      <c r="J22" s="1602"/>
      <c r="K22" s="1602"/>
      <c r="L22" s="1601"/>
      <c r="M22" s="1602"/>
      <c r="N22" s="1602"/>
      <c r="O22" s="1601"/>
      <c r="P22" s="1602"/>
      <c r="Q22" s="1601"/>
      <c r="R22" s="1602"/>
      <c r="S22" s="1607"/>
      <c r="T22" s="1602"/>
      <c r="U22" s="1602"/>
      <c r="V22" s="1602"/>
      <c r="W22" s="1602"/>
      <c r="X22" s="1602"/>
      <c r="Y22" s="1602"/>
      <c r="Z22" s="1602"/>
      <c r="AA22" s="1601"/>
      <c r="AB22" s="1602"/>
      <c r="AC22" s="1602"/>
      <c r="AD22" s="1602"/>
      <c r="AE22" s="1602"/>
      <c r="AF22" s="1601"/>
      <c r="AG22" s="1602"/>
      <c r="AH22" s="1602"/>
      <c r="AI22" s="335"/>
      <c r="AJ22" s="1606"/>
      <c r="AK22" s="1602"/>
      <c r="AL22" s="1602"/>
      <c r="AM22" s="1602"/>
      <c r="AN22" s="1602"/>
      <c r="AO22" s="1602"/>
      <c r="AP22" s="336">
        <f>+SUM(AP18:AP21)</f>
        <v>502654357368</v>
      </c>
      <c r="AQ22" s="336">
        <f t="shared" ref="AQ22:BB22" si="4">+SUM(AQ18:AQ21)</f>
        <v>5011566843</v>
      </c>
      <c r="AR22" s="336">
        <f t="shared" si="4"/>
        <v>3060269700.0299997</v>
      </c>
      <c r="AS22" s="336">
        <f t="shared" si="4"/>
        <v>-48604249088</v>
      </c>
      <c r="AT22" s="336">
        <f t="shared" si="4"/>
        <v>39881177518.059998</v>
      </c>
      <c r="AU22" s="336">
        <f t="shared" si="4"/>
        <v>-34869610675.059998</v>
      </c>
      <c r="AV22" s="336">
        <f t="shared" si="4"/>
        <v>80515949671.329987</v>
      </c>
      <c r="AW22" s="336">
        <f t="shared" si="4"/>
        <v>-40634772153.269997</v>
      </c>
      <c r="AX22" s="336">
        <f t="shared" si="4"/>
        <v>52015962371.07</v>
      </c>
      <c r="AY22" s="336">
        <f t="shared" si="4"/>
        <v>28499987300.260002</v>
      </c>
      <c r="AZ22" s="336">
        <f t="shared" si="4"/>
        <v>52015962371.07</v>
      </c>
      <c r="BA22" s="336">
        <f t="shared" si="4"/>
        <v>0</v>
      </c>
      <c r="BB22" s="336">
        <f t="shared" si="4"/>
        <v>223643523</v>
      </c>
    </row>
    <row r="23" spans="1:55" ht="45" customHeight="1" x14ac:dyDescent="0.25">
      <c r="A23" s="1595" t="s">
        <v>280</v>
      </c>
      <c r="B23" s="1591"/>
      <c r="C23" s="1596" t="s">
        <v>281</v>
      </c>
      <c r="D23" s="1591"/>
      <c r="E23" s="1595" t="s">
        <v>282</v>
      </c>
      <c r="F23" s="1591"/>
      <c r="G23" s="1595" t="s">
        <v>283</v>
      </c>
      <c r="H23" s="1591"/>
      <c r="I23" s="1595" t="s">
        <v>284</v>
      </c>
      <c r="J23" s="1590"/>
      <c r="K23" s="1591"/>
      <c r="L23" s="1595" t="s">
        <v>285</v>
      </c>
      <c r="M23" s="1590"/>
      <c r="N23" s="1591"/>
      <c r="O23" s="1595" t="s">
        <v>286</v>
      </c>
      <c r="P23" s="1591"/>
      <c r="Q23" s="1595" t="s">
        <v>287</v>
      </c>
      <c r="R23" s="1591"/>
      <c r="S23" s="1595" t="s">
        <v>288</v>
      </c>
      <c r="T23" s="1590"/>
      <c r="U23" s="1590"/>
      <c r="V23" s="1590"/>
      <c r="W23" s="1590"/>
      <c r="X23" s="1590"/>
      <c r="Y23" s="1590"/>
      <c r="Z23" s="1591"/>
      <c r="AA23" s="1595" t="s">
        <v>289</v>
      </c>
      <c r="AB23" s="1590"/>
      <c r="AC23" s="1590"/>
      <c r="AD23" s="1590"/>
      <c r="AE23" s="1591"/>
      <c r="AF23" s="1595" t="s">
        <v>290</v>
      </c>
      <c r="AG23" s="1590"/>
      <c r="AH23" s="1591"/>
      <c r="AI23" s="1470" t="s">
        <v>291</v>
      </c>
      <c r="AJ23" s="1595" t="s">
        <v>292</v>
      </c>
      <c r="AK23" s="1590"/>
      <c r="AL23" s="1590"/>
      <c r="AM23" s="1590"/>
      <c r="AN23" s="1590"/>
      <c r="AO23" s="1591"/>
      <c r="AP23" s="1470" t="s">
        <v>293</v>
      </c>
      <c r="AQ23" s="1470" t="s">
        <v>294</v>
      </c>
      <c r="AR23" s="1470" t="s">
        <v>295</v>
      </c>
      <c r="AS23" s="1470" t="s">
        <v>296</v>
      </c>
      <c r="AT23" s="1470" t="s">
        <v>297</v>
      </c>
      <c r="AU23" s="1470" t="s">
        <v>298</v>
      </c>
      <c r="AV23" s="1470" t="s">
        <v>299</v>
      </c>
      <c r="AW23" s="1470" t="s">
        <v>300</v>
      </c>
      <c r="AX23" s="1470" t="s">
        <v>301</v>
      </c>
      <c r="AY23" s="1470" t="s">
        <v>302</v>
      </c>
      <c r="AZ23" s="1470" t="s">
        <v>303</v>
      </c>
      <c r="BA23" s="1470" t="s">
        <v>304</v>
      </c>
      <c r="BB23" s="1470" t="s">
        <v>305</v>
      </c>
    </row>
    <row r="24" spans="1:55" ht="24.75" customHeight="1" x14ac:dyDescent="0.25">
      <c r="A24" s="1603" t="s">
        <v>35</v>
      </c>
      <c r="B24" s="1583"/>
      <c r="C24" s="1603"/>
      <c r="D24" s="1583"/>
      <c r="E24" s="1603"/>
      <c r="F24" s="1583"/>
      <c r="G24" s="1603"/>
      <c r="H24" s="1583"/>
      <c r="I24" s="1603"/>
      <c r="J24" s="1583"/>
      <c r="K24" s="1583"/>
      <c r="L24" s="1603"/>
      <c r="M24" s="1583"/>
      <c r="N24" s="1583"/>
      <c r="O24" s="1603"/>
      <c r="P24" s="1583"/>
      <c r="Q24" s="1603"/>
      <c r="R24" s="1583"/>
      <c r="S24" s="1605" t="s">
        <v>24</v>
      </c>
      <c r="T24" s="1583"/>
      <c r="U24" s="1583"/>
      <c r="V24" s="1583"/>
      <c r="W24" s="1583"/>
      <c r="X24" s="1583"/>
      <c r="Y24" s="1583"/>
      <c r="Z24" s="1583"/>
      <c r="AA24" s="1603" t="s">
        <v>306</v>
      </c>
      <c r="AB24" s="1583"/>
      <c r="AC24" s="1583"/>
      <c r="AD24" s="1583"/>
      <c r="AE24" s="1583"/>
      <c r="AF24" s="1603" t="s">
        <v>307</v>
      </c>
      <c r="AG24" s="1583"/>
      <c r="AH24" s="1583"/>
      <c r="AI24" s="317" t="s">
        <v>86</v>
      </c>
      <c r="AJ24" s="1604" t="s">
        <v>308</v>
      </c>
      <c r="AK24" s="1583"/>
      <c r="AL24" s="1583"/>
      <c r="AM24" s="1583"/>
      <c r="AN24" s="1583"/>
      <c r="AO24" s="1583"/>
      <c r="AP24" s="318">
        <v>427480305949</v>
      </c>
      <c r="AQ24" s="318">
        <v>1402153310</v>
      </c>
      <c r="AR24" s="318">
        <v>169512450.96000001</v>
      </c>
      <c r="AS24" s="318">
        <v>-31083829088</v>
      </c>
      <c r="AT24" s="318">
        <v>30320471876.889999</v>
      </c>
      <c r="AU24" s="318">
        <v>-28918318566.889999</v>
      </c>
      <c r="AV24" s="318">
        <v>69798912473.949997</v>
      </c>
      <c r="AW24" s="318">
        <v>-39478440597.059998</v>
      </c>
      <c r="AX24" s="318">
        <v>46196427005.550003</v>
      </c>
      <c r="AY24" s="318">
        <v>23602485468.400002</v>
      </c>
      <c r="AZ24" s="318">
        <v>46196427005.550003</v>
      </c>
      <c r="BA24" s="319">
        <v>0</v>
      </c>
      <c r="BB24" s="318">
        <v>220033265</v>
      </c>
    </row>
    <row r="25" spans="1:55" ht="15" customHeight="1" x14ac:dyDescent="0.25">
      <c r="A25" s="1603" t="s">
        <v>35</v>
      </c>
      <c r="B25" s="1583"/>
      <c r="C25" s="1603"/>
      <c r="D25" s="1583"/>
      <c r="E25" s="1603"/>
      <c r="F25" s="1583"/>
      <c r="G25" s="1603"/>
      <c r="H25" s="1583"/>
      <c r="I25" s="1603"/>
      <c r="J25" s="1583"/>
      <c r="K25" s="1583"/>
      <c r="L25" s="1603"/>
      <c r="M25" s="1583"/>
      <c r="N25" s="1583"/>
      <c r="O25" s="1603"/>
      <c r="P25" s="1583"/>
      <c r="Q25" s="1603"/>
      <c r="R25" s="1583"/>
      <c r="S25" s="1605" t="s">
        <v>24</v>
      </c>
      <c r="T25" s="1583"/>
      <c r="U25" s="1583"/>
      <c r="V25" s="1583"/>
      <c r="W25" s="1583"/>
      <c r="X25" s="1583"/>
      <c r="Y25" s="1583"/>
      <c r="Z25" s="1583"/>
      <c r="AA25" s="1603" t="s">
        <v>306</v>
      </c>
      <c r="AB25" s="1583"/>
      <c r="AC25" s="1583"/>
      <c r="AD25" s="1583"/>
      <c r="AE25" s="1583"/>
      <c r="AF25" s="1603" t="s">
        <v>307</v>
      </c>
      <c r="AG25" s="1583"/>
      <c r="AH25" s="1583"/>
      <c r="AI25" s="317" t="s">
        <v>336</v>
      </c>
      <c r="AJ25" s="1604" t="s">
        <v>354</v>
      </c>
      <c r="AK25" s="1583"/>
      <c r="AL25" s="1583"/>
      <c r="AM25" s="1583"/>
      <c r="AN25" s="1583"/>
      <c r="AO25" s="1583"/>
      <c r="AP25" s="318">
        <v>3909093318</v>
      </c>
      <c r="AQ25" s="318">
        <v>325764661</v>
      </c>
      <c r="AR25" s="318">
        <v>15282563.07</v>
      </c>
      <c r="AS25" s="319">
        <v>0</v>
      </c>
      <c r="AT25" s="318">
        <v>1438372058.04</v>
      </c>
      <c r="AU25" s="318">
        <v>-1112607397.04</v>
      </c>
      <c r="AV25" s="318">
        <v>1134694950.54</v>
      </c>
      <c r="AW25" s="318">
        <v>303677107.5</v>
      </c>
      <c r="AX25" s="318">
        <v>553523473.5</v>
      </c>
      <c r="AY25" s="318">
        <v>581171477.03999996</v>
      </c>
      <c r="AZ25" s="318">
        <v>553523473.5</v>
      </c>
      <c r="BA25" s="319">
        <v>0</v>
      </c>
      <c r="BB25" s="318">
        <v>1153530</v>
      </c>
    </row>
    <row r="26" spans="1:55" x14ac:dyDescent="0.25">
      <c r="A26" s="1603" t="s">
        <v>35</v>
      </c>
      <c r="B26" s="1583"/>
      <c r="C26" s="1603"/>
      <c r="D26" s="1583"/>
      <c r="E26" s="1603"/>
      <c r="F26" s="1583"/>
      <c r="G26" s="1603"/>
      <c r="H26" s="1583"/>
      <c r="I26" s="1603"/>
      <c r="J26" s="1583"/>
      <c r="K26" s="1583"/>
      <c r="L26" s="1603"/>
      <c r="M26" s="1583"/>
      <c r="N26" s="1583"/>
      <c r="O26" s="1603"/>
      <c r="P26" s="1583"/>
      <c r="Q26" s="1603"/>
      <c r="R26" s="1583"/>
      <c r="S26" s="1605" t="s">
        <v>24</v>
      </c>
      <c r="T26" s="1583"/>
      <c r="U26" s="1583"/>
      <c r="V26" s="1583"/>
      <c r="W26" s="1583"/>
      <c r="X26" s="1583"/>
      <c r="Y26" s="1583"/>
      <c r="Z26" s="1583"/>
      <c r="AA26" s="1603" t="s">
        <v>306</v>
      </c>
      <c r="AB26" s="1583"/>
      <c r="AC26" s="1583"/>
      <c r="AD26" s="1583"/>
      <c r="AE26" s="1583"/>
      <c r="AF26" s="1603" t="s">
        <v>309</v>
      </c>
      <c r="AG26" s="1583"/>
      <c r="AH26" s="1583"/>
      <c r="AI26" s="317" t="s">
        <v>86</v>
      </c>
      <c r="AJ26" s="1604" t="s">
        <v>308</v>
      </c>
      <c r="AK26" s="1583"/>
      <c r="AL26" s="1583"/>
      <c r="AM26" s="1583"/>
      <c r="AN26" s="1583"/>
      <c r="AO26" s="1583"/>
      <c r="AP26" s="318">
        <v>159829088</v>
      </c>
      <c r="AQ26" s="319">
        <v>0</v>
      </c>
      <c r="AR26" s="319">
        <v>0</v>
      </c>
      <c r="AS26" s="319">
        <v>0</v>
      </c>
      <c r="AT26" s="319">
        <v>0</v>
      </c>
      <c r="AU26" s="319">
        <v>0</v>
      </c>
      <c r="AV26" s="318">
        <v>159829088</v>
      </c>
      <c r="AW26" s="318">
        <v>-159829088</v>
      </c>
      <c r="AX26" s="318">
        <v>159829088</v>
      </c>
      <c r="AY26" s="319">
        <v>0</v>
      </c>
      <c r="AZ26" s="318">
        <v>159829088</v>
      </c>
      <c r="BA26" s="319">
        <v>0</v>
      </c>
      <c r="BB26" s="319">
        <v>0</v>
      </c>
    </row>
    <row r="27" spans="1:55" x14ac:dyDescent="0.25">
      <c r="A27" s="1603" t="s">
        <v>35</v>
      </c>
      <c r="B27" s="1583"/>
      <c r="C27" s="1603"/>
      <c r="D27" s="1583"/>
      <c r="E27" s="1603"/>
      <c r="F27" s="1583"/>
      <c r="G27" s="1603"/>
      <c r="H27" s="1583"/>
      <c r="I27" s="1603"/>
      <c r="J27" s="1583"/>
      <c r="K27" s="1583"/>
      <c r="L27" s="1603"/>
      <c r="M27" s="1583"/>
      <c r="N27" s="1583"/>
      <c r="O27" s="1603"/>
      <c r="P27" s="1583"/>
      <c r="Q27" s="1603"/>
      <c r="R27" s="1583"/>
      <c r="S27" s="1605" t="s">
        <v>24</v>
      </c>
      <c r="T27" s="1583"/>
      <c r="U27" s="1583"/>
      <c r="V27" s="1583"/>
      <c r="W27" s="1583"/>
      <c r="X27" s="1583"/>
      <c r="Y27" s="1583"/>
      <c r="Z27" s="1583"/>
      <c r="AA27" s="1603" t="s">
        <v>306</v>
      </c>
      <c r="AB27" s="1583"/>
      <c r="AC27" s="1583"/>
      <c r="AD27" s="1583"/>
      <c r="AE27" s="1583"/>
      <c r="AF27" s="1603" t="s">
        <v>309</v>
      </c>
      <c r="AG27" s="1583"/>
      <c r="AH27" s="1583"/>
      <c r="AI27" s="317" t="s">
        <v>101</v>
      </c>
      <c r="AJ27" s="1604" t="s">
        <v>310</v>
      </c>
      <c r="AK27" s="1583"/>
      <c r="AL27" s="1583"/>
      <c r="AM27" s="1583"/>
      <c r="AN27" s="1583"/>
      <c r="AO27" s="1583"/>
      <c r="AP27" s="318">
        <v>519000000</v>
      </c>
      <c r="AQ27" s="319">
        <v>0</v>
      </c>
      <c r="AR27" s="319">
        <v>0</v>
      </c>
      <c r="AS27" s="319">
        <v>0</v>
      </c>
      <c r="AT27" s="319">
        <v>0</v>
      </c>
      <c r="AU27" s="319">
        <v>0</v>
      </c>
      <c r="AV27" s="318">
        <v>519000000</v>
      </c>
      <c r="AW27" s="318">
        <v>-519000000</v>
      </c>
      <c r="AX27" s="318">
        <v>519000000</v>
      </c>
      <c r="AY27" s="319">
        <v>0</v>
      </c>
      <c r="AZ27" s="318">
        <v>519000000</v>
      </c>
      <c r="BA27" s="319">
        <v>0</v>
      </c>
      <c r="BB27" s="319">
        <v>0</v>
      </c>
    </row>
    <row r="28" spans="1:55" ht="15" customHeight="1" x14ac:dyDescent="0.25">
      <c r="A28" s="1603" t="s">
        <v>35</v>
      </c>
      <c r="B28" s="1583"/>
      <c r="C28" s="1603"/>
      <c r="D28" s="1583"/>
      <c r="E28" s="1603"/>
      <c r="F28" s="1583"/>
      <c r="G28" s="1603"/>
      <c r="H28" s="1583"/>
      <c r="I28" s="1603"/>
      <c r="J28" s="1583"/>
      <c r="K28" s="1583"/>
      <c r="L28" s="1603"/>
      <c r="M28" s="1583"/>
      <c r="N28" s="1583"/>
      <c r="O28" s="1603"/>
      <c r="P28" s="1583"/>
      <c r="Q28" s="1603"/>
      <c r="R28" s="1583"/>
      <c r="S28" s="1605" t="s">
        <v>24</v>
      </c>
      <c r="T28" s="1583"/>
      <c r="U28" s="1583"/>
      <c r="V28" s="1583"/>
      <c r="W28" s="1583"/>
      <c r="X28" s="1583"/>
      <c r="Y28" s="1583"/>
      <c r="Z28" s="1583"/>
      <c r="AA28" s="1603" t="s">
        <v>306</v>
      </c>
      <c r="AB28" s="1583"/>
      <c r="AC28" s="1583"/>
      <c r="AD28" s="1583"/>
      <c r="AE28" s="1583"/>
      <c r="AF28" s="1603" t="s">
        <v>309</v>
      </c>
      <c r="AG28" s="1583"/>
      <c r="AH28" s="1583"/>
      <c r="AI28" s="317" t="s">
        <v>44</v>
      </c>
      <c r="AJ28" s="1604" t="s">
        <v>311</v>
      </c>
      <c r="AK28" s="1583"/>
      <c r="AL28" s="1583"/>
      <c r="AM28" s="1583"/>
      <c r="AN28" s="1583"/>
      <c r="AO28" s="1583"/>
      <c r="AP28" s="318">
        <v>21174918726</v>
      </c>
      <c r="AQ28" s="318">
        <v>989235872</v>
      </c>
      <c r="AR28" s="318">
        <v>550813053</v>
      </c>
      <c r="AS28" s="319">
        <v>0</v>
      </c>
      <c r="AT28" s="318">
        <v>3028038082</v>
      </c>
      <c r="AU28" s="318">
        <v>-2038802210</v>
      </c>
      <c r="AV28" s="318">
        <v>1603622691</v>
      </c>
      <c r="AW28" s="318">
        <v>1424415391</v>
      </c>
      <c r="AX28" s="318">
        <v>1638740963</v>
      </c>
      <c r="AY28" s="318">
        <v>-35118272</v>
      </c>
      <c r="AZ28" s="318">
        <v>1638740963</v>
      </c>
      <c r="BA28" s="319">
        <v>0</v>
      </c>
      <c r="BB28" s="319">
        <v>0</v>
      </c>
    </row>
    <row r="29" spans="1:55" s="1542" customFormat="1" ht="16.5" customHeight="1" x14ac:dyDescent="0.25">
      <c r="A29" s="1601" t="s">
        <v>35</v>
      </c>
      <c r="B29" s="1602"/>
      <c r="C29" s="1601" t="s">
        <v>312</v>
      </c>
      <c r="D29" s="1602"/>
      <c r="E29" s="1601"/>
      <c r="F29" s="1602"/>
      <c r="G29" s="1601"/>
      <c r="H29" s="1602"/>
      <c r="I29" s="1601"/>
      <c r="J29" s="1602"/>
      <c r="K29" s="1602"/>
      <c r="L29" s="1601"/>
      <c r="M29" s="1602"/>
      <c r="N29" s="1602"/>
      <c r="O29" s="1601"/>
      <c r="P29" s="1602"/>
      <c r="Q29" s="1601"/>
      <c r="R29" s="1602"/>
      <c r="S29" s="1607" t="s">
        <v>23</v>
      </c>
      <c r="T29" s="1602"/>
      <c r="U29" s="1602"/>
      <c r="V29" s="1602"/>
      <c r="W29" s="1602"/>
      <c r="X29" s="1602"/>
      <c r="Y29" s="1602"/>
      <c r="Z29" s="1602"/>
      <c r="AA29" s="1601" t="s">
        <v>306</v>
      </c>
      <c r="AB29" s="1602"/>
      <c r="AC29" s="1602"/>
      <c r="AD29" s="1602"/>
      <c r="AE29" s="1602"/>
      <c r="AF29" s="1601" t="s">
        <v>307</v>
      </c>
      <c r="AG29" s="1602"/>
      <c r="AH29" s="1602"/>
      <c r="AI29" s="335" t="s">
        <v>86</v>
      </c>
      <c r="AJ29" s="1606" t="s">
        <v>308</v>
      </c>
      <c r="AK29" s="1602"/>
      <c r="AL29" s="1602"/>
      <c r="AM29" s="1602"/>
      <c r="AN29" s="1602"/>
      <c r="AO29" s="1602"/>
      <c r="AP29" s="336">
        <v>203723016667</v>
      </c>
      <c r="AQ29" s="337">
        <v>0</v>
      </c>
      <c r="AR29" s="336">
        <v>13358547</v>
      </c>
      <c r="AS29" s="336">
        <v>-20359000000</v>
      </c>
      <c r="AT29" s="336">
        <v>27919899405</v>
      </c>
      <c r="AU29" s="336">
        <v>-27919899405</v>
      </c>
      <c r="AV29" s="336">
        <v>28300767021.34</v>
      </c>
      <c r="AW29" s="336">
        <v>-380867616.33999997</v>
      </c>
      <c r="AX29" s="336">
        <v>25359406790</v>
      </c>
      <c r="AY29" s="336">
        <v>2941360231.3400002</v>
      </c>
      <c r="AZ29" s="336">
        <v>25359406790</v>
      </c>
      <c r="BA29" s="337">
        <v>0</v>
      </c>
      <c r="BB29" s="336">
        <v>203258661</v>
      </c>
    </row>
    <row r="30" spans="1:55" ht="16.5" customHeight="1" x14ac:dyDescent="0.25">
      <c r="A30" s="1603" t="s">
        <v>35</v>
      </c>
      <c r="B30" s="1583"/>
      <c r="C30" s="1603" t="s">
        <v>312</v>
      </c>
      <c r="D30" s="1583"/>
      <c r="E30" s="1603" t="s">
        <v>313</v>
      </c>
      <c r="F30" s="1583"/>
      <c r="G30" s="1603"/>
      <c r="H30" s="1583"/>
      <c r="I30" s="1603"/>
      <c r="J30" s="1583"/>
      <c r="K30" s="1583"/>
      <c r="L30" s="1603"/>
      <c r="M30" s="1583"/>
      <c r="N30" s="1583"/>
      <c r="O30" s="1603"/>
      <c r="P30" s="1583"/>
      <c r="Q30" s="1603"/>
      <c r="R30" s="1583"/>
      <c r="S30" s="1605" t="s">
        <v>23</v>
      </c>
      <c r="T30" s="1583"/>
      <c r="U30" s="1583"/>
      <c r="V30" s="1583"/>
      <c r="W30" s="1583"/>
      <c r="X30" s="1583"/>
      <c r="Y30" s="1583"/>
      <c r="Z30" s="1583"/>
      <c r="AA30" s="1603" t="s">
        <v>306</v>
      </c>
      <c r="AB30" s="1583"/>
      <c r="AC30" s="1583"/>
      <c r="AD30" s="1583"/>
      <c r="AE30" s="1583"/>
      <c r="AF30" s="1603" t="s">
        <v>307</v>
      </c>
      <c r="AG30" s="1583"/>
      <c r="AH30" s="1583"/>
      <c r="AI30" s="317" t="s">
        <v>86</v>
      </c>
      <c r="AJ30" s="1604" t="s">
        <v>308</v>
      </c>
      <c r="AK30" s="1583"/>
      <c r="AL30" s="1583"/>
      <c r="AM30" s="1583"/>
      <c r="AN30" s="1583"/>
      <c r="AO30" s="1583"/>
      <c r="AP30" s="318">
        <v>203723016667</v>
      </c>
      <c r="AQ30" s="319">
        <v>0</v>
      </c>
      <c r="AR30" s="318">
        <v>13358547</v>
      </c>
      <c r="AS30" s="318">
        <v>-20359000000</v>
      </c>
      <c r="AT30" s="318">
        <v>27919899405</v>
      </c>
      <c r="AU30" s="318">
        <v>-27919899405</v>
      </c>
      <c r="AV30" s="318">
        <v>28300767021.34</v>
      </c>
      <c r="AW30" s="318">
        <v>-380867616.33999997</v>
      </c>
      <c r="AX30" s="318">
        <v>25359406790</v>
      </c>
      <c r="AY30" s="318">
        <v>2941360231.3400002</v>
      </c>
      <c r="AZ30" s="318">
        <v>25359406790</v>
      </c>
      <c r="BA30" s="319">
        <v>0</v>
      </c>
      <c r="BB30" s="318">
        <v>203258661</v>
      </c>
    </row>
    <row r="31" spans="1:55" ht="15" customHeight="1" x14ac:dyDescent="0.25">
      <c r="A31" s="1603" t="s">
        <v>35</v>
      </c>
      <c r="B31" s="1583"/>
      <c r="C31" s="1603" t="s">
        <v>312</v>
      </c>
      <c r="D31" s="1583"/>
      <c r="E31" s="1603" t="s">
        <v>313</v>
      </c>
      <c r="F31" s="1583"/>
      <c r="G31" s="1603" t="s">
        <v>312</v>
      </c>
      <c r="H31" s="1583"/>
      <c r="I31" s="1603"/>
      <c r="J31" s="1583"/>
      <c r="K31" s="1583"/>
      <c r="L31" s="1603"/>
      <c r="M31" s="1583"/>
      <c r="N31" s="1583"/>
      <c r="O31" s="1603"/>
      <c r="P31" s="1583"/>
      <c r="Q31" s="1603"/>
      <c r="R31" s="1583"/>
      <c r="S31" s="1605" t="s">
        <v>314</v>
      </c>
      <c r="T31" s="1583"/>
      <c r="U31" s="1583"/>
      <c r="V31" s="1583"/>
      <c r="W31" s="1583"/>
      <c r="X31" s="1583"/>
      <c r="Y31" s="1583"/>
      <c r="Z31" s="1583"/>
      <c r="AA31" s="1603" t="s">
        <v>306</v>
      </c>
      <c r="AB31" s="1583"/>
      <c r="AC31" s="1583"/>
      <c r="AD31" s="1583"/>
      <c r="AE31" s="1583"/>
      <c r="AF31" s="1603" t="s">
        <v>307</v>
      </c>
      <c r="AG31" s="1583"/>
      <c r="AH31" s="1583"/>
      <c r="AI31" s="317" t="s">
        <v>86</v>
      </c>
      <c r="AJ31" s="1604" t="s">
        <v>308</v>
      </c>
      <c r="AK31" s="1583"/>
      <c r="AL31" s="1583"/>
      <c r="AM31" s="1583"/>
      <c r="AN31" s="1583"/>
      <c r="AO31" s="1583"/>
      <c r="AP31" s="318">
        <v>154591371450</v>
      </c>
      <c r="AQ31" s="319">
        <v>0</v>
      </c>
      <c r="AR31" s="319">
        <v>0</v>
      </c>
      <c r="AS31" s="318">
        <v>-20359000000</v>
      </c>
      <c r="AT31" s="318">
        <v>20150731497</v>
      </c>
      <c r="AU31" s="318">
        <v>-20150731497</v>
      </c>
      <c r="AV31" s="318">
        <v>20150731497</v>
      </c>
      <c r="AW31" s="319">
        <v>0</v>
      </c>
      <c r="AX31" s="318">
        <v>20150731497</v>
      </c>
      <c r="AY31" s="319">
        <v>0</v>
      </c>
      <c r="AZ31" s="318">
        <v>20150731497</v>
      </c>
      <c r="BA31" s="319">
        <v>0</v>
      </c>
      <c r="BB31" s="318">
        <v>130395290</v>
      </c>
    </row>
    <row r="32" spans="1:55" x14ac:dyDescent="0.25">
      <c r="A32" s="1603" t="s">
        <v>35</v>
      </c>
      <c r="B32" s="1583"/>
      <c r="C32" s="1603" t="s">
        <v>312</v>
      </c>
      <c r="D32" s="1583"/>
      <c r="E32" s="1603" t="s">
        <v>313</v>
      </c>
      <c r="F32" s="1583"/>
      <c r="G32" s="1603" t="s">
        <v>312</v>
      </c>
      <c r="H32" s="1583"/>
      <c r="I32" s="1603" t="s">
        <v>312</v>
      </c>
      <c r="J32" s="1583"/>
      <c r="K32" s="1583"/>
      <c r="L32" s="1603"/>
      <c r="M32" s="1583"/>
      <c r="N32" s="1583"/>
      <c r="O32" s="1603"/>
      <c r="P32" s="1583"/>
      <c r="Q32" s="1603"/>
      <c r="R32" s="1583"/>
      <c r="S32" s="1605" t="s">
        <v>219</v>
      </c>
      <c r="T32" s="1583"/>
      <c r="U32" s="1583"/>
      <c r="V32" s="1583"/>
      <c r="W32" s="1583"/>
      <c r="X32" s="1583"/>
      <c r="Y32" s="1583"/>
      <c r="Z32" s="1583"/>
      <c r="AA32" s="1603" t="s">
        <v>306</v>
      </c>
      <c r="AB32" s="1583"/>
      <c r="AC32" s="1583"/>
      <c r="AD32" s="1583"/>
      <c r="AE32" s="1583"/>
      <c r="AF32" s="1603" t="s">
        <v>307</v>
      </c>
      <c r="AG32" s="1583"/>
      <c r="AH32" s="1583"/>
      <c r="AI32" s="317" t="s">
        <v>86</v>
      </c>
      <c r="AJ32" s="1604" t="s">
        <v>308</v>
      </c>
      <c r="AK32" s="1583"/>
      <c r="AL32" s="1583"/>
      <c r="AM32" s="1583"/>
      <c r="AN32" s="1583"/>
      <c r="AO32" s="1583"/>
      <c r="AP32" s="318">
        <v>103834680000</v>
      </c>
      <c r="AQ32" s="319">
        <v>0</v>
      </c>
      <c r="AR32" s="319">
        <v>0</v>
      </c>
      <c r="AS32" s="319">
        <v>0</v>
      </c>
      <c r="AT32" s="318">
        <v>9168011212</v>
      </c>
      <c r="AU32" s="318">
        <v>-9168011212</v>
      </c>
      <c r="AV32" s="318">
        <v>9168011212</v>
      </c>
      <c r="AW32" s="319">
        <v>0</v>
      </c>
      <c r="AX32" s="318">
        <v>9168011212</v>
      </c>
      <c r="AY32" s="319">
        <v>0</v>
      </c>
      <c r="AZ32" s="318">
        <v>9168011212</v>
      </c>
      <c r="BA32" s="319">
        <v>0</v>
      </c>
      <c r="BB32" s="318">
        <v>130395290</v>
      </c>
    </row>
    <row r="33" spans="1:54" x14ac:dyDescent="0.25">
      <c r="A33" s="1608" t="s">
        <v>35</v>
      </c>
      <c r="B33" s="1583"/>
      <c r="C33" s="1608" t="s">
        <v>312</v>
      </c>
      <c r="D33" s="1583"/>
      <c r="E33" s="1608" t="s">
        <v>313</v>
      </c>
      <c r="F33" s="1583"/>
      <c r="G33" s="1608" t="s">
        <v>312</v>
      </c>
      <c r="H33" s="1583"/>
      <c r="I33" s="1608" t="s">
        <v>312</v>
      </c>
      <c r="J33" s="1583"/>
      <c r="K33" s="1583"/>
      <c r="L33" s="1608" t="s">
        <v>312</v>
      </c>
      <c r="M33" s="1583"/>
      <c r="N33" s="1583"/>
      <c r="O33" s="1608"/>
      <c r="P33" s="1583"/>
      <c r="Q33" s="1608"/>
      <c r="R33" s="1583"/>
      <c r="S33" s="1609" t="s">
        <v>36</v>
      </c>
      <c r="T33" s="1583"/>
      <c r="U33" s="1583"/>
      <c r="V33" s="1583"/>
      <c r="W33" s="1583"/>
      <c r="X33" s="1583"/>
      <c r="Y33" s="1583"/>
      <c r="Z33" s="1583"/>
      <c r="AA33" s="1608" t="s">
        <v>306</v>
      </c>
      <c r="AB33" s="1583"/>
      <c r="AC33" s="1583"/>
      <c r="AD33" s="1583"/>
      <c r="AE33" s="1583"/>
      <c r="AF33" s="1608" t="s">
        <v>307</v>
      </c>
      <c r="AG33" s="1583"/>
      <c r="AH33" s="1583"/>
      <c r="AI33" s="320" t="s">
        <v>86</v>
      </c>
      <c r="AJ33" s="1610" t="s">
        <v>308</v>
      </c>
      <c r="AK33" s="1583"/>
      <c r="AL33" s="1583"/>
      <c r="AM33" s="1583"/>
      <c r="AN33" s="1583"/>
      <c r="AO33" s="1583"/>
      <c r="AP33" s="321">
        <v>96087098826</v>
      </c>
      <c r="AQ33" s="322">
        <v>0</v>
      </c>
      <c r="AR33" s="322">
        <v>0</v>
      </c>
      <c r="AS33" s="322">
        <v>0</v>
      </c>
      <c r="AT33" s="321">
        <v>8030740576</v>
      </c>
      <c r="AU33" s="321">
        <v>-8030740576</v>
      </c>
      <c r="AV33" s="321">
        <v>8030740576</v>
      </c>
      <c r="AW33" s="322">
        <v>0</v>
      </c>
      <c r="AX33" s="321">
        <v>8030740576</v>
      </c>
      <c r="AY33" s="322">
        <v>0</v>
      </c>
      <c r="AZ33" s="321">
        <v>8030740576</v>
      </c>
      <c r="BA33" s="322">
        <v>0</v>
      </c>
      <c r="BB33" s="321">
        <v>2568228</v>
      </c>
    </row>
    <row r="34" spans="1:54" x14ac:dyDescent="0.25">
      <c r="A34" s="1608" t="s">
        <v>35</v>
      </c>
      <c r="B34" s="1583"/>
      <c r="C34" s="1608" t="s">
        <v>312</v>
      </c>
      <c r="D34" s="1583"/>
      <c r="E34" s="1608" t="s">
        <v>313</v>
      </c>
      <c r="F34" s="1583"/>
      <c r="G34" s="1608" t="s">
        <v>312</v>
      </c>
      <c r="H34" s="1583"/>
      <c r="I34" s="1608" t="s">
        <v>312</v>
      </c>
      <c r="J34" s="1583"/>
      <c r="K34" s="1583"/>
      <c r="L34" s="1608" t="s">
        <v>315</v>
      </c>
      <c r="M34" s="1583"/>
      <c r="N34" s="1583"/>
      <c r="O34" s="1608"/>
      <c r="P34" s="1583"/>
      <c r="Q34" s="1608"/>
      <c r="R34" s="1583"/>
      <c r="S34" s="1609" t="s">
        <v>37</v>
      </c>
      <c r="T34" s="1583"/>
      <c r="U34" s="1583"/>
      <c r="V34" s="1583"/>
      <c r="W34" s="1583"/>
      <c r="X34" s="1583"/>
      <c r="Y34" s="1583"/>
      <c r="Z34" s="1583"/>
      <c r="AA34" s="1608" t="s">
        <v>306</v>
      </c>
      <c r="AB34" s="1583"/>
      <c r="AC34" s="1583"/>
      <c r="AD34" s="1583"/>
      <c r="AE34" s="1583"/>
      <c r="AF34" s="1608" t="s">
        <v>307</v>
      </c>
      <c r="AG34" s="1583"/>
      <c r="AH34" s="1583"/>
      <c r="AI34" s="320" t="s">
        <v>86</v>
      </c>
      <c r="AJ34" s="1610" t="s">
        <v>308</v>
      </c>
      <c r="AK34" s="1583"/>
      <c r="AL34" s="1583"/>
      <c r="AM34" s="1583"/>
      <c r="AN34" s="1583"/>
      <c r="AO34" s="1583"/>
      <c r="AP34" s="321">
        <v>6427581174</v>
      </c>
      <c r="AQ34" s="322">
        <v>0</v>
      </c>
      <c r="AR34" s="322">
        <v>0</v>
      </c>
      <c r="AS34" s="322">
        <v>0</v>
      </c>
      <c r="AT34" s="321">
        <v>1029922998</v>
      </c>
      <c r="AU34" s="321">
        <v>-1029922998</v>
      </c>
      <c r="AV34" s="321">
        <v>1029922998</v>
      </c>
      <c r="AW34" s="322">
        <v>0</v>
      </c>
      <c r="AX34" s="321">
        <v>1029922998</v>
      </c>
      <c r="AY34" s="322">
        <v>0</v>
      </c>
      <c r="AZ34" s="321">
        <v>1029922998</v>
      </c>
      <c r="BA34" s="322">
        <v>0</v>
      </c>
      <c r="BB34" s="322">
        <v>0</v>
      </c>
    </row>
    <row r="35" spans="1:54" x14ac:dyDescent="0.25">
      <c r="A35" s="1608" t="s">
        <v>35</v>
      </c>
      <c r="B35" s="1583"/>
      <c r="C35" s="1608" t="s">
        <v>312</v>
      </c>
      <c r="D35" s="1583"/>
      <c r="E35" s="1608" t="s">
        <v>313</v>
      </c>
      <c r="F35" s="1583"/>
      <c r="G35" s="1608" t="s">
        <v>312</v>
      </c>
      <c r="H35" s="1583"/>
      <c r="I35" s="1608" t="s">
        <v>312</v>
      </c>
      <c r="J35" s="1583"/>
      <c r="K35" s="1583"/>
      <c r="L35" s="1608" t="s">
        <v>316</v>
      </c>
      <c r="M35" s="1583"/>
      <c r="N35" s="1583"/>
      <c r="O35" s="1608"/>
      <c r="P35" s="1583"/>
      <c r="Q35" s="1608"/>
      <c r="R35" s="1583"/>
      <c r="S35" s="1609" t="s">
        <v>38</v>
      </c>
      <c r="T35" s="1583"/>
      <c r="U35" s="1583"/>
      <c r="V35" s="1583"/>
      <c r="W35" s="1583"/>
      <c r="X35" s="1583"/>
      <c r="Y35" s="1583"/>
      <c r="Z35" s="1583"/>
      <c r="AA35" s="1608" t="s">
        <v>306</v>
      </c>
      <c r="AB35" s="1583"/>
      <c r="AC35" s="1583"/>
      <c r="AD35" s="1583"/>
      <c r="AE35" s="1583"/>
      <c r="AF35" s="1608" t="s">
        <v>307</v>
      </c>
      <c r="AG35" s="1583"/>
      <c r="AH35" s="1583"/>
      <c r="AI35" s="320" t="s">
        <v>86</v>
      </c>
      <c r="AJ35" s="1610" t="s">
        <v>308</v>
      </c>
      <c r="AK35" s="1583"/>
      <c r="AL35" s="1583"/>
      <c r="AM35" s="1583"/>
      <c r="AN35" s="1583"/>
      <c r="AO35" s="1583"/>
      <c r="AP35" s="321">
        <v>1320000000</v>
      </c>
      <c r="AQ35" s="322">
        <v>0</v>
      </c>
      <c r="AR35" s="322">
        <v>0</v>
      </c>
      <c r="AS35" s="322">
        <v>0</v>
      </c>
      <c r="AT35" s="321">
        <v>107347638</v>
      </c>
      <c r="AU35" s="321">
        <v>-107347638</v>
      </c>
      <c r="AV35" s="321">
        <v>107347638</v>
      </c>
      <c r="AW35" s="322">
        <v>0</v>
      </c>
      <c r="AX35" s="321">
        <v>107347638</v>
      </c>
      <c r="AY35" s="322">
        <v>0</v>
      </c>
      <c r="AZ35" s="321">
        <v>107347638</v>
      </c>
      <c r="BA35" s="322">
        <v>0</v>
      </c>
      <c r="BB35" s="321">
        <v>127827062</v>
      </c>
    </row>
    <row r="36" spans="1:54" ht="15" customHeight="1" x14ac:dyDescent="0.25">
      <c r="A36" s="1603" t="s">
        <v>35</v>
      </c>
      <c r="B36" s="1583"/>
      <c r="C36" s="1603" t="s">
        <v>312</v>
      </c>
      <c r="D36" s="1583"/>
      <c r="E36" s="1603" t="s">
        <v>313</v>
      </c>
      <c r="F36" s="1583"/>
      <c r="G36" s="1603" t="s">
        <v>312</v>
      </c>
      <c r="H36" s="1583"/>
      <c r="I36" s="1603" t="s">
        <v>316</v>
      </c>
      <c r="J36" s="1583"/>
      <c r="K36" s="1583"/>
      <c r="L36" s="1603"/>
      <c r="M36" s="1583"/>
      <c r="N36" s="1583"/>
      <c r="O36" s="1603"/>
      <c r="P36" s="1583"/>
      <c r="Q36" s="1603"/>
      <c r="R36" s="1583"/>
      <c r="S36" s="1605" t="s">
        <v>220</v>
      </c>
      <c r="T36" s="1583"/>
      <c r="U36" s="1583"/>
      <c r="V36" s="1583"/>
      <c r="W36" s="1583"/>
      <c r="X36" s="1583"/>
      <c r="Y36" s="1583"/>
      <c r="Z36" s="1583"/>
      <c r="AA36" s="1603" t="s">
        <v>306</v>
      </c>
      <c r="AB36" s="1583"/>
      <c r="AC36" s="1583"/>
      <c r="AD36" s="1583"/>
      <c r="AE36" s="1583"/>
      <c r="AF36" s="1603" t="s">
        <v>307</v>
      </c>
      <c r="AG36" s="1583"/>
      <c r="AH36" s="1583"/>
      <c r="AI36" s="317" t="s">
        <v>86</v>
      </c>
      <c r="AJ36" s="1604" t="s">
        <v>308</v>
      </c>
      <c r="AK36" s="1583"/>
      <c r="AL36" s="1583"/>
      <c r="AM36" s="1583"/>
      <c r="AN36" s="1583"/>
      <c r="AO36" s="1583"/>
      <c r="AP36" s="318">
        <v>1781691450</v>
      </c>
      <c r="AQ36" s="319">
        <v>0</v>
      </c>
      <c r="AR36" s="319">
        <v>0</v>
      </c>
      <c r="AS36" s="319">
        <v>0</v>
      </c>
      <c r="AT36" s="318">
        <v>141197883</v>
      </c>
      <c r="AU36" s="318">
        <v>-141197883</v>
      </c>
      <c r="AV36" s="318">
        <v>141197883</v>
      </c>
      <c r="AW36" s="319">
        <v>0</v>
      </c>
      <c r="AX36" s="318">
        <v>141197883</v>
      </c>
      <c r="AY36" s="319">
        <v>0</v>
      </c>
      <c r="AZ36" s="318">
        <v>141197883</v>
      </c>
      <c r="BA36" s="319">
        <v>0</v>
      </c>
      <c r="BB36" s="319">
        <v>0</v>
      </c>
    </row>
    <row r="37" spans="1:54" x14ac:dyDescent="0.25">
      <c r="A37" s="1608" t="s">
        <v>35</v>
      </c>
      <c r="B37" s="1583"/>
      <c r="C37" s="1608" t="s">
        <v>312</v>
      </c>
      <c r="D37" s="1583"/>
      <c r="E37" s="1608" t="s">
        <v>313</v>
      </c>
      <c r="F37" s="1583"/>
      <c r="G37" s="1608" t="s">
        <v>312</v>
      </c>
      <c r="H37" s="1583"/>
      <c r="I37" s="1608" t="s">
        <v>316</v>
      </c>
      <c r="J37" s="1583"/>
      <c r="K37" s="1583"/>
      <c r="L37" s="1608" t="s">
        <v>315</v>
      </c>
      <c r="M37" s="1583"/>
      <c r="N37" s="1583"/>
      <c r="O37" s="1608"/>
      <c r="P37" s="1583"/>
      <c r="Q37" s="1608"/>
      <c r="R37" s="1583"/>
      <c r="S37" s="1609" t="s">
        <v>39</v>
      </c>
      <c r="T37" s="1583"/>
      <c r="U37" s="1583"/>
      <c r="V37" s="1583"/>
      <c r="W37" s="1583"/>
      <c r="X37" s="1583"/>
      <c r="Y37" s="1583"/>
      <c r="Z37" s="1583"/>
      <c r="AA37" s="1608" t="s">
        <v>306</v>
      </c>
      <c r="AB37" s="1583"/>
      <c r="AC37" s="1583"/>
      <c r="AD37" s="1583"/>
      <c r="AE37" s="1583"/>
      <c r="AF37" s="1608" t="s">
        <v>307</v>
      </c>
      <c r="AG37" s="1583"/>
      <c r="AH37" s="1583"/>
      <c r="AI37" s="320" t="s">
        <v>86</v>
      </c>
      <c r="AJ37" s="1610" t="s">
        <v>308</v>
      </c>
      <c r="AK37" s="1583"/>
      <c r="AL37" s="1583"/>
      <c r="AM37" s="1583"/>
      <c r="AN37" s="1583"/>
      <c r="AO37" s="1583"/>
      <c r="AP37" s="321">
        <v>1781691450</v>
      </c>
      <c r="AQ37" s="322">
        <v>0</v>
      </c>
      <c r="AR37" s="322">
        <v>0</v>
      </c>
      <c r="AS37" s="322">
        <v>0</v>
      </c>
      <c r="AT37" s="321">
        <v>141197883</v>
      </c>
      <c r="AU37" s="321">
        <v>-141197883</v>
      </c>
      <c r="AV37" s="321">
        <v>141197883</v>
      </c>
      <c r="AW37" s="322">
        <v>0</v>
      </c>
      <c r="AX37" s="321">
        <v>141197883</v>
      </c>
      <c r="AY37" s="322">
        <v>0</v>
      </c>
      <c r="AZ37" s="321">
        <v>141197883</v>
      </c>
      <c r="BA37" s="322">
        <v>0</v>
      </c>
      <c r="BB37" s="322">
        <v>0</v>
      </c>
    </row>
    <row r="38" spans="1:54" x14ac:dyDescent="0.25">
      <c r="A38" s="1603" t="s">
        <v>35</v>
      </c>
      <c r="B38" s="1583"/>
      <c r="C38" s="1603" t="s">
        <v>312</v>
      </c>
      <c r="D38" s="1583"/>
      <c r="E38" s="1603" t="s">
        <v>313</v>
      </c>
      <c r="F38" s="1583"/>
      <c r="G38" s="1603" t="s">
        <v>312</v>
      </c>
      <c r="H38" s="1583"/>
      <c r="I38" s="1603" t="s">
        <v>317</v>
      </c>
      <c r="J38" s="1583"/>
      <c r="K38" s="1583"/>
      <c r="L38" s="1603"/>
      <c r="M38" s="1583"/>
      <c r="N38" s="1583"/>
      <c r="O38" s="1603"/>
      <c r="P38" s="1583"/>
      <c r="Q38" s="1603"/>
      <c r="R38" s="1583"/>
      <c r="S38" s="1605" t="s">
        <v>222</v>
      </c>
      <c r="T38" s="1583"/>
      <c r="U38" s="1583"/>
      <c r="V38" s="1583"/>
      <c r="W38" s="1583"/>
      <c r="X38" s="1583"/>
      <c r="Y38" s="1583"/>
      <c r="Z38" s="1583"/>
      <c r="AA38" s="1603" t="s">
        <v>306</v>
      </c>
      <c r="AB38" s="1583"/>
      <c r="AC38" s="1583"/>
      <c r="AD38" s="1583"/>
      <c r="AE38" s="1583"/>
      <c r="AF38" s="1603" t="s">
        <v>307</v>
      </c>
      <c r="AG38" s="1583"/>
      <c r="AH38" s="1583"/>
      <c r="AI38" s="317" t="s">
        <v>86</v>
      </c>
      <c r="AJ38" s="1604" t="s">
        <v>308</v>
      </c>
      <c r="AK38" s="1583"/>
      <c r="AL38" s="1583"/>
      <c r="AM38" s="1583"/>
      <c r="AN38" s="1583"/>
      <c r="AO38" s="1583"/>
      <c r="AP38" s="318">
        <v>27834000000</v>
      </c>
      <c r="AQ38" s="319">
        <v>0</v>
      </c>
      <c r="AR38" s="319">
        <v>0</v>
      </c>
      <c r="AS38" s="319">
        <v>0</v>
      </c>
      <c r="AT38" s="318">
        <v>10739032442</v>
      </c>
      <c r="AU38" s="318">
        <v>-10739032442</v>
      </c>
      <c r="AV38" s="318">
        <v>10739032442</v>
      </c>
      <c r="AW38" s="319">
        <v>0</v>
      </c>
      <c r="AX38" s="318">
        <v>10739032442</v>
      </c>
      <c r="AY38" s="319">
        <v>0</v>
      </c>
      <c r="AZ38" s="318">
        <v>10739032442</v>
      </c>
      <c r="BA38" s="319">
        <v>0</v>
      </c>
      <c r="BB38" s="319">
        <v>0</v>
      </c>
    </row>
    <row r="39" spans="1:54" x14ac:dyDescent="0.25">
      <c r="A39" s="1608" t="s">
        <v>35</v>
      </c>
      <c r="B39" s="1583"/>
      <c r="C39" s="1608" t="s">
        <v>312</v>
      </c>
      <c r="D39" s="1583"/>
      <c r="E39" s="1608" t="s">
        <v>313</v>
      </c>
      <c r="F39" s="1583"/>
      <c r="G39" s="1608" t="s">
        <v>312</v>
      </c>
      <c r="H39" s="1583"/>
      <c r="I39" s="1608" t="s">
        <v>317</v>
      </c>
      <c r="J39" s="1583"/>
      <c r="K39" s="1583"/>
      <c r="L39" s="1608" t="s">
        <v>312</v>
      </c>
      <c r="M39" s="1583"/>
      <c r="N39" s="1583"/>
      <c r="O39" s="1608"/>
      <c r="P39" s="1583"/>
      <c r="Q39" s="1608"/>
      <c r="R39" s="1583"/>
      <c r="S39" s="1609" t="s">
        <v>40</v>
      </c>
      <c r="T39" s="1583"/>
      <c r="U39" s="1583"/>
      <c r="V39" s="1583"/>
      <c r="W39" s="1583"/>
      <c r="X39" s="1583"/>
      <c r="Y39" s="1583"/>
      <c r="Z39" s="1583"/>
      <c r="AA39" s="1608" t="s">
        <v>306</v>
      </c>
      <c r="AB39" s="1583"/>
      <c r="AC39" s="1583"/>
      <c r="AD39" s="1583"/>
      <c r="AE39" s="1583"/>
      <c r="AF39" s="1608" t="s">
        <v>307</v>
      </c>
      <c r="AG39" s="1583"/>
      <c r="AH39" s="1583"/>
      <c r="AI39" s="320" t="s">
        <v>86</v>
      </c>
      <c r="AJ39" s="1610" t="s">
        <v>308</v>
      </c>
      <c r="AK39" s="1583"/>
      <c r="AL39" s="1583"/>
      <c r="AM39" s="1583"/>
      <c r="AN39" s="1583"/>
      <c r="AO39" s="1583"/>
      <c r="AP39" s="321">
        <v>3566410138</v>
      </c>
      <c r="AQ39" s="322">
        <v>0</v>
      </c>
      <c r="AR39" s="322">
        <v>0</v>
      </c>
      <c r="AS39" s="322">
        <v>0</v>
      </c>
      <c r="AT39" s="321">
        <v>302268041</v>
      </c>
      <c r="AU39" s="321">
        <v>-302268041</v>
      </c>
      <c r="AV39" s="321">
        <v>302268041</v>
      </c>
      <c r="AW39" s="322">
        <v>0</v>
      </c>
      <c r="AX39" s="321">
        <v>302268041</v>
      </c>
      <c r="AY39" s="322">
        <v>0</v>
      </c>
      <c r="AZ39" s="321">
        <v>302268041</v>
      </c>
      <c r="BA39" s="322">
        <v>0</v>
      </c>
      <c r="BB39" s="322">
        <v>0</v>
      </c>
    </row>
    <row r="40" spans="1:54" x14ac:dyDescent="0.25">
      <c r="A40" s="1608" t="s">
        <v>35</v>
      </c>
      <c r="B40" s="1583"/>
      <c r="C40" s="1608" t="s">
        <v>312</v>
      </c>
      <c r="D40" s="1583"/>
      <c r="E40" s="1608" t="s">
        <v>313</v>
      </c>
      <c r="F40" s="1583"/>
      <c r="G40" s="1608" t="s">
        <v>312</v>
      </c>
      <c r="H40" s="1583"/>
      <c r="I40" s="1608" t="s">
        <v>317</v>
      </c>
      <c r="J40" s="1583"/>
      <c r="K40" s="1583"/>
      <c r="L40" s="1608" t="s">
        <v>315</v>
      </c>
      <c r="M40" s="1583"/>
      <c r="N40" s="1583"/>
      <c r="O40" s="1608"/>
      <c r="P40" s="1583"/>
      <c r="Q40" s="1608"/>
      <c r="R40" s="1583"/>
      <c r="S40" s="1609" t="s">
        <v>41</v>
      </c>
      <c r="T40" s="1583"/>
      <c r="U40" s="1583"/>
      <c r="V40" s="1583"/>
      <c r="W40" s="1583"/>
      <c r="X40" s="1583"/>
      <c r="Y40" s="1583"/>
      <c r="Z40" s="1583"/>
      <c r="AA40" s="1608" t="s">
        <v>306</v>
      </c>
      <c r="AB40" s="1583"/>
      <c r="AC40" s="1583"/>
      <c r="AD40" s="1583"/>
      <c r="AE40" s="1583"/>
      <c r="AF40" s="1608" t="s">
        <v>307</v>
      </c>
      <c r="AG40" s="1583"/>
      <c r="AH40" s="1583"/>
      <c r="AI40" s="320" t="s">
        <v>86</v>
      </c>
      <c r="AJ40" s="1610" t="s">
        <v>308</v>
      </c>
      <c r="AK40" s="1583"/>
      <c r="AL40" s="1583"/>
      <c r="AM40" s="1583"/>
      <c r="AN40" s="1583"/>
      <c r="AO40" s="1583"/>
      <c r="AP40" s="321">
        <v>3049264140</v>
      </c>
      <c r="AQ40" s="322">
        <v>0</v>
      </c>
      <c r="AR40" s="322">
        <v>0</v>
      </c>
      <c r="AS40" s="322">
        <v>0</v>
      </c>
      <c r="AT40" s="321">
        <v>270491944</v>
      </c>
      <c r="AU40" s="321">
        <v>-270491944</v>
      </c>
      <c r="AV40" s="321">
        <v>270491944</v>
      </c>
      <c r="AW40" s="322">
        <v>0</v>
      </c>
      <c r="AX40" s="321">
        <v>270491944</v>
      </c>
      <c r="AY40" s="322">
        <v>0</v>
      </c>
      <c r="AZ40" s="321">
        <v>270491944</v>
      </c>
      <c r="BA40" s="322">
        <v>0</v>
      </c>
      <c r="BB40" s="322">
        <v>0</v>
      </c>
    </row>
    <row r="41" spans="1:54" x14ac:dyDescent="0.25">
      <c r="A41" s="1608" t="s">
        <v>35</v>
      </c>
      <c r="B41" s="1583"/>
      <c r="C41" s="1608" t="s">
        <v>312</v>
      </c>
      <c r="D41" s="1583"/>
      <c r="E41" s="1608" t="s">
        <v>313</v>
      </c>
      <c r="F41" s="1583"/>
      <c r="G41" s="1608" t="s">
        <v>312</v>
      </c>
      <c r="H41" s="1583"/>
      <c r="I41" s="1608" t="s">
        <v>317</v>
      </c>
      <c r="J41" s="1583"/>
      <c r="K41" s="1583"/>
      <c r="L41" s="1608" t="s">
        <v>318</v>
      </c>
      <c r="M41" s="1583"/>
      <c r="N41" s="1583"/>
      <c r="O41" s="1608"/>
      <c r="P41" s="1583"/>
      <c r="Q41" s="1608"/>
      <c r="R41" s="1583"/>
      <c r="S41" s="1609" t="s">
        <v>42</v>
      </c>
      <c r="T41" s="1583"/>
      <c r="U41" s="1583"/>
      <c r="V41" s="1583"/>
      <c r="W41" s="1583"/>
      <c r="X41" s="1583"/>
      <c r="Y41" s="1583"/>
      <c r="Z41" s="1583"/>
      <c r="AA41" s="1608" t="s">
        <v>306</v>
      </c>
      <c r="AB41" s="1583"/>
      <c r="AC41" s="1583"/>
      <c r="AD41" s="1583"/>
      <c r="AE41" s="1583"/>
      <c r="AF41" s="1608" t="s">
        <v>307</v>
      </c>
      <c r="AG41" s="1583"/>
      <c r="AH41" s="1583"/>
      <c r="AI41" s="320" t="s">
        <v>86</v>
      </c>
      <c r="AJ41" s="1610" t="s">
        <v>308</v>
      </c>
      <c r="AK41" s="1583"/>
      <c r="AL41" s="1583"/>
      <c r="AM41" s="1583"/>
      <c r="AN41" s="1583"/>
      <c r="AO41" s="1583"/>
      <c r="AP41" s="321">
        <v>4286255939</v>
      </c>
      <c r="AQ41" s="322">
        <v>0</v>
      </c>
      <c r="AR41" s="322">
        <v>0</v>
      </c>
      <c r="AS41" s="322">
        <v>0</v>
      </c>
      <c r="AT41" s="322">
        <v>0</v>
      </c>
      <c r="AU41" s="322">
        <v>0</v>
      </c>
      <c r="AV41" s="322">
        <v>0</v>
      </c>
      <c r="AW41" s="322">
        <v>0</v>
      </c>
      <c r="AX41" s="322">
        <v>0</v>
      </c>
      <c r="AY41" s="322">
        <v>0</v>
      </c>
      <c r="AZ41" s="322">
        <v>0</v>
      </c>
      <c r="BA41" s="322">
        <v>0</v>
      </c>
      <c r="BB41" s="322">
        <v>0</v>
      </c>
    </row>
    <row r="42" spans="1:54" x14ac:dyDescent="0.25">
      <c r="A42" s="1608" t="s">
        <v>35</v>
      </c>
      <c r="B42" s="1583"/>
      <c r="C42" s="1608" t="s">
        <v>312</v>
      </c>
      <c r="D42" s="1583"/>
      <c r="E42" s="1608" t="s">
        <v>313</v>
      </c>
      <c r="F42" s="1583"/>
      <c r="G42" s="1608" t="s">
        <v>312</v>
      </c>
      <c r="H42" s="1583"/>
      <c r="I42" s="1608" t="s">
        <v>317</v>
      </c>
      <c r="J42" s="1583"/>
      <c r="K42" s="1583"/>
      <c r="L42" s="1608" t="s">
        <v>319</v>
      </c>
      <c r="M42" s="1583"/>
      <c r="N42" s="1583"/>
      <c r="O42" s="1608"/>
      <c r="P42" s="1583"/>
      <c r="Q42" s="1608"/>
      <c r="R42" s="1583"/>
      <c r="S42" s="1609" t="s">
        <v>43</v>
      </c>
      <c r="T42" s="1583"/>
      <c r="U42" s="1583"/>
      <c r="V42" s="1583"/>
      <c r="W42" s="1583"/>
      <c r="X42" s="1583"/>
      <c r="Y42" s="1583"/>
      <c r="Z42" s="1583"/>
      <c r="AA42" s="1608" t="s">
        <v>306</v>
      </c>
      <c r="AB42" s="1583"/>
      <c r="AC42" s="1583"/>
      <c r="AD42" s="1583"/>
      <c r="AE42" s="1583"/>
      <c r="AF42" s="1608" t="s">
        <v>307</v>
      </c>
      <c r="AG42" s="1583"/>
      <c r="AH42" s="1583"/>
      <c r="AI42" s="320" t="s">
        <v>86</v>
      </c>
      <c r="AJ42" s="1610" t="s">
        <v>308</v>
      </c>
      <c r="AK42" s="1583"/>
      <c r="AL42" s="1583"/>
      <c r="AM42" s="1583"/>
      <c r="AN42" s="1583"/>
      <c r="AO42" s="1583"/>
      <c r="AP42" s="321">
        <v>4573037173</v>
      </c>
      <c r="AQ42" s="322">
        <v>0</v>
      </c>
      <c r="AR42" s="322">
        <v>0</v>
      </c>
      <c r="AS42" s="322">
        <v>0</v>
      </c>
      <c r="AT42" s="321">
        <v>727945465</v>
      </c>
      <c r="AU42" s="321">
        <v>-727945465</v>
      </c>
      <c r="AV42" s="321">
        <v>727945465</v>
      </c>
      <c r="AW42" s="322">
        <v>0</v>
      </c>
      <c r="AX42" s="321">
        <v>727945465</v>
      </c>
      <c r="AY42" s="322">
        <v>0</v>
      </c>
      <c r="AZ42" s="321">
        <v>727945465</v>
      </c>
      <c r="BA42" s="322">
        <v>0</v>
      </c>
      <c r="BB42" s="322">
        <v>0</v>
      </c>
    </row>
    <row r="43" spans="1:54" x14ac:dyDescent="0.25">
      <c r="A43" s="1608" t="s">
        <v>35</v>
      </c>
      <c r="B43" s="1583"/>
      <c r="C43" s="1608" t="s">
        <v>312</v>
      </c>
      <c r="D43" s="1583"/>
      <c r="E43" s="1608" t="s">
        <v>313</v>
      </c>
      <c r="F43" s="1583"/>
      <c r="G43" s="1608" t="s">
        <v>312</v>
      </c>
      <c r="H43" s="1583"/>
      <c r="I43" s="1608" t="s">
        <v>317</v>
      </c>
      <c r="J43" s="1583"/>
      <c r="K43" s="1583"/>
      <c r="L43" s="1608" t="s">
        <v>44</v>
      </c>
      <c r="M43" s="1583"/>
      <c r="N43" s="1583"/>
      <c r="O43" s="1608"/>
      <c r="P43" s="1583"/>
      <c r="Q43" s="1608"/>
      <c r="R43" s="1583"/>
      <c r="S43" s="1609" t="s">
        <v>45</v>
      </c>
      <c r="T43" s="1583"/>
      <c r="U43" s="1583"/>
      <c r="V43" s="1583"/>
      <c r="W43" s="1583"/>
      <c r="X43" s="1583"/>
      <c r="Y43" s="1583"/>
      <c r="Z43" s="1583"/>
      <c r="AA43" s="1608" t="s">
        <v>306</v>
      </c>
      <c r="AB43" s="1583"/>
      <c r="AC43" s="1583"/>
      <c r="AD43" s="1583"/>
      <c r="AE43" s="1583"/>
      <c r="AF43" s="1608" t="s">
        <v>307</v>
      </c>
      <c r="AG43" s="1583"/>
      <c r="AH43" s="1583"/>
      <c r="AI43" s="320" t="s">
        <v>86</v>
      </c>
      <c r="AJ43" s="1610" t="s">
        <v>308</v>
      </c>
      <c r="AK43" s="1583"/>
      <c r="AL43" s="1583"/>
      <c r="AM43" s="1583"/>
      <c r="AN43" s="1583"/>
      <c r="AO43" s="1583"/>
      <c r="AP43" s="321">
        <v>10101987628</v>
      </c>
      <c r="AQ43" s="322">
        <v>0</v>
      </c>
      <c r="AR43" s="322">
        <v>0</v>
      </c>
      <c r="AS43" s="322">
        <v>0</v>
      </c>
      <c r="AT43" s="321">
        <v>9248465175</v>
      </c>
      <c r="AU43" s="321">
        <v>-9248465175</v>
      </c>
      <c r="AV43" s="321">
        <v>9248465175</v>
      </c>
      <c r="AW43" s="322">
        <v>0</v>
      </c>
      <c r="AX43" s="321">
        <v>9248465175</v>
      </c>
      <c r="AY43" s="322">
        <v>0</v>
      </c>
      <c r="AZ43" s="321">
        <v>9248465175</v>
      </c>
      <c r="BA43" s="322">
        <v>0</v>
      </c>
      <c r="BB43" s="322">
        <v>0</v>
      </c>
    </row>
    <row r="44" spans="1:54" x14ac:dyDescent="0.25">
      <c r="A44" s="1608" t="s">
        <v>35</v>
      </c>
      <c r="B44" s="1583"/>
      <c r="C44" s="1608" t="s">
        <v>312</v>
      </c>
      <c r="D44" s="1583"/>
      <c r="E44" s="1608" t="s">
        <v>313</v>
      </c>
      <c r="F44" s="1583"/>
      <c r="G44" s="1608" t="s">
        <v>312</v>
      </c>
      <c r="H44" s="1583"/>
      <c r="I44" s="1608" t="s">
        <v>317</v>
      </c>
      <c r="J44" s="1583"/>
      <c r="K44" s="1583"/>
      <c r="L44" s="1608" t="s">
        <v>320</v>
      </c>
      <c r="M44" s="1583"/>
      <c r="N44" s="1583"/>
      <c r="O44" s="1608"/>
      <c r="P44" s="1583"/>
      <c r="Q44" s="1608"/>
      <c r="R44" s="1583"/>
      <c r="S44" s="1609" t="s">
        <v>46</v>
      </c>
      <c r="T44" s="1583"/>
      <c r="U44" s="1583"/>
      <c r="V44" s="1583"/>
      <c r="W44" s="1583"/>
      <c r="X44" s="1583"/>
      <c r="Y44" s="1583"/>
      <c r="Z44" s="1583"/>
      <c r="AA44" s="1608" t="s">
        <v>306</v>
      </c>
      <c r="AB44" s="1583"/>
      <c r="AC44" s="1583"/>
      <c r="AD44" s="1583"/>
      <c r="AE44" s="1583"/>
      <c r="AF44" s="1608" t="s">
        <v>307</v>
      </c>
      <c r="AG44" s="1583"/>
      <c r="AH44" s="1583"/>
      <c r="AI44" s="320" t="s">
        <v>86</v>
      </c>
      <c r="AJ44" s="1610" t="s">
        <v>308</v>
      </c>
      <c r="AK44" s="1583"/>
      <c r="AL44" s="1583"/>
      <c r="AM44" s="1583"/>
      <c r="AN44" s="1583"/>
      <c r="AO44" s="1583"/>
      <c r="AP44" s="321">
        <v>2257044982</v>
      </c>
      <c r="AQ44" s="322">
        <v>0</v>
      </c>
      <c r="AR44" s="322">
        <v>0</v>
      </c>
      <c r="AS44" s="322">
        <v>0</v>
      </c>
      <c r="AT44" s="321">
        <v>189861817</v>
      </c>
      <c r="AU44" s="321">
        <v>-189861817</v>
      </c>
      <c r="AV44" s="321">
        <v>189861817</v>
      </c>
      <c r="AW44" s="322">
        <v>0</v>
      </c>
      <c r="AX44" s="321">
        <v>189861817</v>
      </c>
      <c r="AY44" s="322">
        <v>0</v>
      </c>
      <c r="AZ44" s="321">
        <v>189861817</v>
      </c>
      <c r="BA44" s="322">
        <v>0</v>
      </c>
      <c r="BB44" s="322">
        <v>0</v>
      </c>
    </row>
    <row r="45" spans="1:54" ht="16.5" customHeight="1" x14ac:dyDescent="0.25">
      <c r="A45" s="1608" t="s">
        <v>35</v>
      </c>
      <c r="B45" s="1583"/>
      <c r="C45" s="1608" t="s">
        <v>312</v>
      </c>
      <c r="D45" s="1583"/>
      <c r="E45" s="1608" t="s">
        <v>313</v>
      </c>
      <c r="F45" s="1583"/>
      <c r="G45" s="1608" t="s">
        <v>312</v>
      </c>
      <c r="H45" s="1583"/>
      <c r="I45" s="1608" t="s">
        <v>327</v>
      </c>
      <c r="J45" s="1583"/>
      <c r="K45" s="1583"/>
      <c r="L45" s="1608"/>
      <c r="M45" s="1583"/>
      <c r="N45" s="1583"/>
      <c r="O45" s="1608"/>
      <c r="P45" s="1583"/>
      <c r="Q45" s="1608"/>
      <c r="R45" s="1583"/>
      <c r="S45" s="1609" t="s">
        <v>809</v>
      </c>
      <c r="T45" s="1583"/>
      <c r="U45" s="1583"/>
      <c r="V45" s="1583"/>
      <c r="W45" s="1583"/>
      <c r="X45" s="1583"/>
      <c r="Y45" s="1583"/>
      <c r="Z45" s="1583"/>
      <c r="AA45" s="1608" t="s">
        <v>306</v>
      </c>
      <c r="AB45" s="1583"/>
      <c r="AC45" s="1583"/>
      <c r="AD45" s="1583"/>
      <c r="AE45" s="1583"/>
      <c r="AF45" s="1608" t="s">
        <v>307</v>
      </c>
      <c r="AG45" s="1583"/>
      <c r="AH45" s="1583"/>
      <c r="AI45" s="320" t="s">
        <v>86</v>
      </c>
      <c r="AJ45" s="1610" t="s">
        <v>308</v>
      </c>
      <c r="AK45" s="1583"/>
      <c r="AL45" s="1583"/>
      <c r="AM45" s="1583"/>
      <c r="AN45" s="1583"/>
      <c r="AO45" s="1583"/>
      <c r="AP45" s="321">
        <v>10977000000</v>
      </c>
      <c r="AQ45" s="322">
        <v>0</v>
      </c>
      <c r="AR45" s="322">
        <v>0</v>
      </c>
      <c r="AS45" s="321">
        <v>-10977000000</v>
      </c>
      <c r="AT45" s="322">
        <v>0</v>
      </c>
      <c r="AU45" s="322">
        <v>0</v>
      </c>
      <c r="AV45" s="322">
        <v>0</v>
      </c>
      <c r="AW45" s="322">
        <v>0</v>
      </c>
      <c r="AX45" s="322">
        <v>0</v>
      </c>
      <c r="AY45" s="322">
        <v>0</v>
      </c>
      <c r="AZ45" s="322">
        <v>0</v>
      </c>
      <c r="BA45" s="322">
        <v>0</v>
      </c>
      <c r="BB45" s="322">
        <v>0</v>
      </c>
    </row>
    <row r="46" spans="1:54" ht="15" customHeight="1" x14ac:dyDescent="0.25">
      <c r="A46" s="1603" t="s">
        <v>35</v>
      </c>
      <c r="B46" s="1583"/>
      <c r="C46" s="1603" t="s">
        <v>312</v>
      </c>
      <c r="D46" s="1583"/>
      <c r="E46" s="1603" t="s">
        <v>313</v>
      </c>
      <c r="F46" s="1583"/>
      <c r="G46" s="1603" t="s">
        <v>312</v>
      </c>
      <c r="H46" s="1583"/>
      <c r="I46" s="1603" t="s">
        <v>321</v>
      </c>
      <c r="J46" s="1583"/>
      <c r="K46" s="1583"/>
      <c r="L46" s="1603"/>
      <c r="M46" s="1583"/>
      <c r="N46" s="1583"/>
      <c r="O46" s="1603"/>
      <c r="P46" s="1583"/>
      <c r="Q46" s="1603"/>
      <c r="R46" s="1583"/>
      <c r="S46" s="1605" t="s">
        <v>223</v>
      </c>
      <c r="T46" s="1583"/>
      <c r="U46" s="1583"/>
      <c r="V46" s="1583"/>
      <c r="W46" s="1583"/>
      <c r="X46" s="1583"/>
      <c r="Y46" s="1583"/>
      <c r="Z46" s="1583"/>
      <c r="AA46" s="1603" t="s">
        <v>306</v>
      </c>
      <c r="AB46" s="1583"/>
      <c r="AC46" s="1583"/>
      <c r="AD46" s="1583"/>
      <c r="AE46" s="1583"/>
      <c r="AF46" s="1603" t="s">
        <v>307</v>
      </c>
      <c r="AG46" s="1583"/>
      <c r="AH46" s="1583"/>
      <c r="AI46" s="317" t="s">
        <v>86</v>
      </c>
      <c r="AJ46" s="1604" t="s">
        <v>308</v>
      </c>
      <c r="AK46" s="1583"/>
      <c r="AL46" s="1583"/>
      <c r="AM46" s="1583"/>
      <c r="AN46" s="1583"/>
      <c r="AO46" s="1583"/>
      <c r="AP46" s="318">
        <v>782000000</v>
      </c>
      <c r="AQ46" s="319">
        <v>0</v>
      </c>
      <c r="AR46" s="319">
        <v>0</v>
      </c>
      <c r="AS46" s="319">
        <v>0</v>
      </c>
      <c r="AT46" s="318">
        <v>102489960</v>
      </c>
      <c r="AU46" s="318">
        <v>-102489960</v>
      </c>
      <c r="AV46" s="318">
        <v>102489960</v>
      </c>
      <c r="AW46" s="319">
        <v>0</v>
      </c>
      <c r="AX46" s="318">
        <v>102489960</v>
      </c>
      <c r="AY46" s="319">
        <v>0</v>
      </c>
      <c r="AZ46" s="318">
        <v>102489960</v>
      </c>
      <c r="BA46" s="319">
        <v>0</v>
      </c>
      <c r="BB46" s="319">
        <v>0</v>
      </c>
    </row>
    <row r="47" spans="1:54" x14ac:dyDescent="0.25">
      <c r="A47" s="1608" t="s">
        <v>35</v>
      </c>
      <c r="B47" s="1583"/>
      <c r="C47" s="1608" t="s">
        <v>312</v>
      </c>
      <c r="D47" s="1583"/>
      <c r="E47" s="1608" t="s">
        <v>313</v>
      </c>
      <c r="F47" s="1583"/>
      <c r="G47" s="1608" t="s">
        <v>312</v>
      </c>
      <c r="H47" s="1583"/>
      <c r="I47" s="1608" t="s">
        <v>321</v>
      </c>
      <c r="J47" s="1583"/>
      <c r="K47" s="1583"/>
      <c r="L47" s="1608" t="s">
        <v>312</v>
      </c>
      <c r="M47" s="1583"/>
      <c r="N47" s="1583"/>
      <c r="O47" s="1608"/>
      <c r="P47" s="1583"/>
      <c r="Q47" s="1608"/>
      <c r="R47" s="1583"/>
      <c r="S47" s="1609" t="s">
        <v>47</v>
      </c>
      <c r="T47" s="1583"/>
      <c r="U47" s="1583"/>
      <c r="V47" s="1583"/>
      <c r="W47" s="1583"/>
      <c r="X47" s="1583"/>
      <c r="Y47" s="1583"/>
      <c r="Z47" s="1583"/>
      <c r="AA47" s="1608" t="s">
        <v>306</v>
      </c>
      <c r="AB47" s="1583"/>
      <c r="AC47" s="1583"/>
      <c r="AD47" s="1583"/>
      <c r="AE47" s="1583"/>
      <c r="AF47" s="1608" t="s">
        <v>307</v>
      </c>
      <c r="AG47" s="1583"/>
      <c r="AH47" s="1583"/>
      <c r="AI47" s="320" t="s">
        <v>86</v>
      </c>
      <c r="AJ47" s="1610" t="s">
        <v>308</v>
      </c>
      <c r="AK47" s="1583"/>
      <c r="AL47" s="1583"/>
      <c r="AM47" s="1583"/>
      <c r="AN47" s="1583"/>
      <c r="AO47" s="1583"/>
      <c r="AP47" s="321">
        <v>370000000</v>
      </c>
      <c r="AQ47" s="322">
        <v>0</v>
      </c>
      <c r="AR47" s="322">
        <v>0</v>
      </c>
      <c r="AS47" s="322">
        <v>0</v>
      </c>
      <c r="AT47" s="321">
        <v>55969122</v>
      </c>
      <c r="AU47" s="321">
        <v>-55969122</v>
      </c>
      <c r="AV47" s="321">
        <v>55969122</v>
      </c>
      <c r="AW47" s="322">
        <v>0</v>
      </c>
      <c r="AX47" s="321">
        <v>55969122</v>
      </c>
      <c r="AY47" s="322">
        <v>0</v>
      </c>
      <c r="AZ47" s="321">
        <v>55969122</v>
      </c>
      <c r="BA47" s="322">
        <v>0</v>
      </c>
      <c r="BB47" s="322">
        <v>0</v>
      </c>
    </row>
    <row r="48" spans="1:54" x14ac:dyDescent="0.25">
      <c r="A48" s="1608" t="s">
        <v>35</v>
      </c>
      <c r="B48" s="1583"/>
      <c r="C48" s="1608" t="s">
        <v>312</v>
      </c>
      <c r="D48" s="1583"/>
      <c r="E48" s="1608" t="s">
        <v>313</v>
      </c>
      <c r="F48" s="1583"/>
      <c r="G48" s="1608" t="s">
        <v>312</v>
      </c>
      <c r="H48" s="1583"/>
      <c r="I48" s="1608" t="s">
        <v>321</v>
      </c>
      <c r="J48" s="1583"/>
      <c r="K48" s="1583"/>
      <c r="L48" s="1608" t="s">
        <v>322</v>
      </c>
      <c r="M48" s="1583"/>
      <c r="N48" s="1583"/>
      <c r="O48" s="1608"/>
      <c r="P48" s="1583"/>
      <c r="Q48" s="1608"/>
      <c r="R48" s="1583"/>
      <c r="S48" s="1609" t="s">
        <v>48</v>
      </c>
      <c r="T48" s="1583"/>
      <c r="U48" s="1583"/>
      <c r="V48" s="1583"/>
      <c r="W48" s="1583"/>
      <c r="X48" s="1583"/>
      <c r="Y48" s="1583"/>
      <c r="Z48" s="1583"/>
      <c r="AA48" s="1608" t="s">
        <v>306</v>
      </c>
      <c r="AB48" s="1583"/>
      <c r="AC48" s="1583"/>
      <c r="AD48" s="1583"/>
      <c r="AE48" s="1583"/>
      <c r="AF48" s="1608" t="s">
        <v>307</v>
      </c>
      <c r="AG48" s="1583"/>
      <c r="AH48" s="1583"/>
      <c r="AI48" s="320" t="s">
        <v>86</v>
      </c>
      <c r="AJ48" s="1610" t="s">
        <v>308</v>
      </c>
      <c r="AK48" s="1583"/>
      <c r="AL48" s="1583"/>
      <c r="AM48" s="1583"/>
      <c r="AN48" s="1583"/>
      <c r="AO48" s="1583"/>
      <c r="AP48" s="321">
        <v>412000000</v>
      </c>
      <c r="AQ48" s="322">
        <v>0</v>
      </c>
      <c r="AR48" s="322">
        <v>0</v>
      </c>
      <c r="AS48" s="322">
        <v>0</v>
      </c>
      <c r="AT48" s="321">
        <v>46520838</v>
      </c>
      <c r="AU48" s="321">
        <v>-46520838</v>
      </c>
      <c r="AV48" s="321">
        <v>46520838</v>
      </c>
      <c r="AW48" s="322">
        <v>0</v>
      </c>
      <c r="AX48" s="321">
        <v>46520838</v>
      </c>
      <c r="AY48" s="322">
        <v>0</v>
      </c>
      <c r="AZ48" s="321">
        <v>46520838</v>
      </c>
      <c r="BA48" s="322">
        <v>0</v>
      </c>
      <c r="BB48" s="322">
        <v>0</v>
      </c>
    </row>
    <row r="49" spans="1:54" ht="16.5" customHeight="1" x14ac:dyDescent="0.25">
      <c r="A49" s="1608" t="s">
        <v>35</v>
      </c>
      <c r="B49" s="1583"/>
      <c r="C49" s="1608" t="s">
        <v>312</v>
      </c>
      <c r="D49" s="1583"/>
      <c r="E49" s="1608" t="s">
        <v>313</v>
      </c>
      <c r="F49" s="1583"/>
      <c r="G49" s="1608" t="s">
        <v>312</v>
      </c>
      <c r="H49" s="1583"/>
      <c r="I49" s="1608" t="s">
        <v>86</v>
      </c>
      <c r="J49" s="1583"/>
      <c r="K49" s="1583"/>
      <c r="L49" s="1608"/>
      <c r="M49" s="1583"/>
      <c r="N49" s="1583"/>
      <c r="O49" s="1608"/>
      <c r="P49" s="1583"/>
      <c r="Q49" s="1608"/>
      <c r="R49" s="1583"/>
      <c r="S49" s="1609" t="s">
        <v>699</v>
      </c>
      <c r="T49" s="1583"/>
      <c r="U49" s="1583"/>
      <c r="V49" s="1583"/>
      <c r="W49" s="1583"/>
      <c r="X49" s="1583"/>
      <c r="Y49" s="1583"/>
      <c r="Z49" s="1583"/>
      <c r="AA49" s="1608" t="s">
        <v>306</v>
      </c>
      <c r="AB49" s="1583"/>
      <c r="AC49" s="1583"/>
      <c r="AD49" s="1583"/>
      <c r="AE49" s="1583"/>
      <c r="AF49" s="1608" t="s">
        <v>307</v>
      </c>
      <c r="AG49" s="1583"/>
      <c r="AH49" s="1583"/>
      <c r="AI49" s="320" t="s">
        <v>86</v>
      </c>
      <c r="AJ49" s="1610" t="s">
        <v>308</v>
      </c>
      <c r="AK49" s="1583"/>
      <c r="AL49" s="1583"/>
      <c r="AM49" s="1583"/>
      <c r="AN49" s="1583"/>
      <c r="AO49" s="1583"/>
      <c r="AP49" s="321">
        <v>9382000000</v>
      </c>
      <c r="AQ49" s="322">
        <v>0</v>
      </c>
      <c r="AR49" s="322">
        <v>0</v>
      </c>
      <c r="AS49" s="321">
        <v>-9382000000</v>
      </c>
      <c r="AT49" s="322">
        <v>0</v>
      </c>
      <c r="AU49" s="322">
        <v>0</v>
      </c>
      <c r="AV49" s="322">
        <v>0</v>
      </c>
      <c r="AW49" s="322">
        <v>0</v>
      </c>
      <c r="AX49" s="322">
        <v>0</v>
      </c>
      <c r="AY49" s="322">
        <v>0</v>
      </c>
      <c r="AZ49" s="322">
        <v>0</v>
      </c>
      <c r="BA49" s="322">
        <v>0</v>
      </c>
      <c r="BB49" s="322">
        <v>0</v>
      </c>
    </row>
    <row r="50" spans="1:54" ht="15" customHeight="1" x14ac:dyDescent="0.25">
      <c r="A50" s="1603" t="s">
        <v>35</v>
      </c>
      <c r="B50" s="1583"/>
      <c r="C50" s="1603" t="s">
        <v>312</v>
      </c>
      <c r="D50" s="1583"/>
      <c r="E50" s="1603" t="s">
        <v>313</v>
      </c>
      <c r="F50" s="1583"/>
      <c r="G50" s="1603" t="s">
        <v>315</v>
      </c>
      <c r="H50" s="1583"/>
      <c r="I50" s="1603"/>
      <c r="J50" s="1583"/>
      <c r="K50" s="1583"/>
      <c r="L50" s="1603"/>
      <c r="M50" s="1583"/>
      <c r="N50" s="1583"/>
      <c r="O50" s="1603"/>
      <c r="P50" s="1583"/>
      <c r="Q50" s="1603"/>
      <c r="R50" s="1583"/>
      <c r="S50" s="1605" t="s">
        <v>226</v>
      </c>
      <c r="T50" s="1583"/>
      <c r="U50" s="1583"/>
      <c r="V50" s="1583"/>
      <c r="W50" s="1583"/>
      <c r="X50" s="1583"/>
      <c r="Y50" s="1583"/>
      <c r="Z50" s="1583"/>
      <c r="AA50" s="1603" t="s">
        <v>306</v>
      </c>
      <c r="AB50" s="1583"/>
      <c r="AC50" s="1583"/>
      <c r="AD50" s="1583"/>
      <c r="AE50" s="1583"/>
      <c r="AF50" s="1603" t="s">
        <v>307</v>
      </c>
      <c r="AG50" s="1583"/>
      <c r="AH50" s="1583"/>
      <c r="AI50" s="317" t="s">
        <v>86</v>
      </c>
      <c r="AJ50" s="1604" t="s">
        <v>308</v>
      </c>
      <c r="AK50" s="1583"/>
      <c r="AL50" s="1583"/>
      <c r="AM50" s="1583"/>
      <c r="AN50" s="1583"/>
      <c r="AO50" s="1583"/>
      <c r="AP50" s="318">
        <v>2620100000</v>
      </c>
      <c r="AQ50" s="319">
        <v>0</v>
      </c>
      <c r="AR50" s="318">
        <v>13358547</v>
      </c>
      <c r="AS50" s="319">
        <v>0</v>
      </c>
      <c r="AT50" s="318">
        <v>89886454</v>
      </c>
      <c r="AU50" s="318">
        <v>-89886454</v>
      </c>
      <c r="AV50" s="318">
        <v>470754070.33999997</v>
      </c>
      <c r="AW50" s="318">
        <v>-380867616.33999997</v>
      </c>
      <c r="AX50" s="318">
        <v>440103847</v>
      </c>
      <c r="AY50" s="318">
        <v>30650223.34</v>
      </c>
      <c r="AZ50" s="318">
        <v>440103847</v>
      </c>
      <c r="BA50" s="319">
        <v>0</v>
      </c>
      <c r="BB50" s="319">
        <v>0</v>
      </c>
    </row>
    <row r="51" spans="1:54" x14ac:dyDescent="0.25">
      <c r="A51" s="1608" t="s">
        <v>35</v>
      </c>
      <c r="B51" s="1583"/>
      <c r="C51" s="1608" t="s">
        <v>312</v>
      </c>
      <c r="D51" s="1583"/>
      <c r="E51" s="1608" t="s">
        <v>313</v>
      </c>
      <c r="F51" s="1583"/>
      <c r="G51" s="1608" t="s">
        <v>315</v>
      </c>
      <c r="H51" s="1583"/>
      <c r="I51" s="1608" t="s">
        <v>323</v>
      </c>
      <c r="J51" s="1583"/>
      <c r="K51" s="1583"/>
      <c r="L51" s="1608"/>
      <c r="M51" s="1583"/>
      <c r="N51" s="1583"/>
      <c r="O51" s="1608"/>
      <c r="P51" s="1583"/>
      <c r="Q51" s="1608"/>
      <c r="R51" s="1583"/>
      <c r="S51" s="1609" t="s">
        <v>49</v>
      </c>
      <c r="T51" s="1583"/>
      <c r="U51" s="1583"/>
      <c r="V51" s="1583"/>
      <c r="W51" s="1583"/>
      <c r="X51" s="1583"/>
      <c r="Y51" s="1583"/>
      <c r="Z51" s="1583"/>
      <c r="AA51" s="1608" t="s">
        <v>306</v>
      </c>
      <c r="AB51" s="1583"/>
      <c r="AC51" s="1583"/>
      <c r="AD51" s="1583"/>
      <c r="AE51" s="1583"/>
      <c r="AF51" s="1608" t="s">
        <v>307</v>
      </c>
      <c r="AG51" s="1583"/>
      <c r="AH51" s="1583"/>
      <c r="AI51" s="320" t="s">
        <v>86</v>
      </c>
      <c r="AJ51" s="1610" t="s">
        <v>308</v>
      </c>
      <c r="AK51" s="1583"/>
      <c r="AL51" s="1583"/>
      <c r="AM51" s="1583"/>
      <c r="AN51" s="1583"/>
      <c r="AO51" s="1583"/>
      <c r="AP51" s="321">
        <v>2620100000</v>
      </c>
      <c r="AQ51" s="322">
        <v>0</v>
      </c>
      <c r="AR51" s="321">
        <v>13358547</v>
      </c>
      <c r="AS51" s="322">
        <v>0</v>
      </c>
      <c r="AT51" s="321">
        <v>89886454</v>
      </c>
      <c r="AU51" s="321">
        <v>-89886454</v>
      </c>
      <c r="AV51" s="321">
        <v>470754070.33999997</v>
      </c>
      <c r="AW51" s="321">
        <v>-380867616.33999997</v>
      </c>
      <c r="AX51" s="321">
        <v>440103847</v>
      </c>
      <c r="AY51" s="321">
        <v>30650223.34</v>
      </c>
      <c r="AZ51" s="321">
        <v>440103847</v>
      </c>
      <c r="BA51" s="322">
        <v>0</v>
      </c>
      <c r="BB51" s="322">
        <v>0</v>
      </c>
    </row>
    <row r="52" spans="1:54" ht="15" customHeight="1" x14ac:dyDescent="0.25">
      <c r="A52" s="1603" t="s">
        <v>35</v>
      </c>
      <c r="B52" s="1583"/>
      <c r="C52" s="1603" t="s">
        <v>312</v>
      </c>
      <c r="D52" s="1583"/>
      <c r="E52" s="1603" t="s">
        <v>313</v>
      </c>
      <c r="F52" s="1583"/>
      <c r="G52" s="1603" t="s">
        <v>317</v>
      </c>
      <c r="H52" s="1583"/>
      <c r="I52" s="1603"/>
      <c r="J52" s="1583"/>
      <c r="K52" s="1583"/>
      <c r="L52" s="1603"/>
      <c r="M52" s="1583"/>
      <c r="N52" s="1583"/>
      <c r="O52" s="1603"/>
      <c r="P52" s="1583"/>
      <c r="Q52" s="1603"/>
      <c r="R52" s="1583"/>
      <c r="S52" s="1605" t="s">
        <v>228</v>
      </c>
      <c r="T52" s="1583"/>
      <c r="U52" s="1583"/>
      <c r="V52" s="1583"/>
      <c r="W52" s="1583"/>
      <c r="X52" s="1583"/>
      <c r="Y52" s="1583"/>
      <c r="Z52" s="1583"/>
      <c r="AA52" s="1603" t="s">
        <v>306</v>
      </c>
      <c r="AB52" s="1583"/>
      <c r="AC52" s="1583"/>
      <c r="AD52" s="1583"/>
      <c r="AE52" s="1583"/>
      <c r="AF52" s="1603" t="s">
        <v>307</v>
      </c>
      <c r="AG52" s="1583"/>
      <c r="AH52" s="1583"/>
      <c r="AI52" s="317" t="s">
        <v>86</v>
      </c>
      <c r="AJ52" s="1604" t="s">
        <v>308</v>
      </c>
      <c r="AK52" s="1583"/>
      <c r="AL52" s="1583"/>
      <c r="AM52" s="1583"/>
      <c r="AN52" s="1583"/>
      <c r="AO52" s="1583"/>
      <c r="AP52" s="318">
        <v>46511545217</v>
      </c>
      <c r="AQ52" s="319">
        <v>0</v>
      </c>
      <c r="AR52" s="319">
        <v>0</v>
      </c>
      <c r="AS52" s="319">
        <v>0</v>
      </c>
      <c r="AT52" s="318">
        <v>7679281454</v>
      </c>
      <c r="AU52" s="318">
        <v>-7679281454</v>
      </c>
      <c r="AV52" s="318">
        <v>7679281454</v>
      </c>
      <c r="AW52" s="319">
        <v>0</v>
      </c>
      <c r="AX52" s="318">
        <v>4768571446</v>
      </c>
      <c r="AY52" s="318">
        <v>2910710008</v>
      </c>
      <c r="AZ52" s="318">
        <v>4768571446</v>
      </c>
      <c r="BA52" s="319">
        <v>0</v>
      </c>
      <c r="BB52" s="318">
        <v>72863371</v>
      </c>
    </row>
    <row r="53" spans="1:54" x14ac:dyDescent="0.25">
      <c r="A53" s="1603" t="s">
        <v>35</v>
      </c>
      <c r="B53" s="1583"/>
      <c r="C53" s="1603" t="s">
        <v>312</v>
      </c>
      <c r="D53" s="1583"/>
      <c r="E53" s="1603" t="s">
        <v>313</v>
      </c>
      <c r="F53" s="1583"/>
      <c r="G53" s="1603" t="s">
        <v>317</v>
      </c>
      <c r="H53" s="1583"/>
      <c r="I53" s="1603" t="s">
        <v>312</v>
      </c>
      <c r="J53" s="1583"/>
      <c r="K53" s="1583"/>
      <c r="L53" s="1603"/>
      <c r="M53" s="1583"/>
      <c r="N53" s="1583"/>
      <c r="O53" s="1603"/>
      <c r="P53" s="1583"/>
      <c r="Q53" s="1603"/>
      <c r="R53" s="1583"/>
      <c r="S53" s="1605" t="s">
        <v>230</v>
      </c>
      <c r="T53" s="1583"/>
      <c r="U53" s="1583"/>
      <c r="V53" s="1583"/>
      <c r="W53" s="1583"/>
      <c r="X53" s="1583"/>
      <c r="Y53" s="1583"/>
      <c r="Z53" s="1583"/>
      <c r="AA53" s="1603" t="s">
        <v>306</v>
      </c>
      <c r="AB53" s="1583"/>
      <c r="AC53" s="1583"/>
      <c r="AD53" s="1583"/>
      <c r="AE53" s="1583"/>
      <c r="AF53" s="1603" t="s">
        <v>307</v>
      </c>
      <c r="AG53" s="1583"/>
      <c r="AH53" s="1583"/>
      <c r="AI53" s="317" t="s">
        <v>86</v>
      </c>
      <c r="AJ53" s="1604" t="s">
        <v>308</v>
      </c>
      <c r="AK53" s="1583"/>
      <c r="AL53" s="1583"/>
      <c r="AM53" s="1583"/>
      <c r="AN53" s="1583"/>
      <c r="AO53" s="1583"/>
      <c r="AP53" s="318">
        <v>24694858469</v>
      </c>
      <c r="AQ53" s="319">
        <v>0</v>
      </c>
      <c r="AR53" s="319">
        <v>0</v>
      </c>
      <c r="AS53" s="319">
        <v>0</v>
      </c>
      <c r="AT53" s="318">
        <v>4946333556</v>
      </c>
      <c r="AU53" s="318">
        <v>-4946333556</v>
      </c>
      <c r="AV53" s="318">
        <v>4946333556</v>
      </c>
      <c r="AW53" s="319">
        <v>0</v>
      </c>
      <c r="AX53" s="318">
        <v>2035623548</v>
      </c>
      <c r="AY53" s="318">
        <v>2910710008</v>
      </c>
      <c r="AZ53" s="318">
        <v>2035623548</v>
      </c>
      <c r="BA53" s="319">
        <v>0</v>
      </c>
      <c r="BB53" s="318">
        <v>72519597</v>
      </c>
    </row>
    <row r="54" spans="1:54" x14ac:dyDescent="0.25">
      <c r="A54" s="1608" t="s">
        <v>35</v>
      </c>
      <c r="B54" s="1583"/>
      <c r="C54" s="1608" t="s">
        <v>312</v>
      </c>
      <c r="D54" s="1583"/>
      <c r="E54" s="1608" t="s">
        <v>313</v>
      </c>
      <c r="F54" s="1583"/>
      <c r="G54" s="1608" t="s">
        <v>317</v>
      </c>
      <c r="H54" s="1583"/>
      <c r="I54" s="1608" t="s">
        <v>312</v>
      </c>
      <c r="J54" s="1583"/>
      <c r="K54" s="1583"/>
      <c r="L54" s="1608" t="s">
        <v>312</v>
      </c>
      <c r="M54" s="1583"/>
      <c r="N54" s="1583"/>
      <c r="O54" s="1608"/>
      <c r="P54" s="1583"/>
      <c r="Q54" s="1608"/>
      <c r="R54" s="1583"/>
      <c r="S54" s="1609" t="s">
        <v>50</v>
      </c>
      <c r="T54" s="1583"/>
      <c r="U54" s="1583"/>
      <c r="V54" s="1583"/>
      <c r="W54" s="1583"/>
      <c r="X54" s="1583"/>
      <c r="Y54" s="1583"/>
      <c r="Z54" s="1583"/>
      <c r="AA54" s="1608" t="s">
        <v>306</v>
      </c>
      <c r="AB54" s="1583"/>
      <c r="AC54" s="1583"/>
      <c r="AD54" s="1583"/>
      <c r="AE54" s="1583"/>
      <c r="AF54" s="1608" t="s">
        <v>307</v>
      </c>
      <c r="AG54" s="1583"/>
      <c r="AH54" s="1583"/>
      <c r="AI54" s="320" t="s">
        <v>86</v>
      </c>
      <c r="AJ54" s="1610" t="s">
        <v>308</v>
      </c>
      <c r="AK54" s="1583"/>
      <c r="AL54" s="1583"/>
      <c r="AM54" s="1583"/>
      <c r="AN54" s="1583"/>
      <c r="AO54" s="1583"/>
      <c r="AP54" s="321">
        <v>4651217965</v>
      </c>
      <c r="AQ54" s="322">
        <v>0</v>
      </c>
      <c r="AR54" s="322">
        <v>0</v>
      </c>
      <c r="AS54" s="322">
        <v>0</v>
      </c>
      <c r="AT54" s="321">
        <v>406928400</v>
      </c>
      <c r="AU54" s="321">
        <v>-406928400</v>
      </c>
      <c r="AV54" s="321">
        <v>406928400</v>
      </c>
      <c r="AW54" s="322">
        <v>0</v>
      </c>
      <c r="AX54" s="321">
        <v>406928400</v>
      </c>
      <c r="AY54" s="322">
        <v>0</v>
      </c>
      <c r="AZ54" s="321">
        <v>406928400</v>
      </c>
      <c r="BA54" s="322">
        <v>0</v>
      </c>
      <c r="BB54" s="322">
        <v>0</v>
      </c>
    </row>
    <row r="55" spans="1:54" x14ac:dyDescent="0.25">
      <c r="A55" s="1608" t="s">
        <v>35</v>
      </c>
      <c r="B55" s="1583"/>
      <c r="C55" s="1608" t="s">
        <v>312</v>
      </c>
      <c r="D55" s="1583"/>
      <c r="E55" s="1608" t="s">
        <v>313</v>
      </c>
      <c r="F55" s="1583"/>
      <c r="G55" s="1608" t="s">
        <v>317</v>
      </c>
      <c r="H55" s="1583"/>
      <c r="I55" s="1608" t="s">
        <v>312</v>
      </c>
      <c r="J55" s="1583"/>
      <c r="K55" s="1583"/>
      <c r="L55" s="1608" t="s">
        <v>315</v>
      </c>
      <c r="M55" s="1583"/>
      <c r="N55" s="1583"/>
      <c r="O55" s="1608"/>
      <c r="P55" s="1583"/>
      <c r="Q55" s="1608"/>
      <c r="R55" s="1583"/>
      <c r="S55" s="1609" t="s">
        <v>51</v>
      </c>
      <c r="T55" s="1583"/>
      <c r="U55" s="1583"/>
      <c r="V55" s="1583"/>
      <c r="W55" s="1583"/>
      <c r="X55" s="1583"/>
      <c r="Y55" s="1583"/>
      <c r="Z55" s="1583"/>
      <c r="AA55" s="1608" t="s">
        <v>306</v>
      </c>
      <c r="AB55" s="1583"/>
      <c r="AC55" s="1583"/>
      <c r="AD55" s="1583"/>
      <c r="AE55" s="1583"/>
      <c r="AF55" s="1608" t="s">
        <v>307</v>
      </c>
      <c r="AG55" s="1583"/>
      <c r="AH55" s="1583"/>
      <c r="AI55" s="320" t="s">
        <v>86</v>
      </c>
      <c r="AJ55" s="1610" t="s">
        <v>308</v>
      </c>
      <c r="AK55" s="1583"/>
      <c r="AL55" s="1583"/>
      <c r="AM55" s="1583"/>
      <c r="AN55" s="1583"/>
      <c r="AO55" s="1583"/>
      <c r="AP55" s="321">
        <v>3824691545</v>
      </c>
      <c r="AQ55" s="322">
        <v>0</v>
      </c>
      <c r="AR55" s="322">
        <v>0</v>
      </c>
      <c r="AS55" s="322">
        <v>0</v>
      </c>
      <c r="AT55" s="321">
        <v>3255550656</v>
      </c>
      <c r="AU55" s="321">
        <v>-3255550656</v>
      </c>
      <c r="AV55" s="321">
        <v>3255550656</v>
      </c>
      <c r="AW55" s="322">
        <v>0</v>
      </c>
      <c r="AX55" s="321">
        <v>344840648</v>
      </c>
      <c r="AY55" s="321">
        <v>2910710008</v>
      </c>
      <c r="AZ55" s="321">
        <v>344840648</v>
      </c>
      <c r="BA55" s="322">
        <v>0</v>
      </c>
      <c r="BB55" s="322">
        <v>0</v>
      </c>
    </row>
    <row r="56" spans="1:54" x14ac:dyDescent="0.25">
      <c r="A56" s="1608" t="s">
        <v>35</v>
      </c>
      <c r="B56" s="1583"/>
      <c r="C56" s="1608" t="s">
        <v>312</v>
      </c>
      <c r="D56" s="1583"/>
      <c r="E56" s="1608" t="s">
        <v>313</v>
      </c>
      <c r="F56" s="1583"/>
      <c r="G56" s="1608" t="s">
        <v>317</v>
      </c>
      <c r="H56" s="1583"/>
      <c r="I56" s="1608" t="s">
        <v>312</v>
      </c>
      <c r="J56" s="1583"/>
      <c r="K56" s="1583"/>
      <c r="L56" s="1608" t="s">
        <v>322</v>
      </c>
      <c r="M56" s="1583"/>
      <c r="N56" s="1583"/>
      <c r="O56" s="1608"/>
      <c r="P56" s="1583"/>
      <c r="Q56" s="1608"/>
      <c r="R56" s="1583"/>
      <c r="S56" s="1609" t="s">
        <v>52</v>
      </c>
      <c r="T56" s="1583"/>
      <c r="U56" s="1583"/>
      <c r="V56" s="1583"/>
      <c r="W56" s="1583"/>
      <c r="X56" s="1583"/>
      <c r="Y56" s="1583"/>
      <c r="Z56" s="1583"/>
      <c r="AA56" s="1608" t="s">
        <v>306</v>
      </c>
      <c r="AB56" s="1583"/>
      <c r="AC56" s="1583"/>
      <c r="AD56" s="1583"/>
      <c r="AE56" s="1583"/>
      <c r="AF56" s="1608" t="s">
        <v>307</v>
      </c>
      <c r="AG56" s="1583"/>
      <c r="AH56" s="1583"/>
      <c r="AI56" s="320" t="s">
        <v>86</v>
      </c>
      <c r="AJ56" s="1610" t="s">
        <v>308</v>
      </c>
      <c r="AK56" s="1583"/>
      <c r="AL56" s="1583"/>
      <c r="AM56" s="1583"/>
      <c r="AN56" s="1583"/>
      <c r="AO56" s="1583"/>
      <c r="AP56" s="321">
        <v>5551871042</v>
      </c>
      <c r="AQ56" s="322">
        <v>0</v>
      </c>
      <c r="AR56" s="322">
        <v>0</v>
      </c>
      <c r="AS56" s="322">
        <v>0</v>
      </c>
      <c r="AT56" s="321">
        <v>433486400</v>
      </c>
      <c r="AU56" s="321">
        <v>-433486400</v>
      </c>
      <c r="AV56" s="321">
        <v>433486400</v>
      </c>
      <c r="AW56" s="322">
        <v>0</v>
      </c>
      <c r="AX56" s="321">
        <v>433486400</v>
      </c>
      <c r="AY56" s="322">
        <v>0</v>
      </c>
      <c r="AZ56" s="321">
        <v>433486400</v>
      </c>
      <c r="BA56" s="322">
        <v>0</v>
      </c>
      <c r="BB56" s="321">
        <v>515175</v>
      </c>
    </row>
    <row r="57" spans="1:54" x14ac:dyDescent="0.25">
      <c r="A57" s="1608" t="s">
        <v>35</v>
      </c>
      <c r="B57" s="1583"/>
      <c r="C57" s="1608" t="s">
        <v>312</v>
      </c>
      <c r="D57" s="1583"/>
      <c r="E57" s="1608" t="s">
        <v>313</v>
      </c>
      <c r="F57" s="1583"/>
      <c r="G57" s="1608" t="s">
        <v>317</v>
      </c>
      <c r="H57" s="1583"/>
      <c r="I57" s="1608" t="s">
        <v>312</v>
      </c>
      <c r="J57" s="1583"/>
      <c r="K57" s="1583"/>
      <c r="L57" s="1608" t="s">
        <v>316</v>
      </c>
      <c r="M57" s="1583"/>
      <c r="N57" s="1583"/>
      <c r="O57" s="1608"/>
      <c r="P57" s="1583"/>
      <c r="Q57" s="1608"/>
      <c r="R57" s="1583"/>
      <c r="S57" s="1609" t="s">
        <v>53</v>
      </c>
      <c r="T57" s="1583"/>
      <c r="U57" s="1583"/>
      <c r="V57" s="1583"/>
      <c r="W57" s="1583"/>
      <c r="X57" s="1583"/>
      <c r="Y57" s="1583"/>
      <c r="Z57" s="1583"/>
      <c r="AA57" s="1608" t="s">
        <v>306</v>
      </c>
      <c r="AB57" s="1583"/>
      <c r="AC57" s="1583"/>
      <c r="AD57" s="1583"/>
      <c r="AE57" s="1583"/>
      <c r="AF57" s="1608" t="s">
        <v>307</v>
      </c>
      <c r="AG57" s="1583"/>
      <c r="AH57" s="1583"/>
      <c r="AI57" s="320" t="s">
        <v>86</v>
      </c>
      <c r="AJ57" s="1610" t="s">
        <v>308</v>
      </c>
      <c r="AK57" s="1583"/>
      <c r="AL57" s="1583"/>
      <c r="AM57" s="1583"/>
      <c r="AN57" s="1583"/>
      <c r="AO57" s="1583"/>
      <c r="AP57" s="321">
        <v>9432131228</v>
      </c>
      <c r="AQ57" s="322">
        <v>0</v>
      </c>
      <c r="AR57" s="322">
        <v>0</v>
      </c>
      <c r="AS57" s="322">
        <v>0</v>
      </c>
      <c r="AT57" s="321">
        <v>749675800</v>
      </c>
      <c r="AU57" s="321">
        <v>-749675800</v>
      </c>
      <c r="AV57" s="321">
        <v>749675800</v>
      </c>
      <c r="AW57" s="322">
        <v>0</v>
      </c>
      <c r="AX57" s="321">
        <v>749675800</v>
      </c>
      <c r="AY57" s="322">
        <v>0</v>
      </c>
      <c r="AZ57" s="321">
        <v>749675800</v>
      </c>
      <c r="BA57" s="322">
        <v>0</v>
      </c>
      <c r="BB57" s="321">
        <v>72004422</v>
      </c>
    </row>
    <row r="58" spans="1:54" x14ac:dyDescent="0.25">
      <c r="A58" s="1608" t="s">
        <v>35</v>
      </c>
      <c r="B58" s="1583"/>
      <c r="C58" s="1608" t="s">
        <v>312</v>
      </c>
      <c r="D58" s="1583"/>
      <c r="E58" s="1608" t="s">
        <v>313</v>
      </c>
      <c r="F58" s="1583"/>
      <c r="G58" s="1608" t="s">
        <v>317</v>
      </c>
      <c r="H58" s="1583"/>
      <c r="I58" s="1608" t="s">
        <v>312</v>
      </c>
      <c r="J58" s="1583"/>
      <c r="K58" s="1583"/>
      <c r="L58" s="1608" t="s">
        <v>317</v>
      </c>
      <c r="M58" s="1583"/>
      <c r="N58" s="1583"/>
      <c r="O58" s="1608"/>
      <c r="P58" s="1583"/>
      <c r="Q58" s="1608"/>
      <c r="R58" s="1583"/>
      <c r="S58" s="1609" t="s">
        <v>54</v>
      </c>
      <c r="T58" s="1583"/>
      <c r="U58" s="1583"/>
      <c r="V58" s="1583"/>
      <c r="W58" s="1583"/>
      <c r="X58" s="1583"/>
      <c r="Y58" s="1583"/>
      <c r="Z58" s="1583"/>
      <c r="AA58" s="1608" t="s">
        <v>306</v>
      </c>
      <c r="AB58" s="1583"/>
      <c r="AC58" s="1583"/>
      <c r="AD58" s="1583"/>
      <c r="AE58" s="1583"/>
      <c r="AF58" s="1608" t="s">
        <v>307</v>
      </c>
      <c r="AG58" s="1583"/>
      <c r="AH58" s="1583"/>
      <c r="AI58" s="320" t="s">
        <v>86</v>
      </c>
      <c r="AJ58" s="1610" t="s">
        <v>308</v>
      </c>
      <c r="AK58" s="1583"/>
      <c r="AL58" s="1583"/>
      <c r="AM58" s="1583"/>
      <c r="AN58" s="1583"/>
      <c r="AO58" s="1583"/>
      <c r="AP58" s="321">
        <v>1234946689</v>
      </c>
      <c r="AQ58" s="322">
        <v>0</v>
      </c>
      <c r="AR58" s="322">
        <v>0</v>
      </c>
      <c r="AS58" s="322">
        <v>0</v>
      </c>
      <c r="AT58" s="321">
        <v>100692300</v>
      </c>
      <c r="AU58" s="321">
        <v>-100692300</v>
      </c>
      <c r="AV58" s="321">
        <v>100692300</v>
      </c>
      <c r="AW58" s="322">
        <v>0</v>
      </c>
      <c r="AX58" s="321">
        <v>100692300</v>
      </c>
      <c r="AY58" s="322">
        <v>0</v>
      </c>
      <c r="AZ58" s="321">
        <v>100692300</v>
      </c>
      <c r="BA58" s="322">
        <v>0</v>
      </c>
      <c r="BB58" s="322">
        <v>0</v>
      </c>
    </row>
    <row r="59" spans="1:54" ht="15" customHeight="1" x14ac:dyDescent="0.25">
      <c r="A59" s="1603" t="s">
        <v>35</v>
      </c>
      <c r="B59" s="1583"/>
      <c r="C59" s="1603" t="s">
        <v>312</v>
      </c>
      <c r="D59" s="1583"/>
      <c r="E59" s="1603" t="s">
        <v>313</v>
      </c>
      <c r="F59" s="1583"/>
      <c r="G59" s="1603" t="s">
        <v>317</v>
      </c>
      <c r="H59" s="1583"/>
      <c r="I59" s="1603" t="s">
        <v>315</v>
      </c>
      <c r="J59" s="1583"/>
      <c r="K59" s="1583"/>
      <c r="L59" s="1603"/>
      <c r="M59" s="1583"/>
      <c r="N59" s="1583"/>
      <c r="O59" s="1603"/>
      <c r="P59" s="1583"/>
      <c r="Q59" s="1603"/>
      <c r="R59" s="1583"/>
      <c r="S59" s="1605" t="s">
        <v>324</v>
      </c>
      <c r="T59" s="1583"/>
      <c r="U59" s="1583"/>
      <c r="V59" s="1583"/>
      <c r="W59" s="1583"/>
      <c r="X59" s="1583"/>
      <c r="Y59" s="1583"/>
      <c r="Z59" s="1583"/>
      <c r="AA59" s="1603" t="s">
        <v>306</v>
      </c>
      <c r="AB59" s="1583"/>
      <c r="AC59" s="1583"/>
      <c r="AD59" s="1583"/>
      <c r="AE59" s="1583"/>
      <c r="AF59" s="1603" t="s">
        <v>307</v>
      </c>
      <c r="AG59" s="1583"/>
      <c r="AH59" s="1583"/>
      <c r="AI59" s="317" t="s">
        <v>86</v>
      </c>
      <c r="AJ59" s="1604" t="s">
        <v>308</v>
      </c>
      <c r="AK59" s="1583"/>
      <c r="AL59" s="1583"/>
      <c r="AM59" s="1583"/>
      <c r="AN59" s="1583"/>
      <c r="AO59" s="1583"/>
      <c r="AP59" s="318">
        <v>15574261648</v>
      </c>
      <c r="AQ59" s="319">
        <v>0</v>
      </c>
      <c r="AR59" s="319">
        <v>0</v>
      </c>
      <c r="AS59" s="319">
        <v>0</v>
      </c>
      <c r="AT59" s="318">
        <v>2208659798</v>
      </c>
      <c r="AU59" s="318">
        <v>-2208659798</v>
      </c>
      <c r="AV59" s="318">
        <v>2208659798</v>
      </c>
      <c r="AW59" s="319">
        <v>0</v>
      </c>
      <c r="AX59" s="318">
        <v>2208659798</v>
      </c>
      <c r="AY59" s="319">
        <v>0</v>
      </c>
      <c r="AZ59" s="318">
        <v>2208659798</v>
      </c>
      <c r="BA59" s="319">
        <v>0</v>
      </c>
      <c r="BB59" s="318">
        <v>343774</v>
      </c>
    </row>
    <row r="60" spans="1:54" x14ac:dyDescent="0.25">
      <c r="A60" s="1608" t="s">
        <v>35</v>
      </c>
      <c r="B60" s="1583"/>
      <c r="C60" s="1608" t="s">
        <v>312</v>
      </c>
      <c r="D60" s="1583"/>
      <c r="E60" s="1608" t="s">
        <v>313</v>
      </c>
      <c r="F60" s="1583"/>
      <c r="G60" s="1608" t="s">
        <v>317</v>
      </c>
      <c r="H60" s="1583"/>
      <c r="I60" s="1608" t="s">
        <v>315</v>
      </c>
      <c r="J60" s="1583"/>
      <c r="K60" s="1583"/>
      <c r="L60" s="1608" t="s">
        <v>312</v>
      </c>
      <c r="M60" s="1583"/>
      <c r="N60" s="1583"/>
      <c r="O60" s="1608"/>
      <c r="P60" s="1583"/>
      <c r="Q60" s="1608"/>
      <c r="R60" s="1583"/>
      <c r="S60" s="1609" t="s">
        <v>55</v>
      </c>
      <c r="T60" s="1583"/>
      <c r="U60" s="1583"/>
      <c r="V60" s="1583"/>
      <c r="W60" s="1583"/>
      <c r="X60" s="1583"/>
      <c r="Y60" s="1583"/>
      <c r="Z60" s="1583"/>
      <c r="AA60" s="1608" t="s">
        <v>306</v>
      </c>
      <c r="AB60" s="1583"/>
      <c r="AC60" s="1583"/>
      <c r="AD60" s="1583"/>
      <c r="AE60" s="1583"/>
      <c r="AF60" s="1608" t="s">
        <v>307</v>
      </c>
      <c r="AG60" s="1583"/>
      <c r="AH60" s="1583"/>
      <c r="AI60" s="320" t="s">
        <v>86</v>
      </c>
      <c r="AJ60" s="1610" t="s">
        <v>308</v>
      </c>
      <c r="AK60" s="1583"/>
      <c r="AL60" s="1583"/>
      <c r="AM60" s="1583"/>
      <c r="AN60" s="1583"/>
      <c r="AO60" s="1583"/>
      <c r="AP60" s="321">
        <v>159144700</v>
      </c>
      <c r="AQ60" s="322">
        <v>0</v>
      </c>
      <c r="AR60" s="322">
        <v>0</v>
      </c>
      <c r="AS60" s="322">
        <v>0</v>
      </c>
      <c r="AT60" s="321">
        <v>12266600</v>
      </c>
      <c r="AU60" s="321">
        <v>-12266600</v>
      </c>
      <c r="AV60" s="321">
        <v>12266600</v>
      </c>
      <c r="AW60" s="322">
        <v>0</v>
      </c>
      <c r="AX60" s="321">
        <v>12266600</v>
      </c>
      <c r="AY60" s="322">
        <v>0</v>
      </c>
      <c r="AZ60" s="321">
        <v>12266600</v>
      </c>
      <c r="BA60" s="322">
        <v>0</v>
      </c>
      <c r="BB60" s="322">
        <v>0</v>
      </c>
    </row>
    <row r="61" spans="1:54" x14ac:dyDescent="0.25">
      <c r="A61" s="1608" t="s">
        <v>35</v>
      </c>
      <c r="B61" s="1583"/>
      <c r="C61" s="1608" t="s">
        <v>312</v>
      </c>
      <c r="D61" s="1583"/>
      <c r="E61" s="1608" t="s">
        <v>313</v>
      </c>
      <c r="F61" s="1583"/>
      <c r="G61" s="1608" t="s">
        <v>317</v>
      </c>
      <c r="H61" s="1583"/>
      <c r="I61" s="1608" t="s">
        <v>315</v>
      </c>
      <c r="J61" s="1583"/>
      <c r="K61" s="1583"/>
      <c r="L61" s="1608" t="s">
        <v>315</v>
      </c>
      <c r="M61" s="1583"/>
      <c r="N61" s="1583"/>
      <c r="O61" s="1608"/>
      <c r="P61" s="1583"/>
      <c r="Q61" s="1608"/>
      <c r="R61" s="1583"/>
      <c r="S61" s="1609" t="s">
        <v>56</v>
      </c>
      <c r="T61" s="1583"/>
      <c r="U61" s="1583"/>
      <c r="V61" s="1583"/>
      <c r="W61" s="1583"/>
      <c r="X61" s="1583"/>
      <c r="Y61" s="1583"/>
      <c r="Z61" s="1583"/>
      <c r="AA61" s="1608" t="s">
        <v>306</v>
      </c>
      <c r="AB61" s="1583"/>
      <c r="AC61" s="1583"/>
      <c r="AD61" s="1583"/>
      <c r="AE61" s="1583"/>
      <c r="AF61" s="1608" t="s">
        <v>307</v>
      </c>
      <c r="AG61" s="1583"/>
      <c r="AH61" s="1583"/>
      <c r="AI61" s="320" t="s">
        <v>86</v>
      </c>
      <c r="AJ61" s="1610" t="s">
        <v>308</v>
      </c>
      <c r="AK61" s="1583"/>
      <c r="AL61" s="1583"/>
      <c r="AM61" s="1583"/>
      <c r="AN61" s="1583"/>
      <c r="AO61" s="1583"/>
      <c r="AP61" s="321">
        <v>7442403045</v>
      </c>
      <c r="AQ61" s="322">
        <v>0</v>
      </c>
      <c r="AR61" s="322">
        <v>0</v>
      </c>
      <c r="AS61" s="322">
        <v>0</v>
      </c>
      <c r="AT61" s="321">
        <v>1549682398</v>
      </c>
      <c r="AU61" s="321">
        <v>-1549682398</v>
      </c>
      <c r="AV61" s="321">
        <v>1549682398</v>
      </c>
      <c r="AW61" s="322">
        <v>0</v>
      </c>
      <c r="AX61" s="321">
        <v>1549682398</v>
      </c>
      <c r="AY61" s="322">
        <v>0</v>
      </c>
      <c r="AZ61" s="321">
        <v>1549682398</v>
      </c>
      <c r="BA61" s="322">
        <v>0</v>
      </c>
      <c r="BB61" s="322">
        <v>0</v>
      </c>
    </row>
    <row r="62" spans="1:54" x14ac:dyDescent="0.25">
      <c r="A62" s="1608" t="s">
        <v>35</v>
      </c>
      <c r="B62" s="1583"/>
      <c r="C62" s="1608" t="s">
        <v>312</v>
      </c>
      <c r="D62" s="1583"/>
      <c r="E62" s="1608" t="s">
        <v>313</v>
      </c>
      <c r="F62" s="1583"/>
      <c r="G62" s="1608" t="s">
        <v>317</v>
      </c>
      <c r="H62" s="1583"/>
      <c r="I62" s="1608" t="s">
        <v>315</v>
      </c>
      <c r="J62" s="1583"/>
      <c r="K62" s="1583"/>
      <c r="L62" s="1608" t="s">
        <v>322</v>
      </c>
      <c r="M62" s="1583"/>
      <c r="N62" s="1583"/>
      <c r="O62" s="1608"/>
      <c r="P62" s="1583"/>
      <c r="Q62" s="1608"/>
      <c r="R62" s="1583"/>
      <c r="S62" s="1609" t="s">
        <v>57</v>
      </c>
      <c r="T62" s="1583"/>
      <c r="U62" s="1583"/>
      <c r="V62" s="1583"/>
      <c r="W62" s="1583"/>
      <c r="X62" s="1583"/>
      <c r="Y62" s="1583"/>
      <c r="Z62" s="1583"/>
      <c r="AA62" s="1608" t="s">
        <v>306</v>
      </c>
      <c r="AB62" s="1583"/>
      <c r="AC62" s="1583"/>
      <c r="AD62" s="1583"/>
      <c r="AE62" s="1583"/>
      <c r="AF62" s="1608" t="s">
        <v>307</v>
      </c>
      <c r="AG62" s="1583"/>
      <c r="AH62" s="1583"/>
      <c r="AI62" s="320" t="s">
        <v>86</v>
      </c>
      <c r="AJ62" s="1610" t="s">
        <v>308</v>
      </c>
      <c r="AK62" s="1583"/>
      <c r="AL62" s="1583"/>
      <c r="AM62" s="1583"/>
      <c r="AN62" s="1583"/>
      <c r="AO62" s="1583"/>
      <c r="AP62" s="321">
        <v>7862566613</v>
      </c>
      <c r="AQ62" s="322">
        <v>0</v>
      </c>
      <c r="AR62" s="322">
        <v>0</v>
      </c>
      <c r="AS62" s="322">
        <v>0</v>
      </c>
      <c r="AT62" s="321">
        <v>639475300</v>
      </c>
      <c r="AU62" s="321">
        <v>-639475300</v>
      </c>
      <c r="AV62" s="321">
        <v>639475300</v>
      </c>
      <c r="AW62" s="322">
        <v>0</v>
      </c>
      <c r="AX62" s="321">
        <v>639475300</v>
      </c>
      <c r="AY62" s="322">
        <v>0</v>
      </c>
      <c r="AZ62" s="321">
        <v>639475300</v>
      </c>
      <c r="BA62" s="322">
        <v>0</v>
      </c>
      <c r="BB62" s="321">
        <v>343774</v>
      </c>
    </row>
    <row r="63" spans="1:54" ht="15" customHeight="1" x14ac:dyDescent="0.25">
      <c r="A63" s="1608" t="s">
        <v>35</v>
      </c>
      <c r="B63" s="1583"/>
      <c r="C63" s="1608" t="s">
        <v>312</v>
      </c>
      <c r="D63" s="1583"/>
      <c r="E63" s="1608" t="s">
        <v>313</v>
      </c>
      <c r="F63" s="1583"/>
      <c r="G63" s="1608" t="s">
        <v>317</v>
      </c>
      <c r="H63" s="1583"/>
      <c r="I63" s="1608" t="s">
        <v>315</v>
      </c>
      <c r="J63" s="1583"/>
      <c r="K63" s="1583"/>
      <c r="L63" s="1608" t="s">
        <v>325</v>
      </c>
      <c r="M63" s="1583"/>
      <c r="N63" s="1583"/>
      <c r="O63" s="1608"/>
      <c r="P63" s="1583"/>
      <c r="Q63" s="1608"/>
      <c r="R63" s="1583"/>
      <c r="S63" s="1609" t="s">
        <v>58</v>
      </c>
      <c r="T63" s="1583"/>
      <c r="U63" s="1583"/>
      <c r="V63" s="1583"/>
      <c r="W63" s="1583"/>
      <c r="X63" s="1583"/>
      <c r="Y63" s="1583"/>
      <c r="Z63" s="1583"/>
      <c r="AA63" s="1608" t="s">
        <v>306</v>
      </c>
      <c r="AB63" s="1583"/>
      <c r="AC63" s="1583"/>
      <c r="AD63" s="1583"/>
      <c r="AE63" s="1583"/>
      <c r="AF63" s="1608" t="s">
        <v>307</v>
      </c>
      <c r="AG63" s="1583"/>
      <c r="AH63" s="1583"/>
      <c r="AI63" s="320" t="s">
        <v>86</v>
      </c>
      <c r="AJ63" s="1610" t="s">
        <v>308</v>
      </c>
      <c r="AK63" s="1583"/>
      <c r="AL63" s="1583"/>
      <c r="AM63" s="1583"/>
      <c r="AN63" s="1583"/>
      <c r="AO63" s="1583"/>
      <c r="AP63" s="321">
        <v>110147290</v>
      </c>
      <c r="AQ63" s="322">
        <v>0</v>
      </c>
      <c r="AR63" s="322">
        <v>0</v>
      </c>
      <c r="AS63" s="322">
        <v>0</v>
      </c>
      <c r="AT63" s="321">
        <v>7235500</v>
      </c>
      <c r="AU63" s="321">
        <v>-7235500</v>
      </c>
      <c r="AV63" s="321">
        <v>7235500</v>
      </c>
      <c r="AW63" s="322">
        <v>0</v>
      </c>
      <c r="AX63" s="321">
        <v>7235500</v>
      </c>
      <c r="AY63" s="322">
        <v>0</v>
      </c>
      <c r="AZ63" s="321">
        <v>7235500</v>
      </c>
      <c r="BA63" s="322">
        <v>0</v>
      </c>
      <c r="BB63" s="322">
        <v>0</v>
      </c>
    </row>
    <row r="64" spans="1:54" x14ac:dyDescent="0.25">
      <c r="A64" s="1608" t="s">
        <v>35</v>
      </c>
      <c r="B64" s="1583"/>
      <c r="C64" s="1608" t="s">
        <v>312</v>
      </c>
      <c r="D64" s="1583"/>
      <c r="E64" s="1608" t="s">
        <v>313</v>
      </c>
      <c r="F64" s="1583"/>
      <c r="G64" s="1608" t="s">
        <v>317</v>
      </c>
      <c r="H64" s="1583"/>
      <c r="I64" s="1608" t="s">
        <v>325</v>
      </c>
      <c r="J64" s="1583"/>
      <c r="K64" s="1583"/>
      <c r="L64" s="1608"/>
      <c r="M64" s="1583"/>
      <c r="N64" s="1583"/>
      <c r="O64" s="1608"/>
      <c r="P64" s="1583"/>
      <c r="Q64" s="1608"/>
      <c r="R64" s="1583"/>
      <c r="S64" s="1609" t="s">
        <v>59</v>
      </c>
      <c r="T64" s="1583"/>
      <c r="U64" s="1583"/>
      <c r="V64" s="1583"/>
      <c r="W64" s="1583"/>
      <c r="X64" s="1583"/>
      <c r="Y64" s="1583"/>
      <c r="Z64" s="1583"/>
      <c r="AA64" s="1608" t="s">
        <v>306</v>
      </c>
      <c r="AB64" s="1583"/>
      <c r="AC64" s="1583"/>
      <c r="AD64" s="1583"/>
      <c r="AE64" s="1583"/>
      <c r="AF64" s="1608" t="s">
        <v>307</v>
      </c>
      <c r="AG64" s="1583"/>
      <c r="AH64" s="1583"/>
      <c r="AI64" s="320" t="s">
        <v>86</v>
      </c>
      <c r="AJ64" s="1610" t="s">
        <v>308</v>
      </c>
      <c r="AK64" s="1583"/>
      <c r="AL64" s="1583"/>
      <c r="AM64" s="1583"/>
      <c r="AN64" s="1583"/>
      <c r="AO64" s="1583"/>
      <c r="AP64" s="321">
        <v>3721591300</v>
      </c>
      <c r="AQ64" s="322">
        <v>0</v>
      </c>
      <c r="AR64" s="322">
        <v>0</v>
      </c>
      <c r="AS64" s="322">
        <v>0</v>
      </c>
      <c r="AT64" s="321">
        <v>314406000</v>
      </c>
      <c r="AU64" s="321">
        <v>-314406000</v>
      </c>
      <c r="AV64" s="321">
        <v>314406000</v>
      </c>
      <c r="AW64" s="322">
        <v>0</v>
      </c>
      <c r="AX64" s="321">
        <v>314406000</v>
      </c>
      <c r="AY64" s="322">
        <v>0</v>
      </c>
      <c r="AZ64" s="321">
        <v>314406000</v>
      </c>
      <c r="BA64" s="322">
        <v>0</v>
      </c>
      <c r="BB64" s="322">
        <v>0</v>
      </c>
    </row>
    <row r="65" spans="1:54" x14ac:dyDescent="0.25">
      <c r="A65" s="1608" t="s">
        <v>35</v>
      </c>
      <c r="B65" s="1583"/>
      <c r="C65" s="1608" t="s">
        <v>312</v>
      </c>
      <c r="D65" s="1583"/>
      <c r="E65" s="1608" t="s">
        <v>313</v>
      </c>
      <c r="F65" s="1583"/>
      <c r="G65" s="1608" t="s">
        <v>317</v>
      </c>
      <c r="H65" s="1583"/>
      <c r="I65" s="1608" t="s">
        <v>326</v>
      </c>
      <c r="J65" s="1583"/>
      <c r="K65" s="1583"/>
      <c r="L65" s="1608"/>
      <c r="M65" s="1583"/>
      <c r="N65" s="1583"/>
      <c r="O65" s="1608"/>
      <c r="P65" s="1583"/>
      <c r="Q65" s="1608"/>
      <c r="R65" s="1583"/>
      <c r="S65" s="1609" t="s">
        <v>60</v>
      </c>
      <c r="T65" s="1583"/>
      <c r="U65" s="1583"/>
      <c r="V65" s="1583"/>
      <c r="W65" s="1583"/>
      <c r="X65" s="1583"/>
      <c r="Y65" s="1583"/>
      <c r="Z65" s="1583"/>
      <c r="AA65" s="1608" t="s">
        <v>306</v>
      </c>
      <c r="AB65" s="1583"/>
      <c r="AC65" s="1583"/>
      <c r="AD65" s="1583"/>
      <c r="AE65" s="1583"/>
      <c r="AF65" s="1608" t="s">
        <v>307</v>
      </c>
      <c r="AG65" s="1583"/>
      <c r="AH65" s="1583"/>
      <c r="AI65" s="320" t="s">
        <v>86</v>
      </c>
      <c r="AJ65" s="1610" t="s">
        <v>308</v>
      </c>
      <c r="AK65" s="1583"/>
      <c r="AL65" s="1583"/>
      <c r="AM65" s="1583"/>
      <c r="AN65" s="1583"/>
      <c r="AO65" s="1583"/>
      <c r="AP65" s="321">
        <v>640219400</v>
      </c>
      <c r="AQ65" s="322">
        <v>0</v>
      </c>
      <c r="AR65" s="322">
        <v>0</v>
      </c>
      <c r="AS65" s="322">
        <v>0</v>
      </c>
      <c r="AT65" s="321">
        <v>52498800</v>
      </c>
      <c r="AU65" s="321">
        <v>-52498800</v>
      </c>
      <c r="AV65" s="321">
        <v>52498800</v>
      </c>
      <c r="AW65" s="322">
        <v>0</v>
      </c>
      <c r="AX65" s="321">
        <v>52498800</v>
      </c>
      <c r="AY65" s="322">
        <v>0</v>
      </c>
      <c r="AZ65" s="321">
        <v>52498800</v>
      </c>
      <c r="BA65" s="322">
        <v>0</v>
      </c>
      <c r="BB65" s="322">
        <v>0</v>
      </c>
    </row>
    <row r="66" spans="1:54" x14ac:dyDescent="0.25">
      <c r="A66" s="1608" t="s">
        <v>35</v>
      </c>
      <c r="B66" s="1583"/>
      <c r="C66" s="1608" t="s">
        <v>312</v>
      </c>
      <c r="D66" s="1583"/>
      <c r="E66" s="1608" t="s">
        <v>313</v>
      </c>
      <c r="F66" s="1583"/>
      <c r="G66" s="1608" t="s">
        <v>317</v>
      </c>
      <c r="H66" s="1583"/>
      <c r="I66" s="1608" t="s">
        <v>327</v>
      </c>
      <c r="J66" s="1583"/>
      <c r="K66" s="1583"/>
      <c r="L66" s="1608"/>
      <c r="M66" s="1583"/>
      <c r="N66" s="1583"/>
      <c r="O66" s="1608"/>
      <c r="P66" s="1583"/>
      <c r="Q66" s="1608"/>
      <c r="R66" s="1583"/>
      <c r="S66" s="1609" t="s">
        <v>61</v>
      </c>
      <c r="T66" s="1583"/>
      <c r="U66" s="1583"/>
      <c r="V66" s="1583"/>
      <c r="W66" s="1583"/>
      <c r="X66" s="1583"/>
      <c r="Y66" s="1583"/>
      <c r="Z66" s="1583"/>
      <c r="AA66" s="1608" t="s">
        <v>306</v>
      </c>
      <c r="AB66" s="1583"/>
      <c r="AC66" s="1583"/>
      <c r="AD66" s="1583"/>
      <c r="AE66" s="1583"/>
      <c r="AF66" s="1608" t="s">
        <v>307</v>
      </c>
      <c r="AG66" s="1583"/>
      <c r="AH66" s="1583"/>
      <c r="AI66" s="320" t="s">
        <v>86</v>
      </c>
      <c r="AJ66" s="1610" t="s">
        <v>308</v>
      </c>
      <c r="AK66" s="1583"/>
      <c r="AL66" s="1583"/>
      <c r="AM66" s="1583"/>
      <c r="AN66" s="1583"/>
      <c r="AO66" s="1583"/>
      <c r="AP66" s="321">
        <v>640219400</v>
      </c>
      <c r="AQ66" s="322">
        <v>0</v>
      </c>
      <c r="AR66" s="322">
        <v>0</v>
      </c>
      <c r="AS66" s="322">
        <v>0</v>
      </c>
      <c r="AT66" s="321">
        <v>52498800</v>
      </c>
      <c r="AU66" s="321">
        <v>-52498800</v>
      </c>
      <c r="AV66" s="321">
        <v>52498800</v>
      </c>
      <c r="AW66" s="322">
        <v>0</v>
      </c>
      <c r="AX66" s="321">
        <v>52498800</v>
      </c>
      <c r="AY66" s="322">
        <v>0</v>
      </c>
      <c r="AZ66" s="321">
        <v>52498800</v>
      </c>
      <c r="BA66" s="322">
        <v>0</v>
      </c>
      <c r="BB66" s="322">
        <v>0</v>
      </c>
    </row>
    <row r="67" spans="1:54" x14ac:dyDescent="0.25">
      <c r="A67" s="1608" t="s">
        <v>35</v>
      </c>
      <c r="B67" s="1583"/>
      <c r="C67" s="1608" t="s">
        <v>312</v>
      </c>
      <c r="D67" s="1583"/>
      <c r="E67" s="1608" t="s">
        <v>313</v>
      </c>
      <c r="F67" s="1583"/>
      <c r="G67" s="1608" t="s">
        <v>317</v>
      </c>
      <c r="H67" s="1583"/>
      <c r="I67" s="1608" t="s">
        <v>321</v>
      </c>
      <c r="J67" s="1583"/>
      <c r="K67" s="1583"/>
      <c r="L67" s="1608"/>
      <c r="M67" s="1583"/>
      <c r="N67" s="1583"/>
      <c r="O67" s="1608"/>
      <c r="P67" s="1583"/>
      <c r="Q67" s="1608"/>
      <c r="R67" s="1583"/>
      <c r="S67" s="1609" t="s">
        <v>62</v>
      </c>
      <c r="T67" s="1583"/>
      <c r="U67" s="1583"/>
      <c r="V67" s="1583"/>
      <c r="W67" s="1583"/>
      <c r="X67" s="1583"/>
      <c r="Y67" s="1583"/>
      <c r="Z67" s="1583"/>
      <c r="AA67" s="1608" t="s">
        <v>306</v>
      </c>
      <c r="AB67" s="1583"/>
      <c r="AC67" s="1583"/>
      <c r="AD67" s="1583"/>
      <c r="AE67" s="1583"/>
      <c r="AF67" s="1608" t="s">
        <v>307</v>
      </c>
      <c r="AG67" s="1583"/>
      <c r="AH67" s="1583"/>
      <c r="AI67" s="320" t="s">
        <v>86</v>
      </c>
      <c r="AJ67" s="1610" t="s">
        <v>308</v>
      </c>
      <c r="AK67" s="1583"/>
      <c r="AL67" s="1583"/>
      <c r="AM67" s="1583"/>
      <c r="AN67" s="1583"/>
      <c r="AO67" s="1583"/>
      <c r="AP67" s="321">
        <v>1240395000</v>
      </c>
      <c r="AQ67" s="322">
        <v>0</v>
      </c>
      <c r="AR67" s="322">
        <v>0</v>
      </c>
      <c r="AS67" s="322">
        <v>0</v>
      </c>
      <c r="AT67" s="321">
        <v>104884500</v>
      </c>
      <c r="AU67" s="321">
        <v>-104884500</v>
      </c>
      <c r="AV67" s="321">
        <v>104884500</v>
      </c>
      <c r="AW67" s="322">
        <v>0</v>
      </c>
      <c r="AX67" s="321">
        <v>104884500</v>
      </c>
      <c r="AY67" s="322">
        <v>0</v>
      </c>
      <c r="AZ67" s="321">
        <v>104884500</v>
      </c>
      <c r="BA67" s="322">
        <v>0</v>
      </c>
      <c r="BB67" s="322">
        <v>0</v>
      </c>
    </row>
    <row r="68" spans="1:54" s="1542" customFormat="1" ht="16.5" customHeight="1" x14ac:dyDescent="0.25">
      <c r="A68" s="1601" t="s">
        <v>35</v>
      </c>
      <c r="B68" s="1602"/>
      <c r="C68" s="1601" t="s">
        <v>315</v>
      </c>
      <c r="D68" s="1602"/>
      <c r="E68" s="1601"/>
      <c r="F68" s="1602"/>
      <c r="G68" s="1601"/>
      <c r="H68" s="1602"/>
      <c r="I68" s="1601"/>
      <c r="J68" s="1602"/>
      <c r="K68" s="1602"/>
      <c r="L68" s="1601"/>
      <c r="M68" s="1602"/>
      <c r="N68" s="1602"/>
      <c r="O68" s="1601"/>
      <c r="P68" s="1602"/>
      <c r="Q68" s="1601"/>
      <c r="R68" s="1602"/>
      <c r="S68" s="1607" t="s">
        <v>25</v>
      </c>
      <c r="T68" s="1602"/>
      <c r="U68" s="1602"/>
      <c r="V68" s="1602"/>
      <c r="W68" s="1602"/>
      <c r="X68" s="1602"/>
      <c r="Y68" s="1602"/>
      <c r="Z68" s="1602"/>
      <c r="AA68" s="1601" t="s">
        <v>306</v>
      </c>
      <c r="AB68" s="1602"/>
      <c r="AC68" s="1602"/>
      <c r="AD68" s="1602"/>
      <c r="AE68" s="1602"/>
      <c r="AF68" s="1601" t="s">
        <v>307</v>
      </c>
      <c r="AG68" s="1602"/>
      <c r="AH68" s="1602"/>
      <c r="AI68" s="335" t="s">
        <v>86</v>
      </c>
      <c r="AJ68" s="1606" t="s">
        <v>308</v>
      </c>
      <c r="AK68" s="1602"/>
      <c r="AL68" s="1602"/>
      <c r="AM68" s="1602"/>
      <c r="AN68" s="1602"/>
      <c r="AO68" s="1602"/>
      <c r="AP68" s="336">
        <v>14293996043</v>
      </c>
      <c r="AQ68" s="337">
        <v>1340753310</v>
      </c>
      <c r="AR68" s="336">
        <v>137343238.96000001</v>
      </c>
      <c r="AS68" s="336">
        <v>-145000000</v>
      </c>
      <c r="AT68" s="336">
        <v>2247039816.8899999</v>
      </c>
      <c r="AU68" s="336">
        <v>-906286506.88999999</v>
      </c>
      <c r="AV68" s="336">
        <v>3710799078.6100001</v>
      </c>
      <c r="AW68" s="336">
        <v>-1463759261.72</v>
      </c>
      <c r="AX68" s="336">
        <v>1817081463.55</v>
      </c>
      <c r="AY68" s="336">
        <v>1893717615.0599999</v>
      </c>
      <c r="AZ68" s="336">
        <v>1817081463.55</v>
      </c>
      <c r="BA68" s="337">
        <v>0</v>
      </c>
      <c r="BB68" s="336">
        <v>16087937</v>
      </c>
    </row>
    <row r="69" spans="1:54" s="1542" customFormat="1" ht="16.5" customHeight="1" x14ac:dyDescent="0.25">
      <c r="A69" s="1601" t="s">
        <v>35</v>
      </c>
      <c r="B69" s="1602"/>
      <c r="C69" s="1601" t="s">
        <v>315</v>
      </c>
      <c r="D69" s="1602"/>
      <c r="E69" s="1601"/>
      <c r="F69" s="1602"/>
      <c r="G69" s="1601"/>
      <c r="H69" s="1602"/>
      <c r="I69" s="1601"/>
      <c r="J69" s="1602"/>
      <c r="K69" s="1602"/>
      <c r="L69" s="1601"/>
      <c r="M69" s="1602"/>
      <c r="N69" s="1602"/>
      <c r="O69" s="1601"/>
      <c r="P69" s="1602"/>
      <c r="Q69" s="1601"/>
      <c r="R69" s="1602"/>
      <c r="S69" s="1607" t="s">
        <v>25</v>
      </c>
      <c r="T69" s="1602"/>
      <c r="U69" s="1602"/>
      <c r="V69" s="1602"/>
      <c r="W69" s="1602"/>
      <c r="X69" s="1602"/>
      <c r="Y69" s="1602"/>
      <c r="Z69" s="1602"/>
      <c r="AA69" s="1601" t="s">
        <v>306</v>
      </c>
      <c r="AB69" s="1602"/>
      <c r="AC69" s="1602"/>
      <c r="AD69" s="1602"/>
      <c r="AE69" s="1602"/>
      <c r="AF69" s="1601" t="s">
        <v>307</v>
      </c>
      <c r="AG69" s="1602"/>
      <c r="AH69" s="1602"/>
      <c r="AI69" s="335" t="s">
        <v>336</v>
      </c>
      <c r="AJ69" s="1606" t="s">
        <v>354</v>
      </c>
      <c r="AK69" s="1602"/>
      <c r="AL69" s="1602"/>
      <c r="AM69" s="1602"/>
      <c r="AN69" s="1602"/>
      <c r="AO69" s="1602"/>
      <c r="AP69" s="336">
        <v>3909093318</v>
      </c>
      <c r="AQ69" s="337">
        <v>325764661</v>
      </c>
      <c r="AR69" s="336">
        <v>15282563.07</v>
      </c>
      <c r="AS69" s="336">
        <v>0</v>
      </c>
      <c r="AT69" s="336">
        <v>1438372058.04</v>
      </c>
      <c r="AU69" s="336">
        <v>-1112607397.04</v>
      </c>
      <c r="AV69" s="336">
        <v>1134694950.54</v>
      </c>
      <c r="AW69" s="336">
        <v>303677107.5</v>
      </c>
      <c r="AX69" s="336">
        <v>553523473.5</v>
      </c>
      <c r="AY69" s="336">
        <v>581171477.03999996</v>
      </c>
      <c r="AZ69" s="336">
        <v>553523473.5</v>
      </c>
      <c r="BA69" s="337">
        <v>0</v>
      </c>
      <c r="BB69" s="336">
        <v>1153530</v>
      </c>
    </row>
    <row r="70" spans="1:54" ht="16.5" customHeight="1" x14ac:dyDescent="0.25">
      <c r="A70" s="1603" t="s">
        <v>35</v>
      </c>
      <c r="B70" s="1583"/>
      <c r="C70" s="1603" t="s">
        <v>315</v>
      </c>
      <c r="D70" s="1583"/>
      <c r="E70" s="1603" t="s">
        <v>313</v>
      </c>
      <c r="F70" s="1583"/>
      <c r="G70" s="1603"/>
      <c r="H70" s="1583"/>
      <c r="I70" s="1603"/>
      <c r="J70" s="1583"/>
      <c r="K70" s="1583"/>
      <c r="L70" s="1603"/>
      <c r="M70" s="1583"/>
      <c r="N70" s="1583"/>
      <c r="O70" s="1603"/>
      <c r="P70" s="1583"/>
      <c r="Q70" s="1603"/>
      <c r="R70" s="1583"/>
      <c r="S70" s="1605" t="s">
        <v>25</v>
      </c>
      <c r="T70" s="1583"/>
      <c r="U70" s="1583"/>
      <c r="V70" s="1583"/>
      <c r="W70" s="1583"/>
      <c r="X70" s="1583"/>
      <c r="Y70" s="1583"/>
      <c r="Z70" s="1583"/>
      <c r="AA70" s="1603" t="s">
        <v>306</v>
      </c>
      <c r="AB70" s="1583"/>
      <c r="AC70" s="1583"/>
      <c r="AD70" s="1583"/>
      <c r="AE70" s="1583"/>
      <c r="AF70" s="1603" t="s">
        <v>307</v>
      </c>
      <c r="AG70" s="1583"/>
      <c r="AH70" s="1583"/>
      <c r="AI70" s="317" t="s">
        <v>86</v>
      </c>
      <c r="AJ70" s="1604" t="s">
        <v>308</v>
      </c>
      <c r="AK70" s="1583"/>
      <c r="AL70" s="1583"/>
      <c r="AM70" s="1583"/>
      <c r="AN70" s="1583"/>
      <c r="AO70" s="1583"/>
      <c r="AP70" s="318">
        <v>14293996043</v>
      </c>
      <c r="AQ70" s="318">
        <v>1340753310</v>
      </c>
      <c r="AR70" s="318">
        <v>137343238.96000001</v>
      </c>
      <c r="AS70" s="318">
        <v>-145000000</v>
      </c>
      <c r="AT70" s="318">
        <v>2247039816.8899999</v>
      </c>
      <c r="AU70" s="318">
        <v>-906286506.88999999</v>
      </c>
      <c r="AV70" s="318">
        <v>3710799078.6100001</v>
      </c>
      <c r="AW70" s="318">
        <v>-1463759261.72</v>
      </c>
      <c r="AX70" s="318">
        <v>1817081463.55</v>
      </c>
      <c r="AY70" s="318">
        <v>1893717615.0599999</v>
      </c>
      <c r="AZ70" s="318">
        <v>1817081463.55</v>
      </c>
      <c r="BA70" s="319">
        <v>0</v>
      </c>
      <c r="BB70" s="318">
        <v>16087937</v>
      </c>
    </row>
    <row r="71" spans="1:54" ht="15" customHeight="1" x14ac:dyDescent="0.25">
      <c r="A71" s="1603" t="s">
        <v>35</v>
      </c>
      <c r="B71" s="1583"/>
      <c r="C71" s="1603" t="s">
        <v>315</v>
      </c>
      <c r="D71" s="1583"/>
      <c r="E71" s="1603" t="s">
        <v>313</v>
      </c>
      <c r="F71" s="1583"/>
      <c r="G71" s="1603"/>
      <c r="H71" s="1583"/>
      <c r="I71" s="1603"/>
      <c r="J71" s="1583"/>
      <c r="K71" s="1583"/>
      <c r="L71" s="1603"/>
      <c r="M71" s="1583"/>
      <c r="N71" s="1583"/>
      <c r="O71" s="1603"/>
      <c r="P71" s="1583"/>
      <c r="Q71" s="1603"/>
      <c r="R71" s="1583"/>
      <c r="S71" s="1605" t="s">
        <v>25</v>
      </c>
      <c r="T71" s="1583"/>
      <c r="U71" s="1583"/>
      <c r="V71" s="1583"/>
      <c r="W71" s="1583"/>
      <c r="X71" s="1583"/>
      <c r="Y71" s="1583"/>
      <c r="Z71" s="1583"/>
      <c r="AA71" s="1603" t="s">
        <v>306</v>
      </c>
      <c r="AB71" s="1583"/>
      <c r="AC71" s="1583"/>
      <c r="AD71" s="1583"/>
      <c r="AE71" s="1583"/>
      <c r="AF71" s="1603" t="s">
        <v>307</v>
      </c>
      <c r="AG71" s="1583"/>
      <c r="AH71" s="1583"/>
      <c r="AI71" s="317" t="s">
        <v>336</v>
      </c>
      <c r="AJ71" s="1604" t="s">
        <v>354</v>
      </c>
      <c r="AK71" s="1583"/>
      <c r="AL71" s="1583"/>
      <c r="AM71" s="1583"/>
      <c r="AN71" s="1583"/>
      <c r="AO71" s="1583"/>
      <c r="AP71" s="318">
        <v>3909093318</v>
      </c>
      <c r="AQ71" s="318">
        <v>325764661</v>
      </c>
      <c r="AR71" s="318">
        <v>15282563.07</v>
      </c>
      <c r="AS71" s="319">
        <v>0</v>
      </c>
      <c r="AT71" s="318">
        <v>1438372058.04</v>
      </c>
      <c r="AU71" s="318">
        <v>-1112607397.04</v>
      </c>
      <c r="AV71" s="318">
        <v>1134694950.54</v>
      </c>
      <c r="AW71" s="318">
        <v>303677107.5</v>
      </c>
      <c r="AX71" s="318">
        <v>553523473.5</v>
      </c>
      <c r="AY71" s="318">
        <v>581171477.03999996</v>
      </c>
      <c r="AZ71" s="318">
        <v>553523473.5</v>
      </c>
      <c r="BA71" s="319">
        <v>0</v>
      </c>
      <c r="BB71" s="318">
        <v>1153530</v>
      </c>
    </row>
    <row r="72" spans="1:54" x14ac:dyDescent="0.25">
      <c r="A72" s="1603" t="s">
        <v>35</v>
      </c>
      <c r="B72" s="1583"/>
      <c r="C72" s="1603" t="s">
        <v>315</v>
      </c>
      <c r="D72" s="1583"/>
      <c r="E72" s="1603" t="s">
        <v>313</v>
      </c>
      <c r="F72" s="1583"/>
      <c r="G72" s="1603" t="s">
        <v>322</v>
      </c>
      <c r="H72" s="1583"/>
      <c r="I72" s="1603"/>
      <c r="J72" s="1583"/>
      <c r="K72" s="1583"/>
      <c r="L72" s="1603"/>
      <c r="M72" s="1583"/>
      <c r="N72" s="1583"/>
      <c r="O72" s="1603"/>
      <c r="P72" s="1583"/>
      <c r="Q72" s="1603"/>
      <c r="R72" s="1583"/>
      <c r="S72" s="1605" t="s">
        <v>234</v>
      </c>
      <c r="T72" s="1583"/>
      <c r="U72" s="1583"/>
      <c r="V72" s="1583"/>
      <c r="W72" s="1583"/>
      <c r="X72" s="1583"/>
      <c r="Y72" s="1583"/>
      <c r="Z72" s="1583"/>
      <c r="AA72" s="1603" t="s">
        <v>306</v>
      </c>
      <c r="AB72" s="1583"/>
      <c r="AC72" s="1583"/>
      <c r="AD72" s="1583"/>
      <c r="AE72" s="1583"/>
      <c r="AF72" s="1603" t="s">
        <v>307</v>
      </c>
      <c r="AG72" s="1583"/>
      <c r="AH72" s="1583"/>
      <c r="AI72" s="317" t="s">
        <v>86</v>
      </c>
      <c r="AJ72" s="1604" t="s">
        <v>308</v>
      </c>
      <c r="AK72" s="1583"/>
      <c r="AL72" s="1583"/>
      <c r="AM72" s="1583"/>
      <c r="AN72" s="1583"/>
      <c r="AO72" s="1583"/>
      <c r="AP72" s="318">
        <v>318905192</v>
      </c>
      <c r="AQ72" s="319">
        <v>0</v>
      </c>
      <c r="AR72" s="318">
        <v>4758429</v>
      </c>
      <c r="AS72" s="319">
        <v>0</v>
      </c>
      <c r="AT72" s="319">
        <v>0</v>
      </c>
      <c r="AU72" s="319">
        <v>0</v>
      </c>
      <c r="AV72" s="319">
        <v>0</v>
      </c>
      <c r="AW72" s="319">
        <v>0</v>
      </c>
      <c r="AX72" s="319">
        <v>0</v>
      </c>
      <c r="AY72" s="319">
        <v>0</v>
      </c>
      <c r="AZ72" s="319">
        <v>0</v>
      </c>
      <c r="BA72" s="319">
        <v>0</v>
      </c>
      <c r="BB72" s="319">
        <v>0</v>
      </c>
    </row>
    <row r="73" spans="1:54" x14ac:dyDescent="0.25">
      <c r="A73" s="1603" t="s">
        <v>35</v>
      </c>
      <c r="B73" s="1583"/>
      <c r="C73" s="1603" t="s">
        <v>315</v>
      </c>
      <c r="D73" s="1583"/>
      <c r="E73" s="1603" t="s">
        <v>313</v>
      </c>
      <c r="F73" s="1583"/>
      <c r="G73" s="1603" t="s">
        <v>322</v>
      </c>
      <c r="H73" s="1583"/>
      <c r="I73" s="1603" t="s">
        <v>328</v>
      </c>
      <c r="J73" s="1583"/>
      <c r="K73" s="1583"/>
      <c r="L73" s="1603"/>
      <c r="M73" s="1583"/>
      <c r="N73" s="1583"/>
      <c r="O73" s="1603"/>
      <c r="P73" s="1583"/>
      <c r="Q73" s="1603"/>
      <c r="R73" s="1583"/>
      <c r="S73" s="1605" t="s">
        <v>241</v>
      </c>
      <c r="T73" s="1583"/>
      <c r="U73" s="1583"/>
      <c r="V73" s="1583"/>
      <c r="W73" s="1583"/>
      <c r="X73" s="1583"/>
      <c r="Y73" s="1583"/>
      <c r="Z73" s="1583"/>
      <c r="AA73" s="1603" t="s">
        <v>306</v>
      </c>
      <c r="AB73" s="1583"/>
      <c r="AC73" s="1583"/>
      <c r="AD73" s="1583"/>
      <c r="AE73" s="1583"/>
      <c r="AF73" s="1603" t="s">
        <v>307</v>
      </c>
      <c r="AG73" s="1583"/>
      <c r="AH73" s="1583"/>
      <c r="AI73" s="317" t="s">
        <v>86</v>
      </c>
      <c r="AJ73" s="1604" t="s">
        <v>308</v>
      </c>
      <c r="AK73" s="1583"/>
      <c r="AL73" s="1583"/>
      <c r="AM73" s="1583"/>
      <c r="AN73" s="1583"/>
      <c r="AO73" s="1583"/>
      <c r="AP73" s="318">
        <v>316905192</v>
      </c>
      <c r="AQ73" s="319">
        <v>0</v>
      </c>
      <c r="AR73" s="318">
        <v>2758429</v>
      </c>
      <c r="AS73" s="319">
        <v>0</v>
      </c>
      <c r="AT73" s="319">
        <v>0</v>
      </c>
      <c r="AU73" s="319">
        <v>0</v>
      </c>
      <c r="AV73" s="319">
        <v>0</v>
      </c>
      <c r="AW73" s="319">
        <v>0</v>
      </c>
      <c r="AX73" s="319">
        <v>0</v>
      </c>
      <c r="AY73" s="319">
        <v>0</v>
      </c>
      <c r="AZ73" s="319">
        <v>0</v>
      </c>
      <c r="BA73" s="319">
        <v>0</v>
      </c>
      <c r="BB73" s="319">
        <v>0</v>
      </c>
    </row>
    <row r="74" spans="1:54" ht="15" customHeight="1" x14ac:dyDescent="0.25">
      <c r="A74" s="1608" t="s">
        <v>35</v>
      </c>
      <c r="B74" s="1583"/>
      <c r="C74" s="1608" t="s">
        <v>315</v>
      </c>
      <c r="D74" s="1583"/>
      <c r="E74" s="1608" t="s">
        <v>313</v>
      </c>
      <c r="F74" s="1583"/>
      <c r="G74" s="1608" t="s">
        <v>322</v>
      </c>
      <c r="H74" s="1583"/>
      <c r="I74" s="1608" t="s">
        <v>328</v>
      </c>
      <c r="J74" s="1583"/>
      <c r="K74" s="1583"/>
      <c r="L74" s="1608" t="s">
        <v>315</v>
      </c>
      <c r="M74" s="1583"/>
      <c r="N74" s="1583"/>
      <c r="O74" s="1608"/>
      <c r="P74" s="1583"/>
      <c r="Q74" s="1608"/>
      <c r="R74" s="1583"/>
      <c r="S74" s="1609" t="s">
        <v>63</v>
      </c>
      <c r="T74" s="1583"/>
      <c r="U74" s="1583"/>
      <c r="V74" s="1583"/>
      <c r="W74" s="1583"/>
      <c r="X74" s="1583"/>
      <c r="Y74" s="1583"/>
      <c r="Z74" s="1583"/>
      <c r="AA74" s="1608" t="s">
        <v>306</v>
      </c>
      <c r="AB74" s="1583"/>
      <c r="AC74" s="1583"/>
      <c r="AD74" s="1583"/>
      <c r="AE74" s="1583"/>
      <c r="AF74" s="1608" t="s">
        <v>307</v>
      </c>
      <c r="AG74" s="1583"/>
      <c r="AH74" s="1583"/>
      <c r="AI74" s="320" t="s">
        <v>86</v>
      </c>
      <c r="AJ74" s="1610" t="s">
        <v>308</v>
      </c>
      <c r="AK74" s="1583"/>
      <c r="AL74" s="1583"/>
      <c r="AM74" s="1583"/>
      <c r="AN74" s="1583"/>
      <c r="AO74" s="1583"/>
      <c r="AP74" s="321">
        <v>6376304</v>
      </c>
      <c r="AQ74" s="322">
        <v>0</v>
      </c>
      <c r="AR74" s="321">
        <v>158429</v>
      </c>
      <c r="AS74" s="322">
        <v>0</v>
      </c>
      <c r="AT74" s="322">
        <v>0</v>
      </c>
      <c r="AU74" s="322">
        <v>0</v>
      </c>
      <c r="AV74" s="322">
        <v>0</v>
      </c>
      <c r="AW74" s="322">
        <v>0</v>
      </c>
      <c r="AX74" s="322">
        <v>0</v>
      </c>
      <c r="AY74" s="322">
        <v>0</v>
      </c>
      <c r="AZ74" s="322">
        <v>0</v>
      </c>
      <c r="BA74" s="322">
        <v>0</v>
      </c>
      <c r="BB74" s="322">
        <v>0</v>
      </c>
    </row>
    <row r="75" spans="1:54" x14ac:dyDescent="0.25">
      <c r="A75" s="1608" t="s">
        <v>35</v>
      </c>
      <c r="B75" s="1583"/>
      <c r="C75" s="1608" t="s">
        <v>315</v>
      </c>
      <c r="D75" s="1583"/>
      <c r="E75" s="1608" t="s">
        <v>313</v>
      </c>
      <c r="F75" s="1583"/>
      <c r="G75" s="1608" t="s">
        <v>322</v>
      </c>
      <c r="H75" s="1583"/>
      <c r="I75" s="1608" t="s">
        <v>328</v>
      </c>
      <c r="J75" s="1583"/>
      <c r="K75" s="1583"/>
      <c r="L75" s="1608" t="s">
        <v>322</v>
      </c>
      <c r="M75" s="1583"/>
      <c r="N75" s="1583"/>
      <c r="O75" s="1608"/>
      <c r="P75" s="1583"/>
      <c r="Q75" s="1608"/>
      <c r="R75" s="1583"/>
      <c r="S75" s="1609" t="s">
        <v>64</v>
      </c>
      <c r="T75" s="1583"/>
      <c r="U75" s="1583"/>
      <c r="V75" s="1583"/>
      <c r="W75" s="1583"/>
      <c r="X75" s="1583"/>
      <c r="Y75" s="1583"/>
      <c r="Z75" s="1583"/>
      <c r="AA75" s="1608" t="s">
        <v>306</v>
      </c>
      <c r="AB75" s="1583"/>
      <c r="AC75" s="1583"/>
      <c r="AD75" s="1583"/>
      <c r="AE75" s="1583"/>
      <c r="AF75" s="1608" t="s">
        <v>307</v>
      </c>
      <c r="AG75" s="1583"/>
      <c r="AH75" s="1583"/>
      <c r="AI75" s="320" t="s">
        <v>86</v>
      </c>
      <c r="AJ75" s="1610" t="s">
        <v>308</v>
      </c>
      <c r="AK75" s="1583"/>
      <c r="AL75" s="1583"/>
      <c r="AM75" s="1583"/>
      <c r="AN75" s="1583"/>
      <c r="AO75" s="1583"/>
      <c r="AP75" s="321">
        <v>307443688</v>
      </c>
      <c r="AQ75" s="322">
        <v>0</v>
      </c>
      <c r="AR75" s="322">
        <v>0</v>
      </c>
      <c r="AS75" s="322">
        <v>0</v>
      </c>
      <c r="AT75" s="322">
        <v>0</v>
      </c>
      <c r="AU75" s="322">
        <v>0</v>
      </c>
      <c r="AV75" s="322">
        <v>0</v>
      </c>
      <c r="AW75" s="322">
        <v>0</v>
      </c>
      <c r="AX75" s="322">
        <v>0</v>
      </c>
      <c r="AY75" s="322">
        <v>0</v>
      </c>
      <c r="AZ75" s="322">
        <v>0</v>
      </c>
      <c r="BA75" s="322">
        <v>0</v>
      </c>
      <c r="BB75" s="322">
        <v>0</v>
      </c>
    </row>
    <row r="76" spans="1:54" ht="15" customHeight="1" x14ac:dyDescent="0.25">
      <c r="A76" s="1608" t="s">
        <v>35</v>
      </c>
      <c r="B76" s="1583"/>
      <c r="C76" s="1608" t="s">
        <v>315</v>
      </c>
      <c r="D76" s="1583"/>
      <c r="E76" s="1608" t="s">
        <v>313</v>
      </c>
      <c r="F76" s="1583"/>
      <c r="G76" s="1608" t="s">
        <v>322</v>
      </c>
      <c r="H76" s="1583"/>
      <c r="I76" s="1608" t="s">
        <v>328</v>
      </c>
      <c r="J76" s="1583"/>
      <c r="K76" s="1583"/>
      <c r="L76" s="1608" t="s">
        <v>44</v>
      </c>
      <c r="M76" s="1583"/>
      <c r="N76" s="1583"/>
      <c r="O76" s="1608"/>
      <c r="P76" s="1583"/>
      <c r="Q76" s="1608"/>
      <c r="R76" s="1583"/>
      <c r="S76" s="1609" t="s">
        <v>65</v>
      </c>
      <c r="T76" s="1583"/>
      <c r="U76" s="1583"/>
      <c r="V76" s="1583"/>
      <c r="W76" s="1583"/>
      <c r="X76" s="1583"/>
      <c r="Y76" s="1583"/>
      <c r="Z76" s="1583"/>
      <c r="AA76" s="1608" t="s">
        <v>306</v>
      </c>
      <c r="AB76" s="1583"/>
      <c r="AC76" s="1583"/>
      <c r="AD76" s="1583"/>
      <c r="AE76" s="1583"/>
      <c r="AF76" s="1608" t="s">
        <v>307</v>
      </c>
      <c r="AG76" s="1583"/>
      <c r="AH76" s="1583"/>
      <c r="AI76" s="320" t="s">
        <v>86</v>
      </c>
      <c r="AJ76" s="1610" t="s">
        <v>308</v>
      </c>
      <c r="AK76" s="1583"/>
      <c r="AL76" s="1583"/>
      <c r="AM76" s="1583"/>
      <c r="AN76" s="1583"/>
      <c r="AO76" s="1583"/>
      <c r="AP76" s="321">
        <v>2485200</v>
      </c>
      <c r="AQ76" s="322">
        <v>0</v>
      </c>
      <c r="AR76" s="321">
        <v>2000000</v>
      </c>
      <c r="AS76" s="322">
        <v>0</v>
      </c>
      <c r="AT76" s="322">
        <v>0</v>
      </c>
      <c r="AU76" s="322">
        <v>0</v>
      </c>
      <c r="AV76" s="322">
        <v>0</v>
      </c>
      <c r="AW76" s="322">
        <v>0</v>
      </c>
      <c r="AX76" s="322">
        <v>0</v>
      </c>
      <c r="AY76" s="322">
        <v>0</v>
      </c>
      <c r="AZ76" s="322">
        <v>0</v>
      </c>
      <c r="BA76" s="322">
        <v>0</v>
      </c>
      <c r="BB76" s="322">
        <v>0</v>
      </c>
    </row>
    <row r="77" spans="1:54" ht="15" customHeight="1" x14ac:dyDescent="0.25">
      <c r="A77" s="1608" t="s">
        <v>35</v>
      </c>
      <c r="B77" s="1583"/>
      <c r="C77" s="1608" t="s">
        <v>315</v>
      </c>
      <c r="D77" s="1583"/>
      <c r="E77" s="1608" t="s">
        <v>313</v>
      </c>
      <c r="F77" s="1583"/>
      <c r="G77" s="1608" t="s">
        <v>322</v>
      </c>
      <c r="H77" s="1583"/>
      <c r="I77" s="1608" t="s">
        <v>328</v>
      </c>
      <c r="J77" s="1583"/>
      <c r="K77" s="1583"/>
      <c r="L77" s="1608" t="s">
        <v>329</v>
      </c>
      <c r="M77" s="1583"/>
      <c r="N77" s="1583"/>
      <c r="O77" s="1608"/>
      <c r="P77" s="1583"/>
      <c r="Q77" s="1608"/>
      <c r="R77" s="1583"/>
      <c r="S77" s="1609" t="s">
        <v>66</v>
      </c>
      <c r="T77" s="1583"/>
      <c r="U77" s="1583"/>
      <c r="V77" s="1583"/>
      <c r="W77" s="1583"/>
      <c r="X77" s="1583"/>
      <c r="Y77" s="1583"/>
      <c r="Z77" s="1583"/>
      <c r="AA77" s="1608" t="s">
        <v>306</v>
      </c>
      <c r="AB77" s="1583"/>
      <c r="AC77" s="1583"/>
      <c r="AD77" s="1583"/>
      <c r="AE77" s="1583"/>
      <c r="AF77" s="1608" t="s">
        <v>307</v>
      </c>
      <c r="AG77" s="1583"/>
      <c r="AH77" s="1583"/>
      <c r="AI77" s="320" t="s">
        <v>86</v>
      </c>
      <c r="AJ77" s="1610" t="s">
        <v>308</v>
      </c>
      <c r="AK77" s="1583"/>
      <c r="AL77" s="1583"/>
      <c r="AM77" s="1583"/>
      <c r="AN77" s="1583"/>
      <c r="AO77" s="1583"/>
      <c r="AP77" s="321">
        <v>600000</v>
      </c>
      <c r="AQ77" s="322">
        <v>0</v>
      </c>
      <c r="AR77" s="321">
        <v>600000</v>
      </c>
      <c r="AS77" s="322">
        <v>0</v>
      </c>
      <c r="AT77" s="322">
        <v>0</v>
      </c>
      <c r="AU77" s="322">
        <v>0</v>
      </c>
      <c r="AV77" s="322">
        <v>0</v>
      </c>
      <c r="AW77" s="322">
        <v>0</v>
      </c>
      <c r="AX77" s="322">
        <v>0</v>
      </c>
      <c r="AY77" s="322">
        <v>0</v>
      </c>
      <c r="AZ77" s="322">
        <v>0</v>
      </c>
      <c r="BA77" s="322">
        <v>0</v>
      </c>
      <c r="BB77" s="322">
        <v>0</v>
      </c>
    </row>
    <row r="78" spans="1:54" x14ac:dyDescent="0.25">
      <c r="A78" s="1603" t="s">
        <v>35</v>
      </c>
      <c r="B78" s="1583"/>
      <c r="C78" s="1603" t="s">
        <v>315</v>
      </c>
      <c r="D78" s="1583"/>
      <c r="E78" s="1603" t="s">
        <v>313</v>
      </c>
      <c r="F78" s="1583"/>
      <c r="G78" s="1603" t="s">
        <v>322</v>
      </c>
      <c r="H78" s="1583"/>
      <c r="I78" s="1603" t="s">
        <v>330</v>
      </c>
      <c r="J78" s="1583"/>
      <c r="K78" s="1583"/>
      <c r="L78" s="1603"/>
      <c r="M78" s="1583"/>
      <c r="N78" s="1583"/>
      <c r="O78" s="1603"/>
      <c r="P78" s="1583"/>
      <c r="Q78" s="1603"/>
      <c r="R78" s="1583"/>
      <c r="S78" s="1605" t="s">
        <v>237</v>
      </c>
      <c r="T78" s="1583"/>
      <c r="U78" s="1583"/>
      <c r="V78" s="1583"/>
      <c r="W78" s="1583"/>
      <c r="X78" s="1583"/>
      <c r="Y78" s="1583"/>
      <c r="Z78" s="1583"/>
      <c r="AA78" s="1603" t="s">
        <v>306</v>
      </c>
      <c r="AB78" s="1583"/>
      <c r="AC78" s="1583"/>
      <c r="AD78" s="1583"/>
      <c r="AE78" s="1583"/>
      <c r="AF78" s="1603" t="s">
        <v>307</v>
      </c>
      <c r="AG78" s="1583"/>
      <c r="AH78" s="1583"/>
      <c r="AI78" s="317" t="s">
        <v>86</v>
      </c>
      <c r="AJ78" s="1604" t="s">
        <v>308</v>
      </c>
      <c r="AK78" s="1583"/>
      <c r="AL78" s="1583"/>
      <c r="AM78" s="1583"/>
      <c r="AN78" s="1583"/>
      <c r="AO78" s="1583"/>
      <c r="AP78" s="318">
        <v>2000000</v>
      </c>
      <c r="AQ78" s="319">
        <v>0</v>
      </c>
      <c r="AR78" s="318">
        <v>2000000</v>
      </c>
      <c r="AS78" s="319">
        <v>0</v>
      </c>
      <c r="AT78" s="319">
        <v>0</v>
      </c>
      <c r="AU78" s="319">
        <v>0</v>
      </c>
      <c r="AV78" s="319">
        <v>0</v>
      </c>
      <c r="AW78" s="319">
        <v>0</v>
      </c>
      <c r="AX78" s="319">
        <v>0</v>
      </c>
      <c r="AY78" s="319">
        <v>0</v>
      </c>
      <c r="AZ78" s="319">
        <v>0</v>
      </c>
      <c r="BA78" s="319">
        <v>0</v>
      </c>
      <c r="BB78" s="319">
        <v>0</v>
      </c>
    </row>
    <row r="79" spans="1:54" ht="15" customHeight="1" x14ac:dyDescent="0.25">
      <c r="A79" s="1608" t="s">
        <v>35</v>
      </c>
      <c r="B79" s="1583"/>
      <c r="C79" s="1608" t="s">
        <v>315</v>
      </c>
      <c r="D79" s="1583"/>
      <c r="E79" s="1608" t="s">
        <v>313</v>
      </c>
      <c r="F79" s="1583"/>
      <c r="G79" s="1608" t="s">
        <v>322</v>
      </c>
      <c r="H79" s="1583"/>
      <c r="I79" s="1608" t="s">
        <v>330</v>
      </c>
      <c r="J79" s="1583"/>
      <c r="K79" s="1583"/>
      <c r="L79" s="1608" t="s">
        <v>312</v>
      </c>
      <c r="M79" s="1583"/>
      <c r="N79" s="1583"/>
      <c r="O79" s="1608"/>
      <c r="P79" s="1583"/>
      <c r="Q79" s="1608"/>
      <c r="R79" s="1583"/>
      <c r="S79" s="1609" t="s">
        <v>67</v>
      </c>
      <c r="T79" s="1583"/>
      <c r="U79" s="1583"/>
      <c r="V79" s="1583"/>
      <c r="W79" s="1583"/>
      <c r="X79" s="1583"/>
      <c r="Y79" s="1583"/>
      <c r="Z79" s="1583"/>
      <c r="AA79" s="1608" t="s">
        <v>306</v>
      </c>
      <c r="AB79" s="1583"/>
      <c r="AC79" s="1583"/>
      <c r="AD79" s="1583"/>
      <c r="AE79" s="1583"/>
      <c r="AF79" s="1608" t="s">
        <v>307</v>
      </c>
      <c r="AG79" s="1583"/>
      <c r="AH79" s="1583"/>
      <c r="AI79" s="320" t="s">
        <v>86</v>
      </c>
      <c r="AJ79" s="1610" t="s">
        <v>308</v>
      </c>
      <c r="AK79" s="1583"/>
      <c r="AL79" s="1583"/>
      <c r="AM79" s="1583"/>
      <c r="AN79" s="1583"/>
      <c r="AO79" s="1583"/>
      <c r="AP79" s="321">
        <v>1000000</v>
      </c>
      <c r="AQ79" s="322">
        <v>0</v>
      </c>
      <c r="AR79" s="321">
        <v>1000000</v>
      </c>
      <c r="AS79" s="322">
        <v>0</v>
      </c>
      <c r="AT79" s="322">
        <v>0</v>
      </c>
      <c r="AU79" s="322">
        <v>0</v>
      </c>
      <c r="AV79" s="322">
        <v>0</v>
      </c>
      <c r="AW79" s="322">
        <v>0</v>
      </c>
      <c r="AX79" s="322">
        <v>0</v>
      </c>
      <c r="AY79" s="322">
        <v>0</v>
      </c>
      <c r="AZ79" s="322">
        <v>0</v>
      </c>
      <c r="BA79" s="322">
        <v>0</v>
      </c>
      <c r="BB79" s="322">
        <v>0</v>
      </c>
    </row>
    <row r="80" spans="1:54" ht="15" customHeight="1" x14ac:dyDescent="0.25">
      <c r="A80" s="1608" t="s">
        <v>35</v>
      </c>
      <c r="B80" s="1583"/>
      <c r="C80" s="1608" t="s">
        <v>315</v>
      </c>
      <c r="D80" s="1583"/>
      <c r="E80" s="1608" t="s">
        <v>313</v>
      </c>
      <c r="F80" s="1583"/>
      <c r="G80" s="1608" t="s">
        <v>322</v>
      </c>
      <c r="H80" s="1583"/>
      <c r="I80" s="1608" t="s">
        <v>330</v>
      </c>
      <c r="J80" s="1583"/>
      <c r="K80" s="1583"/>
      <c r="L80" s="1608" t="s">
        <v>315</v>
      </c>
      <c r="M80" s="1583"/>
      <c r="N80" s="1583"/>
      <c r="O80" s="1608"/>
      <c r="P80" s="1583"/>
      <c r="Q80" s="1608"/>
      <c r="R80" s="1583"/>
      <c r="S80" s="1609" t="s">
        <v>68</v>
      </c>
      <c r="T80" s="1583"/>
      <c r="U80" s="1583"/>
      <c r="V80" s="1583"/>
      <c r="W80" s="1583"/>
      <c r="X80" s="1583"/>
      <c r="Y80" s="1583"/>
      <c r="Z80" s="1583"/>
      <c r="AA80" s="1608" t="s">
        <v>306</v>
      </c>
      <c r="AB80" s="1583"/>
      <c r="AC80" s="1583"/>
      <c r="AD80" s="1583"/>
      <c r="AE80" s="1583"/>
      <c r="AF80" s="1608" t="s">
        <v>307</v>
      </c>
      <c r="AG80" s="1583"/>
      <c r="AH80" s="1583"/>
      <c r="AI80" s="320" t="s">
        <v>86</v>
      </c>
      <c r="AJ80" s="1610" t="s">
        <v>308</v>
      </c>
      <c r="AK80" s="1583"/>
      <c r="AL80" s="1583"/>
      <c r="AM80" s="1583"/>
      <c r="AN80" s="1583"/>
      <c r="AO80" s="1583"/>
      <c r="AP80" s="321">
        <v>1000000</v>
      </c>
      <c r="AQ80" s="322">
        <v>0</v>
      </c>
      <c r="AR80" s="321">
        <v>1000000</v>
      </c>
      <c r="AS80" s="322">
        <v>0</v>
      </c>
      <c r="AT80" s="322">
        <v>0</v>
      </c>
      <c r="AU80" s="322">
        <v>0</v>
      </c>
      <c r="AV80" s="322">
        <v>0</v>
      </c>
      <c r="AW80" s="322">
        <v>0</v>
      </c>
      <c r="AX80" s="322">
        <v>0</v>
      </c>
      <c r="AY80" s="322">
        <v>0</v>
      </c>
      <c r="AZ80" s="322">
        <v>0</v>
      </c>
      <c r="BA80" s="322">
        <v>0</v>
      </c>
      <c r="BB80" s="322">
        <v>0</v>
      </c>
    </row>
    <row r="81" spans="1:54" ht="24.75" customHeight="1" x14ac:dyDescent="0.25">
      <c r="A81" s="1608" t="s">
        <v>35</v>
      </c>
      <c r="B81" s="1583"/>
      <c r="C81" s="1608" t="s">
        <v>315</v>
      </c>
      <c r="D81" s="1583"/>
      <c r="E81" s="1608" t="s">
        <v>313</v>
      </c>
      <c r="F81" s="1583"/>
      <c r="G81" s="1608" t="s">
        <v>316</v>
      </c>
      <c r="H81" s="1583"/>
      <c r="I81" s="1608"/>
      <c r="J81" s="1583"/>
      <c r="K81" s="1583"/>
      <c r="L81" s="1608"/>
      <c r="M81" s="1583"/>
      <c r="N81" s="1583"/>
      <c r="O81" s="1608"/>
      <c r="P81" s="1583"/>
      <c r="Q81" s="1608"/>
      <c r="R81" s="1583"/>
      <c r="S81" s="1609" t="s">
        <v>239</v>
      </c>
      <c r="T81" s="1583"/>
      <c r="U81" s="1583"/>
      <c r="V81" s="1583"/>
      <c r="W81" s="1583"/>
      <c r="X81" s="1583"/>
      <c r="Y81" s="1583"/>
      <c r="Z81" s="1583"/>
      <c r="AA81" s="1608" t="s">
        <v>306</v>
      </c>
      <c r="AB81" s="1583"/>
      <c r="AC81" s="1583"/>
      <c r="AD81" s="1583"/>
      <c r="AE81" s="1583"/>
      <c r="AF81" s="1608" t="s">
        <v>307</v>
      </c>
      <c r="AG81" s="1583"/>
      <c r="AH81" s="1583"/>
      <c r="AI81" s="320" t="s">
        <v>86</v>
      </c>
      <c r="AJ81" s="1610" t="s">
        <v>308</v>
      </c>
      <c r="AK81" s="1583"/>
      <c r="AL81" s="1583"/>
      <c r="AM81" s="1583"/>
      <c r="AN81" s="1583"/>
      <c r="AO81" s="1583"/>
      <c r="AP81" s="321">
        <v>13975090851</v>
      </c>
      <c r="AQ81" s="321">
        <v>1340753310</v>
      </c>
      <c r="AR81" s="321">
        <v>132584809.95999999</v>
      </c>
      <c r="AS81" s="321">
        <v>-145000000</v>
      </c>
      <c r="AT81" s="321">
        <v>2247039816.8899999</v>
      </c>
      <c r="AU81" s="321">
        <v>-906286506.88999999</v>
      </c>
      <c r="AV81" s="321">
        <v>3710799078.6100001</v>
      </c>
      <c r="AW81" s="321">
        <v>-1463759261.72</v>
      </c>
      <c r="AX81" s="321">
        <v>1817081463.55</v>
      </c>
      <c r="AY81" s="321">
        <v>1893717615.0599999</v>
      </c>
      <c r="AZ81" s="321">
        <v>1817081463.55</v>
      </c>
      <c r="BA81" s="322">
        <v>0</v>
      </c>
      <c r="BB81" s="321">
        <v>16087937</v>
      </c>
    </row>
    <row r="82" spans="1:54" ht="15" customHeight="1" x14ac:dyDescent="0.25">
      <c r="A82" s="1603" t="s">
        <v>35</v>
      </c>
      <c r="B82" s="1583"/>
      <c r="C82" s="1603" t="s">
        <v>315</v>
      </c>
      <c r="D82" s="1583"/>
      <c r="E82" s="1603" t="s">
        <v>313</v>
      </c>
      <c r="F82" s="1583"/>
      <c r="G82" s="1603" t="s">
        <v>316</v>
      </c>
      <c r="H82" s="1583"/>
      <c r="I82" s="1603"/>
      <c r="J82" s="1583"/>
      <c r="K82" s="1583"/>
      <c r="L82" s="1603"/>
      <c r="M82" s="1583"/>
      <c r="N82" s="1583"/>
      <c r="O82" s="1603"/>
      <c r="P82" s="1583"/>
      <c r="Q82" s="1603"/>
      <c r="R82" s="1583"/>
      <c r="S82" s="1605" t="s">
        <v>239</v>
      </c>
      <c r="T82" s="1583"/>
      <c r="U82" s="1583"/>
      <c r="V82" s="1583"/>
      <c r="W82" s="1583"/>
      <c r="X82" s="1583"/>
      <c r="Y82" s="1583"/>
      <c r="Z82" s="1583"/>
      <c r="AA82" s="1603" t="s">
        <v>306</v>
      </c>
      <c r="AB82" s="1583"/>
      <c r="AC82" s="1583"/>
      <c r="AD82" s="1583"/>
      <c r="AE82" s="1583"/>
      <c r="AF82" s="1603" t="s">
        <v>307</v>
      </c>
      <c r="AG82" s="1583"/>
      <c r="AH82" s="1583"/>
      <c r="AI82" s="317" t="s">
        <v>336</v>
      </c>
      <c r="AJ82" s="1604" t="s">
        <v>354</v>
      </c>
      <c r="AK82" s="1583"/>
      <c r="AL82" s="1583"/>
      <c r="AM82" s="1583"/>
      <c r="AN82" s="1583"/>
      <c r="AO82" s="1583"/>
      <c r="AP82" s="318">
        <v>3909093318</v>
      </c>
      <c r="AQ82" s="318">
        <v>325764661</v>
      </c>
      <c r="AR82" s="318">
        <v>15282563.07</v>
      </c>
      <c r="AS82" s="319">
        <v>0</v>
      </c>
      <c r="AT82" s="318">
        <v>1438372058.04</v>
      </c>
      <c r="AU82" s="318">
        <v>-1112607397.04</v>
      </c>
      <c r="AV82" s="318">
        <v>1134694950.54</v>
      </c>
      <c r="AW82" s="318">
        <v>303677107.5</v>
      </c>
      <c r="AX82" s="318">
        <v>553523473.5</v>
      </c>
      <c r="AY82" s="318">
        <v>581171477.03999996</v>
      </c>
      <c r="AZ82" s="318">
        <v>553523473.5</v>
      </c>
      <c r="BA82" s="319">
        <v>0</v>
      </c>
      <c r="BB82" s="318">
        <v>1153530</v>
      </c>
    </row>
    <row r="83" spans="1:54" ht="15" customHeight="1" x14ac:dyDescent="0.25">
      <c r="A83" s="1603" t="s">
        <v>35</v>
      </c>
      <c r="B83" s="1583"/>
      <c r="C83" s="1603" t="s">
        <v>315</v>
      </c>
      <c r="D83" s="1583"/>
      <c r="E83" s="1603" t="s">
        <v>313</v>
      </c>
      <c r="F83" s="1583"/>
      <c r="G83" s="1603" t="s">
        <v>316</v>
      </c>
      <c r="H83" s="1583"/>
      <c r="I83" s="1603" t="s">
        <v>312</v>
      </c>
      <c r="J83" s="1583"/>
      <c r="K83" s="1583"/>
      <c r="L83" s="1603"/>
      <c r="M83" s="1583"/>
      <c r="N83" s="1583"/>
      <c r="O83" s="1603"/>
      <c r="P83" s="1583"/>
      <c r="Q83" s="1603"/>
      <c r="R83" s="1583"/>
      <c r="S83" s="1605" t="s">
        <v>242</v>
      </c>
      <c r="T83" s="1583"/>
      <c r="U83" s="1583"/>
      <c r="V83" s="1583"/>
      <c r="W83" s="1583"/>
      <c r="X83" s="1583"/>
      <c r="Y83" s="1583"/>
      <c r="Z83" s="1583"/>
      <c r="AA83" s="1603" t="s">
        <v>306</v>
      </c>
      <c r="AB83" s="1583"/>
      <c r="AC83" s="1583"/>
      <c r="AD83" s="1583"/>
      <c r="AE83" s="1583"/>
      <c r="AF83" s="1603" t="s">
        <v>307</v>
      </c>
      <c r="AG83" s="1583"/>
      <c r="AH83" s="1583"/>
      <c r="AI83" s="317" t="s">
        <v>86</v>
      </c>
      <c r="AJ83" s="1604" t="s">
        <v>308</v>
      </c>
      <c r="AK83" s="1583"/>
      <c r="AL83" s="1583"/>
      <c r="AM83" s="1583"/>
      <c r="AN83" s="1583"/>
      <c r="AO83" s="1583"/>
      <c r="AP83" s="318">
        <v>1414083404</v>
      </c>
      <c r="AQ83" s="318">
        <v>1191112000</v>
      </c>
      <c r="AR83" s="318">
        <v>7500390.5499999998</v>
      </c>
      <c r="AS83" s="319">
        <v>0</v>
      </c>
      <c r="AT83" s="318">
        <v>1177565760.26</v>
      </c>
      <c r="AU83" s="318">
        <v>13546239.74</v>
      </c>
      <c r="AV83" s="318">
        <v>1173067560.26</v>
      </c>
      <c r="AW83" s="318">
        <v>4498200</v>
      </c>
      <c r="AX83" s="319">
        <v>0</v>
      </c>
      <c r="AY83" s="318">
        <v>1173067560.26</v>
      </c>
      <c r="AZ83" s="319">
        <v>0</v>
      </c>
      <c r="BA83" s="319">
        <v>0</v>
      </c>
      <c r="BB83" s="318">
        <v>400000</v>
      </c>
    </row>
    <row r="84" spans="1:54" ht="15" customHeight="1" x14ac:dyDescent="0.25">
      <c r="A84" s="1603" t="s">
        <v>35</v>
      </c>
      <c r="B84" s="1583"/>
      <c r="C84" s="1603" t="s">
        <v>315</v>
      </c>
      <c r="D84" s="1583"/>
      <c r="E84" s="1603" t="s">
        <v>313</v>
      </c>
      <c r="F84" s="1583"/>
      <c r="G84" s="1603" t="s">
        <v>316</v>
      </c>
      <c r="H84" s="1583"/>
      <c r="I84" s="1603" t="s">
        <v>312</v>
      </c>
      <c r="J84" s="1583"/>
      <c r="K84" s="1583"/>
      <c r="L84" s="1603"/>
      <c r="M84" s="1583"/>
      <c r="N84" s="1583"/>
      <c r="O84" s="1603"/>
      <c r="P84" s="1583"/>
      <c r="Q84" s="1603"/>
      <c r="R84" s="1583"/>
      <c r="S84" s="1605" t="s">
        <v>242</v>
      </c>
      <c r="T84" s="1583"/>
      <c r="U84" s="1583"/>
      <c r="V84" s="1583"/>
      <c r="W84" s="1583"/>
      <c r="X84" s="1583"/>
      <c r="Y84" s="1583"/>
      <c r="Z84" s="1583"/>
      <c r="AA84" s="1603" t="s">
        <v>306</v>
      </c>
      <c r="AB84" s="1583"/>
      <c r="AC84" s="1583"/>
      <c r="AD84" s="1583"/>
      <c r="AE84" s="1583"/>
      <c r="AF84" s="1603" t="s">
        <v>307</v>
      </c>
      <c r="AG84" s="1583"/>
      <c r="AH84" s="1583"/>
      <c r="AI84" s="317" t="s">
        <v>336</v>
      </c>
      <c r="AJ84" s="1604" t="s">
        <v>354</v>
      </c>
      <c r="AK84" s="1583"/>
      <c r="AL84" s="1583"/>
      <c r="AM84" s="1583"/>
      <c r="AN84" s="1583"/>
      <c r="AO84" s="1583"/>
      <c r="AP84" s="318">
        <v>1323900000</v>
      </c>
      <c r="AQ84" s="318">
        <v>266388000</v>
      </c>
      <c r="AR84" s="318">
        <v>980144</v>
      </c>
      <c r="AS84" s="319">
        <v>0</v>
      </c>
      <c r="AT84" s="318">
        <v>1067266212.04</v>
      </c>
      <c r="AU84" s="318">
        <v>-800878212.03999996</v>
      </c>
      <c r="AV84" s="318">
        <v>262274996.03999999</v>
      </c>
      <c r="AW84" s="318">
        <v>804991216</v>
      </c>
      <c r="AX84" s="318">
        <v>46098600</v>
      </c>
      <c r="AY84" s="318">
        <v>216176396.03999999</v>
      </c>
      <c r="AZ84" s="318">
        <v>46098600</v>
      </c>
      <c r="BA84" s="319">
        <v>0</v>
      </c>
      <c r="BB84" s="319">
        <v>0</v>
      </c>
    </row>
    <row r="85" spans="1:54" ht="15" customHeight="1" x14ac:dyDescent="0.25">
      <c r="A85" s="1608" t="s">
        <v>35</v>
      </c>
      <c r="B85" s="1583"/>
      <c r="C85" s="1608" t="s">
        <v>315</v>
      </c>
      <c r="D85" s="1583"/>
      <c r="E85" s="1608" t="s">
        <v>313</v>
      </c>
      <c r="F85" s="1583"/>
      <c r="G85" s="1608" t="s">
        <v>316</v>
      </c>
      <c r="H85" s="1583"/>
      <c r="I85" s="1608" t="s">
        <v>312</v>
      </c>
      <c r="J85" s="1583"/>
      <c r="K85" s="1583"/>
      <c r="L85" s="1608" t="s">
        <v>322</v>
      </c>
      <c r="M85" s="1583"/>
      <c r="N85" s="1583"/>
      <c r="O85" s="1608"/>
      <c r="P85" s="1583"/>
      <c r="Q85" s="1608"/>
      <c r="R85" s="1583"/>
      <c r="S85" s="1609" t="s">
        <v>689</v>
      </c>
      <c r="T85" s="1583"/>
      <c r="U85" s="1583"/>
      <c r="V85" s="1583"/>
      <c r="W85" s="1583"/>
      <c r="X85" s="1583"/>
      <c r="Y85" s="1583"/>
      <c r="Z85" s="1583"/>
      <c r="AA85" s="1608" t="s">
        <v>306</v>
      </c>
      <c r="AB85" s="1583"/>
      <c r="AC85" s="1583"/>
      <c r="AD85" s="1583"/>
      <c r="AE85" s="1583"/>
      <c r="AF85" s="1608" t="s">
        <v>307</v>
      </c>
      <c r="AG85" s="1583"/>
      <c r="AH85" s="1583"/>
      <c r="AI85" s="320" t="s">
        <v>336</v>
      </c>
      <c r="AJ85" s="1610" t="s">
        <v>354</v>
      </c>
      <c r="AK85" s="1583"/>
      <c r="AL85" s="1583"/>
      <c r="AM85" s="1583"/>
      <c r="AN85" s="1583"/>
      <c r="AO85" s="1583"/>
      <c r="AP85" s="322">
        <v>0</v>
      </c>
      <c r="AQ85" s="322">
        <v>0</v>
      </c>
      <c r="AR85" s="322">
        <v>0</v>
      </c>
      <c r="AS85" s="322">
        <v>0</v>
      </c>
      <c r="AT85" s="322">
        <v>0</v>
      </c>
      <c r="AU85" s="322">
        <v>0</v>
      </c>
      <c r="AV85" s="322">
        <v>0</v>
      </c>
      <c r="AW85" s="322">
        <v>0</v>
      </c>
      <c r="AX85" s="322">
        <v>0</v>
      </c>
      <c r="AY85" s="322">
        <v>0</v>
      </c>
      <c r="AZ85" s="322">
        <v>0</v>
      </c>
      <c r="BA85" s="322">
        <v>0</v>
      </c>
      <c r="BB85" s="322">
        <v>0</v>
      </c>
    </row>
    <row r="86" spans="1:54" ht="15" customHeight="1" x14ac:dyDescent="0.25">
      <c r="A86" s="1608" t="s">
        <v>35</v>
      </c>
      <c r="B86" s="1583"/>
      <c r="C86" s="1608" t="s">
        <v>315</v>
      </c>
      <c r="D86" s="1583"/>
      <c r="E86" s="1608" t="s">
        <v>313</v>
      </c>
      <c r="F86" s="1583"/>
      <c r="G86" s="1608" t="s">
        <v>316</v>
      </c>
      <c r="H86" s="1583"/>
      <c r="I86" s="1608" t="s">
        <v>312</v>
      </c>
      <c r="J86" s="1583"/>
      <c r="K86" s="1583"/>
      <c r="L86" s="1608" t="s">
        <v>325</v>
      </c>
      <c r="M86" s="1583"/>
      <c r="N86" s="1583"/>
      <c r="O86" s="1608"/>
      <c r="P86" s="1583"/>
      <c r="Q86" s="1608"/>
      <c r="R86" s="1583"/>
      <c r="S86" s="1609" t="s">
        <v>69</v>
      </c>
      <c r="T86" s="1583"/>
      <c r="U86" s="1583"/>
      <c r="V86" s="1583"/>
      <c r="W86" s="1583"/>
      <c r="X86" s="1583"/>
      <c r="Y86" s="1583"/>
      <c r="Z86" s="1583"/>
      <c r="AA86" s="1608" t="s">
        <v>306</v>
      </c>
      <c r="AB86" s="1583"/>
      <c r="AC86" s="1583"/>
      <c r="AD86" s="1583"/>
      <c r="AE86" s="1583"/>
      <c r="AF86" s="1608" t="s">
        <v>307</v>
      </c>
      <c r="AG86" s="1583"/>
      <c r="AH86" s="1583"/>
      <c r="AI86" s="320" t="s">
        <v>86</v>
      </c>
      <c r="AJ86" s="1610" t="s">
        <v>308</v>
      </c>
      <c r="AK86" s="1583"/>
      <c r="AL86" s="1583"/>
      <c r="AM86" s="1583"/>
      <c r="AN86" s="1583"/>
      <c r="AO86" s="1583"/>
      <c r="AP86" s="321">
        <v>17000000</v>
      </c>
      <c r="AQ86" s="321">
        <v>9500000</v>
      </c>
      <c r="AR86" s="321">
        <v>7500000</v>
      </c>
      <c r="AS86" s="322">
        <v>0</v>
      </c>
      <c r="AT86" s="322">
        <v>0</v>
      </c>
      <c r="AU86" s="321">
        <v>9500000</v>
      </c>
      <c r="AV86" s="322">
        <v>0</v>
      </c>
      <c r="AW86" s="322">
        <v>0</v>
      </c>
      <c r="AX86" s="322">
        <v>0</v>
      </c>
      <c r="AY86" s="322">
        <v>0</v>
      </c>
      <c r="AZ86" s="322">
        <v>0</v>
      </c>
      <c r="BA86" s="322">
        <v>0</v>
      </c>
      <c r="BB86" s="321">
        <v>400000</v>
      </c>
    </row>
    <row r="87" spans="1:54" x14ac:dyDescent="0.25">
      <c r="A87" s="1608" t="s">
        <v>35</v>
      </c>
      <c r="B87" s="1583"/>
      <c r="C87" s="1608" t="s">
        <v>315</v>
      </c>
      <c r="D87" s="1583"/>
      <c r="E87" s="1608" t="s">
        <v>313</v>
      </c>
      <c r="F87" s="1583"/>
      <c r="G87" s="1608" t="s">
        <v>316</v>
      </c>
      <c r="H87" s="1583"/>
      <c r="I87" s="1608" t="s">
        <v>312</v>
      </c>
      <c r="J87" s="1583"/>
      <c r="K87" s="1583"/>
      <c r="L87" s="1608" t="s">
        <v>325</v>
      </c>
      <c r="M87" s="1583"/>
      <c r="N87" s="1583"/>
      <c r="O87" s="1608"/>
      <c r="P87" s="1583"/>
      <c r="Q87" s="1608"/>
      <c r="R87" s="1583"/>
      <c r="S87" s="1609" t="s">
        <v>69</v>
      </c>
      <c r="T87" s="1583"/>
      <c r="U87" s="1583"/>
      <c r="V87" s="1583"/>
      <c r="W87" s="1583"/>
      <c r="X87" s="1583"/>
      <c r="Y87" s="1583"/>
      <c r="Z87" s="1583"/>
      <c r="AA87" s="1608" t="s">
        <v>306</v>
      </c>
      <c r="AB87" s="1583"/>
      <c r="AC87" s="1583"/>
      <c r="AD87" s="1583"/>
      <c r="AE87" s="1583"/>
      <c r="AF87" s="1608" t="s">
        <v>307</v>
      </c>
      <c r="AG87" s="1583"/>
      <c r="AH87" s="1583"/>
      <c r="AI87" s="320" t="s">
        <v>336</v>
      </c>
      <c r="AJ87" s="1610" t="s">
        <v>354</v>
      </c>
      <c r="AK87" s="1583"/>
      <c r="AL87" s="1583"/>
      <c r="AM87" s="1583"/>
      <c r="AN87" s="1583"/>
      <c r="AO87" s="1583"/>
      <c r="AP87" s="321">
        <v>369300000</v>
      </c>
      <c r="AQ87" s="322">
        <v>0</v>
      </c>
      <c r="AR87" s="321">
        <v>980000</v>
      </c>
      <c r="AS87" s="322">
        <v>0</v>
      </c>
      <c r="AT87" s="321">
        <v>367605651</v>
      </c>
      <c r="AU87" s="321">
        <v>-367605651</v>
      </c>
      <c r="AV87" s="322">
        <v>0</v>
      </c>
      <c r="AW87" s="321">
        <v>367605651</v>
      </c>
      <c r="AX87" s="322">
        <v>0</v>
      </c>
      <c r="AY87" s="322">
        <v>0</v>
      </c>
      <c r="AZ87" s="322">
        <v>0</v>
      </c>
      <c r="BA87" s="322">
        <v>0</v>
      </c>
      <c r="BB87" s="322">
        <v>0</v>
      </c>
    </row>
    <row r="88" spans="1:54" x14ac:dyDescent="0.25">
      <c r="A88" s="1608" t="s">
        <v>35</v>
      </c>
      <c r="B88" s="1583"/>
      <c r="C88" s="1608" t="s">
        <v>315</v>
      </c>
      <c r="D88" s="1583"/>
      <c r="E88" s="1608" t="s">
        <v>313</v>
      </c>
      <c r="F88" s="1583"/>
      <c r="G88" s="1608" t="s">
        <v>316</v>
      </c>
      <c r="H88" s="1583"/>
      <c r="I88" s="1608" t="s">
        <v>312</v>
      </c>
      <c r="J88" s="1583"/>
      <c r="K88" s="1583"/>
      <c r="L88" s="1608" t="s">
        <v>327</v>
      </c>
      <c r="M88" s="1583"/>
      <c r="N88" s="1583"/>
      <c r="O88" s="1608"/>
      <c r="P88" s="1583"/>
      <c r="Q88" s="1608"/>
      <c r="R88" s="1583"/>
      <c r="S88" s="1609" t="s">
        <v>70</v>
      </c>
      <c r="T88" s="1583"/>
      <c r="U88" s="1583"/>
      <c r="V88" s="1583"/>
      <c r="W88" s="1583"/>
      <c r="X88" s="1583"/>
      <c r="Y88" s="1583"/>
      <c r="Z88" s="1583"/>
      <c r="AA88" s="1608" t="s">
        <v>306</v>
      </c>
      <c r="AB88" s="1583"/>
      <c r="AC88" s="1583"/>
      <c r="AD88" s="1583"/>
      <c r="AE88" s="1583"/>
      <c r="AF88" s="1608" t="s">
        <v>307</v>
      </c>
      <c r="AG88" s="1583"/>
      <c r="AH88" s="1583"/>
      <c r="AI88" s="320" t="s">
        <v>86</v>
      </c>
      <c r="AJ88" s="1610" t="s">
        <v>308</v>
      </c>
      <c r="AK88" s="1583"/>
      <c r="AL88" s="1583"/>
      <c r="AM88" s="1583"/>
      <c r="AN88" s="1583"/>
      <c r="AO88" s="1583"/>
      <c r="AP88" s="321">
        <v>1397083404</v>
      </c>
      <c r="AQ88" s="321">
        <v>1181612000</v>
      </c>
      <c r="AR88" s="322">
        <v>390.55</v>
      </c>
      <c r="AS88" s="322">
        <v>0</v>
      </c>
      <c r="AT88" s="321">
        <v>1177565760.26</v>
      </c>
      <c r="AU88" s="321">
        <v>4046239.74</v>
      </c>
      <c r="AV88" s="321">
        <v>1173067560.26</v>
      </c>
      <c r="AW88" s="321">
        <v>4498200</v>
      </c>
      <c r="AX88" s="322">
        <v>0</v>
      </c>
      <c r="AY88" s="321">
        <v>1173067560.26</v>
      </c>
      <c r="AZ88" s="322">
        <v>0</v>
      </c>
      <c r="BA88" s="322">
        <v>0</v>
      </c>
      <c r="BB88" s="322">
        <v>0</v>
      </c>
    </row>
    <row r="89" spans="1:54" x14ac:dyDescent="0.25">
      <c r="A89" s="1608" t="s">
        <v>35</v>
      </c>
      <c r="B89" s="1583"/>
      <c r="C89" s="1608" t="s">
        <v>315</v>
      </c>
      <c r="D89" s="1583"/>
      <c r="E89" s="1608" t="s">
        <v>313</v>
      </c>
      <c r="F89" s="1583"/>
      <c r="G89" s="1608" t="s">
        <v>316</v>
      </c>
      <c r="H89" s="1583"/>
      <c r="I89" s="1608" t="s">
        <v>312</v>
      </c>
      <c r="J89" s="1583"/>
      <c r="K89" s="1583"/>
      <c r="L89" s="1608" t="s">
        <v>327</v>
      </c>
      <c r="M89" s="1583"/>
      <c r="N89" s="1583"/>
      <c r="O89" s="1608"/>
      <c r="P89" s="1583"/>
      <c r="Q89" s="1608"/>
      <c r="R89" s="1583"/>
      <c r="S89" s="1609" t="s">
        <v>70</v>
      </c>
      <c r="T89" s="1583"/>
      <c r="U89" s="1583"/>
      <c r="V89" s="1583"/>
      <c r="W89" s="1583"/>
      <c r="X89" s="1583"/>
      <c r="Y89" s="1583"/>
      <c r="Z89" s="1583"/>
      <c r="AA89" s="1608" t="s">
        <v>306</v>
      </c>
      <c r="AB89" s="1583"/>
      <c r="AC89" s="1583"/>
      <c r="AD89" s="1583"/>
      <c r="AE89" s="1583"/>
      <c r="AF89" s="1608" t="s">
        <v>307</v>
      </c>
      <c r="AG89" s="1583"/>
      <c r="AH89" s="1583"/>
      <c r="AI89" s="320" t="s">
        <v>336</v>
      </c>
      <c r="AJ89" s="1610" t="s">
        <v>354</v>
      </c>
      <c r="AK89" s="1583"/>
      <c r="AL89" s="1583"/>
      <c r="AM89" s="1583"/>
      <c r="AN89" s="1583"/>
      <c r="AO89" s="1583"/>
      <c r="AP89" s="321">
        <v>954600000</v>
      </c>
      <c r="AQ89" s="321">
        <v>266388000</v>
      </c>
      <c r="AR89" s="322">
        <v>144</v>
      </c>
      <c r="AS89" s="322">
        <v>0</v>
      </c>
      <c r="AT89" s="321">
        <v>699660561.03999996</v>
      </c>
      <c r="AU89" s="321">
        <v>-433272561.04000002</v>
      </c>
      <c r="AV89" s="321">
        <v>262274996.03999999</v>
      </c>
      <c r="AW89" s="321">
        <v>437385565</v>
      </c>
      <c r="AX89" s="321">
        <v>46098600</v>
      </c>
      <c r="AY89" s="321">
        <v>216176396.03999999</v>
      </c>
      <c r="AZ89" s="321">
        <v>46098600</v>
      </c>
      <c r="BA89" s="322">
        <v>0</v>
      </c>
      <c r="BB89" s="322">
        <v>0</v>
      </c>
    </row>
    <row r="90" spans="1:54" ht="15" customHeight="1" x14ac:dyDescent="0.25">
      <c r="A90" s="1608" t="s">
        <v>35</v>
      </c>
      <c r="B90" s="1583"/>
      <c r="C90" s="1608" t="s">
        <v>315</v>
      </c>
      <c r="D90" s="1583"/>
      <c r="E90" s="1608" t="s">
        <v>313</v>
      </c>
      <c r="F90" s="1583"/>
      <c r="G90" s="1608" t="s">
        <v>316</v>
      </c>
      <c r="H90" s="1583"/>
      <c r="I90" s="1608" t="s">
        <v>312</v>
      </c>
      <c r="J90" s="1583"/>
      <c r="K90" s="1583"/>
      <c r="L90" s="1608" t="s">
        <v>44</v>
      </c>
      <c r="M90" s="1583"/>
      <c r="N90" s="1583"/>
      <c r="O90" s="1608"/>
      <c r="P90" s="1583"/>
      <c r="Q90" s="1608"/>
      <c r="R90" s="1583"/>
      <c r="S90" s="1609" t="s">
        <v>810</v>
      </c>
      <c r="T90" s="1583"/>
      <c r="U90" s="1583"/>
      <c r="V90" s="1583"/>
      <c r="W90" s="1583"/>
      <c r="X90" s="1583"/>
      <c r="Y90" s="1583"/>
      <c r="Z90" s="1583"/>
      <c r="AA90" s="1608" t="s">
        <v>306</v>
      </c>
      <c r="AB90" s="1583"/>
      <c r="AC90" s="1583"/>
      <c r="AD90" s="1583"/>
      <c r="AE90" s="1583"/>
      <c r="AF90" s="1608" t="s">
        <v>307</v>
      </c>
      <c r="AG90" s="1583"/>
      <c r="AH90" s="1583"/>
      <c r="AI90" s="320" t="s">
        <v>86</v>
      </c>
      <c r="AJ90" s="1610" t="s">
        <v>308</v>
      </c>
      <c r="AK90" s="1583"/>
      <c r="AL90" s="1583"/>
      <c r="AM90" s="1583"/>
      <c r="AN90" s="1583"/>
      <c r="AO90" s="1583"/>
      <c r="AP90" s="322">
        <v>0</v>
      </c>
      <c r="AQ90" s="322">
        <v>0</v>
      </c>
      <c r="AR90" s="322">
        <v>0</v>
      </c>
      <c r="AS90" s="322">
        <v>0</v>
      </c>
      <c r="AT90" s="322">
        <v>0</v>
      </c>
      <c r="AU90" s="322">
        <v>0</v>
      </c>
      <c r="AV90" s="322">
        <v>0</v>
      </c>
      <c r="AW90" s="322">
        <v>0</v>
      </c>
      <c r="AX90" s="322">
        <v>0</v>
      </c>
      <c r="AY90" s="322">
        <v>0</v>
      </c>
      <c r="AZ90" s="322">
        <v>0</v>
      </c>
      <c r="BA90" s="322">
        <v>0</v>
      </c>
      <c r="BB90" s="322">
        <v>0</v>
      </c>
    </row>
    <row r="91" spans="1:54" ht="15" customHeight="1" x14ac:dyDescent="0.25">
      <c r="A91" s="1608" t="s">
        <v>35</v>
      </c>
      <c r="B91" s="1583"/>
      <c r="C91" s="1608" t="s">
        <v>315</v>
      </c>
      <c r="D91" s="1583"/>
      <c r="E91" s="1608" t="s">
        <v>313</v>
      </c>
      <c r="F91" s="1583"/>
      <c r="G91" s="1608" t="s">
        <v>316</v>
      </c>
      <c r="H91" s="1583"/>
      <c r="I91" s="1608" t="s">
        <v>312</v>
      </c>
      <c r="J91" s="1583"/>
      <c r="K91" s="1583"/>
      <c r="L91" s="1608" t="s">
        <v>44</v>
      </c>
      <c r="M91" s="1583"/>
      <c r="N91" s="1583"/>
      <c r="O91" s="1608"/>
      <c r="P91" s="1583"/>
      <c r="Q91" s="1608"/>
      <c r="R91" s="1583"/>
      <c r="S91" s="1609" t="s">
        <v>810</v>
      </c>
      <c r="T91" s="1583"/>
      <c r="U91" s="1583"/>
      <c r="V91" s="1583"/>
      <c r="W91" s="1583"/>
      <c r="X91" s="1583"/>
      <c r="Y91" s="1583"/>
      <c r="Z91" s="1583"/>
      <c r="AA91" s="1608" t="s">
        <v>306</v>
      </c>
      <c r="AB91" s="1583"/>
      <c r="AC91" s="1583"/>
      <c r="AD91" s="1583"/>
      <c r="AE91" s="1583"/>
      <c r="AF91" s="1608" t="s">
        <v>307</v>
      </c>
      <c r="AG91" s="1583"/>
      <c r="AH91" s="1583"/>
      <c r="AI91" s="320" t="s">
        <v>336</v>
      </c>
      <c r="AJ91" s="1610" t="s">
        <v>354</v>
      </c>
      <c r="AK91" s="1583"/>
      <c r="AL91" s="1583"/>
      <c r="AM91" s="1583"/>
      <c r="AN91" s="1583"/>
      <c r="AO91" s="1583"/>
      <c r="AP91" s="322">
        <v>0</v>
      </c>
      <c r="AQ91" s="322">
        <v>0</v>
      </c>
      <c r="AR91" s="322">
        <v>0</v>
      </c>
      <c r="AS91" s="322">
        <v>0</v>
      </c>
      <c r="AT91" s="322">
        <v>0</v>
      </c>
      <c r="AU91" s="322">
        <v>0</v>
      </c>
      <c r="AV91" s="322">
        <v>0</v>
      </c>
      <c r="AW91" s="322">
        <v>0</v>
      </c>
      <c r="AX91" s="322">
        <v>0</v>
      </c>
      <c r="AY91" s="322">
        <v>0</v>
      </c>
      <c r="AZ91" s="322">
        <v>0</v>
      </c>
      <c r="BA91" s="322">
        <v>0</v>
      </c>
      <c r="BB91" s="322">
        <v>0</v>
      </c>
    </row>
    <row r="92" spans="1:54" ht="15" customHeight="1" x14ac:dyDescent="0.25">
      <c r="A92" s="1603" t="s">
        <v>35</v>
      </c>
      <c r="B92" s="1583"/>
      <c r="C92" s="1603" t="s">
        <v>315</v>
      </c>
      <c r="D92" s="1583"/>
      <c r="E92" s="1603" t="s">
        <v>313</v>
      </c>
      <c r="F92" s="1583"/>
      <c r="G92" s="1603" t="s">
        <v>316</v>
      </c>
      <c r="H92" s="1583"/>
      <c r="I92" s="1603" t="s">
        <v>315</v>
      </c>
      <c r="J92" s="1583"/>
      <c r="K92" s="1583"/>
      <c r="L92" s="1603"/>
      <c r="M92" s="1583"/>
      <c r="N92" s="1583"/>
      <c r="O92" s="1603"/>
      <c r="P92" s="1583"/>
      <c r="Q92" s="1603"/>
      <c r="R92" s="1583"/>
      <c r="S92" s="1605" t="s">
        <v>244</v>
      </c>
      <c r="T92" s="1583"/>
      <c r="U92" s="1583"/>
      <c r="V92" s="1583"/>
      <c r="W92" s="1583"/>
      <c r="X92" s="1583"/>
      <c r="Y92" s="1583"/>
      <c r="Z92" s="1583"/>
      <c r="AA92" s="1603" t="s">
        <v>306</v>
      </c>
      <c r="AB92" s="1583"/>
      <c r="AC92" s="1583"/>
      <c r="AD92" s="1583"/>
      <c r="AE92" s="1583"/>
      <c r="AF92" s="1603" t="s">
        <v>307</v>
      </c>
      <c r="AG92" s="1583"/>
      <c r="AH92" s="1583"/>
      <c r="AI92" s="317" t="s">
        <v>86</v>
      </c>
      <c r="AJ92" s="1604" t="s">
        <v>308</v>
      </c>
      <c r="AK92" s="1583"/>
      <c r="AL92" s="1583"/>
      <c r="AM92" s="1583"/>
      <c r="AN92" s="1583"/>
      <c r="AO92" s="1583"/>
      <c r="AP92" s="318">
        <v>72000000</v>
      </c>
      <c r="AQ92" s="319">
        <v>0</v>
      </c>
      <c r="AR92" s="318">
        <v>4285650</v>
      </c>
      <c r="AS92" s="319">
        <v>0</v>
      </c>
      <c r="AT92" s="318">
        <v>56550000</v>
      </c>
      <c r="AU92" s="318">
        <v>-56550000</v>
      </c>
      <c r="AV92" s="318">
        <v>56550000</v>
      </c>
      <c r="AW92" s="319">
        <v>0</v>
      </c>
      <c r="AX92" s="319">
        <v>0</v>
      </c>
      <c r="AY92" s="318">
        <v>56550000</v>
      </c>
      <c r="AZ92" s="319">
        <v>0</v>
      </c>
      <c r="BA92" s="319">
        <v>0</v>
      </c>
      <c r="BB92" s="318">
        <v>2000000</v>
      </c>
    </row>
    <row r="93" spans="1:54" ht="15" customHeight="1" x14ac:dyDescent="0.25">
      <c r="A93" s="1608" t="s">
        <v>35</v>
      </c>
      <c r="B93" s="1583"/>
      <c r="C93" s="1608" t="s">
        <v>315</v>
      </c>
      <c r="D93" s="1583"/>
      <c r="E93" s="1608" t="s">
        <v>313</v>
      </c>
      <c r="F93" s="1583"/>
      <c r="G93" s="1608" t="s">
        <v>316</v>
      </c>
      <c r="H93" s="1583"/>
      <c r="I93" s="1608" t="s">
        <v>315</v>
      </c>
      <c r="J93" s="1583"/>
      <c r="K93" s="1583"/>
      <c r="L93" s="1608" t="s">
        <v>312</v>
      </c>
      <c r="M93" s="1583"/>
      <c r="N93" s="1583"/>
      <c r="O93" s="1608"/>
      <c r="P93" s="1583"/>
      <c r="Q93" s="1608"/>
      <c r="R93" s="1583"/>
      <c r="S93" s="1609" t="s">
        <v>71</v>
      </c>
      <c r="T93" s="1583"/>
      <c r="U93" s="1583"/>
      <c r="V93" s="1583"/>
      <c r="W93" s="1583"/>
      <c r="X93" s="1583"/>
      <c r="Y93" s="1583"/>
      <c r="Z93" s="1583"/>
      <c r="AA93" s="1608" t="s">
        <v>306</v>
      </c>
      <c r="AB93" s="1583"/>
      <c r="AC93" s="1583"/>
      <c r="AD93" s="1583"/>
      <c r="AE93" s="1583"/>
      <c r="AF93" s="1608" t="s">
        <v>307</v>
      </c>
      <c r="AG93" s="1583"/>
      <c r="AH93" s="1583"/>
      <c r="AI93" s="320" t="s">
        <v>86</v>
      </c>
      <c r="AJ93" s="1610" t="s">
        <v>308</v>
      </c>
      <c r="AK93" s="1583"/>
      <c r="AL93" s="1583"/>
      <c r="AM93" s="1583"/>
      <c r="AN93" s="1583"/>
      <c r="AO93" s="1583"/>
      <c r="AP93" s="321">
        <v>2000000</v>
      </c>
      <c r="AQ93" s="322">
        <v>0</v>
      </c>
      <c r="AR93" s="321">
        <v>2000000</v>
      </c>
      <c r="AS93" s="322">
        <v>0</v>
      </c>
      <c r="AT93" s="322">
        <v>0</v>
      </c>
      <c r="AU93" s="322">
        <v>0</v>
      </c>
      <c r="AV93" s="322">
        <v>0</v>
      </c>
      <c r="AW93" s="322">
        <v>0</v>
      </c>
      <c r="AX93" s="322">
        <v>0</v>
      </c>
      <c r="AY93" s="322">
        <v>0</v>
      </c>
      <c r="AZ93" s="322">
        <v>0</v>
      </c>
      <c r="BA93" s="322">
        <v>0</v>
      </c>
      <c r="BB93" s="321">
        <v>1000000</v>
      </c>
    </row>
    <row r="94" spans="1:54" x14ac:dyDescent="0.25">
      <c r="A94" s="1608" t="s">
        <v>35</v>
      </c>
      <c r="B94" s="1583"/>
      <c r="C94" s="1608" t="s">
        <v>315</v>
      </c>
      <c r="D94" s="1583"/>
      <c r="E94" s="1608" t="s">
        <v>313</v>
      </c>
      <c r="F94" s="1583"/>
      <c r="G94" s="1608" t="s">
        <v>316</v>
      </c>
      <c r="H94" s="1583"/>
      <c r="I94" s="1608" t="s">
        <v>315</v>
      </c>
      <c r="J94" s="1583"/>
      <c r="K94" s="1583"/>
      <c r="L94" s="1608" t="s">
        <v>315</v>
      </c>
      <c r="M94" s="1583"/>
      <c r="N94" s="1583"/>
      <c r="O94" s="1608"/>
      <c r="P94" s="1583"/>
      <c r="Q94" s="1608"/>
      <c r="R94" s="1583"/>
      <c r="S94" s="1609" t="s">
        <v>72</v>
      </c>
      <c r="T94" s="1583"/>
      <c r="U94" s="1583"/>
      <c r="V94" s="1583"/>
      <c r="W94" s="1583"/>
      <c r="X94" s="1583"/>
      <c r="Y94" s="1583"/>
      <c r="Z94" s="1583"/>
      <c r="AA94" s="1608" t="s">
        <v>306</v>
      </c>
      <c r="AB94" s="1583"/>
      <c r="AC94" s="1583"/>
      <c r="AD94" s="1583"/>
      <c r="AE94" s="1583"/>
      <c r="AF94" s="1608" t="s">
        <v>307</v>
      </c>
      <c r="AG94" s="1583"/>
      <c r="AH94" s="1583"/>
      <c r="AI94" s="320" t="s">
        <v>86</v>
      </c>
      <c r="AJ94" s="1610" t="s">
        <v>308</v>
      </c>
      <c r="AK94" s="1583"/>
      <c r="AL94" s="1583"/>
      <c r="AM94" s="1583"/>
      <c r="AN94" s="1583"/>
      <c r="AO94" s="1583"/>
      <c r="AP94" s="321">
        <v>70000000</v>
      </c>
      <c r="AQ94" s="322">
        <v>0</v>
      </c>
      <c r="AR94" s="321">
        <v>2285650</v>
      </c>
      <c r="AS94" s="322">
        <v>0</v>
      </c>
      <c r="AT94" s="321">
        <v>56550000</v>
      </c>
      <c r="AU94" s="321">
        <v>-56550000</v>
      </c>
      <c r="AV94" s="321">
        <v>56550000</v>
      </c>
      <c r="AW94" s="322">
        <v>0</v>
      </c>
      <c r="AX94" s="322">
        <v>0</v>
      </c>
      <c r="AY94" s="321">
        <v>56550000</v>
      </c>
      <c r="AZ94" s="322">
        <v>0</v>
      </c>
      <c r="BA94" s="322">
        <v>0</v>
      </c>
      <c r="BB94" s="321">
        <v>1000000</v>
      </c>
    </row>
    <row r="95" spans="1:54" ht="15" customHeight="1" x14ac:dyDescent="0.25">
      <c r="A95" s="1603" t="s">
        <v>35</v>
      </c>
      <c r="B95" s="1583"/>
      <c r="C95" s="1603" t="s">
        <v>315</v>
      </c>
      <c r="D95" s="1583"/>
      <c r="E95" s="1603" t="s">
        <v>313</v>
      </c>
      <c r="F95" s="1583"/>
      <c r="G95" s="1603" t="s">
        <v>316</v>
      </c>
      <c r="H95" s="1583"/>
      <c r="I95" s="1603" t="s">
        <v>316</v>
      </c>
      <c r="J95" s="1583"/>
      <c r="K95" s="1583"/>
      <c r="L95" s="1603"/>
      <c r="M95" s="1583"/>
      <c r="N95" s="1583"/>
      <c r="O95" s="1603"/>
      <c r="P95" s="1583"/>
      <c r="Q95" s="1603"/>
      <c r="R95" s="1583"/>
      <c r="S95" s="1605" t="s">
        <v>246</v>
      </c>
      <c r="T95" s="1583"/>
      <c r="U95" s="1583"/>
      <c r="V95" s="1583"/>
      <c r="W95" s="1583"/>
      <c r="X95" s="1583"/>
      <c r="Y95" s="1583"/>
      <c r="Z95" s="1583"/>
      <c r="AA95" s="1603" t="s">
        <v>306</v>
      </c>
      <c r="AB95" s="1583"/>
      <c r="AC95" s="1583"/>
      <c r="AD95" s="1583"/>
      <c r="AE95" s="1583"/>
      <c r="AF95" s="1603" t="s">
        <v>307</v>
      </c>
      <c r="AG95" s="1583"/>
      <c r="AH95" s="1583"/>
      <c r="AI95" s="317" t="s">
        <v>86</v>
      </c>
      <c r="AJ95" s="1604" t="s">
        <v>308</v>
      </c>
      <c r="AK95" s="1583"/>
      <c r="AL95" s="1583"/>
      <c r="AM95" s="1583"/>
      <c r="AN95" s="1583"/>
      <c r="AO95" s="1583"/>
      <c r="AP95" s="318">
        <v>379633674</v>
      </c>
      <c r="AQ95" s="318">
        <v>147639751</v>
      </c>
      <c r="AR95" s="318">
        <v>11936379</v>
      </c>
      <c r="AS95" s="319">
        <v>0</v>
      </c>
      <c r="AT95" s="318">
        <v>136223877</v>
      </c>
      <c r="AU95" s="318">
        <v>11415874</v>
      </c>
      <c r="AV95" s="318">
        <v>165510640</v>
      </c>
      <c r="AW95" s="318">
        <v>-29286763</v>
      </c>
      <c r="AX95" s="318">
        <v>65665523</v>
      </c>
      <c r="AY95" s="318">
        <v>99845117</v>
      </c>
      <c r="AZ95" s="318">
        <v>65665523</v>
      </c>
      <c r="BA95" s="319">
        <v>0</v>
      </c>
      <c r="BB95" s="318">
        <v>4550000</v>
      </c>
    </row>
    <row r="96" spans="1:54" ht="15" customHeight="1" x14ac:dyDescent="0.25">
      <c r="A96" s="1603" t="s">
        <v>35</v>
      </c>
      <c r="B96" s="1583"/>
      <c r="C96" s="1603" t="s">
        <v>315</v>
      </c>
      <c r="D96" s="1583"/>
      <c r="E96" s="1603" t="s">
        <v>313</v>
      </c>
      <c r="F96" s="1583"/>
      <c r="G96" s="1603" t="s">
        <v>316</v>
      </c>
      <c r="H96" s="1583"/>
      <c r="I96" s="1603" t="s">
        <v>316</v>
      </c>
      <c r="J96" s="1583"/>
      <c r="K96" s="1583"/>
      <c r="L96" s="1603"/>
      <c r="M96" s="1583"/>
      <c r="N96" s="1583"/>
      <c r="O96" s="1603"/>
      <c r="P96" s="1583"/>
      <c r="Q96" s="1603"/>
      <c r="R96" s="1583"/>
      <c r="S96" s="1605" t="s">
        <v>246</v>
      </c>
      <c r="T96" s="1583"/>
      <c r="U96" s="1583"/>
      <c r="V96" s="1583"/>
      <c r="W96" s="1583"/>
      <c r="X96" s="1583"/>
      <c r="Y96" s="1583"/>
      <c r="Z96" s="1583"/>
      <c r="AA96" s="1603" t="s">
        <v>306</v>
      </c>
      <c r="AB96" s="1583"/>
      <c r="AC96" s="1583"/>
      <c r="AD96" s="1583"/>
      <c r="AE96" s="1583"/>
      <c r="AF96" s="1603" t="s">
        <v>307</v>
      </c>
      <c r="AG96" s="1583"/>
      <c r="AH96" s="1583"/>
      <c r="AI96" s="317" t="s">
        <v>336</v>
      </c>
      <c r="AJ96" s="1604" t="s">
        <v>354</v>
      </c>
      <c r="AK96" s="1583"/>
      <c r="AL96" s="1583"/>
      <c r="AM96" s="1583"/>
      <c r="AN96" s="1583"/>
      <c r="AO96" s="1583"/>
      <c r="AP96" s="318">
        <v>749604847</v>
      </c>
      <c r="AQ96" s="318">
        <v>47676661</v>
      </c>
      <c r="AR96" s="318">
        <v>7085842.0700000003</v>
      </c>
      <c r="AS96" s="319">
        <v>0</v>
      </c>
      <c r="AT96" s="318">
        <v>69374361</v>
      </c>
      <c r="AU96" s="318">
        <v>-21697700</v>
      </c>
      <c r="AV96" s="318">
        <v>196702053.5</v>
      </c>
      <c r="AW96" s="318">
        <v>-127327692.5</v>
      </c>
      <c r="AX96" s="318">
        <v>145922575.5</v>
      </c>
      <c r="AY96" s="318">
        <v>50779478</v>
      </c>
      <c r="AZ96" s="318">
        <v>145922575.5</v>
      </c>
      <c r="BA96" s="319">
        <v>0</v>
      </c>
      <c r="BB96" s="318">
        <v>1000000</v>
      </c>
    </row>
    <row r="97" spans="1:54" x14ac:dyDescent="0.25">
      <c r="A97" s="1608" t="s">
        <v>35</v>
      </c>
      <c r="B97" s="1583"/>
      <c r="C97" s="1608" t="s">
        <v>315</v>
      </c>
      <c r="D97" s="1583"/>
      <c r="E97" s="1608" t="s">
        <v>313</v>
      </c>
      <c r="F97" s="1583"/>
      <c r="G97" s="1608" t="s">
        <v>316</v>
      </c>
      <c r="H97" s="1583"/>
      <c r="I97" s="1608" t="s">
        <v>316</v>
      </c>
      <c r="J97" s="1583"/>
      <c r="K97" s="1583"/>
      <c r="L97" s="1608" t="s">
        <v>312</v>
      </c>
      <c r="M97" s="1583"/>
      <c r="N97" s="1583"/>
      <c r="O97" s="1608"/>
      <c r="P97" s="1583"/>
      <c r="Q97" s="1608"/>
      <c r="R97" s="1583"/>
      <c r="S97" s="1609" t="s">
        <v>73</v>
      </c>
      <c r="T97" s="1583"/>
      <c r="U97" s="1583"/>
      <c r="V97" s="1583"/>
      <c r="W97" s="1583"/>
      <c r="X97" s="1583"/>
      <c r="Y97" s="1583"/>
      <c r="Z97" s="1583"/>
      <c r="AA97" s="1608" t="s">
        <v>306</v>
      </c>
      <c r="AB97" s="1583"/>
      <c r="AC97" s="1583"/>
      <c r="AD97" s="1583"/>
      <c r="AE97" s="1583"/>
      <c r="AF97" s="1608" t="s">
        <v>307</v>
      </c>
      <c r="AG97" s="1583"/>
      <c r="AH97" s="1583"/>
      <c r="AI97" s="320" t="s">
        <v>86</v>
      </c>
      <c r="AJ97" s="1610" t="s">
        <v>308</v>
      </c>
      <c r="AK97" s="1583"/>
      <c r="AL97" s="1583"/>
      <c r="AM97" s="1583"/>
      <c r="AN97" s="1583"/>
      <c r="AO97" s="1583"/>
      <c r="AP97" s="321">
        <v>171600000</v>
      </c>
      <c r="AQ97" s="322">
        <v>0</v>
      </c>
      <c r="AR97" s="321">
        <v>700000</v>
      </c>
      <c r="AS97" s="322">
        <v>0</v>
      </c>
      <c r="AT97" s="322">
        <v>0</v>
      </c>
      <c r="AU97" s="322">
        <v>0</v>
      </c>
      <c r="AV97" s="321">
        <v>29286763</v>
      </c>
      <c r="AW97" s="321">
        <v>-29286763</v>
      </c>
      <c r="AX97" s="321">
        <v>18077297</v>
      </c>
      <c r="AY97" s="321">
        <v>11209466</v>
      </c>
      <c r="AZ97" s="321">
        <v>18077297</v>
      </c>
      <c r="BA97" s="322">
        <v>0</v>
      </c>
      <c r="BB97" s="322">
        <v>0</v>
      </c>
    </row>
    <row r="98" spans="1:54" x14ac:dyDescent="0.25">
      <c r="A98" s="1608" t="s">
        <v>35</v>
      </c>
      <c r="B98" s="1583"/>
      <c r="C98" s="1608" t="s">
        <v>315</v>
      </c>
      <c r="D98" s="1583"/>
      <c r="E98" s="1608" t="s">
        <v>313</v>
      </c>
      <c r="F98" s="1583"/>
      <c r="G98" s="1608" t="s">
        <v>316</v>
      </c>
      <c r="H98" s="1583"/>
      <c r="I98" s="1608" t="s">
        <v>316</v>
      </c>
      <c r="J98" s="1583"/>
      <c r="K98" s="1583"/>
      <c r="L98" s="1608" t="s">
        <v>312</v>
      </c>
      <c r="M98" s="1583"/>
      <c r="N98" s="1583"/>
      <c r="O98" s="1608"/>
      <c r="P98" s="1583"/>
      <c r="Q98" s="1608"/>
      <c r="R98" s="1583"/>
      <c r="S98" s="1609" t="s">
        <v>73</v>
      </c>
      <c r="T98" s="1583"/>
      <c r="U98" s="1583"/>
      <c r="V98" s="1583"/>
      <c r="W98" s="1583"/>
      <c r="X98" s="1583"/>
      <c r="Y98" s="1583"/>
      <c r="Z98" s="1583"/>
      <c r="AA98" s="1608" t="s">
        <v>306</v>
      </c>
      <c r="AB98" s="1583"/>
      <c r="AC98" s="1583"/>
      <c r="AD98" s="1583"/>
      <c r="AE98" s="1583"/>
      <c r="AF98" s="1608" t="s">
        <v>307</v>
      </c>
      <c r="AG98" s="1583"/>
      <c r="AH98" s="1583"/>
      <c r="AI98" s="320" t="s">
        <v>336</v>
      </c>
      <c r="AJ98" s="1610" t="s">
        <v>354</v>
      </c>
      <c r="AK98" s="1583"/>
      <c r="AL98" s="1583"/>
      <c r="AM98" s="1583"/>
      <c r="AN98" s="1583"/>
      <c r="AO98" s="1583"/>
      <c r="AP98" s="321">
        <v>115000000</v>
      </c>
      <c r="AQ98" s="321">
        <v>676661</v>
      </c>
      <c r="AR98" s="321">
        <v>6073339</v>
      </c>
      <c r="AS98" s="322">
        <v>0</v>
      </c>
      <c r="AT98" s="321">
        <v>21176661</v>
      </c>
      <c r="AU98" s="321">
        <v>-20500000</v>
      </c>
      <c r="AV98" s="321">
        <v>57428163</v>
      </c>
      <c r="AW98" s="321">
        <v>-36251502</v>
      </c>
      <c r="AX98" s="321">
        <v>36648659</v>
      </c>
      <c r="AY98" s="321">
        <v>20779504</v>
      </c>
      <c r="AZ98" s="321">
        <v>36648659</v>
      </c>
      <c r="BA98" s="322">
        <v>0</v>
      </c>
      <c r="BB98" s="321">
        <v>1000000</v>
      </c>
    </row>
    <row r="99" spans="1:54" ht="15" customHeight="1" x14ac:dyDescent="0.25">
      <c r="A99" s="1608" t="s">
        <v>35</v>
      </c>
      <c r="B99" s="1583"/>
      <c r="C99" s="1608" t="s">
        <v>315</v>
      </c>
      <c r="D99" s="1583"/>
      <c r="E99" s="1608" t="s">
        <v>313</v>
      </c>
      <c r="F99" s="1583"/>
      <c r="G99" s="1608" t="s">
        <v>316</v>
      </c>
      <c r="H99" s="1583"/>
      <c r="I99" s="1608" t="s">
        <v>316</v>
      </c>
      <c r="J99" s="1583"/>
      <c r="K99" s="1583"/>
      <c r="L99" s="1608" t="s">
        <v>325</v>
      </c>
      <c r="M99" s="1583"/>
      <c r="N99" s="1583"/>
      <c r="O99" s="1608"/>
      <c r="P99" s="1583"/>
      <c r="Q99" s="1608"/>
      <c r="R99" s="1583"/>
      <c r="S99" s="1609" t="s">
        <v>74</v>
      </c>
      <c r="T99" s="1583"/>
      <c r="U99" s="1583"/>
      <c r="V99" s="1583"/>
      <c r="W99" s="1583"/>
      <c r="X99" s="1583"/>
      <c r="Y99" s="1583"/>
      <c r="Z99" s="1583"/>
      <c r="AA99" s="1608" t="s">
        <v>306</v>
      </c>
      <c r="AB99" s="1583"/>
      <c r="AC99" s="1583"/>
      <c r="AD99" s="1583"/>
      <c r="AE99" s="1583"/>
      <c r="AF99" s="1608" t="s">
        <v>307</v>
      </c>
      <c r="AG99" s="1583"/>
      <c r="AH99" s="1583"/>
      <c r="AI99" s="320" t="s">
        <v>86</v>
      </c>
      <c r="AJ99" s="1610" t="s">
        <v>308</v>
      </c>
      <c r="AK99" s="1583"/>
      <c r="AL99" s="1583"/>
      <c r="AM99" s="1583"/>
      <c r="AN99" s="1583"/>
      <c r="AO99" s="1583"/>
      <c r="AP99" s="321">
        <v>8548000</v>
      </c>
      <c r="AQ99" s="322">
        <v>0</v>
      </c>
      <c r="AR99" s="321">
        <v>1505680</v>
      </c>
      <c r="AS99" s="322">
        <v>0</v>
      </c>
      <c r="AT99" s="322">
        <v>0</v>
      </c>
      <c r="AU99" s="322">
        <v>0</v>
      </c>
      <c r="AV99" s="322">
        <v>0</v>
      </c>
      <c r="AW99" s="322">
        <v>0</v>
      </c>
      <c r="AX99" s="322">
        <v>0</v>
      </c>
      <c r="AY99" s="322">
        <v>0</v>
      </c>
      <c r="AZ99" s="322">
        <v>0</v>
      </c>
      <c r="BA99" s="322">
        <v>0</v>
      </c>
      <c r="BB99" s="322">
        <v>0</v>
      </c>
    </row>
    <row r="100" spans="1:54" ht="15" customHeight="1" x14ac:dyDescent="0.25">
      <c r="A100" s="1608" t="s">
        <v>35</v>
      </c>
      <c r="B100" s="1583"/>
      <c r="C100" s="1608" t="s">
        <v>315</v>
      </c>
      <c r="D100" s="1583"/>
      <c r="E100" s="1608" t="s">
        <v>313</v>
      </c>
      <c r="F100" s="1583"/>
      <c r="G100" s="1608" t="s">
        <v>316</v>
      </c>
      <c r="H100" s="1583"/>
      <c r="I100" s="1608" t="s">
        <v>316</v>
      </c>
      <c r="J100" s="1583"/>
      <c r="K100" s="1583"/>
      <c r="L100" s="1608" t="s">
        <v>325</v>
      </c>
      <c r="M100" s="1583"/>
      <c r="N100" s="1583"/>
      <c r="O100" s="1608"/>
      <c r="P100" s="1583"/>
      <c r="Q100" s="1608"/>
      <c r="R100" s="1583"/>
      <c r="S100" s="1609" t="s">
        <v>74</v>
      </c>
      <c r="T100" s="1583"/>
      <c r="U100" s="1583"/>
      <c r="V100" s="1583"/>
      <c r="W100" s="1583"/>
      <c r="X100" s="1583"/>
      <c r="Y100" s="1583"/>
      <c r="Z100" s="1583"/>
      <c r="AA100" s="1608" t="s">
        <v>306</v>
      </c>
      <c r="AB100" s="1583"/>
      <c r="AC100" s="1583"/>
      <c r="AD100" s="1583"/>
      <c r="AE100" s="1583"/>
      <c r="AF100" s="1608" t="s">
        <v>307</v>
      </c>
      <c r="AG100" s="1583"/>
      <c r="AH100" s="1583"/>
      <c r="AI100" s="320" t="s">
        <v>336</v>
      </c>
      <c r="AJ100" s="1610" t="s">
        <v>354</v>
      </c>
      <c r="AK100" s="1583"/>
      <c r="AL100" s="1583"/>
      <c r="AM100" s="1583"/>
      <c r="AN100" s="1583"/>
      <c r="AO100" s="1583"/>
      <c r="AP100" s="321">
        <v>77000000</v>
      </c>
      <c r="AQ100" s="321">
        <v>47000000</v>
      </c>
      <c r="AR100" s="322">
        <v>0</v>
      </c>
      <c r="AS100" s="322">
        <v>0</v>
      </c>
      <c r="AT100" s="321">
        <v>41856700</v>
      </c>
      <c r="AU100" s="321">
        <v>5143300</v>
      </c>
      <c r="AV100" s="321">
        <v>41856700</v>
      </c>
      <c r="AW100" s="322">
        <v>0</v>
      </c>
      <c r="AX100" s="321">
        <v>41856700</v>
      </c>
      <c r="AY100" s="322">
        <v>0</v>
      </c>
      <c r="AZ100" s="321">
        <v>41856700</v>
      </c>
      <c r="BA100" s="322">
        <v>0</v>
      </c>
      <c r="BB100" s="322">
        <v>0</v>
      </c>
    </row>
    <row r="101" spans="1:54" ht="15" customHeight="1" x14ac:dyDescent="0.25">
      <c r="A101" s="1608" t="s">
        <v>35</v>
      </c>
      <c r="B101" s="1583"/>
      <c r="C101" s="1608" t="s">
        <v>315</v>
      </c>
      <c r="D101" s="1583"/>
      <c r="E101" s="1608" t="s">
        <v>313</v>
      </c>
      <c r="F101" s="1583"/>
      <c r="G101" s="1608" t="s">
        <v>316</v>
      </c>
      <c r="H101" s="1583"/>
      <c r="I101" s="1608" t="s">
        <v>316</v>
      </c>
      <c r="J101" s="1583"/>
      <c r="K101" s="1583"/>
      <c r="L101" s="1608" t="s">
        <v>321</v>
      </c>
      <c r="M101" s="1583"/>
      <c r="N101" s="1583"/>
      <c r="O101" s="1608"/>
      <c r="P101" s="1583"/>
      <c r="Q101" s="1608"/>
      <c r="R101" s="1583"/>
      <c r="S101" s="1609" t="s">
        <v>75</v>
      </c>
      <c r="T101" s="1583"/>
      <c r="U101" s="1583"/>
      <c r="V101" s="1583"/>
      <c r="W101" s="1583"/>
      <c r="X101" s="1583"/>
      <c r="Y101" s="1583"/>
      <c r="Z101" s="1583"/>
      <c r="AA101" s="1608" t="s">
        <v>306</v>
      </c>
      <c r="AB101" s="1583"/>
      <c r="AC101" s="1583"/>
      <c r="AD101" s="1583"/>
      <c r="AE101" s="1583"/>
      <c r="AF101" s="1608" t="s">
        <v>307</v>
      </c>
      <c r="AG101" s="1583"/>
      <c r="AH101" s="1583"/>
      <c r="AI101" s="320" t="s">
        <v>86</v>
      </c>
      <c r="AJ101" s="1610" t="s">
        <v>308</v>
      </c>
      <c r="AK101" s="1583"/>
      <c r="AL101" s="1583"/>
      <c r="AM101" s="1583"/>
      <c r="AN101" s="1583"/>
      <c r="AO101" s="1583"/>
      <c r="AP101" s="321">
        <v>5762508</v>
      </c>
      <c r="AQ101" s="322">
        <v>0</v>
      </c>
      <c r="AR101" s="321">
        <v>1800000</v>
      </c>
      <c r="AS101" s="322">
        <v>0</v>
      </c>
      <c r="AT101" s="322">
        <v>0</v>
      </c>
      <c r="AU101" s="322">
        <v>0</v>
      </c>
      <c r="AV101" s="322">
        <v>0</v>
      </c>
      <c r="AW101" s="322">
        <v>0</v>
      </c>
      <c r="AX101" s="322">
        <v>0</v>
      </c>
      <c r="AY101" s="322">
        <v>0</v>
      </c>
      <c r="AZ101" s="322">
        <v>0</v>
      </c>
      <c r="BA101" s="322">
        <v>0</v>
      </c>
      <c r="BB101" s="321">
        <v>800000</v>
      </c>
    </row>
    <row r="102" spans="1:54" ht="15" customHeight="1" x14ac:dyDescent="0.25">
      <c r="A102" s="1608" t="s">
        <v>35</v>
      </c>
      <c r="B102" s="1583"/>
      <c r="C102" s="1608" t="s">
        <v>315</v>
      </c>
      <c r="D102" s="1583"/>
      <c r="E102" s="1608" t="s">
        <v>313</v>
      </c>
      <c r="F102" s="1583"/>
      <c r="G102" s="1608" t="s">
        <v>316</v>
      </c>
      <c r="H102" s="1583"/>
      <c r="I102" s="1608" t="s">
        <v>316</v>
      </c>
      <c r="J102" s="1583"/>
      <c r="K102" s="1583"/>
      <c r="L102" s="1608" t="s">
        <v>321</v>
      </c>
      <c r="M102" s="1583"/>
      <c r="N102" s="1583"/>
      <c r="O102" s="1608"/>
      <c r="P102" s="1583"/>
      <c r="Q102" s="1608"/>
      <c r="R102" s="1583"/>
      <c r="S102" s="1609" t="s">
        <v>75</v>
      </c>
      <c r="T102" s="1583"/>
      <c r="U102" s="1583"/>
      <c r="V102" s="1583"/>
      <c r="W102" s="1583"/>
      <c r="X102" s="1583"/>
      <c r="Y102" s="1583"/>
      <c r="Z102" s="1583"/>
      <c r="AA102" s="1608" t="s">
        <v>306</v>
      </c>
      <c r="AB102" s="1583"/>
      <c r="AC102" s="1583"/>
      <c r="AD102" s="1583"/>
      <c r="AE102" s="1583"/>
      <c r="AF102" s="1608" t="s">
        <v>307</v>
      </c>
      <c r="AG102" s="1583"/>
      <c r="AH102" s="1583"/>
      <c r="AI102" s="320" t="s">
        <v>336</v>
      </c>
      <c r="AJ102" s="1610" t="s">
        <v>354</v>
      </c>
      <c r="AK102" s="1583"/>
      <c r="AL102" s="1583"/>
      <c r="AM102" s="1583"/>
      <c r="AN102" s="1583"/>
      <c r="AO102" s="1583"/>
      <c r="AP102" s="322">
        <v>0</v>
      </c>
      <c r="AQ102" s="322">
        <v>0</v>
      </c>
      <c r="AR102" s="322">
        <v>0</v>
      </c>
      <c r="AS102" s="322">
        <v>0</v>
      </c>
      <c r="AT102" s="322">
        <v>0</v>
      </c>
      <c r="AU102" s="322">
        <v>0</v>
      </c>
      <c r="AV102" s="322">
        <v>0</v>
      </c>
      <c r="AW102" s="322">
        <v>0</v>
      </c>
      <c r="AX102" s="322">
        <v>0</v>
      </c>
      <c r="AY102" s="322">
        <v>0</v>
      </c>
      <c r="AZ102" s="322">
        <v>0</v>
      </c>
      <c r="BA102" s="322">
        <v>0</v>
      </c>
      <c r="BB102" s="322">
        <v>0</v>
      </c>
    </row>
    <row r="103" spans="1:54" x14ac:dyDescent="0.25">
      <c r="A103" s="1608" t="s">
        <v>35</v>
      </c>
      <c r="B103" s="1583"/>
      <c r="C103" s="1608" t="s">
        <v>315</v>
      </c>
      <c r="D103" s="1583"/>
      <c r="E103" s="1608" t="s">
        <v>313</v>
      </c>
      <c r="F103" s="1583"/>
      <c r="G103" s="1608" t="s">
        <v>316</v>
      </c>
      <c r="H103" s="1583"/>
      <c r="I103" s="1608" t="s">
        <v>316</v>
      </c>
      <c r="J103" s="1583"/>
      <c r="K103" s="1583"/>
      <c r="L103" s="1608" t="s">
        <v>319</v>
      </c>
      <c r="M103" s="1583"/>
      <c r="N103" s="1583"/>
      <c r="O103" s="1608"/>
      <c r="P103" s="1583"/>
      <c r="Q103" s="1608"/>
      <c r="R103" s="1583"/>
      <c r="S103" s="1609" t="s">
        <v>76</v>
      </c>
      <c r="T103" s="1583"/>
      <c r="U103" s="1583"/>
      <c r="V103" s="1583"/>
      <c r="W103" s="1583"/>
      <c r="X103" s="1583"/>
      <c r="Y103" s="1583"/>
      <c r="Z103" s="1583"/>
      <c r="AA103" s="1608" t="s">
        <v>306</v>
      </c>
      <c r="AB103" s="1583"/>
      <c r="AC103" s="1583"/>
      <c r="AD103" s="1583"/>
      <c r="AE103" s="1583"/>
      <c r="AF103" s="1608" t="s">
        <v>307</v>
      </c>
      <c r="AG103" s="1583"/>
      <c r="AH103" s="1583"/>
      <c r="AI103" s="320" t="s">
        <v>86</v>
      </c>
      <c r="AJ103" s="1610" t="s">
        <v>308</v>
      </c>
      <c r="AK103" s="1583"/>
      <c r="AL103" s="1583"/>
      <c r="AM103" s="1583"/>
      <c r="AN103" s="1583"/>
      <c r="AO103" s="1583"/>
      <c r="AP103" s="321">
        <v>153600000</v>
      </c>
      <c r="AQ103" s="321">
        <v>147113400</v>
      </c>
      <c r="AR103" s="321">
        <v>1470040</v>
      </c>
      <c r="AS103" s="322">
        <v>0</v>
      </c>
      <c r="AT103" s="321">
        <v>135697526</v>
      </c>
      <c r="AU103" s="321">
        <v>11415874</v>
      </c>
      <c r="AV103" s="321">
        <v>135697526</v>
      </c>
      <c r="AW103" s="322">
        <v>0</v>
      </c>
      <c r="AX103" s="321">
        <v>47061875</v>
      </c>
      <c r="AY103" s="321">
        <v>88635651</v>
      </c>
      <c r="AZ103" s="321">
        <v>47061875</v>
      </c>
      <c r="BA103" s="322">
        <v>0</v>
      </c>
      <c r="BB103" s="321">
        <v>800000</v>
      </c>
    </row>
    <row r="104" spans="1:54" x14ac:dyDescent="0.25">
      <c r="A104" s="1608" t="s">
        <v>35</v>
      </c>
      <c r="B104" s="1583"/>
      <c r="C104" s="1608" t="s">
        <v>315</v>
      </c>
      <c r="D104" s="1583"/>
      <c r="E104" s="1608" t="s">
        <v>313</v>
      </c>
      <c r="F104" s="1583"/>
      <c r="G104" s="1608" t="s">
        <v>316</v>
      </c>
      <c r="H104" s="1583"/>
      <c r="I104" s="1608" t="s">
        <v>316</v>
      </c>
      <c r="J104" s="1583"/>
      <c r="K104" s="1583"/>
      <c r="L104" s="1608" t="s">
        <v>319</v>
      </c>
      <c r="M104" s="1583"/>
      <c r="N104" s="1583"/>
      <c r="O104" s="1608"/>
      <c r="P104" s="1583"/>
      <c r="Q104" s="1608"/>
      <c r="R104" s="1583"/>
      <c r="S104" s="1609" t="s">
        <v>76</v>
      </c>
      <c r="T104" s="1583"/>
      <c r="U104" s="1583"/>
      <c r="V104" s="1583"/>
      <c r="W104" s="1583"/>
      <c r="X104" s="1583"/>
      <c r="Y104" s="1583"/>
      <c r="Z104" s="1583"/>
      <c r="AA104" s="1608" t="s">
        <v>306</v>
      </c>
      <c r="AB104" s="1583"/>
      <c r="AC104" s="1583"/>
      <c r="AD104" s="1583"/>
      <c r="AE104" s="1583"/>
      <c r="AF104" s="1608" t="s">
        <v>307</v>
      </c>
      <c r="AG104" s="1583"/>
      <c r="AH104" s="1583"/>
      <c r="AI104" s="320" t="s">
        <v>336</v>
      </c>
      <c r="AJ104" s="1610" t="s">
        <v>354</v>
      </c>
      <c r="AK104" s="1583"/>
      <c r="AL104" s="1583"/>
      <c r="AM104" s="1583"/>
      <c r="AN104" s="1583"/>
      <c r="AO104" s="1583"/>
      <c r="AP104" s="321">
        <v>549904847</v>
      </c>
      <c r="AQ104" s="322">
        <v>0</v>
      </c>
      <c r="AR104" s="322">
        <v>7.0000000000000007E-2</v>
      </c>
      <c r="AS104" s="322">
        <v>0</v>
      </c>
      <c r="AT104" s="322">
        <v>0</v>
      </c>
      <c r="AU104" s="322">
        <v>0</v>
      </c>
      <c r="AV104" s="321">
        <v>97417190.5</v>
      </c>
      <c r="AW104" s="321">
        <v>-97417190.5</v>
      </c>
      <c r="AX104" s="321">
        <v>67417216.5</v>
      </c>
      <c r="AY104" s="321">
        <v>29999974</v>
      </c>
      <c r="AZ104" s="321">
        <v>67417216.5</v>
      </c>
      <c r="BA104" s="322">
        <v>0</v>
      </c>
      <c r="BB104" s="322">
        <v>0</v>
      </c>
    </row>
    <row r="105" spans="1:54" ht="15" customHeight="1" x14ac:dyDescent="0.25">
      <c r="A105" s="1608" t="s">
        <v>35</v>
      </c>
      <c r="B105" s="1583"/>
      <c r="C105" s="1608" t="s">
        <v>315</v>
      </c>
      <c r="D105" s="1583"/>
      <c r="E105" s="1608" t="s">
        <v>313</v>
      </c>
      <c r="F105" s="1583"/>
      <c r="G105" s="1608" t="s">
        <v>316</v>
      </c>
      <c r="H105" s="1583"/>
      <c r="I105" s="1608" t="s">
        <v>316</v>
      </c>
      <c r="J105" s="1583"/>
      <c r="K105" s="1583"/>
      <c r="L105" s="1608" t="s">
        <v>331</v>
      </c>
      <c r="M105" s="1583"/>
      <c r="N105" s="1583"/>
      <c r="O105" s="1608"/>
      <c r="P105" s="1583"/>
      <c r="Q105" s="1608"/>
      <c r="R105" s="1583"/>
      <c r="S105" s="1609" t="s">
        <v>77</v>
      </c>
      <c r="T105" s="1583"/>
      <c r="U105" s="1583"/>
      <c r="V105" s="1583"/>
      <c r="W105" s="1583"/>
      <c r="X105" s="1583"/>
      <c r="Y105" s="1583"/>
      <c r="Z105" s="1583"/>
      <c r="AA105" s="1608" t="s">
        <v>306</v>
      </c>
      <c r="AB105" s="1583"/>
      <c r="AC105" s="1583"/>
      <c r="AD105" s="1583"/>
      <c r="AE105" s="1583"/>
      <c r="AF105" s="1608" t="s">
        <v>307</v>
      </c>
      <c r="AG105" s="1583"/>
      <c r="AH105" s="1583"/>
      <c r="AI105" s="320" t="s">
        <v>86</v>
      </c>
      <c r="AJ105" s="1610" t="s">
        <v>308</v>
      </c>
      <c r="AK105" s="1583"/>
      <c r="AL105" s="1583"/>
      <c r="AM105" s="1583"/>
      <c r="AN105" s="1583"/>
      <c r="AO105" s="1583"/>
      <c r="AP105" s="321">
        <v>5103744</v>
      </c>
      <c r="AQ105" s="321">
        <v>141213</v>
      </c>
      <c r="AR105" s="321">
        <v>326376</v>
      </c>
      <c r="AS105" s="322">
        <v>0</v>
      </c>
      <c r="AT105" s="321">
        <v>141213</v>
      </c>
      <c r="AU105" s="322">
        <v>0</v>
      </c>
      <c r="AV105" s="321">
        <v>141213</v>
      </c>
      <c r="AW105" s="322">
        <v>0</v>
      </c>
      <c r="AX105" s="321">
        <v>141213</v>
      </c>
      <c r="AY105" s="322">
        <v>0</v>
      </c>
      <c r="AZ105" s="321">
        <v>141213</v>
      </c>
      <c r="BA105" s="322">
        <v>0</v>
      </c>
      <c r="BB105" s="321">
        <v>150000</v>
      </c>
    </row>
    <row r="106" spans="1:54" ht="15" customHeight="1" x14ac:dyDescent="0.25">
      <c r="A106" s="1608" t="s">
        <v>35</v>
      </c>
      <c r="B106" s="1583"/>
      <c r="C106" s="1608" t="s">
        <v>315</v>
      </c>
      <c r="D106" s="1583"/>
      <c r="E106" s="1608" t="s">
        <v>313</v>
      </c>
      <c r="F106" s="1583"/>
      <c r="G106" s="1608" t="s">
        <v>316</v>
      </c>
      <c r="H106" s="1583"/>
      <c r="I106" s="1608" t="s">
        <v>316</v>
      </c>
      <c r="J106" s="1583"/>
      <c r="K106" s="1583"/>
      <c r="L106" s="1608" t="s">
        <v>331</v>
      </c>
      <c r="M106" s="1583"/>
      <c r="N106" s="1583"/>
      <c r="O106" s="1608"/>
      <c r="P106" s="1583"/>
      <c r="Q106" s="1608"/>
      <c r="R106" s="1583"/>
      <c r="S106" s="1609" t="s">
        <v>77</v>
      </c>
      <c r="T106" s="1583"/>
      <c r="U106" s="1583"/>
      <c r="V106" s="1583"/>
      <c r="W106" s="1583"/>
      <c r="X106" s="1583"/>
      <c r="Y106" s="1583"/>
      <c r="Z106" s="1583"/>
      <c r="AA106" s="1608" t="s">
        <v>306</v>
      </c>
      <c r="AB106" s="1583"/>
      <c r="AC106" s="1583"/>
      <c r="AD106" s="1583"/>
      <c r="AE106" s="1583"/>
      <c r="AF106" s="1608" t="s">
        <v>307</v>
      </c>
      <c r="AG106" s="1583"/>
      <c r="AH106" s="1583"/>
      <c r="AI106" s="320" t="s">
        <v>336</v>
      </c>
      <c r="AJ106" s="1610" t="s">
        <v>354</v>
      </c>
      <c r="AK106" s="1583"/>
      <c r="AL106" s="1583"/>
      <c r="AM106" s="1583"/>
      <c r="AN106" s="1583"/>
      <c r="AO106" s="1583"/>
      <c r="AP106" s="322">
        <v>0</v>
      </c>
      <c r="AQ106" s="322">
        <v>0</v>
      </c>
      <c r="AR106" s="322">
        <v>0</v>
      </c>
      <c r="AS106" s="322">
        <v>0</v>
      </c>
      <c r="AT106" s="322">
        <v>0</v>
      </c>
      <c r="AU106" s="322">
        <v>0</v>
      </c>
      <c r="AV106" s="322">
        <v>0</v>
      </c>
      <c r="AW106" s="322">
        <v>0</v>
      </c>
      <c r="AX106" s="322">
        <v>0</v>
      </c>
      <c r="AY106" s="322">
        <v>0</v>
      </c>
      <c r="AZ106" s="322">
        <v>0</v>
      </c>
      <c r="BA106" s="322">
        <v>0</v>
      </c>
      <c r="BB106" s="322">
        <v>0</v>
      </c>
    </row>
    <row r="107" spans="1:54" ht="15" customHeight="1" x14ac:dyDescent="0.25">
      <c r="A107" s="1608" t="s">
        <v>35</v>
      </c>
      <c r="B107" s="1583"/>
      <c r="C107" s="1608" t="s">
        <v>315</v>
      </c>
      <c r="D107" s="1583"/>
      <c r="E107" s="1608" t="s">
        <v>313</v>
      </c>
      <c r="F107" s="1583"/>
      <c r="G107" s="1608" t="s">
        <v>316</v>
      </c>
      <c r="H107" s="1583"/>
      <c r="I107" s="1608" t="s">
        <v>316</v>
      </c>
      <c r="J107" s="1583"/>
      <c r="K107" s="1583"/>
      <c r="L107" s="1608" t="s">
        <v>332</v>
      </c>
      <c r="M107" s="1583"/>
      <c r="N107" s="1583"/>
      <c r="O107" s="1608"/>
      <c r="P107" s="1583"/>
      <c r="Q107" s="1608"/>
      <c r="R107" s="1583"/>
      <c r="S107" s="1609" t="s">
        <v>78</v>
      </c>
      <c r="T107" s="1583"/>
      <c r="U107" s="1583"/>
      <c r="V107" s="1583"/>
      <c r="W107" s="1583"/>
      <c r="X107" s="1583"/>
      <c r="Y107" s="1583"/>
      <c r="Z107" s="1583"/>
      <c r="AA107" s="1608" t="s">
        <v>306</v>
      </c>
      <c r="AB107" s="1583"/>
      <c r="AC107" s="1583"/>
      <c r="AD107" s="1583"/>
      <c r="AE107" s="1583"/>
      <c r="AF107" s="1608" t="s">
        <v>307</v>
      </c>
      <c r="AG107" s="1583"/>
      <c r="AH107" s="1583"/>
      <c r="AI107" s="320" t="s">
        <v>86</v>
      </c>
      <c r="AJ107" s="1610" t="s">
        <v>308</v>
      </c>
      <c r="AK107" s="1583"/>
      <c r="AL107" s="1583"/>
      <c r="AM107" s="1583"/>
      <c r="AN107" s="1583"/>
      <c r="AO107" s="1583"/>
      <c r="AP107" s="321">
        <v>4300000</v>
      </c>
      <c r="AQ107" s="321">
        <v>103822</v>
      </c>
      <c r="AR107" s="321">
        <v>372686</v>
      </c>
      <c r="AS107" s="322">
        <v>0</v>
      </c>
      <c r="AT107" s="321">
        <v>103822</v>
      </c>
      <c r="AU107" s="322">
        <v>0</v>
      </c>
      <c r="AV107" s="321">
        <v>103822</v>
      </c>
      <c r="AW107" s="322">
        <v>0</v>
      </c>
      <c r="AX107" s="321">
        <v>103822</v>
      </c>
      <c r="AY107" s="322">
        <v>0</v>
      </c>
      <c r="AZ107" s="321">
        <v>103822</v>
      </c>
      <c r="BA107" s="322">
        <v>0</v>
      </c>
      <c r="BB107" s="321">
        <v>200000</v>
      </c>
    </row>
    <row r="108" spans="1:54" ht="15" customHeight="1" x14ac:dyDescent="0.25">
      <c r="A108" s="1608" t="s">
        <v>35</v>
      </c>
      <c r="B108" s="1583"/>
      <c r="C108" s="1608" t="s">
        <v>315</v>
      </c>
      <c r="D108" s="1583"/>
      <c r="E108" s="1608" t="s">
        <v>313</v>
      </c>
      <c r="F108" s="1583"/>
      <c r="G108" s="1608" t="s">
        <v>316</v>
      </c>
      <c r="H108" s="1583"/>
      <c r="I108" s="1608" t="s">
        <v>316</v>
      </c>
      <c r="J108" s="1583"/>
      <c r="K108" s="1583"/>
      <c r="L108" s="1608" t="s">
        <v>333</v>
      </c>
      <c r="M108" s="1583"/>
      <c r="N108" s="1583"/>
      <c r="O108" s="1608"/>
      <c r="P108" s="1583"/>
      <c r="Q108" s="1608"/>
      <c r="R108" s="1583"/>
      <c r="S108" s="1609" t="s">
        <v>79</v>
      </c>
      <c r="T108" s="1583"/>
      <c r="U108" s="1583"/>
      <c r="V108" s="1583"/>
      <c r="W108" s="1583"/>
      <c r="X108" s="1583"/>
      <c r="Y108" s="1583"/>
      <c r="Z108" s="1583"/>
      <c r="AA108" s="1608" t="s">
        <v>306</v>
      </c>
      <c r="AB108" s="1583"/>
      <c r="AC108" s="1583"/>
      <c r="AD108" s="1583"/>
      <c r="AE108" s="1583"/>
      <c r="AF108" s="1608" t="s">
        <v>307</v>
      </c>
      <c r="AG108" s="1583"/>
      <c r="AH108" s="1583"/>
      <c r="AI108" s="320" t="s">
        <v>86</v>
      </c>
      <c r="AJ108" s="1610" t="s">
        <v>308</v>
      </c>
      <c r="AK108" s="1583"/>
      <c r="AL108" s="1583"/>
      <c r="AM108" s="1583"/>
      <c r="AN108" s="1583"/>
      <c r="AO108" s="1583"/>
      <c r="AP108" s="321">
        <v>24100000</v>
      </c>
      <c r="AQ108" s="322">
        <v>0</v>
      </c>
      <c r="AR108" s="321">
        <v>3601391</v>
      </c>
      <c r="AS108" s="322">
        <v>0</v>
      </c>
      <c r="AT108" s="322">
        <v>0</v>
      </c>
      <c r="AU108" s="322">
        <v>0</v>
      </c>
      <c r="AV108" s="322">
        <v>0</v>
      </c>
      <c r="AW108" s="322">
        <v>0</v>
      </c>
      <c r="AX108" s="322">
        <v>0</v>
      </c>
      <c r="AY108" s="322">
        <v>0</v>
      </c>
      <c r="AZ108" s="322">
        <v>0</v>
      </c>
      <c r="BA108" s="322">
        <v>0</v>
      </c>
      <c r="BB108" s="321">
        <v>1800000</v>
      </c>
    </row>
    <row r="109" spans="1:54" ht="15" customHeight="1" x14ac:dyDescent="0.25">
      <c r="A109" s="1608" t="s">
        <v>35</v>
      </c>
      <c r="B109" s="1583"/>
      <c r="C109" s="1608" t="s">
        <v>315</v>
      </c>
      <c r="D109" s="1583"/>
      <c r="E109" s="1608" t="s">
        <v>313</v>
      </c>
      <c r="F109" s="1583"/>
      <c r="G109" s="1608" t="s">
        <v>316</v>
      </c>
      <c r="H109" s="1583"/>
      <c r="I109" s="1608" t="s">
        <v>316</v>
      </c>
      <c r="J109" s="1583"/>
      <c r="K109" s="1583"/>
      <c r="L109" s="1608" t="s">
        <v>333</v>
      </c>
      <c r="M109" s="1583"/>
      <c r="N109" s="1583"/>
      <c r="O109" s="1608"/>
      <c r="P109" s="1583"/>
      <c r="Q109" s="1608"/>
      <c r="R109" s="1583"/>
      <c r="S109" s="1609" t="s">
        <v>79</v>
      </c>
      <c r="T109" s="1583"/>
      <c r="U109" s="1583"/>
      <c r="V109" s="1583"/>
      <c r="W109" s="1583"/>
      <c r="X109" s="1583"/>
      <c r="Y109" s="1583"/>
      <c r="Z109" s="1583"/>
      <c r="AA109" s="1608" t="s">
        <v>306</v>
      </c>
      <c r="AB109" s="1583"/>
      <c r="AC109" s="1583"/>
      <c r="AD109" s="1583"/>
      <c r="AE109" s="1583"/>
      <c r="AF109" s="1608" t="s">
        <v>307</v>
      </c>
      <c r="AG109" s="1583"/>
      <c r="AH109" s="1583"/>
      <c r="AI109" s="320" t="s">
        <v>336</v>
      </c>
      <c r="AJ109" s="1610" t="s">
        <v>354</v>
      </c>
      <c r="AK109" s="1583"/>
      <c r="AL109" s="1583"/>
      <c r="AM109" s="1583"/>
      <c r="AN109" s="1583"/>
      <c r="AO109" s="1583"/>
      <c r="AP109" s="322">
        <v>0</v>
      </c>
      <c r="AQ109" s="322">
        <v>0</v>
      </c>
      <c r="AR109" s="322">
        <v>0</v>
      </c>
      <c r="AS109" s="322">
        <v>0</v>
      </c>
      <c r="AT109" s="322">
        <v>0</v>
      </c>
      <c r="AU109" s="322">
        <v>0</v>
      </c>
      <c r="AV109" s="322">
        <v>0</v>
      </c>
      <c r="AW109" s="322">
        <v>0</v>
      </c>
      <c r="AX109" s="322">
        <v>0</v>
      </c>
      <c r="AY109" s="322">
        <v>0</v>
      </c>
      <c r="AZ109" s="322">
        <v>0</v>
      </c>
      <c r="BA109" s="322">
        <v>0</v>
      </c>
      <c r="BB109" s="322">
        <v>0</v>
      </c>
    </row>
    <row r="110" spans="1:54" ht="15" customHeight="1" x14ac:dyDescent="0.25">
      <c r="A110" s="1608" t="s">
        <v>35</v>
      </c>
      <c r="B110" s="1583"/>
      <c r="C110" s="1608" t="s">
        <v>315</v>
      </c>
      <c r="D110" s="1583"/>
      <c r="E110" s="1608" t="s">
        <v>313</v>
      </c>
      <c r="F110" s="1583"/>
      <c r="G110" s="1608" t="s">
        <v>316</v>
      </c>
      <c r="H110" s="1583"/>
      <c r="I110" s="1608" t="s">
        <v>316</v>
      </c>
      <c r="J110" s="1583"/>
      <c r="K110" s="1583"/>
      <c r="L110" s="1608" t="s">
        <v>335</v>
      </c>
      <c r="M110" s="1583"/>
      <c r="N110" s="1583"/>
      <c r="O110" s="1608"/>
      <c r="P110" s="1583"/>
      <c r="Q110" s="1608"/>
      <c r="R110" s="1583"/>
      <c r="S110" s="1609" t="s">
        <v>80</v>
      </c>
      <c r="T110" s="1583"/>
      <c r="U110" s="1583"/>
      <c r="V110" s="1583"/>
      <c r="W110" s="1583"/>
      <c r="X110" s="1583"/>
      <c r="Y110" s="1583"/>
      <c r="Z110" s="1583"/>
      <c r="AA110" s="1608" t="s">
        <v>306</v>
      </c>
      <c r="AB110" s="1583"/>
      <c r="AC110" s="1583"/>
      <c r="AD110" s="1583"/>
      <c r="AE110" s="1583"/>
      <c r="AF110" s="1608" t="s">
        <v>307</v>
      </c>
      <c r="AG110" s="1583"/>
      <c r="AH110" s="1583"/>
      <c r="AI110" s="320" t="s">
        <v>86</v>
      </c>
      <c r="AJ110" s="1610" t="s">
        <v>308</v>
      </c>
      <c r="AK110" s="1583"/>
      <c r="AL110" s="1583"/>
      <c r="AM110" s="1583"/>
      <c r="AN110" s="1583"/>
      <c r="AO110" s="1583"/>
      <c r="AP110" s="321">
        <v>6619422</v>
      </c>
      <c r="AQ110" s="321">
        <v>281316</v>
      </c>
      <c r="AR110" s="321">
        <v>2160206</v>
      </c>
      <c r="AS110" s="322">
        <v>0</v>
      </c>
      <c r="AT110" s="321">
        <v>281316</v>
      </c>
      <c r="AU110" s="322">
        <v>0</v>
      </c>
      <c r="AV110" s="321">
        <v>281316</v>
      </c>
      <c r="AW110" s="322">
        <v>0</v>
      </c>
      <c r="AX110" s="321">
        <v>281316</v>
      </c>
      <c r="AY110" s="322">
        <v>0</v>
      </c>
      <c r="AZ110" s="321">
        <v>281316</v>
      </c>
      <c r="BA110" s="322">
        <v>0</v>
      </c>
      <c r="BB110" s="321">
        <v>800000</v>
      </c>
    </row>
    <row r="111" spans="1:54" ht="15" customHeight="1" x14ac:dyDescent="0.25">
      <c r="A111" s="1608" t="s">
        <v>35</v>
      </c>
      <c r="B111" s="1583"/>
      <c r="C111" s="1608" t="s">
        <v>315</v>
      </c>
      <c r="D111" s="1583"/>
      <c r="E111" s="1608" t="s">
        <v>313</v>
      </c>
      <c r="F111" s="1583"/>
      <c r="G111" s="1608" t="s">
        <v>316</v>
      </c>
      <c r="H111" s="1583"/>
      <c r="I111" s="1608" t="s">
        <v>316</v>
      </c>
      <c r="J111" s="1583"/>
      <c r="K111" s="1583"/>
      <c r="L111" s="1608" t="s">
        <v>335</v>
      </c>
      <c r="M111" s="1583"/>
      <c r="N111" s="1583"/>
      <c r="O111" s="1608"/>
      <c r="P111" s="1583"/>
      <c r="Q111" s="1608"/>
      <c r="R111" s="1583"/>
      <c r="S111" s="1609" t="s">
        <v>80</v>
      </c>
      <c r="T111" s="1583"/>
      <c r="U111" s="1583"/>
      <c r="V111" s="1583"/>
      <c r="W111" s="1583"/>
      <c r="X111" s="1583"/>
      <c r="Y111" s="1583"/>
      <c r="Z111" s="1583"/>
      <c r="AA111" s="1608" t="s">
        <v>306</v>
      </c>
      <c r="AB111" s="1583"/>
      <c r="AC111" s="1583"/>
      <c r="AD111" s="1583"/>
      <c r="AE111" s="1583"/>
      <c r="AF111" s="1608" t="s">
        <v>307</v>
      </c>
      <c r="AG111" s="1583"/>
      <c r="AH111" s="1583"/>
      <c r="AI111" s="320" t="s">
        <v>336</v>
      </c>
      <c r="AJ111" s="1610" t="s">
        <v>354</v>
      </c>
      <c r="AK111" s="1583"/>
      <c r="AL111" s="1583"/>
      <c r="AM111" s="1583"/>
      <c r="AN111" s="1583"/>
      <c r="AO111" s="1583"/>
      <c r="AP111" s="321">
        <v>7700000</v>
      </c>
      <c r="AQ111" s="322">
        <v>0</v>
      </c>
      <c r="AR111" s="321">
        <v>1012503</v>
      </c>
      <c r="AS111" s="322">
        <v>0</v>
      </c>
      <c r="AT111" s="321">
        <v>6341000</v>
      </c>
      <c r="AU111" s="321">
        <v>-6341000</v>
      </c>
      <c r="AV111" s="322">
        <v>0</v>
      </c>
      <c r="AW111" s="321">
        <v>6341000</v>
      </c>
      <c r="AX111" s="322">
        <v>0</v>
      </c>
      <c r="AY111" s="322">
        <v>0</v>
      </c>
      <c r="AZ111" s="322">
        <v>0</v>
      </c>
      <c r="BA111" s="322">
        <v>0</v>
      </c>
      <c r="BB111" s="322">
        <v>0</v>
      </c>
    </row>
    <row r="112" spans="1:54" ht="15" customHeight="1" x14ac:dyDescent="0.25">
      <c r="A112" s="1603" t="s">
        <v>35</v>
      </c>
      <c r="B112" s="1583"/>
      <c r="C112" s="1603" t="s">
        <v>315</v>
      </c>
      <c r="D112" s="1583"/>
      <c r="E112" s="1603" t="s">
        <v>313</v>
      </c>
      <c r="F112" s="1583"/>
      <c r="G112" s="1603" t="s">
        <v>316</v>
      </c>
      <c r="H112" s="1583"/>
      <c r="I112" s="1603" t="s">
        <v>317</v>
      </c>
      <c r="J112" s="1583"/>
      <c r="K112" s="1583"/>
      <c r="L112" s="1603"/>
      <c r="M112" s="1583"/>
      <c r="N112" s="1583"/>
      <c r="O112" s="1603"/>
      <c r="P112" s="1583"/>
      <c r="Q112" s="1603"/>
      <c r="R112" s="1583"/>
      <c r="S112" s="1605" t="s">
        <v>249</v>
      </c>
      <c r="T112" s="1583"/>
      <c r="U112" s="1583"/>
      <c r="V112" s="1583"/>
      <c r="W112" s="1583"/>
      <c r="X112" s="1583"/>
      <c r="Y112" s="1583"/>
      <c r="Z112" s="1583"/>
      <c r="AA112" s="1603" t="s">
        <v>306</v>
      </c>
      <c r="AB112" s="1583"/>
      <c r="AC112" s="1583"/>
      <c r="AD112" s="1583"/>
      <c r="AE112" s="1583"/>
      <c r="AF112" s="1603" t="s">
        <v>307</v>
      </c>
      <c r="AG112" s="1583"/>
      <c r="AH112" s="1583"/>
      <c r="AI112" s="317" t="s">
        <v>86</v>
      </c>
      <c r="AJ112" s="1604" t="s">
        <v>308</v>
      </c>
      <c r="AK112" s="1583"/>
      <c r="AL112" s="1583"/>
      <c r="AM112" s="1583"/>
      <c r="AN112" s="1583"/>
      <c r="AO112" s="1583"/>
      <c r="AP112" s="318">
        <v>5290562605</v>
      </c>
      <c r="AQ112" s="318">
        <v>1973229</v>
      </c>
      <c r="AR112" s="318">
        <v>43077775.909999996</v>
      </c>
      <c r="AS112" s="319">
        <v>0</v>
      </c>
      <c r="AT112" s="318">
        <v>287329750.61000001</v>
      </c>
      <c r="AU112" s="318">
        <v>-285356521.61000001</v>
      </c>
      <c r="AV112" s="318">
        <v>1084687484.55</v>
      </c>
      <c r="AW112" s="318">
        <v>-797357733.94000006</v>
      </c>
      <c r="AX112" s="318">
        <v>899717124.54999995</v>
      </c>
      <c r="AY112" s="318">
        <v>184970360</v>
      </c>
      <c r="AZ112" s="318">
        <v>899717124.54999995</v>
      </c>
      <c r="BA112" s="319">
        <v>0</v>
      </c>
      <c r="BB112" s="318">
        <v>2451400</v>
      </c>
    </row>
    <row r="113" spans="1:54" ht="15" customHeight="1" x14ac:dyDescent="0.25">
      <c r="A113" s="1603" t="s">
        <v>35</v>
      </c>
      <c r="B113" s="1583"/>
      <c r="C113" s="1603" t="s">
        <v>315</v>
      </c>
      <c r="D113" s="1583"/>
      <c r="E113" s="1603" t="s">
        <v>313</v>
      </c>
      <c r="F113" s="1583"/>
      <c r="G113" s="1603" t="s">
        <v>316</v>
      </c>
      <c r="H113" s="1583"/>
      <c r="I113" s="1603" t="s">
        <v>317</v>
      </c>
      <c r="J113" s="1583"/>
      <c r="K113" s="1583"/>
      <c r="L113" s="1603"/>
      <c r="M113" s="1583"/>
      <c r="N113" s="1583"/>
      <c r="O113" s="1603"/>
      <c r="P113" s="1583"/>
      <c r="Q113" s="1603"/>
      <c r="R113" s="1583"/>
      <c r="S113" s="1605" t="s">
        <v>249</v>
      </c>
      <c r="T113" s="1583"/>
      <c r="U113" s="1583"/>
      <c r="V113" s="1583"/>
      <c r="W113" s="1583"/>
      <c r="X113" s="1583"/>
      <c r="Y113" s="1583"/>
      <c r="Z113" s="1583"/>
      <c r="AA113" s="1603" t="s">
        <v>306</v>
      </c>
      <c r="AB113" s="1583"/>
      <c r="AC113" s="1583"/>
      <c r="AD113" s="1583"/>
      <c r="AE113" s="1583"/>
      <c r="AF113" s="1603" t="s">
        <v>307</v>
      </c>
      <c r="AG113" s="1583"/>
      <c r="AH113" s="1583"/>
      <c r="AI113" s="317" t="s">
        <v>336</v>
      </c>
      <c r="AJ113" s="1604" t="s">
        <v>354</v>
      </c>
      <c r="AK113" s="1583"/>
      <c r="AL113" s="1583"/>
      <c r="AM113" s="1583"/>
      <c r="AN113" s="1583"/>
      <c r="AO113" s="1583"/>
      <c r="AP113" s="318">
        <v>1049588471</v>
      </c>
      <c r="AQ113" s="318">
        <v>11700000</v>
      </c>
      <c r="AR113" s="318">
        <v>7216577</v>
      </c>
      <c r="AS113" s="319">
        <v>0</v>
      </c>
      <c r="AT113" s="318">
        <v>217454700</v>
      </c>
      <c r="AU113" s="318">
        <v>-205754700</v>
      </c>
      <c r="AV113" s="318">
        <v>373734692</v>
      </c>
      <c r="AW113" s="318">
        <v>-156279992</v>
      </c>
      <c r="AX113" s="318">
        <v>175603956</v>
      </c>
      <c r="AY113" s="318">
        <v>198130736</v>
      </c>
      <c r="AZ113" s="318">
        <v>175603956</v>
      </c>
      <c r="BA113" s="319">
        <v>0</v>
      </c>
      <c r="BB113" s="319">
        <v>0</v>
      </c>
    </row>
    <row r="114" spans="1:54" x14ac:dyDescent="0.25">
      <c r="A114" s="1608" t="s">
        <v>35</v>
      </c>
      <c r="B114" s="1583"/>
      <c r="C114" s="1608" t="s">
        <v>315</v>
      </c>
      <c r="D114" s="1583"/>
      <c r="E114" s="1608" t="s">
        <v>313</v>
      </c>
      <c r="F114" s="1583"/>
      <c r="G114" s="1608" t="s">
        <v>316</v>
      </c>
      <c r="H114" s="1583"/>
      <c r="I114" s="1608" t="s">
        <v>317</v>
      </c>
      <c r="J114" s="1583"/>
      <c r="K114" s="1583"/>
      <c r="L114" s="1608" t="s">
        <v>312</v>
      </c>
      <c r="M114" s="1583"/>
      <c r="N114" s="1583"/>
      <c r="O114" s="1608"/>
      <c r="P114" s="1583"/>
      <c r="Q114" s="1608"/>
      <c r="R114" s="1583"/>
      <c r="S114" s="1609" t="s">
        <v>81</v>
      </c>
      <c r="T114" s="1583"/>
      <c r="U114" s="1583"/>
      <c r="V114" s="1583"/>
      <c r="W114" s="1583"/>
      <c r="X114" s="1583"/>
      <c r="Y114" s="1583"/>
      <c r="Z114" s="1583"/>
      <c r="AA114" s="1608" t="s">
        <v>306</v>
      </c>
      <c r="AB114" s="1583"/>
      <c r="AC114" s="1583"/>
      <c r="AD114" s="1583"/>
      <c r="AE114" s="1583"/>
      <c r="AF114" s="1608" t="s">
        <v>307</v>
      </c>
      <c r="AG114" s="1583"/>
      <c r="AH114" s="1583"/>
      <c r="AI114" s="320" t="s">
        <v>86</v>
      </c>
      <c r="AJ114" s="1610" t="s">
        <v>308</v>
      </c>
      <c r="AK114" s="1583"/>
      <c r="AL114" s="1583"/>
      <c r="AM114" s="1583"/>
      <c r="AN114" s="1583"/>
      <c r="AO114" s="1583"/>
      <c r="AP114" s="321">
        <v>959246437</v>
      </c>
      <c r="AQ114" s="321">
        <v>476000</v>
      </c>
      <c r="AR114" s="321">
        <v>1932568.23</v>
      </c>
      <c r="AS114" s="322">
        <v>0</v>
      </c>
      <c r="AT114" s="321">
        <v>144311494.69999999</v>
      </c>
      <c r="AU114" s="321">
        <v>-143835494.69999999</v>
      </c>
      <c r="AV114" s="321">
        <v>218765387.55000001</v>
      </c>
      <c r="AW114" s="321">
        <v>-74453892.849999994</v>
      </c>
      <c r="AX114" s="321">
        <v>148658096.55000001</v>
      </c>
      <c r="AY114" s="321">
        <v>70107291</v>
      </c>
      <c r="AZ114" s="321">
        <v>148658096.55000001</v>
      </c>
      <c r="BA114" s="322">
        <v>0</v>
      </c>
      <c r="BB114" s="321">
        <v>1500000</v>
      </c>
    </row>
    <row r="115" spans="1:54" x14ac:dyDescent="0.25">
      <c r="A115" s="1608" t="s">
        <v>35</v>
      </c>
      <c r="B115" s="1583"/>
      <c r="C115" s="1608" t="s">
        <v>315</v>
      </c>
      <c r="D115" s="1583"/>
      <c r="E115" s="1608" t="s">
        <v>313</v>
      </c>
      <c r="F115" s="1583"/>
      <c r="G115" s="1608" t="s">
        <v>316</v>
      </c>
      <c r="H115" s="1583"/>
      <c r="I115" s="1608" t="s">
        <v>317</v>
      </c>
      <c r="J115" s="1583"/>
      <c r="K115" s="1583"/>
      <c r="L115" s="1608" t="s">
        <v>312</v>
      </c>
      <c r="M115" s="1583"/>
      <c r="N115" s="1583"/>
      <c r="O115" s="1608"/>
      <c r="P115" s="1583"/>
      <c r="Q115" s="1608"/>
      <c r="R115" s="1583"/>
      <c r="S115" s="1609" t="s">
        <v>81</v>
      </c>
      <c r="T115" s="1583"/>
      <c r="U115" s="1583"/>
      <c r="V115" s="1583"/>
      <c r="W115" s="1583"/>
      <c r="X115" s="1583"/>
      <c r="Y115" s="1583"/>
      <c r="Z115" s="1583"/>
      <c r="AA115" s="1608" t="s">
        <v>306</v>
      </c>
      <c r="AB115" s="1583"/>
      <c r="AC115" s="1583"/>
      <c r="AD115" s="1583"/>
      <c r="AE115" s="1583"/>
      <c r="AF115" s="1608" t="s">
        <v>307</v>
      </c>
      <c r="AG115" s="1583"/>
      <c r="AH115" s="1583"/>
      <c r="AI115" s="320" t="s">
        <v>336</v>
      </c>
      <c r="AJ115" s="1610" t="s">
        <v>354</v>
      </c>
      <c r="AK115" s="1583"/>
      <c r="AL115" s="1583"/>
      <c r="AM115" s="1583"/>
      <c r="AN115" s="1583"/>
      <c r="AO115" s="1583"/>
      <c r="AP115" s="321">
        <v>876268471</v>
      </c>
      <c r="AQ115" s="322">
        <v>0</v>
      </c>
      <c r="AR115" s="321">
        <v>621282</v>
      </c>
      <c r="AS115" s="322">
        <v>0</v>
      </c>
      <c r="AT115" s="321">
        <v>186208000</v>
      </c>
      <c r="AU115" s="321">
        <v>-186208000</v>
      </c>
      <c r="AV115" s="321">
        <v>317178427</v>
      </c>
      <c r="AW115" s="321">
        <v>-130970427</v>
      </c>
      <c r="AX115" s="321">
        <v>147898427</v>
      </c>
      <c r="AY115" s="321">
        <v>169280000</v>
      </c>
      <c r="AZ115" s="321">
        <v>147898427</v>
      </c>
      <c r="BA115" s="322">
        <v>0</v>
      </c>
      <c r="BB115" s="322">
        <v>0</v>
      </c>
    </row>
    <row r="116" spans="1:54" ht="15" customHeight="1" x14ac:dyDescent="0.25">
      <c r="A116" s="1608" t="s">
        <v>35</v>
      </c>
      <c r="B116" s="1583"/>
      <c r="C116" s="1608" t="s">
        <v>315</v>
      </c>
      <c r="D116" s="1583"/>
      <c r="E116" s="1608" t="s">
        <v>313</v>
      </c>
      <c r="F116" s="1583"/>
      <c r="G116" s="1608" t="s">
        <v>316</v>
      </c>
      <c r="H116" s="1583"/>
      <c r="I116" s="1608" t="s">
        <v>317</v>
      </c>
      <c r="J116" s="1583"/>
      <c r="K116" s="1583"/>
      <c r="L116" s="1608" t="s">
        <v>315</v>
      </c>
      <c r="M116" s="1583"/>
      <c r="N116" s="1583"/>
      <c r="O116" s="1608"/>
      <c r="P116" s="1583"/>
      <c r="Q116" s="1608"/>
      <c r="R116" s="1583"/>
      <c r="S116" s="1609" t="s">
        <v>82</v>
      </c>
      <c r="T116" s="1583"/>
      <c r="U116" s="1583"/>
      <c r="V116" s="1583"/>
      <c r="W116" s="1583"/>
      <c r="X116" s="1583"/>
      <c r="Y116" s="1583"/>
      <c r="Z116" s="1583"/>
      <c r="AA116" s="1608" t="s">
        <v>306</v>
      </c>
      <c r="AB116" s="1583"/>
      <c r="AC116" s="1583"/>
      <c r="AD116" s="1583"/>
      <c r="AE116" s="1583"/>
      <c r="AF116" s="1608" t="s">
        <v>307</v>
      </c>
      <c r="AG116" s="1583"/>
      <c r="AH116" s="1583"/>
      <c r="AI116" s="320" t="s">
        <v>86</v>
      </c>
      <c r="AJ116" s="1610" t="s">
        <v>308</v>
      </c>
      <c r="AK116" s="1583"/>
      <c r="AL116" s="1583"/>
      <c r="AM116" s="1583"/>
      <c r="AN116" s="1583"/>
      <c r="AO116" s="1583"/>
      <c r="AP116" s="321">
        <v>91000000</v>
      </c>
      <c r="AQ116" s="321">
        <v>595530</v>
      </c>
      <c r="AR116" s="321">
        <v>3542475</v>
      </c>
      <c r="AS116" s="322">
        <v>0</v>
      </c>
      <c r="AT116" s="321">
        <v>595530</v>
      </c>
      <c r="AU116" s="322">
        <v>0</v>
      </c>
      <c r="AV116" s="321">
        <v>32010710</v>
      </c>
      <c r="AW116" s="321">
        <v>-31415180</v>
      </c>
      <c r="AX116" s="321">
        <v>14545080</v>
      </c>
      <c r="AY116" s="321">
        <v>17465630</v>
      </c>
      <c r="AZ116" s="321">
        <v>14545080</v>
      </c>
      <c r="BA116" s="322">
        <v>0</v>
      </c>
      <c r="BB116" s="321">
        <v>302500</v>
      </c>
    </row>
    <row r="117" spans="1:54" x14ac:dyDescent="0.25">
      <c r="A117" s="1608" t="s">
        <v>35</v>
      </c>
      <c r="B117" s="1583"/>
      <c r="C117" s="1608" t="s">
        <v>315</v>
      </c>
      <c r="D117" s="1583"/>
      <c r="E117" s="1608" t="s">
        <v>313</v>
      </c>
      <c r="F117" s="1583"/>
      <c r="G117" s="1608" t="s">
        <v>316</v>
      </c>
      <c r="H117" s="1583"/>
      <c r="I117" s="1608" t="s">
        <v>317</v>
      </c>
      <c r="J117" s="1583"/>
      <c r="K117" s="1583"/>
      <c r="L117" s="1608" t="s">
        <v>317</v>
      </c>
      <c r="M117" s="1583"/>
      <c r="N117" s="1583"/>
      <c r="O117" s="1608"/>
      <c r="P117" s="1583"/>
      <c r="Q117" s="1608"/>
      <c r="R117" s="1583"/>
      <c r="S117" s="1609" t="s">
        <v>83</v>
      </c>
      <c r="T117" s="1583"/>
      <c r="U117" s="1583"/>
      <c r="V117" s="1583"/>
      <c r="W117" s="1583"/>
      <c r="X117" s="1583"/>
      <c r="Y117" s="1583"/>
      <c r="Z117" s="1583"/>
      <c r="AA117" s="1608" t="s">
        <v>306</v>
      </c>
      <c r="AB117" s="1583"/>
      <c r="AC117" s="1583"/>
      <c r="AD117" s="1583"/>
      <c r="AE117" s="1583"/>
      <c r="AF117" s="1608" t="s">
        <v>307</v>
      </c>
      <c r="AG117" s="1583"/>
      <c r="AH117" s="1583"/>
      <c r="AI117" s="320" t="s">
        <v>86</v>
      </c>
      <c r="AJ117" s="1610" t="s">
        <v>308</v>
      </c>
      <c r="AK117" s="1583"/>
      <c r="AL117" s="1583"/>
      <c r="AM117" s="1583"/>
      <c r="AN117" s="1583"/>
      <c r="AO117" s="1583"/>
      <c r="AP117" s="321">
        <v>149000000</v>
      </c>
      <c r="AQ117" s="322">
        <v>0</v>
      </c>
      <c r="AR117" s="321">
        <v>6827920</v>
      </c>
      <c r="AS117" s="322">
        <v>0</v>
      </c>
      <c r="AT117" s="321">
        <v>120000000</v>
      </c>
      <c r="AU117" s="321">
        <v>-120000000</v>
      </c>
      <c r="AV117" s="321">
        <v>20982080</v>
      </c>
      <c r="AW117" s="321">
        <v>99017920</v>
      </c>
      <c r="AX117" s="321">
        <v>20982080</v>
      </c>
      <c r="AY117" s="322">
        <v>0</v>
      </c>
      <c r="AZ117" s="321">
        <v>20982080</v>
      </c>
      <c r="BA117" s="322">
        <v>0</v>
      </c>
      <c r="BB117" s="322">
        <v>0</v>
      </c>
    </row>
    <row r="118" spans="1:54" x14ac:dyDescent="0.25">
      <c r="A118" s="1608" t="s">
        <v>35</v>
      </c>
      <c r="B118" s="1583"/>
      <c r="C118" s="1608" t="s">
        <v>315</v>
      </c>
      <c r="D118" s="1583"/>
      <c r="E118" s="1608" t="s">
        <v>313</v>
      </c>
      <c r="F118" s="1583"/>
      <c r="G118" s="1608" t="s">
        <v>316</v>
      </c>
      <c r="H118" s="1583"/>
      <c r="I118" s="1608" t="s">
        <v>317</v>
      </c>
      <c r="J118" s="1583"/>
      <c r="K118" s="1583"/>
      <c r="L118" s="1608" t="s">
        <v>325</v>
      </c>
      <c r="M118" s="1583"/>
      <c r="N118" s="1583"/>
      <c r="O118" s="1608"/>
      <c r="P118" s="1583"/>
      <c r="Q118" s="1608"/>
      <c r="R118" s="1583"/>
      <c r="S118" s="1609" t="s">
        <v>84</v>
      </c>
      <c r="T118" s="1583"/>
      <c r="U118" s="1583"/>
      <c r="V118" s="1583"/>
      <c r="W118" s="1583"/>
      <c r="X118" s="1583"/>
      <c r="Y118" s="1583"/>
      <c r="Z118" s="1583"/>
      <c r="AA118" s="1608" t="s">
        <v>306</v>
      </c>
      <c r="AB118" s="1583"/>
      <c r="AC118" s="1583"/>
      <c r="AD118" s="1583"/>
      <c r="AE118" s="1583"/>
      <c r="AF118" s="1608" t="s">
        <v>307</v>
      </c>
      <c r="AG118" s="1583"/>
      <c r="AH118" s="1583"/>
      <c r="AI118" s="320" t="s">
        <v>86</v>
      </c>
      <c r="AJ118" s="1610" t="s">
        <v>308</v>
      </c>
      <c r="AK118" s="1583"/>
      <c r="AL118" s="1583"/>
      <c r="AM118" s="1583"/>
      <c r="AN118" s="1583"/>
      <c r="AO118" s="1583"/>
      <c r="AP118" s="321">
        <v>125203000</v>
      </c>
      <c r="AQ118" s="321">
        <v>901699</v>
      </c>
      <c r="AR118" s="321">
        <v>1248098</v>
      </c>
      <c r="AS118" s="322">
        <v>0</v>
      </c>
      <c r="AT118" s="321">
        <v>901699</v>
      </c>
      <c r="AU118" s="322">
        <v>0</v>
      </c>
      <c r="AV118" s="321">
        <v>6683928</v>
      </c>
      <c r="AW118" s="321">
        <v>-5782229</v>
      </c>
      <c r="AX118" s="321">
        <v>11257336</v>
      </c>
      <c r="AY118" s="321">
        <v>-4573408</v>
      </c>
      <c r="AZ118" s="321">
        <v>11257336</v>
      </c>
      <c r="BA118" s="322">
        <v>0</v>
      </c>
      <c r="BB118" s="321">
        <v>148900</v>
      </c>
    </row>
    <row r="119" spans="1:54" x14ac:dyDescent="0.25">
      <c r="A119" s="1608" t="s">
        <v>35</v>
      </c>
      <c r="B119" s="1583"/>
      <c r="C119" s="1608" t="s">
        <v>315</v>
      </c>
      <c r="D119" s="1583"/>
      <c r="E119" s="1608" t="s">
        <v>313</v>
      </c>
      <c r="F119" s="1583"/>
      <c r="G119" s="1608" t="s">
        <v>316</v>
      </c>
      <c r="H119" s="1583"/>
      <c r="I119" s="1608" t="s">
        <v>317</v>
      </c>
      <c r="J119" s="1583"/>
      <c r="K119" s="1583"/>
      <c r="L119" s="1608" t="s">
        <v>325</v>
      </c>
      <c r="M119" s="1583"/>
      <c r="N119" s="1583"/>
      <c r="O119" s="1608"/>
      <c r="P119" s="1583"/>
      <c r="Q119" s="1608"/>
      <c r="R119" s="1583"/>
      <c r="S119" s="1609" t="s">
        <v>84</v>
      </c>
      <c r="T119" s="1583"/>
      <c r="U119" s="1583"/>
      <c r="V119" s="1583"/>
      <c r="W119" s="1583"/>
      <c r="X119" s="1583"/>
      <c r="Y119" s="1583"/>
      <c r="Z119" s="1583"/>
      <c r="AA119" s="1608" t="s">
        <v>306</v>
      </c>
      <c r="AB119" s="1583"/>
      <c r="AC119" s="1583"/>
      <c r="AD119" s="1583"/>
      <c r="AE119" s="1583"/>
      <c r="AF119" s="1608" t="s">
        <v>307</v>
      </c>
      <c r="AG119" s="1583"/>
      <c r="AH119" s="1583"/>
      <c r="AI119" s="320" t="s">
        <v>336</v>
      </c>
      <c r="AJ119" s="1610" t="s">
        <v>354</v>
      </c>
      <c r="AK119" s="1583"/>
      <c r="AL119" s="1583"/>
      <c r="AM119" s="1583"/>
      <c r="AN119" s="1583"/>
      <c r="AO119" s="1583"/>
      <c r="AP119" s="321">
        <v>173320000</v>
      </c>
      <c r="AQ119" s="321">
        <v>11700000</v>
      </c>
      <c r="AR119" s="321">
        <v>6595295</v>
      </c>
      <c r="AS119" s="322">
        <v>0</v>
      </c>
      <c r="AT119" s="321">
        <v>31246700</v>
      </c>
      <c r="AU119" s="321">
        <v>-19546700</v>
      </c>
      <c r="AV119" s="321">
        <v>56556265</v>
      </c>
      <c r="AW119" s="321">
        <v>-25309565</v>
      </c>
      <c r="AX119" s="321">
        <v>27705529</v>
      </c>
      <c r="AY119" s="321">
        <v>28850736</v>
      </c>
      <c r="AZ119" s="321">
        <v>27705529</v>
      </c>
      <c r="BA119" s="322">
        <v>0</v>
      </c>
      <c r="BB119" s="322">
        <v>0</v>
      </c>
    </row>
    <row r="120" spans="1:54" x14ac:dyDescent="0.25">
      <c r="A120" s="1608" t="s">
        <v>35</v>
      </c>
      <c r="B120" s="1583"/>
      <c r="C120" s="1608" t="s">
        <v>315</v>
      </c>
      <c r="D120" s="1583"/>
      <c r="E120" s="1608" t="s">
        <v>313</v>
      </c>
      <c r="F120" s="1583"/>
      <c r="G120" s="1608" t="s">
        <v>316</v>
      </c>
      <c r="H120" s="1583"/>
      <c r="I120" s="1608" t="s">
        <v>317</v>
      </c>
      <c r="J120" s="1583"/>
      <c r="K120" s="1583"/>
      <c r="L120" s="1608" t="s">
        <v>327</v>
      </c>
      <c r="M120" s="1583"/>
      <c r="N120" s="1583"/>
      <c r="O120" s="1608"/>
      <c r="P120" s="1583"/>
      <c r="Q120" s="1608"/>
      <c r="R120" s="1583"/>
      <c r="S120" s="1609" t="s">
        <v>85</v>
      </c>
      <c r="T120" s="1583"/>
      <c r="U120" s="1583"/>
      <c r="V120" s="1583"/>
      <c r="W120" s="1583"/>
      <c r="X120" s="1583"/>
      <c r="Y120" s="1583"/>
      <c r="Z120" s="1583"/>
      <c r="AA120" s="1608" t="s">
        <v>306</v>
      </c>
      <c r="AB120" s="1583"/>
      <c r="AC120" s="1583"/>
      <c r="AD120" s="1583"/>
      <c r="AE120" s="1583"/>
      <c r="AF120" s="1608" t="s">
        <v>307</v>
      </c>
      <c r="AG120" s="1583"/>
      <c r="AH120" s="1583"/>
      <c r="AI120" s="320" t="s">
        <v>86</v>
      </c>
      <c r="AJ120" s="1610" t="s">
        <v>308</v>
      </c>
      <c r="AK120" s="1583"/>
      <c r="AL120" s="1583"/>
      <c r="AM120" s="1583"/>
      <c r="AN120" s="1583"/>
      <c r="AO120" s="1583"/>
      <c r="AP120" s="321">
        <v>1346822020</v>
      </c>
      <c r="AQ120" s="322">
        <v>0</v>
      </c>
      <c r="AR120" s="321">
        <v>27195238.879999999</v>
      </c>
      <c r="AS120" s="322">
        <v>0</v>
      </c>
      <c r="AT120" s="322">
        <v>0</v>
      </c>
      <c r="AU120" s="322">
        <v>0</v>
      </c>
      <c r="AV120" s="321">
        <v>204896951</v>
      </c>
      <c r="AW120" s="321">
        <v>-204896951</v>
      </c>
      <c r="AX120" s="321">
        <v>308313864</v>
      </c>
      <c r="AY120" s="321">
        <v>-103416913</v>
      </c>
      <c r="AZ120" s="321">
        <v>308313864</v>
      </c>
      <c r="BA120" s="322">
        <v>0</v>
      </c>
      <c r="BB120" s="322">
        <v>0</v>
      </c>
    </row>
    <row r="121" spans="1:54" x14ac:dyDescent="0.25">
      <c r="A121" s="1608" t="s">
        <v>35</v>
      </c>
      <c r="B121" s="1583"/>
      <c r="C121" s="1608" t="s">
        <v>315</v>
      </c>
      <c r="D121" s="1583"/>
      <c r="E121" s="1608" t="s">
        <v>313</v>
      </c>
      <c r="F121" s="1583"/>
      <c r="G121" s="1608" t="s">
        <v>316</v>
      </c>
      <c r="H121" s="1583"/>
      <c r="I121" s="1608" t="s">
        <v>317</v>
      </c>
      <c r="J121" s="1583"/>
      <c r="K121" s="1583"/>
      <c r="L121" s="1608" t="s">
        <v>86</v>
      </c>
      <c r="M121" s="1583"/>
      <c r="N121" s="1583"/>
      <c r="O121" s="1608"/>
      <c r="P121" s="1583"/>
      <c r="Q121" s="1608"/>
      <c r="R121" s="1583"/>
      <c r="S121" s="1609" t="s">
        <v>87</v>
      </c>
      <c r="T121" s="1583"/>
      <c r="U121" s="1583"/>
      <c r="V121" s="1583"/>
      <c r="W121" s="1583"/>
      <c r="X121" s="1583"/>
      <c r="Y121" s="1583"/>
      <c r="Z121" s="1583"/>
      <c r="AA121" s="1608" t="s">
        <v>306</v>
      </c>
      <c r="AB121" s="1583"/>
      <c r="AC121" s="1583"/>
      <c r="AD121" s="1583"/>
      <c r="AE121" s="1583"/>
      <c r="AF121" s="1608" t="s">
        <v>307</v>
      </c>
      <c r="AG121" s="1583"/>
      <c r="AH121" s="1583"/>
      <c r="AI121" s="320" t="s">
        <v>86</v>
      </c>
      <c r="AJ121" s="1610" t="s">
        <v>308</v>
      </c>
      <c r="AK121" s="1583"/>
      <c r="AL121" s="1583"/>
      <c r="AM121" s="1583"/>
      <c r="AN121" s="1583"/>
      <c r="AO121" s="1583"/>
      <c r="AP121" s="321">
        <v>2615791148</v>
      </c>
      <c r="AQ121" s="322">
        <v>0</v>
      </c>
      <c r="AR121" s="321">
        <v>88435.8</v>
      </c>
      <c r="AS121" s="322">
        <v>0</v>
      </c>
      <c r="AT121" s="321">
        <v>21521026.91</v>
      </c>
      <c r="AU121" s="321">
        <v>-21521026.91</v>
      </c>
      <c r="AV121" s="321">
        <v>601348428</v>
      </c>
      <c r="AW121" s="321">
        <v>-579827401.09000003</v>
      </c>
      <c r="AX121" s="321">
        <v>395960668</v>
      </c>
      <c r="AY121" s="321">
        <v>205387760</v>
      </c>
      <c r="AZ121" s="321">
        <v>395960668</v>
      </c>
      <c r="BA121" s="322">
        <v>0</v>
      </c>
      <c r="BB121" s="322">
        <v>0</v>
      </c>
    </row>
    <row r="122" spans="1:54" ht="15" customHeight="1" x14ac:dyDescent="0.25">
      <c r="A122" s="1608" t="s">
        <v>35</v>
      </c>
      <c r="B122" s="1583"/>
      <c r="C122" s="1608" t="s">
        <v>315</v>
      </c>
      <c r="D122" s="1583"/>
      <c r="E122" s="1608" t="s">
        <v>313</v>
      </c>
      <c r="F122" s="1583"/>
      <c r="G122" s="1608" t="s">
        <v>316</v>
      </c>
      <c r="H122" s="1583"/>
      <c r="I122" s="1608" t="s">
        <v>317</v>
      </c>
      <c r="J122" s="1583"/>
      <c r="K122" s="1583"/>
      <c r="L122" s="1608" t="s">
        <v>323</v>
      </c>
      <c r="M122" s="1583"/>
      <c r="N122" s="1583"/>
      <c r="O122" s="1608"/>
      <c r="P122" s="1583"/>
      <c r="Q122" s="1608"/>
      <c r="R122" s="1583"/>
      <c r="S122" s="1609" t="s">
        <v>88</v>
      </c>
      <c r="T122" s="1583"/>
      <c r="U122" s="1583"/>
      <c r="V122" s="1583"/>
      <c r="W122" s="1583"/>
      <c r="X122" s="1583"/>
      <c r="Y122" s="1583"/>
      <c r="Z122" s="1583"/>
      <c r="AA122" s="1608" t="s">
        <v>306</v>
      </c>
      <c r="AB122" s="1583"/>
      <c r="AC122" s="1583"/>
      <c r="AD122" s="1583"/>
      <c r="AE122" s="1583"/>
      <c r="AF122" s="1608" t="s">
        <v>307</v>
      </c>
      <c r="AG122" s="1583"/>
      <c r="AH122" s="1583"/>
      <c r="AI122" s="320" t="s">
        <v>86</v>
      </c>
      <c r="AJ122" s="1610" t="s">
        <v>308</v>
      </c>
      <c r="AK122" s="1583"/>
      <c r="AL122" s="1583"/>
      <c r="AM122" s="1583"/>
      <c r="AN122" s="1583"/>
      <c r="AO122" s="1583"/>
      <c r="AP122" s="321">
        <v>3500000</v>
      </c>
      <c r="AQ122" s="322">
        <v>0</v>
      </c>
      <c r="AR122" s="321">
        <v>2243040</v>
      </c>
      <c r="AS122" s="322">
        <v>0</v>
      </c>
      <c r="AT122" s="322">
        <v>0</v>
      </c>
      <c r="AU122" s="322">
        <v>0</v>
      </c>
      <c r="AV122" s="322">
        <v>0</v>
      </c>
      <c r="AW122" s="322">
        <v>0</v>
      </c>
      <c r="AX122" s="322">
        <v>0</v>
      </c>
      <c r="AY122" s="322">
        <v>0</v>
      </c>
      <c r="AZ122" s="322">
        <v>0</v>
      </c>
      <c r="BA122" s="322">
        <v>0</v>
      </c>
      <c r="BB122" s="321">
        <v>500000</v>
      </c>
    </row>
    <row r="123" spans="1:54" x14ac:dyDescent="0.25">
      <c r="A123" s="1603" t="s">
        <v>35</v>
      </c>
      <c r="B123" s="1583"/>
      <c r="C123" s="1603" t="s">
        <v>315</v>
      </c>
      <c r="D123" s="1583"/>
      <c r="E123" s="1603" t="s">
        <v>313</v>
      </c>
      <c r="F123" s="1583"/>
      <c r="G123" s="1603" t="s">
        <v>316</v>
      </c>
      <c r="H123" s="1583"/>
      <c r="I123" s="1603" t="s">
        <v>325</v>
      </c>
      <c r="J123" s="1583"/>
      <c r="K123" s="1583"/>
      <c r="L123" s="1603"/>
      <c r="M123" s="1583"/>
      <c r="N123" s="1583"/>
      <c r="O123" s="1603"/>
      <c r="P123" s="1583"/>
      <c r="Q123" s="1603"/>
      <c r="R123" s="1583"/>
      <c r="S123" s="1605" t="s">
        <v>337</v>
      </c>
      <c r="T123" s="1583"/>
      <c r="U123" s="1583"/>
      <c r="V123" s="1583"/>
      <c r="W123" s="1583"/>
      <c r="X123" s="1583"/>
      <c r="Y123" s="1583"/>
      <c r="Z123" s="1583"/>
      <c r="AA123" s="1603" t="s">
        <v>306</v>
      </c>
      <c r="AB123" s="1583"/>
      <c r="AC123" s="1583"/>
      <c r="AD123" s="1583"/>
      <c r="AE123" s="1583"/>
      <c r="AF123" s="1603" t="s">
        <v>307</v>
      </c>
      <c r="AG123" s="1583"/>
      <c r="AH123" s="1583"/>
      <c r="AI123" s="317" t="s">
        <v>86</v>
      </c>
      <c r="AJ123" s="1604" t="s">
        <v>308</v>
      </c>
      <c r="AK123" s="1583"/>
      <c r="AL123" s="1583"/>
      <c r="AM123" s="1583"/>
      <c r="AN123" s="1583"/>
      <c r="AO123" s="1583"/>
      <c r="AP123" s="318">
        <v>2170174676</v>
      </c>
      <c r="AQ123" s="319">
        <v>0</v>
      </c>
      <c r="AR123" s="318">
        <v>8151209.5</v>
      </c>
      <c r="AS123" s="319">
        <v>0</v>
      </c>
      <c r="AT123" s="319">
        <v>0</v>
      </c>
      <c r="AU123" s="319">
        <v>0</v>
      </c>
      <c r="AV123" s="318">
        <v>501931594</v>
      </c>
      <c r="AW123" s="318">
        <v>-501931594</v>
      </c>
      <c r="AX123" s="318">
        <v>501931594</v>
      </c>
      <c r="AY123" s="319">
        <v>0</v>
      </c>
      <c r="AZ123" s="318">
        <v>501931594</v>
      </c>
      <c r="BA123" s="319">
        <v>0</v>
      </c>
      <c r="BB123" s="318">
        <v>150000</v>
      </c>
    </row>
    <row r="124" spans="1:54" x14ac:dyDescent="0.25">
      <c r="A124" s="1608" t="s">
        <v>35</v>
      </c>
      <c r="B124" s="1583"/>
      <c r="C124" s="1608" t="s">
        <v>315</v>
      </c>
      <c r="D124" s="1583"/>
      <c r="E124" s="1608" t="s">
        <v>313</v>
      </c>
      <c r="F124" s="1583"/>
      <c r="G124" s="1608" t="s">
        <v>316</v>
      </c>
      <c r="H124" s="1583"/>
      <c r="I124" s="1608" t="s">
        <v>325</v>
      </c>
      <c r="J124" s="1583"/>
      <c r="K124" s="1583"/>
      <c r="L124" s="1608" t="s">
        <v>315</v>
      </c>
      <c r="M124" s="1583"/>
      <c r="N124" s="1583"/>
      <c r="O124" s="1608"/>
      <c r="P124" s="1583"/>
      <c r="Q124" s="1608"/>
      <c r="R124" s="1583"/>
      <c r="S124" s="1609" t="s">
        <v>89</v>
      </c>
      <c r="T124" s="1583"/>
      <c r="U124" s="1583"/>
      <c r="V124" s="1583"/>
      <c r="W124" s="1583"/>
      <c r="X124" s="1583"/>
      <c r="Y124" s="1583"/>
      <c r="Z124" s="1583"/>
      <c r="AA124" s="1608" t="s">
        <v>306</v>
      </c>
      <c r="AB124" s="1583"/>
      <c r="AC124" s="1583"/>
      <c r="AD124" s="1583"/>
      <c r="AE124" s="1583"/>
      <c r="AF124" s="1608" t="s">
        <v>307</v>
      </c>
      <c r="AG124" s="1583"/>
      <c r="AH124" s="1583"/>
      <c r="AI124" s="320" t="s">
        <v>86</v>
      </c>
      <c r="AJ124" s="1610" t="s">
        <v>308</v>
      </c>
      <c r="AK124" s="1583"/>
      <c r="AL124" s="1583"/>
      <c r="AM124" s="1583"/>
      <c r="AN124" s="1583"/>
      <c r="AO124" s="1583"/>
      <c r="AP124" s="321">
        <v>961214676</v>
      </c>
      <c r="AQ124" s="322">
        <v>0</v>
      </c>
      <c r="AR124" s="321">
        <v>150345</v>
      </c>
      <c r="AS124" s="322">
        <v>0</v>
      </c>
      <c r="AT124" s="322">
        <v>0</v>
      </c>
      <c r="AU124" s="322">
        <v>0</v>
      </c>
      <c r="AV124" s="321">
        <v>256432655</v>
      </c>
      <c r="AW124" s="321">
        <v>-256432655</v>
      </c>
      <c r="AX124" s="321">
        <v>256432655</v>
      </c>
      <c r="AY124" s="322">
        <v>0</v>
      </c>
      <c r="AZ124" s="321">
        <v>256432655</v>
      </c>
      <c r="BA124" s="322">
        <v>0</v>
      </c>
      <c r="BB124" s="321">
        <v>150000</v>
      </c>
    </row>
    <row r="125" spans="1:54" ht="15" customHeight="1" x14ac:dyDescent="0.25">
      <c r="A125" s="1608" t="s">
        <v>35</v>
      </c>
      <c r="B125" s="1583"/>
      <c r="C125" s="1608" t="s">
        <v>315</v>
      </c>
      <c r="D125" s="1583"/>
      <c r="E125" s="1608" t="s">
        <v>313</v>
      </c>
      <c r="F125" s="1583"/>
      <c r="G125" s="1608" t="s">
        <v>316</v>
      </c>
      <c r="H125" s="1583"/>
      <c r="I125" s="1608" t="s">
        <v>325</v>
      </c>
      <c r="J125" s="1583"/>
      <c r="K125" s="1583"/>
      <c r="L125" s="1608" t="s">
        <v>322</v>
      </c>
      <c r="M125" s="1583"/>
      <c r="N125" s="1583"/>
      <c r="O125" s="1608"/>
      <c r="P125" s="1583"/>
      <c r="Q125" s="1608"/>
      <c r="R125" s="1583"/>
      <c r="S125" s="1609" t="s">
        <v>90</v>
      </c>
      <c r="T125" s="1583"/>
      <c r="U125" s="1583"/>
      <c r="V125" s="1583"/>
      <c r="W125" s="1583"/>
      <c r="X125" s="1583"/>
      <c r="Y125" s="1583"/>
      <c r="Z125" s="1583"/>
      <c r="AA125" s="1608" t="s">
        <v>306</v>
      </c>
      <c r="AB125" s="1583"/>
      <c r="AC125" s="1583"/>
      <c r="AD125" s="1583"/>
      <c r="AE125" s="1583"/>
      <c r="AF125" s="1608" t="s">
        <v>307</v>
      </c>
      <c r="AG125" s="1583"/>
      <c r="AH125" s="1583"/>
      <c r="AI125" s="320" t="s">
        <v>86</v>
      </c>
      <c r="AJ125" s="1610" t="s">
        <v>308</v>
      </c>
      <c r="AK125" s="1583"/>
      <c r="AL125" s="1583"/>
      <c r="AM125" s="1583"/>
      <c r="AN125" s="1583"/>
      <c r="AO125" s="1583"/>
      <c r="AP125" s="321">
        <v>8000000</v>
      </c>
      <c r="AQ125" s="322">
        <v>0</v>
      </c>
      <c r="AR125" s="321">
        <v>8000000</v>
      </c>
      <c r="AS125" s="322">
        <v>0</v>
      </c>
      <c r="AT125" s="322">
        <v>0</v>
      </c>
      <c r="AU125" s="322">
        <v>0</v>
      </c>
      <c r="AV125" s="322">
        <v>0</v>
      </c>
      <c r="AW125" s="322">
        <v>0</v>
      </c>
      <c r="AX125" s="322">
        <v>0</v>
      </c>
      <c r="AY125" s="322">
        <v>0</v>
      </c>
      <c r="AZ125" s="322">
        <v>0</v>
      </c>
      <c r="BA125" s="322">
        <v>0</v>
      </c>
      <c r="BB125" s="322">
        <v>0</v>
      </c>
    </row>
    <row r="126" spans="1:54" x14ac:dyDescent="0.25">
      <c r="A126" s="1608" t="s">
        <v>35</v>
      </c>
      <c r="B126" s="1583"/>
      <c r="C126" s="1608" t="s">
        <v>315</v>
      </c>
      <c r="D126" s="1583"/>
      <c r="E126" s="1608" t="s">
        <v>313</v>
      </c>
      <c r="F126" s="1583"/>
      <c r="G126" s="1608" t="s">
        <v>316</v>
      </c>
      <c r="H126" s="1583"/>
      <c r="I126" s="1608" t="s">
        <v>325</v>
      </c>
      <c r="J126" s="1583"/>
      <c r="K126" s="1583"/>
      <c r="L126" s="1608" t="s">
        <v>317</v>
      </c>
      <c r="M126" s="1583"/>
      <c r="N126" s="1583"/>
      <c r="O126" s="1608"/>
      <c r="P126" s="1583"/>
      <c r="Q126" s="1608"/>
      <c r="R126" s="1583"/>
      <c r="S126" s="1609" t="s">
        <v>91</v>
      </c>
      <c r="T126" s="1583"/>
      <c r="U126" s="1583"/>
      <c r="V126" s="1583"/>
      <c r="W126" s="1583"/>
      <c r="X126" s="1583"/>
      <c r="Y126" s="1583"/>
      <c r="Z126" s="1583"/>
      <c r="AA126" s="1608" t="s">
        <v>306</v>
      </c>
      <c r="AB126" s="1583"/>
      <c r="AC126" s="1583"/>
      <c r="AD126" s="1583"/>
      <c r="AE126" s="1583"/>
      <c r="AF126" s="1608" t="s">
        <v>307</v>
      </c>
      <c r="AG126" s="1583"/>
      <c r="AH126" s="1583"/>
      <c r="AI126" s="320" t="s">
        <v>86</v>
      </c>
      <c r="AJ126" s="1610" t="s">
        <v>308</v>
      </c>
      <c r="AK126" s="1583"/>
      <c r="AL126" s="1583"/>
      <c r="AM126" s="1583"/>
      <c r="AN126" s="1583"/>
      <c r="AO126" s="1583"/>
      <c r="AP126" s="321">
        <v>1200960000</v>
      </c>
      <c r="AQ126" s="322">
        <v>0</v>
      </c>
      <c r="AR126" s="322">
        <v>864.5</v>
      </c>
      <c r="AS126" s="322">
        <v>0</v>
      </c>
      <c r="AT126" s="322">
        <v>0</v>
      </c>
      <c r="AU126" s="322">
        <v>0</v>
      </c>
      <c r="AV126" s="321">
        <v>245498939</v>
      </c>
      <c r="AW126" s="321">
        <v>-245498939</v>
      </c>
      <c r="AX126" s="321">
        <v>245498939</v>
      </c>
      <c r="AY126" s="322">
        <v>0</v>
      </c>
      <c r="AZ126" s="321">
        <v>245498939</v>
      </c>
      <c r="BA126" s="322">
        <v>0</v>
      </c>
      <c r="BB126" s="322">
        <v>0</v>
      </c>
    </row>
    <row r="127" spans="1:54" ht="15" customHeight="1" x14ac:dyDescent="0.25">
      <c r="A127" s="1608" t="s">
        <v>35</v>
      </c>
      <c r="B127" s="1583"/>
      <c r="C127" s="1608" t="s">
        <v>315</v>
      </c>
      <c r="D127" s="1583"/>
      <c r="E127" s="1608" t="s">
        <v>313</v>
      </c>
      <c r="F127" s="1583"/>
      <c r="G127" s="1608" t="s">
        <v>316</v>
      </c>
      <c r="H127" s="1583"/>
      <c r="I127" s="1608" t="s">
        <v>325</v>
      </c>
      <c r="J127" s="1583"/>
      <c r="K127" s="1583"/>
      <c r="L127" s="1608" t="s">
        <v>327</v>
      </c>
      <c r="M127" s="1583"/>
      <c r="N127" s="1583"/>
      <c r="O127" s="1608"/>
      <c r="P127" s="1583"/>
      <c r="Q127" s="1608"/>
      <c r="R127" s="1583"/>
      <c r="S127" s="1609" t="s">
        <v>691</v>
      </c>
      <c r="T127" s="1583"/>
      <c r="U127" s="1583"/>
      <c r="V127" s="1583"/>
      <c r="W127" s="1583"/>
      <c r="X127" s="1583"/>
      <c r="Y127" s="1583"/>
      <c r="Z127" s="1583"/>
      <c r="AA127" s="1608" t="s">
        <v>306</v>
      </c>
      <c r="AB127" s="1583"/>
      <c r="AC127" s="1583"/>
      <c r="AD127" s="1583"/>
      <c r="AE127" s="1583"/>
      <c r="AF127" s="1608" t="s">
        <v>307</v>
      </c>
      <c r="AG127" s="1583"/>
      <c r="AH127" s="1583"/>
      <c r="AI127" s="320" t="s">
        <v>86</v>
      </c>
      <c r="AJ127" s="1610" t="s">
        <v>308</v>
      </c>
      <c r="AK127" s="1583"/>
      <c r="AL127" s="1583"/>
      <c r="AM127" s="1583"/>
      <c r="AN127" s="1583"/>
      <c r="AO127" s="1583"/>
      <c r="AP127" s="322">
        <v>0</v>
      </c>
      <c r="AQ127" s="322">
        <v>0</v>
      </c>
      <c r="AR127" s="322">
        <v>0</v>
      </c>
      <c r="AS127" s="322">
        <v>0</v>
      </c>
      <c r="AT127" s="322">
        <v>0</v>
      </c>
      <c r="AU127" s="322">
        <v>0</v>
      </c>
      <c r="AV127" s="322">
        <v>0</v>
      </c>
      <c r="AW127" s="322">
        <v>0</v>
      </c>
      <c r="AX127" s="322">
        <v>0</v>
      </c>
      <c r="AY127" s="322">
        <v>0</v>
      </c>
      <c r="AZ127" s="322">
        <v>0</v>
      </c>
      <c r="BA127" s="322">
        <v>0</v>
      </c>
      <c r="BB127" s="322">
        <v>0</v>
      </c>
    </row>
    <row r="128" spans="1:54" x14ac:dyDescent="0.25">
      <c r="A128" s="1603" t="s">
        <v>35</v>
      </c>
      <c r="B128" s="1583"/>
      <c r="C128" s="1603" t="s">
        <v>315</v>
      </c>
      <c r="D128" s="1583"/>
      <c r="E128" s="1603" t="s">
        <v>313</v>
      </c>
      <c r="F128" s="1583"/>
      <c r="G128" s="1603" t="s">
        <v>316</v>
      </c>
      <c r="H128" s="1583"/>
      <c r="I128" s="1603" t="s">
        <v>326</v>
      </c>
      <c r="J128" s="1583"/>
      <c r="K128" s="1583"/>
      <c r="L128" s="1603"/>
      <c r="M128" s="1583"/>
      <c r="N128" s="1583"/>
      <c r="O128" s="1603"/>
      <c r="P128" s="1583"/>
      <c r="Q128" s="1603"/>
      <c r="R128" s="1583"/>
      <c r="S128" s="1605" t="s">
        <v>253</v>
      </c>
      <c r="T128" s="1583"/>
      <c r="U128" s="1583"/>
      <c r="V128" s="1583"/>
      <c r="W128" s="1583"/>
      <c r="X128" s="1583"/>
      <c r="Y128" s="1583"/>
      <c r="Z128" s="1583"/>
      <c r="AA128" s="1603" t="s">
        <v>306</v>
      </c>
      <c r="AB128" s="1583"/>
      <c r="AC128" s="1583"/>
      <c r="AD128" s="1583"/>
      <c r="AE128" s="1583"/>
      <c r="AF128" s="1603" t="s">
        <v>307</v>
      </c>
      <c r="AG128" s="1583"/>
      <c r="AH128" s="1583"/>
      <c r="AI128" s="317" t="s">
        <v>86</v>
      </c>
      <c r="AJ128" s="1604" t="s">
        <v>308</v>
      </c>
      <c r="AK128" s="1583"/>
      <c r="AL128" s="1583"/>
      <c r="AM128" s="1583"/>
      <c r="AN128" s="1583"/>
      <c r="AO128" s="1583"/>
      <c r="AP128" s="318">
        <v>132277436</v>
      </c>
      <c r="AQ128" s="319">
        <v>0</v>
      </c>
      <c r="AR128" s="318">
        <v>126256</v>
      </c>
      <c r="AS128" s="319">
        <v>0</v>
      </c>
      <c r="AT128" s="319">
        <v>0</v>
      </c>
      <c r="AU128" s="319">
        <v>0</v>
      </c>
      <c r="AV128" s="318">
        <v>58920532</v>
      </c>
      <c r="AW128" s="318">
        <v>-58920532</v>
      </c>
      <c r="AX128" s="318">
        <v>29999632</v>
      </c>
      <c r="AY128" s="318">
        <v>28920900</v>
      </c>
      <c r="AZ128" s="318">
        <v>29999632</v>
      </c>
      <c r="BA128" s="319">
        <v>0</v>
      </c>
      <c r="BB128" s="318">
        <v>20000</v>
      </c>
    </row>
    <row r="129" spans="1:54" ht="15" customHeight="1" x14ac:dyDescent="0.25">
      <c r="A129" s="1608" t="s">
        <v>35</v>
      </c>
      <c r="B129" s="1583"/>
      <c r="C129" s="1608" t="s">
        <v>315</v>
      </c>
      <c r="D129" s="1583"/>
      <c r="E129" s="1608" t="s">
        <v>313</v>
      </c>
      <c r="F129" s="1583"/>
      <c r="G129" s="1608" t="s">
        <v>316</v>
      </c>
      <c r="H129" s="1583"/>
      <c r="I129" s="1608" t="s">
        <v>326</v>
      </c>
      <c r="J129" s="1583"/>
      <c r="K129" s="1583"/>
      <c r="L129" s="1608" t="s">
        <v>317</v>
      </c>
      <c r="M129" s="1583"/>
      <c r="N129" s="1583"/>
      <c r="O129" s="1608"/>
      <c r="P129" s="1583"/>
      <c r="Q129" s="1608"/>
      <c r="R129" s="1583"/>
      <c r="S129" s="1609" t="s">
        <v>92</v>
      </c>
      <c r="T129" s="1583"/>
      <c r="U129" s="1583"/>
      <c r="V129" s="1583"/>
      <c r="W129" s="1583"/>
      <c r="X129" s="1583"/>
      <c r="Y129" s="1583"/>
      <c r="Z129" s="1583"/>
      <c r="AA129" s="1608" t="s">
        <v>306</v>
      </c>
      <c r="AB129" s="1583"/>
      <c r="AC129" s="1583"/>
      <c r="AD129" s="1583"/>
      <c r="AE129" s="1583"/>
      <c r="AF129" s="1608" t="s">
        <v>307</v>
      </c>
      <c r="AG129" s="1583"/>
      <c r="AH129" s="1583"/>
      <c r="AI129" s="320" t="s">
        <v>86</v>
      </c>
      <c r="AJ129" s="1610" t="s">
        <v>308</v>
      </c>
      <c r="AK129" s="1583"/>
      <c r="AL129" s="1583"/>
      <c r="AM129" s="1583"/>
      <c r="AN129" s="1583"/>
      <c r="AO129" s="1583"/>
      <c r="AP129" s="321">
        <v>5528976</v>
      </c>
      <c r="AQ129" s="322">
        <v>0</v>
      </c>
      <c r="AR129" s="322">
        <v>0</v>
      </c>
      <c r="AS129" s="322">
        <v>0</v>
      </c>
      <c r="AT129" s="322">
        <v>0</v>
      </c>
      <c r="AU129" s="322">
        <v>0</v>
      </c>
      <c r="AV129" s="322">
        <v>0</v>
      </c>
      <c r="AW129" s="322">
        <v>0</v>
      </c>
      <c r="AX129" s="322">
        <v>0</v>
      </c>
      <c r="AY129" s="322">
        <v>0</v>
      </c>
      <c r="AZ129" s="322">
        <v>0</v>
      </c>
      <c r="BA129" s="322">
        <v>0</v>
      </c>
      <c r="BB129" s="322">
        <v>0</v>
      </c>
    </row>
    <row r="130" spans="1:54" x14ac:dyDescent="0.25">
      <c r="A130" s="1608" t="s">
        <v>35</v>
      </c>
      <c r="B130" s="1583"/>
      <c r="C130" s="1608" t="s">
        <v>315</v>
      </c>
      <c r="D130" s="1583"/>
      <c r="E130" s="1608" t="s">
        <v>313</v>
      </c>
      <c r="F130" s="1583"/>
      <c r="G130" s="1608" t="s">
        <v>316</v>
      </c>
      <c r="H130" s="1583"/>
      <c r="I130" s="1608" t="s">
        <v>326</v>
      </c>
      <c r="J130" s="1583"/>
      <c r="K130" s="1583"/>
      <c r="L130" s="1608" t="s">
        <v>325</v>
      </c>
      <c r="M130" s="1583"/>
      <c r="N130" s="1583"/>
      <c r="O130" s="1608"/>
      <c r="P130" s="1583"/>
      <c r="Q130" s="1608"/>
      <c r="R130" s="1583"/>
      <c r="S130" s="1609" t="s">
        <v>93</v>
      </c>
      <c r="T130" s="1583"/>
      <c r="U130" s="1583"/>
      <c r="V130" s="1583"/>
      <c r="W130" s="1583"/>
      <c r="X130" s="1583"/>
      <c r="Y130" s="1583"/>
      <c r="Z130" s="1583"/>
      <c r="AA130" s="1608" t="s">
        <v>306</v>
      </c>
      <c r="AB130" s="1583"/>
      <c r="AC130" s="1583"/>
      <c r="AD130" s="1583"/>
      <c r="AE130" s="1583"/>
      <c r="AF130" s="1608" t="s">
        <v>307</v>
      </c>
      <c r="AG130" s="1583"/>
      <c r="AH130" s="1583"/>
      <c r="AI130" s="320" t="s">
        <v>86</v>
      </c>
      <c r="AJ130" s="1610" t="s">
        <v>308</v>
      </c>
      <c r="AK130" s="1583"/>
      <c r="AL130" s="1583"/>
      <c r="AM130" s="1583"/>
      <c r="AN130" s="1583"/>
      <c r="AO130" s="1583"/>
      <c r="AP130" s="321">
        <v>126748460</v>
      </c>
      <c r="AQ130" s="322">
        <v>0</v>
      </c>
      <c r="AR130" s="321">
        <v>126256</v>
      </c>
      <c r="AS130" s="322">
        <v>0</v>
      </c>
      <c r="AT130" s="322">
        <v>0</v>
      </c>
      <c r="AU130" s="322">
        <v>0</v>
      </c>
      <c r="AV130" s="321">
        <v>58920532</v>
      </c>
      <c r="AW130" s="321">
        <v>-58920532</v>
      </c>
      <c r="AX130" s="321">
        <v>29999632</v>
      </c>
      <c r="AY130" s="321">
        <v>28920900</v>
      </c>
      <c r="AZ130" s="321">
        <v>29999632</v>
      </c>
      <c r="BA130" s="322">
        <v>0</v>
      </c>
      <c r="BB130" s="321">
        <v>20000</v>
      </c>
    </row>
    <row r="131" spans="1:54" ht="15" customHeight="1" x14ac:dyDescent="0.25">
      <c r="A131" s="1603" t="s">
        <v>35</v>
      </c>
      <c r="B131" s="1583"/>
      <c r="C131" s="1603" t="s">
        <v>315</v>
      </c>
      <c r="D131" s="1583"/>
      <c r="E131" s="1603" t="s">
        <v>313</v>
      </c>
      <c r="F131" s="1583"/>
      <c r="G131" s="1603" t="s">
        <v>316</v>
      </c>
      <c r="H131" s="1583"/>
      <c r="I131" s="1603" t="s">
        <v>327</v>
      </c>
      <c r="J131" s="1583"/>
      <c r="K131" s="1583"/>
      <c r="L131" s="1603"/>
      <c r="M131" s="1583"/>
      <c r="N131" s="1583"/>
      <c r="O131" s="1603"/>
      <c r="P131" s="1583"/>
      <c r="Q131" s="1603"/>
      <c r="R131" s="1583"/>
      <c r="S131" s="1605" t="s">
        <v>338</v>
      </c>
      <c r="T131" s="1583"/>
      <c r="U131" s="1583"/>
      <c r="V131" s="1583"/>
      <c r="W131" s="1583"/>
      <c r="X131" s="1583"/>
      <c r="Y131" s="1583"/>
      <c r="Z131" s="1583"/>
      <c r="AA131" s="1603" t="s">
        <v>306</v>
      </c>
      <c r="AB131" s="1583"/>
      <c r="AC131" s="1583"/>
      <c r="AD131" s="1583"/>
      <c r="AE131" s="1583"/>
      <c r="AF131" s="1603" t="s">
        <v>307</v>
      </c>
      <c r="AG131" s="1583"/>
      <c r="AH131" s="1583"/>
      <c r="AI131" s="317" t="s">
        <v>86</v>
      </c>
      <c r="AJ131" s="1604" t="s">
        <v>308</v>
      </c>
      <c r="AK131" s="1583"/>
      <c r="AL131" s="1583"/>
      <c r="AM131" s="1583"/>
      <c r="AN131" s="1583"/>
      <c r="AO131" s="1583"/>
      <c r="AP131" s="318">
        <v>1318176172</v>
      </c>
      <c r="AQ131" s="319">
        <v>0</v>
      </c>
      <c r="AR131" s="319">
        <v>0</v>
      </c>
      <c r="AS131" s="319">
        <v>0</v>
      </c>
      <c r="AT131" s="318">
        <v>115458260</v>
      </c>
      <c r="AU131" s="318">
        <v>-115458260</v>
      </c>
      <c r="AV131" s="318">
        <v>115458260</v>
      </c>
      <c r="AW131" s="319">
        <v>0</v>
      </c>
      <c r="AX131" s="318">
        <v>128126332</v>
      </c>
      <c r="AY131" s="318">
        <v>-12668072</v>
      </c>
      <c r="AZ131" s="318">
        <v>128126332</v>
      </c>
      <c r="BA131" s="319">
        <v>0</v>
      </c>
      <c r="BB131" s="318">
        <v>3516537</v>
      </c>
    </row>
    <row r="132" spans="1:54" x14ac:dyDescent="0.25">
      <c r="A132" s="1608" t="s">
        <v>35</v>
      </c>
      <c r="B132" s="1583"/>
      <c r="C132" s="1608" t="s">
        <v>315</v>
      </c>
      <c r="D132" s="1583"/>
      <c r="E132" s="1608" t="s">
        <v>313</v>
      </c>
      <c r="F132" s="1583"/>
      <c r="G132" s="1608" t="s">
        <v>316</v>
      </c>
      <c r="H132" s="1583"/>
      <c r="I132" s="1608" t="s">
        <v>327</v>
      </c>
      <c r="J132" s="1583"/>
      <c r="K132" s="1583"/>
      <c r="L132" s="1608" t="s">
        <v>312</v>
      </c>
      <c r="M132" s="1583"/>
      <c r="N132" s="1583"/>
      <c r="O132" s="1608"/>
      <c r="P132" s="1583"/>
      <c r="Q132" s="1608"/>
      <c r="R132" s="1583"/>
      <c r="S132" s="1609" t="s">
        <v>94</v>
      </c>
      <c r="T132" s="1583"/>
      <c r="U132" s="1583"/>
      <c r="V132" s="1583"/>
      <c r="W132" s="1583"/>
      <c r="X132" s="1583"/>
      <c r="Y132" s="1583"/>
      <c r="Z132" s="1583"/>
      <c r="AA132" s="1608" t="s">
        <v>306</v>
      </c>
      <c r="AB132" s="1583"/>
      <c r="AC132" s="1583"/>
      <c r="AD132" s="1583"/>
      <c r="AE132" s="1583"/>
      <c r="AF132" s="1608" t="s">
        <v>307</v>
      </c>
      <c r="AG132" s="1583"/>
      <c r="AH132" s="1583"/>
      <c r="AI132" s="320" t="s">
        <v>86</v>
      </c>
      <c r="AJ132" s="1610" t="s">
        <v>308</v>
      </c>
      <c r="AK132" s="1583"/>
      <c r="AL132" s="1583"/>
      <c r="AM132" s="1583"/>
      <c r="AN132" s="1583"/>
      <c r="AO132" s="1583"/>
      <c r="AP132" s="321">
        <v>123863665</v>
      </c>
      <c r="AQ132" s="322">
        <v>0</v>
      </c>
      <c r="AR132" s="322">
        <v>0</v>
      </c>
      <c r="AS132" s="322">
        <v>0</v>
      </c>
      <c r="AT132" s="321">
        <v>7397523</v>
      </c>
      <c r="AU132" s="321">
        <v>-7397523</v>
      </c>
      <c r="AV132" s="321">
        <v>7397523</v>
      </c>
      <c r="AW132" s="322">
        <v>0</v>
      </c>
      <c r="AX132" s="321">
        <v>14659669</v>
      </c>
      <c r="AY132" s="321">
        <v>-7262146</v>
      </c>
      <c r="AZ132" s="321">
        <v>14659669</v>
      </c>
      <c r="BA132" s="322">
        <v>0</v>
      </c>
      <c r="BB132" s="322">
        <v>0</v>
      </c>
    </row>
    <row r="133" spans="1:54" x14ac:dyDescent="0.25">
      <c r="A133" s="1608" t="s">
        <v>35</v>
      </c>
      <c r="B133" s="1583"/>
      <c r="C133" s="1608" t="s">
        <v>315</v>
      </c>
      <c r="D133" s="1583"/>
      <c r="E133" s="1608" t="s">
        <v>313</v>
      </c>
      <c r="F133" s="1583"/>
      <c r="G133" s="1608" t="s">
        <v>316</v>
      </c>
      <c r="H133" s="1583"/>
      <c r="I133" s="1608" t="s">
        <v>327</v>
      </c>
      <c r="J133" s="1583"/>
      <c r="K133" s="1583"/>
      <c r="L133" s="1608" t="s">
        <v>315</v>
      </c>
      <c r="M133" s="1583"/>
      <c r="N133" s="1583"/>
      <c r="O133" s="1608"/>
      <c r="P133" s="1583"/>
      <c r="Q133" s="1608"/>
      <c r="R133" s="1583"/>
      <c r="S133" s="1609" t="s">
        <v>95</v>
      </c>
      <c r="T133" s="1583"/>
      <c r="U133" s="1583"/>
      <c r="V133" s="1583"/>
      <c r="W133" s="1583"/>
      <c r="X133" s="1583"/>
      <c r="Y133" s="1583"/>
      <c r="Z133" s="1583"/>
      <c r="AA133" s="1608" t="s">
        <v>306</v>
      </c>
      <c r="AB133" s="1583"/>
      <c r="AC133" s="1583"/>
      <c r="AD133" s="1583"/>
      <c r="AE133" s="1583"/>
      <c r="AF133" s="1608" t="s">
        <v>307</v>
      </c>
      <c r="AG133" s="1583"/>
      <c r="AH133" s="1583"/>
      <c r="AI133" s="320" t="s">
        <v>86</v>
      </c>
      <c r="AJ133" s="1610" t="s">
        <v>308</v>
      </c>
      <c r="AK133" s="1583"/>
      <c r="AL133" s="1583"/>
      <c r="AM133" s="1583"/>
      <c r="AN133" s="1583"/>
      <c r="AO133" s="1583"/>
      <c r="AP133" s="321">
        <v>839288332</v>
      </c>
      <c r="AQ133" s="322">
        <v>0</v>
      </c>
      <c r="AR133" s="322">
        <v>0</v>
      </c>
      <c r="AS133" s="322">
        <v>0</v>
      </c>
      <c r="AT133" s="321">
        <v>84285420</v>
      </c>
      <c r="AU133" s="321">
        <v>-84285420</v>
      </c>
      <c r="AV133" s="321">
        <v>84285420</v>
      </c>
      <c r="AW133" s="322">
        <v>0</v>
      </c>
      <c r="AX133" s="321">
        <v>89099879</v>
      </c>
      <c r="AY133" s="321">
        <v>-4814459</v>
      </c>
      <c r="AZ133" s="321">
        <v>89099879</v>
      </c>
      <c r="BA133" s="322">
        <v>0</v>
      </c>
      <c r="BB133" s="321">
        <v>3516537</v>
      </c>
    </row>
    <row r="134" spans="1:54" ht="15" customHeight="1" x14ac:dyDescent="0.25">
      <c r="A134" s="1608" t="s">
        <v>35</v>
      </c>
      <c r="B134" s="1583"/>
      <c r="C134" s="1608" t="s">
        <v>315</v>
      </c>
      <c r="D134" s="1583"/>
      <c r="E134" s="1608" t="s">
        <v>313</v>
      </c>
      <c r="F134" s="1583"/>
      <c r="G134" s="1608" t="s">
        <v>316</v>
      </c>
      <c r="H134" s="1583"/>
      <c r="I134" s="1608" t="s">
        <v>327</v>
      </c>
      <c r="J134" s="1583"/>
      <c r="K134" s="1583"/>
      <c r="L134" s="1608" t="s">
        <v>322</v>
      </c>
      <c r="M134" s="1583"/>
      <c r="N134" s="1583"/>
      <c r="O134" s="1608"/>
      <c r="P134" s="1583"/>
      <c r="Q134" s="1608"/>
      <c r="R134" s="1583"/>
      <c r="S134" s="1609" t="s">
        <v>96</v>
      </c>
      <c r="T134" s="1583"/>
      <c r="U134" s="1583"/>
      <c r="V134" s="1583"/>
      <c r="W134" s="1583"/>
      <c r="X134" s="1583"/>
      <c r="Y134" s="1583"/>
      <c r="Z134" s="1583"/>
      <c r="AA134" s="1608" t="s">
        <v>306</v>
      </c>
      <c r="AB134" s="1583"/>
      <c r="AC134" s="1583"/>
      <c r="AD134" s="1583"/>
      <c r="AE134" s="1583"/>
      <c r="AF134" s="1608" t="s">
        <v>307</v>
      </c>
      <c r="AG134" s="1583"/>
      <c r="AH134" s="1583"/>
      <c r="AI134" s="320" t="s">
        <v>86</v>
      </c>
      <c r="AJ134" s="1610" t="s">
        <v>308</v>
      </c>
      <c r="AK134" s="1583"/>
      <c r="AL134" s="1583"/>
      <c r="AM134" s="1583"/>
      <c r="AN134" s="1583"/>
      <c r="AO134" s="1583"/>
      <c r="AP134" s="321">
        <v>133474</v>
      </c>
      <c r="AQ134" s="322">
        <v>0</v>
      </c>
      <c r="AR134" s="322">
        <v>0</v>
      </c>
      <c r="AS134" s="322">
        <v>0</v>
      </c>
      <c r="AT134" s="321">
        <v>27276</v>
      </c>
      <c r="AU134" s="321">
        <v>-27276</v>
      </c>
      <c r="AV134" s="321">
        <v>27276</v>
      </c>
      <c r="AW134" s="322">
        <v>0</v>
      </c>
      <c r="AX134" s="321">
        <v>27276</v>
      </c>
      <c r="AY134" s="322">
        <v>0</v>
      </c>
      <c r="AZ134" s="321">
        <v>27276</v>
      </c>
      <c r="BA134" s="322">
        <v>0</v>
      </c>
      <c r="BB134" s="322">
        <v>0</v>
      </c>
    </row>
    <row r="135" spans="1:54" x14ac:dyDescent="0.25">
      <c r="A135" s="1608" t="s">
        <v>35</v>
      </c>
      <c r="B135" s="1583"/>
      <c r="C135" s="1608" t="s">
        <v>315</v>
      </c>
      <c r="D135" s="1583"/>
      <c r="E135" s="1608" t="s">
        <v>313</v>
      </c>
      <c r="F135" s="1583"/>
      <c r="G135" s="1608" t="s">
        <v>316</v>
      </c>
      <c r="H135" s="1583"/>
      <c r="I135" s="1608" t="s">
        <v>327</v>
      </c>
      <c r="J135" s="1583"/>
      <c r="K135" s="1583"/>
      <c r="L135" s="1608" t="s">
        <v>317</v>
      </c>
      <c r="M135" s="1583"/>
      <c r="N135" s="1583"/>
      <c r="O135" s="1608"/>
      <c r="P135" s="1583"/>
      <c r="Q135" s="1608"/>
      <c r="R135" s="1583"/>
      <c r="S135" s="1609" t="s">
        <v>97</v>
      </c>
      <c r="T135" s="1583"/>
      <c r="U135" s="1583"/>
      <c r="V135" s="1583"/>
      <c r="W135" s="1583"/>
      <c r="X135" s="1583"/>
      <c r="Y135" s="1583"/>
      <c r="Z135" s="1583"/>
      <c r="AA135" s="1608" t="s">
        <v>306</v>
      </c>
      <c r="AB135" s="1583"/>
      <c r="AC135" s="1583"/>
      <c r="AD135" s="1583"/>
      <c r="AE135" s="1583"/>
      <c r="AF135" s="1608" t="s">
        <v>307</v>
      </c>
      <c r="AG135" s="1583"/>
      <c r="AH135" s="1583"/>
      <c r="AI135" s="320" t="s">
        <v>86</v>
      </c>
      <c r="AJ135" s="1610" t="s">
        <v>308</v>
      </c>
      <c r="AK135" s="1583"/>
      <c r="AL135" s="1583"/>
      <c r="AM135" s="1583"/>
      <c r="AN135" s="1583"/>
      <c r="AO135" s="1583"/>
      <c r="AP135" s="321">
        <v>137238625</v>
      </c>
      <c r="AQ135" s="322">
        <v>0</v>
      </c>
      <c r="AR135" s="322">
        <v>0</v>
      </c>
      <c r="AS135" s="322">
        <v>0</v>
      </c>
      <c r="AT135" s="321">
        <v>171540</v>
      </c>
      <c r="AU135" s="321">
        <v>-171540</v>
      </c>
      <c r="AV135" s="321">
        <v>171540</v>
      </c>
      <c r="AW135" s="322">
        <v>0</v>
      </c>
      <c r="AX135" s="321">
        <v>171540</v>
      </c>
      <c r="AY135" s="322">
        <v>0</v>
      </c>
      <c r="AZ135" s="321">
        <v>171540</v>
      </c>
      <c r="BA135" s="322">
        <v>0</v>
      </c>
      <c r="BB135" s="322">
        <v>0</v>
      </c>
    </row>
    <row r="136" spans="1:54" x14ac:dyDescent="0.25">
      <c r="A136" s="1608" t="s">
        <v>35</v>
      </c>
      <c r="B136" s="1583"/>
      <c r="C136" s="1608" t="s">
        <v>315</v>
      </c>
      <c r="D136" s="1583"/>
      <c r="E136" s="1608" t="s">
        <v>313</v>
      </c>
      <c r="F136" s="1583"/>
      <c r="G136" s="1608" t="s">
        <v>316</v>
      </c>
      <c r="H136" s="1583"/>
      <c r="I136" s="1608" t="s">
        <v>327</v>
      </c>
      <c r="J136" s="1583"/>
      <c r="K136" s="1583"/>
      <c r="L136" s="1608" t="s">
        <v>325</v>
      </c>
      <c r="M136" s="1583"/>
      <c r="N136" s="1583"/>
      <c r="O136" s="1608"/>
      <c r="P136" s="1583"/>
      <c r="Q136" s="1608"/>
      <c r="R136" s="1583"/>
      <c r="S136" s="1609" t="s">
        <v>98</v>
      </c>
      <c r="T136" s="1583"/>
      <c r="U136" s="1583"/>
      <c r="V136" s="1583"/>
      <c r="W136" s="1583"/>
      <c r="X136" s="1583"/>
      <c r="Y136" s="1583"/>
      <c r="Z136" s="1583"/>
      <c r="AA136" s="1608" t="s">
        <v>306</v>
      </c>
      <c r="AB136" s="1583"/>
      <c r="AC136" s="1583"/>
      <c r="AD136" s="1583"/>
      <c r="AE136" s="1583"/>
      <c r="AF136" s="1608" t="s">
        <v>307</v>
      </c>
      <c r="AG136" s="1583"/>
      <c r="AH136" s="1583"/>
      <c r="AI136" s="320" t="s">
        <v>86</v>
      </c>
      <c r="AJ136" s="1610" t="s">
        <v>308</v>
      </c>
      <c r="AK136" s="1583"/>
      <c r="AL136" s="1583"/>
      <c r="AM136" s="1583"/>
      <c r="AN136" s="1583"/>
      <c r="AO136" s="1583"/>
      <c r="AP136" s="321">
        <v>217652076</v>
      </c>
      <c r="AQ136" s="322">
        <v>0</v>
      </c>
      <c r="AR136" s="322">
        <v>0</v>
      </c>
      <c r="AS136" s="322">
        <v>0</v>
      </c>
      <c r="AT136" s="321">
        <v>23576501</v>
      </c>
      <c r="AU136" s="321">
        <v>-23576501</v>
      </c>
      <c r="AV136" s="321">
        <v>23576501</v>
      </c>
      <c r="AW136" s="322">
        <v>0</v>
      </c>
      <c r="AX136" s="321">
        <v>24167968</v>
      </c>
      <c r="AY136" s="321">
        <v>-591467</v>
      </c>
      <c r="AZ136" s="321">
        <v>24167968</v>
      </c>
      <c r="BA136" s="322">
        <v>0</v>
      </c>
      <c r="BB136" s="322">
        <v>0</v>
      </c>
    </row>
    <row r="137" spans="1:54" x14ac:dyDescent="0.25">
      <c r="A137" s="1603" t="s">
        <v>35</v>
      </c>
      <c r="B137" s="1583"/>
      <c r="C137" s="1603" t="s">
        <v>315</v>
      </c>
      <c r="D137" s="1583"/>
      <c r="E137" s="1603" t="s">
        <v>313</v>
      </c>
      <c r="F137" s="1583"/>
      <c r="G137" s="1603" t="s">
        <v>316</v>
      </c>
      <c r="H137" s="1583"/>
      <c r="I137" s="1603" t="s">
        <v>321</v>
      </c>
      <c r="J137" s="1583"/>
      <c r="K137" s="1583"/>
      <c r="L137" s="1603"/>
      <c r="M137" s="1583"/>
      <c r="N137" s="1583"/>
      <c r="O137" s="1603"/>
      <c r="P137" s="1583"/>
      <c r="Q137" s="1603"/>
      <c r="R137" s="1583"/>
      <c r="S137" s="1605" t="s">
        <v>257</v>
      </c>
      <c r="T137" s="1583"/>
      <c r="U137" s="1583"/>
      <c r="V137" s="1583"/>
      <c r="W137" s="1583"/>
      <c r="X137" s="1583"/>
      <c r="Y137" s="1583"/>
      <c r="Z137" s="1583"/>
      <c r="AA137" s="1603" t="s">
        <v>306</v>
      </c>
      <c r="AB137" s="1583"/>
      <c r="AC137" s="1583"/>
      <c r="AD137" s="1583"/>
      <c r="AE137" s="1583"/>
      <c r="AF137" s="1603" t="s">
        <v>307</v>
      </c>
      <c r="AG137" s="1583"/>
      <c r="AH137" s="1583"/>
      <c r="AI137" s="317" t="s">
        <v>86</v>
      </c>
      <c r="AJ137" s="1604" t="s">
        <v>308</v>
      </c>
      <c r="AK137" s="1583"/>
      <c r="AL137" s="1583"/>
      <c r="AM137" s="1583"/>
      <c r="AN137" s="1583"/>
      <c r="AO137" s="1583"/>
      <c r="AP137" s="318">
        <v>575984758</v>
      </c>
      <c r="AQ137" s="319">
        <v>0</v>
      </c>
      <c r="AR137" s="318">
        <v>1198260</v>
      </c>
      <c r="AS137" s="319">
        <v>0</v>
      </c>
      <c r="AT137" s="319">
        <v>0</v>
      </c>
      <c r="AU137" s="319">
        <v>0</v>
      </c>
      <c r="AV137" s="319">
        <v>0</v>
      </c>
      <c r="AW137" s="319">
        <v>0</v>
      </c>
      <c r="AX137" s="319">
        <v>0</v>
      </c>
      <c r="AY137" s="319">
        <v>0</v>
      </c>
      <c r="AZ137" s="319">
        <v>0</v>
      </c>
      <c r="BA137" s="319">
        <v>0</v>
      </c>
      <c r="BB137" s="319">
        <v>0</v>
      </c>
    </row>
    <row r="138" spans="1:54" ht="15" customHeight="1" x14ac:dyDescent="0.25">
      <c r="A138" s="1608" t="s">
        <v>35</v>
      </c>
      <c r="B138" s="1583"/>
      <c r="C138" s="1608" t="s">
        <v>315</v>
      </c>
      <c r="D138" s="1583"/>
      <c r="E138" s="1608" t="s">
        <v>313</v>
      </c>
      <c r="F138" s="1583"/>
      <c r="G138" s="1608" t="s">
        <v>316</v>
      </c>
      <c r="H138" s="1583"/>
      <c r="I138" s="1608" t="s">
        <v>321</v>
      </c>
      <c r="J138" s="1583"/>
      <c r="K138" s="1583"/>
      <c r="L138" s="1608" t="s">
        <v>312</v>
      </c>
      <c r="M138" s="1583"/>
      <c r="N138" s="1583"/>
      <c r="O138" s="1608"/>
      <c r="P138" s="1583"/>
      <c r="Q138" s="1608"/>
      <c r="R138" s="1583"/>
      <c r="S138" s="1609" t="s">
        <v>99</v>
      </c>
      <c r="T138" s="1583"/>
      <c r="U138" s="1583"/>
      <c r="V138" s="1583"/>
      <c r="W138" s="1583"/>
      <c r="X138" s="1583"/>
      <c r="Y138" s="1583"/>
      <c r="Z138" s="1583"/>
      <c r="AA138" s="1608" t="s">
        <v>306</v>
      </c>
      <c r="AB138" s="1583"/>
      <c r="AC138" s="1583"/>
      <c r="AD138" s="1583"/>
      <c r="AE138" s="1583"/>
      <c r="AF138" s="1608" t="s">
        <v>307</v>
      </c>
      <c r="AG138" s="1583"/>
      <c r="AH138" s="1583"/>
      <c r="AI138" s="320" t="s">
        <v>86</v>
      </c>
      <c r="AJ138" s="1610" t="s">
        <v>308</v>
      </c>
      <c r="AK138" s="1583"/>
      <c r="AL138" s="1583"/>
      <c r="AM138" s="1583"/>
      <c r="AN138" s="1583"/>
      <c r="AO138" s="1583"/>
      <c r="AP138" s="321">
        <v>51312000</v>
      </c>
      <c r="AQ138" s="322">
        <v>0</v>
      </c>
      <c r="AR138" s="321">
        <v>1198260</v>
      </c>
      <c r="AS138" s="322">
        <v>0</v>
      </c>
      <c r="AT138" s="322">
        <v>0</v>
      </c>
      <c r="AU138" s="322">
        <v>0</v>
      </c>
      <c r="AV138" s="322">
        <v>0</v>
      </c>
      <c r="AW138" s="322">
        <v>0</v>
      </c>
      <c r="AX138" s="322">
        <v>0</v>
      </c>
      <c r="AY138" s="322">
        <v>0</v>
      </c>
      <c r="AZ138" s="322">
        <v>0</v>
      </c>
      <c r="BA138" s="322">
        <v>0</v>
      </c>
      <c r="BB138" s="322">
        <v>0</v>
      </c>
    </row>
    <row r="139" spans="1:54" ht="15" customHeight="1" x14ac:dyDescent="0.25">
      <c r="A139" s="1608" t="s">
        <v>35</v>
      </c>
      <c r="B139" s="1583"/>
      <c r="C139" s="1608" t="s">
        <v>315</v>
      </c>
      <c r="D139" s="1583"/>
      <c r="E139" s="1608" t="s">
        <v>313</v>
      </c>
      <c r="F139" s="1583"/>
      <c r="G139" s="1608" t="s">
        <v>316</v>
      </c>
      <c r="H139" s="1583"/>
      <c r="I139" s="1608" t="s">
        <v>321</v>
      </c>
      <c r="J139" s="1583"/>
      <c r="K139" s="1583"/>
      <c r="L139" s="1608" t="s">
        <v>327</v>
      </c>
      <c r="M139" s="1583"/>
      <c r="N139" s="1583"/>
      <c r="O139" s="1608"/>
      <c r="P139" s="1583"/>
      <c r="Q139" s="1608"/>
      <c r="R139" s="1583"/>
      <c r="S139" s="1609" t="s">
        <v>100</v>
      </c>
      <c r="T139" s="1583"/>
      <c r="U139" s="1583"/>
      <c r="V139" s="1583"/>
      <c r="W139" s="1583"/>
      <c r="X139" s="1583"/>
      <c r="Y139" s="1583"/>
      <c r="Z139" s="1583"/>
      <c r="AA139" s="1608" t="s">
        <v>306</v>
      </c>
      <c r="AB139" s="1583"/>
      <c r="AC139" s="1583"/>
      <c r="AD139" s="1583"/>
      <c r="AE139" s="1583"/>
      <c r="AF139" s="1608" t="s">
        <v>307</v>
      </c>
      <c r="AG139" s="1583"/>
      <c r="AH139" s="1583"/>
      <c r="AI139" s="320" t="s">
        <v>86</v>
      </c>
      <c r="AJ139" s="1610" t="s">
        <v>308</v>
      </c>
      <c r="AK139" s="1583"/>
      <c r="AL139" s="1583"/>
      <c r="AM139" s="1583"/>
      <c r="AN139" s="1583"/>
      <c r="AO139" s="1583"/>
      <c r="AP139" s="321">
        <v>13228888</v>
      </c>
      <c r="AQ139" s="322">
        <v>0</v>
      </c>
      <c r="AR139" s="322">
        <v>0</v>
      </c>
      <c r="AS139" s="322">
        <v>0</v>
      </c>
      <c r="AT139" s="322">
        <v>0</v>
      </c>
      <c r="AU139" s="322">
        <v>0</v>
      </c>
      <c r="AV139" s="322">
        <v>0</v>
      </c>
      <c r="AW139" s="322">
        <v>0</v>
      </c>
      <c r="AX139" s="322">
        <v>0</v>
      </c>
      <c r="AY139" s="322">
        <v>0</v>
      </c>
      <c r="AZ139" s="322">
        <v>0</v>
      </c>
      <c r="BA139" s="322">
        <v>0</v>
      </c>
      <c r="BB139" s="322">
        <v>0</v>
      </c>
    </row>
    <row r="140" spans="1:54" x14ac:dyDescent="0.25">
      <c r="A140" s="1608" t="s">
        <v>35</v>
      </c>
      <c r="B140" s="1583"/>
      <c r="C140" s="1608" t="s">
        <v>315</v>
      </c>
      <c r="D140" s="1583"/>
      <c r="E140" s="1608" t="s">
        <v>313</v>
      </c>
      <c r="F140" s="1583"/>
      <c r="G140" s="1608" t="s">
        <v>316</v>
      </c>
      <c r="H140" s="1583"/>
      <c r="I140" s="1608" t="s">
        <v>321</v>
      </c>
      <c r="J140" s="1583"/>
      <c r="K140" s="1583"/>
      <c r="L140" s="1608" t="s">
        <v>101</v>
      </c>
      <c r="M140" s="1583"/>
      <c r="N140" s="1583"/>
      <c r="O140" s="1608"/>
      <c r="P140" s="1583"/>
      <c r="Q140" s="1608"/>
      <c r="R140" s="1583"/>
      <c r="S140" s="1609" t="s">
        <v>102</v>
      </c>
      <c r="T140" s="1583"/>
      <c r="U140" s="1583"/>
      <c r="V140" s="1583"/>
      <c r="W140" s="1583"/>
      <c r="X140" s="1583"/>
      <c r="Y140" s="1583"/>
      <c r="Z140" s="1583"/>
      <c r="AA140" s="1608" t="s">
        <v>306</v>
      </c>
      <c r="AB140" s="1583"/>
      <c r="AC140" s="1583"/>
      <c r="AD140" s="1583"/>
      <c r="AE140" s="1583"/>
      <c r="AF140" s="1608" t="s">
        <v>307</v>
      </c>
      <c r="AG140" s="1583"/>
      <c r="AH140" s="1583"/>
      <c r="AI140" s="320" t="s">
        <v>86</v>
      </c>
      <c r="AJ140" s="1610" t="s">
        <v>308</v>
      </c>
      <c r="AK140" s="1583"/>
      <c r="AL140" s="1583"/>
      <c r="AM140" s="1583"/>
      <c r="AN140" s="1583"/>
      <c r="AO140" s="1583"/>
      <c r="AP140" s="321">
        <v>511443870</v>
      </c>
      <c r="AQ140" s="322">
        <v>0</v>
      </c>
      <c r="AR140" s="322">
        <v>0</v>
      </c>
      <c r="AS140" s="322">
        <v>0</v>
      </c>
      <c r="AT140" s="322">
        <v>0</v>
      </c>
      <c r="AU140" s="322">
        <v>0</v>
      </c>
      <c r="AV140" s="322">
        <v>0</v>
      </c>
      <c r="AW140" s="322">
        <v>0</v>
      </c>
      <c r="AX140" s="322">
        <v>0</v>
      </c>
      <c r="AY140" s="322">
        <v>0</v>
      </c>
      <c r="AZ140" s="322">
        <v>0</v>
      </c>
      <c r="BA140" s="322">
        <v>0</v>
      </c>
      <c r="BB140" s="322">
        <v>0</v>
      </c>
    </row>
    <row r="141" spans="1:54" ht="15" customHeight="1" x14ac:dyDescent="0.25">
      <c r="A141" s="1603" t="s">
        <v>35</v>
      </c>
      <c r="B141" s="1583"/>
      <c r="C141" s="1603" t="s">
        <v>315</v>
      </c>
      <c r="D141" s="1583"/>
      <c r="E141" s="1603" t="s">
        <v>313</v>
      </c>
      <c r="F141" s="1583"/>
      <c r="G141" s="1603" t="s">
        <v>316</v>
      </c>
      <c r="H141" s="1583"/>
      <c r="I141" s="1603" t="s">
        <v>86</v>
      </c>
      <c r="J141" s="1583"/>
      <c r="K141" s="1583"/>
      <c r="L141" s="1603"/>
      <c r="M141" s="1583"/>
      <c r="N141" s="1583"/>
      <c r="O141" s="1603"/>
      <c r="P141" s="1583"/>
      <c r="Q141" s="1603"/>
      <c r="R141" s="1583"/>
      <c r="S141" s="1605" t="s">
        <v>259</v>
      </c>
      <c r="T141" s="1583"/>
      <c r="U141" s="1583"/>
      <c r="V141" s="1583"/>
      <c r="W141" s="1583"/>
      <c r="X141" s="1583"/>
      <c r="Y141" s="1583"/>
      <c r="Z141" s="1583"/>
      <c r="AA141" s="1603" t="s">
        <v>306</v>
      </c>
      <c r="AB141" s="1583"/>
      <c r="AC141" s="1583"/>
      <c r="AD141" s="1583"/>
      <c r="AE141" s="1583"/>
      <c r="AF141" s="1603" t="s">
        <v>307</v>
      </c>
      <c r="AG141" s="1583"/>
      <c r="AH141" s="1583"/>
      <c r="AI141" s="317" t="s">
        <v>86</v>
      </c>
      <c r="AJ141" s="1604" t="s">
        <v>308</v>
      </c>
      <c r="AK141" s="1583"/>
      <c r="AL141" s="1583"/>
      <c r="AM141" s="1583"/>
      <c r="AN141" s="1583"/>
      <c r="AO141" s="1583"/>
      <c r="AP141" s="318">
        <v>1275307548</v>
      </c>
      <c r="AQ141" s="319">
        <v>0</v>
      </c>
      <c r="AR141" s="319">
        <v>661</v>
      </c>
      <c r="AS141" s="319">
        <v>0</v>
      </c>
      <c r="AT141" s="318">
        <v>102064898.02</v>
      </c>
      <c r="AU141" s="318">
        <v>-102064898.02</v>
      </c>
      <c r="AV141" s="318">
        <v>70158665.799999997</v>
      </c>
      <c r="AW141" s="318">
        <v>31906232.219999999</v>
      </c>
      <c r="AX141" s="318">
        <v>37510275</v>
      </c>
      <c r="AY141" s="318">
        <v>32648390.800000001</v>
      </c>
      <c r="AZ141" s="318">
        <v>37510275</v>
      </c>
      <c r="BA141" s="319">
        <v>0</v>
      </c>
      <c r="BB141" s="319">
        <v>0</v>
      </c>
    </row>
    <row r="142" spans="1:54" x14ac:dyDescent="0.25">
      <c r="A142" s="1608" t="s">
        <v>35</v>
      </c>
      <c r="B142" s="1583"/>
      <c r="C142" s="1608" t="s">
        <v>315</v>
      </c>
      <c r="D142" s="1583"/>
      <c r="E142" s="1608" t="s">
        <v>313</v>
      </c>
      <c r="F142" s="1583"/>
      <c r="G142" s="1608" t="s">
        <v>316</v>
      </c>
      <c r="H142" s="1583"/>
      <c r="I142" s="1608" t="s">
        <v>86</v>
      </c>
      <c r="J142" s="1583"/>
      <c r="K142" s="1583"/>
      <c r="L142" s="1608" t="s">
        <v>312</v>
      </c>
      <c r="M142" s="1583"/>
      <c r="N142" s="1583"/>
      <c r="O142" s="1608"/>
      <c r="P142" s="1583"/>
      <c r="Q142" s="1608"/>
      <c r="R142" s="1583"/>
      <c r="S142" s="1609" t="s">
        <v>441</v>
      </c>
      <c r="T142" s="1583"/>
      <c r="U142" s="1583"/>
      <c r="V142" s="1583"/>
      <c r="W142" s="1583"/>
      <c r="X142" s="1583"/>
      <c r="Y142" s="1583"/>
      <c r="Z142" s="1583"/>
      <c r="AA142" s="1608" t="s">
        <v>306</v>
      </c>
      <c r="AB142" s="1583"/>
      <c r="AC142" s="1583"/>
      <c r="AD142" s="1583"/>
      <c r="AE142" s="1583"/>
      <c r="AF142" s="1608" t="s">
        <v>307</v>
      </c>
      <c r="AG142" s="1583"/>
      <c r="AH142" s="1583"/>
      <c r="AI142" s="320" t="s">
        <v>86</v>
      </c>
      <c r="AJ142" s="1610" t="s">
        <v>308</v>
      </c>
      <c r="AK142" s="1583"/>
      <c r="AL142" s="1583"/>
      <c r="AM142" s="1583"/>
      <c r="AN142" s="1583"/>
      <c r="AO142" s="1583"/>
      <c r="AP142" s="321">
        <v>72168000</v>
      </c>
      <c r="AQ142" s="322">
        <v>0</v>
      </c>
      <c r="AR142" s="322">
        <v>0</v>
      </c>
      <c r="AS142" s="322">
        <v>0</v>
      </c>
      <c r="AT142" s="322">
        <v>0</v>
      </c>
      <c r="AU142" s="322">
        <v>0</v>
      </c>
      <c r="AV142" s="321">
        <v>18402786</v>
      </c>
      <c r="AW142" s="321">
        <v>-18402786</v>
      </c>
      <c r="AX142" s="321">
        <v>9201393</v>
      </c>
      <c r="AY142" s="321">
        <v>9201393</v>
      </c>
      <c r="AZ142" s="321">
        <v>9201393</v>
      </c>
      <c r="BA142" s="322">
        <v>0</v>
      </c>
      <c r="BB142" s="322">
        <v>0</v>
      </c>
    </row>
    <row r="143" spans="1:54" x14ac:dyDescent="0.25">
      <c r="A143" s="1608" t="s">
        <v>35</v>
      </c>
      <c r="B143" s="1583"/>
      <c r="C143" s="1608" t="s">
        <v>315</v>
      </c>
      <c r="D143" s="1583"/>
      <c r="E143" s="1608" t="s">
        <v>313</v>
      </c>
      <c r="F143" s="1583"/>
      <c r="G143" s="1608" t="s">
        <v>316</v>
      </c>
      <c r="H143" s="1583"/>
      <c r="I143" s="1608" t="s">
        <v>86</v>
      </c>
      <c r="J143" s="1583"/>
      <c r="K143" s="1583"/>
      <c r="L143" s="1608" t="s">
        <v>315</v>
      </c>
      <c r="M143" s="1583"/>
      <c r="N143" s="1583"/>
      <c r="O143" s="1608"/>
      <c r="P143" s="1583"/>
      <c r="Q143" s="1608"/>
      <c r="R143" s="1583"/>
      <c r="S143" s="1609" t="s">
        <v>103</v>
      </c>
      <c r="T143" s="1583"/>
      <c r="U143" s="1583"/>
      <c r="V143" s="1583"/>
      <c r="W143" s="1583"/>
      <c r="X143" s="1583"/>
      <c r="Y143" s="1583"/>
      <c r="Z143" s="1583"/>
      <c r="AA143" s="1608" t="s">
        <v>306</v>
      </c>
      <c r="AB143" s="1583"/>
      <c r="AC143" s="1583"/>
      <c r="AD143" s="1583"/>
      <c r="AE143" s="1583"/>
      <c r="AF143" s="1608" t="s">
        <v>307</v>
      </c>
      <c r="AG143" s="1583"/>
      <c r="AH143" s="1583"/>
      <c r="AI143" s="320" t="s">
        <v>86</v>
      </c>
      <c r="AJ143" s="1610" t="s">
        <v>308</v>
      </c>
      <c r="AK143" s="1583"/>
      <c r="AL143" s="1583"/>
      <c r="AM143" s="1583"/>
      <c r="AN143" s="1583"/>
      <c r="AO143" s="1583"/>
      <c r="AP143" s="321">
        <v>1203139548</v>
      </c>
      <c r="AQ143" s="322">
        <v>0</v>
      </c>
      <c r="AR143" s="322">
        <v>661</v>
      </c>
      <c r="AS143" s="322">
        <v>0</v>
      </c>
      <c r="AT143" s="321">
        <v>102064898.02</v>
      </c>
      <c r="AU143" s="321">
        <v>-102064898.02</v>
      </c>
      <c r="AV143" s="321">
        <v>51755879.799999997</v>
      </c>
      <c r="AW143" s="321">
        <v>50309018.219999999</v>
      </c>
      <c r="AX143" s="321">
        <v>28308882</v>
      </c>
      <c r="AY143" s="321">
        <v>23446997.800000001</v>
      </c>
      <c r="AZ143" s="321">
        <v>28308882</v>
      </c>
      <c r="BA143" s="322">
        <v>0</v>
      </c>
      <c r="BB143" s="322">
        <v>0</v>
      </c>
    </row>
    <row r="144" spans="1:54" ht="15" customHeight="1" x14ac:dyDescent="0.25">
      <c r="A144" s="1603" t="s">
        <v>35</v>
      </c>
      <c r="B144" s="1583"/>
      <c r="C144" s="1603" t="s">
        <v>315</v>
      </c>
      <c r="D144" s="1583"/>
      <c r="E144" s="1603" t="s">
        <v>313</v>
      </c>
      <c r="F144" s="1583"/>
      <c r="G144" s="1603" t="s">
        <v>316</v>
      </c>
      <c r="H144" s="1583"/>
      <c r="I144" s="1603" t="s">
        <v>101</v>
      </c>
      <c r="J144" s="1583"/>
      <c r="K144" s="1583"/>
      <c r="L144" s="1603"/>
      <c r="M144" s="1583"/>
      <c r="N144" s="1583"/>
      <c r="O144" s="1603"/>
      <c r="P144" s="1583"/>
      <c r="Q144" s="1603"/>
      <c r="R144" s="1583"/>
      <c r="S144" s="1605" t="s">
        <v>260</v>
      </c>
      <c r="T144" s="1583"/>
      <c r="U144" s="1583"/>
      <c r="V144" s="1583"/>
      <c r="W144" s="1583"/>
      <c r="X144" s="1583"/>
      <c r="Y144" s="1583"/>
      <c r="Z144" s="1583"/>
      <c r="AA144" s="1603" t="s">
        <v>306</v>
      </c>
      <c r="AB144" s="1583"/>
      <c r="AC144" s="1583"/>
      <c r="AD144" s="1583"/>
      <c r="AE144" s="1583"/>
      <c r="AF144" s="1603" t="s">
        <v>307</v>
      </c>
      <c r="AG144" s="1583"/>
      <c r="AH144" s="1583"/>
      <c r="AI144" s="317" t="s">
        <v>86</v>
      </c>
      <c r="AJ144" s="1604" t="s">
        <v>308</v>
      </c>
      <c r="AK144" s="1583"/>
      <c r="AL144" s="1583"/>
      <c r="AM144" s="1583"/>
      <c r="AN144" s="1583"/>
      <c r="AO144" s="1583"/>
      <c r="AP144" s="318">
        <v>436460000</v>
      </c>
      <c r="AQ144" s="319">
        <v>0</v>
      </c>
      <c r="AR144" s="319">
        <v>0</v>
      </c>
      <c r="AS144" s="319">
        <v>0</v>
      </c>
      <c r="AT144" s="318">
        <v>25647948</v>
      </c>
      <c r="AU144" s="318">
        <v>-25647948</v>
      </c>
      <c r="AV144" s="318">
        <v>40721433</v>
      </c>
      <c r="AW144" s="318">
        <v>-15073485</v>
      </c>
      <c r="AX144" s="318">
        <v>40514851</v>
      </c>
      <c r="AY144" s="318">
        <v>206582</v>
      </c>
      <c r="AZ144" s="318">
        <v>40514851</v>
      </c>
      <c r="BA144" s="319">
        <v>0</v>
      </c>
      <c r="BB144" s="319">
        <v>0</v>
      </c>
    </row>
    <row r="145" spans="1:54" ht="15" customHeight="1" x14ac:dyDescent="0.25">
      <c r="A145" s="1603" t="s">
        <v>35</v>
      </c>
      <c r="B145" s="1583"/>
      <c r="C145" s="1603" t="s">
        <v>315</v>
      </c>
      <c r="D145" s="1583"/>
      <c r="E145" s="1603" t="s">
        <v>313</v>
      </c>
      <c r="F145" s="1583"/>
      <c r="G145" s="1603" t="s">
        <v>316</v>
      </c>
      <c r="H145" s="1583"/>
      <c r="I145" s="1603" t="s">
        <v>101</v>
      </c>
      <c r="J145" s="1583"/>
      <c r="K145" s="1583"/>
      <c r="L145" s="1603"/>
      <c r="M145" s="1583"/>
      <c r="N145" s="1583"/>
      <c r="O145" s="1603"/>
      <c r="P145" s="1583"/>
      <c r="Q145" s="1603"/>
      <c r="R145" s="1583"/>
      <c r="S145" s="1605" t="s">
        <v>260</v>
      </c>
      <c r="T145" s="1583"/>
      <c r="U145" s="1583"/>
      <c r="V145" s="1583"/>
      <c r="W145" s="1583"/>
      <c r="X145" s="1583"/>
      <c r="Y145" s="1583"/>
      <c r="Z145" s="1583"/>
      <c r="AA145" s="1603" t="s">
        <v>306</v>
      </c>
      <c r="AB145" s="1583"/>
      <c r="AC145" s="1583"/>
      <c r="AD145" s="1583"/>
      <c r="AE145" s="1583"/>
      <c r="AF145" s="1603" t="s">
        <v>307</v>
      </c>
      <c r="AG145" s="1583"/>
      <c r="AH145" s="1583"/>
      <c r="AI145" s="317" t="s">
        <v>336</v>
      </c>
      <c r="AJ145" s="1604" t="s">
        <v>354</v>
      </c>
      <c r="AK145" s="1583"/>
      <c r="AL145" s="1583"/>
      <c r="AM145" s="1583"/>
      <c r="AN145" s="1583"/>
      <c r="AO145" s="1583"/>
      <c r="AP145" s="318">
        <v>580000000</v>
      </c>
      <c r="AQ145" s="319">
        <v>0</v>
      </c>
      <c r="AR145" s="319">
        <v>0</v>
      </c>
      <c r="AS145" s="319">
        <v>0</v>
      </c>
      <c r="AT145" s="318">
        <v>26276833</v>
      </c>
      <c r="AU145" s="318">
        <v>-26276833</v>
      </c>
      <c r="AV145" s="318">
        <v>185993342</v>
      </c>
      <c r="AW145" s="318">
        <v>-159716509</v>
      </c>
      <c r="AX145" s="318">
        <v>185898342</v>
      </c>
      <c r="AY145" s="318">
        <v>95000</v>
      </c>
      <c r="AZ145" s="318">
        <v>185898342</v>
      </c>
      <c r="BA145" s="319">
        <v>0</v>
      </c>
      <c r="BB145" s="318">
        <v>153530</v>
      </c>
    </row>
    <row r="146" spans="1:54" x14ac:dyDescent="0.25">
      <c r="A146" s="1608" t="s">
        <v>35</v>
      </c>
      <c r="B146" s="1583"/>
      <c r="C146" s="1608" t="s">
        <v>315</v>
      </c>
      <c r="D146" s="1583"/>
      <c r="E146" s="1608" t="s">
        <v>313</v>
      </c>
      <c r="F146" s="1583"/>
      <c r="G146" s="1608" t="s">
        <v>316</v>
      </c>
      <c r="H146" s="1583"/>
      <c r="I146" s="1608" t="s">
        <v>101</v>
      </c>
      <c r="J146" s="1583"/>
      <c r="K146" s="1583"/>
      <c r="L146" s="1608" t="s">
        <v>312</v>
      </c>
      <c r="M146" s="1583"/>
      <c r="N146" s="1583"/>
      <c r="O146" s="1608"/>
      <c r="P146" s="1583"/>
      <c r="Q146" s="1608"/>
      <c r="R146" s="1583"/>
      <c r="S146" s="1609" t="s">
        <v>104</v>
      </c>
      <c r="T146" s="1583"/>
      <c r="U146" s="1583"/>
      <c r="V146" s="1583"/>
      <c r="W146" s="1583"/>
      <c r="X146" s="1583"/>
      <c r="Y146" s="1583"/>
      <c r="Z146" s="1583"/>
      <c r="AA146" s="1608" t="s">
        <v>306</v>
      </c>
      <c r="AB146" s="1583"/>
      <c r="AC146" s="1583"/>
      <c r="AD146" s="1583"/>
      <c r="AE146" s="1583"/>
      <c r="AF146" s="1608" t="s">
        <v>307</v>
      </c>
      <c r="AG146" s="1583"/>
      <c r="AH146" s="1583"/>
      <c r="AI146" s="320" t="s">
        <v>86</v>
      </c>
      <c r="AJ146" s="1610" t="s">
        <v>308</v>
      </c>
      <c r="AK146" s="1583"/>
      <c r="AL146" s="1583"/>
      <c r="AM146" s="1583"/>
      <c r="AN146" s="1583"/>
      <c r="AO146" s="1583"/>
      <c r="AP146" s="321">
        <v>150000000</v>
      </c>
      <c r="AQ146" s="322">
        <v>0</v>
      </c>
      <c r="AR146" s="322">
        <v>0</v>
      </c>
      <c r="AS146" s="322">
        <v>0</v>
      </c>
      <c r="AT146" s="321">
        <v>14275508</v>
      </c>
      <c r="AU146" s="321">
        <v>-14275508</v>
      </c>
      <c r="AV146" s="321">
        <v>26218036</v>
      </c>
      <c r="AW146" s="321">
        <v>-11942528</v>
      </c>
      <c r="AX146" s="321">
        <v>22791470</v>
      </c>
      <c r="AY146" s="321">
        <v>3426566</v>
      </c>
      <c r="AZ146" s="321">
        <v>22791470</v>
      </c>
      <c r="BA146" s="322">
        <v>0</v>
      </c>
      <c r="BB146" s="322">
        <v>0</v>
      </c>
    </row>
    <row r="147" spans="1:54" ht="15" customHeight="1" x14ac:dyDescent="0.25">
      <c r="A147" s="1608" t="s">
        <v>35</v>
      </c>
      <c r="B147" s="1583"/>
      <c r="C147" s="1608" t="s">
        <v>315</v>
      </c>
      <c r="D147" s="1583"/>
      <c r="E147" s="1608" t="s">
        <v>313</v>
      </c>
      <c r="F147" s="1583"/>
      <c r="G147" s="1608" t="s">
        <v>316</v>
      </c>
      <c r="H147" s="1583"/>
      <c r="I147" s="1608" t="s">
        <v>101</v>
      </c>
      <c r="J147" s="1583"/>
      <c r="K147" s="1583"/>
      <c r="L147" s="1608" t="s">
        <v>312</v>
      </c>
      <c r="M147" s="1583"/>
      <c r="N147" s="1583"/>
      <c r="O147" s="1608"/>
      <c r="P147" s="1583"/>
      <c r="Q147" s="1608"/>
      <c r="R147" s="1583"/>
      <c r="S147" s="1609" t="s">
        <v>104</v>
      </c>
      <c r="T147" s="1583"/>
      <c r="U147" s="1583"/>
      <c r="V147" s="1583"/>
      <c r="W147" s="1583"/>
      <c r="X147" s="1583"/>
      <c r="Y147" s="1583"/>
      <c r="Z147" s="1583"/>
      <c r="AA147" s="1608" t="s">
        <v>306</v>
      </c>
      <c r="AB147" s="1583"/>
      <c r="AC147" s="1583"/>
      <c r="AD147" s="1583"/>
      <c r="AE147" s="1583"/>
      <c r="AF147" s="1608" t="s">
        <v>307</v>
      </c>
      <c r="AG147" s="1583"/>
      <c r="AH147" s="1583"/>
      <c r="AI147" s="320" t="s">
        <v>336</v>
      </c>
      <c r="AJ147" s="1610" t="s">
        <v>354</v>
      </c>
      <c r="AK147" s="1583"/>
      <c r="AL147" s="1583"/>
      <c r="AM147" s="1583"/>
      <c r="AN147" s="1583"/>
      <c r="AO147" s="1583"/>
      <c r="AP147" s="321">
        <v>50000000</v>
      </c>
      <c r="AQ147" s="322">
        <v>0</v>
      </c>
      <c r="AR147" s="322">
        <v>0</v>
      </c>
      <c r="AS147" s="322">
        <v>0</v>
      </c>
      <c r="AT147" s="322">
        <v>0</v>
      </c>
      <c r="AU147" s="322">
        <v>0</v>
      </c>
      <c r="AV147" s="321">
        <v>21110119</v>
      </c>
      <c r="AW147" s="321">
        <v>-21110119</v>
      </c>
      <c r="AX147" s="321">
        <v>21110119</v>
      </c>
      <c r="AY147" s="322">
        <v>0</v>
      </c>
      <c r="AZ147" s="321">
        <v>21110119</v>
      </c>
      <c r="BA147" s="322">
        <v>0</v>
      </c>
      <c r="BB147" s="322">
        <v>0</v>
      </c>
    </row>
    <row r="148" spans="1:54" x14ac:dyDescent="0.25">
      <c r="A148" s="1608" t="s">
        <v>35</v>
      </c>
      <c r="B148" s="1583"/>
      <c r="C148" s="1608" t="s">
        <v>315</v>
      </c>
      <c r="D148" s="1583"/>
      <c r="E148" s="1608" t="s">
        <v>313</v>
      </c>
      <c r="F148" s="1583"/>
      <c r="G148" s="1608" t="s">
        <v>316</v>
      </c>
      <c r="H148" s="1583"/>
      <c r="I148" s="1608" t="s">
        <v>101</v>
      </c>
      <c r="J148" s="1583"/>
      <c r="K148" s="1583"/>
      <c r="L148" s="1608" t="s">
        <v>315</v>
      </c>
      <c r="M148" s="1583"/>
      <c r="N148" s="1583"/>
      <c r="O148" s="1608"/>
      <c r="P148" s="1583"/>
      <c r="Q148" s="1608"/>
      <c r="R148" s="1583"/>
      <c r="S148" s="1609" t="s">
        <v>105</v>
      </c>
      <c r="T148" s="1583"/>
      <c r="U148" s="1583"/>
      <c r="V148" s="1583"/>
      <c r="W148" s="1583"/>
      <c r="X148" s="1583"/>
      <c r="Y148" s="1583"/>
      <c r="Z148" s="1583"/>
      <c r="AA148" s="1608" t="s">
        <v>306</v>
      </c>
      <c r="AB148" s="1583"/>
      <c r="AC148" s="1583"/>
      <c r="AD148" s="1583"/>
      <c r="AE148" s="1583"/>
      <c r="AF148" s="1608" t="s">
        <v>307</v>
      </c>
      <c r="AG148" s="1583"/>
      <c r="AH148" s="1583"/>
      <c r="AI148" s="320" t="s">
        <v>86</v>
      </c>
      <c r="AJ148" s="1610" t="s">
        <v>308</v>
      </c>
      <c r="AK148" s="1583"/>
      <c r="AL148" s="1583"/>
      <c r="AM148" s="1583"/>
      <c r="AN148" s="1583"/>
      <c r="AO148" s="1583"/>
      <c r="AP148" s="321">
        <v>286460000</v>
      </c>
      <c r="AQ148" s="322">
        <v>0</v>
      </c>
      <c r="AR148" s="322">
        <v>0</v>
      </c>
      <c r="AS148" s="322">
        <v>0</v>
      </c>
      <c r="AT148" s="321">
        <v>11372440</v>
      </c>
      <c r="AU148" s="321">
        <v>-11372440</v>
      </c>
      <c r="AV148" s="321">
        <v>14503397</v>
      </c>
      <c r="AW148" s="321">
        <v>-3130957</v>
      </c>
      <c r="AX148" s="321">
        <v>17723381</v>
      </c>
      <c r="AY148" s="321">
        <v>-3219984</v>
      </c>
      <c r="AZ148" s="321">
        <v>17723381</v>
      </c>
      <c r="BA148" s="322">
        <v>0</v>
      </c>
      <c r="BB148" s="322">
        <v>0</v>
      </c>
    </row>
    <row r="149" spans="1:54" x14ac:dyDescent="0.25">
      <c r="A149" s="1608" t="s">
        <v>35</v>
      </c>
      <c r="B149" s="1583"/>
      <c r="C149" s="1608" t="s">
        <v>315</v>
      </c>
      <c r="D149" s="1583"/>
      <c r="E149" s="1608" t="s">
        <v>313</v>
      </c>
      <c r="F149" s="1583"/>
      <c r="G149" s="1608" t="s">
        <v>316</v>
      </c>
      <c r="H149" s="1583"/>
      <c r="I149" s="1608" t="s">
        <v>101</v>
      </c>
      <c r="J149" s="1583"/>
      <c r="K149" s="1583"/>
      <c r="L149" s="1608" t="s">
        <v>315</v>
      </c>
      <c r="M149" s="1583"/>
      <c r="N149" s="1583"/>
      <c r="O149" s="1608"/>
      <c r="P149" s="1583"/>
      <c r="Q149" s="1608"/>
      <c r="R149" s="1583"/>
      <c r="S149" s="1609" t="s">
        <v>105</v>
      </c>
      <c r="T149" s="1583"/>
      <c r="U149" s="1583"/>
      <c r="V149" s="1583"/>
      <c r="W149" s="1583"/>
      <c r="X149" s="1583"/>
      <c r="Y149" s="1583"/>
      <c r="Z149" s="1583"/>
      <c r="AA149" s="1608" t="s">
        <v>306</v>
      </c>
      <c r="AB149" s="1583"/>
      <c r="AC149" s="1583"/>
      <c r="AD149" s="1583"/>
      <c r="AE149" s="1583"/>
      <c r="AF149" s="1608" t="s">
        <v>307</v>
      </c>
      <c r="AG149" s="1583"/>
      <c r="AH149" s="1583"/>
      <c r="AI149" s="320" t="s">
        <v>336</v>
      </c>
      <c r="AJ149" s="1610" t="s">
        <v>354</v>
      </c>
      <c r="AK149" s="1583"/>
      <c r="AL149" s="1583"/>
      <c r="AM149" s="1583"/>
      <c r="AN149" s="1583"/>
      <c r="AO149" s="1583"/>
      <c r="AP149" s="321">
        <v>530000000</v>
      </c>
      <c r="AQ149" s="322">
        <v>0</v>
      </c>
      <c r="AR149" s="322">
        <v>0</v>
      </c>
      <c r="AS149" s="322">
        <v>0</v>
      </c>
      <c r="AT149" s="321">
        <v>26276833</v>
      </c>
      <c r="AU149" s="321">
        <v>-26276833</v>
      </c>
      <c r="AV149" s="321">
        <v>164883223</v>
      </c>
      <c r="AW149" s="321">
        <v>-138606390</v>
      </c>
      <c r="AX149" s="321">
        <v>164788223</v>
      </c>
      <c r="AY149" s="321">
        <v>95000</v>
      </c>
      <c r="AZ149" s="321">
        <v>164788223</v>
      </c>
      <c r="BA149" s="322">
        <v>0</v>
      </c>
      <c r="BB149" s="321">
        <v>153530</v>
      </c>
    </row>
    <row r="150" spans="1:54" ht="15" customHeight="1" x14ac:dyDescent="0.25">
      <c r="A150" s="1608" t="s">
        <v>35</v>
      </c>
      <c r="B150" s="1583"/>
      <c r="C150" s="1608" t="s">
        <v>315</v>
      </c>
      <c r="D150" s="1583"/>
      <c r="E150" s="1608" t="s">
        <v>313</v>
      </c>
      <c r="F150" s="1583"/>
      <c r="G150" s="1608" t="s">
        <v>316</v>
      </c>
      <c r="H150" s="1583"/>
      <c r="I150" s="1608" t="s">
        <v>318</v>
      </c>
      <c r="J150" s="1583"/>
      <c r="K150" s="1583"/>
      <c r="L150" s="1608"/>
      <c r="M150" s="1583"/>
      <c r="N150" s="1583"/>
      <c r="O150" s="1608"/>
      <c r="P150" s="1583"/>
      <c r="Q150" s="1608"/>
      <c r="R150" s="1583"/>
      <c r="S150" s="1609" t="s">
        <v>442</v>
      </c>
      <c r="T150" s="1583"/>
      <c r="U150" s="1583"/>
      <c r="V150" s="1583"/>
      <c r="W150" s="1583"/>
      <c r="X150" s="1583"/>
      <c r="Y150" s="1583"/>
      <c r="Z150" s="1583"/>
      <c r="AA150" s="1608" t="s">
        <v>306</v>
      </c>
      <c r="AB150" s="1583"/>
      <c r="AC150" s="1583"/>
      <c r="AD150" s="1583"/>
      <c r="AE150" s="1583"/>
      <c r="AF150" s="1608" t="s">
        <v>307</v>
      </c>
      <c r="AG150" s="1583"/>
      <c r="AH150" s="1583"/>
      <c r="AI150" s="320" t="s">
        <v>86</v>
      </c>
      <c r="AJ150" s="1610" t="s">
        <v>308</v>
      </c>
      <c r="AK150" s="1583"/>
      <c r="AL150" s="1583"/>
      <c r="AM150" s="1583"/>
      <c r="AN150" s="1583"/>
      <c r="AO150" s="1583"/>
      <c r="AP150" s="321">
        <v>2500000</v>
      </c>
      <c r="AQ150" s="321">
        <v>28330</v>
      </c>
      <c r="AR150" s="321">
        <v>1909320</v>
      </c>
      <c r="AS150" s="322">
        <v>0</v>
      </c>
      <c r="AT150" s="321">
        <v>28330</v>
      </c>
      <c r="AU150" s="322">
        <v>0</v>
      </c>
      <c r="AV150" s="321">
        <v>28330</v>
      </c>
      <c r="AW150" s="322">
        <v>0</v>
      </c>
      <c r="AX150" s="321">
        <v>28330</v>
      </c>
      <c r="AY150" s="322">
        <v>0</v>
      </c>
      <c r="AZ150" s="321">
        <v>28330</v>
      </c>
      <c r="BA150" s="322">
        <v>0</v>
      </c>
      <c r="BB150" s="321">
        <v>500000</v>
      </c>
    </row>
    <row r="151" spans="1:54" ht="15" customHeight="1" x14ac:dyDescent="0.25">
      <c r="A151" s="1603" t="s">
        <v>35</v>
      </c>
      <c r="B151" s="1583"/>
      <c r="C151" s="1603" t="s">
        <v>315</v>
      </c>
      <c r="D151" s="1583"/>
      <c r="E151" s="1603" t="s">
        <v>313</v>
      </c>
      <c r="F151" s="1583"/>
      <c r="G151" s="1603" t="s">
        <v>316</v>
      </c>
      <c r="H151" s="1583"/>
      <c r="I151" s="1603" t="s">
        <v>334</v>
      </c>
      <c r="J151" s="1583"/>
      <c r="K151" s="1583"/>
      <c r="L151" s="1603"/>
      <c r="M151" s="1583"/>
      <c r="N151" s="1583"/>
      <c r="O151" s="1603"/>
      <c r="P151" s="1583"/>
      <c r="Q151" s="1603"/>
      <c r="R151" s="1583"/>
      <c r="S151" s="1605" t="s">
        <v>339</v>
      </c>
      <c r="T151" s="1583"/>
      <c r="U151" s="1583"/>
      <c r="V151" s="1583"/>
      <c r="W151" s="1583"/>
      <c r="X151" s="1583"/>
      <c r="Y151" s="1583"/>
      <c r="Z151" s="1583"/>
      <c r="AA151" s="1603" t="s">
        <v>306</v>
      </c>
      <c r="AB151" s="1583"/>
      <c r="AC151" s="1583"/>
      <c r="AD151" s="1583"/>
      <c r="AE151" s="1583"/>
      <c r="AF151" s="1603" t="s">
        <v>307</v>
      </c>
      <c r="AG151" s="1583"/>
      <c r="AH151" s="1583"/>
      <c r="AI151" s="317" t="s">
        <v>86</v>
      </c>
      <c r="AJ151" s="1604" t="s">
        <v>308</v>
      </c>
      <c r="AK151" s="1583"/>
      <c r="AL151" s="1583"/>
      <c r="AM151" s="1583"/>
      <c r="AN151" s="1583"/>
      <c r="AO151" s="1583"/>
      <c r="AP151" s="318">
        <v>99950578</v>
      </c>
      <c r="AQ151" s="319">
        <v>0</v>
      </c>
      <c r="AR151" s="318">
        <v>856120</v>
      </c>
      <c r="AS151" s="319">
        <v>0</v>
      </c>
      <c r="AT151" s="318">
        <v>14831123</v>
      </c>
      <c r="AU151" s="318">
        <v>-14831123</v>
      </c>
      <c r="AV151" s="319">
        <v>0</v>
      </c>
      <c r="AW151" s="318">
        <v>14831123</v>
      </c>
      <c r="AX151" s="319">
        <v>0</v>
      </c>
      <c r="AY151" s="319">
        <v>0</v>
      </c>
      <c r="AZ151" s="319">
        <v>0</v>
      </c>
      <c r="BA151" s="319">
        <v>0</v>
      </c>
      <c r="BB151" s="318">
        <v>250000</v>
      </c>
    </row>
    <row r="152" spans="1:54" ht="15" customHeight="1" x14ac:dyDescent="0.25">
      <c r="A152" s="1603" t="s">
        <v>35</v>
      </c>
      <c r="B152" s="1583"/>
      <c r="C152" s="1603" t="s">
        <v>315</v>
      </c>
      <c r="D152" s="1583"/>
      <c r="E152" s="1603" t="s">
        <v>313</v>
      </c>
      <c r="F152" s="1583"/>
      <c r="G152" s="1603" t="s">
        <v>316</v>
      </c>
      <c r="H152" s="1583"/>
      <c r="I152" s="1603" t="s">
        <v>334</v>
      </c>
      <c r="J152" s="1583"/>
      <c r="K152" s="1583"/>
      <c r="L152" s="1603"/>
      <c r="M152" s="1583"/>
      <c r="N152" s="1583"/>
      <c r="O152" s="1603"/>
      <c r="P152" s="1583"/>
      <c r="Q152" s="1603"/>
      <c r="R152" s="1583"/>
      <c r="S152" s="1605" t="s">
        <v>339</v>
      </c>
      <c r="T152" s="1583"/>
      <c r="U152" s="1583"/>
      <c r="V152" s="1583"/>
      <c r="W152" s="1583"/>
      <c r="X152" s="1583"/>
      <c r="Y152" s="1583"/>
      <c r="Z152" s="1583"/>
      <c r="AA152" s="1603" t="s">
        <v>306</v>
      </c>
      <c r="AB152" s="1583"/>
      <c r="AC152" s="1583"/>
      <c r="AD152" s="1583"/>
      <c r="AE152" s="1583"/>
      <c r="AF152" s="1603" t="s">
        <v>307</v>
      </c>
      <c r="AG152" s="1583"/>
      <c r="AH152" s="1583"/>
      <c r="AI152" s="317" t="s">
        <v>336</v>
      </c>
      <c r="AJ152" s="1604" t="s">
        <v>354</v>
      </c>
      <c r="AK152" s="1583"/>
      <c r="AL152" s="1583"/>
      <c r="AM152" s="1583"/>
      <c r="AN152" s="1583"/>
      <c r="AO152" s="1583"/>
      <c r="AP152" s="318">
        <v>90000000</v>
      </c>
      <c r="AQ152" s="319">
        <v>0</v>
      </c>
      <c r="AR152" s="319">
        <v>0</v>
      </c>
      <c r="AS152" s="319">
        <v>0</v>
      </c>
      <c r="AT152" s="318">
        <v>30000000</v>
      </c>
      <c r="AU152" s="318">
        <v>-30000000</v>
      </c>
      <c r="AV152" s="319">
        <v>0</v>
      </c>
      <c r="AW152" s="318">
        <v>30000000</v>
      </c>
      <c r="AX152" s="319">
        <v>0</v>
      </c>
      <c r="AY152" s="319">
        <v>0</v>
      </c>
      <c r="AZ152" s="319">
        <v>0</v>
      </c>
      <c r="BA152" s="319">
        <v>0</v>
      </c>
      <c r="BB152" s="319">
        <v>0</v>
      </c>
    </row>
    <row r="153" spans="1:54" ht="15" customHeight="1" x14ac:dyDescent="0.25">
      <c r="A153" s="1608" t="s">
        <v>35</v>
      </c>
      <c r="B153" s="1583"/>
      <c r="C153" s="1608" t="s">
        <v>315</v>
      </c>
      <c r="D153" s="1583"/>
      <c r="E153" s="1608" t="s">
        <v>313</v>
      </c>
      <c r="F153" s="1583"/>
      <c r="G153" s="1608" t="s">
        <v>316</v>
      </c>
      <c r="H153" s="1583"/>
      <c r="I153" s="1608" t="s">
        <v>334</v>
      </c>
      <c r="J153" s="1583"/>
      <c r="K153" s="1583"/>
      <c r="L153" s="1608" t="s">
        <v>312</v>
      </c>
      <c r="M153" s="1583"/>
      <c r="N153" s="1583"/>
      <c r="O153" s="1608"/>
      <c r="P153" s="1583"/>
      <c r="Q153" s="1608"/>
      <c r="R153" s="1583"/>
      <c r="S153" s="1609" t="s">
        <v>106</v>
      </c>
      <c r="T153" s="1583"/>
      <c r="U153" s="1583"/>
      <c r="V153" s="1583"/>
      <c r="W153" s="1583"/>
      <c r="X153" s="1583"/>
      <c r="Y153" s="1583"/>
      <c r="Z153" s="1583"/>
      <c r="AA153" s="1608" t="s">
        <v>306</v>
      </c>
      <c r="AB153" s="1583"/>
      <c r="AC153" s="1583"/>
      <c r="AD153" s="1583"/>
      <c r="AE153" s="1583"/>
      <c r="AF153" s="1608" t="s">
        <v>307</v>
      </c>
      <c r="AG153" s="1583"/>
      <c r="AH153" s="1583"/>
      <c r="AI153" s="320" t="s">
        <v>86</v>
      </c>
      <c r="AJ153" s="1610" t="s">
        <v>308</v>
      </c>
      <c r="AK153" s="1583"/>
      <c r="AL153" s="1583"/>
      <c r="AM153" s="1583"/>
      <c r="AN153" s="1583"/>
      <c r="AO153" s="1583"/>
      <c r="AP153" s="321">
        <v>16630578</v>
      </c>
      <c r="AQ153" s="322">
        <v>0</v>
      </c>
      <c r="AR153" s="321">
        <v>250000</v>
      </c>
      <c r="AS153" s="322">
        <v>0</v>
      </c>
      <c r="AT153" s="321">
        <v>14831123</v>
      </c>
      <c r="AU153" s="321">
        <v>-14831123</v>
      </c>
      <c r="AV153" s="322">
        <v>0</v>
      </c>
      <c r="AW153" s="321">
        <v>14831123</v>
      </c>
      <c r="AX153" s="322">
        <v>0</v>
      </c>
      <c r="AY153" s="322">
        <v>0</v>
      </c>
      <c r="AZ153" s="322">
        <v>0</v>
      </c>
      <c r="BA153" s="322">
        <v>0</v>
      </c>
      <c r="BB153" s="321">
        <v>250000</v>
      </c>
    </row>
    <row r="154" spans="1:54" x14ac:dyDescent="0.25">
      <c r="A154" s="1608" t="s">
        <v>35</v>
      </c>
      <c r="B154" s="1583"/>
      <c r="C154" s="1608" t="s">
        <v>315</v>
      </c>
      <c r="D154" s="1583"/>
      <c r="E154" s="1608" t="s">
        <v>313</v>
      </c>
      <c r="F154" s="1583"/>
      <c r="G154" s="1608" t="s">
        <v>316</v>
      </c>
      <c r="H154" s="1583"/>
      <c r="I154" s="1608" t="s">
        <v>334</v>
      </c>
      <c r="J154" s="1583"/>
      <c r="K154" s="1583"/>
      <c r="L154" s="1608" t="s">
        <v>312</v>
      </c>
      <c r="M154" s="1583"/>
      <c r="N154" s="1583"/>
      <c r="O154" s="1608"/>
      <c r="P154" s="1583"/>
      <c r="Q154" s="1608"/>
      <c r="R154" s="1583"/>
      <c r="S154" s="1609" t="s">
        <v>106</v>
      </c>
      <c r="T154" s="1583"/>
      <c r="U154" s="1583"/>
      <c r="V154" s="1583"/>
      <c r="W154" s="1583"/>
      <c r="X154" s="1583"/>
      <c r="Y154" s="1583"/>
      <c r="Z154" s="1583"/>
      <c r="AA154" s="1608" t="s">
        <v>306</v>
      </c>
      <c r="AB154" s="1583"/>
      <c r="AC154" s="1583"/>
      <c r="AD154" s="1583"/>
      <c r="AE154" s="1583"/>
      <c r="AF154" s="1608" t="s">
        <v>307</v>
      </c>
      <c r="AG154" s="1583"/>
      <c r="AH154" s="1583"/>
      <c r="AI154" s="320" t="s">
        <v>336</v>
      </c>
      <c r="AJ154" s="1610" t="s">
        <v>354</v>
      </c>
      <c r="AK154" s="1583"/>
      <c r="AL154" s="1583"/>
      <c r="AM154" s="1583"/>
      <c r="AN154" s="1583"/>
      <c r="AO154" s="1583"/>
      <c r="AP154" s="321">
        <v>30000000</v>
      </c>
      <c r="AQ154" s="322">
        <v>0</v>
      </c>
      <c r="AR154" s="322">
        <v>0</v>
      </c>
      <c r="AS154" s="322">
        <v>0</v>
      </c>
      <c r="AT154" s="321">
        <v>30000000</v>
      </c>
      <c r="AU154" s="321">
        <v>-30000000</v>
      </c>
      <c r="AV154" s="322">
        <v>0</v>
      </c>
      <c r="AW154" s="321">
        <v>30000000</v>
      </c>
      <c r="AX154" s="322">
        <v>0</v>
      </c>
      <c r="AY154" s="322">
        <v>0</v>
      </c>
      <c r="AZ154" s="322">
        <v>0</v>
      </c>
      <c r="BA154" s="322">
        <v>0</v>
      </c>
      <c r="BB154" s="322">
        <v>0</v>
      </c>
    </row>
    <row r="155" spans="1:54" ht="15" customHeight="1" x14ac:dyDescent="0.25">
      <c r="A155" s="1608" t="s">
        <v>35</v>
      </c>
      <c r="B155" s="1583"/>
      <c r="C155" s="1608" t="s">
        <v>315</v>
      </c>
      <c r="D155" s="1583"/>
      <c r="E155" s="1608" t="s">
        <v>313</v>
      </c>
      <c r="F155" s="1583"/>
      <c r="G155" s="1608" t="s">
        <v>316</v>
      </c>
      <c r="H155" s="1583"/>
      <c r="I155" s="1608" t="s">
        <v>334</v>
      </c>
      <c r="J155" s="1583"/>
      <c r="K155" s="1583"/>
      <c r="L155" s="1608" t="s">
        <v>316</v>
      </c>
      <c r="M155" s="1583"/>
      <c r="N155" s="1583"/>
      <c r="O155" s="1608"/>
      <c r="P155" s="1583"/>
      <c r="Q155" s="1608"/>
      <c r="R155" s="1583"/>
      <c r="S155" s="1609" t="s">
        <v>107</v>
      </c>
      <c r="T155" s="1583"/>
      <c r="U155" s="1583"/>
      <c r="V155" s="1583"/>
      <c r="W155" s="1583"/>
      <c r="X155" s="1583"/>
      <c r="Y155" s="1583"/>
      <c r="Z155" s="1583"/>
      <c r="AA155" s="1608" t="s">
        <v>306</v>
      </c>
      <c r="AB155" s="1583"/>
      <c r="AC155" s="1583"/>
      <c r="AD155" s="1583"/>
      <c r="AE155" s="1583"/>
      <c r="AF155" s="1608" t="s">
        <v>307</v>
      </c>
      <c r="AG155" s="1583"/>
      <c r="AH155" s="1583"/>
      <c r="AI155" s="320" t="s">
        <v>86</v>
      </c>
      <c r="AJ155" s="1610" t="s">
        <v>308</v>
      </c>
      <c r="AK155" s="1583"/>
      <c r="AL155" s="1583"/>
      <c r="AM155" s="1583"/>
      <c r="AN155" s="1583"/>
      <c r="AO155" s="1583"/>
      <c r="AP155" s="321">
        <v>16643880</v>
      </c>
      <c r="AQ155" s="322">
        <v>0</v>
      </c>
      <c r="AR155" s="322">
        <v>0</v>
      </c>
      <c r="AS155" s="322">
        <v>0</v>
      </c>
      <c r="AT155" s="322">
        <v>0</v>
      </c>
      <c r="AU155" s="322">
        <v>0</v>
      </c>
      <c r="AV155" s="322">
        <v>0</v>
      </c>
      <c r="AW155" s="322">
        <v>0</v>
      </c>
      <c r="AX155" s="322">
        <v>0</v>
      </c>
      <c r="AY155" s="322">
        <v>0</v>
      </c>
      <c r="AZ155" s="322">
        <v>0</v>
      </c>
      <c r="BA155" s="322">
        <v>0</v>
      </c>
      <c r="BB155" s="322">
        <v>0</v>
      </c>
    </row>
    <row r="156" spans="1:54" x14ac:dyDescent="0.25">
      <c r="A156" s="1608" t="s">
        <v>35</v>
      </c>
      <c r="B156" s="1583"/>
      <c r="C156" s="1608" t="s">
        <v>315</v>
      </c>
      <c r="D156" s="1583"/>
      <c r="E156" s="1608" t="s">
        <v>313</v>
      </c>
      <c r="F156" s="1583"/>
      <c r="G156" s="1608" t="s">
        <v>316</v>
      </c>
      <c r="H156" s="1583"/>
      <c r="I156" s="1608" t="s">
        <v>334</v>
      </c>
      <c r="J156" s="1583"/>
      <c r="K156" s="1583"/>
      <c r="L156" s="1608" t="s">
        <v>316</v>
      </c>
      <c r="M156" s="1583"/>
      <c r="N156" s="1583"/>
      <c r="O156" s="1608"/>
      <c r="P156" s="1583"/>
      <c r="Q156" s="1608"/>
      <c r="R156" s="1583"/>
      <c r="S156" s="1609" t="s">
        <v>107</v>
      </c>
      <c r="T156" s="1583"/>
      <c r="U156" s="1583"/>
      <c r="V156" s="1583"/>
      <c r="W156" s="1583"/>
      <c r="X156" s="1583"/>
      <c r="Y156" s="1583"/>
      <c r="Z156" s="1583"/>
      <c r="AA156" s="1608" t="s">
        <v>306</v>
      </c>
      <c r="AB156" s="1583"/>
      <c r="AC156" s="1583"/>
      <c r="AD156" s="1583"/>
      <c r="AE156" s="1583"/>
      <c r="AF156" s="1608" t="s">
        <v>307</v>
      </c>
      <c r="AG156" s="1583"/>
      <c r="AH156" s="1583"/>
      <c r="AI156" s="320" t="s">
        <v>336</v>
      </c>
      <c r="AJ156" s="1610" t="s">
        <v>354</v>
      </c>
      <c r="AK156" s="1583"/>
      <c r="AL156" s="1583"/>
      <c r="AM156" s="1583"/>
      <c r="AN156" s="1583"/>
      <c r="AO156" s="1583"/>
      <c r="AP156" s="321">
        <v>60000000</v>
      </c>
      <c r="AQ156" s="322">
        <v>0</v>
      </c>
      <c r="AR156" s="322">
        <v>0</v>
      </c>
      <c r="AS156" s="322">
        <v>0</v>
      </c>
      <c r="AT156" s="322">
        <v>0</v>
      </c>
      <c r="AU156" s="322">
        <v>0</v>
      </c>
      <c r="AV156" s="322">
        <v>0</v>
      </c>
      <c r="AW156" s="322">
        <v>0</v>
      </c>
      <c r="AX156" s="322">
        <v>0</v>
      </c>
      <c r="AY156" s="322">
        <v>0</v>
      </c>
      <c r="AZ156" s="322">
        <v>0</v>
      </c>
      <c r="BA156" s="322">
        <v>0</v>
      </c>
      <c r="BB156" s="322">
        <v>0</v>
      </c>
    </row>
    <row r="157" spans="1:54" ht="15" customHeight="1" x14ac:dyDescent="0.25">
      <c r="A157" s="1608" t="s">
        <v>35</v>
      </c>
      <c r="B157" s="1583"/>
      <c r="C157" s="1608" t="s">
        <v>315</v>
      </c>
      <c r="D157" s="1583"/>
      <c r="E157" s="1608" t="s">
        <v>313</v>
      </c>
      <c r="F157" s="1583"/>
      <c r="G157" s="1608" t="s">
        <v>316</v>
      </c>
      <c r="H157" s="1583"/>
      <c r="I157" s="1608" t="s">
        <v>334</v>
      </c>
      <c r="J157" s="1583"/>
      <c r="K157" s="1583"/>
      <c r="L157" s="1608" t="s">
        <v>317</v>
      </c>
      <c r="M157" s="1583"/>
      <c r="N157" s="1583"/>
      <c r="O157" s="1608"/>
      <c r="P157" s="1583"/>
      <c r="Q157" s="1608"/>
      <c r="R157" s="1583"/>
      <c r="S157" s="1609" t="s">
        <v>108</v>
      </c>
      <c r="T157" s="1583"/>
      <c r="U157" s="1583"/>
      <c r="V157" s="1583"/>
      <c r="W157" s="1583"/>
      <c r="X157" s="1583"/>
      <c r="Y157" s="1583"/>
      <c r="Z157" s="1583"/>
      <c r="AA157" s="1608" t="s">
        <v>306</v>
      </c>
      <c r="AB157" s="1583"/>
      <c r="AC157" s="1583"/>
      <c r="AD157" s="1583"/>
      <c r="AE157" s="1583"/>
      <c r="AF157" s="1608" t="s">
        <v>307</v>
      </c>
      <c r="AG157" s="1583"/>
      <c r="AH157" s="1583"/>
      <c r="AI157" s="320" t="s">
        <v>86</v>
      </c>
      <c r="AJ157" s="1610" t="s">
        <v>308</v>
      </c>
      <c r="AK157" s="1583"/>
      <c r="AL157" s="1583"/>
      <c r="AM157" s="1583"/>
      <c r="AN157" s="1583"/>
      <c r="AO157" s="1583"/>
      <c r="AP157" s="321">
        <v>66070000</v>
      </c>
      <c r="AQ157" s="322">
        <v>0</v>
      </c>
      <c r="AR157" s="322">
        <v>0</v>
      </c>
      <c r="AS157" s="322">
        <v>0</v>
      </c>
      <c r="AT157" s="322">
        <v>0</v>
      </c>
      <c r="AU157" s="322">
        <v>0</v>
      </c>
      <c r="AV157" s="322">
        <v>0</v>
      </c>
      <c r="AW157" s="322">
        <v>0</v>
      </c>
      <c r="AX157" s="322">
        <v>0</v>
      </c>
      <c r="AY157" s="322">
        <v>0</v>
      </c>
      <c r="AZ157" s="322">
        <v>0</v>
      </c>
      <c r="BA157" s="322">
        <v>0</v>
      </c>
      <c r="BB157" s="322">
        <v>0</v>
      </c>
    </row>
    <row r="158" spans="1:54" ht="15" customHeight="1" x14ac:dyDescent="0.25">
      <c r="A158" s="1608" t="s">
        <v>35</v>
      </c>
      <c r="B158" s="1583"/>
      <c r="C158" s="1608" t="s">
        <v>315</v>
      </c>
      <c r="D158" s="1583"/>
      <c r="E158" s="1608" t="s">
        <v>313</v>
      </c>
      <c r="F158" s="1583"/>
      <c r="G158" s="1608" t="s">
        <v>316</v>
      </c>
      <c r="H158" s="1583"/>
      <c r="I158" s="1608" t="s">
        <v>334</v>
      </c>
      <c r="J158" s="1583"/>
      <c r="K158" s="1583"/>
      <c r="L158" s="1608" t="s">
        <v>317</v>
      </c>
      <c r="M158" s="1583"/>
      <c r="N158" s="1583"/>
      <c r="O158" s="1608"/>
      <c r="P158" s="1583"/>
      <c r="Q158" s="1608"/>
      <c r="R158" s="1583"/>
      <c r="S158" s="1609" t="s">
        <v>108</v>
      </c>
      <c r="T158" s="1583"/>
      <c r="U158" s="1583"/>
      <c r="V158" s="1583"/>
      <c r="W158" s="1583"/>
      <c r="X158" s="1583"/>
      <c r="Y158" s="1583"/>
      <c r="Z158" s="1583"/>
      <c r="AA158" s="1608" t="s">
        <v>306</v>
      </c>
      <c r="AB158" s="1583"/>
      <c r="AC158" s="1583"/>
      <c r="AD158" s="1583"/>
      <c r="AE158" s="1583"/>
      <c r="AF158" s="1608" t="s">
        <v>307</v>
      </c>
      <c r="AG158" s="1583"/>
      <c r="AH158" s="1583"/>
      <c r="AI158" s="320" t="s">
        <v>336</v>
      </c>
      <c r="AJ158" s="1610" t="s">
        <v>354</v>
      </c>
      <c r="AK158" s="1583"/>
      <c r="AL158" s="1583"/>
      <c r="AM158" s="1583"/>
      <c r="AN158" s="1583"/>
      <c r="AO158" s="1583"/>
      <c r="AP158" s="322">
        <v>0</v>
      </c>
      <c r="AQ158" s="322">
        <v>0</v>
      </c>
      <c r="AR158" s="322">
        <v>0</v>
      </c>
      <c r="AS158" s="322">
        <v>0</v>
      </c>
      <c r="AT158" s="322">
        <v>0</v>
      </c>
      <c r="AU158" s="322">
        <v>0</v>
      </c>
      <c r="AV158" s="322">
        <v>0</v>
      </c>
      <c r="AW158" s="322">
        <v>0</v>
      </c>
      <c r="AX158" s="322">
        <v>0</v>
      </c>
      <c r="AY158" s="322">
        <v>0</v>
      </c>
      <c r="AZ158" s="322">
        <v>0</v>
      </c>
      <c r="BA158" s="322">
        <v>0</v>
      </c>
      <c r="BB158" s="322">
        <v>0</v>
      </c>
    </row>
    <row r="159" spans="1:54" ht="15" customHeight="1" x14ac:dyDescent="0.25">
      <c r="A159" s="1608" t="s">
        <v>35</v>
      </c>
      <c r="B159" s="1583"/>
      <c r="C159" s="1608" t="s">
        <v>315</v>
      </c>
      <c r="D159" s="1583"/>
      <c r="E159" s="1608" t="s">
        <v>313</v>
      </c>
      <c r="F159" s="1583"/>
      <c r="G159" s="1608" t="s">
        <v>316</v>
      </c>
      <c r="H159" s="1583"/>
      <c r="I159" s="1608" t="s">
        <v>334</v>
      </c>
      <c r="J159" s="1583"/>
      <c r="K159" s="1583"/>
      <c r="L159" s="1608" t="s">
        <v>327</v>
      </c>
      <c r="M159" s="1583"/>
      <c r="N159" s="1583"/>
      <c r="O159" s="1608"/>
      <c r="P159" s="1583"/>
      <c r="Q159" s="1608"/>
      <c r="R159" s="1583"/>
      <c r="S159" s="1609" t="s">
        <v>109</v>
      </c>
      <c r="T159" s="1583"/>
      <c r="U159" s="1583"/>
      <c r="V159" s="1583"/>
      <c r="W159" s="1583"/>
      <c r="X159" s="1583"/>
      <c r="Y159" s="1583"/>
      <c r="Z159" s="1583"/>
      <c r="AA159" s="1608" t="s">
        <v>306</v>
      </c>
      <c r="AB159" s="1583"/>
      <c r="AC159" s="1583"/>
      <c r="AD159" s="1583"/>
      <c r="AE159" s="1583"/>
      <c r="AF159" s="1608" t="s">
        <v>307</v>
      </c>
      <c r="AG159" s="1583"/>
      <c r="AH159" s="1583"/>
      <c r="AI159" s="320" t="s">
        <v>86</v>
      </c>
      <c r="AJ159" s="1610" t="s">
        <v>308</v>
      </c>
      <c r="AK159" s="1583"/>
      <c r="AL159" s="1583"/>
      <c r="AM159" s="1583"/>
      <c r="AN159" s="1583"/>
      <c r="AO159" s="1583"/>
      <c r="AP159" s="321">
        <v>606120</v>
      </c>
      <c r="AQ159" s="322">
        <v>0</v>
      </c>
      <c r="AR159" s="321">
        <v>606120</v>
      </c>
      <c r="AS159" s="322">
        <v>0</v>
      </c>
      <c r="AT159" s="322">
        <v>0</v>
      </c>
      <c r="AU159" s="322">
        <v>0</v>
      </c>
      <c r="AV159" s="322">
        <v>0</v>
      </c>
      <c r="AW159" s="322">
        <v>0</v>
      </c>
      <c r="AX159" s="322">
        <v>0</v>
      </c>
      <c r="AY159" s="322">
        <v>0</v>
      </c>
      <c r="AZ159" s="322">
        <v>0</v>
      </c>
      <c r="BA159" s="322">
        <v>0</v>
      </c>
      <c r="BB159" s="322">
        <v>0</v>
      </c>
    </row>
    <row r="160" spans="1:54" ht="15" customHeight="1" x14ac:dyDescent="0.25">
      <c r="A160" s="1608" t="s">
        <v>35</v>
      </c>
      <c r="B160" s="1583"/>
      <c r="C160" s="1608" t="s">
        <v>315</v>
      </c>
      <c r="D160" s="1583"/>
      <c r="E160" s="1608" t="s">
        <v>313</v>
      </c>
      <c r="F160" s="1583"/>
      <c r="G160" s="1608" t="s">
        <v>316</v>
      </c>
      <c r="H160" s="1583"/>
      <c r="I160" s="1608" t="s">
        <v>334</v>
      </c>
      <c r="J160" s="1583"/>
      <c r="K160" s="1583"/>
      <c r="L160" s="1608" t="s">
        <v>327</v>
      </c>
      <c r="M160" s="1583"/>
      <c r="N160" s="1583"/>
      <c r="O160" s="1608"/>
      <c r="P160" s="1583"/>
      <c r="Q160" s="1608"/>
      <c r="R160" s="1583"/>
      <c r="S160" s="1609" t="s">
        <v>109</v>
      </c>
      <c r="T160" s="1583"/>
      <c r="U160" s="1583"/>
      <c r="V160" s="1583"/>
      <c r="W160" s="1583"/>
      <c r="X160" s="1583"/>
      <c r="Y160" s="1583"/>
      <c r="Z160" s="1583"/>
      <c r="AA160" s="1608" t="s">
        <v>306</v>
      </c>
      <c r="AB160" s="1583"/>
      <c r="AC160" s="1583"/>
      <c r="AD160" s="1583"/>
      <c r="AE160" s="1583"/>
      <c r="AF160" s="1608" t="s">
        <v>307</v>
      </c>
      <c r="AG160" s="1583"/>
      <c r="AH160" s="1583"/>
      <c r="AI160" s="320" t="s">
        <v>336</v>
      </c>
      <c r="AJ160" s="1610" t="s">
        <v>354</v>
      </c>
      <c r="AK160" s="1583"/>
      <c r="AL160" s="1583"/>
      <c r="AM160" s="1583"/>
      <c r="AN160" s="1583"/>
      <c r="AO160" s="1583"/>
      <c r="AP160" s="322">
        <v>0</v>
      </c>
      <c r="AQ160" s="322">
        <v>0</v>
      </c>
      <c r="AR160" s="322">
        <v>0</v>
      </c>
      <c r="AS160" s="322">
        <v>0</v>
      </c>
      <c r="AT160" s="322">
        <v>0</v>
      </c>
      <c r="AU160" s="322">
        <v>0</v>
      </c>
      <c r="AV160" s="322">
        <v>0</v>
      </c>
      <c r="AW160" s="322">
        <v>0</v>
      </c>
      <c r="AX160" s="322">
        <v>0</v>
      </c>
      <c r="AY160" s="322">
        <v>0</v>
      </c>
      <c r="AZ160" s="322">
        <v>0</v>
      </c>
      <c r="BA160" s="322">
        <v>0</v>
      </c>
      <c r="BB160" s="322">
        <v>0</v>
      </c>
    </row>
    <row r="161" spans="1:54" x14ac:dyDescent="0.25">
      <c r="A161" s="1603" t="s">
        <v>35</v>
      </c>
      <c r="B161" s="1583"/>
      <c r="C161" s="1603" t="s">
        <v>315</v>
      </c>
      <c r="D161" s="1583"/>
      <c r="E161" s="1603" t="s">
        <v>313</v>
      </c>
      <c r="F161" s="1583"/>
      <c r="G161" s="1603" t="s">
        <v>316</v>
      </c>
      <c r="H161" s="1583"/>
      <c r="I161" s="1603" t="s">
        <v>340</v>
      </c>
      <c r="J161" s="1583"/>
      <c r="K161" s="1583"/>
      <c r="L161" s="1603"/>
      <c r="M161" s="1583"/>
      <c r="N161" s="1583"/>
      <c r="O161" s="1603"/>
      <c r="P161" s="1583"/>
      <c r="Q161" s="1603"/>
      <c r="R161" s="1583"/>
      <c r="S161" s="1605" t="s">
        <v>341</v>
      </c>
      <c r="T161" s="1583"/>
      <c r="U161" s="1583"/>
      <c r="V161" s="1583"/>
      <c r="W161" s="1583"/>
      <c r="X161" s="1583"/>
      <c r="Y161" s="1583"/>
      <c r="Z161" s="1583"/>
      <c r="AA161" s="1603" t="s">
        <v>306</v>
      </c>
      <c r="AB161" s="1583"/>
      <c r="AC161" s="1583"/>
      <c r="AD161" s="1583"/>
      <c r="AE161" s="1583"/>
      <c r="AF161" s="1603" t="s">
        <v>307</v>
      </c>
      <c r="AG161" s="1583"/>
      <c r="AH161" s="1583"/>
      <c r="AI161" s="317" t="s">
        <v>86</v>
      </c>
      <c r="AJ161" s="1604" t="s">
        <v>308</v>
      </c>
      <c r="AK161" s="1583"/>
      <c r="AL161" s="1583"/>
      <c r="AM161" s="1583"/>
      <c r="AN161" s="1583"/>
      <c r="AO161" s="1583"/>
      <c r="AP161" s="318">
        <v>1880000</v>
      </c>
      <c r="AQ161" s="319">
        <v>0</v>
      </c>
      <c r="AR161" s="318">
        <v>1602200</v>
      </c>
      <c r="AS161" s="319">
        <v>0</v>
      </c>
      <c r="AT161" s="319">
        <v>0</v>
      </c>
      <c r="AU161" s="319">
        <v>0</v>
      </c>
      <c r="AV161" s="319">
        <v>0</v>
      </c>
      <c r="AW161" s="319">
        <v>0</v>
      </c>
      <c r="AX161" s="319">
        <v>0</v>
      </c>
      <c r="AY161" s="319">
        <v>0</v>
      </c>
      <c r="AZ161" s="319">
        <v>0</v>
      </c>
      <c r="BA161" s="319">
        <v>0</v>
      </c>
      <c r="BB161" s="318">
        <v>250000</v>
      </c>
    </row>
    <row r="162" spans="1:54" ht="15" customHeight="1" x14ac:dyDescent="0.25">
      <c r="A162" s="1608" t="s">
        <v>35</v>
      </c>
      <c r="B162" s="1583"/>
      <c r="C162" s="1608" t="s">
        <v>315</v>
      </c>
      <c r="D162" s="1583"/>
      <c r="E162" s="1608" t="s">
        <v>313</v>
      </c>
      <c r="F162" s="1583"/>
      <c r="G162" s="1608" t="s">
        <v>316</v>
      </c>
      <c r="H162" s="1583"/>
      <c r="I162" s="1608" t="s">
        <v>340</v>
      </c>
      <c r="J162" s="1583"/>
      <c r="K162" s="1583"/>
      <c r="L162" s="1608" t="s">
        <v>319</v>
      </c>
      <c r="M162" s="1583"/>
      <c r="N162" s="1583"/>
      <c r="O162" s="1608"/>
      <c r="P162" s="1583"/>
      <c r="Q162" s="1608"/>
      <c r="R162" s="1583"/>
      <c r="S162" s="1609" t="s">
        <v>207</v>
      </c>
      <c r="T162" s="1583"/>
      <c r="U162" s="1583"/>
      <c r="V162" s="1583"/>
      <c r="W162" s="1583"/>
      <c r="X162" s="1583"/>
      <c r="Y162" s="1583"/>
      <c r="Z162" s="1583"/>
      <c r="AA162" s="1608" t="s">
        <v>306</v>
      </c>
      <c r="AB162" s="1583"/>
      <c r="AC162" s="1583"/>
      <c r="AD162" s="1583"/>
      <c r="AE162" s="1583"/>
      <c r="AF162" s="1608" t="s">
        <v>307</v>
      </c>
      <c r="AG162" s="1583"/>
      <c r="AH162" s="1583"/>
      <c r="AI162" s="320" t="s">
        <v>86</v>
      </c>
      <c r="AJ162" s="1610" t="s">
        <v>308</v>
      </c>
      <c r="AK162" s="1583"/>
      <c r="AL162" s="1583"/>
      <c r="AM162" s="1583"/>
      <c r="AN162" s="1583"/>
      <c r="AO162" s="1583"/>
      <c r="AP162" s="321">
        <v>1880000</v>
      </c>
      <c r="AQ162" s="322">
        <v>0</v>
      </c>
      <c r="AR162" s="321">
        <v>1602200</v>
      </c>
      <c r="AS162" s="322">
        <v>0</v>
      </c>
      <c r="AT162" s="322">
        <v>0</v>
      </c>
      <c r="AU162" s="322">
        <v>0</v>
      </c>
      <c r="AV162" s="322">
        <v>0</v>
      </c>
      <c r="AW162" s="322">
        <v>0</v>
      </c>
      <c r="AX162" s="322">
        <v>0</v>
      </c>
      <c r="AY162" s="322">
        <v>0</v>
      </c>
      <c r="AZ162" s="322">
        <v>0</v>
      </c>
      <c r="BA162" s="322">
        <v>0</v>
      </c>
      <c r="BB162" s="321">
        <v>250000</v>
      </c>
    </row>
    <row r="163" spans="1:54" ht="15" customHeight="1" x14ac:dyDescent="0.25">
      <c r="A163" s="1603" t="s">
        <v>35</v>
      </c>
      <c r="B163" s="1583"/>
      <c r="C163" s="1603" t="s">
        <v>315</v>
      </c>
      <c r="D163" s="1583"/>
      <c r="E163" s="1603" t="s">
        <v>313</v>
      </c>
      <c r="F163" s="1583"/>
      <c r="G163" s="1603" t="s">
        <v>316</v>
      </c>
      <c r="H163" s="1583"/>
      <c r="I163" s="1603" t="s">
        <v>342</v>
      </c>
      <c r="J163" s="1583"/>
      <c r="K163" s="1583"/>
      <c r="L163" s="1603"/>
      <c r="M163" s="1583"/>
      <c r="N163" s="1583"/>
      <c r="O163" s="1603"/>
      <c r="P163" s="1583"/>
      <c r="Q163" s="1603"/>
      <c r="R163" s="1583"/>
      <c r="S163" s="1605" t="s">
        <v>110</v>
      </c>
      <c r="T163" s="1583"/>
      <c r="U163" s="1583"/>
      <c r="V163" s="1583"/>
      <c r="W163" s="1583"/>
      <c r="X163" s="1583"/>
      <c r="Y163" s="1583"/>
      <c r="Z163" s="1583"/>
      <c r="AA163" s="1603" t="s">
        <v>306</v>
      </c>
      <c r="AB163" s="1583"/>
      <c r="AC163" s="1583"/>
      <c r="AD163" s="1583"/>
      <c r="AE163" s="1583"/>
      <c r="AF163" s="1603" t="s">
        <v>307</v>
      </c>
      <c r="AG163" s="1583"/>
      <c r="AH163" s="1583"/>
      <c r="AI163" s="317" t="s">
        <v>86</v>
      </c>
      <c r="AJ163" s="1604" t="s">
        <v>308</v>
      </c>
      <c r="AK163" s="1583"/>
      <c r="AL163" s="1583"/>
      <c r="AM163" s="1583"/>
      <c r="AN163" s="1583"/>
      <c r="AO163" s="1583"/>
      <c r="AP163" s="318">
        <v>661100000</v>
      </c>
      <c r="AQ163" s="319">
        <v>0</v>
      </c>
      <c r="AR163" s="318">
        <v>51940588</v>
      </c>
      <c r="AS163" s="319">
        <v>0</v>
      </c>
      <c r="AT163" s="318">
        <v>331339870</v>
      </c>
      <c r="AU163" s="318">
        <v>-331339870</v>
      </c>
      <c r="AV163" s="318">
        <v>443764579</v>
      </c>
      <c r="AW163" s="318">
        <v>-112424709</v>
      </c>
      <c r="AX163" s="318">
        <v>113587802</v>
      </c>
      <c r="AY163" s="318">
        <v>330176777</v>
      </c>
      <c r="AZ163" s="318">
        <v>113587802</v>
      </c>
      <c r="BA163" s="319">
        <v>0</v>
      </c>
      <c r="BB163" s="318">
        <v>2000000</v>
      </c>
    </row>
    <row r="164" spans="1:54" ht="15" customHeight="1" x14ac:dyDescent="0.25">
      <c r="A164" s="1603" t="s">
        <v>35</v>
      </c>
      <c r="B164" s="1583"/>
      <c r="C164" s="1603" t="s">
        <v>315</v>
      </c>
      <c r="D164" s="1583"/>
      <c r="E164" s="1603" t="s">
        <v>313</v>
      </c>
      <c r="F164" s="1583"/>
      <c r="G164" s="1603" t="s">
        <v>316</v>
      </c>
      <c r="H164" s="1583"/>
      <c r="I164" s="1603" t="s">
        <v>342</v>
      </c>
      <c r="J164" s="1583"/>
      <c r="K164" s="1583"/>
      <c r="L164" s="1603"/>
      <c r="M164" s="1583"/>
      <c r="N164" s="1583"/>
      <c r="O164" s="1603"/>
      <c r="P164" s="1583"/>
      <c r="Q164" s="1603"/>
      <c r="R164" s="1583"/>
      <c r="S164" s="1605" t="s">
        <v>110</v>
      </c>
      <c r="T164" s="1583"/>
      <c r="U164" s="1583"/>
      <c r="V164" s="1583"/>
      <c r="W164" s="1583"/>
      <c r="X164" s="1583"/>
      <c r="Y164" s="1583"/>
      <c r="Z164" s="1583"/>
      <c r="AA164" s="1603" t="s">
        <v>306</v>
      </c>
      <c r="AB164" s="1583"/>
      <c r="AC164" s="1583"/>
      <c r="AD164" s="1583"/>
      <c r="AE164" s="1583"/>
      <c r="AF164" s="1603" t="s">
        <v>307</v>
      </c>
      <c r="AG164" s="1583"/>
      <c r="AH164" s="1583"/>
      <c r="AI164" s="317" t="s">
        <v>336</v>
      </c>
      <c r="AJ164" s="1604" t="s">
        <v>354</v>
      </c>
      <c r="AK164" s="1583"/>
      <c r="AL164" s="1583"/>
      <c r="AM164" s="1583"/>
      <c r="AN164" s="1583"/>
      <c r="AO164" s="1583"/>
      <c r="AP164" s="318">
        <v>116000000</v>
      </c>
      <c r="AQ164" s="319">
        <v>0</v>
      </c>
      <c r="AR164" s="319">
        <v>0</v>
      </c>
      <c r="AS164" s="319">
        <v>0</v>
      </c>
      <c r="AT164" s="318">
        <v>27999952</v>
      </c>
      <c r="AU164" s="318">
        <v>-27999952</v>
      </c>
      <c r="AV164" s="318">
        <v>115989867</v>
      </c>
      <c r="AW164" s="318">
        <v>-87989915</v>
      </c>
      <c r="AX164" s="319">
        <v>0</v>
      </c>
      <c r="AY164" s="318">
        <v>115989867</v>
      </c>
      <c r="AZ164" s="319">
        <v>0</v>
      </c>
      <c r="BA164" s="319">
        <v>0</v>
      </c>
      <c r="BB164" s="319">
        <v>0</v>
      </c>
    </row>
    <row r="165" spans="1:54" ht="15" customHeight="1" x14ac:dyDescent="0.25">
      <c r="A165" s="1608" t="s">
        <v>35</v>
      </c>
      <c r="B165" s="1583"/>
      <c r="C165" s="1608" t="s">
        <v>315</v>
      </c>
      <c r="D165" s="1583"/>
      <c r="E165" s="1608" t="s">
        <v>313</v>
      </c>
      <c r="F165" s="1583"/>
      <c r="G165" s="1608" t="s">
        <v>316</v>
      </c>
      <c r="H165" s="1583"/>
      <c r="I165" s="1608" t="s">
        <v>342</v>
      </c>
      <c r="J165" s="1583"/>
      <c r="K165" s="1583"/>
      <c r="L165" s="1608" t="s">
        <v>315</v>
      </c>
      <c r="M165" s="1583"/>
      <c r="N165" s="1583"/>
      <c r="O165" s="1608"/>
      <c r="P165" s="1583"/>
      <c r="Q165" s="1608"/>
      <c r="R165" s="1583"/>
      <c r="S165" s="1609" t="s">
        <v>111</v>
      </c>
      <c r="T165" s="1583"/>
      <c r="U165" s="1583"/>
      <c r="V165" s="1583"/>
      <c r="W165" s="1583"/>
      <c r="X165" s="1583"/>
      <c r="Y165" s="1583"/>
      <c r="Z165" s="1583"/>
      <c r="AA165" s="1608" t="s">
        <v>306</v>
      </c>
      <c r="AB165" s="1583"/>
      <c r="AC165" s="1583"/>
      <c r="AD165" s="1583"/>
      <c r="AE165" s="1583"/>
      <c r="AF165" s="1608" t="s">
        <v>307</v>
      </c>
      <c r="AG165" s="1583"/>
      <c r="AH165" s="1583"/>
      <c r="AI165" s="320" t="s">
        <v>86</v>
      </c>
      <c r="AJ165" s="1610" t="s">
        <v>308</v>
      </c>
      <c r="AK165" s="1583"/>
      <c r="AL165" s="1583"/>
      <c r="AM165" s="1583"/>
      <c r="AN165" s="1583"/>
      <c r="AO165" s="1583"/>
      <c r="AP165" s="321">
        <v>12000000</v>
      </c>
      <c r="AQ165" s="322">
        <v>0</v>
      </c>
      <c r="AR165" s="322">
        <v>0</v>
      </c>
      <c r="AS165" s="322">
        <v>0</v>
      </c>
      <c r="AT165" s="322">
        <v>0</v>
      </c>
      <c r="AU165" s="322">
        <v>0</v>
      </c>
      <c r="AV165" s="321">
        <v>9021690</v>
      </c>
      <c r="AW165" s="321">
        <v>-9021690</v>
      </c>
      <c r="AX165" s="322">
        <v>0</v>
      </c>
      <c r="AY165" s="321">
        <v>9021690</v>
      </c>
      <c r="AZ165" s="322">
        <v>0</v>
      </c>
      <c r="BA165" s="322">
        <v>0</v>
      </c>
      <c r="BB165" s="322">
        <v>0</v>
      </c>
    </row>
    <row r="166" spans="1:54" x14ac:dyDescent="0.25">
      <c r="A166" s="1608" t="s">
        <v>35</v>
      </c>
      <c r="B166" s="1583"/>
      <c r="C166" s="1608" t="s">
        <v>315</v>
      </c>
      <c r="D166" s="1583"/>
      <c r="E166" s="1608" t="s">
        <v>313</v>
      </c>
      <c r="F166" s="1583"/>
      <c r="G166" s="1608" t="s">
        <v>316</v>
      </c>
      <c r="H166" s="1583"/>
      <c r="I166" s="1608" t="s">
        <v>342</v>
      </c>
      <c r="J166" s="1583"/>
      <c r="K166" s="1583"/>
      <c r="L166" s="1608" t="s">
        <v>315</v>
      </c>
      <c r="M166" s="1583"/>
      <c r="N166" s="1583"/>
      <c r="O166" s="1608"/>
      <c r="P166" s="1583"/>
      <c r="Q166" s="1608"/>
      <c r="R166" s="1583"/>
      <c r="S166" s="1609" t="s">
        <v>111</v>
      </c>
      <c r="T166" s="1583"/>
      <c r="U166" s="1583"/>
      <c r="V166" s="1583"/>
      <c r="W166" s="1583"/>
      <c r="X166" s="1583"/>
      <c r="Y166" s="1583"/>
      <c r="Z166" s="1583"/>
      <c r="AA166" s="1608" t="s">
        <v>306</v>
      </c>
      <c r="AB166" s="1583"/>
      <c r="AC166" s="1583"/>
      <c r="AD166" s="1583"/>
      <c r="AE166" s="1583"/>
      <c r="AF166" s="1608" t="s">
        <v>307</v>
      </c>
      <c r="AG166" s="1583"/>
      <c r="AH166" s="1583"/>
      <c r="AI166" s="320" t="s">
        <v>336</v>
      </c>
      <c r="AJ166" s="1610" t="s">
        <v>354</v>
      </c>
      <c r="AK166" s="1583"/>
      <c r="AL166" s="1583"/>
      <c r="AM166" s="1583"/>
      <c r="AN166" s="1583"/>
      <c r="AO166" s="1583"/>
      <c r="AP166" s="321">
        <v>116000000</v>
      </c>
      <c r="AQ166" s="322">
        <v>0</v>
      </c>
      <c r="AR166" s="322">
        <v>0</v>
      </c>
      <c r="AS166" s="322">
        <v>0</v>
      </c>
      <c r="AT166" s="321">
        <v>27999952</v>
      </c>
      <c r="AU166" s="321">
        <v>-27999952</v>
      </c>
      <c r="AV166" s="321">
        <v>115989867</v>
      </c>
      <c r="AW166" s="321">
        <v>-87989915</v>
      </c>
      <c r="AX166" s="322">
        <v>0</v>
      </c>
      <c r="AY166" s="321">
        <v>115989867</v>
      </c>
      <c r="AZ166" s="322">
        <v>0</v>
      </c>
      <c r="BA166" s="322">
        <v>0</v>
      </c>
      <c r="BB166" s="322">
        <v>0</v>
      </c>
    </row>
    <row r="167" spans="1:54" ht="15" customHeight="1" x14ac:dyDescent="0.25">
      <c r="A167" s="1608" t="s">
        <v>35</v>
      </c>
      <c r="B167" s="1583"/>
      <c r="C167" s="1608" t="s">
        <v>315</v>
      </c>
      <c r="D167" s="1583"/>
      <c r="E167" s="1608" t="s">
        <v>313</v>
      </c>
      <c r="F167" s="1583"/>
      <c r="G167" s="1608" t="s">
        <v>316</v>
      </c>
      <c r="H167" s="1583"/>
      <c r="I167" s="1608" t="s">
        <v>342</v>
      </c>
      <c r="J167" s="1583"/>
      <c r="K167" s="1583"/>
      <c r="L167" s="1608" t="s">
        <v>317</v>
      </c>
      <c r="M167" s="1583"/>
      <c r="N167" s="1583"/>
      <c r="O167" s="1608"/>
      <c r="P167" s="1583"/>
      <c r="Q167" s="1608"/>
      <c r="R167" s="1583"/>
      <c r="S167" s="1609" t="s">
        <v>112</v>
      </c>
      <c r="T167" s="1583"/>
      <c r="U167" s="1583"/>
      <c r="V167" s="1583"/>
      <c r="W167" s="1583"/>
      <c r="X167" s="1583"/>
      <c r="Y167" s="1583"/>
      <c r="Z167" s="1583"/>
      <c r="AA167" s="1608" t="s">
        <v>306</v>
      </c>
      <c r="AB167" s="1583"/>
      <c r="AC167" s="1583"/>
      <c r="AD167" s="1583"/>
      <c r="AE167" s="1583"/>
      <c r="AF167" s="1608" t="s">
        <v>307</v>
      </c>
      <c r="AG167" s="1583"/>
      <c r="AH167" s="1583"/>
      <c r="AI167" s="320" t="s">
        <v>86</v>
      </c>
      <c r="AJ167" s="1610" t="s">
        <v>308</v>
      </c>
      <c r="AK167" s="1583"/>
      <c r="AL167" s="1583"/>
      <c r="AM167" s="1583"/>
      <c r="AN167" s="1583"/>
      <c r="AO167" s="1583"/>
      <c r="AP167" s="321">
        <v>5000000</v>
      </c>
      <c r="AQ167" s="322">
        <v>0</v>
      </c>
      <c r="AR167" s="321">
        <v>3159538</v>
      </c>
      <c r="AS167" s="322">
        <v>0</v>
      </c>
      <c r="AT167" s="322">
        <v>0</v>
      </c>
      <c r="AU167" s="322">
        <v>0</v>
      </c>
      <c r="AV167" s="322">
        <v>0</v>
      </c>
      <c r="AW167" s="322">
        <v>0</v>
      </c>
      <c r="AX167" s="322">
        <v>0</v>
      </c>
      <c r="AY167" s="322">
        <v>0</v>
      </c>
      <c r="AZ167" s="322">
        <v>0</v>
      </c>
      <c r="BA167" s="322">
        <v>0</v>
      </c>
      <c r="BB167" s="321">
        <v>2000000</v>
      </c>
    </row>
    <row r="168" spans="1:54" x14ac:dyDescent="0.25">
      <c r="A168" s="1608" t="s">
        <v>35</v>
      </c>
      <c r="B168" s="1583"/>
      <c r="C168" s="1608" t="s">
        <v>315</v>
      </c>
      <c r="D168" s="1583"/>
      <c r="E168" s="1608" t="s">
        <v>313</v>
      </c>
      <c r="F168" s="1583"/>
      <c r="G168" s="1608" t="s">
        <v>316</v>
      </c>
      <c r="H168" s="1583"/>
      <c r="I168" s="1608" t="s">
        <v>342</v>
      </c>
      <c r="J168" s="1583"/>
      <c r="K168" s="1583"/>
      <c r="L168" s="1608" t="s">
        <v>336</v>
      </c>
      <c r="M168" s="1583"/>
      <c r="N168" s="1583"/>
      <c r="O168" s="1608"/>
      <c r="P168" s="1583"/>
      <c r="Q168" s="1608"/>
      <c r="R168" s="1583"/>
      <c r="S168" s="1609" t="s">
        <v>110</v>
      </c>
      <c r="T168" s="1583"/>
      <c r="U168" s="1583"/>
      <c r="V168" s="1583"/>
      <c r="W168" s="1583"/>
      <c r="X168" s="1583"/>
      <c r="Y168" s="1583"/>
      <c r="Z168" s="1583"/>
      <c r="AA168" s="1608" t="s">
        <v>306</v>
      </c>
      <c r="AB168" s="1583"/>
      <c r="AC168" s="1583"/>
      <c r="AD168" s="1583"/>
      <c r="AE168" s="1583"/>
      <c r="AF168" s="1608" t="s">
        <v>307</v>
      </c>
      <c r="AG168" s="1583"/>
      <c r="AH168" s="1583"/>
      <c r="AI168" s="320" t="s">
        <v>86</v>
      </c>
      <c r="AJ168" s="1610" t="s">
        <v>308</v>
      </c>
      <c r="AK168" s="1583"/>
      <c r="AL168" s="1583"/>
      <c r="AM168" s="1583"/>
      <c r="AN168" s="1583"/>
      <c r="AO168" s="1583"/>
      <c r="AP168" s="321">
        <v>644100000</v>
      </c>
      <c r="AQ168" s="322">
        <v>0</v>
      </c>
      <c r="AR168" s="321">
        <v>48781050</v>
      </c>
      <c r="AS168" s="322">
        <v>0</v>
      </c>
      <c r="AT168" s="321">
        <v>331339870</v>
      </c>
      <c r="AU168" s="321">
        <v>-331339870</v>
      </c>
      <c r="AV168" s="321">
        <v>434742889</v>
      </c>
      <c r="AW168" s="321">
        <v>-103403019</v>
      </c>
      <c r="AX168" s="321">
        <v>113587802</v>
      </c>
      <c r="AY168" s="321">
        <v>321155087</v>
      </c>
      <c r="AZ168" s="321">
        <v>113587802</v>
      </c>
      <c r="BA168" s="322">
        <v>0</v>
      </c>
      <c r="BB168" s="322">
        <v>0</v>
      </c>
    </row>
    <row r="169" spans="1:54" s="1542" customFormat="1" ht="16.5" customHeight="1" x14ac:dyDescent="0.25">
      <c r="A169" s="1601" t="s">
        <v>35</v>
      </c>
      <c r="B169" s="1602"/>
      <c r="C169" s="1601" t="s">
        <v>322</v>
      </c>
      <c r="D169" s="1602"/>
      <c r="E169" s="1601"/>
      <c r="F169" s="1602"/>
      <c r="G169" s="1601"/>
      <c r="H169" s="1602"/>
      <c r="I169" s="1601"/>
      <c r="J169" s="1602"/>
      <c r="K169" s="1602"/>
      <c r="L169" s="1601"/>
      <c r="M169" s="1602"/>
      <c r="N169" s="1602"/>
      <c r="O169" s="1601"/>
      <c r="P169" s="1602"/>
      <c r="Q169" s="1601"/>
      <c r="R169" s="1602"/>
      <c r="S169" s="1607" t="s">
        <v>26</v>
      </c>
      <c r="T169" s="1602"/>
      <c r="U169" s="1602"/>
      <c r="V169" s="1602"/>
      <c r="W169" s="1602"/>
      <c r="X169" s="1602"/>
      <c r="Y169" s="1602"/>
      <c r="Z169" s="1602"/>
      <c r="AA169" s="1601" t="s">
        <v>306</v>
      </c>
      <c r="AB169" s="1602"/>
      <c r="AC169" s="1602"/>
      <c r="AD169" s="1602"/>
      <c r="AE169" s="1602"/>
      <c r="AF169" s="1601" t="s">
        <v>307</v>
      </c>
      <c r="AG169" s="1602"/>
      <c r="AH169" s="1602"/>
      <c r="AI169" s="335" t="s">
        <v>86</v>
      </c>
      <c r="AJ169" s="1606" t="s">
        <v>308</v>
      </c>
      <c r="AK169" s="1602"/>
      <c r="AL169" s="1602"/>
      <c r="AM169" s="1602"/>
      <c r="AN169" s="1602"/>
      <c r="AO169" s="1602"/>
      <c r="AP169" s="336">
        <v>209463293239</v>
      </c>
      <c r="AQ169" s="337">
        <v>61400000</v>
      </c>
      <c r="AR169" s="336">
        <v>18810665</v>
      </c>
      <c r="AS169" s="336">
        <v>-10579829088</v>
      </c>
      <c r="AT169" s="336">
        <v>153532655</v>
      </c>
      <c r="AU169" s="336">
        <v>-92132655</v>
      </c>
      <c r="AV169" s="336">
        <v>37787346374</v>
      </c>
      <c r="AW169" s="336">
        <v>-37633813719</v>
      </c>
      <c r="AX169" s="336">
        <v>19019938752</v>
      </c>
      <c r="AY169" s="336">
        <v>18767407622</v>
      </c>
      <c r="AZ169" s="336">
        <v>19019938752</v>
      </c>
      <c r="BA169" s="337">
        <v>0</v>
      </c>
      <c r="BB169" s="336">
        <v>686667</v>
      </c>
    </row>
    <row r="170" spans="1:54" s="1542" customFormat="1" ht="16.5" customHeight="1" x14ac:dyDescent="0.25">
      <c r="A170" s="1601" t="s">
        <v>35</v>
      </c>
      <c r="B170" s="1602"/>
      <c r="C170" s="1601" t="s">
        <v>322</v>
      </c>
      <c r="D170" s="1602"/>
      <c r="E170" s="1601"/>
      <c r="F170" s="1602"/>
      <c r="G170" s="1601"/>
      <c r="H170" s="1602"/>
      <c r="I170" s="1601"/>
      <c r="J170" s="1602"/>
      <c r="K170" s="1602"/>
      <c r="L170" s="1601"/>
      <c r="M170" s="1602"/>
      <c r="N170" s="1602"/>
      <c r="O170" s="1601"/>
      <c r="P170" s="1602"/>
      <c r="Q170" s="1601"/>
      <c r="R170" s="1602"/>
      <c r="S170" s="1607" t="s">
        <v>26</v>
      </c>
      <c r="T170" s="1602"/>
      <c r="U170" s="1602"/>
      <c r="V170" s="1602"/>
      <c r="W170" s="1602"/>
      <c r="X170" s="1602"/>
      <c r="Y170" s="1602"/>
      <c r="Z170" s="1602"/>
      <c r="AA170" s="1601" t="s">
        <v>306</v>
      </c>
      <c r="AB170" s="1602"/>
      <c r="AC170" s="1602"/>
      <c r="AD170" s="1602"/>
      <c r="AE170" s="1602"/>
      <c r="AF170" s="1601" t="s">
        <v>309</v>
      </c>
      <c r="AG170" s="1602"/>
      <c r="AH170" s="1602"/>
      <c r="AI170" s="335" t="s">
        <v>86</v>
      </c>
      <c r="AJ170" s="1606" t="s">
        <v>308</v>
      </c>
      <c r="AK170" s="1602"/>
      <c r="AL170" s="1602"/>
      <c r="AM170" s="1602"/>
      <c r="AN170" s="1602"/>
      <c r="AO170" s="1602"/>
      <c r="AP170" s="336">
        <v>159829088</v>
      </c>
      <c r="AQ170" s="337">
        <v>0</v>
      </c>
      <c r="AR170" s="336">
        <v>0</v>
      </c>
      <c r="AS170" s="336">
        <v>0</v>
      </c>
      <c r="AT170" s="336">
        <v>0</v>
      </c>
      <c r="AU170" s="336">
        <v>0</v>
      </c>
      <c r="AV170" s="336">
        <v>159829088</v>
      </c>
      <c r="AW170" s="336">
        <v>-159829088</v>
      </c>
      <c r="AX170" s="336">
        <v>159829088</v>
      </c>
      <c r="AY170" s="336">
        <v>0</v>
      </c>
      <c r="AZ170" s="336">
        <v>159829088</v>
      </c>
      <c r="BA170" s="337">
        <v>0</v>
      </c>
      <c r="BB170" s="336">
        <v>0</v>
      </c>
    </row>
    <row r="171" spans="1:54" s="1542" customFormat="1" ht="16.5" customHeight="1" x14ac:dyDescent="0.25">
      <c r="A171" s="1601" t="s">
        <v>35</v>
      </c>
      <c r="B171" s="1602"/>
      <c r="C171" s="1601" t="s">
        <v>322</v>
      </c>
      <c r="D171" s="1602"/>
      <c r="E171" s="1601"/>
      <c r="F171" s="1602"/>
      <c r="G171" s="1601"/>
      <c r="H171" s="1602"/>
      <c r="I171" s="1601"/>
      <c r="J171" s="1602"/>
      <c r="K171" s="1602"/>
      <c r="L171" s="1601"/>
      <c r="M171" s="1602"/>
      <c r="N171" s="1602"/>
      <c r="O171" s="1601"/>
      <c r="P171" s="1602"/>
      <c r="Q171" s="1601"/>
      <c r="R171" s="1602"/>
      <c r="S171" s="1607" t="s">
        <v>26</v>
      </c>
      <c r="T171" s="1602"/>
      <c r="U171" s="1602"/>
      <c r="V171" s="1602"/>
      <c r="W171" s="1602"/>
      <c r="X171" s="1602"/>
      <c r="Y171" s="1602"/>
      <c r="Z171" s="1602"/>
      <c r="AA171" s="1601" t="s">
        <v>306</v>
      </c>
      <c r="AB171" s="1602"/>
      <c r="AC171" s="1602"/>
      <c r="AD171" s="1602"/>
      <c r="AE171" s="1602"/>
      <c r="AF171" s="1601" t="s">
        <v>309</v>
      </c>
      <c r="AG171" s="1602"/>
      <c r="AH171" s="1602"/>
      <c r="AI171" s="335" t="s">
        <v>101</v>
      </c>
      <c r="AJ171" s="1606" t="s">
        <v>310</v>
      </c>
      <c r="AK171" s="1602"/>
      <c r="AL171" s="1602"/>
      <c r="AM171" s="1602"/>
      <c r="AN171" s="1602"/>
      <c r="AO171" s="1602"/>
      <c r="AP171" s="336">
        <v>519000000</v>
      </c>
      <c r="AQ171" s="337">
        <v>0</v>
      </c>
      <c r="AR171" s="336">
        <v>0</v>
      </c>
      <c r="AS171" s="336">
        <v>0</v>
      </c>
      <c r="AT171" s="336">
        <v>0</v>
      </c>
      <c r="AU171" s="336">
        <v>0</v>
      </c>
      <c r="AV171" s="336">
        <v>519000000</v>
      </c>
      <c r="AW171" s="336">
        <v>-519000000</v>
      </c>
      <c r="AX171" s="336">
        <v>519000000</v>
      </c>
      <c r="AY171" s="336">
        <v>0</v>
      </c>
      <c r="AZ171" s="336">
        <v>519000000</v>
      </c>
      <c r="BA171" s="337">
        <v>0</v>
      </c>
      <c r="BB171" s="336">
        <v>0</v>
      </c>
    </row>
    <row r="172" spans="1:54" s="1542" customFormat="1" ht="16.5" customHeight="1" x14ac:dyDescent="0.25">
      <c r="A172" s="1601" t="s">
        <v>35</v>
      </c>
      <c r="B172" s="1602"/>
      <c r="C172" s="1601" t="s">
        <v>322</v>
      </c>
      <c r="D172" s="1602"/>
      <c r="E172" s="1601"/>
      <c r="F172" s="1602"/>
      <c r="G172" s="1601"/>
      <c r="H172" s="1602"/>
      <c r="I172" s="1601"/>
      <c r="J172" s="1602"/>
      <c r="K172" s="1602"/>
      <c r="L172" s="1601"/>
      <c r="M172" s="1602"/>
      <c r="N172" s="1602"/>
      <c r="O172" s="1601"/>
      <c r="P172" s="1602"/>
      <c r="Q172" s="1601"/>
      <c r="R172" s="1602"/>
      <c r="S172" s="1607" t="s">
        <v>26</v>
      </c>
      <c r="T172" s="1602"/>
      <c r="U172" s="1602"/>
      <c r="V172" s="1602"/>
      <c r="W172" s="1602"/>
      <c r="X172" s="1602"/>
      <c r="Y172" s="1602"/>
      <c r="Z172" s="1602"/>
      <c r="AA172" s="1601" t="s">
        <v>306</v>
      </c>
      <c r="AB172" s="1602"/>
      <c r="AC172" s="1602"/>
      <c r="AD172" s="1602"/>
      <c r="AE172" s="1602"/>
      <c r="AF172" s="1601" t="s">
        <v>309</v>
      </c>
      <c r="AG172" s="1602"/>
      <c r="AH172" s="1602"/>
      <c r="AI172" s="335" t="s">
        <v>44</v>
      </c>
      <c r="AJ172" s="1606" t="s">
        <v>311</v>
      </c>
      <c r="AK172" s="1602"/>
      <c r="AL172" s="1602"/>
      <c r="AM172" s="1602"/>
      <c r="AN172" s="1602"/>
      <c r="AO172" s="1602"/>
      <c r="AP172" s="336">
        <v>21174918726</v>
      </c>
      <c r="AQ172" s="337">
        <v>989235872</v>
      </c>
      <c r="AR172" s="336">
        <v>550813053</v>
      </c>
      <c r="AS172" s="336">
        <v>0</v>
      </c>
      <c r="AT172" s="336">
        <v>3028038082</v>
      </c>
      <c r="AU172" s="336">
        <v>-2038802210</v>
      </c>
      <c r="AV172" s="336">
        <v>1603622691</v>
      </c>
      <c r="AW172" s="336">
        <v>1424415391</v>
      </c>
      <c r="AX172" s="336">
        <v>1638740963</v>
      </c>
      <c r="AY172" s="336">
        <v>-35118272</v>
      </c>
      <c r="AZ172" s="336">
        <v>1638740963</v>
      </c>
      <c r="BA172" s="337">
        <v>0</v>
      </c>
      <c r="BB172" s="336">
        <v>0</v>
      </c>
    </row>
    <row r="173" spans="1:54" x14ac:dyDescent="0.25">
      <c r="A173" s="1603" t="s">
        <v>35</v>
      </c>
      <c r="B173" s="1583"/>
      <c r="C173" s="1603" t="s">
        <v>322</v>
      </c>
      <c r="D173" s="1583"/>
      <c r="E173" s="1603" t="s">
        <v>315</v>
      </c>
      <c r="F173" s="1583"/>
      <c r="G173" s="1603"/>
      <c r="H173" s="1583"/>
      <c r="I173" s="1603"/>
      <c r="J173" s="1583"/>
      <c r="K173" s="1583"/>
      <c r="L173" s="1603"/>
      <c r="M173" s="1583"/>
      <c r="N173" s="1583"/>
      <c r="O173" s="1603"/>
      <c r="P173" s="1583"/>
      <c r="Q173" s="1603"/>
      <c r="R173" s="1583"/>
      <c r="S173" s="1605" t="s">
        <v>343</v>
      </c>
      <c r="T173" s="1583"/>
      <c r="U173" s="1583"/>
      <c r="V173" s="1583"/>
      <c r="W173" s="1583"/>
      <c r="X173" s="1583"/>
      <c r="Y173" s="1583"/>
      <c r="Z173" s="1583"/>
      <c r="AA173" s="1603" t="s">
        <v>306</v>
      </c>
      <c r="AB173" s="1583"/>
      <c r="AC173" s="1583"/>
      <c r="AD173" s="1583"/>
      <c r="AE173" s="1583"/>
      <c r="AF173" s="1603" t="s">
        <v>309</v>
      </c>
      <c r="AG173" s="1583"/>
      <c r="AH173" s="1583"/>
      <c r="AI173" s="317" t="s">
        <v>86</v>
      </c>
      <c r="AJ173" s="1604" t="s">
        <v>308</v>
      </c>
      <c r="AK173" s="1583"/>
      <c r="AL173" s="1583"/>
      <c r="AM173" s="1583"/>
      <c r="AN173" s="1583"/>
      <c r="AO173" s="1583"/>
      <c r="AP173" s="318">
        <v>159829088</v>
      </c>
      <c r="AQ173" s="319">
        <v>0</v>
      </c>
      <c r="AR173" s="319">
        <v>0</v>
      </c>
      <c r="AS173" s="319">
        <v>0</v>
      </c>
      <c r="AT173" s="319">
        <v>0</v>
      </c>
      <c r="AU173" s="319">
        <v>0</v>
      </c>
      <c r="AV173" s="318">
        <v>159829088</v>
      </c>
      <c r="AW173" s="318">
        <v>-159829088</v>
      </c>
      <c r="AX173" s="318">
        <v>159829088</v>
      </c>
      <c r="AY173" s="319">
        <v>0</v>
      </c>
      <c r="AZ173" s="318">
        <v>159829088</v>
      </c>
      <c r="BA173" s="319">
        <v>0</v>
      </c>
      <c r="BB173" s="319">
        <v>0</v>
      </c>
    </row>
    <row r="174" spans="1:54" x14ac:dyDescent="0.25">
      <c r="A174" s="1603" t="s">
        <v>35</v>
      </c>
      <c r="B174" s="1583"/>
      <c r="C174" s="1603" t="s">
        <v>322</v>
      </c>
      <c r="D174" s="1583"/>
      <c r="E174" s="1603" t="s">
        <v>315</v>
      </c>
      <c r="F174" s="1583"/>
      <c r="G174" s="1603"/>
      <c r="H174" s="1583"/>
      <c r="I174" s="1603"/>
      <c r="J174" s="1583"/>
      <c r="K174" s="1583"/>
      <c r="L174" s="1603"/>
      <c r="M174" s="1583"/>
      <c r="N174" s="1583"/>
      <c r="O174" s="1603"/>
      <c r="P174" s="1583"/>
      <c r="Q174" s="1603"/>
      <c r="R174" s="1583"/>
      <c r="S174" s="1605" t="s">
        <v>343</v>
      </c>
      <c r="T174" s="1583"/>
      <c r="U174" s="1583"/>
      <c r="V174" s="1583"/>
      <c r="W174" s="1583"/>
      <c r="X174" s="1583"/>
      <c r="Y174" s="1583"/>
      <c r="Z174" s="1583"/>
      <c r="AA174" s="1603" t="s">
        <v>306</v>
      </c>
      <c r="AB174" s="1583"/>
      <c r="AC174" s="1583"/>
      <c r="AD174" s="1583"/>
      <c r="AE174" s="1583"/>
      <c r="AF174" s="1603" t="s">
        <v>309</v>
      </c>
      <c r="AG174" s="1583"/>
      <c r="AH174" s="1583"/>
      <c r="AI174" s="317" t="s">
        <v>101</v>
      </c>
      <c r="AJ174" s="1604" t="s">
        <v>310</v>
      </c>
      <c r="AK174" s="1583"/>
      <c r="AL174" s="1583"/>
      <c r="AM174" s="1583"/>
      <c r="AN174" s="1583"/>
      <c r="AO174" s="1583"/>
      <c r="AP174" s="318">
        <v>519000000</v>
      </c>
      <c r="AQ174" s="319">
        <v>0</v>
      </c>
      <c r="AR174" s="319">
        <v>0</v>
      </c>
      <c r="AS174" s="319">
        <v>0</v>
      </c>
      <c r="AT174" s="319">
        <v>0</v>
      </c>
      <c r="AU174" s="319">
        <v>0</v>
      </c>
      <c r="AV174" s="318">
        <v>519000000</v>
      </c>
      <c r="AW174" s="318">
        <v>-519000000</v>
      </c>
      <c r="AX174" s="318">
        <v>519000000</v>
      </c>
      <c r="AY174" s="319">
        <v>0</v>
      </c>
      <c r="AZ174" s="318">
        <v>519000000</v>
      </c>
      <c r="BA174" s="319">
        <v>0</v>
      </c>
      <c r="BB174" s="319">
        <v>0</v>
      </c>
    </row>
    <row r="175" spans="1:54" x14ac:dyDescent="0.25">
      <c r="A175" s="1603" t="s">
        <v>35</v>
      </c>
      <c r="B175" s="1583"/>
      <c r="C175" s="1603" t="s">
        <v>322</v>
      </c>
      <c r="D175" s="1583"/>
      <c r="E175" s="1603" t="s">
        <v>315</v>
      </c>
      <c r="F175" s="1583"/>
      <c r="G175" s="1603" t="s">
        <v>312</v>
      </c>
      <c r="H175" s="1583"/>
      <c r="I175" s="1603"/>
      <c r="J175" s="1583"/>
      <c r="K175" s="1583"/>
      <c r="L175" s="1603"/>
      <c r="M175" s="1583"/>
      <c r="N175" s="1583"/>
      <c r="O175" s="1603"/>
      <c r="P175" s="1583"/>
      <c r="Q175" s="1603"/>
      <c r="R175" s="1583"/>
      <c r="S175" s="1605" t="s">
        <v>344</v>
      </c>
      <c r="T175" s="1583"/>
      <c r="U175" s="1583"/>
      <c r="V175" s="1583"/>
      <c r="W175" s="1583"/>
      <c r="X175" s="1583"/>
      <c r="Y175" s="1583"/>
      <c r="Z175" s="1583"/>
      <c r="AA175" s="1603" t="s">
        <v>306</v>
      </c>
      <c r="AB175" s="1583"/>
      <c r="AC175" s="1583"/>
      <c r="AD175" s="1583"/>
      <c r="AE175" s="1583"/>
      <c r="AF175" s="1603" t="s">
        <v>309</v>
      </c>
      <c r="AG175" s="1583"/>
      <c r="AH175" s="1583"/>
      <c r="AI175" s="317" t="s">
        <v>86</v>
      </c>
      <c r="AJ175" s="1604" t="s">
        <v>308</v>
      </c>
      <c r="AK175" s="1583"/>
      <c r="AL175" s="1583"/>
      <c r="AM175" s="1583"/>
      <c r="AN175" s="1583"/>
      <c r="AO175" s="1583"/>
      <c r="AP175" s="318">
        <v>159829088</v>
      </c>
      <c r="AQ175" s="319">
        <v>0</v>
      </c>
      <c r="AR175" s="319">
        <v>0</v>
      </c>
      <c r="AS175" s="319">
        <v>0</v>
      </c>
      <c r="AT175" s="319">
        <v>0</v>
      </c>
      <c r="AU175" s="319">
        <v>0</v>
      </c>
      <c r="AV175" s="318">
        <v>159829088</v>
      </c>
      <c r="AW175" s="318">
        <v>-159829088</v>
      </c>
      <c r="AX175" s="318">
        <v>159829088</v>
      </c>
      <c r="AY175" s="319">
        <v>0</v>
      </c>
      <c r="AZ175" s="318">
        <v>159829088</v>
      </c>
      <c r="BA175" s="319">
        <v>0</v>
      </c>
      <c r="BB175" s="319">
        <v>0</v>
      </c>
    </row>
    <row r="176" spans="1:54" x14ac:dyDescent="0.25">
      <c r="A176" s="1603" t="s">
        <v>35</v>
      </c>
      <c r="B176" s="1583"/>
      <c r="C176" s="1603" t="s">
        <v>322</v>
      </c>
      <c r="D176" s="1583"/>
      <c r="E176" s="1603" t="s">
        <v>315</v>
      </c>
      <c r="F176" s="1583"/>
      <c r="G176" s="1603" t="s">
        <v>312</v>
      </c>
      <c r="H176" s="1583"/>
      <c r="I176" s="1603"/>
      <c r="J176" s="1583"/>
      <c r="K176" s="1583"/>
      <c r="L176" s="1603"/>
      <c r="M176" s="1583"/>
      <c r="N176" s="1583"/>
      <c r="O176" s="1603"/>
      <c r="P176" s="1583"/>
      <c r="Q176" s="1603"/>
      <c r="R176" s="1583"/>
      <c r="S176" s="1605" t="s">
        <v>344</v>
      </c>
      <c r="T176" s="1583"/>
      <c r="U176" s="1583"/>
      <c r="V176" s="1583"/>
      <c r="W176" s="1583"/>
      <c r="X176" s="1583"/>
      <c r="Y176" s="1583"/>
      <c r="Z176" s="1583"/>
      <c r="AA176" s="1603" t="s">
        <v>306</v>
      </c>
      <c r="AB176" s="1583"/>
      <c r="AC176" s="1583"/>
      <c r="AD176" s="1583"/>
      <c r="AE176" s="1583"/>
      <c r="AF176" s="1603" t="s">
        <v>309</v>
      </c>
      <c r="AG176" s="1583"/>
      <c r="AH176" s="1583"/>
      <c r="AI176" s="317" t="s">
        <v>101</v>
      </c>
      <c r="AJ176" s="1604" t="s">
        <v>310</v>
      </c>
      <c r="AK176" s="1583"/>
      <c r="AL176" s="1583"/>
      <c r="AM176" s="1583"/>
      <c r="AN176" s="1583"/>
      <c r="AO176" s="1583"/>
      <c r="AP176" s="318">
        <v>519000000</v>
      </c>
      <c r="AQ176" s="319">
        <v>0</v>
      </c>
      <c r="AR176" s="319">
        <v>0</v>
      </c>
      <c r="AS176" s="319">
        <v>0</v>
      </c>
      <c r="AT176" s="319">
        <v>0</v>
      </c>
      <c r="AU176" s="319">
        <v>0</v>
      </c>
      <c r="AV176" s="318">
        <v>519000000</v>
      </c>
      <c r="AW176" s="318">
        <v>-519000000</v>
      </c>
      <c r="AX176" s="318">
        <v>519000000</v>
      </c>
      <c r="AY176" s="319">
        <v>0</v>
      </c>
      <c r="AZ176" s="318">
        <v>519000000</v>
      </c>
      <c r="BA176" s="319">
        <v>0</v>
      </c>
      <c r="BB176" s="319">
        <v>0</v>
      </c>
    </row>
    <row r="177" spans="1:54" x14ac:dyDescent="0.25">
      <c r="A177" s="1608" t="s">
        <v>35</v>
      </c>
      <c r="B177" s="1583"/>
      <c r="C177" s="1608" t="s">
        <v>322</v>
      </c>
      <c r="D177" s="1583"/>
      <c r="E177" s="1608" t="s">
        <v>315</v>
      </c>
      <c r="F177" s="1583"/>
      <c r="G177" s="1608" t="s">
        <v>312</v>
      </c>
      <c r="H177" s="1583"/>
      <c r="I177" s="1608" t="s">
        <v>312</v>
      </c>
      <c r="J177" s="1583"/>
      <c r="K177" s="1583"/>
      <c r="L177" s="1608"/>
      <c r="M177" s="1583"/>
      <c r="N177" s="1583"/>
      <c r="O177" s="1608"/>
      <c r="P177" s="1583"/>
      <c r="Q177" s="1608"/>
      <c r="R177" s="1583"/>
      <c r="S177" s="1609" t="s">
        <v>113</v>
      </c>
      <c r="T177" s="1583"/>
      <c r="U177" s="1583"/>
      <c r="V177" s="1583"/>
      <c r="W177" s="1583"/>
      <c r="X177" s="1583"/>
      <c r="Y177" s="1583"/>
      <c r="Z177" s="1583"/>
      <c r="AA177" s="1608" t="s">
        <v>306</v>
      </c>
      <c r="AB177" s="1583"/>
      <c r="AC177" s="1583"/>
      <c r="AD177" s="1583"/>
      <c r="AE177" s="1583"/>
      <c r="AF177" s="1608" t="s">
        <v>309</v>
      </c>
      <c r="AG177" s="1583"/>
      <c r="AH177" s="1583"/>
      <c r="AI177" s="320" t="s">
        <v>86</v>
      </c>
      <c r="AJ177" s="1610" t="s">
        <v>308</v>
      </c>
      <c r="AK177" s="1583"/>
      <c r="AL177" s="1583"/>
      <c r="AM177" s="1583"/>
      <c r="AN177" s="1583"/>
      <c r="AO177" s="1583"/>
      <c r="AP177" s="321">
        <v>159829088</v>
      </c>
      <c r="AQ177" s="322">
        <v>0</v>
      </c>
      <c r="AR177" s="322">
        <v>0</v>
      </c>
      <c r="AS177" s="322">
        <v>0</v>
      </c>
      <c r="AT177" s="322">
        <v>0</v>
      </c>
      <c r="AU177" s="322">
        <v>0</v>
      </c>
      <c r="AV177" s="321">
        <v>159829088</v>
      </c>
      <c r="AW177" s="321">
        <v>-159829088</v>
      </c>
      <c r="AX177" s="321">
        <v>159829088</v>
      </c>
      <c r="AY177" s="322">
        <v>0</v>
      </c>
      <c r="AZ177" s="321">
        <v>159829088</v>
      </c>
      <c r="BA177" s="322">
        <v>0</v>
      </c>
      <c r="BB177" s="322">
        <v>0</v>
      </c>
    </row>
    <row r="178" spans="1:54" x14ac:dyDescent="0.25">
      <c r="A178" s="1608" t="s">
        <v>35</v>
      </c>
      <c r="B178" s="1583"/>
      <c r="C178" s="1608" t="s">
        <v>322</v>
      </c>
      <c r="D178" s="1583"/>
      <c r="E178" s="1608" t="s">
        <v>315</v>
      </c>
      <c r="F178" s="1583"/>
      <c r="G178" s="1608" t="s">
        <v>312</v>
      </c>
      <c r="H178" s="1583"/>
      <c r="I178" s="1608" t="s">
        <v>312</v>
      </c>
      <c r="J178" s="1583"/>
      <c r="K178" s="1583"/>
      <c r="L178" s="1608"/>
      <c r="M178" s="1583"/>
      <c r="N178" s="1583"/>
      <c r="O178" s="1608"/>
      <c r="P178" s="1583"/>
      <c r="Q178" s="1608"/>
      <c r="R178" s="1583"/>
      <c r="S178" s="1609" t="s">
        <v>113</v>
      </c>
      <c r="T178" s="1583"/>
      <c r="U178" s="1583"/>
      <c r="V178" s="1583"/>
      <c r="W178" s="1583"/>
      <c r="X178" s="1583"/>
      <c r="Y178" s="1583"/>
      <c r="Z178" s="1583"/>
      <c r="AA178" s="1608" t="s">
        <v>306</v>
      </c>
      <c r="AB178" s="1583"/>
      <c r="AC178" s="1583"/>
      <c r="AD178" s="1583"/>
      <c r="AE178" s="1583"/>
      <c r="AF178" s="1608" t="s">
        <v>309</v>
      </c>
      <c r="AG178" s="1583"/>
      <c r="AH178" s="1583"/>
      <c r="AI178" s="320" t="s">
        <v>101</v>
      </c>
      <c r="AJ178" s="1610" t="s">
        <v>310</v>
      </c>
      <c r="AK178" s="1583"/>
      <c r="AL178" s="1583"/>
      <c r="AM178" s="1583"/>
      <c r="AN178" s="1583"/>
      <c r="AO178" s="1583"/>
      <c r="AP178" s="321">
        <v>519000000</v>
      </c>
      <c r="AQ178" s="322">
        <v>0</v>
      </c>
      <c r="AR178" s="322">
        <v>0</v>
      </c>
      <c r="AS178" s="322">
        <v>0</v>
      </c>
      <c r="AT178" s="322">
        <v>0</v>
      </c>
      <c r="AU178" s="322">
        <v>0</v>
      </c>
      <c r="AV178" s="321">
        <v>519000000</v>
      </c>
      <c r="AW178" s="321">
        <v>-519000000</v>
      </c>
      <c r="AX178" s="321">
        <v>519000000</v>
      </c>
      <c r="AY178" s="322">
        <v>0</v>
      </c>
      <c r="AZ178" s="321">
        <v>519000000</v>
      </c>
      <c r="BA178" s="322">
        <v>0</v>
      </c>
      <c r="BB178" s="322">
        <v>0</v>
      </c>
    </row>
    <row r="179" spans="1:54" ht="15" customHeight="1" x14ac:dyDescent="0.25">
      <c r="A179" s="1603" t="s">
        <v>35</v>
      </c>
      <c r="B179" s="1583"/>
      <c r="C179" s="1603" t="s">
        <v>322</v>
      </c>
      <c r="D179" s="1583"/>
      <c r="E179" s="1603" t="s">
        <v>317</v>
      </c>
      <c r="F179" s="1583"/>
      <c r="G179" s="1603"/>
      <c r="H179" s="1583"/>
      <c r="I179" s="1603"/>
      <c r="J179" s="1583"/>
      <c r="K179" s="1583"/>
      <c r="L179" s="1603"/>
      <c r="M179" s="1583"/>
      <c r="N179" s="1583"/>
      <c r="O179" s="1603"/>
      <c r="P179" s="1583"/>
      <c r="Q179" s="1603"/>
      <c r="R179" s="1583"/>
      <c r="S179" s="1605" t="s">
        <v>345</v>
      </c>
      <c r="T179" s="1583"/>
      <c r="U179" s="1583"/>
      <c r="V179" s="1583"/>
      <c r="W179" s="1583"/>
      <c r="X179" s="1583"/>
      <c r="Y179" s="1583"/>
      <c r="Z179" s="1583"/>
      <c r="AA179" s="1603" t="s">
        <v>306</v>
      </c>
      <c r="AB179" s="1583"/>
      <c r="AC179" s="1583"/>
      <c r="AD179" s="1583"/>
      <c r="AE179" s="1583"/>
      <c r="AF179" s="1603" t="s">
        <v>307</v>
      </c>
      <c r="AG179" s="1583"/>
      <c r="AH179" s="1583"/>
      <c r="AI179" s="317" t="s">
        <v>86</v>
      </c>
      <c r="AJ179" s="1604" t="s">
        <v>308</v>
      </c>
      <c r="AK179" s="1583"/>
      <c r="AL179" s="1583"/>
      <c r="AM179" s="1583"/>
      <c r="AN179" s="1583"/>
      <c r="AO179" s="1583"/>
      <c r="AP179" s="318">
        <v>579829088</v>
      </c>
      <c r="AQ179" s="319">
        <v>0</v>
      </c>
      <c r="AR179" s="319">
        <v>0</v>
      </c>
      <c r="AS179" s="318">
        <v>-579829088</v>
      </c>
      <c r="AT179" s="319">
        <v>0</v>
      </c>
      <c r="AU179" s="319">
        <v>0</v>
      </c>
      <c r="AV179" s="319">
        <v>0</v>
      </c>
      <c r="AW179" s="319">
        <v>0</v>
      </c>
      <c r="AX179" s="319">
        <v>0</v>
      </c>
      <c r="AY179" s="319">
        <v>0</v>
      </c>
      <c r="AZ179" s="319">
        <v>0</v>
      </c>
      <c r="BA179" s="319">
        <v>0</v>
      </c>
      <c r="BB179" s="319">
        <v>0</v>
      </c>
    </row>
    <row r="180" spans="1:54" ht="15" customHeight="1" x14ac:dyDescent="0.25">
      <c r="A180" s="1603" t="s">
        <v>35</v>
      </c>
      <c r="B180" s="1583"/>
      <c r="C180" s="1603" t="s">
        <v>322</v>
      </c>
      <c r="D180" s="1583"/>
      <c r="E180" s="1603" t="s">
        <v>317</v>
      </c>
      <c r="F180" s="1583"/>
      <c r="G180" s="1603" t="s">
        <v>322</v>
      </c>
      <c r="H180" s="1583"/>
      <c r="I180" s="1603"/>
      <c r="J180" s="1583"/>
      <c r="K180" s="1583"/>
      <c r="L180" s="1603"/>
      <c r="M180" s="1583"/>
      <c r="N180" s="1583"/>
      <c r="O180" s="1603"/>
      <c r="P180" s="1583"/>
      <c r="Q180" s="1603"/>
      <c r="R180" s="1583"/>
      <c r="S180" s="1605" t="s">
        <v>346</v>
      </c>
      <c r="T180" s="1583"/>
      <c r="U180" s="1583"/>
      <c r="V180" s="1583"/>
      <c r="W180" s="1583"/>
      <c r="X180" s="1583"/>
      <c r="Y180" s="1583"/>
      <c r="Z180" s="1583"/>
      <c r="AA180" s="1603" t="s">
        <v>306</v>
      </c>
      <c r="AB180" s="1583"/>
      <c r="AC180" s="1583"/>
      <c r="AD180" s="1583"/>
      <c r="AE180" s="1583"/>
      <c r="AF180" s="1603" t="s">
        <v>307</v>
      </c>
      <c r="AG180" s="1583"/>
      <c r="AH180" s="1583"/>
      <c r="AI180" s="317" t="s">
        <v>86</v>
      </c>
      <c r="AJ180" s="1604" t="s">
        <v>308</v>
      </c>
      <c r="AK180" s="1583"/>
      <c r="AL180" s="1583"/>
      <c r="AM180" s="1583"/>
      <c r="AN180" s="1583"/>
      <c r="AO180" s="1583"/>
      <c r="AP180" s="318">
        <v>579829088</v>
      </c>
      <c r="AQ180" s="319">
        <v>0</v>
      </c>
      <c r="AR180" s="319">
        <v>0</v>
      </c>
      <c r="AS180" s="318">
        <v>-579829088</v>
      </c>
      <c r="AT180" s="319">
        <v>0</v>
      </c>
      <c r="AU180" s="319">
        <v>0</v>
      </c>
      <c r="AV180" s="319">
        <v>0</v>
      </c>
      <c r="AW180" s="319">
        <v>0</v>
      </c>
      <c r="AX180" s="319">
        <v>0</v>
      </c>
      <c r="AY180" s="319">
        <v>0</v>
      </c>
      <c r="AZ180" s="319">
        <v>0</v>
      </c>
      <c r="BA180" s="319">
        <v>0</v>
      </c>
      <c r="BB180" s="319">
        <v>0</v>
      </c>
    </row>
    <row r="181" spans="1:54" ht="16.5" customHeight="1" x14ac:dyDescent="0.25">
      <c r="A181" s="1608" t="s">
        <v>35</v>
      </c>
      <c r="B181" s="1583"/>
      <c r="C181" s="1608" t="s">
        <v>322</v>
      </c>
      <c r="D181" s="1583"/>
      <c r="E181" s="1608" t="s">
        <v>317</v>
      </c>
      <c r="F181" s="1583"/>
      <c r="G181" s="1608" t="s">
        <v>322</v>
      </c>
      <c r="H181" s="1583"/>
      <c r="I181" s="1608" t="s">
        <v>347</v>
      </c>
      <c r="J181" s="1583"/>
      <c r="K181" s="1583"/>
      <c r="L181" s="1608"/>
      <c r="M181" s="1583"/>
      <c r="N181" s="1583"/>
      <c r="O181" s="1608"/>
      <c r="P181" s="1583"/>
      <c r="Q181" s="1608"/>
      <c r="R181" s="1583"/>
      <c r="S181" s="1609" t="s">
        <v>114</v>
      </c>
      <c r="T181" s="1583"/>
      <c r="U181" s="1583"/>
      <c r="V181" s="1583"/>
      <c r="W181" s="1583"/>
      <c r="X181" s="1583"/>
      <c r="Y181" s="1583"/>
      <c r="Z181" s="1583"/>
      <c r="AA181" s="1608" t="s">
        <v>306</v>
      </c>
      <c r="AB181" s="1583"/>
      <c r="AC181" s="1583"/>
      <c r="AD181" s="1583"/>
      <c r="AE181" s="1583"/>
      <c r="AF181" s="1608" t="s">
        <v>307</v>
      </c>
      <c r="AG181" s="1583"/>
      <c r="AH181" s="1583"/>
      <c r="AI181" s="320" t="s">
        <v>86</v>
      </c>
      <c r="AJ181" s="1610" t="s">
        <v>308</v>
      </c>
      <c r="AK181" s="1583"/>
      <c r="AL181" s="1583"/>
      <c r="AM181" s="1583"/>
      <c r="AN181" s="1583"/>
      <c r="AO181" s="1583"/>
      <c r="AP181" s="321">
        <v>579829088</v>
      </c>
      <c r="AQ181" s="322">
        <v>0</v>
      </c>
      <c r="AR181" s="322">
        <v>0</v>
      </c>
      <c r="AS181" s="321">
        <v>-579829088</v>
      </c>
      <c r="AT181" s="322">
        <v>0</v>
      </c>
      <c r="AU181" s="322">
        <v>0</v>
      </c>
      <c r="AV181" s="322">
        <v>0</v>
      </c>
      <c r="AW181" s="322">
        <v>0</v>
      </c>
      <c r="AX181" s="322">
        <v>0</v>
      </c>
      <c r="AY181" s="322">
        <v>0</v>
      </c>
      <c r="AZ181" s="322">
        <v>0</v>
      </c>
      <c r="BA181" s="322">
        <v>0</v>
      </c>
      <c r="BB181" s="322">
        <v>0</v>
      </c>
    </row>
    <row r="182" spans="1:54" ht="16.5" customHeight="1" x14ac:dyDescent="0.25">
      <c r="A182" s="1603" t="s">
        <v>35</v>
      </c>
      <c r="B182" s="1583"/>
      <c r="C182" s="1603" t="s">
        <v>322</v>
      </c>
      <c r="D182" s="1583"/>
      <c r="E182" s="1603" t="s">
        <v>325</v>
      </c>
      <c r="F182" s="1583"/>
      <c r="G182" s="1603"/>
      <c r="H182" s="1583"/>
      <c r="I182" s="1603"/>
      <c r="J182" s="1583"/>
      <c r="K182" s="1583"/>
      <c r="L182" s="1603"/>
      <c r="M182" s="1583"/>
      <c r="N182" s="1583"/>
      <c r="O182" s="1603"/>
      <c r="P182" s="1583"/>
      <c r="Q182" s="1603"/>
      <c r="R182" s="1583"/>
      <c r="S182" s="1605" t="s">
        <v>348</v>
      </c>
      <c r="T182" s="1583"/>
      <c r="U182" s="1583"/>
      <c r="V182" s="1583"/>
      <c r="W182" s="1583"/>
      <c r="X182" s="1583"/>
      <c r="Y182" s="1583"/>
      <c r="Z182" s="1583"/>
      <c r="AA182" s="1603" t="s">
        <v>306</v>
      </c>
      <c r="AB182" s="1583"/>
      <c r="AC182" s="1583"/>
      <c r="AD182" s="1583"/>
      <c r="AE182" s="1583"/>
      <c r="AF182" s="1603" t="s">
        <v>307</v>
      </c>
      <c r="AG182" s="1583"/>
      <c r="AH182" s="1583"/>
      <c r="AI182" s="317" t="s">
        <v>86</v>
      </c>
      <c r="AJ182" s="1604" t="s">
        <v>308</v>
      </c>
      <c r="AK182" s="1583"/>
      <c r="AL182" s="1583"/>
      <c r="AM182" s="1583"/>
      <c r="AN182" s="1583"/>
      <c r="AO182" s="1583"/>
      <c r="AP182" s="318">
        <v>208883464151</v>
      </c>
      <c r="AQ182" s="318">
        <v>61400000</v>
      </c>
      <c r="AR182" s="318">
        <v>18810665</v>
      </c>
      <c r="AS182" s="318">
        <v>-10000000000</v>
      </c>
      <c r="AT182" s="318">
        <v>153532655</v>
      </c>
      <c r="AU182" s="318">
        <v>-92132655</v>
      </c>
      <c r="AV182" s="318">
        <v>37787346374</v>
      </c>
      <c r="AW182" s="318">
        <v>-37633813719</v>
      </c>
      <c r="AX182" s="318">
        <v>19019938752</v>
      </c>
      <c r="AY182" s="318">
        <v>18767407622</v>
      </c>
      <c r="AZ182" s="318">
        <v>19019938752</v>
      </c>
      <c r="BA182" s="319">
        <v>0</v>
      </c>
      <c r="BB182" s="318">
        <v>686667</v>
      </c>
    </row>
    <row r="183" spans="1:54" ht="15" customHeight="1" x14ac:dyDescent="0.25">
      <c r="A183" s="1603" t="s">
        <v>35</v>
      </c>
      <c r="B183" s="1583"/>
      <c r="C183" s="1603" t="s">
        <v>322</v>
      </c>
      <c r="D183" s="1583"/>
      <c r="E183" s="1603" t="s">
        <v>325</v>
      </c>
      <c r="F183" s="1583"/>
      <c r="G183" s="1603"/>
      <c r="H183" s="1583"/>
      <c r="I183" s="1603"/>
      <c r="J183" s="1583"/>
      <c r="K183" s="1583"/>
      <c r="L183" s="1603"/>
      <c r="M183" s="1583"/>
      <c r="N183" s="1583"/>
      <c r="O183" s="1603"/>
      <c r="P183" s="1583"/>
      <c r="Q183" s="1603"/>
      <c r="R183" s="1583"/>
      <c r="S183" s="1605" t="s">
        <v>348</v>
      </c>
      <c r="T183" s="1583"/>
      <c r="U183" s="1583"/>
      <c r="V183" s="1583"/>
      <c r="W183" s="1583"/>
      <c r="X183" s="1583"/>
      <c r="Y183" s="1583"/>
      <c r="Z183" s="1583"/>
      <c r="AA183" s="1603" t="s">
        <v>306</v>
      </c>
      <c r="AB183" s="1583"/>
      <c r="AC183" s="1583"/>
      <c r="AD183" s="1583"/>
      <c r="AE183" s="1583"/>
      <c r="AF183" s="1603" t="s">
        <v>309</v>
      </c>
      <c r="AG183" s="1583"/>
      <c r="AH183" s="1583"/>
      <c r="AI183" s="317" t="s">
        <v>44</v>
      </c>
      <c r="AJ183" s="1604" t="s">
        <v>311</v>
      </c>
      <c r="AK183" s="1583"/>
      <c r="AL183" s="1583"/>
      <c r="AM183" s="1583"/>
      <c r="AN183" s="1583"/>
      <c r="AO183" s="1583"/>
      <c r="AP183" s="318">
        <v>21174918726</v>
      </c>
      <c r="AQ183" s="318">
        <v>989235872</v>
      </c>
      <c r="AR183" s="318">
        <v>550813053</v>
      </c>
      <c r="AS183" s="319">
        <v>0</v>
      </c>
      <c r="AT183" s="318">
        <v>3028038082</v>
      </c>
      <c r="AU183" s="318">
        <v>-2038802210</v>
      </c>
      <c r="AV183" s="318">
        <v>1603622691</v>
      </c>
      <c r="AW183" s="318">
        <v>1424415391</v>
      </c>
      <c r="AX183" s="318">
        <v>1638740963</v>
      </c>
      <c r="AY183" s="318">
        <v>-35118272</v>
      </c>
      <c r="AZ183" s="318">
        <v>1638740963</v>
      </c>
      <c r="BA183" s="319">
        <v>0</v>
      </c>
      <c r="BB183" s="319">
        <v>0</v>
      </c>
    </row>
    <row r="184" spans="1:54" ht="15" customHeight="1" x14ac:dyDescent="0.25">
      <c r="A184" s="1603" t="s">
        <v>35</v>
      </c>
      <c r="B184" s="1583"/>
      <c r="C184" s="1603" t="s">
        <v>322</v>
      </c>
      <c r="D184" s="1583"/>
      <c r="E184" s="1603" t="s">
        <v>325</v>
      </c>
      <c r="F184" s="1583"/>
      <c r="G184" s="1603" t="s">
        <v>312</v>
      </c>
      <c r="H184" s="1583"/>
      <c r="I184" s="1603"/>
      <c r="J184" s="1583"/>
      <c r="K184" s="1583"/>
      <c r="L184" s="1603"/>
      <c r="M184" s="1583"/>
      <c r="N184" s="1583"/>
      <c r="O184" s="1603"/>
      <c r="P184" s="1583"/>
      <c r="Q184" s="1603"/>
      <c r="R184" s="1583"/>
      <c r="S184" s="1605" t="s">
        <v>453</v>
      </c>
      <c r="T184" s="1583"/>
      <c r="U184" s="1583"/>
      <c r="V184" s="1583"/>
      <c r="W184" s="1583"/>
      <c r="X184" s="1583"/>
      <c r="Y184" s="1583"/>
      <c r="Z184" s="1583"/>
      <c r="AA184" s="1603" t="s">
        <v>306</v>
      </c>
      <c r="AB184" s="1583"/>
      <c r="AC184" s="1583"/>
      <c r="AD184" s="1583"/>
      <c r="AE184" s="1583"/>
      <c r="AF184" s="1603" t="s">
        <v>307</v>
      </c>
      <c r="AG184" s="1583"/>
      <c r="AH184" s="1583"/>
      <c r="AI184" s="317" t="s">
        <v>86</v>
      </c>
      <c r="AJ184" s="1604" t="s">
        <v>308</v>
      </c>
      <c r="AK184" s="1583"/>
      <c r="AL184" s="1583"/>
      <c r="AM184" s="1583"/>
      <c r="AN184" s="1583"/>
      <c r="AO184" s="1583"/>
      <c r="AP184" s="318">
        <v>452964151</v>
      </c>
      <c r="AQ184" s="318">
        <v>51500000</v>
      </c>
      <c r="AR184" s="319">
        <v>0</v>
      </c>
      <c r="AS184" s="319">
        <v>0</v>
      </c>
      <c r="AT184" s="318">
        <v>51500000</v>
      </c>
      <c r="AU184" s="319">
        <v>0</v>
      </c>
      <c r="AV184" s="318">
        <v>51500000</v>
      </c>
      <c r="AW184" s="319">
        <v>0</v>
      </c>
      <c r="AX184" s="318">
        <v>51500000</v>
      </c>
      <c r="AY184" s="319">
        <v>0</v>
      </c>
      <c r="AZ184" s="318">
        <v>51500000</v>
      </c>
      <c r="BA184" s="319">
        <v>0</v>
      </c>
      <c r="BB184" s="319">
        <v>0</v>
      </c>
    </row>
    <row r="185" spans="1:54" x14ac:dyDescent="0.25">
      <c r="A185" s="1608" t="s">
        <v>35</v>
      </c>
      <c r="B185" s="1583"/>
      <c r="C185" s="1608" t="s">
        <v>322</v>
      </c>
      <c r="D185" s="1583"/>
      <c r="E185" s="1608" t="s">
        <v>325</v>
      </c>
      <c r="F185" s="1583"/>
      <c r="G185" s="1608" t="s">
        <v>312</v>
      </c>
      <c r="H185" s="1583"/>
      <c r="I185" s="1608" t="s">
        <v>312</v>
      </c>
      <c r="J185" s="1583"/>
      <c r="K185" s="1583"/>
      <c r="L185" s="1608"/>
      <c r="M185" s="1583"/>
      <c r="N185" s="1583"/>
      <c r="O185" s="1608"/>
      <c r="P185" s="1583"/>
      <c r="Q185" s="1608"/>
      <c r="R185" s="1583"/>
      <c r="S185" s="1609" t="s">
        <v>453</v>
      </c>
      <c r="T185" s="1583"/>
      <c r="U185" s="1583"/>
      <c r="V185" s="1583"/>
      <c r="W185" s="1583"/>
      <c r="X185" s="1583"/>
      <c r="Y185" s="1583"/>
      <c r="Z185" s="1583"/>
      <c r="AA185" s="1608" t="s">
        <v>306</v>
      </c>
      <c r="AB185" s="1583"/>
      <c r="AC185" s="1583"/>
      <c r="AD185" s="1583"/>
      <c r="AE185" s="1583"/>
      <c r="AF185" s="1608" t="s">
        <v>307</v>
      </c>
      <c r="AG185" s="1583"/>
      <c r="AH185" s="1583"/>
      <c r="AI185" s="320" t="s">
        <v>86</v>
      </c>
      <c r="AJ185" s="1610" t="s">
        <v>308</v>
      </c>
      <c r="AK185" s="1583"/>
      <c r="AL185" s="1583"/>
      <c r="AM185" s="1583"/>
      <c r="AN185" s="1583"/>
      <c r="AO185" s="1583"/>
      <c r="AP185" s="321">
        <v>452964151</v>
      </c>
      <c r="AQ185" s="321">
        <v>51500000</v>
      </c>
      <c r="AR185" s="322">
        <v>0</v>
      </c>
      <c r="AS185" s="322">
        <v>0</v>
      </c>
      <c r="AT185" s="321">
        <v>51500000</v>
      </c>
      <c r="AU185" s="322">
        <v>0</v>
      </c>
      <c r="AV185" s="321">
        <v>51500000</v>
      </c>
      <c r="AW185" s="322">
        <v>0</v>
      </c>
      <c r="AX185" s="321">
        <v>51500000</v>
      </c>
      <c r="AY185" s="322">
        <v>0</v>
      </c>
      <c r="AZ185" s="321">
        <v>51500000</v>
      </c>
      <c r="BA185" s="322">
        <v>0</v>
      </c>
      <c r="BB185" s="322">
        <v>0</v>
      </c>
    </row>
    <row r="186" spans="1:54" x14ac:dyDescent="0.25">
      <c r="A186" s="1608" t="s">
        <v>35</v>
      </c>
      <c r="B186" s="1583"/>
      <c r="C186" s="1608" t="s">
        <v>322</v>
      </c>
      <c r="D186" s="1583"/>
      <c r="E186" s="1608" t="s">
        <v>325</v>
      </c>
      <c r="F186" s="1583"/>
      <c r="G186" s="1608" t="s">
        <v>312</v>
      </c>
      <c r="H186" s="1583"/>
      <c r="I186" s="1608" t="s">
        <v>312</v>
      </c>
      <c r="J186" s="1583"/>
      <c r="K186" s="1583"/>
      <c r="L186" s="1608" t="s">
        <v>315</v>
      </c>
      <c r="M186" s="1583"/>
      <c r="N186" s="1583"/>
      <c r="O186" s="1608"/>
      <c r="P186" s="1583"/>
      <c r="Q186" s="1608"/>
      <c r="R186" s="1583"/>
      <c r="S186" s="1609" t="s">
        <v>454</v>
      </c>
      <c r="T186" s="1583"/>
      <c r="U186" s="1583"/>
      <c r="V186" s="1583"/>
      <c r="W186" s="1583"/>
      <c r="X186" s="1583"/>
      <c r="Y186" s="1583"/>
      <c r="Z186" s="1583"/>
      <c r="AA186" s="1608" t="s">
        <v>306</v>
      </c>
      <c r="AB186" s="1583"/>
      <c r="AC186" s="1583"/>
      <c r="AD186" s="1583"/>
      <c r="AE186" s="1583"/>
      <c r="AF186" s="1608" t="s">
        <v>307</v>
      </c>
      <c r="AG186" s="1583"/>
      <c r="AH186" s="1583"/>
      <c r="AI186" s="320" t="s">
        <v>86</v>
      </c>
      <c r="AJ186" s="1610" t="s">
        <v>308</v>
      </c>
      <c r="AK186" s="1583"/>
      <c r="AL186" s="1583"/>
      <c r="AM186" s="1583"/>
      <c r="AN186" s="1583"/>
      <c r="AO186" s="1583"/>
      <c r="AP186" s="321">
        <v>452964151</v>
      </c>
      <c r="AQ186" s="321">
        <v>51500000</v>
      </c>
      <c r="AR186" s="322">
        <v>0</v>
      </c>
      <c r="AS186" s="322">
        <v>0</v>
      </c>
      <c r="AT186" s="321">
        <v>51500000</v>
      </c>
      <c r="AU186" s="322">
        <v>0</v>
      </c>
      <c r="AV186" s="321">
        <v>51500000</v>
      </c>
      <c r="AW186" s="322">
        <v>0</v>
      </c>
      <c r="AX186" s="321">
        <v>51500000</v>
      </c>
      <c r="AY186" s="322">
        <v>0</v>
      </c>
      <c r="AZ186" s="321">
        <v>51500000</v>
      </c>
      <c r="BA186" s="322">
        <v>0</v>
      </c>
      <c r="BB186" s="322">
        <v>0</v>
      </c>
    </row>
    <row r="187" spans="1:54" ht="16.5" customHeight="1" x14ac:dyDescent="0.25">
      <c r="A187" s="1603" t="s">
        <v>35</v>
      </c>
      <c r="B187" s="1583"/>
      <c r="C187" s="1603" t="s">
        <v>322</v>
      </c>
      <c r="D187" s="1583"/>
      <c r="E187" s="1603" t="s">
        <v>325</v>
      </c>
      <c r="F187" s="1583"/>
      <c r="G187" s="1603" t="s">
        <v>322</v>
      </c>
      <c r="H187" s="1583"/>
      <c r="I187" s="1603"/>
      <c r="J187" s="1583"/>
      <c r="K187" s="1583"/>
      <c r="L187" s="1603"/>
      <c r="M187" s="1583"/>
      <c r="N187" s="1583"/>
      <c r="O187" s="1603"/>
      <c r="P187" s="1583"/>
      <c r="Q187" s="1603"/>
      <c r="R187" s="1583"/>
      <c r="S187" s="1605" t="s">
        <v>349</v>
      </c>
      <c r="T187" s="1583"/>
      <c r="U187" s="1583"/>
      <c r="V187" s="1583"/>
      <c r="W187" s="1583"/>
      <c r="X187" s="1583"/>
      <c r="Y187" s="1583"/>
      <c r="Z187" s="1583"/>
      <c r="AA187" s="1603" t="s">
        <v>306</v>
      </c>
      <c r="AB187" s="1583"/>
      <c r="AC187" s="1583"/>
      <c r="AD187" s="1583"/>
      <c r="AE187" s="1583"/>
      <c r="AF187" s="1603" t="s">
        <v>307</v>
      </c>
      <c r="AG187" s="1583"/>
      <c r="AH187" s="1583"/>
      <c r="AI187" s="317" t="s">
        <v>86</v>
      </c>
      <c r="AJ187" s="1604" t="s">
        <v>308</v>
      </c>
      <c r="AK187" s="1583"/>
      <c r="AL187" s="1583"/>
      <c r="AM187" s="1583"/>
      <c r="AN187" s="1583"/>
      <c r="AO187" s="1583"/>
      <c r="AP187" s="318">
        <v>208430500000</v>
      </c>
      <c r="AQ187" s="318">
        <v>9900000</v>
      </c>
      <c r="AR187" s="318">
        <v>18810665</v>
      </c>
      <c r="AS187" s="318">
        <v>-10000000000</v>
      </c>
      <c r="AT187" s="318">
        <v>102032655</v>
      </c>
      <c r="AU187" s="318">
        <v>-92132655</v>
      </c>
      <c r="AV187" s="318">
        <v>37735846374</v>
      </c>
      <c r="AW187" s="318">
        <v>-37633813719</v>
      </c>
      <c r="AX187" s="318">
        <v>18968438752</v>
      </c>
      <c r="AY187" s="318">
        <v>18767407622</v>
      </c>
      <c r="AZ187" s="318">
        <v>18968438752</v>
      </c>
      <c r="BA187" s="319">
        <v>0</v>
      </c>
      <c r="BB187" s="318">
        <v>686667</v>
      </c>
    </row>
    <row r="188" spans="1:54" ht="15" customHeight="1" x14ac:dyDescent="0.25">
      <c r="A188" s="1603" t="s">
        <v>35</v>
      </c>
      <c r="B188" s="1583"/>
      <c r="C188" s="1603" t="s">
        <v>322</v>
      </c>
      <c r="D188" s="1583"/>
      <c r="E188" s="1603" t="s">
        <v>325</v>
      </c>
      <c r="F188" s="1583"/>
      <c r="G188" s="1603" t="s">
        <v>322</v>
      </c>
      <c r="H188" s="1583"/>
      <c r="I188" s="1603"/>
      <c r="J188" s="1583"/>
      <c r="K188" s="1583"/>
      <c r="L188" s="1603"/>
      <c r="M188" s="1583"/>
      <c r="N188" s="1583"/>
      <c r="O188" s="1603"/>
      <c r="P188" s="1583"/>
      <c r="Q188" s="1603"/>
      <c r="R188" s="1583"/>
      <c r="S188" s="1605" t="s">
        <v>349</v>
      </c>
      <c r="T188" s="1583"/>
      <c r="U188" s="1583"/>
      <c r="V188" s="1583"/>
      <c r="W188" s="1583"/>
      <c r="X188" s="1583"/>
      <c r="Y188" s="1583"/>
      <c r="Z188" s="1583"/>
      <c r="AA188" s="1603" t="s">
        <v>306</v>
      </c>
      <c r="AB188" s="1583"/>
      <c r="AC188" s="1583"/>
      <c r="AD188" s="1583"/>
      <c r="AE188" s="1583"/>
      <c r="AF188" s="1603" t="s">
        <v>309</v>
      </c>
      <c r="AG188" s="1583"/>
      <c r="AH188" s="1583"/>
      <c r="AI188" s="317" t="s">
        <v>44</v>
      </c>
      <c r="AJ188" s="1604" t="s">
        <v>311</v>
      </c>
      <c r="AK188" s="1583"/>
      <c r="AL188" s="1583"/>
      <c r="AM188" s="1583"/>
      <c r="AN188" s="1583"/>
      <c r="AO188" s="1583"/>
      <c r="AP188" s="318">
        <v>21174918726</v>
      </c>
      <c r="AQ188" s="318">
        <v>989235872</v>
      </c>
      <c r="AR188" s="318">
        <v>550813053</v>
      </c>
      <c r="AS188" s="319">
        <v>0</v>
      </c>
      <c r="AT188" s="318">
        <v>3028038082</v>
      </c>
      <c r="AU188" s="318">
        <v>-2038802210</v>
      </c>
      <c r="AV188" s="318">
        <v>1603622691</v>
      </c>
      <c r="AW188" s="318">
        <v>1424415391</v>
      </c>
      <c r="AX188" s="318">
        <v>1638740963</v>
      </c>
      <c r="AY188" s="318">
        <v>-35118272</v>
      </c>
      <c r="AZ188" s="318">
        <v>1638740963</v>
      </c>
      <c r="BA188" s="319">
        <v>0</v>
      </c>
      <c r="BB188" s="319">
        <v>0</v>
      </c>
    </row>
    <row r="189" spans="1:54" x14ac:dyDescent="0.25">
      <c r="A189" s="1608" t="s">
        <v>35</v>
      </c>
      <c r="B189" s="1583"/>
      <c r="C189" s="1608" t="s">
        <v>322</v>
      </c>
      <c r="D189" s="1583"/>
      <c r="E189" s="1608" t="s">
        <v>325</v>
      </c>
      <c r="F189" s="1583"/>
      <c r="G189" s="1608" t="s">
        <v>322</v>
      </c>
      <c r="H189" s="1583"/>
      <c r="I189" s="1608" t="s">
        <v>316</v>
      </c>
      <c r="J189" s="1583"/>
      <c r="K189" s="1583"/>
      <c r="L189" s="1608"/>
      <c r="M189" s="1583"/>
      <c r="N189" s="1583"/>
      <c r="O189" s="1608"/>
      <c r="P189" s="1583"/>
      <c r="Q189" s="1608"/>
      <c r="R189" s="1583"/>
      <c r="S189" s="1609" t="s">
        <v>115</v>
      </c>
      <c r="T189" s="1583"/>
      <c r="U189" s="1583"/>
      <c r="V189" s="1583"/>
      <c r="W189" s="1583"/>
      <c r="X189" s="1583"/>
      <c r="Y189" s="1583"/>
      <c r="Z189" s="1583"/>
      <c r="AA189" s="1608" t="s">
        <v>306</v>
      </c>
      <c r="AB189" s="1583"/>
      <c r="AC189" s="1583"/>
      <c r="AD189" s="1583"/>
      <c r="AE189" s="1583"/>
      <c r="AF189" s="1608" t="s">
        <v>307</v>
      </c>
      <c r="AG189" s="1583"/>
      <c r="AH189" s="1583"/>
      <c r="AI189" s="320" t="s">
        <v>86</v>
      </c>
      <c r="AJ189" s="1610" t="s">
        <v>308</v>
      </c>
      <c r="AK189" s="1583"/>
      <c r="AL189" s="1583"/>
      <c r="AM189" s="1583"/>
      <c r="AN189" s="1583"/>
      <c r="AO189" s="1583"/>
      <c r="AP189" s="321">
        <v>298000000</v>
      </c>
      <c r="AQ189" s="321">
        <v>2500000</v>
      </c>
      <c r="AR189" s="321">
        <v>933333</v>
      </c>
      <c r="AS189" s="322">
        <v>0</v>
      </c>
      <c r="AT189" s="321">
        <v>2500000</v>
      </c>
      <c r="AU189" s="322">
        <v>0</v>
      </c>
      <c r="AV189" s="321">
        <v>43551400</v>
      </c>
      <c r="AW189" s="321">
        <v>-41051400</v>
      </c>
      <c r="AX189" s="321">
        <v>27820640</v>
      </c>
      <c r="AY189" s="321">
        <v>15730760</v>
      </c>
      <c r="AZ189" s="321">
        <v>27820640</v>
      </c>
      <c r="BA189" s="322">
        <v>0</v>
      </c>
      <c r="BB189" s="322">
        <v>0</v>
      </c>
    </row>
    <row r="190" spans="1:54" ht="24.75" customHeight="1" x14ac:dyDescent="0.25">
      <c r="A190" s="1608" t="s">
        <v>35</v>
      </c>
      <c r="B190" s="1583"/>
      <c r="C190" s="1608" t="s">
        <v>322</v>
      </c>
      <c r="D190" s="1583"/>
      <c r="E190" s="1608" t="s">
        <v>325</v>
      </c>
      <c r="F190" s="1583"/>
      <c r="G190" s="1608" t="s">
        <v>322</v>
      </c>
      <c r="H190" s="1583"/>
      <c r="I190" s="1608" t="s">
        <v>326</v>
      </c>
      <c r="J190" s="1583"/>
      <c r="K190" s="1583"/>
      <c r="L190" s="1608"/>
      <c r="M190" s="1583"/>
      <c r="N190" s="1583"/>
      <c r="O190" s="1608"/>
      <c r="P190" s="1583"/>
      <c r="Q190" s="1608"/>
      <c r="R190" s="1583"/>
      <c r="S190" s="1609" t="s">
        <v>116</v>
      </c>
      <c r="T190" s="1583"/>
      <c r="U190" s="1583"/>
      <c r="V190" s="1583"/>
      <c r="W190" s="1583"/>
      <c r="X190" s="1583"/>
      <c r="Y190" s="1583"/>
      <c r="Z190" s="1583"/>
      <c r="AA190" s="1608" t="s">
        <v>306</v>
      </c>
      <c r="AB190" s="1583"/>
      <c r="AC190" s="1583"/>
      <c r="AD190" s="1583"/>
      <c r="AE190" s="1583"/>
      <c r="AF190" s="1608" t="s">
        <v>307</v>
      </c>
      <c r="AG190" s="1583"/>
      <c r="AH190" s="1583"/>
      <c r="AI190" s="320" t="s">
        <v>86</v>
      </c>
      <c r="AJ190" s="1610" t="s">
        <v>308</v>
      </c>
      <c r="AK190" s="1583"/>
      <c r="AL190" s="1583"/>
      <c r="AM190" s="1583"/>
      <c r="AN190" s="1583"/>
      <c r="AO190" s="1583"/>
      <c r="AP190" s="321">
        <v>208132500000</v>
      </c>
      <c r="AQ190" s="321">
        <v>7400000</v>
      </c>
      <c r="AR190" s="321">
        <v>17877332</v>
      </c>
      <c r="AS190" s="321">
        <v>-10000000000</v>
      </c>
      <c r="AT190" s="321">
        <v>99532655</v>
      </c>
      <c r="AU190" s="321">
        <v>-92132655</v>
      </c>
      <c r="AV190" s="321">
        <v>37692294974</v>
      </c>
      <c r="AW190" s="321">
        <v>-37592762319</v>
      </c>
      <c r="AX190" s="321">
        <v>18940618112</v>
      </c>
      <c r="AY190" s="321">
        <v>18751676862</v>
      </c>
      <c r="AZ190" s="321">
        <v>18940618112</v>
      </c>
      <c r="BA190" s="322">
        <v>0</v>
      </c>
      <c r="BB190" s="321">
        <v>686667</v>
      </c>
    </row>
    <row r="191" spans="1:54" x14ac:dyDescent="0.25">
      <c r="A191" s="1608" t="s">
        <v>35</v>
      </c>
      <c r="B191" s="1583"/>
      <c r="C191" s="1608" t="s">
        <v>322</v>
      </c>
      <c r="D191" s="1583"/>
      <c r="E191" s="1608" t="s">
        <v>325</v>
      </c>
      <c r="F191" s="1583"/>
      <c r="G191" s="1608" t="s">
        <v>322</v>
      </c>
      <c r="H191" s="1583"/>
      <c r="I191" s="1608" t="s">
        <v>101</v>
      </c>
      <c r="J191" s="1583"/>
      <c r="K191" s="1583"/>
      <c r="L191" s="1608"/>
      <c r="M191" s="1583"/>
      <c r="N191" s="1583"/>
      <c r="O191" s="1608"/>
      <c r="P191" s="1583"/>
      <c r="Q191" s="1608"/>
      <c r="R191" s="1583"/>
      <c r="S191" s="1609" t="s">
        <v>208</v>
      </c>
      <c r="T191" s="1583"/>
      <c r="U191" s="1583"/>
      <c r="V191" s="1583"/>
      <c r="W191" s="1583"/>
      <c r="X191" s="1583"/>
      <c r="Y191" s="1583"/>
      <c r="Z191" s="1583"/>
      <c r="AA191" s="1608" t="s">
        <v>306</v>
      </c>
      <c r="AB191" s="1583"/>
      <c r="AC191" s="1583"/>
      <c r="AD191" s="1583"/>
      <c r="AE191" s="1583"/>
      <c r="AF191" s="1608" t="s">
        <v>309</v>
      </c>
      <c r="AG191" s="1583"/>
      <c r="AH191" s="1583"/>
      <c r="AI191" s="320" t="s">
        <v>44</v>
      </c>
      <c r="AJ191" s="1610" t="s">
        <v>311</v>
      </c>
      <c r="AK191" s="1583"/>
      <c r="AL191" s="1583"/>
      <c r="AM191" s="1583"/>
      <c r="AN191" s="1583"/>
      <c r="AO191" s="1583"/>
      <c r="AP191" s="321">
        <v>20670018726</v>
      </c>
      <c r="AQ191" s="321">
        <v>989235872</v>
      </c>
      <c r="AR191" s="321">
        <v>45913053</v>
      </c>
      <c r="AS191" s="322">
        <v>0</v>
      </c>
      <c r="AT191" s="321">
        <v>3028038082</v>
      </c>
      <c r="AU191" s="321">
        <v>-2038802210</v>
      </c>
      <c r="AV191" s="321">
        <v>1603622691</v>
      </c>
      <c r="AW191" s="321">
        <v>1424415391</v>
      </c>
      <c r="AX191" s="321">
        <v>1638740963</v>
      </c>
      <c r="AY191" s="321">
        <v>-35118272</v>
      </c>
      <c r="AZ191" s="321">
        <v>1638740963</v>
      </c>
      <c r="BA191" s="322">
        <v>0</v>
      </c>
      <c r="BB191" s="322">
        <v>0</v>
      </c>
    </row>
    <row r="192" spans="1:54" x14ac:dyDescent="0.25">
      <c r="A192" s="1608" t="s">
        <v>35</v>
      </c>
      <c r="B192" s="1583"/>
      <c r="C192" s="1608" t="s">
        <v>322</v>
      </c>
      <c r="D192" s="1583"/>
      <c r="E192" s="1608" t="s">
        <v>325</v>
      </c>
      <c r="F192" s="1583"/>
      <c r="G192" s="1608" t="s">
        <v>322</v>
      </c>
      <c r="H192" s="1583"/>
      <c r="I192" s="1608" t="s">
        <v>101</v>
      </c>
      <c r="J192" s="1583"/>
      <c r="K192" s="1583"/>
      <c r="L192" s="1608" t="s">
        <v>312</v>
      </c>
      <c r="M192" s="1583"/>
      <c r="N192" s="1583"/>
      <c r="O192" s="1608" t="s">
        <v>269</v>
      </c>
      <c r="P192" s="1583"/>
      <c r="Q192" s="1608" t="s">
        <v>269</v>
      </c>
      <c r="R192" s="1583"/>
      <c r="S192" s="1609" t="s">
        <v>117</v>
      </c>
      <c r="T192" s="1583"/>
      <c r="U192" s="1583"/>
      <c r="V192" s="1583"/>
      <c r="W192" s="1583"/>
      <c r="X192" s="1583"/>
      <c r="Y192" s="1583"/>
      <c r="Z192" s="1583"/>
      <c r="AA192" s="1608" t="s">
        <v>306</v>
      </c>
      <c r="AB192" s="1583"/>
      <c r="AC192" s="1583"/>
      <c r="AD192" s="1583"/>
      <c r="AE192" s="1583"/>
      <c r="AF192" s="1608" t="s">
        <v>309</v>
      </c>
      <c r="AG192" s="1583"/>
      <c r="AH192" s="1583"/>
      <c r="AI192" s="320" t="s">
        <v>44</v>
      </c>
      <c r="AJ192" s="1610" t="s">
        <v>311</v>
      </c>
      <c r="AK192" s="1583"/>
      <c r="AL192" s="1583"/>
      <c r="AM192" s="1583"/>
      <c r="AN192" s="1583"/>
      <c r="AO192" s="1583"/>
      <c r="AP192" s="321">
        <v>12675518726</v>
      </c>
      <c r="AQ192" s="321">
        <v>989235872</v>
      </c>
      <c r="AR192" s="321">
        <v>45913053</v>
      </c>
      <c r="AS192" s="322">
        <v>0</v>
      </c>
      <c r="AT192" s="321">
        <v>2997721842</v>
      </c>
      <c r="AU192" s="321">
        <v>-2008485970</v>
      </c>
      <c r="AV192" s="321">
        <v>1550735029</v>
      </c>
      <c r="AW192" s="321">
        <v>1446986813</v>
      </c>
      <c r="AX192" s="321">
        <v>1584971707</v>
      </c>
      <c r="AY192" s="321">
        <v>-34236678</v>
      </c>
      <c r="AZ192" s="321">
        <v>1584971707</v>
      </c>
      <c r="BA192" s="322">
        <v>0</v>
      </c>
      <c r="BB192" s="322">
        <v>0</v>
      </c>
    </row>
    <row r="193" spans="1:54" x14ac:dyDescent="0.25">
      <c r="A193" s="1608" t="s">
        <v>35</v>
      </c>
      <c r="B193" s="1583"/>
      <c r="C193" s="1608" t="s">
        <v>322</v>
      </c>
      <c r="D193" s="1583"/>
      <c r="E193" s="1608" t="s">
        <v>325</v>
      </c>
      <c r="F193" s="1583"/>
      <c r="G193" s="1608" t="s">
        <v>322</v>
      </c>
      <c r="H193" s="1583"/>
      <c r="I193" s="1608" t="s">
        <v>101</v>
      </c>
      <c r="J193" s="1583"/>
      <c r="K193" s="1583"/>
      <c r="L193" s="1608" t="s">
        <v>315</v>
      </c>
      <c r="M193" s="1583"/>
      <c r="N193" s="1583"/>
      <c r="O193" s="1608" t="s">
        <v>269</v>
      </c>
      <c r="P193" s="1583"/>
      <c r="Q193" s="1608" t="s">
        <v>269</v>
      </c>
      <c r="R193" s="1583"/>
      <c r="S193" s="1609" t="s">
        <v>118</v>
      </c>
      <c r="T193" s="1583"/>
      <c r="U193" s="1583"/>
      <c r="V193" s="1583"/>
      <c r="W193" s="1583"/>
      <c r="X193" s="1583"/>
      <c r="Y193" s="1583"/>
      <c r="Z193" s="1583"/>
      <c r="AA193" s="1608" t="s">
        <v>306</v>
      </c>
      <c r="AB193" s="1583"/>
      <c r="AC193" s="1583"/>
      <c r="AD193" s="1583"/>
      <c r="AE193" s="1583"/>
      <c r="AF193" s="1608" t="s">
        <v>309</v>
      </c>
      <c r="AG193" s="1583"/>
      <c r="AH193" s="1583"/>
      <c r="AI193" s="320" t="s">
        <v>44</v>
      </c>
      <c r="AJ193" s="1610" t="s">
        <v>311</v>
      </c>
      <c r="AK193" s="1583"/>
      <c r="AL193" s="1583"/>
      <c r="AM193" s="1583"/>
      <c r="AN193" s="1583"/>
      <c r="AO193" s="1583"/>
      <c r="AP193" s="321">
        <v>7994500000</v>
      </c>
      <c r="AQ193" s="322">
        <v>0</v>
      </c>
      <c r="AR193" s="322">
        <v>0</v>
      </c>
      <c r="AS193" s="322">
        <v>0</v>
      </c>
      <c r="AT193" s="321">
        <v>30316240</v>
      </c>
      <c r="AU193" s="321">
        <v>-30316240</v>
      </c>
      <c r="AV193" s="321">
        <v>52887662</v>
      </c>
      <c r="AW193" s="321">
        <v>-22571422</v>
      </c>
      <c r="AX193" s="321">
        <v>53769256</v>
      </c>
      <c r="AY193" s="321">
        <v>-881594</v>
      </c>
      <c r="AZ193" s="321">
        <v>53769256</v>
      </c>
      <c r="BA193" s="322">
        <v>0</v>
      </c>
      <c r="BB193" s="322">
        <v>0</v>
      </c>
    </row>
    <row r="194" spans="1:54" x14ac:dyDescent="0.25">
      <c r="A194" s="1608" t="s">
        <v>35</v>
      </c>
      <c r="B194" s="1583"/>
      <c r="C194" s="1608" t="s">
        <v>322</v>
      </c>
      <c r="D194" s="1583"/>
      <c r="E194" s="1608" t="s">
        <v>325</v>
      </c>
      <c r="F194" s="1583"/>
      <c r="G194" s="1608" t="s">
        <v>322</v>
      </c>
      <c r="H194" s="1583"/>
      <c r="I194" s="1608" t="s">
        <v>350</v>
      </c>
      <c r="J194" s="1583"/>
      <c r="K194" s="1583"/>
      <c r="L194" s="1608"/>
      <c r="M194" s="1583"/>
      <c r="N194" s="1583"/>
      <c r="O194" s="1608"/>
      <c r="P194" s="1583"/>
      <c r="Q194" s="1608"/>
      <c r="R194" s="1583"/>
      <c r="S194" s="1609" t="s">
        <v>119</v>
      </c>
      <c r="T194" s="1583"/>
      <c r="U194" s="1583"/>
      <c r="V194" s="1583"/>
      <c r="W194" s="1583"/>
      <c r="X194" s="1583"/>
      <c r="Y194" s="1583"/>
      <c r="Z194" s="1583"/>
      <c r="AA194" s="1608" t="s">
        <v>306</v>
      </c>
      <c r="AB194" s="1583"/>
      <c r="AC194" s="1583"/>
      <c r="AD194" s="1583"/>
      <c r="AE194" s="1583"/>
      <c r="AF194" s="1608" t="s">
        <v>309</v>
      </c>
      <c r="AG194" s="1583"/>
      <c r="AH194" s="1583"/>
      <c r="AI194" s="320" t="s">
        <v>44</v>
      </c>
      <c r="AJ194" s="1610" t="s">
        <v>311</v>
      </c>
      <c r="AK194" s="1583"/>
      <c r="AL194" s="1583"/>
      <c r="AM194" s="1583"/>
      <c r="AN194" s="1583"/>
      <c r="AO194" s="1583"/>
      <c r="AP194" s="321">
        <v>504900000</v>
      </c>
      <c r="AQ194" s="322">
        <v>0</v>
      </c>
      <c r="AR194" s="321">
        <v>504900000</v>
      </c>
      <c r="AS194" s="322">
        <v>0</v>
      </c>
      <c r="AT194" s="322">
        <v>0</v>
      </c>
      <c r="AU194" s="322">
        <v>0</v>
      </c>
      <c r="AV194" s="322">
        <v>0</v>
      </c>
      <c r="AW194" s="322">
        <v>0</v>
      </c>
      <c r="AX194" s="322">
        <v>0</v>
      </c>
      <c r="AY194" s="322">
        <v>0</v>
      </c>
      <c r="AZ194" s="322">
        <v>0</v>
      </c>
      <c r="BA194" s="322">
        <v>0</v>
      </c>
      <c r="BB194" s="322">
        <v>0</v>
      </c>
    </row>
    <row r="195" spans="1:54" s="1542" customFormat="1" ht="16.5" customHeight="1" x14ac:dyDescent="0.25">
      <c r="A195" s="1601" t="s">
        <v>120</v>
      </c>
      <c r="B195" s="1602"/>
      <c r="C195" s="1601"/>
      <c r="D195" s="1602"/>
      <c r="E195" s="1601"/>
      <c r="F195" s="1602"/>
      <c r="G195" s="1601"/>
      <c r="H195" s="1602"/>
      <c r="I195" s="1601"/>
      <c r="J195" s="1602"/>
      <c r="K195" s="1602"/>
      <c r="L195" s="1601"/>
      <c r="M195" s="1602"/>
      <c r="N195" s="1602"/>
      <c r="O195" s="1601"/>
      <c r="P195" s="1602"/>
      <c r="Q195" s="1601"/>
      <c r="R195" s="1602"/>
      <c r="S195" s="1607" t="s">
        <v>27</v>
      </c>
      <c r="T195" s="1602"/>
      <c r="U195" s="1602"/>
      <c r="V195" s="1602"/>
      <c r="W195" s="1602"/>
      <c r="X195" s="1602"/>
      <c r="Y195" s="1602"/>
      <c r="Z195" s="1602"/>
      <c r="AA195" s="1601" t="s">
        <v>306</v>
      </c>
      <c r="AB195" s="1602"/>
      <c r="AC195" s="1602"/>
      <c r="AD195" s="1602"/>
      <c r="AE195" s="1602"/>
      <c r="AF195" s="1601" t="s">
        <v>307</v>
      </c>
      <c r="AG195" s="1602"/>
      <c r="AH195" s="1602"/>
      <c r="AI195" s="335" t="s">
        <v>86</v>
      </c>
      <c r="AJ195" s="1606" t="s">
        <v>308</v>
      </c>
      <c r="AK195" s="1602"/>
      <c r="AL195" s="1602"/>
      <c r="AM195" s="1602"/>
      <c r="AN195" s="1602"/>
      <c r="AO195" s="1602"/>
      <c r="AP195" s="336">
        <v>37574798644</v>
      </c>
      <c r="AQ195" s="337">
        <v>2294413000</v>
      </c>
      <c r="AR195" s="336">
        <v>545435811</v>
      </c>
      <c r="AS195" s="336">
        <v>-13499334179</v>
      </c>
      <c r="AT195" s="336">
        <v>5094295501.1300001</v>
      </c>
      <c r="AU195" s="336">
        <v>-2799882501.1300001</v>
      </c>
      <c r="AV195" s="336">
        <v>5814853880.5500002</v>
      </c>
      <c r="AW195" s="336">
        <v>-720558379.41999996</v>
      </c>
      <c r="AX195" s="336">
        <v>2732703431.6100001</v>
      </c>
      <c r="AY195" s="336">
        <v>3082150448.9400001</v>
      </c>
      <c r="AZ195" s="336">
        <v>2732703431.6100001</v>
      </c>
      <c r="BA195" s="337">
        <v>0</v>
      </c>
      <c r="BB195" s="336">
        <v>2456728</v>
      </c>
    </row>
    <row r="196" spans="1:54" s="1542" customFormat="1" ht="16.5" customHeight="1" x14ac:dyDescent="0.25">
      <c r="A196" s="1601" t="s">
        <v>120</v>
      </c>
      <c r="B196" s="1602"/>
      <c r="C196" s="1601"/>
      <c r="D196" s="1602"/>
      <c r="E196" s="1601"/>
      <c r="F196" s="1602"/>
      <c r="G196" s="1601"/>
      <c r="H196" s="1602"/>
      <c r="I196" s="1601"/>
      <c r="J196" s="1602"/>
      <c r="K196" s="1602"/>
      <c r="L196" s="1601"/>
      <c r="M196" s="1602"/>
      <c r="N196" s="1602"/>
      <c r="O196" s="1601"/>
      <c r="P196" s="1602"/>
      <c r="Q196" s="1601"/>
      <c r="R196" s="1602"/>
      <c r="S196" s="1607" t="s">
        <v>27</v>
      </c>
      <c r="T196" s="1602"/>
      <c r="U196" s="1602"/>
      <c r="V196" s="1602"/>
      <c r="W196" s="1602"/>
      <c r="X196" s="1602"/>
      <c r="Y196" s="1602"/>
      <c r="Z196" s="1602"/>
      <c r="AA196" s="1601" t="s">
        <v>306</v>
      </c>
      <c r="AB196" s="1602"/>
      <c r="AC196" s="1602"/>
      <c r="AD196" s="1602"/>
      <c r="AE196" s="1602"/>
      <c r="AF196" s="1601" t="s">
        <v>307</v>
      </c>
      <c r="AG196" s="1602"/>
      <c r="AH196" s="1602"/>
      <c r="AI196" s="335" t="s">
        <v>336</v>
      </c>
      <c r="AJ196" s="1606" t="s">
        <v>354</v>
      </c>
      <c r="AK196" s="1602"/>
      <c r="AL196" s="1602"/>
      <c r="AM196" s="1602"/>
      <c r="AN196" s="1602"/>
      <c r="AO196" s="1602"/>
      <c r="AP196" s="336">
        <v>9021085821</v>
      </c>
      <c r="AQ196" s="337">
        <v>0</v>
      </c>
      <c r="AR196" s="336">
        <v>0</v>
      </c>
      <c r="AS196" s="336">
        <v>-4021085821</v>
      </c>
      <c r="AT196" s="336">
        <v>0</v>
      </c>
      <c r="AU196" s="336">
        <v>0</v>
      </c>
      <c r="AV196" s="336">
        <v>1470036587.29</v>
      </c>
      <c r="AW196" s="336">
        <v>-1470036587.29</v>
      </c>
      <c r="AX196" s="336">
        <v>215738409.41</v>
      </c>
      <c r="AY196" s="336">
        <v>1254298177.8800001</v>
      </c>
      <c r="AZ196" s="336">
        <v>215738409.41</v>
      </c>
      <c r="BA196" s="337">
        <v>0</v>
      </c>
      <c r="BB196" s="336">
        <v>0</v>
      </c>
    </row>
    <row r="197" spans="1:54" s="1542" customFormat="1" ht="16.5" customHeight="1" x14ac:dyDescent="0.25">
      <c r="A197" s="1601" t="s">
        <v>120</v>
      </c>
      <c r="B197" s="1602"/>
      <c r="C197" s="1601"/>
      <c r="D197" s="1602"/>
      <c r="E197" s="1601"/>
      <c r="F197" s="1602"/>
      <c r="G197" s="1601"/>
      <c r="H197" s="1602"/>
      <c r="I197" s="1601"/>
      <c r="J197" s="1602"/>
      <c r="K197" s="1602"/>
      <c r="L197" s="1601"/>
      <c r="M197" s="1602"/>
      <c r="N197" s="1602"/>
      <c r="O197" s="1601"/>
      <c r="P197" s="1602"/>
      <c r="Q197" s="1601"/>
      <c r="R197" s="1602"/>
      <c r="S197" s="1607" t="s">
        <v>27</v>
      </c>
      <c r="T197" s="1602"/>
      <c r="U197" s="1602"/>
      <c r="V197" s="1602"/>
      <c r="W197" s="1602"/>
      <c r="X197" s="1602"/>
      <c r="Y197" s="1602"/>
      <c r="Z197" s="1602"/>
      <c r="AA197" s="1601" t="s">
        <v>306</v>
      </c>
      <c r="AB197" s="1602"/>
      <c r="AC197" s="1602"/>
      <c r="AD197" s="1602"/>
      <c r="AE197" s="1602"/>
      <c r="AF197" s="1601" t="s">
        <v>307</v>
      </c>
      <c r="AG197" s="1602"/>
      <c r="AH197" s="1602"/>
      <c r="AI197" s="335" t="s">
        <v>319</v>
      </c>
      <c r="AJ197" s="1606" t="s">
        <v>455</v>
      </c>
      <c r="AK197" s="1602"/>
      <c r="AL197" s="1602"/>
      <c r="AM197" s="1602"/>
      <c r="AN197" s="1602"/>
      <c r="AO197" s="1602"/>
      <c r="AP197" s="336">
        <v>2815325822</v>
      </c>
      <c r="AQ197" s="337">
        <v>0</v>
      </c>
      <c r="AR197" s="336">
        <v>1779225822</v>
      </c>
      <c r="AS197" s="336">
        <v>0</v>
      </c>
      <c r="AT197" s="336">
        <v>0</v>
      </c>
      <c r="AU197" s="336">
        <v>0</v>
      </c>
      <c r="AV197" s="336">
        <v>15000000</v>
      </c>
      <c r="AW197" s="336">
        <v>-15000000</v>
      </c>
      <c r="AX197" s="336">
        <v>0</v>
      </c>
      <c r="AY197" s="336">
        <v>15000000</v>
      </c>
      <c r="AZ197" s="336">
        <v>0</v>
      </c>
      <c r="BA197" s="337">
        <v>0</v>
      </c>
      <c r="BB197" s="336">
        <v>0</v>
      </c>
    </row>
    <row r="198" spans="1:54" ht="15" customHeight="1" x14ac:dyDescent="0.25">
      <c r="A198" s="1603" t="s">
        <v>120</v>
      </c>
      <c r="B198" s="1583"/>
      <c r="C198" s="1603" t="s">
        <v>355</v>
      </c>
      <c r="D198" s="1583"/>
      <c r="E198" s="1603"/>
      <c r="F198" s="1583"/>
      <c r="G198" s="1603"/>
      <c r="H198" s="1583"/>
      <c r="I198" s="1603"/>
      <c r="J198" s="1583"/>
      <c r="K198" s="1583"/>
      <c r="L198" s="1603"/>
      <c r="M198" s="1583"/>
      <c r="N198" s="1583"/>
      <c r="O198" s="1603"/>
      <c r="P198" s="1583"/>
      <c r="Q198" s="1603"/>
      <c r="R198" s="1583"/>
      <c r="S198" s="1605" t="s">
        <v>356</v>
      </c>
      <c r="T198" s="1583"/>
      <c r="U198" s="1583"/>
      <c r="V198" s="1583"/>
      <c r="W198" s="1583"/>
      <c r="X198" s="1583"/>
      <c r="Y198" s="1583"/>
      <c r="Z198" s="1583"/>
      <c r="AA198" s="1603" t="s">
        <v>306</v>
      </c>
      <c r="AB198" s="1583"/>
      <c r="AC198" s="1583"/>
      <c r="AD198" s="1583"/>
      <c r="AE198" s="1583"/>
      <c r="AF198" s="1603" t="s">
        <v>307</v>
      </c>
      <c r="AG198" s="1583"/>
      <c r="AH198" s="1583"/>
      <c r="AI198" s="317" t="s">
        <v>86</v>
      </c>
      <c r="AJ198" s="1604" t="s">
        <v>308</v>
      </c>
      <c r="AK198" s="1583"/>
      <c r="AL198" s="1583"/>
      <c r="AM198" s="1583"/>
      <c r="AN198" s="1583"/>
      <c r="AO198" s="1583"/>
      <c r="AP198" s="318">
        <v>18451464465</v>
      </c>
      <c r="AQ198" s="318">
        <v>175000000</v>
      </c>
      <c r="AR198" s="318">
        <v>527120346</v>
      </c>
      <c r="AS198" s="318">
        <v>-2623920000</v>
      </c>
      <c r="AT198" s="318">
        <v>1258542573.6300001</v>
      </c>
      <c r="AU198" s="318">
        <v>-1083542573.6300001</v>
      </c>
      <c r="AV198" s="318">
        <v>3700266376.6300001</v>
      </c>
      <c r="AW198" s="318">
        <v>-2441723803</v>
      </c>
      <c r="AX198" s="318">
        <v>1542932615</v>
      </c>
      <c r="AY198" s="318">
        <v>2157333761.6300001</v>
      </c>
      <c r="AZ198" s="318">
        <v>1542932615</v>
      </c>
      <c r="BA198" s="319">
        <v>0</v>
      </c>
      <c r="BB198" s="318">
        <v>2456728</v>
      </c>
    </row>
    <row r="199" spans="1:54" x14ac:dyDescent="0.25">
      <c r="A199" s="1603" t="s">
        <v>120</v>
      </c>
      <c r="B199" s="1583"/>
      <c r="C199" s="1603" t="s">
        <v>355</v>
      </c>
      <c r="D199" s="1583"/>
      <c r="E199" s="1603"/>
      <c r="F199" s="1583"/>
      <c r="G199" s="1603"/>
      <c r="H199" s="1583"/>
      <c r="I199" s="1603"/>
      <c r="J199" s="1583"/>
      <c r="K199" s="1583"/>
      <c r="L199" s="1603"/>
      <c r="M199" s="1583"/>
      <c r="N199" s="1583"/>
      <c r="O199" s="1603"/>
      <c r="P199" s="1583"/>
      <c r="Q199" s="1603"/>
      <c r="R199" s="1583"/>
      <c r="S199" s="1605" t="s">
        <v>356</v>
      </c>
      <c r="T199" s="1583"/>
      <c r="U199" s="1583"/>
      <c r="V199" s="1583"/>
      <c r="W199" s="1583"/>
      <c r="X199" s="1583"/>
      <c r="Y199" s="1583"/>
      <c r="Z199" s="1583"/>
      <c r="AA199" s="1603" t="s">
        <v>306</v>
      </c>
      <c r="AB199" s="1583"/>
      <c r="AC199" s="1583"/>
      <c r="AD199" s="1583"/>
      <c r="AE199" s="1583"/>
      <c r="AF199" s="1603" t="s">
        <v>307</v>
      </c>
      <c r="AG199" s="1583"/>
      <c r="AH199" s="1583"/>
      <c r="AI199" s="317" t="s">
        <v>319</v>
      </c>
      <c r="AJ199" s="1604" t="s">
        <v>455</v>
      </c>
      <c r="AK199" s="1583"/>
      <c r="AL199" s="1583"/>
      <c r="AM199" s="1583"/>
      <c r="AN199" s="1583"/>
      <c r="AO199" s="1583"/>
      <c r="AP199" s="318">
        <v>2815325822</v>
      </c>
      <c r="AQ199" s="319">
        <v>0</v>
      </c>
      <c r="AR199" s="318">
        <v>1779225822</v>
      </c>
      <c r="AS199" s="319">
        <v>0</v>
      </c>
      <c r="AT199" s="319">
        <v>0</v>
      </c>
      <c r="AU199" s="319">
        <v>0</v>
      </c>
      <c r="AV199" s="318">
        <v>15000000</v>
      </c>
      <c r="AW199" s="318">
        <v>-15000000</v>
      </c>
      <c r="AX199" s="319">
        <v>0</v>
      </c>
      <c r="AY199" s="318">
        <v>15000000</v>
      </c>
      <c r="AZ199" s="319">
        <v>0</v>
      </c>
      <c r="BA199" s="319">
        <v>0</v>
      </c>
      <c r="BB199" s="319">
        <v>0</v>
      </c>
    </row>
    <row r="200" spans="1:54" ht="15" customHeight="1" x14ac:dyDescent="0.25">
      <c r="A200" s="1603" t="s">
        <v>120</v>
      </c>
      <c r="B200" s="1583"/>
      <c r="C200" s="1603" t="s">
        <v>355</v>
      </c>
      <c r="D200" s="1583"/>
      <c r="E200" s="1603" t="s">
        <v>357</v>
      </c>
      <c r="F200" s="1583"/>
      <c r="G200" s="1603"/>
      <c r="H200" s="1583"/>
      <c r="I200" s="1603"/>
      <c r="J200" s="1583"/>
      <c r="K200" s="1583"/>
      <c r="L200" s="1603"/>
      <c r="M200" s="1583"/>
      <c r="N200" s="1583"/>
      <c r="O200" s="1603"/>
      <c r="P200" s="1583"/>
      <c r="Q200" s="1603"/>
      <c r="R200" s="1583"/>
      <c r="S200" s="1605" t="s">
        <v>358</v>
      </c>
      <c r="T200" s="1583"/>
      <c r="U200" s="1583"/>
      <c r="V200" s="1583"/>
      <c r="W200" s="1583"/>
      <c r="X200" s="1583"/>
      <c r="Y200" s="1583"/>
      <c r="Z200" s="1583"/>
      <c r="AA200" s="1603" t="s">
        <v>306</v>
      </c>
      <c r="AB200" s="1583"/>
      <c r="AC200" s="1583"/>
      <c r="AD200" s="1583"/>
      <c r="AE200" s="1583"/>
      <c r="AF200" s="1603" t="s">
        <v>307</v>
      </c>
      <c r="AG200" s="1583"/>
      <c r="AH200" s="1583"/>
      <c r="AI200" s="317" t="s">
        <v>86</v>
      </c>
      <c r="AJ200" s="1604" t="s">
        <v>308</v>
      </c>
      <c r="AK200" s="1583"/>
      <c r="AL200" s="1583"/>
      <c r="AM200" s="1583"/>
      <c r="AN200" s="1583"/>
      <c r="AO200" s="1583"/>
      <c r="AP200" s="318">
        <v>18451464465</v>
      </c>
      <c r="AQ200" s="318">
        <v>175000000</v>
      </c>
      <c r="AR200" s="318">
        <v>527120346</v>
      </c>
      <c r="AS200" s="318">
        <v>-2623920000</v>
      </c>
      <c r="AT200" s="318">
        <v>1258542573.6300001</v>
      </c>
      <c r="AU200" s="318">
        <v>-1083542573.6300001</v>
      </c>
      <c r="AV200" s="318">
        <v>3700266376.6300001</v>
      </c>
      <c r="AW200" s="318">
        <v>-2441723803</v>
      </c>
      <c r="AX200" s="318">
        <v>1542932615</v>
      </c>
      <c r="AY200" s="318">
        <v>2157333761.6300001</v>
      </c>
      <c r="AZ200" s="318">
        <v>1542932615</v>
      </c>
      <c r="BA200" s="319">
        <v>0</v>
      </c>
      <c r="BB200" s="318">
        <v>2456728</v>
      </c>
    </row>
    <row r="201" spans="1:54" x14ac:dyDescent="0.25">
      <c r="A201" s="1603" t="s">
        <v>120</v>
      </c>
      <c r="B201" s="1583"/>
      <c r="C201" s="1603" t="s">
        <v>355</v>
      </c>
      <c r="D201" s="1583"/>
      <c r="E201" s="1603" t="s">
        <v>357</v>
      </c>
      <c r="F201" s="1583"/>
      <c r="G201" s="1603"/>
      <c r="H201" s="1583"/>
      <c r="I201" s="1603"/>
      <c r="J201" s="1583"/>
      <c r="K201" s="1583"/>
      <c r="L201" s="1603"/>
      <c r="M201" s="1583"/>
      <c r="N201" s="1583"/>
      <c r="O201" s="1603"/>
      <c r="P201" s="1583"/>
      <c r="Q201" s="1603"/>
      <c r="R201" s="1583"/>
      <c r="S201" s="1605" t="s">
        <v>358</v>
      </c>
      <c r="T201" s="1583"/>
      <c r="U201" s="1583"/>
      <c r="V201" s="1583"/>
      <c r="W201" s="1583"/>
      <c r="X201" s="1583"/>
      <c r="Y201" s="1583"/>
      <c r="Z201" s="1583"/>
      <c r="AA201" s="1603" t="s">
        <v>306</v>
      </c>
      <c r="AB201" s="1583"/>
      <c r="AC201" s="1583"/>
      <c r="AD201" s="1583"/>
      <c r="AE201" s="1583"/>
      <c r="AF201" s="1603" t="s">
        <v>307</v>
      </c>
      <c r="AG201" s="1583"/>
      <c r="AH201" s="1583"/>
      <c r="AI201" s="317" t="s">
        <v>319</v>
      </c>
      <c r="AJ201" s="1604" t="s">
        <v>455</v>
      </c>
      <c r="AK201" s="1583"/>
      <c r="AL201" s="1583"/>
      <c r="AM201" s="1583"/>
      <c r="AN201" s="1583"/>
      <c r="AO201" s="1583"/>
      <c r="AP201" s="318">
        <v>2815325822</v>
      </c>
      <c r="AQ201" s="319">
        <v>0</v>
      </c>
      <c r="AR201" s="318">
        <v>1779225822</v>
      </c>
      <c r="AS201" s="319">
        <v>0</v>
      </c>
      <c r="AT201" s="319">
        <v>0</v>
      </c>
      <c r="AU201" s="319">
        <v>0</v>
      </c>
      <c r="AV201" s="318">
        <v>15000000</v>
      </c>
      <c r="AW201" s="318">
        <v>-15000000</v>
      </c>
      <c r="AX201" s="319">
        <v>0</v>
      </c>
      <c r="AY201" s="318">
        <v>15000000</v>
      </c>
      <c r="AZ201" s="319">
        <v>0</v>
      </c>
      <c r="BA201" s="319">
        <v>0</v>
      </c>
      <c r="BB201" s="319">
        <v>0</v>
      </c>
    </row>
    <row r="202" spans="1:54" ht="16.5" customHeight="1" x14ac:dyDescent="0.25">
      <c r="A202" s="1608" t="s">
        <v>120</v>
      </c>
      <c r="B202" s="1583"/>
      <c r="C202" s="1608" t="s">
        <v>355</v>
      </c>
      <c r="D202" s="1583"/>
      <c r="E202" s="1608" t="s">
        <v>357</v>
      </c>
      <c r="F202" s="1583"/>
      <c r="G202" s="1608" t="s">
        <v>312</v>
      </c>
      <c r="H202" s="1583"/>
      <c r="I202" s="1608"/>
      <c r="J202" s="1583"/>
      <c r="K202" s="1583"/>
      <c r="L202" s="1608"/>
      <c r="M202" s="1583"/>
      <c r="N202" s="1583"/>
      <c r="O202" s="1608"/>
      <c r="P202" s="1583"/>
      <c r="Q202" s="1608"/>
      <c r="R202" s="1583"/>
      <c r="S202" s="1609" t="s">
        <v>270</v>
      </c>
      <c r="T202" s="1583"/>
      <c r="U202" s="1583"/>
      <c r="V202" s="1583"/>
      <c r="W202" s="1583"/>
      <c r="X202" s="1583"/>
      <c r="Y202" s="1583"/>
      <c r="Z202" s="1583"/>
      <c r="AA202" s="1608" t="s">
        <v>306</v>
      </c>
      <c r="AB202" s="1583"/>
      <c r="AC202" s="1583"/>
      <c r="AD202" s="1583"/>
      <c r="AE202" s="1583"/>
      <c r="AF202" s="1608" t="s">
        <v>307</v>
      </c>
      <c r="AG202" s="1583"/>
      <c r="AH202" s="1583"/>
      <c r="AI202" s="320" t="s">
        <v>86</v>
      </c>
      <c r="AJ202" s="1610" t="s">
        <v>308</v>
      </c>
      <c r="AK202" s="1583"/>
      <c r="AL202" s="1583"/>
      <c r="AM202" s="1583"/>
      <c r="AN202" s="1583"/>
      <c r="AO202" s="1583"/>
      <c r="AP202" s="321">
        <v>1418783856</v>
      </c>
      <c r="AQ202" s="321">
        <v>100000000</v>
      </c>
      <c r="AR202" s="321">
        <v>87603736</v>
      </c>
      <c r="AS202" s="321">
        <v>-400000000</v>
      </c>
      <c r="AT202" s="321">
        <v>133020553.63</v>
      </c>
      <c r="AU202" s="321">
        <v>-33020553.629999999</v>
      </c>
      <c r="AV202" s="321">
        <v>448036329.63</v>
      </c>
      <c r="AW202" s="321">
        <v>-315015776</v>
      </c>
      <c r="AX202" s="321">
        <v>231524335</v>
      </c>
      <c r="AY202" s="321">
        <v>216511994.63</v>
      </c>
      <c r="AZ202" s="321">
        <v>231524335</v>
      </c>
      <c r="BA202" s="322">
        <v>0</v>
      </c>
      <c r="BB202" s="322">
        <v>0</v>
      </c>
    </row>
    <row r="203" spans="1:54" x14ac:dyDescent="0.25">
      <c r="A203" s="1603" t="s">
        <v>120</v>
      </c>
      <c r="B203" s="1583"/>
      <c r="C203" s="1603" t="s">
        <v>355</v>
      </c>
      <c r="D203" s="1583"/>
      <c r="E203" s="1603" t="s">
        <v>357</v>
      </c>
      <c r="F203" s="1583"/>
      <c r="G203" s="1603" t="s">
        <v>312</v>
      </c>
      <c r="H203" s="1583"/>
      <c r="I203" s="1603"/>
      <c r="J203" s="1583"/>
      <c r="K203" s="1583"/>
      <c r="L203" s="1603"/>
      <c r="M203" s="1583"/>
      <c r="N203" s="1583"/>
      <c r="O203" s="1603"/>
      <c r="P203" s="1583"/>
      <c r="Q203" s="1603"/>
      <c r="R203" s="1583"/>
      <c r="S203" s="1605" t="s">
        <v>270</v>
      </c>
      <c r="T203" s="1583"/>
      <c r="U203" s="1583"/>
      <c r="V203" s="1583"/>
      <c r="W203" s="1583"/>
      <c r="X203" s="1583"/>
      <c r="Y203" s="1583"/>
      <c r="Z203" s="1583"/>
      <c r="AA203" s="1603" t="s">
        <v>306</v>
      </c>
      <c r="AB203" s="1583"/>
      <c r="AC203" s="1583"/>
      <c r="AD203" s="1583"/>
      <c r="AE203" s="1583"/>
      <c r="AF203" s="1603" t="s">
        <v>307</v>
      </c>
      <c r="AG203" s="1583"/>
      <c r="AH203" s="1583"/>
      <c r="AI203" s="317" t="s">
        <v>319</v>
      </c>
      <c r="AJ203" s="1604" t="s">
        <v>455</v>
      </c>
      <c r="AK203" s="1583"/>
      <c r="AL203" s="1583"/>
      <c r="AM203" s="1583"/>
      <c r="AN203" s="1583"/>
      <c r="AO203" s="1583"/>
      <c r="AP203" s="318">
        <v>2815325822</v>
      </c>
      <c r="AQ203" s="319">
        <v>0</v>
      </c>
      <c r="AR203" s="318">
        <v>1779225822</v>
      </c>
      <c r="AS203" s="319">
        <v>0</v>
      </c>
      <c r="AT203" s="319">
        <v>0</v>
      </c>
      <c r="AU203" s="319">
        <v>0</v>
      </c>
      <c r="AV203" s="318">
        <v>15000000</v>
      </c>
      <c r="AW203" s="318">
        <v>-15000000</v>
      </c>
      <c r="AX203" s="319">
        <v>0</v>
      </c>
      <c r="AY203" s="318">
        <v>15000000</v>
      </c>
      <c r="AZ203" s="319">
        <v>0</v>
      </c>
      <c r="BA203" s="319">
        <v>0</v>
      </c>
      <c r="BB203" s="319">
        <v>0</v>
      </c>
    </row>
    <row r="204" spans="1:54" ht="15" customHeight="1" x14ac:dyDescent="0.25">
      <c r="A204" s="1603" t="s">
        <v>120</v>
      </c>
      <c r="B204" s="1583"/>
      <c r="C204" s="1603" t="s">
        <v>355</v>
      </c>
      <c r="D204" s="1583"/>
      <c r="E204" s="1603" t="s">
        <v>357</v>
      </c>
      <c r="F204" s="1583"/>
      <c r="G204" s="1603" t="s">
        <v>312</v>
      </c>
      <c r="H204" s="1583"/>
      <c r="I204" s="1603" t="s">
        <v>313</v>
      </c>
      <c r="J204" s="1583"/>
      <c r="K204" s="1583"/>
      <c r="L204" s="1603"/>
      <c r="M204" s="1583"/>
      <c r="N204" s="1583"/>
      <c r="O204" s="1603"/>
      <c r="P204" s="1583"/>
      <c r="Q204" s="1603"/>
      <c r="R204" s="1583"/>
      <c r="S204" s="1605" t="s">
        <v>270</v>
      </c>
      <c r="T204" s="1583"/>
      <c r="U204" s="1583"/>
      <c r="V204" s="1583"/>
      <c r="W204" s="1583"/>
      <c r="X204" s="1583"/>
      <c r="Y204" s="1583"/>
      <c r="Z204" s="1583"/>
      <c r="AA204" s="1603" t="s">
        <v>306</v>
      </c>
      <c r="AB204" s="1583"/>
      <c r="AC204" s="1583"/>
      <c r="AD204" s="1583"/>
      <c r="AE204" s="1583"/>
      <c r="AF204" s="1603" t="s">
        <v>307</v>
      </c>
      <c r="AG204" s="1583"/>
      <c r="AH204" s="1583"/>
      <c r="AI204" s="317" t="s">
        <v>86</v>
      </c>
      <c r="AJ204" s="1604" t="s">
        <v>308</v>
      </c>
      <c r="AK204" s="1583"/>
      <c r="AL204" s="1583"/>
      <c r="AM204" s="1583"/>
      <c r="AN204" s="1583"/>
      <c r="AO204" s="1583"/>
      <c r="AP204" s="318">
        <v>1018783856</v>
      </c>
      <c r="AQ204" s="318">
        <v>100000000</v>
      </c>
      <c r="AR204" s="318">
        <v>87603736</v>
      </c>
      <c r="AS204" s="319">
        <v>0</v>
      </c>
      <c r="AT204" s="318">
        <v>133020553.63</v>
      </c>
      <c r="AU204" s="318">
        <v>-33020553.629999999</v>
      </c>
      <c r="AV204" s="318">
        <v>448036329.63</v>
      </c>
      <c r="AW204" s="318">
        <v>-315015776</v>
      </c>
      <c r="AX204" s="318">
        <v>231524335</v>
      </c>
      <c r="AY204" s="318">
        <v>216511994.63</v>
      </c>
      <c r="AZ204" s="318">
        <v>231524335</v>
      </c>
      <c r="BA204" s="319">
        <v>0</v>
      </c>
      <c r="BB204" s="319">
        <v>0</v>
      </c>
    </row>
    <row r="205" spans="1:54" x14ac:dyDescent="0.25">
      <c r="A205" s="1603" t="s">
        <v>120</v>
      </c>
      <c r="B205" s="1583"/>
      <c r="C205" s="1603" t="s">
        <v>355</v>
      </c>
      <c r="D205" s="1583"/>
      <c r="E205" s="1603" t="s">
        <v>357</v>
      </c>
      <c r="F205" s="1583"/>
      <c r="G205" s="1603" t="s">
        <v>312</v>
      </c>
      <c r="H205" s="1583"/>
      <c r="I205" s="1603" t="s">
        <v>313</v>
      </c>
      <c r="J205" s="1583"/>
      <c r="K205" s="1583"/>
      <c r="L205" s="1603"/>
      <c r="M205" s="1583"/>
      <c r="N205" s="1583"/>
      <c r="O205" s="1603"/>
      <c r="P205" s="1583"/>
      <c r="Q205" s="1603"/>
      <c r="R205" s="1583"/>
      <c r="S205" s="1605" t="s">
        <v>270</v>
      </c>
      <c r="T205" s="1583"/>
      <c r="U205" s="1583"/>
      <c r="V205" s="1583"/>
      <c r="W205" s="1583"/>
      <c r="X205" s="1583"/>
      <c r="Y205" s="1583"/>
      <c r="Z205" s="1583"/>
      <c r="AA205" s="1603" t="s">
        <v>306</v>
      </c>
      <c r="AB205" s="1583"/>
      <c r="AC205" s="1583"/>
      <c r="AD205" s="1583"/>
      <c r="AE205" s="1583"/>
      <c r="AF205" s="1603" t="s">
        <v>307</v>
      </c>
      <c r="AG205" s="1583"/>
      <c r="AH205" s="1583"/>
      <c r="AI205" s="317" t="s">
        <v>319</v>
      </c>
      <c r="AJ205" s="1604" t="s">
        <v>455</v>
      </c>
      <c r="AK205" s="1583"/>
      <c r="AL205" s="1583"/>
      <c r="AM205" s="1583"/>
      <c r="AN205" s="1583"/>
      <c r="AO205" s="1583"/>
      <c r="AP205" s="318">
        <v>2815325822</v>
      </c>
      <c r="AQ205" s="319">
        <v>0</v>
      </c>
      <c r="AR205" s="318">
        <v>1779225822</v>
      </c>
      <c r="AS205" s="319">
        <v>0</v>
      </c>
      <c r="AT205" s="319">
        <v>0</v>
      </c>
      <c r="AU205" s="319">
        <v>0</v>
      </c>
      <c r="AV205" s="318">
        <v>15000000</v>
      </c>
      <c r="AW205" s="318">
        <v>-15000000</v>
      </c>
      <c r="AX205" s="319">
        <v>0</v>
      </c>
      <c r="AY205" s="318">
        <v>15000000</v>
      </c>
      <c r="AZ205" s="319">
        <v>0</v>
      </c>
      <c r="BA205" s="319">
        <v>0</v>
      </c>
      <c r="BB205" s="319">
        <v>0</v>
      </c>
    </row>
    <row r="206" spans="1:54" ht="15" customHeight="1" x14ac:dyDescent="0.25">
      <c r="A206" s="1603" t="s">
        <v>120</v>
      </c>
      <c r="B206" s="1583"/>
      <c r="C206" s="1603" t="s">
        <v>355</v>
      </c>
      <c r="D206" s="1583"/>
      <c r="E206" s="1603" t="s">
        <v>357</v>
      </c>
      <c r="F206" s="1583"/>
      <c r="G206" s="1603" t="s">
        <v>312</v>
      </c>
      <c r="H206" s="1583"/>
      <c r="I206" s="1603" t="s">
        <v>313</v>
      </c>
      <c r="J206" s="1583"/>
      <c r="K206" s="1583"/>
      <c r="L206" s="1603" t="s">
        <v>315</v>
      </c>
      <c r="M206" s="1583"/>
      <c r="N206" s="1583"/>
      <c r="O206" s="1603"/>
      <c r="P206" s="1583"/>
      <c r="Q206" s="1603"/>
      <c r="R206" s="1583"/>
      <c r="S206" s="1605" t="s">
        <v>359</v>
      </c>
      <c r="T206" s="1583"/>
      <c r="U206" s="1583"/>
      <c r="V206" s="1583"/>
      <c r="W206" s="1583"/>
      <c r="X206" s="1583"/>
      <c r="Y206" s="1583"/>
      <c r="Z206" s="1583"/>
      <c r="AA206" s="1603" t="s">
        <v>306</v>
      </c>
      <c r="AB206" s="1583"/>
      <c r="AC206" s="1583"/>
      <c r="AD206" s="1583"/>
      <c r="AE206" s="1583"/>
      <c r="AF206" s="1603" t="s">
        <v>307</v>
      </c>
      <c r="AG206" s="1583"/>
      <c r="AH206" s="1583"/>
      <c r="AI206" s="317" t="s">
        <v>86</v>
      </c>
      <c r="AJ206" s="1604" t="s">
        <v>308</v>
      </c>
      <c r="AK206" s="1583"/>
      <c r="AL206" s="1583"/>
      <c r="AM206" s="1583"/>
      <c r="AN206" s="1583"/>
      <c r="AO206" s="1583"/>
      <c r="AP206" s="318">
        <v>1018783856</v>
      </c>
      <c r="AQ206" s="318">
        <v>100000000</v>
      </c>
      <c r="AR206" s="318">
        <v>87603736</v>
      </c>
      <c r="AS206" s="319">
        <v>0</v>
      </c>
      <c r="AT206" s="318">
        <v>133020553.63</v>
      </c>
      <c r="AU206" s="318">
        <v>-33020553.629999999</v>
      </c>
      <c r="AV206" s="318">
        <v>448036329.63</v>
      </c>
      <c r="AW206" s="318">
        <v>-315015776</v>
      </c>
      <c r="AX206" s="318">
        <v>231524335</v>
      </c>
      <c r="AY206" s="318">
        <v>216511994.63</v>
      </c>
      <c r="AZ206" s="318">
        <v>231524335</v>
      </c>
      <c r="BA206" s="319">
        <v>0</v>
      </c>
      <c r="BB206" s="319">
        <v>0</v>
      </c>
    </row>
    <row r="207" spans="1:54" x14ac:dyDescent="0.25">
      <c r="A207" s="1608" t="s">
        <v>120</v>
      </c>
      <c r="B207" s="1583"/>
      <c r="C207" s="1608" t="s">
        <v>355</v>
      </c>
      <c r="D207" s="1583"/>
      <c r="E207" s="1608" t="s">
        <v>357</v>
      </c>
      <c r="F207" s="1583"/>
      <c r="G207" s="1608" t="s">
        <v>312</v>
      </c>
      <c r="H207" s="1583"/>
      <c r="I207" s="1608" t="s">
        <v>313</v>
      </c>
      <c r="J207" s="1583"/>
      <c r="K207" s="1583"/>
      <c r="L207" s="1608" t="s">
        <v>315</v>
      </c>
      <c r="M207" s="1583"/>
      <c r="N207" s="1583"/>
      <c r="O207" s="1608" t="s">
        <v>312</v>
      </c>
      <c r="P207" s="1583"/>
      <c r="Q207" s="1608"/>
      <c r="R207" s="1583"/>
      <c r="S207" s="1609" t="s">
        <v>365</v>
      </c>
      <c r="T207" s="1583"/>
      <c r="U207" s="1583"/>
      <c r="V207" s="1583"/>
      <c r="W207" s="1583"/>
      <c r="X207" s="1583"/>
      <c r="Y207" s="1583"/>
      <c r="Z207" s="1583"/>
      <c r="AA207" s="1608" t="s">
        <v>306</v>
      </c>
      <c r="AB207" s="1583"/>
      <c r="AC207" s="1583"/>
      <c r="AD207" s="1583"/>
      <c r="AE207" s="1583"/>
      <c r="AF207" s="1608" t="s">
        <v>307</v>
      </c>
      <c r="AG207" s="1583"/>
      <c r="AH207" s="1583"/>
      <c r="AI207" s="320" t="s">
        <v>86</v>
      </c>
      <c r="AJ207" s="1610" t="s">
        <v>308</v>
      </c>
      <c r="AK207" s="1583"/>
      <c r="AL207" s="1583"/>
      <c r="AM207" s="1583"/>
      <c r="AN207" s="1583"/>
      <c r="AO207" s="1583"/>
      <c r="AP207" s="321">
        <v>90000000</v>
      </c>
      <c r="AQ207" s="322">
        <v>0</v>
      </c>
      <c r="AR207" s="321">
        <v>60000000</v>
      </c>
      <c r="AS207" s="322">
        <v>0</v>
      </c>
      <c r="AT207" s="321">
        <v>30000000</v>
      </c>
      <c r="AU207" s="321">
        <v>-30000000</v>
      </c>
      <c r="AV207" s="321">
        <v>30000000</v>
      </c>
      <c r="AW207" s="322">
        <v>0</v>
      </c>
      <c r="AX207" s="322">
        <v>0</v>
      </c>
      <c r="AY207" s="321">
        <v>30000000</v>
      </c>
      <c r="AZ207" s="322">
        <v>0</v>
      </c>
      <c r="BA207" s="322">
        <v>0</v>
      </c>
      <c r="BB207" s="322">
        <v>0</v>
      </c>
    </row>
    <row r="208" spans="1:54" x14ac:dyDescent="0.25">
      <c r="A208" s="1608" t="s">
        <v>120</v>
      </c>
      <c r="B208" s="1583"/>
      <c r="C208" s="1608" t="s">
        <v>355</v>
      </c>
      <c r="D208" s="1583"/>
      <c r="E208" s="1608" t="s">
        <v>357</v>
      </c>
      <c r="F208" s="1583"/>
      <c r="G208" s="1608" t="s">
        <v>312</v>
      </c>
      <c r="H208" s="1583"/>
      <c r="I208" s="1608" t="s">
        <v>313</v>
      </c>
      <c r="J208" s="1583"/>
      <c r="K208" s="1583"/>
      <c r="L208" s="1608" t="s">
        <v>315</v>
      </c>
      <c r="M208" s="1583"/>
      <c r="N208" s="1583"/>
      <c r="O208" s="1608" t="s">
        <v>315</v>
      </c>
      <c r="P208" s="1583"/>
      <c r="Q208" s="1608"/>
      <c r="R208" s="1583"/>
      <c r="S208" s="1609" t="s">
        <v>360</v>
      </c>
      <c r="T208" s="1583"/>
      <c r="U208" s="1583"/>
      <c r="V208" s="1583"/>
      <c r="W208" s="1583"/>
      <c r="X208" s="1583"/>
      <c r="Y208" s="1583"/>
      <c r="Z208" s="1583"/>
      <c r="AA208" s="1608" t="s">
        <v>306</v>
      </c>
      <c r="AB208" s="1583"/>
      <c r="AC208" s="1583"/>
      <c r="AD208" s="1583"/>
      <c r="AE208" s="1583"/>
      <c r="AF208" s="1608" t="s">
        <v>307</v>
      </c>
      <c r="AG208" s="1583"/>
      <c r="AH208" s="1583"/>
      <c r="AI208" s="320" t="s">
        <v>86</v>
      </c>
      <c r="AJ208" s="1610" t="s">
        <v>308</v>
      </c>
      <c r="AK208" s="1583"/>
      <c r="AL208" s="1583"/>
      <c r="AM208" s="1583"/>
      <c r="AN208" s="1583"/>
      <c r="AO208" s="1583"/>
      <c r="AP208" s="321">
        <v>105000000</v>
      </c>
      <c r="AQ208" s="322">
        <v>0</v>
      </c>
      <c r="AR208" s="322">
        <v>0</v>
      </c>
      <c r="AS208" s="322">
        <v>0</v>
      </c>
      <c r="AT208" s="322">
        <v>0</v>
      </c>
      <c r="AU208" s="322">
        <v>0</v>
      </c>
      <c r="AV208" s="321">
        <v>78093373</v>
      </c>
      <c r="AW208" s="321">
        <v>-78093373</v>
      </c>
      <c r="AX208" s="322">
        <v>0</v>
      </c>
      <c r="AY208" s="321">
        <v>78093373</v>
      </c>
      <c r="AZ208" s="322">
        <v>0</v>
      </c>
      <c r="BA208" s="322">
        <v>0</v>
      </c>
      <c r="BB208" s="322">
        <v>0</v>
      </c>
    </row>
    <row r="209" spans="1:54" x14ac:dyDescent="0.25">
      <c r="A209" s="1608" t="s">
        <v>120</v>
      </c>
      <c r="B209" s="1583"/>
      <c r="C209" s="1608" t="s">
        <v>355</v>
      </c>
      <c r="D209" s="1583"/>
      <c r="E209" s="1608" t="s">
        <v>357</v>
      </c>
      <c r="F209" s="1583"/>
      <c r="G209" s="1608" t="s">
        <v>312</v>
      </c>
      <c r="H209" s="1583"/>
      <c r="I209" s="1608" t="s">
        <v>313</v>
      </c>
      <c r="J209" s="1583"/>
      <c r="K209" s="1583"/>
      <c r="L209" s="1608" t="s">
        <v>315</v>
      </c>
      <c r="M209" s="1583"/>
      <c r="N209" s="1583"/>
      <c r="O209" s="1608" t="s">
        <v>322</v>
      </c>
      <c r="P209" s="1583"/>
      <c r="Q209" s="1608"/>
      <c r="R209" s="1583"/>
      <c r="S209" s="1609" t="s">
        <v>361</v>
      </c>
      <c r="T209" s="1583"/>
      <c r="U209" s="1583"/>
      <c r="V209" s="1583"/>
      <c r="W209" s="1583"/>
      <c r="X209" s="1583"/>
      <c r="Y209" s="1583"/>
      <c r="Z209" s="1583"/>
      <c r="AA209" s="1608" t="s">
        <v>306</v>
      </c>
      <c r="AB209" s="1583"/>
      <c r="AC209" s="1583"/>
      <c r="AD209" s="1583"/>
      <c r="AE209" s="1583"/>
      <c r="AF209" s="1608" t="s">
        <v>307</v>
      </c>
      <c r="AG209" s="1583"/>
      <c r="AH209" s="1583"/>
      <c r="AI209" s="320" t="s">
        <v>86</v>
      </c>
      <c r="AJ209" s="1610" t="s">
        <v>308</v>
      </c>
      <c r="AK209" s="1583"/>
      <c r="AL209" s="1583"/>
      <c r="AM209" s="1583"/>
      <c r="AN209" s="1583"/>
      <c r="AO209" s="1583"/>
      <c r="AP209" s="321">
        <v>341600000</v>
      </c>
      <c r="AQ209" s="322">
        <v>0</v>
      </c>
      <c r="AR209" s="322">
        <v>0</v>
      </c>
      <c r="AS209" s="322">
        <v>0</v>
      </c>
      <c r="AT209" s="322">
        <v>0</v>
      </c>
      <c r="AU209" s="322">
        <v>0</v>
      </c>
      <c r="AV209" s="321">
        <v>114234217</v>
      </c>
      <c r="AW209" s="321">
        <v>-114234217</v>
      </c>
      <c r="AX209" s="321">
        <v>113161304</v>
      </c>
      <c r="AY209" s="321">
        <v>1072913</v>
      </c>
      <c r="AZ209" s="321">
        <v>113161304</v>
      </c>
      <c r="BA209" s="322">
        <v>0</v>
      </c>
      <c r="BB209" s="322">
        <v>0</v>
      </c>
    </row>
    <row r="210" spans="1:54" x14ac:dyDescent="0.25">
      <c r="A210" s="1608" t="s">
        <v>120</v>
      </c>
      <c r="B210" s="1583"/>
      <c r="C210" s="1608" t="s">
        <v>355</v>
      </c>
      <c r="D210" s="1583"/>
      <c r="E210" s="1608" t="s">
        <v>357</v>
      </c>
      <c r="F210" s="1583"/>
      <c r="G210" s="1608" t="s">
        <v>312</v>
      </c>
      <c r="H210" s="1583"/>
      <c r="I210" s="1608" t="s">
        <v>313</v>
      </c>
      <c r="J210" s="1583"/>
      <c r="K210" s="1583"/>
      <c r="L210" s="1608" t="s">
        <v>315</v>
      </c>
      <c r="M210" s="1583"/>
      <c r="N210" s="1583"/>
      <c r="O210" s="1608" t="s">
        <v>316</v>
      </c>
      <c r="P210" s="1583"/>
      <c r="Q210" s="1608"/>
      <c r="R210" s="1583"/>
      <c r="S210" s="1609" t="s">
        <v>105</v>
      </c>
      <c r="T210" s="1583"/>
      <c r="U210" s="1583"/>
      <c r="V210" s="1583"/>
      <c r="W210" s="1583"/>
      <c r="X210" s="1583"/>
      <c r="Y210" s="1583"/>
      <c r="Z210" s="1583"/>
      <c r="AA210" s="1608" t="s">
        <v>306</v>
      </c>
      <c r="AB210" s="1583"/>
      <c r="AC210" s="1583"/>
      <c r="AD210" s="1583"/>
      <c r="AE210" s="1583"/>
      <c r="AF210" s="1608" t="s">
        <v>307</v>
      </c>
      <c r="AG210" s="1583"/>
      <c r="AH210" s="1583"/>
      <c r="AI210" s="320" t="s">
        <v>86</v>
      </c>
      <c r="AJ210" s="1610" t="s">
        <v>308</v>
      </c>
      <c r="AK210" s="1583"/>
      <c r="AL210" s="1583"/>
      <c r="AM210" s="1583"/>
      <c r="AN210" s="1583"/>
      <c r="AO210" s="1583"/>
      <c r="AP210" s="321">
        <v>294400000</v>
      </c>
      <c r="AQ210" s="322">
        <v>0</v>
      </c>
      <c r="AR210" s="322">
        <v>0</v>
      </c>
      <c r="AS210" s="322">
        <v>0</v>
      </c>
      <c r="AT210" s="321">
        <v>22229816</v>
      </c>
      <c r="AU210" s="321">
        <v>-22229816</v>
      </c>
      <c r="AV210" s="321">
        <v>144918002</v>
      </c>
      <c r="AW210" s="321">
        <v>-122688186</v>
      </c>
      <c r="AX210" s="321">
        <v>118363031</v>
      </c>
      <c r="AY210" s="321">
        <v>26554971</v>
      </c>
      <c r="AZ210" s="321">
        <v>118363031</v>
      </c>
      <c r="BA210" s="322">
        <v>0</v>
      </c>
      <c r="BB210" s="322">
        <v>0</v>
      </c>
    </row>
    <row r="211" spans="1:54" ht="15" customHeight="1" x14ac:dyDescent="0.25">
      <c r="A211" s="1608" t="s">
        <v>120</v>
      </c>
      <c r="B211" s="1583"/>
      <c r="C211" s="1608" t="s">
        <v>355</v>
      </c>
      <c r="D211" s="1583"/>
      <c r="E211" s="1608" t="s">
        <v>357</v>
      </c>
      <c r="F211" s="1583"/>
      <c r="G211" s="1608" t="s">
        <v>312</v>
      </c>
      <c r="H211" s="1583"/>
      <c r="I211" s="1608" t="s">
        <v>313</v>
      </c>
      <c r="J211" s="1583"/>
      <c r="K211" s="1583"/>
      <c r="L211" s="1608" t="s">
        <v>315</v>
      </c>
      <c r="M211" s="1583"/>
      <c r="N211" s="1583"/>
      <c r="O211" s="1608" t="s">
        <v>325</v>
      </c>
      <c r="P211" s="1583"/>
      <c r="Q211" s="1608"/>
      <c r="R211" s="1583"/>
      <c r="S211" s="1609" t="s">
        <v>362</v>
      </c>
      <c r="T211" s="1583"/>
      <c r="U211" s="1583"/>
      <c r="V211" s="1583"/>
      <c r="W211" s="1583"/>
      <c r="X211" s="1583"/>
      <c r="Y211" s="1583"/>
      <c r="Z211" s="1583"/>
      <c r="AA211" s="1608" t="s">
        <v>306</v>
      </c>
      <c r="AB211" s="1583"/>
      <c r="AC211" s="1583"/>
      <c r="AD211" s="1583"/>
      <c r="AE211" s="1583"/>
      <c r="AF211" s="1608" t="s">
        <v>307</v>
      </c>
      <c r="AG211" s="1583"/>
      <c r="AH211" s="1583"/>
      <c r="AI211" s="320" t="s">
        <v>86</v>
      </c>
      <c r="AJ211" s="1610" t="s">
        <v>308</v>
      </c>
      <c r="AK211" s="1583"/>
      <c r="AL211" s="1583"/>
      <c r="AM211" s="1583"/>
      <c r="AN211" s="1583"/>
      <c r="AO211" s="1583"/>
      <c r="AP211" s="321">
        <v>60180120</v>
      </c>
      <c r="AQ211" s="322">
        <v>0</v>
      </c>
      <c r="AR211" s="322">
        <v>0</v>
      </c>
      <c r="AS211" s="322">
        <v>0</v>
      </c>
      <c r="AT211" s="322">
        <v>0</v>
      </c>
      <c r="AU211" s="322">
        <v>0</v>
      </c>
      <c r="AV211" s="322">
        <v>0</v>
      </c>
      <c r="AW211" s="322">
        <v>0</v>
      </c>
      <c r="AX211" s="322">
        <v>0</v>
      </c>
      <c r="AY211" s="322">
        <v>0</v>
      </c>
      <c r="AZ211" s="322">
        <v>0</v>
      </c>
      <c r="BA211" s="322">
        <v>0</v>
      </c>
      <c r="BB211" s="322">
        <v>0</v>
      </c>
    </row>
    <row r="212" spans="1:54" ht="15" customHeight="1" x14ac:dyDescent="0.25">
      <c r="A212" s="1608" t="s">
        <v>120</v>
      </c>
      <c r="B212" s="1583"/>
      <c r="C212" s="1608" t="s">
        <v>355</v>
      </c>
      <c r="D212" s="1583"/>
      <c r="E212" s="1608" t="s">
        <v>357</v>
      </c>
      <c r="F212" s="1583"/>
      <c r="G212" s="1608" t="s">
        <v>312</v>
      </c>
      <c r="H212" s="1583"/>
      <c r="I212" s="1608" t="s">
        <v>313</v>
      </c>
      <c r="J212" s="1583"/>
      <c r="K212" s="1583"/>
      <c r="L212" s="1608" t="s">
        <v>315</v>
      </c>
      <c r="M212" s="1583"/>
      <c r="N212" s="1583"/>
      <c r="O212" s="1608" t="s">
        <v>326</v>
      </c>
      <c r="P212" s="1583"/>
      <c r="Q212" s="1608"/>
      <c r="R212" s="1583"/>
      <c r="S212" s="1609" t="s">
        <v>368</v>
      </c>
      <c r="T212" s="1583"/>
      <c r="U212" s="1583"/>
      <c r="V212" s="1583"/>
      <c r="W212" s="1583"/>
      <c r="X212" s="1583"/>
      <c r="Y212" s="1583"/>
      <c r="Z212" s="1583"/>
      <c r="AA212" s="1608" t="s">
        <v>306</v>
      </c>
      <c r="AB212" s="1583"/>
      <c r="AC212" s="1583"/>
      <c r="AD212" s="1583"/>
      <c r="AE212" s="1583"/>
      <c r="AF212" s="1608" t="s">
        <v>307</v>
      </c>
      <c r="AG212" s="1583"/>
      <c r="AH212" s="1583"/>
      <c r="AI212" s="320" t="s">
        <v>86</v>
      </c>
      <c r="AJ212" s="1610" t="s">
        <v>308</v>
      </c>
      <c r="AK212" s="1583"/>
      <c r="AL212" s="1583"/>
      <c r="AM212" s="1583"/>
      <c r="AN212" s="1583"/>
      <c r="AO212" s="1583"/>
      <c r="AP212" s="321">
        <v>27603736</v>
      </c>
      <c r="AQ212" s="322">
        <v>0</v>
      </c>
      <c r="AR212" s="321">
        <v>27603736</v>
      </c>
      <c r="AS212" s="322">
        <v>0</v>
      </c>
      <c r="AT212" s="322">
        <v>0</v>
      </c>
      <c r="AU212" s="322">
        <v>0</v>
      </c>
      <c r="AV212" s="322">
        <v>0</v>
      </c>
      <c r="AW212" s="322">
        <v>0</v>
      </c>
      <c r="AX212" s="322">
        <v>0</v>
      </c>
      <c r="AY212" s="322">
        <v>0</v>
      </c>
      <c r="AZ212" s="322">
        <v>0</v>
      </c>
      <c r="BA212" s="322">
        <v>0</v>
      </c>
      <c r="BB212" s="322">
        <v>0</v>
      </c>
    </row>
    <row r="213" spans="1:54" x14ac:dyDescent="0.25">
      <c r="A213" s="1608" t="s">
        <v>120</v>
      </c>
      <c r="B213" s="1583"/>
      <c r="C213" s="1608" t="s">
        <v>355</v>
      </c>
      <c r="D213" s="1583"/>
      <c r="E213" s="1608" t="s">
        <v>357</v>
      </c>
      <c r="F213" s="1583"/>
      <c r="G213" s="1608" t="s">
        <v>312</v>
      </c>
      <c r="H213" s="1583"/>
      <c r="I213" s="1608" t="s">
        <v>313</v>
      </c>
      <c r="J213" s="1583"/>
      <c r="K213" s="1583"/>
      <c r="L213" s="1608" t="s">
        <v>315</v>
      </c>
      <c r="M213" s="1583"/>
      <c r="N213" s="1583"/>
      <c r="O213" s="1608" t="s">
        <v>327</v>
      </c>
      <c r="P213" s="1583"/>
      <c r="Q213" s="1608"/>
      <c r="R213" s="1583"/>
      <c r="S213" s="1609" t="s">
        <v>686</v>
      </c>
      <c r="T213" s="1583"/>
      <c r="U213" s="1583"/>
      <c r="V213" s="1583"/>
      <c r="W213" s="1583"/>
      <c r="X213" s="1583"/>
      <c r="Y213" s="1583"/>
      <c r="Z213" s="1583"/>
      <c r="AA213" s="1608" t="s">
        <v>306</v>
      </c>
      <c r="AB213" s="1583"/>
      <c r="AC213" s="1583"/>
      <c r="AD213" s="1583"/>
      <c r="AE213" s="1583"/>
      <c r="AF213" s="1608" t="s">
        <v>307</v>
      </c>
      <c r="AG213" s="1583"/>
      <c r="AH213" s="1583"/>
      <c r="AI213" s="320" t="s">
        <v>86</v>
      </c>
      <c r="AJ213" s="1610" t="s">
        <v>308</v>
      </c>
      <c r="AK213" s="1583"/>
      <c r="AL213" s="1583"/>
      <c r="AM213" s="1583"/>
      <c r="AN213" s="1583"/>
      <c r="AO213" s="1583"/>
      <c r="AP213" s="321">
        <v>100000000</v>
      </c>
      <c r="AQ213" s="321">
        <v>100000000</v>
      </c>
      <c r="AR213" s="322">
        <v>0</v>
      </c>
      <c r="AS213" s="322">
        <v>0</v>
      </c>
      <c r="AT213" s="321">
        <v>80790737.629999995</v>
      </c>
      <c r="AU213" s="321">
        <v>19209262.370000001</v>
      </c>
      <c r="AV213" s="321">
        <v>80790737.629999995</v>
      </c>
      <c r="AW213" s="322">
        <v>0</v>
      </c>
      <c r="AX213" s="322">
        <v>0</v>
      </c>
      <c r="AY213" s="321">
        <v>80790737.629999995</v>
      </c>
      <c r="AZ213" s="322">
        <v>0</v>
      </c>
      <c r="BA213" s="322">
        <v>0</v>
      </c>
      <c r="BB213" s="322">
        <v>0</v>
      </c>
    </row>
    <row r="214" spans="1:54" ht="15" customHeight="1" x14ac:dyDescent="0.25">
      <c r="A214" s="1608" t="s">
        <v>120</v>
      </c>
      <c r="B214" s="1583"/>
      <c r="C214" s="1608" t="s">
        <v>355</v>
      </c>
      <c r="D214" s="1583"/>
      <c r="E214" s="1608" t="s">
        <v>357</v>
      </c>
      <c r="F214" s="1583"/>
      <c r="G214" s="1608" t="s">
        <v>312</v>
      </c>
      <c r="H214" s="1583"/>
      <c r="I214" s="1608" t="s">
        <v>313</v>
      </c>
      <c r="J214" s="1583"/>
      <c r="K214" s="1583"/>
      <c r="L214" s="1608" t="s">
        <v>315</v>
      </c>
      <c r="M214" s="1583"/>
      <c r="N214" s="1583"/>
      <c r="O214" s="1608" t="s">
        <v>101</v>
      </c>
      <c r="P214" s="1583"/>
      <c r="Q214" s="1608"/>
      <c r="R214" s="1583"/>
      <c r="S214" s="1609" t="s">
        <v>363</v>
      </c>
      <c r="T214" s="1583"/>
      <c r="U214" s="1583"/>
      <c r="V214" s="1583"/>
      <c r="W214" s="1583"/>
      <c r="X214" s="1583"/>
      <c r="Y214" s="1583"/>
      <c r="Z214" s="1583"/>
      <c r="AA214" s="1608" t="s">
        <v>306</v>
      </c>
      <c r="AB214" s="1583"/>
      <c r="AC214" s="1583"/>
      <c r="AD214" s="1583"/>
      <c r="AE214" s="1583"/>
      <c r="AF214" s="1608" t="s">
        <v>307</v>
      </c>
      <c r="AG214" s="1583"/>
      <c r="AH214" s="1583"/>
      <c r="AI214" s="320" t="s">
        <v>86</v>
      </c>
      <c r="AJ214" s="1610" t="s">
        <v>308</v>
      </c>
      <c r="AK214" s="1583"/>
      <c r="AL214" s="1583"/>
      <c r="AM214" s="1583"/>
      <c r="AN214" s="1583"/>
      <c r="AO214" s="1583"/>
      <c r="AP214" s="322">
        <v>0</v>
      </c>
      <c r="AQ214" s="322">
        <v>0</v>
      </c>
      <c r="AR214" s="322">
        <v>0</v>
      </c>
      <c r="AS214" s="322">
        <v>0</v>
      </c>
      <c r="AT214" s="322">
        <v>0</v>
      </c>
      <c r="AU214" s="322">
        <v>0</v>
      </c>
      <c r="AV214" s="322">
        <v>0</v>
      </c>
      <c r="AW214" s="322">
        <v>0</v>
      </c>
      <c r="AX214" s="322">
        <v>0</v>
      </c>
      <c r="AY214" s="322">
        <v>0</v>
      </c>
      <c r="AZ214" s="322">
        <v>0</v>
      </c>
      <c r="BA214" s="322">
        <v>0</v>
      </c>
      <c r="BB214" s="322">
        <v>0</v>
      </c>
    </row>
    <row r="215" spans="1:54" x14ac:dyDescent="0.25">
      <c r="A215" s="1603" t="s">
        <v>120</v>
      </c>
      <c r="B215" s="1583"/>
      <c r="C215" s="1603" t="s">
        <v>355</v>
      </c>
      <c r="D215" s="1583"/>
      <c r="E215" s="1603" t="s">
        <v>357</v>
      </c>
      <c r="F215" s="1583"/>
      <c r="G215" s="1603" t="s">
        <v>312</v>
      </c>
      <c r="H215" s="1583"/>
      <c r="I215" s="1603" t="s">
        <v>313</v>
      </c>
      <c r="J215" s="1583"/>
      <c r="K215" s="1583"/>
      <c r="L215" s="1603" t="s">
        <v>322</v>
      </c>
      <c r="M215" s="1583"/>
      <c r="N215" s="1583"/>
      <c r="O215" s="1603"/>
      <c r="P215" s="1583"/>
      <c r="Q215" s="1603"/>
      <c r="R215" s="1583"/>
      <c r="S215" s="1605" t="s">
        <v>456</v>
      </c>
      <c r="T215" s="1583"/>
      <c r="U215" s="1583"/>
      <c r="V215" s="1583"/>
      <c r="W215" s="1583"/>
      <c r="X215" s="1583"/>
      <c r="Y215" s="1583"/>
      <c r="Z215" s="1583"/>
      <c r="AA215" s="1603" t="s">
        <v>306</v>
      </c>
      <c r="AB215" s="1583"/>
      <c r="AC215" s="1583"/>
      <c r="AD215" s="1583"/>
      <c r="AE215" s="1583"/>
      <c r="AF215" s="1603" t="s">
        <v>307</v>
      </c>
      <c r="AG215" s="1583"/>
      <c r="AH215" s="1583"/>
      <c r="AI215" s="317" t="s">
        <v>319</v>
      </c>
      <c r="AJ215" s="1604" t="s">
        <v>455</v>
      </c>
      <c r="AK215" s="1583"/>
      <c r="AL215" s="1583"/>
      <c r="AM215" s="1583"/>
      <c r="AN215" s="1583"/>
      <c r="AO215" s="1583"/>
      <c r="AP215" s="318">
        <v>2815325822</v>
      </c>
      <c r="AQ215" s="319">
        <v>0</v>
      </c>
      <c r="AR215" s="318">
        <v>1779225822</v>
      </c>
      <c r="AS215" s="319">
        <v>0</v>
      </c>
      <c r="AT215" s="319">
        <v>0</v>
      </c>
      <c r="AU215" s="319">
        <v>0</v>
      </c>
      <c r="AV215" s="318">
        <v>15000000</v>
      </c>
      <c r="AW215" s="318">
        <v>-15000000</v>
      </c>
      <c r="AX215" s="319">
        <v>0</v>
      </c>
      <c r="AY215" s="318">
        <v>15000000</v>
      </c>
      <c r="AZ215" s="319">
        <v>0</v>
      </c>
      <c r="BA215" s="319">
        <v>0</v>
      </c>
      <c r="BB215" s="319">
        <v>0</v>
      </c>
    </row>
    <row r="216" spans="1:54" x14ac:dyDescent="0.25">
      <c r="A216" s="1608" t="s">
        <v>120</v>
      </c>
      <c r="B216" s="1583"/>
      <c r="C216" s="1608" t="s">
        <v>355</v>
      </c>
      <c r="D216" s="1583"/>
      <c r="E216" s="1608" t="s">
        <v>357</v>
      </c>
      <c r="F216" s="1583"/>
      <c r="G216" s="1608" t="s">
        <v>312</v>
      </c>
      <c r="H216" s="1583"/>
      <c r="I216" s="1608" t="s">
        <v>313</v>
      </c>
      <c r="J216" s="1583"/>
      <c r="K216" s="1583"/>
      <c r="L216" s="1608" t="s">
        <v>322</v>
      </c>
      <c r="M216" s="1583"/>
      <c r="N216" s="1583"/>
      <c r="O216" s="1608" t="s">
        <v>312</v>
      </c>
      <c r="P216" s="1583"/>
      <c r="Q216" s="1608"/>
      <c r="R216" s="1583"/>
      <c r="S216" s="1609" t="s">
        <v>365</v>
      </c>
      <c r="T216" s="1583"/>
      <c r="U216" s="1583"/>
      <c r="V216" s="1583"/>
      <c r="W216" s="1583"/>
      <c r="X216" s="1583"/>
      <c r="Y216" s="1583"/>
      <c r="Z216" s="1583"/>
      <c r="AA216" s="1608" t="s">
        <v>306</v>
      </c>
      <c r="AB216" s="1583"/>
      <c r="AC216" s="1583"/>
      <c r="AD216" s="1583"/>
      <c r="AE216" s="1583"/>
      <c r="AF216" s="1608" t="s">
        <v>307</v>
      </c>
      <c r="AG216" s="1583"/>
      <c r="AH216" s="1583"/>
      <c r="AI216" s="320" t="s">
        <v>319</v>
      </c>
      <c r="AJ216" s="1610" t="s">
        <v>455</v>
      </c>
      <c r="AK216" s="1583"/>
      <c r="AL216" s="1583"/>
      <c r="AM216" s="1583"/>
      <c r="AN216" s="1583"/>
      <c r="AO216" s="1583"/>
      <c r="AP216" s="321">
        <v>1217200000</v>
      </c>
      <c r="AQ216" s="322">
        <v>0</v>
      </c>
      <c r="AR216" s="321">
        <v>590400000</v>
      </c>
      <c r="AS216" s="322">
        <v>0</v>
      </c>
      <c r="AT216" s="322">
        <v>0</v>
      </c>
      <c r="AU216" s="322">
        <v>0</v>
      </c>
      <c r="AV216" s="321">
        <v>15000000</v>
      </c>
      <c r="AW216" s="321">
        <v>-15000000</v>
      </c>
      <c r="AX216" s="322">
        <v>0</v>
      </c>
      <c r="AY216" s="321">
        <v>15000000</v>
      </c>
      <c r="AZ216" s="322">
        <v>0</v>
      </c>
      <c r="BA216" s="322">
        <v>0</v>
      </c>
      <c r="BB216" s="322">
        <v>0</v>
      </c>
    </row>
    <row r="217" spans="1:54" x14ac:dyDescent="0.25">
      <c r="A217" s="1608" t="s">
        <v>120</v>
      </c>
      <c r="B217" s="1583"/>
      <c r="C217" s="1608" t="s">
        <v>355</v>
      </c>
      <c r="D217" s="1583"/>
      <c r="E217" s="1608" t="s">
        <v>357</v>
      </c>
      <c r="F217" s="1583"/>
      <c r="G217" s="1608" t="s">
        <v>312</v>
      </c>
      <c r="H217" s="1583"/>
      <c r="I217" s="1608" t="s">
        <v>313</v>
      </c>
      <c r="J217" s="1583"/>
      <c r="K217" s="1583"/>
      <c r="L217" s="1608" t="s">
        <v>322</v>
      </c>
      <c r="M217" s="1583"/>
      <c r="N217" s="1583"/>
      <c r="O217" s="1608" t="s">
        <v>315</v>
      </c>
      <c r="P217" s="1583"/>
      <c r="Q217" s="1608"/>
      <c r="R217" s="1583"/>
      <c r="S217" s="1609" t="s">
        <v>360</v>
      </c>
      <c r="T217" s="1583"/>
      <c r="U217" s="1583"/>
      <c r="V217" s="1583"/>
      <c r="W217" s="1583"/>
      <c r="X217" s="1583"/>
      <c r="Y217" s="1583"/>
      <c r="Z217" s="1583"/>
      <c r="AA217" s="1608" t="s">
        <v>306</v>
      </c>
      <c r="AB217" s="1583"/>
      <c r="AC217" s="1583"/>
      <c r="AD217" s="1583"/>
      <c r="AE217" s="1583"/>
      <c r="AF217" s="1608" t="s">
        <v>307</v>
      </c>
      <c r="AG217" s="1583"/>
      <c r="AH217" s="1583"/>
      <c r="AI217" s="320" t="s">
        <v>319</v>
      </c>
      <c r="AJ217" s="1610" t="s">
        <v>455</v>
      </c>
      <c r="AK217" s="1583"/>
      <c r="AL217" s="1583"/>
      <c r="AM217" s="1583"/>
      <c r="AN217" s="1583"/>
      <c r="AO217" s="1583"/>
      <c r="AP217" s="321">
        <v>228000000</v>
      </c>
      <c r="AQ217" s="322">
        <v>0</v>
      </c>
      <c r="AR217" s="322">
        <v>0</v>
      </c>
      <c r="AS217" s="322">
        <v>0</v>
      </c>
      <c r="AT217" s="322">
        <v>0</v>
      </c>
      <c r="AU217" s="322">
        <v>0</v>
      </c>
      <c r="AV217" s="322">
        <v>0</v>
      </c>
      <c r="AW217" s="322">
        <v>0</v>
      </c>
      <c r="AX217" s="322">
        <v>0</v>
      </c>
      <c r="AY217" s="322">
        <v>0</v>
      </c>
      <c r="AZ217" s="322">
        <v>0</v>
      </c>
      <c r="BA217" s="322">
        <v>0</v>
      </c>
      <c r="BB217" s="322">
        <v>0</v>
      </c>
    </row>
    <row r="218" spans="1:54" x14ac:dyDescent="0.25">
      <c r="A218" s="1608" t="s">
        <v>120</v>
      </c>
      <c r="B218" s="1583"/>
      <c r="C218" s="1608" t="s">
        <v>355</v>
      </c>
      <c r="D218" s="1583"/>
      <c r="E218" s="1608" t="s">
        <v>357</v>
      </c>
      <c r="F218" s="1583"/>
      <c r="G218" s="1608" t="s">
        <v>312</v>
      </c>
      <c r="H218" s="1583"/>
      <c r="I218" s="1608" t="s">
        <v>313</v>
      </c>
      <c r="J218" s="1583"/>
      <c r="K218" s="1583"/>
      <c r="L218" s="1608" t="s">
        <v>322</v>
      </c>
      <c r="M218" s="1583"/>
      <c r="N218" s="1583"/>
      <c r="O218" s="1608" t="s">
        <v>322</v>
      </c>
      <c r="P218" s="1583"/>
      <c r="Q218" s="1608"/>
      <c r="R218" s="1583"/>
      <c r="S218" s="1609" t="s">
        <v>361</v>
      </c>
      <c r="T218" s="1583"/>
      <c r="U218" s="1583"/>
      <c r="V218" s="1583"/>
      <c r="W218" s="1583"/>
      <c r="X218" s="1583"/>
      <c r="Y218" s="1583"/>
      <c r="Z218" s="1583"/>
      <c r="AA218" s="1608" t="s">
        <v>306</v>
      </c>
      <c r="AB218" s="1583"/>
      <c r="AC218" s="1583"/>
      <c r="AD218" s="1583"/>
      <c r="AE218" s="1583"/>
      <c r="AF218" s="1608" t="s">
        <v>307</v>
      </c>
      <c r="AG218" s="1583"/>
      <c r="AH218" s="1583"/>
      <c r="AI218" s="320" t="s">
        <v>319</v>
      </c>
      <c r="AJ218" s="1610" t="s">
        <v>455</v>
      </c>
      <c r="AK218" s="1583"/>
      <c r="AL218" s="1583"/>
      <c r="AM218" s="1583"/>
      <c r="AN218" s="1583"/>
      <c r="AO218" s="1583"/>
      <c r="AP218" s="321">
        <v>164000000</v>
      </c>
      <c r="AQ218" s="322">
        <v>0</v>
      </c>
      <c r="AR218" s="322">
        <v>0</v>
      </c>
      <c r="AS218" s="322">
        <v>0</v>
      </c>
      <c r="AT218" s="322">
        <v>0</v>
      </c>
      <c r="AU218" s="322">
        <v>0</v>
      </c>
      <c r="AV218" s="322">
        <v>0</v>
      </c>
      <c r="AW218" s="322">
        <v>0</v>
      </c>
      <c r="AX218" s="322">
        <v>0</v>
      </c>
      <c r="AY218" s="322">
        <v>0</v>
      </c>
      <c r="AZ218" s="322">
        <v>0</v>
      </c>
      <c r="BA218" s="322">
        <v>0</v>
      </c>
      <c r="BB218" s="322">
        <v>0</v>
      </c>
    </row>
    <row r="219" spans="1:54" x14ac:dyDescent="0.25">
      <c r="A219" s="1608" t="s">
        <v>120</v>
      </c>
      <c r="B219" s="1583"/>
      <c r="C219" s="1608" t="s">
        <v>355</v>
      </c>
      <c r="D219" s="1583"/>
      <c r="E219" s="1608" t="s">
        <v>357</v>
      </c>
      <c r="F219" s="1583"/>
      <c r="G219" s="1608" t="s">
        <v>312</v>
      </c>
      <c r="H219" s="1583"/>
      <c r="I219" s="1608" t="s">
        <v>313</v>
      </c>
      <c r="J219" s="1583"/>
      <c r="K219" s="1583"/>
      <c r="L219" s="1608" t="s">
        <v>322</v>
      </c>
      <c r="M219" s="1583"/>
      <c r="N219" s="1583"/>
      <c r="O219" s="1608" t="s">
        <v>316</v>
      </c>
      <c r="P219" s="1583"/>
      <c r="Q219" s="1608"/>
      <c r="R219" s="1583"/>
      <c r="S219" s="1609" t="s">
        <v>105</v>
      </c>
      <c r="T219" s="1583"/>
      <c r="U219" s="1583"/>
      <c r="V219" s="1583"/>
      <c r="W219" s="1583"/>
      <c r="X219" s="1583"/>
      <c r="Y219" s="1583"/>
      <c r="Z219" s="1583"/>
      <c r="AA219" s="1608" t="s">
        <v>306</v>
      </c>
      <c r="AB219" s="1583"/>
      <c r="AC219" s="1583"/>
      <c r="AD219" s="1583"/>
      <c r="AE219" s="1583"/>
      <c r="AF219" s="1608" t="s">
        <v>307</v>
      </c>
      <c r="AG219" s="1583"/>
      <c r="AH219" s="1583"/>
      <c r="AI219" s="320" t="s">
        <v>319</v>
      </c>
      <c r="AJ219" s="1610" t="s">
        <v>455</v>
      </c>
      <c r="AK219" s="1583"/>
      <c r="AL219" s="1583"/>
      <c r="AM219" s="1583"/>
      <c r="AN219" s="1583"/>
      <c r="AO219" s="1583"/>
      <c r="AP219" s="321">
        <v>361540000</v>
      </c>
      <c r="AQ219" s="322">
        <v>0</v>
      </c>
      <c r="AR219" s="321">
        <v>344240000</v>
      </c>
      <c r="AS219" s="322">
        <v>0</v>
      </c>
      <c r="AT219" s="322">
        <v>0</v>
      </c>
      <c r="AU219" s="322">
        <v>0</v>
      </c>
      <c r="AV219" s="322">
        <v>0</v>
      </c>
      <c r="AW219" s="322">
        <v>0</v>
      </c>
      <c r="AX219" s="322">
        <v>0</v>
      </c>
      <c r="AY219" s="322">
        <v>0</v>
      </c>
      <c r="AZ219" s="322">
        <v>0</v>
      </c>
      <c r="BA219" s="322">
        <v>0</v>
      </c>
      <c r="BB219" s="322">
        <v>0</v>
      </c>
    </row>
    <row r="220" spans="1:54" x14ac:dyDescent="0.25">
      <c r="A220" s="1608" t="s">
        <v>120</v>
      </c>
      <c r="B220" s="1583"/>
      <c r="C220" s="1608" t="s">
        <v>355</v>
      </c>
      <c r="D220" s="1583"/>
      <c r="E220" s="1608" t="s">
        <v>357</v>
      </c>
      <c r="F220" s="1583"/>
      <c r="G220" s="1608" t="s">
        <v>312</v>
      </c>
      <c r="H220" s="1583"/>
      <c r="I220" s="1608" t="s">
        <v>313</v>
      </c>
      <c r="J220" s="1583"/>
      <c r="K220" s="1583"/>
      <c r="L220" s="1608" t="s">
        <v>322</v>
      </c>
      <c r="M220" s="1583"/>
      <c r="N220" s="1583"/>
      <c r="O220" s="1608" t="s">
        <v>101</v>
      </c>
      <c r="P220" s="1583"/>
      <c r="Q220" s="1608"/>
      <c r="R220" s="1583"/>
      <c r="S220" s="1609" t="s">
        <v>363</v>
      </c>
      <c r="T220" s="1583"/>
      <c r="U220" s="1583"/>
      <c r="V220" s="1583"/>
      <c r="W220" s="1583"/>
      <c r="X220" s="1583"/>
      <c r="Y220" s="1583"/>
      <c r="Z220" s="1583"/>
      <c r="AA220" s="1608" t="s">
        <v>306</v>
      </c>
      <c r="AB220" s="1583"/>
      <c r="AC220" s="1583"/>
      <c r="AD220" s="1583"/>
      <c r="AE220" s="1583"/>
      <c r="AF220" s="1608" t="s">
        <v>307</v>
      </c>
      <c r="AG220" s="1583"/>
      <c r="AH220" s="1583"/>
      <c r="AI220" s="320" t="s">
        <v>319</v>
      </c>
      <c r="AJ220" s="1610" t="s">
        <v>455</v>
      </c>
      <c r="AK220" s="1583"/>
      <c r="AL220" s="1583"/>
      <c r="AM220" s="1583"/>
      <c r="AN220" s="1583"/>
      <c r="AO220" s="1583"/>
      <c r="AP220" s="321">
        <v>844585822</v>
      </c>
      <c r="AQ220" s="322">
        <v>0</v>
      </c>
      <c r="AR220" s="321">
        <v>844585822</v>
      </c>
      <c r="AS220" s="322">
        <v>0</v>
      </c>
      <c r="AT220" s="322">
        <v>0</v>
      </c>
      <c r="AU220" s="322">
        <v>0</v>
      </c>
      <c r="AV220" s="322">
        <v>0</v>
      </c>
      <c r="AW220" s="322">
        <v>0</v>
      </c>
      <c r="AX220" s="322">
        <v>0</v>
      </c>
      <c r="AY220" s="322">
        <v>0</v>
      </c>
      <c r="AZ220" s="322">
        <v>0</v>
      </c>
      <c r="BA220" s="322">
        <v>0</v>
      </c>
      <c r="BB220" s="322">
        <v>0</v>
      </c>
    </row>
    <row r="221" spans="1:54" ht="24.75" customHeight="1" x14ac:dyDescent="0.25">
      <c r="A221" s="1608" t="s">
        <v>120</v>
      </c>
      <c r="B221" s="1583"/>
      <c r="C221" s="1608" t="s">
        <v>355</v>
      </c>
      <c r="D221" s="1583"/>
      <c r="E221" s="1608" t="s">
        <v>357</v>
      </c>
      <c r="F221" s="1583"/>
      <c r="G221" s="1608" t="s">
        <v>315</v>
      </c>
      <c r="H221" s="1583"/>
      <c r="I221" s="1608"/>
      <c r="J221" s="1583"/>
      <c r="K221" s="1583"/>
      <c r="L221" s="1608"/>
      <c r="M221" s="1583"/>
      <c r="N221" s="1583"/>
      <c r="O221" s="1608"/>
      <c r="P221" s="1583"/>
      <c r="Q221" s="1608"/>
      <c r="R221" s="1583"/>
      <c r="S221" s="1609" t="s">
        <v>351</v>
      </c>
      <c r="T221" s="1583"/>
      <c r="U221" s="1583"/>
      <c r="V221" s="1583"/>
      <c r="W221" s="1583"/>
      <c r="X221" s="1583"/>
      <c r="Y221" s="1583"/>
      <c r="Z221" s="1583"/>
      <c r="AA221" s="1608" t="s">
        <v>306</v>
      </c>
      <c r="AB221" s="1583"/>
      <c r="AC221" s="1583"/>
      <c r="AD221" s="1583"/>
      <c r="AE221" s="1583"/>
      <c r="AF221" s="1608" t="s">
        <v>307</v>
      </c>
      <c r="AG221" s="1583"/>
      <c r="AH221" s="1583"/>
      <c r="AI221" s="320" t="s">
        <v>86</v>
      </c>
      <c r="AJ221" s="1610" t="s">
        <v>308</v>
      </c>
      <c r="AK221" s="1583"/>
      <c r="AL221" s="1583"/>
      <c r="AM221" s="1583"/>
      <c r="AN221" s="1583"/>
      <c r="AO221" s="1583"/>
      <c r="AP221" s="321">
        <v>1847179460</v>
      </c>
      <c r="AQ221" s="322">
        <v>0</v>
      </c>
      <c r="AR221" s="322">
        <v>0</v>
      </c>
      <c r="AS221" s="321">
        <v>-323920000</v>
      </c>
      <c r="AT221" s="321">
        <v>6950646</v>
      </c>
      <c r="AU221" s="321">
        <v>-6950646</v>
      </c>
      <c r="AV221" s="321">
        <v>330218654</v>
      </c>
      <c r="AW221" s="321">
        <v>-323268008</v>
      </c>
      <c r="AX221" s="321">
        <v>109356600</v>
      </c>
      <c r="AY221" s="321">
        <v>220862054</v>
      </c>
      <c r="AZ221" s="321">
        <v>109356600</v>
      </c>
      <c r="BA221" s="322">
        <v>0</v>
      </c>
      <c r="BB221" s="322">
        <v>0</v>
      </c>
    </row>
    <row r="222" spans="1:54" ht="15" customHeight="1" x14ac:dyDescent="0.25">
      <c r="A222" s="1603" t="s">
        <v>120</v>
      </c>
      <c r="B222" s="1583"/>
      <c r="C222" s="1603" t="s">
        <v>355</v>
      </c>
      <c r="D222" s="1583"/>
      <c r="E222" s="1603" t="s">
        <v>357</v>
      </c>
      <c r="F222" s="1583"/>
      <c r="G222" s="1603" t="s">
        <v>315</v>
      </c>
      <c r="H222" s="1583"/>
      <c r="I222" s="1603" t="s">
        <v>313</v>
      </c>
      <c r="J222" s="1583"/>
      <c r="K222" s="1583"/>
      <c r="L222" s="1603"/>
      <c r="M222" s="1583"/>
      <c r="N222" s="1583"/>
      <c r="O222" s="1603"/>
      <c r="P222" s="1583"/>
      <c r="Q222" s="1603"/>
      <c r="R222" s="1583"/>
      <c r="S222" s="1605" t="s">
        <v>351</v>
      </c>
      <c r="T222" s="1583"/>
      <c r="U222" s="1583"/>
      <c r="V222" s="1583"/>
      <c r="W222" s="1583"/>
      <c r="X222" s="1583"/>
      <c r="Y222" s="1583"/>
      <c r="Z222" s="1583"/>
      <c r="AA222" s="1603" t="s">
        <v>306</v>
      </c>
      <c r="AB222" s="1583"/>
      <c r="AC222" s="1583"/>
      <c r="AD222" s="1583"/>
      <c r="AE222" s="1583"/>
      <c r="AF222" s="1603" t="s">
        <v>307</v>
      </c>
      <c r="AG222" s="1583"/>
      <c r="AH222" s="1583"/>
      <c r="AI222" s="317" t="s">
        <v>86</v>
      </c>
      <c r="AJ222" s="1604" t="s">
        <v>308</v>
      </c>
      <c r="AK222" s="1583"/>
      <c r="AL222" s="1583"/>
      <c r="AM222" s="1583"/>
      <c r="AN222" s="1583"/>
      <c r="AO222" s="1583"/>
      <c r="AP222" s="318">
        <v>1523259460</v>
      </c>
      <c r="AQ222" s="319">
        <v>0</v>
      </c>
      <c r="AR222" s="319">
        <v>0</v>
      </c>
      <c r="AS222" s="319">
        <v>0</v>
      </c>
      <c r="AT222" s="318">
        <v>6950646</v>
      </c>
      <c r="AU222" s="318">
        <v>-6950646</v>
      </c>
      <c r="AV222" s="318">
        <v>330218654</v>
      </c>
      <c r="AW222" s="318">
        <v>-323268008</v>
      </c>
      <c r="AX222" s="318">
        <v>109356600</v>
      </c>
      <c r="AY222" s="318">
        <v>220862054</v>
      </c>
      <c r="AZ222" s="318">
        <v>109356600</v>
      </c>
      <c r="BA222" s="319">
        <v>0</v>
      </c>
      <c r="BB222" s="319">
        <v>0</v>
      </c>
    </row>
    <row r="223" spans="1:54" ht="15" customHeight="1" x14ac:dyDescent="0.25">
      <c r="A223" s="1603" t="s">
        <v>120</v>
      </c>
      <c r="B223" s="1583"/>
      <c r="C223" s="1603" t="s">
        <v>355</v>
      </c>
      <c r="D223" s="1583"/>
      <c r="E223" s="1603" t="s">
        <v>357</v>
      </c>
      <c r="F223" s="1583"/>
      <c r="G223" s="1603" t="s">
        <v>315</v>
      </c>
      <c r="H223" s="1583"/>
      <c r="I223" s="1603" t="s">
        <v>313</v>
      </c>
      <c r="J223" s="1583"/>
      <c r="K223" s="1583"/>
      <c r="L223" s="1603" t="s">
        <v>312</v>
      </c>
      <c r="M223" s="1583"/>
      <c r="N223" s="1583"/>
      <c r="O223" s="1603"/>
      <c r="P223" s="1583"/>
      <c r="Q223" s="1603"/>
      <c r="R223" s="1583"/>
      <c r="S223" s="1605" t="s">
        <v>364</v>
      </c>
      <c r="T223" s="1583"/>
      <c r="U223" s="1583"/>
      <c r="V223" s="1583"/>
      <c r="W223" s="1583"/>
      <c r="X223" s="1583"/>
      <c r="Y223" s="1583"/>
      <c r="Z223" s="1583"/>
      <c r="AA223" s="1603" t="s">
        <v>306</v>
      </c>
      <c r="AB223" s="1583"/>
      <c r="AC223" s="1583"/>
      <c r="AD223" s="1583"/>
      <c r="AE223" s="1583"/>
      <c r="AF223" s="1603" t="s">
        <v>307</v>
      </c>
      <c r="AG223" s="1583"/>
      <c r="AH223" s="1583"/>
      <c r="AI223" s="317" t="s">
        <v>86</v>
      </c>
      <c r="AJ223" s="1604" t="s">
        <v>308</v>
      </c>
      <c r="AK223" s="1583"/>
      <c r="AL223" s="1583"/>
      <c r="AM223" s="1583"/>
      <c r="AN223" s="1583"/>
      <c r="AO223" s="1583"/>
      <c r="AP223" s="318">
        <v>298000000</v>
      </c>
      <c r="AQ223" s="319">
        <v>0</v>
      </c>
      <c r="AR223" s="319">
        <v>0</v>
      </c>
      <c r="AS223" s="319">
        <v>0</v>
      </c>
      <c r="AT223" s="318">
        <v>4000000</v>
      </c>
      <c r="AU223" s="318">
        <v>-4000000</v>
      </c>
      <c r="AV223" s="318">
        <v>58953174</v>
      </c>
      <c r="AW223" s="318">
        <v>-54953174</v>
      </c>
      <c r="AX223" s="318">
        <v>20400000</v>
      </c>
      <c r="AY223" s="318">
        <v>38553174</v>
      </c>
      <c r="AZ223" s="318">
        <v>20400000</v>
      </c>
      <c r="BA223" s="319">
        <v>0</v>
      </c>
      <c r="BB223" s="319">
        <v>0</v>
      </c>
    </row>
    <row r="224" spans="1:54" x14ac:dyDescent="0.25">
      <c r="A224" s="1608" t="s">
        <v>120</v>
      </c>
      <c r="B224" s="1583"/>
      <c r="C224" s="1608" t="s">
        <v>355</v>
      </c>
      <c r="D224" s="1583"/>
      <c r="E224" s="1608" t="s">
        <v>357</v>
      </c>
      <c r="F224" s="1583"/>
      <c r="G224" s="1608" t="s">
        <v>315</v>
      </c>
      <c r="H224" s="1583"/>
      <c r="I224" s="1608" t="s">
        <v>313</v>
      </c>
      <c r="J224" s="1583"/>
      <c r="K224" s="1583"/>
      <c r="L224" s="1608" t="s">
        <v>312</v>
      </c>
      <c r="M224" s="1583"/>
      <c r="N224" s="1583"/>
      <c r="O224" s="1608" t="s">
        <v>312</v>
      </c>
      <c r="P224" s="1583"/>
      <c r="Q224" s="1608"/>
      <c r="R224" s="1583"/>
      <c r="S224" s="1609" t="s">
        <v>365</v>
      </c>
      <c r="T224" s="1583"/>
      <c r="U224" s="1583"/>
      <c r="V224" s="1583"/>
      <c r="W224" s="1583"/>
      <c r="X224" s="1583"/>
      <c r="Y224" s="1583"/>
      <c r="Z224" s="1583"/>
      <c r="AA224" s="1608" t="s">
        <v>306</v>
      </c>
      <c r="AB224" s="1583"/>
      <c r="AC224" s="1583"/>
      <c r="AD224" s="1583"/>
      <c r="AE224" s="1583"/>
      <c r="AF224" s="1608" t="s">
        <v>307</v>
      </c>
      <c r="AG224" s="1583"/>
      <c r="AH224" s="1583"/>
      <c r="AI224" s="320" t="s">
        <v>86</v>
      </c>
      <c r="AJ224" s="1610" t="s">
        <v>308</v>
      </c>
      <c r="AK224" s="1583"/>
      <c r="AL224" s="1583"/>
      <c r="AM224" s="1583"/>
      <c r="AN224" s="1583"/>
      <c r="AO224" s="1583"/>
      <c r="AP224" s="321">
        <v>93000000</v>
      </c>
      <c r="AQ224" s="322">
        <v>0</v>
      </c>
      <c r="AR224" s="322">
        <v>0</v>
      </c>
      <c r="AS224" s="322">
        <v>0</v>
      </c>
      <c r="AT224" s="321">
        <v>4000000</v>
      </c>
      <c r="AU224" s="321">
        <v>-4000000</v>
      </c>
      <c r="AV224" s="321">
        <v>43500000</v>
      </c>
      <c r="AW224" s="321">
        <v>-39500000</v>
      </c>
      <c r="AX224" s="321">
        <v>20000000</v>
      </c>
      <c r="AY224" s="321">
        <v>23500000</v>
      </c>
      <c r="AZ224" s="321">
        <v>20000000</v>
      </c>
      <c r="BA224" s="322">
        <v>0</v>
      </c>
      <c r="BB224" s="322">
        <v>0</v>
      </c>
    </row>
    <row r="225" spans="1:54" x14ac:dyDescent="0.25">
      <c r="A225" s="1608" t="s">
        <v>120</v>
      </c>
      <c r="B225" s="1583"/>
      <c r="C225" s="1608" t="s">
        <v>355</v>
      </c>
      <c r="D225" s="1583"/>
      <c r="E225" s="1608" t="s">
        <v>357</v>
      </c>
      <c r="F225" s="1583"/>
      <c r="G225" s="1608" t="s">
        <v>315</v>
      </c>
      <c r="H225" s="1583"/>
      <c r="I225" s="1608" t="s">
        <v>313</v>
      </c>
      <c r="J225" s="1583"/>
      <c r="K225" s="1583"/>
      <c r="L225" s="1608" t="s">
        <v>312</v>
      </c>
      <c r="M225" s="1583"/>
      <c r="N225" s="1583"/>
      <c r="O225" s="1608" t="s">
        <v>315</v>
      </c>
      <c r="P225" s="1583"/>
      <c r="Q225" s="1608"/>
      <c r="R225" s="1583"/>
      <c r="S225" s="1609" t="s">
        <v>360</v>
      </c>
      <c r="T225" s="1583"/>
      <c r="U225" s="1583"/>
      <c r="V225" s="1583"/>
      <c r="W225" s="1583"/>
      <c r="X225" s="1583"/>
      <c r="Y225" s="1583"/>
      <c r="Z225" s="1583"/>
      <c r="AA225" s="1608" t="s">
        <v>306</v>
      </c>
      <c r="AB225" s="1583"/>
      <c r="AC225" s="1583"/>
      <c r="AD225" s="1583"/>
      <c r="AE225" s="1583"/>
      <c r="AF225" s="1608" t="s">
        <v>307</v>
      </c>
      <c r="AG225" s="1583"/>
      <c r="AH225" s="1583"/>
      <c r="AI225" s="320" t="s">
        <v>86</v>
      </c>
      <c r="AJ225" s="1610" t="s">
        <v>308</v>
      </c>
      <c r="AK225" s="1583"/>
      <c r="AL225" s="1583"/>
      <c r="AM225" s="1583"/>
      <c r="AN225" s="1583"/>
      <c r="AO225" s="1583"/>
      <c r="AP225" s="321">
        <v>175000000</v>
      </c>
      <c r="AQ225" s="322">
        <v>0</v>
      </c>
      <c r="AR225" s="322">
        <v>0</v>
      </c>
      <c r="AS225" s="322">
        <v>0</v>
      </c>
      <c r="AT225" s="322">
        <v>0</v>
      </c>
      <c r="AU225" s="322">
        <v>0</v>
      </c>
      <c r="AV225" s="321">
        <v>15153174</v>
      </c>
      <c r="AW225" s="321">
        <v>-15153174</v>
      </c>
      <c r="AX225" s="322">
        <v>0</v>
      </c>
      <c r="AY225" s="321">
        <v>15153174</v>
      </c>
      <c r="AZ225" s="322">
        <v>0</v>
      </c>
      <c r="BA225" s="322">
        <v>0</v>
      </c>
      <c r="BB225" s="322">
        <v>0</v>
      </c>
    </row>
    <row r="226" spans="1:54" ht="15" customHeight="1" x14ac:dyDescent="0.25">
      <c r="A226" s="1608" t="s">
        <v>120</v>
      </c>
      <c r="B226" s="1583"/>
      <c r="C226" s="1608" t="s">
        <v>355</v>
      </c>
      <c r="D226" s="1583"/>
      <c r="E226" s="1608" t="s">
        <v>357</v>
      </c>
      <c r="F226" s="1583"/>
      <c r="G226" s="1608" t="s">
        <v>315</v>
      </c>
      <c r="H226" s="1583"/>
      <c r="I226" s="1608" t="s">
        <v>313</v>
      </c>
      <c r="J226" s="1583"/>
      <c r="K226" s="1583"/>
      <c r="L226" s="1608" t="s">
        <v>312</v>
      </c>
      <c r="M226" s="1583"/>
      <c r="N226" s="1583"/>
      <c r="O226" s="1608" t="s">
        <v>322</v>
      </c>
      <c r="P226" s="1583"/>
      <c r="Q226" s="1608"/>
      <c r="R226" s="1583"/>
      <c r="S226" s="1609" t="s">
        <v>361</v>
      </c>
      <c r="T226" s="1583"/>
      <c r="U226" s="1583"/>
      <c r="V226" s="1583"/>
      <c r="W226" s="1583"/>
      <c r="X226" s="1583"/>
      <c r="Y226" s="1583"/>
      <c r="Z226" s="1583"/>
      <c r="AA226" s="1608" t="s">
        <v>306</v>
      </c>
      <c r="AB226" s="1583"/>
      <c r="AC226" s="1583"/>
      <c r="AD226" s="1583"/>
      <c r="AE226" s="1583"/>
      <c r="AF226" s="1608" t="s">
        <v>307</v>
      </c>
      <c r="AG226" s="1583"/>
      <c r="AH226" s="1583"/>
      <c r="AI226" s="320" t="s">
        <v>86</v>
      </c>
      <c r="AJ226" s="1610" t="s">
        <v>308</v>
      </c>
      <c r="AK226" s="1583"/>
      <c r="AL226" s="1583"/>
      <c r="AM226" s="1583"/>
      <c r="AN226" s="1583"/>
      <c r="AO226" s="1583"/>
      <c r="AP226" s="321">
        <v>5000000</v>
      </c>
      <c r="AQ226" s="322">
        <v>0</v>
      </c>
      <c r="AR226" s="322">
        <v>0</v>
      </c>
      <c r="AS226" s="322">
        <v>0</v>
      </c>
      <c r="AT226" s="322">
        <v>0</v>
      </c>
      <c r="AU226" s="322">
        <v>0</v>
      </c>
      <c r="AV226" s="322">
        <v>0</v>
      </c>
      <c r="AW226" s="322">
        <v>0</v>
      </c>
      <c r="AX226" s="322">
        <v>0</v>
      </c>
      <c r="AY226" s="322">
        <v>0</v>
      </c>
      <c r="AZ226" s="322">
        <v>0</v>
      </c>
      <c r="BA226" s="322">
        <v>0</v>
      </c>
      <c r="BB226" s="322">
        <v>0</v>
      </c>
    </row>
    <row r="227" spans="1:54" ht="15" customHeight="1" x14ac:dyDescent="0.25">
      <c r="A227" s="1608" t="s">
        <v>120</v>
      </c>
      <c r="B227" s="1583"/>
      <c r="C227" s="1608" t="s">
        <v>355</v>
      </c>
      <c r="D227" s="1583"/>
      <c r="E227" s="1608" t="s">
        <v>357</v>
      </c>
      <c r="F227" s="1583"/>
      <c r="G227" s="1608" t="s">
        <v>315</v>
      </c>
      <c r="H227" s="1583"/>
      <c r="I227" s="1608" t="s">
        <v>313</v>
      </c>
      <c r="J227" s="1583"/>
      <c r="K227" s="1583"/>
      <c r="L227" s="1608" t="s">
        <v>312</v>
      </c>
      <c r="M227" s="1583"/>
      <c r="N227" s="1583"/>
      <c r="O227" s="1608" t="s">
        <v>316</v>
      </c>
      <c r="P227" s="1583"/>
      <c r="Q227" s="1608"/>
      <c r="R227" s="1583"/>
      <c r="S227" s="1609" t="s">
        <v>105</v>
      </c>
      <c r="T227" s="1583"/>
      <c r="U227" s="1583"/>
      <c r="V227" s="1583"/>
      <c r="W227" s="1583"/>
      <c r="X227" s="1583"/>
      <c r="Y227" s="1583"/>
      <c r="Z227" s="1583"/>
      <c r="AA227" s="1608" t="s">
        <v>306</v>
      </c>
      <c r="AB227" s="1583"/>
      <c r="AC227" s="1583"/>
      <c r="AD227" s="1583"/>
      <c r="AE227" s="1583"/>
      <c r="AF227" s="1608" t="s">
        <v>307</v>
      </c>
      <c r="AG227" s="1583"/>
      <c r="AH227" s="1583"/>
      <c r="AI227" s="320" t="s">
        <v>86</v>
      </c>
      <c r="AJ227" s="1610" t="s">
        <v>308</v>
      </c>
      <c r="AK227" s="1583"/>
      <c r="AL227" s="1583"/>
      <c r="AM227" s="1583"/>
      <c r="AN227" s="1583"/>
      <c r="AO227" s="1583"/>
      <c r="AP227" s="321">
        <v>25000000</v>
      </c>
      <c r="AQ227" s="322">
        <v>0</v>
      </c>
      <c r="AR227" s="322">
        <v>0</v>
      </c>
      <c r="AS227" s="322">
        <v>0</v>
      </c>
      <c r="AT227" s="322">
        <v>0</v>
      </c>
      <c r="AU227" s="322">
        <v>0</v>
      </c>
      <c r="AV227" s="321">
        <v>300000</v>
      </c>
      <c r="AW227" s="321">
        <v>-300000</v>
      </c>
      <c r="AX227" s="321">
        <v>400000</v>
      </c>
      <c r="AY227" s="321">
        <v>-100000</v>
      </c>
      <c r="AZ227" s="321">
        <v>400000</v>
      </c>
      <c r="BA227" s="322">
        <v>0</v>
      </c>
      <c r="BB227" s="322">
        <v>0</v>
      </c>
    </row>
    <row r="228" spans="1:54" ht="15" customHeight="1" x14ac:dyDescent="0.25">
      <c r="A228" s="1603" t="s">
        <v>120</v>
      </c>
      <c r="B228" s="1583"/>
      <c r="C228" s="1603" t="s">
        <v>355</v>
      </c>
      <c r="D228" s="1583"/>
      <c r="E228" s="1603" t="s">
        <v>357</v>
      </c>
      <c r="F228" s="1583"/>
      <c r="G228" s="1603" t="s">
        <v>315</v>
      </c>
      <c r="H228" s="1583"/>
      <c r="I228" s="1603" t="s">
        <v>313</v>
      </c>
      <c r="J228" s="1583"/>
      <c r="K228" s="1583"/>
      <c r="L228" s="1603" t="s">
        <v>315</v>
      </c>
      <c r="M228" s="1583"/>
      <c r="N228" s="1583"/>
      <c r="O228" s="1603"/>
      <c r="P228" s="1583"/>
      <c r="Q228" s="1603"/>
      <c r="R228" s="1583"/>
      <c r="S228" s="1605" t="s">
        <v>359</v>
      </c>
      <c r="T228" s="1583"/>
      <c r="U228" s="1583"/>
      <c r="V228" s="1583"/>
      <c r="W228" s="1583"/>
      <c r="X228" s="1583"/>
      <c r="Y228" s="1583"/>
      <c r="Z228" s="1583"/>
      <c r="AA228" s="1603" t="s">
        <v>306</v>
      </c>
      <c r="AB228" s="1583"/>
      <c r="AC228" s="1583"/>
      <c r="AD228" s="1583"/>
      <c r="AE228" s="1583"/>
      <c r="AF228" s="1603" t="s">
        <v>307</v>
      </c>
      <c r="AG228" s="1583"/>
      <c r="AH228" s="1583"/>
      <c r="AI228" s="317" t="s">
        <v>86</v>
      </c>
      <c r="AJ228" s="1604" t="s">
        <v>308</v>
      </c>
      <c r="AK228" s="1583"/>
      <c r="AL228" s="1583"/>
      <c r="AM228" s="1583"/>
      <c r="AN228" s="1583"/>
      <c r="AO228" s="1583"/>
      <c r="AP228" s="318">
        <v>1225259460</v>
      </c>
      <c r="AQ228" s="319">
        <v>0</v>
      </c>
      <c r="AR228" s="319">
        <v>0</v>
      </c>
      <c r="AS228" s="319">
        <v>0</v>
      </c>
      <c r="AT228" s="318">
        <v>2950646</v>
      </c>
      <c r="AU228" s="318">
        <v>-2950646</v>
      </c>
      <c r="AV228" s="318">
        <v>271265480</v>
      </c>
      <c r="AW228" s="318">
        <v>-268314834</v>
      </c>
      <c r="AX228" s="318">
        <v>88956600</v>
      </c>
      <c r="AY228" s="318">
        <v>182308880</v>
      </c>
      <c r="AZ228" s="318">
        <v>88956600</v>
      </c>
      <c r="BA228" s="319">
        <v>0</v>
      </c>
      <c r="BB228" s="319">
        <v>0</v>
      </c>
    </row>
    <row r="229" spans="1:54" x14ac:dyDescent="0.25">
      <c r="A229" s="1608" t="s">
        <v>120</v>
      </c>
      <c r="B229" s="1583"/>
      <c r="C229" s="1608" t="s">
        <v>355</v>
      </c>
      <c r="D229" s="1583"/>
      <c r="E229" s="1608" t="s">
        <v>357</v>
      </c>
      <c r="F229" s="1583"/>
      <c r="G229" s="1608" t="s">
        <v>315</v>
      </c>
      <c r="H229" s="1583"/>
      <c r="I229" s="1608" t="s">
        <v>313</v>
      </c>
      <c r="J229" s="1583"/>
      <c r="K229" s="1583"/>
      <c r="L229" s="1608" t="s">
        <v>315</v>
      </c>
      <c r="M229" s="1583"/>
      <c r="N229" s="1583"/>
      <c r="O229" s="1608" t="s">
        <v>312</v>
      </c>
      <c r="P229" s="1583"/>
      <c r="Q229" s="1608"/>
      <c r="R229" s="1583"/>
      <c r="S229" s="1609" t="s">
        <v>365</v>
      </c>
      <c r="T229" s="1583"/>
      <c r="U229" s="1583"/>
      <c r="V229" s="1583"/>
      <c r="W229" s="1583"/>
      <c r="X229" s="1583"/>
      <c r="Y229" s="1583"/>
      <c r="Z229" s="1583"/>
      <c r="AA229" s="1608" t="s">
        <v>306</v>
      </c>
      <c r="AB229" s="1583"/>
      <c r="AC229" s="1583"/>
      <c r="AD229" s="1583"/>
      <c r="AE229" s="1583"/>
      <c r="AF229" s="1608" t="s">
        <v>307</v>
      </c>
      <c r="AG229" s="1583"/>
      <c r="AH229" s="1583"/>
      <c r="AI229" s="320" t="s">
        <v>86</v>
      </c>
      <c r="AJ229" s="1610" t="s">
        <v>308</v>
      </c>
      <c r="AK229" s="1583"/>
      <c r="AL229" s="1583"/>
      <c r="AM229" s="1583"/>
      <c r="AN229" s="1583"/>
      <c r="AO229" s="1583"/>
      <c r="AP229" s="321">
        <v>135340000</v>
      </c>
      <c r="AQ229" s="322">
        <v>0</v>
      </c>
      <c r="AR229" s="322">
        <v>0</v>
      </c>
      <c r="AS229" s="322">
        <v>0</v>
      </c>
      <c r="AT229" s="322">
        <v>0</v>
      </c>
      <c r="AU229" s="322">
        <v>0</v>
      </c>
      <c r="AV229" s="321">
        <v>35400000</v>
      </c>
      <c r="AW229" s="321">
        <v>-35400000</v>
      </c>
      <c r="AX229" s="321">
        <v>17700000</v>
      </c>
      <c r="AY229" s="321">
        <v>17700000</v>
      </c>
      <c r="AZ229" s="321">
        <v>17700000</v>
      </c>
      <c r="BA229" s="322">
        <v>0</v>
      </c>
      <c r="BB229" s="322">
        <v>0</v>
      </c>
    </row>
    <row r="230" spans="1:54" x14ac:dyDescent="0.25">
      <c r="A230" s="1608" t="s">
        <v>120</v>
      </c>
      <c r="B230" s="1583"/>
      <c r="C230" s="1608" t="s">
        <v>355</v>
      </c>
      <c r="D230" s="1583"/>
      <c r="E230" s="1608" t="s">
        <v>357</v>
      </c>
      <c r="F230" s="1583"/>
      <c r="G230" s="1608" t="s">
        <v>315</v>
      </c>
      <c r="H230" s="1583"/>
      <c r="I230" s="1608" t="s">
        <v>313</v>
      </c>
      <c r="J230" s="1583"/>
      <c r="K230" s="1583"/>
      <c r="L230" s="1608" t="s">
        <v>315</v>
      </c>
      <c r="M230" s="1583"/>
      <c r="N230" s="1583"/>
      <c r="O230" s="1608" t="s">
        <v>315</v>
      </c>
      <c r="P230" s="1583"/>
      <c r="Q230" s="1608"/>
      <c r="R230" s="1583"/>
      <c r="S230" s="1609" t="s">
        <v>360</v>
      </c>
      <c r="T230" s="1583"/>
      <c r="U230" s="1583"/>
      <c r="V230" s="1583"/>
      <c r="W230" s="1583"/>
      <c r="X230" s="1583"/>
      <c r="Y230" s="1583"/>
      <c r="Z230" s="1583"/>
      <c r="AA230" s="1608" t="s">
        <v>306</v>
      </c>
      <c r="AB230" s="1583"/>
      <c r="AC230" s="1583"/>
      <c r="AD230" s="1583"/>
      <c r="AE230" s="1583"/>
      <c r="AF230" s="1608" t="s">
        <v>307</v>
      </c>
      <c r="AG230" s="1583"/>
      <c r="AH230" s="1583"/>
      <c r="AI230" s="320" t="s">
        <v>86</v>
      </c>
      <c r="AJ230" s="1610" t="s">
        <v>308</v>
      </c>
      <c r="AK230" s="1583"/>
      <c r="AL230" s="1583"/>
      <c r="AM230" s="1583"/>
      <c r="AN230" s="1583"/>
      <c r="AO230" s="1583"/>
      <c r="AP230" s="321">
        <v>633400000</v>
      </c>
      <c r="AQ230" s="322">
        <v>0</v>
      </c>
      <c r="AR230" s="322">
        <v>0</v>
      </c>
      <c r="AS230" s="322">
        <v>0</v>
      </c>
      <c r="AT230" s="322">
        <v>0</v>
      </c>
      <c r="AU230" s="322">
        <v>0</v>
      </c>
      <c r="AV230" s="321">
        <v>129918566</v>
      </c>
      <c r="AW230" s="321">
        <v>-129918566</v>
      </c>
      <c r="AX230" s="322">
        <v>0</v>
      </c>
      <c r="AY230" s="321">
        <v>129918566</v>
      </c>
      <c r="AZ230" s="322">
        <v>0</v>
      </c>
      <c r="BA230" s="322">
        <v>0</v>
      </c>
      <c r="BB230" s="322">
        <v>0</v>
      </c>
    </row>
    <row r="231" spans="1:54" x14ac:dyDescent="0.25">
      <c r="A231" s="1608" t="s">
        <v>120</v>
      </c>
      <c r="B231" s="1583"/>
      <c r="C231" s="1608" t="s">
        <v>355</v>
      </c>
      <c r="D231" s="1583"/>
      <c r="E231" s="1608" t="s">
        <v>357</v>
      </c>
      <c r="F231" s="1583"/>
      <c r="G231" s="1608" t="s">
        <v>315</v>
      </c>
      <c r="H231" s="1583"/>
      <c r="I231" s="1608" t="s">
        <v>313</v>
      </c>
      <c r="J231" s="1583"/>
      <c r="K231" s="1583"/>
      <c r="L231" s="1608" t="s">
        <v>315</v>
      </c>
      <c r="M231" s="1583"/>
      <c r="N231" s="1583"/>
      <c r="O231" s="1608" t="s">
        <v>322</v>
      </c>
      <c r="P231" s="1583"/>
      <c r="Q231" s="1608"/>
      <c r="R231" s="1583"/>
      <c r="S231" s="1609" t="s">
        <v>361</v>
      </c>
      <c r="T231" s="1583"/>
      <c r="U231" s="1583"/>
      <c r="V231" s="1583"/>
      <c r="W231" s="1583"/>
      <c r="X231" s="1583"/>
      <c r="Y231" s="1583"/>
      <c r="Z231" s="1583"/>
      <c r="AA231" s="1608" t="s">
        <v>306</v>
      </c>
      <c r="AB231" s="1583"/>
      <c r="AC231" s="1583"/>
      <c r="AD231" s="1583"/>
      <c r="AE231" s="1583"/>
      <c r="AF231" s="1608" t="s">
        <v>307</v>
      </c>
      <c r="AG231" s="1583"/>
      <c r="AH231" s="1583"/>
      <c r="AI231" s="320" t="s">
        <v>86</v>
      </c>
      <c r="AJ231" s="1610" t="s">
        <v>308</v>
      </c>
      <c r="AK231" s="1583"/>
      <c r="AL231" s="1583"/>
      <c r="AM231" s="1583"/>
      <c r="AN231" s="1583"/>
      <c r="AO231" s="1583"/>
      <c r="AP231" s="321">
        <v>160000000</v>
      </c>
      <c r="AQ231" s="322">
        <v>0</v>
      </c>
      <c r="AR231" s="322">
        <v>0</v>
      </c>
      <c r="AS231" s="322">
        <v>0</v>
      </c>
      <c r="AT231" s="322">
        <v>0</v>
      </c>
      <c r="AU231" s="322">
        <v>0</v>
      </c>
      <c r="AV231" s="321">
        <v>50832139</v>
      </c>
      <c r="AW231" s="321">
        <v>-50832139</v>
      </c>
      <c r="AX231" s="321">
        <v>26758238</v>
      </c>
      <c r="AY231" s="321">
        <v>24073901</v>
      </c>
      <c r="AZ231" s="321">
        <v>26758238</v>
      </c>
      <c r="BA231" s="322">
        <v>0</v>
      </c>
      <c r="BB231" s="322">
        <v>0</v>
      </c>
    </row>
    <row r="232" spans="1:54" x14ac:dyDescent="0.25">
      <c r="A232" s="1608" t="s">
        <v>120</v>
      </c>
      <c r="B232" s="1583"/>
      <c r="C232" s="1608" t="s">
        <v>355</v>
      </c>
      <c r="D232" s="1583"/>
      <c r="E232" s="1608" t="s">
        <v>357</v>
      </c>
      <c r="F232" s="1583"/>
      <c r="G232" s="1608" t="s">
        <v>315</v>
      </c>
      <c r="H232" s="1583"/>
      <c r="I232" s="1608" t="s">
        <v>313</v>
      </c>
      <c r="J232" s="1583"/>
      <c r="K232" s="1583"/>
      <c r="L232" s="1608" t="s">
        <v>315</v>
      </c>
      <c r="M232" s="1583"/>
      <c r="N232" s="1583"/>
      <c r="O232" s="1608" t="s">
        <v>316</v>
      </c>
      <c r="P232" s="1583"/>
      <c r="Q232" s="1608"/>
      <c r="R232" s="1583"/>
      <c r="S232" s="1609" t="s">
        <v>105</v>
      </c>
      <c r="T232" s="1583"/>
      <c r="U232" s="1583"/>
      <c r="V232" s="1583"/>
      <c r="W232" s="1583"/>
      <c r="X232" s="1583"/>
      <c r="Y232" s="1583"/>
      <c r="Z232" s="1583"/>
      <c r="AA232" s="1608" t="s">
        <v>306</v>
      </c>
      <c r="AB232" s="1583"/>
      <c r="AC232" s="1583"/>
      <c r="AD232" s="1583"/>
      <c r="AE232" s="1583"/>
      <c r="AF232" s="1608" t="s">
        <v>307</v>
      </c>
      <c r="AG232" s="1583"/>
      <c r="AH232" s="1583"/>
      <c r="AI232" s="320" t="s">
        <v>86</v>
      </c>
      <c r="AJ232" s="1610" t="s">
        <v>308</v>
      </c>
      <c r="AK232" s="1583"/>
      <c r="AL232" s="1583"/>
      <c r="AM232" s="1583"/>
      <c r="AN232" s="1583"/>
      <c r="AO232" s="1583"/>
      <c r="AP232" s="321">
        <v>176660000</v>
      </c>
      <c r="AQ232" s="322">
        <v>0</v>
      </c>
      <c r="AR232" s="322">
        <v>0</v>
      </c>
      <c r="AS232" s="322">
        <v>0</v>
      </c>
      <c r="AT232" s="321">
        <v>2950646</v>
      </c>
      <c r="AU232" s="321">
        <v>-2950646</v>
      </c>
      <c r="AV232" s="321">
        <v>31380225</v>
      </c>
      <c r="AW232" s="321">
        <v>-28429579</v>
      </c>
      <c r="AX232" s="321">
        <v>20763812</v>
      </c>
      <c r="AY232" s="321">
        <v>10616413</v>
      </c>
      <c r="AZ232" s="321">
        <v>20763812</v>
      </c>
      <c r="BA232" s="322">
        <v>0</v>
      </c>
      <c r="BB232" s="322">
        <v>0</v>
      </c>
    </row>
    <row r="233" spans="1:54" ht="15" customHeight="1" x14ac:dyDescent="0.25">
      <c r="A233" s="1608" t="s">
        <v>120</v>
      </c>
      <c r="B233" s="1583"/>
      <c r="C233" s="1608" t="s">
        <v>355</v>
      </c>
      <c r="D233" s="1583"/>
      <c r="E233" s="1608" t="s">
        <v>357</v>
      </c>
      <c r="F233" s="1583"/>
      <c r="G233" s="1608" t="s">
        <v>315</v>
      </c>
      <c r="H233" s="1583"/>
      <c r="I233" s="1608" t="s">
        <v>313</v>
      </c>
      <c r="J233" s="1583"/>
      <c r="K233" s="1583"/>
      <c r="L233" s="1608" t="s">
        <v>315</v>
      </c>
      <c r="M233" s="1583"/>
      <c r="N233" s="1583"/>
      <c r="O233" s="1608" t="s">
        <v>325</v>
      </c>
      <c r="P233" s="1583"/>
      <c r="Q233" s="1608"/>
      <c r="R233" s="1583"/>
      <c r="S233" s="1609" t="s">
        <v>362</v>
      </c>
      <c r="T233" s="1583"/>
      <c r="U233" s="1583"/>
      <c r="V233" s="1583"/>
      <c r="W233" s="1583"/>
      <c r="X233" s="1583"/>
      <c r="Y233" s="1583"/>
      <c r="Z233" s="1583"/>
      <c r="AA233" s="1608" t="s">
        <v>306</v>
      </c>
      <c r="AB233" s="1583"/>
      <c r="AC233" s="1583"/>
      <c r="AD233" s="1583"/>
      <c r="AE233" s="1583"/>
      <c r="AF233" s="1608" t="s">
        <v>307</v>
      </c>
      <c r="AG233" s="1583"/>
      <c r="AH233" s="1583"/>
      <c r="AI233" s="320" t="s">
        <v>86</v>
      </c>
      <c r="AJ233" s="1610" t="s">
        <v>308</v>
      </c>
      <c r="AK233" s="1583"/>
      <c r="AL233" s="1583"/>
      <c r="AM233" s="1583"/>
      <c r="AN233" s="1583"/>
      <c r="AO233" s="1583"/>
      <c r="AP233" s="321">
        <v>70000000</v>
      </c>
      <c r="AQ233" s="322">
        <v>0</v>
      </c>
      <c r="AR233" s="322">
        <v>0</v>
      </c>
      <c r="AS233" s="322">
        <v>0</v>
      </c>
      <c r="AT233" s="322">
        <v>0</v>
      </c>
      <c r="AU233" s="322">
        <v>0</v>
      </c>
      <c r="AV233" s="322">
        <v>0</v>
      </c>
      <c r="AW233" s="322">
        <v>0</v>
      </c>
      <c r="AX233" s="322">
        <v>0</v>
      </c>
      <c r="AY233" s="322">
        <v>0</v>
      </c>
      <c r="AZ233" s="322">
        <v>0</v>
      </c>
      <c r="BA233" s="322">
        <v>0</v>
      </c>
      <c r="BB233" s="322">
        <v>0</v>
      </c>
    </row>
    <row r="234" spans="1:54" x14ac:dyDescent="0.25">
      <c r="A234" s="1608" t="s">
        <v>120</v>
      </c>
      <c r="B234" s="1583"/>
      <c r="C234" s="1608" t="s">
        <v>355</v>
      </c>
      <c r="D234" s="1583"/>
      <c r="E234" s="1608" t="s">
        <v>357</v>
      </c>
      <c r="F234" s="1583"/>
      <c r="G234" s="1608" t="s">
        <v>315</v>
      </c>
      <c r="H234" s="1583"/>
      <c r="I234" s="1608" t="s">
        <v>313</v>
      </c>
      <c r="J234" s="1583"/>
      <c r="K234" s="1583"/>
      <c r="L234" s="1608" t="s">
        <v>315</v>
      </c>
      <c r="M234" s="1583"/>
      <c r="N234" s="1583"/>
      <c r="O234" s="1608" t="s">
        <v>101</v>
      </c>
      <c r="P234" s="1583"/>
      <c r="Q234" s="1608"/>
      <c r="R234" s="1583"/>
      <c r="S234" s="1609" t="s">
        <v>363</v>
      </c>
      <c r="T234" s="1583"/>
      <c r="U234" s="1583"/>
      <c r="V234" s="1583"/>
      <c r="W234" s="1583"/>
      <c r="X234" s="1583"/>
      <c r="Y234" s="1583"/>
      <c r="Z234" s="1583"/>
      <c r="AA234" s="1608" t="s">
        <v>306</v>
      </c>
      <c r="AB234" s="1583"/>
      <c r="AC234" s="1583"/>
      <c r="AD234" s="1583"/>
      <c r="AE234" s="1583"/>
      <c r="AF234" s="1608" t="s">
        <v>307</v>
      </c>
      <c r="AG234" s="1583"/>
      <c r="AH234" s="1583"/>
      <c r="AI234" s="320" t="s">
        <v>86</v>
      </c>
      <c r="AJ234" s="1610" t="s">
        <v>308</v>
      </c>
      <c r="AK234" s="1583"/>
      <c r="AL234" s="1583"/>
      <c r="AM234" s="1583"/>
      <c r="AN234" s="1583"/>
      <c r="AO234" s="1583"/>
      <c r="AP234" s="321">
        <v>49859460</v>
      </c>
      <c r="AQ234" s="322">
        <v>0</v>
      </c>
      <c r="AR234" s="322">
        <v>0</v>
      </c>
      <c r="AS234" s="322">
        <v>0</v>
      </c>
      <c r="AT234" s="322">
        <v>0</v>
      </c>
      <c r="AU234" s="322">
        <v>0</v>
      </c>
      <c r="AV234" s="321">
        <v>23734550</v>
      </c>
      <c r="AW234" s="321">
        <v>-23734550</v>
      </c>
      <c r="AX234" s="321">
        <v>23734550</v>
      </c>
      <c r="AY234" s="322">
        <v>0</v>
      </c>
      <c r="AZ234" s="321">
        <v>23734550</v>
      </c>
      <c r="BA234" s="322">
        <v>0</v>
      </c>
      <c r="BB234" s="322">
        <v>0</v>
      </c>
    </row>
    <row r="235" spans="1:54" ht="16.5" customHeight="1" x14ac:dyDescent="0.25">
      <c r="A235" s="1608" t="s">
        <v>120</v>
      </c>
      <c r="B235" s="1583"/>
      <c r="C235" s="1608" t="s">
        <v>355</v>
      </c>
      <c r="D235" s="1583"/>
      <c r="E235" s="1608" t="s">
        <v>357</v>
      </c>
      <c r="F235" s="1583"/>
      <c r="G235" s="1608" t="s">
        <v>322</v>
      </c>
      <c r="H235" s="1583"/>
      <c r="I235" s="1608"/>
      <c r="J235" s="1583"/>
      <c r="K235" s="1583"/>
      <c r="L235" s="1608"/>
      <c r="M235" s="1583"/>
      <c r="N235" s="1583"/>
      <c r="O235" s="1608"/>
      <c r="P235" s="1583"/>
      <c r="Q235" s="1608"/>
      <c r="R235" s="1583"/>
      <c r="S235" s="1609" t="s">
        <v>353</v>
      </c>
      <c r="T235" s="1583"/>
      <c r="U235" s="1583"/>
      <c r="V235" s="1583"/>
      <c r="W235" s="1583"/>
      <c r="X235" s="1583"/>
      <c r="Y235" s="1583"/>
      <c r="Z235" s="1583"/>
      <c r="AA235" s="1608" t="s">
        <v>306</v>
      </c>
      <c r="AB235" s="1583"/>
      <c r="AC235" s="1583"/>
      <c r="AD235" s="1583"/>
      <c r="AE235" s="1583"/>
      <c r="AF235" s="1608" t="s">
        <v>307</v>
      </c>
      <c r="AG235" s="1583"/>
      <c r="AH235" s="1583"/>
      <c r="AI235" s="320" t="s">
        <v>86</v>
      </c>
      <c r="AJ235" s="1610" t="s">
        <v>308</v>
      </c>
      <c r="AK235" s="1583"/>
      <c r="AL235" s="1583"/>
      <c r="AM235" s="1583"/>
      <c r="AN235" s="1583"/>
      <c r="AO235" s="1583"/>
      <c r="AP235" s="321">
        <v>3350501149</v>
      </c>
      <c r="AQ235" s="322">
        <v>0</v>
      </c>
      <c r="AR235" s="322">
        <v>0</v>
      </c>
      <c r="AS235" s="321">
        <v>-1000000000</v>
      </c>
      <c r="AT235" s="321">
        <v>264814711.88</v>
      </c>
      <c r="AU235" s="321">
        <v>-264814711.88</v>
      </c>
      <c r="AV235" s="321">
        <v>582364619</v>
      </c>
      <c r="AW235" s="321">
        <v>-317549907.12</v>
      </c>
      <c r="AX235" s="321">
        <v>206016729</v>
      </c>
      <c r="AY235" s="321">
        <v>376347890</v>
      </c>
      <c r="AZ235" s="321">
        <v>206016729</v>
      </c>
      <c r="BA235" s="322">
        <v>0</v>
      </c>
      <c r="BB235" s="322">
        <v>0</v>
      </c>
    </row>
    <row r="236" spans="1:54" ht="15" customHeight="1" x14ac:dyDescent="0.25">
      <c r="A236" s="1603" t="s">
        <v>120</v>
      </c>
      <c r="B236" s="1583"/>
      <c r="C236" s="1603" t="s">
        <v>355</v>
      </c>
      <c r="D236" s="1583"/>
      <c r="E236" s="1603" t="s">
        <v>357</v>
      </c>
      <c r="F236" s="1583"/>
      <c r="G236" s="1603" t="s">
        <v>322</v>
      </c>
      <c r="H236" s="1583"/>
      <c r="I236" s="1603" t="s">
        <v>313</v>
      </c>
      <c r="J236" s="1583"/>
      <c r="K236" s="1583"/>
      <c r="L236" s="1603"/>
      <c r="M236" s="1583"/>
      <c r="N236" s="1583"/>
      <c r="O236" s="1603"/>
      <c r="P236" s="1583"/>
      <c r="Q236" s="1603"/>
      <c r="R236" s="1583"/>
      <c r="S236" s="1605" t="s">
        <v>353</v>
      </c>
      <c r="T236" s="1583"/>
      <c r="U236" s="1583"/>
      <c r="V236" s="1583"/>
      <c r="W236" s="1583"/>
      <c r="X236" s="1583"/>
      <c r="Y236" s="1583"/>
      <c r="Z236" s="1583"/>
      <c r="AA236" s="1603" t="s">
        <v>306</v>
      </c>
      <c r="AB236" s="1583"/>
      <c r="AC236" s="1583"/>
      <c r="AD236" s="1583"/>
      <c r="AE236" s="1583"/>
      <c r="AF236" s="1603" t="s">
        <v>307</v>
      </c>
      <c r="AG236" s="1583"/>
      <c r="AH236" s="1583"/>
      <c r="AI236" s="317" t="s">
        <v>86</v>
      </c>
      <c r="AJ236" s="1604" t="s">
        <v>308</v>
      </c>
      <c r="AK236" s="1583"/>
      <c r="AL236" s="1583"/>
      <c r="AM236" s="1583"/>
      <c r="AN236" s="1583"/>
      <c r="AO236" s="1583"/>
      <c r="AP236" s="318">
        <v>2350501149</v>
      </c>
      <c r="AQ236" s="319">
        <v>0</v>
      </c>
      <c r="AR236" s="319">
        <v>0</v>
      </c>
      <c r="AS236" s="319">
        <v>0</v>
      </c>
      <c r="AT236" s="318">
        <v>264814711.88</v>
      </c>
      <c r="AU236" s="318">
        <v>-264814711.88</v>
      </c>
      <c r="AV236" s="318">
        <v>582364619</v>
      </c>
      <c r="AW236" s="318">
        <v>-317549907.12</v>
      </c>
      <c r="AX236" s="318">
        <v>206016729</v>
      </c>
      <c r="AY236" s="318">
        <v>376347890</v>
      </c>
      <c r="AZ236" s="318">
        <v>206016729</v>
      </c>
      <c r="BA236" s="319">
        <v>0</v>
      </c>
      <c r="BB236" s="319">
        <v>0</v>
      </c>
    </row>
    <row r="237" spans="1:54" x14ac:dyDescent="0.25">
      <c r="A237" s="1603" t="s">
        <v>120</v>
      </c>
      <c r="B237" s="1583"/>
      <c r="C237" s="1603" t="s">
        <v>355</v>
      </c>
      <c r="D237" s="1583"/>
      <c r="E237" s="1603" t="s">
        <v>357</v>
      </c>
      <c r="F237" s="1583"/>
      <c r="G237" s="1603" t="s">
        <v>322</v>
      </c>
      <c r="H237" s="1583"/>
      <c r="I237" s="1603" t="s">
        <v>313</v>
      </c>
      <c r="J237" s="1583"/>
      <c r="K237" s="1583"/>
      <c r="L237" s="1603" t="s">
        <v>312</v>
      </c>
      <c r="M237" s="1583"/>
      <c r="N237" s="1583"/>
      <c r="O237" s="1603"/>
      <c r="P237" s="1583"/>
      <c r="Q237" s="1603"/>
      <c r="R237" s="1583"/>
      <c r="S237" s="1605" t="s">
        <v>364</v>
      </c>
      <c r="T237" s="1583"/>
      <c r="U237" s="1583"/>
      <c r="V237" s="1583"/>
      <c r="W237" s="1583"/>
      <c r="X237" s="1583"/>
      <c r="Y237" s="1583"/>
      <c r="Z237" s="1583"/>
      <c r="AA237" s="1603" t="s">
        <v>306</v>
      </c>
      <c r="AB237" s="1583"/>
      <c r="AC237" s="1583"/>
      <c r="AD237" s="1583"/>
      <c r="AE237" s="1583"/>
      <c r="AF237" s="1603" t="s">
        <v>307</v>
      </c>
      <c r="AG237" s="1583"/>
      <c r="AH237" s="1583"/>
      <c r="AI237" s="317" t="s">
        <v>86</v>
      </c>
      <c r="AJ237" s="1604" t="s">
        <v>308</v>
      </c>
      <c r="AK237" s="1583"/>
      <c r="AL237" s="1583"/>
      <c r="AM237" s="1583"/>
      <c r="AN237" s="1583"/>
      <c r="AO237" s="1583"/>
      <c r="AP237" s="319">
        <v>0</v>
      </c>
      <c r="AQ237" s="319">
        <v>0</v>
      </c>
      <c r="AR237" s="319">
        <v>0</v>
      </c>
      <c r="AS237" s="319">
        <v>0</v>
      </c>
      <c r="AT237" s="319">
        <v>0</v>
      </c>
      <c r="AU237" s="319">
        <v>0</v>
      </c>
      <c r="AV237" s="319">
        <v>0</v>
      </c>
      <c r="AW237" s="319">
        <v>0</v>
      </c>
      <c r="AX237" s="319">
        <v>0</v>
      </c>
      <c r="AY237" s="319">
        <v>0</v>
      </c>
      <c r="AZ237" s="319">
        <v>0</v>
      </c>
      <c r="BA237" s="319">
        <v>0</v>
      </c>
      <c r="BB237" s="319">
        <v>0</v>
      </c>
    </row>
    <row r="238" spans="1:54" ht="15" customHeight="1" x14ac:dyDescent="0.25">
      <c r="A238" s="1608" t="s">
        <v>120</v>
      </c>
      <c r="B238" s="1583"/>
      <c r="C238" s="1608" t="s">
        <v>355</v>
      </c>
      <c r="D238" s="1583"/>
      <c r="E238" s="1608" t="s">
        <v>357</v>
      </c>
      <c r="F238" s="1583"/>
      <c r="G238" s="1608" t="s">
        <v>322</v>
      </c>
      <c r="H238" s="1583"/>
      <c r="I238" s="1608" t="s">
        <v>313</v>
      </c>
      <c r="J238" s="1583"/>
      <c r="K238" s="1583"/>
      <c r="L238" s="1608" t="s">
        <v>312</v>
      </c>
      <c r="M238" s="1583"/>
      <c r="N238" s="1583"/>
      <c r="O238" s="1608" t="s">
        <v>316</v>
      </c>
      <c r="P238" s="1583"/>
      <c r="Q238" s="1608"/>
      <c r="R238" s="1583"/>
      <c r="S238" s="1609" t="s">
        <v>105</v>
      </c>
      <c r="T238" s="1583"/>
      <c r="U238" s="1583"/>
      <c r="V238" s="1583"/>
      <c r="W238" s="1583"/>
      <c r="X238" s="1583"/>
      <c r="Y238" s="1583"/>
      <c r="Z238" s="1583"/>
      <c r="AA238" s="1608" t="s">
        <v>306</v>
      </c>
      <c r="AB238" s="1583"/>
      <c r="AC238" s="1583"/>
      <c r="AD238" s="1583"/>
      <c r="AE238" s="1583"/>
      <c r="AF238" s="1608" t="s">
        <v>307</v>
      </c>
      <c r="AG238" s="1583"/>
      <c r="AH238" s="1583"/>
      <c r="AI238" s="320" t="s">
        <v>86</v>
      </c>
      <c r="AJ238" s="1610" t="s">
        <v>308</v>
      </c>
      <c r="AK238" s="1583"/>
      <c r="AL238" s="1583"/>
      <c r="AM238" s="1583"/>
      <c r="AN238" s="1583"/>
      <c r="AO238" s="1583"/>
      <c r="AP238" s="322">
        <v>0</v>
      </c>
      <c r="AQ238" s="322">
        <v>0</v>
      </c>
      <c r="AR238" s="322">
        <v>0</v>
      </c>
      <c r="AS238" s="322">
        <v>0</v>
      </c>
      <c r="AT238" s="322">
        <v>0</v>
      </c>
      <c r="AU238" s="322">
        <v>0</v>
      </c>
      <c r="AV238" s="322">
        <v>0</v>
      </c>
      <c r="AW238" s="322">
        <v>0</v>
      </c>
      <c r="AX238" s="322">
        <v>0</v>
      </c>
      <c r="AY238" s="322">
        <v>0</v>
      </c>
      <c r="AZ238" s="322">
        <v>0</v>
      </c>
      <c r="BA238" s="322">
        <v>0</v>
      </c>
      <c r="BB238" s="322">
        <v>0</v>
      </c>
    </row>
    <row r="239" spans="1:54" ht="15" customHeight="1" x14ac:dyDescent="0.25">
      <c r="A239" s="1603" t="s">
        <v>120</v>
      </c>
      <c r="B239" s="1583"/>
      <c r="C239" s="1603" t="s">
        <v>355</v>
      </c>
      <c r="D239" s="1583"/>
      <c r="E239" s="1603" t="s">
        <v>357</v>
      </c>
      <c r="F239" s="1583"/>
      <c r="G239" s="1603" t="s">
        <v>322</v>
      </c>
      <c r="H239" s="1583"/>
      <c r="I239" s="1603" t="s">
        <v>313</v>
      </c>
      <c r="J239" s="1583"/>
      <c r="K239" s="1583"/>
      <c r="L239" s="1603" t="s">
        <v>315</v>
      </c>
      <c r="M239" s="1583"/>
      <c r="N239" s="1583"/>
      <c r="O239" s="1603"/>
      <c r="P239" s="1583"/>
      <c r="Q239" s="1603"/>
      <c r="R239" s="1583"/>
      <c r="S239" s="1605" t="s">
        <v>359</v>
      </c>
      <c r="T239" s="1583"/>
      <c r="U239" s="1583"/>
      <c r="V239" s="1583"/>
      <c r="W239" s="1583"/>
      <c r="X239" s="1583"/>
      <c r="Y239" s="1583"/>
      <c r="Z239" s="1583"/>
      <c r="AA239" s="1603" t="s">
        <v>306</v>
      </c>
      <c r="AB239" s="1583"/>
      <c r="AC239" s="1583"/>
      <c r="AD239" s="1583"/>
      <c r="AE239" s="1583"/>
      <c r="AF239" s="1603" t="s">
        <v>307</v>
      </c>
      <c r="AG239" s="1583"/>
      <c r="AH239" s="1583"/>
      <c r="AI239" s="317" t="s">
        <v>86</v>
      </c>
      <c r="AJ239" s="1604" t="s">
        <v>308</v>
      </c>
      <c r="AK239" s="1583"/>
      <c r="AL239" s="1583"/>
      <c r="AM239" s="1583"/>
      <c r="AN239" s="1583"/>
      <c r="AO239" s="1583"/>
      <c r="AP239" s="318">
        <v>2350501149</v>
      </c>
      <c r="AQ239" s="319">
        <v>0</v>
      </c>
      <c r="AR239" s="319">
        <v>0</v>
      </c>
      <c r="AS239" s="319">
        <v>0</v>
      </c>
      <c r="AT239" s="318">
        <v>264814711.88</v>
      </c>
      <c r="AU239" s="318">
        <v>-264814711.88</v>
      </c>
      <c r="AV239" s="318">
        <v>582364619</v>
      </c>
      <c r="AW239" s="318">
        <v>-317549907.12</v>
      </c>
      <c r="AX239" s="318">
        <v>206016729</v>
      </c>
      <c r="AY239" s="318">
        <v>376347890</v>
      </c>
      <c r="AZ239" s="318">
        <v>206016729</v>
      </c>
      <c r="BA239" s="319">
        <v>0</v>
      </c>
      <c r="BB239" s="319">
        <v>0</v>
      </c>
    </row>
    <row r="240" spans="1:54" x14ac:dyDescent="0.25">
      <c r="A240" s="1608" t="s">
        <v>120</v>
      </c>
      <c r="B240" s="1583"/>
      <c r="C240" s="1608" t="s">
        <v>355</v>
      </c>
      <c r="D240" s="1583"/>
      <c r="E240" s="1608" t="s">
        <v>357</v>
      </c>
      <c r="F240" s="1583"/>
      <c r="G240" s="1608" t="s">
        <v>322</v>
      </c>
      <c r="H240" s="1583"/>
      <c r="I240" s="1608" t="s">
        <v>313</v>
      </c>
      <c r="J240" s="1583"/>
      <c r="K240" s="1583"/>
      <c r="L240" s="1608" t="s">
        <v>315</v>
      </c>
      <c r="M240" s="1583"/>
      <c r="N240" s="1583"/>
      <c r="O240" s="1608" t="s">
        <v>312</v>
      </c>
      <c r="P240" s="1583"/>
      <c r="Q240" s="1608"/>
      <c r="R240" s="1583"/>
      <c r="S240" s="1609" t="s">
        <v>365</v>
      </c>
      <c r="T240" s="1583"/>
      <c r="U240" s="1583"/>
      <c r="V240" s="1583"/>
      <c r="W240" s="1583"/>
      <c r="X240" s="1583"/>
      <c r="Y240" s="1583"/>
      <c r="Z240" s="1583"/>
      <c r="AA240" s="1608" t="s">
        <v>306</v>
      </c>
      <c r="AB240" s="1583"/>
      <c r="AC240" s="1583"/>
      <c r="AD240" s="1583"/>
      <c r="AE240" s="1583"/>
      <c r="AF240" s="1608" t="s">
        <v>307</v>
      </c>
      <c r="AG240" s="1583"/>
      <c r="AH240" s="1583"/>
      <c r="AI240" s="320" t="s">
        <v>86</v>
      </c>
      <c r="AJ240" s="1610" t="s">
        <v>308</v>
      </c>
      <c r="AK240" s="1583"/>
      <c r="AL240" s="1583"/>
      <c r="AM240" s="1583"/>
      <c r="AN240" s="1583"/>
      <c r="AO240" s="1583"/>
      <c r="AP240" s="321">
        <v>770501149</v>
      </c>
      <c r="AQ240" s="322">
        <v>0</v>
      </c>
      <c r="AR240" s="322">
        <v>0</v>
      </c>
      <c r="AS240" s="322">
        <v>0</v>
      </c>
      <c r="AT240" s="322">
        <v>0</v>
      </c>
      <c r="AU240" s="322">
        <v>0</v>
      </c>
      <c r="AV240" s="321">
        <v>243550694</v>
      </c>
      <c r="AW240" s="321">
        <v>-243550694</v>
      </c>
      <c r="AX240" s="321">
        <v>132875214</v>
      </c>
      <c r="AY240" s="321">
        <v>110675480</v>
      </c>
      <c r="AZ240" s="321">
        <v>132875214</v>
      </c>
      <c r="BA240" s="322">
        <v>0</v>
      </c>
      <c r="BB240" s="322">
        <v>0</v>
      </c>
    </row>
    <row r="241" spans="1:54" x14ac:dyDescent="0.25">
      <c r="A241" s="1608" t="s">
        <v>120</v>
      </c>
      <c r="B241" s="1583"/>
      <c r="C241" s="1608" t="s">
        <v>355</v>
      </c>
      <c r="D241" s="1583"/>
      <c r="E241" s="1608" t="s">
        <v>357</v>
      </c>
      <c r="F241" s="1583"/>
      <c r="G241" s="1608" t="s">
        <v>322</v>
      </c>
      <c r="H241" s="1583"/>
      <c r="I241" s="1608" t="s">
        <v>313</v>
      </c>
      <c r="J241" s="1583"/>
      <c r="K241" s="1583"/>
      <c r="L241" s="1608" t="s">
        <v>315</v>
      </c>
      <c r="M241" s="1583"/>
      <c r="N241" s="1583"/>
      <c r="O241" s="1608" t="s">
        <v>315</v>
      </c>
      <c r="P241" s="1583"/>
      <c r="Q241" s="1608"/>
      <c r="R241" s="1583"/>
      <c r="S241" s="1609" t="s">
        <v>360</v>
      </c>
      <c r="T241" s="1583"/>
      <c r="U241" s="1583"/>
      <c r="V241" s="1583"/>
      <c r="W241" s="1583"/>
      <c r="X241" s="1583"/>
      <c r="Y241" s="1583"/>
      <c r="Z241" s="1583"/>
      <c r="AA241" s="1608" t="s">
        <v>306</v>
      </c>
      <c r="AB241" s="1583"/>
      <c r="AC241" s="1583"/>
      <c r="AD241" s="1583"/>
      <c r="AE241" s="1583"/>
      <c r="AF241" s="1608" t="s">
        <v>307</v>
      </c>
      <c r="AG241" s="1583"/>
      <c r="AH241" s="1583"/>
      <c r="AI241" s="320" t="s">
        <v>86</v>
      </c>
      <c r="AJ241" s="1610" t="s">
        <v>308</v>
      </c>
      <c r="AK241" s="1583"/>
      <c r="AL241" s="1583"/>
      <c r="AM241" s="1583"/>
      <c r="AN241" s="1583"/>
      <c r="AO241" s="1583"/>
      <c r="AP241" s="321">
        <v>420000000</v>
      </c>
      <c r="AQ241" s="322">
        <v>0</v>
      </c>
      <c r="AR241" s="322">
        <v>0</v>
      </c>
      <c r="AS241" s="322">
        <v>0</v>
      </c>
      <c r="AT241" s="322">
        <v>0</v>
      </c>
      <c r="AU241" s="322">
        <v>0</v>
      </c>
      <c r="AV241" s="321">
        <v>154142213</v>
      </c>
      <c r="AW241" s="321">
        <v>-154142213</v>
      </c>
      <c r="AX241" s="322">
        <v>0</v>
      </c>
      <c r="AY241" s="321">
        <v>154142213</v>
      </c>
      <c r="AZ241" s="322">
        <v>0</v>
      </c>
      <c r="BA241" s="322">
        <v>0</v>
      </c>
      <c r="BB241" s="322">
        <v>0</v>
      </c>
    </row>
    <row r="242" spans="1:54" x14ac:dyDescent="0.25">
      <c r="A242" s="1608" t="s">
        <v>120</v>
      </c>
      <c r="B242" s="1583"/>
      <c r="C242" s="1608" t="s">
        <v>355</v>
      </c>
      <c r="D242" s="1583"/>
      <c r="E242" s="1608" t="s">
        <v>357</v>
      </c>
      <c r="F242" s="1583"/>
      <c r="G242" s="1608" t="s">
        <v>322</v>
      </c>
      <c r="H242" s="1583"/>
      <c r="I242" s="1608" t="s">
        <v>313</v>
      </c>
      <c r="J242" s="1583"/>
      <c r="K242" s="1583"/>
      <c r="L242" s="1608" t="s">
        <v>315</v>
      </c>
      <c r="M242" s="1583"/>
      <c r="N242" s="1583"/>
      <c r="O242" s="1608" t="s">
        <v>322</v>
      </c>
      <c r="P242" s="1583"/>
      <c r="Q242" s="1608"/>
      <c r="R242" s="1583"/>
      <c r="S242" s="1609" t="s">
        <v>361</v>
      </c>
      <c r="T242" s="1583"/>
      <c r="U242" s="1583"/>
      <c r="V242" s="1583"/>
      <c r="W242" s="1583"/>
      <c r="X242" s="1583"/>
      <c r="Y242" s="1583"/>
      <c r="Z242" s="1583"/>
      <c r="AA242" s="1608" t="s">
        <v>306</v>
      </c>
      <c r="AB242" s="1583"/>
      <c r="AC242" s="1583"/>
      <c r="AD242" s="1583"/>
      <c r="AE242" s="1583"/>
      <c r="AF242" s="1608" t="s">
        <v>307</v>
      </c>
      <c r="AG242" s="1583"/>
      <c r="AH242" s="1583"/>
      <c r="AI242" s="320" t="s">
        <v>86</v>
      </c>
      <c r="AJ242" s="1610" t="s">
        <v>308</v>
      </c>
      <c r="AK242" s="1583"/>
      <c r="AL242" s="1583"/>
      <c r="AM242" s="1583"/>
      <c r="AN242" s="1583"/>
      <c r="AO242" s="1583"/>
      <c r="AP242" s="321">
        <v>250000000</v>
      </c>
      <c r="AQ242" s="322">
        <v>0</v>
      </c>
      <c r="AR242" s="322">
        <v>0</v>
      </c>
      <c r="AS242" s="322">
        <v>0</v>
      </c>
      <c r="AT242" s="322">
        <v>0</v>
      </c>
      <c r="AU242" s="322">
        <v>0</v>
      </c>
      <c r="AV242" s="321">
        <v>37740938</v>
      </c>
      <c r="AW242" s="321">
        <v>-37740938</v>
      </c>
      <c r="AX242" s="321">
        <v>34573234</v>
      </c>
      <c r="AY242" s="321">
        <v>3167704</v>
      </c>
      <c r="AZ242" s="321">
        <v>34573234</v>
      </c>
      <c r="BA242" s="322">
        <v>0</v>
      </c>
      <c r="BB242" s="322">
        <v>0</v>
      </c>
    </row>
    <row r="243" spans="1:54" x14ac:dyDescent="0.25">
      <c r="A243" s="1608" t="s">
        <v>120</v>
      </c>
      <c r="B243" s="1583"/>
      <c r="C243" s="1608" t="s">
        <v>355</v>
      </c>
      <c r="D243" s="1583"/>
      <c r="E243" s="1608" t="s">
        <v>357</v>
      </c>
      <c r="F243" s="1583"/>
      <c r="G243" s="1608" t="s">
        <v>322</v>
      </c>
      <c r="H243" s="1583"/>
      <c r="I243" s="1608" t="s">
        <v>313</v>
      </c>
      <c r="J243" s="1583"/>
      <c r="K243" s="1583"/>
      <c r="L243" s="1608" t="s">
        <v>315</v>
      </c>
      <c r="M243" s="1583"/>
      <c r="N243" s="1583"/>
      <c r="O243" s="1608" t="s">
        <v>316</v>
      </c>
      <c r="P243" s="1583"/>
      <c r="Q243" s="1608"/>
      <c r="R243" s="1583"/>
      <c r="S243" s="1609" t="s">
        <v>105</v>
      </c>
      <c r="T243" s="1583"/>
      <c r="U243" s="1583"/>
      <c r="V243" s="1583"/>
      <c r="W243" s="1583"/>
      <c r="X243" s="1583"/>
      <c r="Y243" s="1583"/>
      <c r="Z243" s="1583"/>
      <c r="AA243" s="1608" t="s">
        <v>306</v>
      </c>
      <c r="AB243" s="1583"/>
      <c r="AC243" s="1583"/>
      <c r="AD243" s="1583"/>
      <c r="AE243" s="1583"/>
      <c r="AF243" s="1608" t="s">
        <v>307</v>
      </c>
      <c r="AG243" s="1583"/>
      <c r="AH243" s="1583"/>
      <c r="AI243" s="320" t="s">
        <v>86</v>
      </c>
      <c r="AJ243" s="1610" t="s">
        <v>308</v>
      </c>
      <c r="AK243" s="1583"/>
      <c r="AL243" s="1583"/>
      <c r="AM243" s="1583"/>
      <c r="AN243" s="1583"/>
      <c r="AO243" s="1583"/>
      <c r="AP243" s="321">
        <v>450000000</v>
      </c>
      <c r="AQ243" s="322">
        <v>0</v>
      </c>
      <c r="AR243" s="322">
        <v>0</v>
      </c>
      <c r="AS243" s="322">
        <v>0</v>
      </c>
      <c r="AT243" s="321">
        <v>25471199</v>
      </c>
      <c r="AU243" s="321">
        <v>-25471199</v>
      </c>
      <c r="AV243" s="321">
        <v>47980795</v>
      </c>
      <c r="AW243" s="321">
        <v>-22509596</v>
      </c>
      <c r="AX243" s="321">
        <v>38568281</v>
      </c>
      <c r="AY243" s="321">
        <v>9412514</v>
      </c>
      <c r="AZ243" s="321">
        <v>38568281</v>
      </c>
      <c r="BA243" s="322">
        <v>0</v>
      </c>
      <c r="BB243" s="322">
        <v>0</v>
      </c>
    </row>
    <row r="244" spans="1:54" x14ac:dyDescent="0.25">
      <c r="A244" s="1608" t="s">
        <v>120</v>
      </c>
      <c r="B244" s="1583"/>
      <c r="C244" s="1608" t="s">
        <v>355</v>
      </c>
      <c r="D244" s="1583"/>
      <c r="E244" s="1608" t="s">
        <v>357</v>
      </c>
      <c r="F244" s="1583"/>
      <c r="G244" s="1608" t="s">
        <v>322</v>
      </c>
      <c r="H244" s="1583"/>
      <c r="I244" s="1608" t="s">
        <v>313</v>
      </c>
      <c r="J244" s="1583"/>
      <c r="K244" s="1583"/>
      <c r="L244" s="1608" t="s">
        <v>315</v>
      </c>
      <c r="M244" s="1583"/>
      <c r="N244" s="1583"/>
      <c r="O244" s="1608" t="s">
        <v>325</v>
      </c>
      <c r="P244" s="1583"/>
      <c r="Q244" s="1608"/>
      <c r="R244" s="1583"/>
      <c r="S244" s="1609" t="s">
        <v>362</v>
      </c>
      <c r="T244" s="1583"/>
      <c r="U244" s="1583"/>
      <c r="V244" s="1583"/>
      <c r="W244" s="1583"/>
      <c r="X244" s="1583"/>
      <c r="Y244" s="1583"/>
      <c r="Z244" s="1583"/>
      <c r="AA244" s="1608" t="s">
        <v>306</v>
      </c>
      <c r="AB244" s="1583"/>
      <c r="AC244" s="1583"/>
      <c r="AD244" s="1583"/>
      <c r="AE244" s="1583"/>
      <c r="AF244" s="1608" t="s">
        <v>307</v>
      </c>
      <c r="AG244" s="1583"/>
      <c r="AH244" s="1583"/>
      <c r="AI244" s="320" t="s">
        <v>86</v>
      </c>
      <c r="AJ244" s="1610" t="s">
        <v>308</v>
      </c>
      <c r="AK244" s="1583"/>
      <c r="AL244" s="1583"/>
      <c r="AM244" s="1583"/>
      <c r="AN244" s="1583"/>
      <c r="AO244" s="1583"/>
      <c r="AP244" s="321">
        <v>200000000</v>
      </c>
      <c r="AQ244" s="322">
        <v>0</v>
      </c>
      <c r="AR244" s="322">
        <v>0</v>
      </c>
      <c r="AS244" s="322">
        <v>0</v>
      </c>
      <c r="AT244" s="322">
        <v>0</v>
      </c>
      <c r="AU244" s="322">
        <v>0</v>
      </c>
      <c r="AV244" s="322">
        <v>0</v>
      </c>
      <c r="AW244" s="322">
        <v>0</v>
      </c>
      <c r="AX244" s="322">
        <v>0</v>
      </c>
      <c r="AY244" s="322">
        <v>0</v>
      </c>
      <c r="AZ244" s="322">
        <v>0</v>
      </c>
      <c r="BA244" s="322">
        <v>0</v>
      </c>
      <c r="BB244" s="322">
        <v>0</v>
      </c>
    </row>
    <row r="245" spans="1:54" x14ac:dyDescent="0.25">
      <c r="A245" s="1608" t="s">
        <v>120</v>
      </c>
      <c r="B245" s="1583"/>
      <c r="C245" s="1608" t="s">
        <v>355</v>
      </c>
      <c r="D245" s="1583"/>
      <c r="E245" s="1608" t="s">
        <v>357</v>
      </c>
      <c r="F245" s="1583"/>
      <c r="G245" s="1608" t="s">
        <v>322</v>
      </c>
      <c r="H245" s="1583"/>
      <c r="I245" s="1608" t="s">
        <v>313</v>
      </c>
      <c r="J245" s="1583"/>
      <c r="K245" s="1583"/>
      <c r="L245" s="1608" t="s">
        <v>315</v>
      </c>
      <c r="M245" s="1583"/>
      <c r="N245" s="1583"/>
      <c r="O245" s="1608" t="s">
        <v>326</v>
      </c>
      <c r="P245" s="1583"/>
      <c r="Q245" s="1608"/>
      <c r="R245" s="1583"/>
      <c r="S245" s="1609" t="s">
        <v>368</v>
      </c>
      <c r="T245" s="1583"/>
      <c r="U245" s="1583"/>
      <c r="V245" s="1583"/>
      <c r="W245" s="1583"/>
      <c r="X245" s="1583"/>
      <c r="Y245" s="1583"/>
      <c r="Z245" s="1583"/>
      <c r="AA245" s="1608" t="s">
        <v>306</v>
      </c>
      <c r="AB245" s="1583"/>
      <c r="AC245" s="1583"/>
      <c r="AD245" s="1583"/>
      <c r="AE245" s="1583"/>
      <c r="AF245" s="1608" t="s">
        <v>307</v>
      </c>
      <c r="AG245" s="1583"/>
      <c r="AH245" s="1583"/>
      <c r="AI245" s="320" t="s">
        <v>86</v>
      </c>
      <c r="AJ245" s="1610" t="s">
        <v>308</v>
      </c>
      <c r="AK245" s="1583"/>
      <c r="AL245" s="1583"/>
      <c r="AM245" s="1583"/>
      <c r="AN245" s="1583"/>
      <c r="AO245" s="1583"/>
      <c r="AP245" s="321">
        <v>80000000</v>
      </c>
      <c r="AQ245" s="322">
        <v>0</v>
      </c>
      <c r="AR245" s="322">
        <v>0</v>
      </c>
      <c r="AS245" s="322">
        <v>0</v>
      </c>
      <c r="AT245" s="321">
        <v>63327853.880000003</v>
      </c>
      <c r="AU245" s="321">
        <v>-63327853.880000003</v>
      </c>
      <c r="AV245" s="322">
        <v>0</v>
      </c>
      <c r="AW245" s="321">
        <v>63327853.880000003</v>
      </c>
      <c r="AX245" s="322">
        <v>0</v>
      </c>
      <c r="AY245" s="322">
        <v>0</v>
      </c>
      <c r="AZ245" s="322">
        <v>0</v>
      </c>
      <c r="BA245" s="322">
        <v>0</v>
      </c>
      <c r="BB245" s="322">
        <v>0</v>
      </c>
    </row>
    <row r="246" spans="1:54" x14ac:dyDescent="0.25">
      <c r="A246" s="1608" t="s">
        <v>120</v>
      </c>
      <c r="B246" s="1583"/>
      <c r="C246" s="1608" t="s">
        <v>355</v>
      </c>
      <c r="D246" s="1583"/>
      <c r="E246" s="1608" t="s">
        <v>357</v>
      </c>
      <c r="F246" s="1583"/>
      <c r="G246" s="1608" t="s">
        <v>322</v>
      </c>
      <c r="H246" s="1583"/>
      <c r="I246" s="1608" t="s">
        <v>313</v>
      </c>
      <c r="J246" s="1583"/>
      <c r="K246" s="1583"/>
      <c r="L246" s="1608" t="s">
        <v>315</v>
      </c>
      <c r="M246" s="1583"/>
      <c r="N246" s="1583"/>
      <c r="O246" s="1608" t="s">
        <v>327</v>
      </c>
      <c r="P246" s="1583"/>
      <c r="Q246" s="1608"/>
      <c r="R246" s="1583"/>
      <c r="S246" s="1609" t="s">
        <v>686</v>
      </c>
      <c r="T246" s="1583"/>
      <c r="U246" s="1583"/>
      <c r="V246" s="1583"/>
      <c r="W246" s="1583"/>
      <c r="X246" s="1583"/>
      <c r="Y246" s="1583"/>
      <c r="Z246" s="1583"/>
      <c r="AA246" s="1608" t="s">
        <v>306</v>
      </c>
      <c r="AB246" s="1583"/>
      <c r="AC246" s="1583"/>
      <c r="AD246" s="1583"/>
      <c r="AE246" s="1583"/>
      <c r="AF246" s="1608" t="s">
        <v>307</v>
      </c>
      <c r="AG246" s="1583"/>
      <c r="AH246" s="1583"/>
      <c r="AI246" s="320" t="s">
        <v>86</v>
      </c>
      <c r="AJ246" s="1610" t="s">
        <v>308</v>
      </c>
      <c r="AK246" s="1583"/>
      <c r="AL246" s="1583"/>
      <c r="AM246" s="1583"/>
      <c r="AN246" s="1583"/>
      <c r="AO246" s="1583"/>
      <c r="AP246" s="321">
        <v>100000000</v>
      </c>
      <c r="AQ246" s="322">
        <v>0</v>
      </c>
      <c r="AR246" s="322">
        <v>0</v>
      </c>
      <c r="AS246" s="322">
        <v>0</v>
      </c>
      <c r="AT246" s="321">
        <v>98949979</v>
      </c>
      <c r="AU246" s="321">
        <v>-98949979</v>
      </c>
      <c r="AV246" s="321">
        <v>98949979</v>
      </c>
      <c r="AW246" s="322">
        <v>0</v>
      </c>
      <c r="AX246" s="322">
        <v>0</v>
      </c>
      <c r="AY246" s="321">
        <v>98949979</v>
      </c>
      <c r="AZ246" s="322">
        <v>0</v>
      </c>
      <c r="BA246" s="322">
        <v>0</v>
      </c>
      <c r="BB246" s="322">
        <v>0</v>
      </c>
    </row>
    <row r="247" spans="1:54" ht="15" customHeight="1" x14ac:dyDescent="0.25">
      <c r="A247" s="1608" t="s">
        <v>120</v>
      </c>
      <c r="B247" s="1583"/>
      <c r="C247" s="1608" t="s">
        <v>355</v>
      </c>
      <c r="D247" s="1583"/>
      <c r="E247" s="1608" t="s">
        <v>357</v>
      </c>
      <c r="F247" s="1583"/>
      <c r="G247" s="1608" t="s">
        <v>322</v>
      </c>
      <c r="H247" s="1583"/>
      <c r="I247" s="1608" t="s">
        <v>313</v>
      </c>
      <c r="J247" s="1583"/>
      <c r="K247" s="1583"/>
      <c r="L247" s="1608" t="s">
        <v>315</v>
      </c>
      <c r="M247" s="1583"/>
      <c r="N247" s="1583"/>
      <c r="O247" s="1608" t="s">
        <v>101</v>
      </c>
      <c r="P247" s="1583"/>
      <c r="Q247" s="1608"/>
      <c r="R247" s="1583"/>
      <c r="S247" s="1609" t="s">
        <v>363</v>
      </c>
      <c r="T247" s="1583"/>
      <c r="U247" s="1583"/>
      <c r="V247" s="1583"/>
      <c r="W247" s="1583"/>
      <c r="X247" s="1583"/>
      <c r="Y247" s="1583"/>
      <c r="Z247" s="1583"/>
      <c r="AA247" s="1608" t="s">
        <v>306</v>
      </c>
      <c r="AB247" s="1583"/>
      <c r="AC247" s="1583"/>
      <c r="AD247" s="1583"/>
      <c r="AE247" s="1583"/>
      <c r="AF247" s="1608" t="s">
        <v>307</v>
      </c>
      <c r="AG247" s="1583"/>
      <c r="AH247" s="1583"/>
      <c r="AI247" s="320" t="s">
        <v>86</v>
      </c>
      <c r="AJ247" s="1610" t="s">
        <v>308</v>
      </c>
      <c r="AK247" s="1583"/>
      <c r="AL247" s="1583"/>
      <c r="AM247" s="1583"/>
      <c r="AN247" s="1583"/>
      <c r="AO247" s="1583"/>
      <c r="AP247" s="322">
        <v>0</v>
      </c>
      <c r="AQ247" s="322">
        <v>0</v>
      </c>
      <c r="AR247" s="322">
        <v>0</v>
      </c>
      <c r="AS247" s="322">
        <v>0</v>
      </c>
      <c r="AT247" s="322">
        <v>0</v>
      </c>
      <c r="AU247" s="322">
        <v>0</v>
      </c>
      <c r="AV247" s="322">
        <v>0</v>
      </c>
      <c r="AW247" s="322">
        <v>0</v>
      </c>
      <c r="AX247" s="322">
        <v>0</v>
      </c>
      <c r="AY247" s="322">
        <v>0</v>
      </c>
      <c r="AZ247" s="322">
        <v>0</v>
      </c>
      <c r="BA247" s="322">
        <v>0</v>
      </c>
      <c r="BB247" s="322">
        <v>0</v>
      </c>
    </row>
    <row r="248" spans="1:54" x14ac:dyDescent="0.25">
      <c r="A248" s="1608" t="s">
        <v>120</v>
      </c>
      <c r="B248" s="1583"/>
      <c r="C248" s="1608" t="s">
        <v>355</v>
      </c>
      <c r="D248" s="1583"/>
      <c r="E248" s="1608" t="s">
        <v>357</v>
      </c>
      <c r="F248" s="1583"/>
      <c r="G248" s="1608" t="s">
        <v>322</v>
      </c>
      <c r="H248" s="1583"/>
      <c r="I248" s="1608" t="s">
        <v>313</v>
      </c>
      <c r="J248" s="1583"/>
      <c r="K248" s="1583"/>
      <c r="L248" s="1608" t="s">
        <v>315</v>
      </c>
      <c r="M248" s="1583"/>
      <c r="N248" s="1583"/>
      <c r="O248" s="1608" t="s">
        <v>323</v>
      </c>
      <c r="P248" s="1583"/>
      <c r="Q248" s="1608" t="s">
        <v>269</v>
      </c>
      <c r="R248" s="1583"/>
      <c r="S248" s="1609" t="s">
        <v>732</v>
      </c>
      <c r="T248" s="1583"/>
      <c r="U248" s="1583"/>
      <c r="V248" s="1583"/>
      <c r="W248" s="1583"/>
      <c r="X248" s="1583"/>
      <c r="Y248" s="1583"/>
      <c r="Z248" s="1583"/>
      <c r="AA248" s="1608" t="s">
        <v>306</v>
      </c>
      <c r="AB248" s="1583"/>
      <c r="AC248" s="1583"/>
      <c r="AD248" s="1583"/>
      <c r="AE248" s="1583"/>
      <c r="AF248" s="1608" t="s">
        <v>307</v>
      </c>
      <c r="AG248" s="1583"/>
      <c r="AH248" s="1583"/>
      <c r="AI248" s="320" t="s">
        <v>86</v>
      </c>
      <c r="AJ248" s="1610" t="s">
        <v>308</v>
      </c>
      <c r="AK248" s="1583"/>
      <c r="AL248" s="1583"/>
      <c r="AM248" s="1583"/>
      <c r="AN248" s="1583"/>
      <c r="AO248" s="1583"/>
      <c r="AP248" s="321">
        <v>80000000</v>
      </c>
      <c r="AQ248" s="322">
        <v>0</v>
      </c>
      <c r="AR248" s="322">
        <v>0</v>
      </c>
      <c r="AS248" s="322">
        <v>0</v>
      </c>
      <c r="AT248" s="321">
        <v>77065680</v>
      </c>
      <c r="AU248" s="321">
        <v>-77065680</v>
      </c>
      <c r="AV248" s="322">
        <v>0</v>
      </c>
      <c r="AW248" s="321">
        <v>77065680</v>
      </c>
      <c r="AX248" s="322">
        <v>0</v>
      </c>
      <c r="AY248" s="322">
        <v>0</v>
      </c>
      <c r="AZ248" s="322">
        <v>0</v>
      </c>
      <c r="BA248" s="322">
        <v>0</v>
      </c>
      <c r="BB248" s="322">
        <v>0</v>
      </c>
    </row>
    <row r="249" spans="1:54" ht="24.75" customHeight="1" x14ac:dyDescent="0.25">
      <c r="A249" s="1608" t="s">
        <v>120</v>
      </c>
      <c r="B249" s="1583"/>
      <c r="C249" s="1608" t="s">
        <v>355</v>
      </c>
      <c r="D249" s="1583"/>
      <c r="E249" s="1608" t="s">
        <v>357</v>
      </c>
      <c r="F249" s="1583"/>
      <c r="G249" s="1608" t="s">
        <v>316</v>
      </c>
      <c r="H249" s="1583"/>
      <c r="I249" s="1608"/>
      <c r="J249" s="1583"/>
      <c r="K249" s="1583"/>
      <c r="L249" s="1608"/>
      <c r="M249" s="1583"/>
      <c r="N249" s="1583"/>
      <c r="O249" s="1608"/>
      <c r="P249" s="1583"/>
      <c r="Q249" s="1608"/>
      <c r="R249" s="1583"/>
      <c r="S249" s="1609" t="s">
        <v>352</v>
      </c>
      <c r="T249" s="1583"/>
      <c r="U249" s="1583"/>
      <c r="V249" s="1583"/>
      <c r="W249" s="1583"/>
      <c r="X249" s="1583"/>
      <c r="Y249" s="1583"/>
      <c r="Z249" s="1583"/>
      <c r="AA249" s="1608" t="s">
        <v>306</v>
      </c>
      <c r="AB249" s="1583"/>
      <c r="AC249" s="1583"/>
      <c r="AD249" s="1583"/>
      <c r="AE249" s="1583"/>
      <c r="AF249" s="1608" t="s">
        <v>307</v>
      </c>
      <c r="AG249" s="1583"/>
      <c r="AH249" s="1583"/>
      <c r="AI249" s="320" t="s">
        <v>86</v>
      </c>
      <c r="AJ249" s="1610" t="s">
        <v>308</v>
      </c>
      <c r="AK249" s="1583"/>
      <c r="AL249" s="1583"/>
      <c r="AM249" s="1583"/>
      <c r="AN249" s="1583"/>
      <c r="AO249" s="1583"/>
      <c r="AP249" s="321">
        <v>900000000</v>
      </c>
      <c r="AQ249" s="322">
        <v>0</v>
      </c>
      <c r="AR249" s="321">
        <v>12600000</v>
      </c>
      <c r="AS249" s="321">
        <v>-300000000</v>
      </c>
      <c r="AT249" s="321">
        <v>5465072</v>
      </c>
      <c r="AU249" s="321">
        <v>-5465072</v>
      </c>
      <c r="AV249" s="321">
        <v>180375718</v>
      </c>
      <c r="AW249" s="321">
        <v>-174910646</v>
      </c>
      <c r="AX249" s="321">
        <v>69870072</v>
      </c>
      <c r="AY249" s="321">
        <v>110505646</v>
      </c>
      <c r="AZ249" s="321">
        <v>69870072</v>
      </c>
      <c r="BA249" s="322">
        <v>0</v>
      </c>
      <c r="BB249" s="322">
        <v>0</v>
      </c>
    </row>
    <row r="250" spans="1:54" ht="15" customHeight="1" x14ac:dyDescent="0.25">
      <c r="A250" s="1603" t="s">
        <v>120</v>
      </c>
      <c r="B250" s="1583"/>
      <c r="C250" s="1603" t="s">
        <v>355</v>
      </c>
      <c r="D250" s="1583"/>
      <c r="E250" s="1603" t="s">
        <v>357</v>
      </c>
      <c r="F250" s="1583"/>
      <c r="G250" s="1603" t="s">
        <v>316</v>
      </c>
      <c r="H250" s="1583"/>
      <c r="I250" s="1603" t="s">
        <v>313</v>
      </c>
      <c r="J250" s="1583"/>
      <c r="K250" s="1583"/>
      <c r="L250" s="1603"/>
      <c r="M250" s="1583"/>
      <c r="N250" s="1583"/>
      <c r="O250" s="1603"/>
      <c r="P250" s="1583"/>
      <c r="Q250" s="1603"/>
      <c r="R250" s="1583"/>
      <c r="S250" s="1605" t="s">
        <v>352</v>
      </c>
      <c r="T250" s="1583"/>
      <c r="U250" s="1583"/>
      <c r="V250" s="1583"/>
      <c r="W250" s="1583"/>
      <c r="X250" s="1583"/>
      <c r="Y250" s="1583"/>
      <c r="Z250" s="1583"/>
      <c r="AA250" s="1603" t="s">
        <v>306</v>
      </c>
      <c r="AB250" s="1583"/>
      <c r="AC250" s="1583"/>
      <c r="AD250" s="1583"/>
      <c r="AE250" s="1583"/>
      <c r="AF250" s="1603" t="s">
        <v>307</v>
      </c>
      <c r="AG250" s="1583"/>
      <c r="AH250" s="1583"/>
      <c r="AI250" s="317" t="s">
        <v>86</v>
      </c>
      <c r="AJ250" s="1604" t="s">
        <v>308</v>
      </c>
      <c r="AK250" s="1583"/>
      <c r="AL250" s="1583"/>
      <c r="AM250" s="1583"/>
      <c r="AN250" s="1583"/>
      <c r="AO250" s="1583"/>
      <c r="AP250" s="318">
        <v>600000000</v>
      </c>
      <c r="AQ250" s="319">
        <v>0</v>
      </c>
      <c r="AR250" s="318">
        <v>12600000</v>
      </c>
      <c r="AS250" s="319">
        <v>0</v>
      </c>
      <c r="AT250" s="318">
        <v>5465072</v>
      </c>
      <c r="AU250" s="318">
        <v>-5465072</v>
      </c>
      <c r="AV250" s="318">
        <v>180375718</v>
      </c>
      <c r="AW250" s="318">
        <v>-174910646</v>
      </c>
      <c r="AX250" s="318">
        <v>69870072</v>
      </c>
      <c r="AY250" s="318">
        <v>110505646</v>
      </c>
      <c r="AZ250" s="318">
        <v>69870072</v>
      </c>
      <c r="BA250" s="319">
        <v>0</v>
      </c>
      <c r="BB250" s="319">
        <v>0</v>
      </c>
    </row>
    <row r="251" spans="1:54" ht="15" customHeight="1" x14ac:dyDescent="0.25">
      <c r="A251" s="1603" t="s">
        <v>120</v>
      </c>
      <c r="B251" s="1583"/>
      <c r="C251" s="1603" t="s">
        <v>355</v>
      </c>
      <c r="D251" s="1583"/>
      <c r="E251" s="1603" t="s">
        <v>357</v>
      </c>
      <c r="F251" s="1583"/>
      <c r="G251" s="1603" t="s">
        <v>316</v>
      </c>
      <c r="H251" s="1583"/>
      <c r="I251" s="1603" t="s">
        <v>313</v>
      </c>
      <c r="J251" s="1583"/>
      <c r="K251" s="1583"/>
      <c r="L251" s="1603" t="s">
        <v>315</v>
      </c>
      <c r="M251" s="1583"/>
      <c r="N251" s="1583"/>
      <c r="O251" s="1603"/>
      <c r="P251" s="1583"/>
      <c r="Q251" s="1603"/>
      <c r="R251" s="1583"/>
      <c r="S251" s="1605" t="s">
        <v>359</v>
      </c>
      <c r="T251" s="1583"/>
      <c r="U251" s="1583"/>
      <c r="V251" s="1583"/>
      <c r="W251" s="1583"/>
      <c r="X251" s="1583"/>
      <c r="Y251" s="1583"/>
      <c r="Z251" s="1583"/>
      <c r="AA251" s="1603" t="s">
        <v>306</v>
      </c>
      <c r="AB251" s="1583"/>
      <c r="AC251" s="1583"/>
      <c r="AD251" s="1583"/>
      <c r="AE251" s="1583"/>
      <c r="AF251" s="1603" t="s">
        <v>307</v>
      </c>
      <c r="AG251" s="1583"/>
      <c r="AH251" s="1583"/>
      <c r="AI251" s="317" t="s">
        <v>86</v>
      </c>
      <c r="AJ251" s="1604" t="s">
        <v>308</v>
      </c>
      <c r="AK251" s="1583"/>
      <c r="AL251" s="1583"/>
      <c r="AM251" s="1583"/>
      <c r="AN251" s="1583"/>
      <c r="AO251" s="1583"/>
      <c r="AP251" s="318">
        <v>600000000</v>
      </c>
      <c r="AQ251" s="319">
        <v>0</v>
      </c>
      <c r="AR251" s="318">
        <v>12600000</v>
      </c>
      <c r="AS251" s="319">
        <v>0</v>
      </c>
      <c r="AT251" s="318">
        <v>5465072</v>
      </c>
      <c r="AU251" s="318">
        <v>-5465072</v>
      </c>
      <c r="AV251" s="318">
        <v>180375718</v>
      </c>
      <c r="AW251" s="318">
        <v>-174910646</v>
      </c>
      <c r="AX251" s="318">
        <v>69870072</v>
      </c>
      <c r="AY251" s="318">
        <v>110505646</v>
      </c>
      <c r="AZ251" s="318">
        <v>69870072</v>
      </c>
      <c r="BA251" s="319">
        <v>0</v>
      </c>
      <c r="BB251" s="319">
        <v>0</v>
      </c>
    </row>
    <row r="252" spans="1:54" x14ac:dyDescent="0.25">
      <c r="A252" s="1608" t="s">
        <v>120</v>
      </c>
      <c r="B252" s="1583"/>
      <c r="C252" s="1608" t="s">
        <v>355</v>
      </c>
      <c r="D252" s="1583"/>
      <c r="E252" s="1608" t="s">
        <v>357</v>
      </c>
      <c r="F252" s="1583"/>
      <c r="G252" s="1608" t="s">
        <v>316</v>
      </c>
      <c r="H252" s="1583"/>
      <c r="I252" s="1608" t="s">
        <v>313</v>
      </c>
      <c r="J252" s="1583"/>
      <c r="K252" s="1583"/>
      <c r="L252" s="1608" t="s">
        <v>315</v>
      </c>
      <c r="M252" s="1583"/>
      <c r="N252" s="1583"/>
      <c r="O252" s="1608" t="s">
        <v>312</v>
      </c>
      <c r="P252" s="1583"/>
      <c r="Q252" s="1608"/>
      <c r="R252" s="1583"/>
      <c r="S252" s="1609" t="s">
        <v>365</v>
      </c>
      <c r="T252" s="1583"/>
      <c r="U252" s="1583"/>
      <c r="V252" s="1583"/>
      <c r="W252" s="1583"/>
      <c r="X252" s="1583"/>
      <c r="Y252" s="1583"/>
      <c r="Z252" s="1583"/>
      <c r="AA252" s="1608" t="s">
        <v>306</v>
      </c>
      <c r="AB252" s="1583"/>
      <c r="AC252" s="1583"/>
      <c r="AD252" s="1583"/>
      <c r="AE252" s="1583"/>
      <c r="AF252" s="1608" t="s">
        <v>307</v>
      </c>
      <c r="AG252" s="1583"/>
      <c r="AH252" s="1583"/>
      <c r="AI252" s="320" t="s">
        <v>86</v>
      </c>
      <c r="AJ252" s="1610" t="s">
        <v>308</v>
      </c>
      <c r="AK252" s="1583"/>
      <c r="AL252" s="1583"/>
      <c r="AM252" s="1583"/>
      <c r="AN252" s="1583"/>
      <c r="AO252" s="1583"/>
      <c r="AP252" s="321">
        <v>289194899</v>
      </c>
      <c r="AQ252" s="322">
        <v>0</v>
      </c>
      <c r="AR252" s="321">
        <v>12600000</v>
      </c>
      <c r="AS252" s="322">
        <v>0</v>
      </c>
      <c r="AT252" s="322">
        <v>0</v>
      </c>
      <c r="AU252" s="322">
        <v>0</v>
      </c>
      <c r="AV252" s="321">
        <v>128818739</v>
      </c>
      <c r="AW252" s="321">
        <v>-128818739</v>
      </c>
      <c r="AX252" s="321">
        <v>38859370</v>
      </c>
      <c r="AY252" s="321">
        <v>89959369</v>
      </c>
      <c r="AZ252" s="321">
        <v>38859370</v>
      </c>
      <c r="BA252" s="322">
        <v>0</v>
      </c>
      <c r="BB252" s="322">
        <v>0</v>
      </c>
    </row>
    <row r="253" spans="1:54" x14ac:dyDescent="0.25">
      <c r="A253" s="1608" t="s">
        <v>120</v>
      </c>
      <c r="B253" s="1583"/>
      <c r="C253" s="1608" t="s">
        <v>355</v>
      </c>
      <c r="D253" s="1583"/>
      <c r="E253" s="1608" t="s">
        <v>357</v>
      </c>
      <c r="F253" s="1583"/>
      <c r="G253" s="1608" t="s">
        <v>316</v>
      </c>
      <c r="H253" s="1583"/>
      <c r="I253" s="1608" t="s">
        <v>313</v>
      </c>
      <c r="J253" s="1583"/>
      <c r="K253" s="1583"/>
      <c r="L253" s="1608" t="s">
        <v>315</v>
      </c>
      <c r="M253" s="1583"/>
      <c r="N253" s="1583"/>
      <c r="O253" s="1608" t="s">
        <v>315</v>
      </c>
      <c r="P253" s="1583"/>
      <c r="Q253" s="1608"/>
      <c r="R253" s="1583"/>
      <c r="S253" s="1609" t="s">
        <v>360</v>
      </c>
      <c r="T253" s="1583"/>
      <c r="U253" s="1583"/>
      <c r="V253" s="1583"/>
      <c r="W253" s="1583"/>
      <c r="X253" s="1583"/>
      <c r="Y253" s="1583"/>
      <c r="Z253" s="1583"/>
      <c r="AA253" s="1608" t="s">
        <v>306</v>
      </c>
      <c r="AB253" s="1583"/>
      <c r="AC253" s="1583"/>
      <c r="AD253" s="1583"/>
      <c r="AE253" s="1583"/>
      <c r="AF253" s="1608" t="s">
        <v>307</v>
      </c>
      <c r="AG253" s="1583"/>
      <c r="AH253" s="1583"/>
      <c r="AI253" s="320" t="s">
        <v>86</v>
      </c>
      <c r="AJ253" s="1610" t="s">
        <v>308</v>
      </c>
      <c r="AK253" s="1583"/>
      <c r="AL253" s="1583"/>
      <c r="AM253" s="1583"/>
      <c r="AN253" s="1583"/>
      <c r="AO253" s="1583"/>
      <c r="AP253" s="321">
        <v>60000000</v>
      </c>
      <c r="AQ253" s="322">
        <v>0</v>
      </c>
      <c r="AR253" s="322">
        <v>0</v>
      </c>
      <c r="AS253" s="322">
        <v>0</v>
      </c>
      <c r="AT253" s="322">
        <v>0</v>
      </c>
      <c r="AU253" s="322">
        <v>0</v>
      </c>
      <c r="AV253" s="321">
        <v>25775425</v>
      </c>
      <c r="AW253" s="321">
        <v>-25775425</v>
      </c>
      <c r="AX253" s="322">
        <v>0</v>
      </c>
      <c r="AY253" s="321">
        <v>25775425</v>
      </c>
      <c r="AZ253" s="322">
        <v>0</v>
      </c>
      <c r="BA253" s="322">
        <v>0</v>
      </c>
      <c r="BB253" s="322">
        <v>0</v>
      </c>
    </row>
    <row r="254" spans="1:54" x14ac:dyDescent="0.25">
      <c r="A254" s="1608" t="s">
        <v>120</v>
      </c>
      <c r="B254" s="1583"/>
      <c r="C254" s="1608" t="s">
        <v>355</v>
      </c>
      <c r="D254" s="1583"/>
      <c r="E254" s="1608" t="s">
        <v>357</v>
      </c>
      <c r="F254" s="1583"/>
      <c r="G254" s="1608" t="s">
        <v>316</v>
      </c>
      <c r="H254" s="1583"/>
      <c r="I254" s="1608" t="s">
        <v>313</v>
      </c>
      <c r="J254" s="1583"/>
      <c r="K254" s="1583"/>
      <c r="L254" s="1608" t="s">
        <v>315</v>
      </c>
      <c r="M254" s="1583"/>
      <c r="N254" s="1583"/>
      <c r="O254" s="1608" t="s">
        <v>322</v>
      </c>
      <c r="P254" s="1583"/>
      <c r="Q254" s="1608"/>
      <c r="R254" s="1583"/>
      <c r="S254" s="1609" t="s">
        <v>361</v>
      </c>
      <c r="T254" s="1583"/>
      <c r="U254" s="1583"/>
      <c r="V254" s="1583"/>
      <c r="W254" s="1583"/>
      <c r="X254" s="1583"/>
      <c r="Y254" s="1583"/>
      <c r="Z254" s="1583"/>
      <c r="AA254" s="1608" t="s">
        <v>306</v>
      </c>
      <c r="AB254" s="1583"/>
      <c r="AC254" s="1583"/>
      <c r="AD254" s="1583"/>
      <c r="AE254" s="1583"/>
      <c r="AF254" s="1608" t="s">
        <v>307</v>
      </c>
      <c r="AG254" s="1583"/>
      <c r="AH254" s="1583"/>
      <c r="AI254" s="320" t="s">
        <v>86</v>
      </c>
      <c r="AJ254" s="1610" t="s">
        <v>308</v>
      </c>
      <c r="AK254" s="1583"/>
      <c r="AL254" s="1583"/>
      <c r="AM254" s="1583"/>
      <c r="AN254" s="1583"/>
      <c r="AO254" s="1583"/>
      <c r="AP254" s="321">
        <v>63800000</v>
      </c>
      <c r="AQ254" s="322">
        <v>0</v>
      </c>
      <c r="AR254" s="322">
        <v>0</v>
      </c>
      <c r="AS254" s="322">
        <v>0</v>
      </c>
      <c r="AT254" s="322">
        <v>0</v>
      </c>
      <c r="AU254" s="322">
        <v>0</v>
      </c>
      <c r="AV254" s="321">
        <v>8784215</v>
      </c>
      <c r="AW254" s="321">
        <v>-8784215</v>
      </c>
      <c r="AX254" s="321">
        <v>12705750</v>
      </c>
      <c r="AY254" s="321">
        <v>-3921535</v>
      </c>
      <c r="AZ254" s="321">
        <v>12705750</v>
      </c>
      <c r="BA254" s="322">
        <v>0</v>
      </c>
      <c r="BB254" s="322">
        <v>0</v>
      </c>
    </row>
    <row r="255" spans="1:54" ht="15" customHeight="1" x14ac:dyDescent="0.25">
      <c r="A255" s="1608" t="s">
        <v>120</v>
      </c>
      <c r="B255" s="1583"/>
      <c r="C255" s="1608" t="s">
        <v>355</v>
      </c>
      <c r="D255" s="1583"/>
      <c r="E255" s="1608" t="s">
        <v>357</v>
      </c>
      <c r="F255" s="1583"/>
      <c r="G255" s="1608" t="s">
        <v>316</v>
      </c>
      <c r="H255" s="1583"/>
      <c r="I255" s="1608" t="s">
        <v>313</v>
      </c>
      <c r="J255" s="1583"/>
      <c r="K255" s="1583"/>
      <c r="L255" s="1608" t="s">
        <v>315</v>
      </c>
      <c r="M255" s="1583"/>
      <c r="N255" s="1583"/>
      <c r="O255" s="1608" t="s">
        <v>316</v>
      </c>
      <c r="P255" s="1583"/>
      <c r="Q255" s="1608"/>
      <c r="R255" s="1583"/>
      <c r="S255" s="1609" t="s">
        <v>105</v>
      </c>
      <c r="T255" s="1583"/>
      <c r="U255" s="1583"/>
      <c r="V255" s="1583"/>
      <c r="W255" s="1583"/>
      <c r="X255" s="1583"/>
      <c r="Y255" s="1583"/>
      <c r="Z255" s="1583"/>
      <c r="AA255" s="1608" t="s">
        <v>306</v>
      </c>
      <c r="AB255" s="1583"/>
      <c r="AC255" s="1583"/>
      <c r="AD255" s="1583"/>
      <c r="AE255" s="1583"/>
      <c r="AF255" s="1608" t="s">
        <v>307</v>
      </c>
      <c r="AG255" s="1583"/>
      <c r="AH255" s="1583"/>
      <c r="AI255" s="320" t="s">
        <v>86</v>
      </c>
      <c r="AJ255" s="1610" t="s">
        <v>308</v>
      </c>
      <c r="AK255" s="1583"/>
      <c r="AL255" s="1583"/>
      <c r="AM255" s="1583"/>
      <c r="AN255" s="1583"/>
      <c r="AO255" s="1583"/>
      <c r="AP255" s="321">
        <v>167005101</v>
      </c>
      <c r="AQ255" s="322">
        <v>0</v>
      </c>
      <c r="AR255" s="322">
        <v>0</v>
      </c>
      <c r="AS255" s="322">
        <v>0</v>
      </c>
      <c r="AT255" s="321">
        <v>5465072</v>
      </c>
      <c r="AU255" s="321">
        <v>-5465072</v>
      </c>
      <c r="AV255" s="321">
        <v>16997339</v>
      </c>
      <c r="AW255" s="321">
        <v>-11532267</v>
      </c>
      <c r="AX255" s="321">
        <v>18304952</v>
      </c>
      <c r="AY255" s="321">
        <v>-1307613</v>
      </c>
      <c r="AZ255" s="321">
        <v>18304952</v>
      </c>
      <c r="BA255" s="322">
        <v>0</v>
      </c>
      <c r="BB255" s="322">
        <v>0</v>
      </c>
    </row>
    <row r="256" spans="1:54" x14ac:dyDescent="0.25">
      <c r="A256" s="1608" t="s">
        <v>120</v>
      </c>
      <c r="B256" s="1583"/>
      <c r="C256" s="1608" t="s">
        <v>355</v>
      </c>
      <c r="D256" s="1583"/>
      <c r="E256" s="1608" t="s">
        <v>357</v>
      </c>
      <c r="F256" s="1583"/>
      <c r="G256" s="1608" t="s">
        <v>316</v>
      </c>
      <c r="H256" s="1583"/>
      <c r="I256" s="1608" t="s">
        <v>313</v>
      </c>
      <c r="J256" s="1583"/>
      <c r="K256" s="1583"/>
      <c r="L256" s="1608" t="s">
        <v>315</v>
      </c>
      <c r="M256" s="1583"/>
      <c r="N256" s="1583"/>
      <c r="O256" s="1608" t="s">
        <v>325</v>
      </c>
      <c r="P256" s="1583"/>
      <c r="Q256" s="1608"/>
      <c r="R256" s="1583"/>
      <c r="S256" s="1609" t="s">
        <v>362</v>
      </c>
      <c r="T256" s="1583"/>
      <c r="U256" s="1583"/>
      <c r="V256" s="1583"/>
      <c r="W256" s="1583"/>
      <c r="X256" s="1583"/>
      <c r="Y256" s="1583"/>
      <c r="Z256" s="1583"/>
      <c r="AA256" s="1608" t="s">
        <v>306</v>
      </c>
      <c r="AB256" s="1583"/>
      <c r="AC256" s="1583"/>
      <c r="AD256" s="1583"/>
      <c r="AE256" s="1583"/>
      <c r="AF256" s="1608" t="s">
        <v>307</v>
      </c>
      <c r="AG256" s="1583"/>
      <c r="AH256" s="1583"/>
      <c r="AI256" s="320" t="s">
        <v>86</v>
      </c>
      <c r="AJ256" s="1610" t="s">
        <v>308</v>
      </c>
      <c r="AK256" s="1583"/>
      <c r="AL256" s="1583"/>
      <c r="AM256" s="1583"/>
      <c r="AN256" s="1583"/>
      <c r="AO256" s="1583"/>
      <c r="AP256" s="321">
        <v>20000000</v>
      </c>
      <c r="AQ256" s="322">
        <v>0</v>
      </c>
      <c r="AR256" s="322">
        <v>0</v>
      </c>
      <c r="AS256" s="322">
        <v>0</v>
      </c>
      <c r="AT256" s="322">
        <v>0</v>
      </c>
      <c r="AU256" s="322">
        <v>0</v>
      </c>
      <c r="AV256" s="322">
        <v>0</v>
      </c>
      <c r="AW256" s="322">
        <v>0</v>
      </c>
      <c r="AX256" s="322">
        <v>0</v>
      </c>
      <c r="AY256" s="322">
        <v>0</v>
      </c>
      <c r="AZ256" s="322">
        <v>0</v>
      </c>
      <c r="BA256" s="322">
        <v>0</v>
      </c>
      <c r="BB256" s="322">
        <v>0</v>
      </c>
    </row>
    <row r="257" spans="1:54" ht="15" customHeight="1" x14ac:dyDescent="0.25">
      <c r="A257" s="1608" t="s">
        <v>120</v>
      </c>
      <c r="B257" s="1583"/>
      <c r="C257" s="1608" t="s">
        <v>355</v>
      </c>
      <c r="D257" s="1583"/>
      <c r="E257" s="1608" t="s">
        <v>357</v>
      </c>
      <c r="F257" s="1583"/>
      <c r="G257" s="1608" t="s">
        <v>316</v>
      </c>
      <c r="H257" s="1583"/>
      <c r="I257" s="1608" t="s">
        <v>313</v>
      </c>
      <c r="J257" s="1583"/>
      <c r="K257" s="1583"/>
      <c r="L257" s="1608" t="s">
        <v>315</v>
      </c>
      <c r="M257" s="1583"/>
      <c r="N257" s="1583"/>
      <c r="O257" s="1608" t="s">
        <v>101</v>
      </c>
      <c r="P257" s="1583"/>
      <c r="Q257" s="1608"/>
      <c r="R257" s="1583"/>
      <c r="S257" s="1609" t="s">
        <v>363</v>
      </c>
      <c r="T257" s="1583"/>
      <c r="U257" s="1583"/>
      <c r="V257" s="1583"/>
      <c r="W257" s="1583"/>
      <c r="X257" s="1583"/>
      <c r="Y257" s="1583"/>
      <c r="Z257" s="1583"/>
      <c r="AA257" s="1608" t="s">
        <v>306</v>
      </c>
      <c r="AB257" s="1583"/>
      <c r="AC257" s="1583"/>
      <c r="AD257" s="1583"/>
      <c r="AE257" s="1583"/>
      <c r="AF257" s="1608" t="s">
        <v>307</v>
      </c>
      <c r="AG257" s="1583"/>
      <c r="AH257" s="1583"/>
      <c r="AI257" s="320" t="s">
        <v>86</v>
      </c>
      <c r="AJ257" s="1610" t="s">
        <v>308</v>
      </c>
      <c r="AK257" s="1583"/>
      <c r="AL257" s="1583"/>
      <c r="AM257" s="1583"/>
      <c r="AN257" s="1583"/>
      <c r="AO257" s="1583"/>
      <c r="AP257" s="322">
        <v>0</v>
      </c>
      <c r="AQ257" s="322">
        <v>0</v>
      </c>
      <c r="AR257" s="322">
        <v>0</v>
      </c>
      <c r="AS257" s="322">
        <v>0</v>
      </c>
      <c r="AT257" s="322">
        <v>0</v>
      </c>
      <c r="AU257" s="322">
        <v>0</v>
      </c>
      <c r="AV257" s="322">
        <v>0</v>
      </c>
      <c r="AW257" s="322">
        <v>0</v>
      </c>
      <c r="AX257" s="322">
        <v>0</v>
      </c>
      <c r="AY257" s="322">
        <v>0</v>
      </c>
      <c r="AZ257" s="322">
        <v>0</v>
      </c>
      <c r="BA257" s="322">
        <v>0</v>
      </c>
      <c r="BB257" s="322">
        <v>0</v>
      </c>
    </row>
    <row r="258" spans="1:54" ht="24.75" customHeight="1" x14ac:dyDescent="0.25">
      <c r="A258" s="1608" t="s">
        <v>120</v>
      </c>
      <c r="B258" s="1583"/>
      <c r="C258" s="1608" t="s">
        <v>355</v>
      </c>
      <c r="D258" s="1583"/>
      <c r="E258" s="1608" t="s">
        <v>357</v>
      </c>
      <c r="F258" s="1583"/>
      <c r="G258" s="1608" t="s">
        <v>317</v>
      </c>
      <c r="H258" s="1583"/>
      <c r="I258" s="1608"/>
      <c r="J258" s="1583"/>
      <c r="K258" s="1583"/>
      <c r="L258" s="1608"/>
      <c r="M258" s="1583"/>
      <c r="N258" s="1583"/>
      <c r="O258" s="1608"/>
      <c r="P258" s="1583"/>
      <c r="Q258" s="1608"/>
      <c r="R258" s="1583"/>
      <c r="S258" s="1609" t="s">
        <v>366</v>
      </c>
      <c r="T258" s="1583"/>
      <c r="U258" s="1583"/>
      <c r="V258" s="1583"/>
      <c r="W258" s="1583"/>
      <c r="X258" s="1583"/>
      <c r="Y258" s="1583"/>
      <c r="Z258" s="1583"/>
      <c r="AA258" s="1608" t="s">
        <v>306</v>
      </c>
      <c r="AB258" s="1583"/>
      <c r="AC258" s="1583"/>
      <c r="AD258" s="1583"/>
      <c r="AE258" s="1583"/>
      <c r="AF258" s="1608" t="s">
        <v>307</v>
      </c>
      <c r="AG258" s="1583"/>
      <c r="AH258" s="1583"/>
      <c r="AI258" s="320" t="s">
        <v>86</v>
      </c>
      <c r="AJ258" s="1610" t="s">
        <v>308</v>
      </c>
      <c r="AK258" s="1583"/>
      <c r="AL258" s="1583"/>
      <c r="AM258" s="1583"/>
      <c r="AN258" s="1583"/>
      <c r="AO258" s="1583"/>
      <c r="AP258" s="321">
        <v>1200000000</v>
      </c>
      <c r="AQ258" s="322">
        <v>0</v>
      </c>
      <c r="AR258" s="322">
        <v>0</v>
      </c>
      <c r="AS258" s="321">
        <v>-300000000</v>
      </c>
      <c r="AT258" s="321">
        <v>26604568</v>
      </c>
      <c r="AU258" s="321">
        <v>-26604568</v>
      </c>
      <c r="AV258" s="321">
        <v>233707953</v>
      </c>
      <c r="AW258" s="321">
        <v>-207103385</v>
      </c>
      <c r="AX258" s="321">
        <v>87080120</v>
      </c>
      <c r="AY258" s="321">
        <v>146627833</v>
      </c>
      <c r="AZ258" s="321">
        <v>87080120</v>
      </c>
      <c r="BA258" s="322">
        <v>0</v>
      </c>
      <c r="BB258" s="322">
        <v>0</v>
      </c>
    </row>
    <row r="259" spans="1:54" ht="15" customHeight="1" x14ac:dyDescent="0.25">
      <c r="A259" s="1603" t="s">
        <v>120</v>
      </c>
      <c r="B259" s="1583"/>
      <c r="C259" s="1603" t="s">
        <v>355</v>
      </c>
      <c r="D259" s="1583"/>
      <c r="E259" s="1603" t="s">
        <v>357</v>
      </c>
      <c r="F259" s="1583"/>
      <c r="G259" s="1603" t="s">
        <v>317</v>
      </c>
      <c r="H259" s="1583"/>
      <c r="I259" s="1603" t="s">
        <v>313</v>
      </c>
      <c r="J259" s="1583"/>
      <c r="K259" s="1583"/>
      <c r="L259" s="1603"/>
      <c r="M259" s="1583"/>
      <c r="N259" s="1583"/>
      <c r="O259" s="1603"/>
      <c r="P259" s="1583"/>
      <c r="Q259" s="1603"/>
      <c r="R259" s="1583"/>
      <c r="S259" s="1605" t="s">
        <v>366</v>
      </c>
      <c r="T259" s="1583"/>
      <c r="U259" s="1583"/>
      <c r="V259" s="1583"/>
      <c r="W259" s="1583"/>
      <c r="X259" s="1583"/>
      <c r="Y259" s="1583"/>
      <c r="Z259" s="1583"/>
      <c r="AA259" s="1603" t="s">
        <v>306</v>
      </c>
      <c r="AB259" s="1583"/>
      <c r="AC259" s="1583"/>
      <c r="AD259" s="1583"/>
      <c r="AE259" s="1583"/>
      <c r="AF259" s="1603" t="s">
        <v>307</v>
      </c>
      <c r="AG259" s="1583"/>
      <c r="AH259" s="1583"/>
      <c r="AI259" s="317" t="s">
        <v>86</v>
      </c>
      <c r="AJ259" s="1604" t="s">
        <v>308</v>
      </c>
      <c r="AK259" s="1583"/>
      <c r="AL259" s="1583"/>
      <c r="AM259" s="1583"/>
      <c r="AN259" s="1583"/>
      <c r="AO259" s="1583"/>
      <c r="AP259" s="318">
        <v>900000000</v>
      </c>
      <c r="AQ259" s="319">
        <v>0</v>
      </c>
      <c r="AR259" s="319">
        <v>0</v>
      </c>
      <c r="AS259" s="319">
        <v>0</v>
      </c>
      <c r="AT259" s="318">
        <v>26604568</v>
      </c>
      <c r="AU259" s="318">
        <v>-26604568</v>
      </c>
      <c r="AV259" s="318">
        <v>233707953</v>
      </c>
      <c r="AW259" s="318">
        <v>-207103385</v>
      </c>
      <c r="AX259" s="318">
        <v>87080120</v>
      </c>
      <c r="AY259" s="318">
        <v>146627833</v>
      </c>
      <c r="AZ259" s="318">
        <v>87080120</v>
      </c>
      <c r="BA259" s="319">
        <v>0</v>
      </c>
      <c r="BB259" s="319">
        <v>0</v>
      </c>
    </row>
    <row r="260" spans="1:54" ht="15" customHeight="1" x14ac:dyDescent="0.25">
      <c r="A260" s="1603" t="s">
        <v>120</v>
      </c>
      <c r="B260" s="1583"/>
      <c r="C260" s="1603" t="s">
        <v>355</v>
      </c>
      <c r="D260" s="1583"/>
      <c r="E260" s="1603" t="s">
        <v>357</v>
      </c>
      <c r="F260" s="1583"/>
      <c r="G260" s="1603" t="s">
        <v>317</v>
      </c>
      <c r="H260" s="1583"/>
      <c r="I260" s="1603" t="s">
        <v>313</v>
      </c>
      <c r="J260" s="1583"/>
      <c r="K260" s="1583"/>
      <c r="L260" s="1603" t="s">
        <v>315</v>
      </c>
      <c r="M260" s="1583"/>
      <c r="N260" s="1583"/>
      <c r="O260" s="1603"/>
      <c r="P260" s="1583"/>
      <c r="Q260" s="1603"/>
      <c r="R260" s="1583"/>
      <c r="S260" s="1605" t="s">
        <v>359</v>
      </c>
      <c r="T260" s="1583"/>
      <c r="U260" s="1583"/>
      <c r="V260" s="1583"/>
      <c r="W260" s="1583"/>
      <c r="X260" s="1583"/>
      <c r="Y260" s="1583"/>
      <c r="Z260" s="1583"/>
      <c r="AA260" s="1603" t="s">
        <v>306</v>
      </c>
      <c r="AB260" s="1583"/>
      <c r="AC260" s="1583"/>
      <c r="AD260" s="1583"/>
      <c r="AE260" s="1583"/>
      <c r="AF260" s="1603" t="s">
        <v>307</v>
      </c>
      <c r="AG260" s="1583"/>
      <c r="AH260" s="1583"/>
      <c r="AI260" s="317" t="s">
        <v>86</v>
      </c>
      <c r="AJ260" s="1604" t="s">
        <v>308</v>
      </c>
      <c r="AK260" s="1583"/>
      <c r="AL260" s="1583"/>
      <c r="AM260" s="1583"/>
      <c r="AN260" s="1583"/>
      <c r="AO260" s="1583"/>
      <c r="AP260" s="318">
        <v>900000000</v>
      </c>
      <c r="AQ260" s="319">
        <v>0</v>
      </c>
      <c r="AR260" s="319">
        <v>0</v>
      </c>
      <c r="AS260" s="319">
        <v>0</v>
      </c>
      <c r="AT260" s="318">
        <v>26604568</v>
      </c>
      <c r="AU260" s="318">
        <v>-26604568</v>
      </c>
      <c r="AV260" s="318">
        <v>233707953</v>
      </c>
      <c r="AW260" s="318">
        <v>-207103385</v>
      </c>
      <c r="AX260" s="318">
        <v>87080120</v>
      </c>
      <c r="AY260" s="318">
        <v>146627833</v>
      </c>
      <c r="AZ260" s="318">
        <v>87080120</v>
      </c>
      <c r="BA260" s="319">
        <v>0</v>
      </c>
      <c r="BB260" s="319">
        <v>0</v>
      </c>
    </row>
    <row r="261" spans="1:54" x14ac:dyDescent="0.25">
      <c r="A261" s="1608" t="s">
        <v>120</v>
      </c>
      <c r="B261" s="1583"/>
      <c r="C261" s="1608" t="s">
        <v>355</v>
      </c>
      <c r="D261" s="1583"/>
      <c r="E261" s="1608" t="s">
        <v>357</v>
      </c>
      <c r="F261" s="1583"/>
      <c r="G261" s="1608" t="s">
        <v>317</v>
      </c>
      <c r="H261" s="1583"/>
      <c r="I261" s="1608" t="s">
        <v>313</v>
      </c>
      <c r="J261" s="1583"/>
      <c r="K261" s="1583"/>
      <c r="L261" s="1608" t="s">
        <v>315</v>
      </c>
      <c r="M261" s="1583"/>
      <c r="N261" s="1583"/>
      <c r="O261" s="1608" t="s">
        <v>312</v>
      </c>
      <c r="P261" s="1583"/>
      <c r="Q261" s="1608"/>
      <c r="R261" s="1583"/>
      <c r="S261" s="1609" t="s">
        <v>365</v>
      </c>
      <c r="T261" s="1583"/>
      <c r="U261" s="1583"/>
      <c r="V261" s="1583"/>
      <c r="W261" s="1583"/>
      <c r="X261" s="1583"/>
      <c r="Y261" s="1583"/>
      <c r="Z261" s="1583"/>
      <c r="AA261" s="1608" t="s">
        <v>306</v>
      </c>
      <c r="AB261" s="1583"/>
      <c r="AC261" s="1583"/>
      <c r="AD261" s="1583"/>
      <c r="AE261" s="1583"/>
      <c r="AF261" s="1608" t="s">
        <v>307</v>
      </c>
      <c r="AG261" s="1583"/>
      <c r="AH261" s="1583"/>
      <c r="AI261" s="320" t="s">
        <v>86</v>
      </c>
      <c r="AJ261" s="1610" t="s">
        <v>308</v>
      </c>
      <c r="AK261" s="1583"/>
      <c r="AL261" s="1583"/>
      <c r="AM261" s="1583"/>
      <c r="AN261" s="1583"/>
      <c r="AO261" s="1583"/>
      <c r="AP261" s="321">
        <v>373820000</v>
      </c>
      <c r="AQ261" s="322">
        <v>0</v>
      </c>
      <c r="AR261" s="322">
        <v>0</v>
      </c>
      <c r="AS261" s="322">
        <v>0</v>
      </c>
      <c r="AT261" s="322">
        <v>0</v>
      </c>
      <c r="AU261" s="322">
        <v>0</v>
      </c>
      <c r="AV261" s="321">
        <v>92720000</v>
      </c>
      <c r="AW261" s="321">
        <v>-92720000</v>
      </c>
      <c r="AX261" s="321">
        <v>44920000</v>
      </c>
      <c r="AY261" s="321">
        <v>47800000</v>
      </c>
      <c r="AZ261" s="321">
        <v>44920000</v>
      </c>
      <c r="BA261" s="322">
        <v>0</v>
      </c>
      <c r="BB261" s="322">
        <v>0</v>
      </c>
    </row>
    <row r="262" spans="1:54" x14ac:dyDescent="0.25">
      <c r="A262" s="1608" t="s">
        <v>120</v>
      </c>
      <c r="B262" s="1583"/>
      <c r="C262" s="1608" t="s">
        <v>355</v>
      </c>
      <c r="D262" s="1583"/>
      <c r="E262" s="1608" t="s">
        <v>357</v>
      </c>
      <c r="F262" s="1583"/>
      <c r="G262" s="1608" t="s">
        <v>317</v>
      </c>
      <c r="H262" s="1583"/>
      <c r="I262" s="1608" t="s">
        <v>313</v>
      </c>
      <c r="J262" s="1583"/>
      <c r="K262" s="1583"/>
      <c r="L262" s="1608" t="s">
        <v>315</v>
      </c>
      <c r="M262" s="1583"/>
      <c r="N262" s="1583"/>
      <c r="O262" s="1608" t="s">
        <v>315</v>
      </c>
      <c r="P262" s="1583"/>
      <c r="Q262" s="1608"/>
      <c r="R262" s="1583"/>
      <c r="S262" s="1609" t="s">
        <v>360</v>
      </c>
      <c r="T262" s="1583"/>
      <c r="U262" s="1583"/>
      <c r="V262" s="1583"/>
      <c r="W262" s="1583"/>
      <c r="X262" s="1583"/>
      <c r="Y262" s="1583"/>
      <c r="Z262" s="1583"/>
      <c r="AA262" s="1608" t="s">
        <v>306</v>
      </c>
      <c r="AB262" s="1583"/>
      <c r="AC262" s="1583"/>
      <c r="AD262" s="1583"/>
      <c r="AE262" s="1583"/>
      <c r="AF262" s="1608" t="s">
        <v>307</v>
      </c>
      <c r="AG262" s="1583"/>
      <c r="AH262" s="1583"/>
      <c r="AI262" s="320" t="s">
        <v>86</v>
      </c>
      <c r="AJ262" s="1610" t="s">
        <v>308</v>
      </c>
      <c r="AK262" s="1583"/>
      <c r="AL262" s="1583"/>
      <c r="AM262" s="1583"/>
      <c r="AN262" s="1583"/>
      <c r="AO262" s="1583"/>
      <c r="AP262" s="321">
        <v>154000000</v>
      </c>
      <c r="AQ262" s="322">
        <v>0</v>
      </c>
      <c r="AR262" s="322">
        <v>0</v>
      </c>
      <c r="AS262" s="322">
        <v>0</v>
      </c>
      <c r="AT262" s="322">
        <v>0</v>
      </c>
      <c r="AU262" s="322">
        <v>0</v>
      </c>
      <c r="AV262" s="321">
        <v>79205159</v>
      </c>
      <c r="AW262" s="321">
        <v>-79205159</v>
      </c>
      <c r="AX262" s="322">
        <v>0</v>
      </c>
      <c r="AY262" s="321">
        <v>79205159</v>
      </c>
      <c r="AZ262" s="322">
        <v>0</v>
      </c>
      <c r="BA262" s="322">
        <v>0</v>
      </c>
      <c r="BB262" s="322">
        <v>0</v>
      </c>
    </row>
    <row r="263" spans="1:54" x14ac:dyDescent="0.25">
      <c r="A263" s="1608" t="s">
        <v>120</v>
      </c>
      <c r="B263" s="1583"/>
      <c r="C263" s="1608" t="s">
        <v>355</v>
      </c>
      <c r="D263" s="1583"/>
      <c r="E263" s="1608" t="s">
        <v>357</v>
      </c>
      <c r="F263" s="1583"/>
      <c r="G263" s="1608" t="s">
        <v>317</v>
      </c>
      <c r="H263" s="1583"/>
      <c r="I263" s="1608" t="s">
        <v>313</v>
      </c>
      <c r="J263" s="1583"/>
      <c r="K263" s="1583"/>
      <c r="L263" s="1608" t="s">
        <v>315</v>
      </c>
      <c r="M263" s="1583"/>
      <c r="N263" s="1583"/>
      <c r="O263" s="1608" t="s">
        <v>322</v>
      </c>
      <c r="P263" s="1583"/>
      <c r="Q263" s="1608"/>
      <c r="R263" s="1583"/>
      <c r="S263" s="1609" t="s">
        <v>361</v>
      </c>
      <c r="T263" s="1583"/>
      <c r="U263" s="1583"/>
      <c r="V263" s="1583"/>
      <c r="W263" s="1583"/>
      <c r="X263" s="1583"/>
      <c r="Y263" s="1583"/>
      <c r="Z263" s="1583"/>
      <c r="AA263" s="1608" t="s">
        <v>306</v>
      </c>
      <c r="AB263" s="1583"/>
      <c r="AC263" s="1583"/>
      <c r="AD263" s="1583"/>
      <c r="AE263" s="1583"/>
      <c r="AF263" s="1608" t="s">
        <v>307</v>
      </c>
      <c r="AG263" s="1583"/>
      <c r="AH263" s="1583"/>
      <c r="AI263" s="320" t="s">
        <v>86</v>
      </c>
      <c r="AJ263" s="1610" t="s">
        <v>308</v>
      </c>
      <c r="AK263" s="1583"/>
      <c r="AL263" s="1583"/>
      <c r="AM263" s="1583"/>
      <c r="AN263" s="1583"/>
      <c r="AO263" s="1583"/>
      <c r="AP263" s="321">
        <v>75000000</v>
      </c>
      <c r="AQ263" s="322">
        <v>0</v>
      </c>
      <c r="AR263" s="322">
        <v>0</v>
      </c>
      <c r="AS263" s="322">
        <v>0</v>
      </c>
      <c r="AT263" s="322">
        <v>0</v>
      </c>
      <c r="AU263" s="322">
        <v>0</v>
      </c>
      <c r="AV263" s="321">
        <v>18463061</v>
      </c>
      <c r="AW263" s="321">
        <v>-18463061</v>
      </c>
      <c r="AX263" s="321">
        <v>8604604</v>
      </c>
      <c r="AY263" s="321">
        <v>9858457</v>
      </c>
      <c r="AZ263" s="321">
        <v>8604604</v>
      </c>
      <c r="BA263" s="322">
        <v>0</v>
      </c>
      <c r="BB263" s="322">
        <v>0</v>
      </c>
    </row>
    <row r="264" spans="1:54" x14ac:dyDescent="0.25">
      <c r="A264" s="1608" t="s">
        <v>120</v>
      </c>
      <c r="B264" s="1583"/>
      <c r="C264" s="1608" t="s">
        <v>355</v>
      </c>
      <c r="D264" s="1583"/>
      <c r="E264" s="1608" t="s">
        <v>357</v>
      </c>
      <c r="F264" s="1583"/>
      <c r="G264" s="1608" t="s">
        <v>317</v>
      </c>
      <c r="H264" s="1583"/>
      <c r="I264" s="1608" t="s">
        <v>313</v>
      </c>
      <c r="J264" s="1583"/>
      <c r="K264" s="1583"/>
      <c r="L264" s="1608" t="s">
        <v>315</v>
      </c>
      <c r="M264" s="1583"/>
      <c r="N264" s="1583"/>
      <c r="O264" s="1608" t="s">
        <v>316</v>
      </c>
      <c r="P264" s="1583"/>
      <c r="Q264" s="1608"/>
      <c r="R264" s="1583"/>
      <c r="S264" s="1609" t="s">
        <v>105</v>
      </c>
      <c r="T264" s="1583"/>
      <c r="U264" s="1583"/>
      <c r="V264" s="1583"/>
      <c r="W264" s="1583"/>
      <c r="X264" s="1583"/>
      <c r="Y264" s="1583"/>
      <c r="Z264" s="1583"/>
      <c r="AA264" s="1608" t="s">
        <v>306</v>
      </c>
      <c r="AB264" s="1583"/>
      <c r="AC264" s="1583"/>
      <c r="AD264" s="1583"/>
      <c r="AE264" s="1583"/>
      <c r="AF264" s="1608" t="s">
        <v>307</v>
      </c>
      <c r="AG264" s="1583"/>
      <c r="AH264" s="1583"/>
      <c r="AI264" s="320" t="s">
        <v>86</v>
      </c>
      <c r="AJ264" s="1610" t="s">
        <v>308</v>
      </c>
      <c r="AK264" s="1583"/>
      <c r="AL264" s="1583"/>
      <c r="AM264" s="1583"/>
      <c r="AN264" s="1583"/>
      <c r="AO264" s="1583"/>
      <c r="AP264" s="321">
        <v>297180000</v>
      </c>
      <c r="AQ264" s="322">
        <v>0</v>
      </c>
      <c r="AR264" s="322">
        <v>0</v>
      </c>
      <c r="AS264" s="322">
        <v>0</v>
      </c>
      <c r="AT264" s="321">
        <v>26604568</v>
      </c>
      <c r="AU264" s="321">
        <v>-26604568</v>
      </c>
      <c r="AV264" s="321">
        <v>43319733</v>
      </c>
      <c r="AW264" s="321">
        <v>-16715165</v>
      </c>
      <c r="AX264" s="321">
        <v>33555516</v>
      </c>
      <c r="AY264" s="321">
        <v>9764217</v>
      </c>
      <c r="AZ264" s="321">
        <v>33555516</v>
      </c>
      <c r="BA264" s="322">
        <v>0</v>
      </c>
      <c r="BB264" s="322">
        <v>0</v>
      </c>
    </row>
    <row r="265" spans="1:54" ht="15" customHeight="1" x14ac:dyDescent="0.25">
      <c r="A265" s="1608" t="s">
        <v>120</v>
      </c>
      <c r="B265" s="1583"/>
      <c r="C265" s="1608" t="s">
        <v>355</v>
      </c>
      <c r="D265" s="1583"/>
      <c r="E265" s="1608" t="s">
        <v>357</v>
      </c>
      <c r="F265" s="1583"/>
      <c r="G265" s="1608" t="s">
        <v>317</v>
      </c>
      <c r="H265" s="1583"/>
      <c r="I265" s="1608" t="s">
        <v>313</v>
      </c>
      <c r="J265" s="1583"/>
      <c r="K265" s="1583"/>
      <c r="L265" s="1608" t="s">
        <v>315</v>
      </c>
      <c r="M265" s="1583"/>
      <c r="N265" s="1583"/>
      <c r="O265" s="1608" t="s">
        <v>325</v>
      </c>
      <c r="P265" s="1583"/>
      <c r="Q265" s="1608"/>
      <c r="R265" s="1583"/>
      <c r="S265" s="1609" t="s">
        <v>362</v>
      </c>
      <c r="T265" s="1583"/>
      <c r="U265" s="1583"/>
      <c r="V265" s="1583"/>
      <c r="W265" s="1583"/>
      <c r="X265" s="1583"/>
      <c r="Y265" s="1583"/>
      <c r="Z265" s="1583"/>
      <c r="AA265" s="1608" t="s">
        <v>306</v>
      </c>
      <c r="AB265" s="1583"/>
      <c r="AC265" s="1583"/>
      <c r="AD265" s="1583"/>
      <c r="AE265" s="1583"/>
      <c r="AF265" s="1608" t="s">
        <v>307</v>
      </c>
      <c r="AG265" s="1583"/>
      <c r="AH265" s="1583"/>
      <c r="AI265" s="320" t="s">
        <v>86</v>
      </c>
      <c r="AJ265" s="1610" t="s">
        <v>308</v>
      </c>
      <c r="AK265" s="1583"/>
      <c r="AL265" s="1583"/>
      <c r="AM265" s="1583"/>
      <c r="AN265" s="1583"/>
      <c r="AO265" s="1583"/>
      <c r="AP265" s="322">
        <v>0</v>
      </c>
      <c r="AQ265" s="322">
        <v>0</v>
      </c>
      <c r="AR265" s="322">
        <v>0</v>
      </c>
      <c r="AS265" s="322">
        <v>0</v>
      </c>
      <c r="AT265" s="322">
        <v>0</v>
      </c>
      <c r="AU265" s="322">
        <v>0</v>
      </c>
      <c r="AV265" s="322">
        <v>0</v>
      </c>
      <c r="AW265" s="322">
        <v>0</v>
      </c>
      <c r="AX265" s="322">
        <v>0</v>
      </c>
      <c r="AY265" s="322">
        <v>0</v>
      </c>
      <c r="AZ265" s="322">
        <v>0</v>
      </c>
      <c r="BA265" s="322">
        <v>0</v>
      </c>
      <c r="BB265" s="322">
        <v>0</v>
      </c>
    </row>
    <row r="266" spans="1:54" ht="15" customHeight="1" x14ac:dyDescent="0.25">
      <c r="A266" s="1608" t="s">
        <v>120</v>
      </c>
      <c r="B266" s="1583"/>
      <c r="C266" s="1608" t="s">
        <v>355</v>
      </c>
      <c r="D266" s="1583"/>
      <c r="E266" s="1608" t="s">
        <v>357</v>
      </c>
      <c r="F266" s="1583"/>
      <c r="G266" s="1608" t="s">
        <v>317</v>
      </c>
      <c r="H266" s="1583"/>
      <c r="I266" s="1608" t="s">
        <v>313</v>
      </c>
      <c r="J266" s="1583"/>
      <c r="K266" s="1583"/>
      <c r="L266" s="1608" t="s">
        <v>315</v>
      </c>
      <c r="M266" s="1583"/>
      <c r="N266" s="1583"/>
      <c r="O266" s="1608" t="s">
        <v>101</v>
      </c>
      <c r="P266" s="1583"/>
      <c r="Q266" s="1608"/>
      <c r="R266" s="1583"/>
      <c r="S266" s="1609" t="s">
        <v>363</v>
      </c>
      <c r="T266" s="1583"/>
      <c r="U266" s="1583"/>
      <c r="V266" s="1583"/>
      <c r="W266" s="1583"/>
      <c r="X266" s="1583"/>
      <c r="Y266" s="1583"/>
      <c r="Z266" s="1583"/>
      <c r="AA266" s="1608" t="s">
        <v>306</v>
      </c>
      <c r="AB266" s="1583"/>
      <c r="AC266" s="1583"/>
      <c r="AD266" s="1583"/>
      <c r="AE266" s="1583"/>
      <c r="AF266" s="1608" t="s">
        <v>307</v>
      </c>
      <c r="AG266" s="1583"/>
      <c r="AH266" s="1583"/>
      <c r="AI266" s="320" t="s">
        <v>86</v>
      </c>
      <c r="AJ266" s="1610" t="s">
        <v>308</v>
      </c>
      <c r="AK266" s="1583"/>
      <c r="AL266" s="1583"/>
      <c r="AM266" s="1583"/>
      <c r="AN266" s="1583"/>
      <c r="AO266" s="1583"/>
      <c r="AP266" s="322">
        <v>0</v>
      </c>
      <c r="AQ266" s="322">
        <v>0</v>
      </c>
      <c r="AR266" s="322">
        <v>0</v>
      </c>
      <c r="AS266" s="322">
        <v>0</v>
      </c>
      <c r="AT266" s="322">
        <v>0</v>
      </c>
      <c r="AU266" s="322">
        <v>0</v>
      </c>
      <c r="AV266" s="322">
        <v>0</v>
      </c>
      <c r="AW266" s="322">
        <v>0</v>
      </c>
      <c r="AX266" s="322">
        <v>0</v>
      </c>
      <c r="AY266" s="322">
        <v>0</v>
      </c>
      <c r="AZ266" s="322">
        <v>0</v>
      </c>
      <c r="BA266" s="322">
        <v>0</v>
      </c>
      <c r="BB266" s="322">
        <v>0</v>
      </c>
    </row>
    <row r="267" spans="1:54" x14ac:dyDescent="0.25">
      <c r="A267" s="1608" t="s">
        <v>120</v>
      </c>
      <c r="B267" s="1583"/>
      <c r="C267" s="1608" t="s">
        <v>355</v>
      </c>
      <c r="D267" s="1583"/>
      <c r="E267" s="1608" t="s">
        <v>357</v>
      </c>
      <c r="F267" s="1583"/>
      <c r="G267" s="1608" t="s">
        <v>325</v>
      </c>
      <c r="H267" s="1583"/>
      <c r="I267" s="1608"/>
      <c r="J267" s="1583"/>
      <c r="K267" s="1583"/>
      <c r="L267" s="1608"/>
      <c r="M267" s="1583"/>
      <c r="N267" s="1583"/>
      <c r="O267" s="1608"/>
      <c r="P267" s="1583"/>
      <c r="Q267" s="1608"/>
      <c r="R267" s="1583"/>
      <c r="S267" s="1609" t="s">
        <v>367</v>
      </c>
      <c r="T267" s="1583"/>
      <c r="U267" s="1583"/>
      <c r="V267" s="1583"/>
      <c r="W267" s="1583"/>
      <c r="X267" s="1583"/>
      <c r="Y267" s="1583"/>
      <c r="Z267" s="1583"/>
      <c r="AA267" s="1608" t="s">
        <v>306</v>
      </c>
      <c r="AB267" s="1583"/>
      <c r="AC267" s="1583"/>
      <c r="AD267" s="1583"/>
      <c r="AE267" s="1583"/>
      <c r="AF267" s="1608" t="s">
        <v>307</v>
      </c>
      <c r="AG267" s="1583"/>
      <c r="AH267" s="1583"/>
      <c r="AI267" s="320" t="s">
        <v>86</v>
      </c>
      <c r="AJ267" s="1610" t="s">
        <v>308</v>
      </c>
      <c r="AK267" s="1583"/>
      <c r="AL267" s="1583"/>
      <c r="AM267" s="1583"/>
      <c r="AN267" s="1583"/>
      <c r="AO267" s="1583"/>
      <c r="AP267" s="321">
        <v>4000000000</v>
      </c>
      <c r="AQ267" s="322">
        <v>0</v>
      </c>
      <c r="AR267" s="321">
        <v>69759725</v>
      </c>
      <c r="AS267" s="322">
        <v>0</v>
      </c>
      <c r="AT267" s="321">
        <v>386608468.12</v>
      </c>
      <c r="AU267" s="321">
        <v>-386608468.12</v>
      </c>
      <c r="AV267" s="321">
        <v>575350005</v>
      </c>
      <c r="AW267" s="321">
        <v>-188741536.88</v>
      </c>
      <c r="AX267" s="321">
        <v>314534879</v>
      </c>
      <c r="AY267" s="321">
        <v>260815126</v>
      </c>
      <c r="AZ267" s="321">
        <v>314534879</v>
      </c>
      <c r="BA267" s="322">
        <v>0</v>
      </c>
      <c r="BB267" s="322">
        <v>0</v>
      </c>
    </row>
    <row r="268" spans="1:54" ht="15" customHeight="1" x14ac:dyDescent="0.25">
      <c r="A268" s="1603" t="s">
        <v>120</v>
      </c>
      <c r="B268" s="1583"/>
      <c r="C268" s="1603" t="s">
        <v>355</v>
      </c>
      <c r="D268" s="1583"/>
      <c r="E268" s="1603" t="s">
        <v>357</v>
      </c>
      <c r="F268" s="1583"/>
      <c r="G268" s="1603" t="s">
        <v>325</v>
      </c>
      <c r="H268" s="1583"/>
      <c r="I268" s="1603" t="s">
        <v>313</v>
      </c>
      <c r="J268" s="1583"/>
      <c r="K268" s="1583"/>
      <c r="L268" s="1603"/>
      <c r="M268" s="1583"/>
      <c r="N268" s="1583"/>
      <c r="O268" s="1603"/>
      <c r="P268" s="1583"/>
      <c r="Q268" s="1603"/>
      <c r="R268" s="1583"/>
      <c r="S268" s="1605" t="s">
        <v>367</v>
      </c>
      <c r="T268" s="1583"/>
      <c r="U268" s="1583"/>
      <c r="V268" s="1583"/>
      <c r="W268" s="1583"/>
      <c r="X268" s="1583"/>
      <c r="Y268" s="1583"/>
      <c r="Z268" s="1583"/>
      <c r="AA268" s="1603" t="s">
        <v>306</v>
      </c>
      <c r="AB268" s="1583"/>
      <c r="AC268" s="1583"/>
      <c r="AD268" s="1583"/>
      <c r="AE268" s="1583"/>
      <c r="AF268" s="1603" t="s">
        <v>307</v>
      </c>
      <c r="AG268" s="1583"/>
      <c r="AH268" s="1583"/>
      <c r="AI268" s="317" t="s">
        <v>86</v>
      </c>
      <c r="AJ268" s="1604" t="s">
        <v>308</v>
      </c>
      <c r="AK268" s="1583"/>
      <c r="AL268" s="1583"/>
      <c r="AM268" s="1583"/>
      <c r="AN268" s="1583"/>
      <c r="AO268" s="1583"/>
      <c r="AP268" s="318">
        <v>4000000000</v>
      </c>
      <c r="AQ268" s="319">
        <v>0</v>
      </c>
      <c r="AR268" s="318">
        <v>69759725</v>
      </c>
      <c r="AS268" s="319">
        <v>0</v>
      </c>
      <c r="AT268" s="318">
        <v>386608468.12</v>
      </c>
      <c r="AU268" s="318">
        <v>-386608468.12</v>
      </c>
      <c r="AV268" s="318">
        <v>575350005</v>
      </c>
      <c r="AW268" s="318">
        <v>-188741536.88</v>
      </c>
      <c r="AX268" s="318">
        <v>314534879</v>
      </c>
      <c r="AY268" s="318">
        <v>260815126</v>
      </c>
      <c r="AZ268" s="318">
        <v>314534879</v>
      </c>
      <c r="BA268" s="319">
        <v>0</v>
      </c>
      <c r="BB268" s="319">
        <v>0</v>
      </c>
    </row>
    <row r="269" spans="1:54" ht="15" customHeight="1" x14ac:dyDescent="0.25">
      <c r="A269" s="1603" t="s">
        <v>120</v>
      </c>
      <c r="B269" s="1583"/>
      <c r="C269" s="1603" t="s">
        <v>355</v>
      </c>
      <c r="D269" s="1583"/>
      <c r="E269" s="1603" t="s">
        <v>357</v>
      </c>
      <c r="F269" s="1583"/>
      <c r="G269" s="1603" t="s">
        <v>325</v>
      </c>
      <c r="H269" s="1583"/>
      <c r="I269" s="1603" t="s">
        <v>313</v>
      </c>
      <c r="J269" s="1583"/>
      <c r="K269" s="1583"/>
      <c r="L269" s="1603" t="s">
        <v>312</v>
      </c>
      <c r="M269" s="1583"/>
      <c r="N269" s="1583"/>
      <c r="O269" s="1603"/>
      <c r="P269" s="1583"/>
      <c r="Q269" s="1603"/>
      <c r="R269" s="1583"/>
      <c r="S269" s="1605" t="s">
        <v>364</v>
      </c>
      <c r="T269" s="1583"/>
      <c r="U269" s="1583"/>
      <c r="V269" s="1583"/>
      <c r="W269" s="1583"/>
      <c r="X269" s="1583"/>
      <c r="Y269" s="1583"/>
      <c r="Z269" s="1583"/>
      <c r="AA269" s="1603" t="s">
        <v>306</v>
      </c>
      <c r="AB269" s="1583"/>
      <c r="AC269" s="1583"/>
      <c r="AD269" s="1583"/>
      <c r="AE269" s="1583"/>
      <c r="AF269" s="1603" t="s">
        <v>307</v>
      </c>
      <c r="AG269" s="1583"/>
      <c r="AH269" s="1583"/>
      <c r="AI269" s="317" t="s">
        <v>86</v>
      </c>
      <c r="AJ269" s="1604" t="s">
        <v>308</v>
      </c>
      <c r="AK269" s="1583"/>
      <c r="AL269" s="1583"/>
      <c r="AM269" s="1583"/>
      <c r="AN269" s="1583"/>
      <c r="AO269" s="1583"/>
      <c r="AP269" s="318">
        <v>4000000000</v>
      </c>
      <c r="AQ269" s="319">
        <v>0</v>
      </c>
      <c r="AR269" s="318">
        <v>69759725</v>
      </c>
      <c r="AS269" s="319">
        <v>0</v>
      </c>
      <c r="AT269" s="318">
        <v>386608468.12</v>
      </c>
      <c r="AU269" s="318">
        <v>-386608468.12</v>
      </c>
      <c r="AV269" s="318">
        <v>575350005</v>
      </c>
      <c r="AW269" s="318">
        <v>-188741536.88</v>
      </c>
      <c r="AX269" s="318">
        <v>314534879</v>
      </c>
      <c r="AY269" s="318">
        <v>260815126</v>
      </c>
      <c r="AZ269" s="318">
        <v>314534879</v>
      </c>
      <c r="BA269" s="319">
        <v>0</v>
      </c>
      <c r="BB269" s="319">
        <v>0</v>
      </c>
    </row>
    <row r="270" spans="1:54" x14ac:dyDescent="0.25">
      <c r="A270" s="1608" t="s">
        <v>120</v>
      </c>
      <c r="B270" s="1583"/>
      <c r="C270" s="1608" t="s">
        <v>355</v>
      </c>
      <c r="D270" s="1583"/>
      <c r="E270" s="1608" t="s">
        <v>357</v>
      </c>
      <c r="F270" s="1583"/>
      <c r="G270" s="1608" t="s">
        <v>325</v>
      </c>
      <c r="H270" s="1583"/>
      <c r="I270" s="1608" t="s">
        <v>313</v>
      </c>
      <c r="J270" s="1583"/>
      <c r="K270" s="1583"/>
      <c r="L270" s="1608" t="s">
        <v>312</v>
      </c>
      <c r="M270" s="1583"/>
      <c r="N270" s="1583"/>
      <c r="O270" s="1608" t="s">
        <v>312</v>
      </c>
      <c r="P270" s="1583"/>
      <c r="Q270" s="1608"/>
      <c r="R270" s="1583"/>
      <c r="S270" s="1609" t="s">
        <v>365</v>
      </c>
      <c r="T270" s="1583"/>
      <c r="U270" s="1583"/>
      <c r="V270" s="1583"/>
      <c r="W270" s="1583"/>
      <c r="X270" s="1583"/>
      <c r="Y270" s="1583"/>
      <c r="Z270" s="1583"/>
      <c r="AA270" s="1608" t="s">
        <v>306</v>
      </c>
      <c r="AB270" s="1583"/>
      <c r="AC270" s="1583"/>
      <c r="AD270" s="1583"/>
      <c r="AE270" s="1583"/>
      <c r="AF270" s="1608" t="s">
        <v>307</v>
      </c>
      <c r="AG270" s="1583"/>
      <c r="AH270" s="1583"/>
      <c r="AI270" s="320" t="s">
        <v>86</v>
      </c>
      <c r="AJ270" s="1610" t="s">
        <v>308</v>
      </c>
      <c r="AK270" s="1583"/>
      <c r="AL270" s="1583"/>
      <c r="AM270" s="1583"/>
      <c r="AN270" s="1583"/>
      <c r="AO270" s="1583"/>
      <c r="AP270" s="321">
        <v>1103992633</v>
      </c>
      <c r="AQ270" s="322">
        <v>0</v>
      </c>
      <c r="AR270" s="322">
        <v>0</v>
      </c>
      <c r="AS270" s="322">
        <v>0</v>
      </c>
      <c r="AT270" s="322">
        <v>0</v>
      </c>
      <c r="AU270" s="322">
        <v>0</v>
      </c>
      <c r="AV270" s="321">
        <v>162526200</v>
      </c>
      <c r="AW270" s="321">
        <v>-162526200</v>
      </c>
      <c r="AX270" s="321">
        <v>81760200</v>
      </c>
      <c r="AY270" s="321">
        <v>80766000</v>
      </c>
      <c r="AZ270" s="321">
        <v>81760200</v>
      </c>
      <c r="BA270" s="322">
        <v>0</v>
      </c>
      <c r="BB270" s="322">
        <v>0</v>
      </c>
    </row>
    <row r="271" spans="1:54" x14ac:dyDescent="0.25">
      <c r="A271" s="1608" t="s">
        <v>120</v>
      </c>
      <c r="B271" s="1583"/>
      <c r="C271" s="1608" t="s">
        <v>355</v>
      </c>
      <c r="D271" s="1583"/>
      <c r="E271" s="1608" t="s">
        <v>357</v>
      </c>
      <c r="F271" s="1583"/>
      <c r="G271" s="1608" t="s">
        <v>325</v>
      </c>
      <c r="H271" s="1583"/>
      <c r="I271" s="1608" t="s">
        <v>313</v>
      </c>
      <c r="J271" s="1583"/>
      <c r="K271" s="1583"/>
      <c r="L271" s="1608" t="s">
        <v>312</v>
      </c>
      <c r="M271" s="1583"/>
      <c r="N271" s="1583"/>
      <c r="O271" s="1608" t="s">
        <v>315</v>
      </c>
      <c r="P271" s="1583"/>
      <c r="Q271" s="1608"/>
      <c r="R271" s="1583"/>
      <c r="S271" s="1609" t="s">
        <v>360</v>
      </c>
      <c r="T271" s="1583"/>
      <c r="U271" s="1583"/>
      <c r="V271" s="1583"/>
      <c r="W271" s="1583"/>
      <c r="X271" s="1583"/>
      <c r="Y271" s="1583"/>
      <c r="Z271" s="1583"/>
      <c r="AA271" s="1608" t="s">
        <v>306</v>
      </c>
      <c r="AB271" s="1583"/>
      <c r="AC271" s="1583"/>
      <c r="AD271" s="1583"/>
      <c r="AE271" s="1583"/>
      <c r="AF271" s="1608" t="s">
        <v>307</v>
      </c>
      <c r="AG271" s="1583"/>
      <c r="AH271" s="1583"/>
      <c r="AI271" s="320" t="s">
        <v>86</v>
      </c>
      <c r="AJ271" s="1610" t="s">
        <v>308</v>
      </c>
      <c r="AK271" s="1583"/>
      <c r="AL271" s="1583"/>
      <c r="AM271" s="1583"/>
      <c r="AN271" s="1583"/>
      <c r="AO271" s="1583"/>
      <c r="AP271" s="321">
        <v>534700000</v>
      </c>
      <c r="AQ271" s="322">
        <v>0</v>
      </c>
      <c r="AR271" s="322">
        <v>0</v>
      </c>
      <c r="AS271" s="322">
        <v>0</v>
      </c>
      <c r="AT271" s="322">
        <v>0</v>
      </c>
      <c r="AU271" s="322">
        <v>0</v>
      </c>
      <c r="AV271" s="321">
        <v>150780301</v>
      </c>
      <c r="AW271" s="321">
        <v>-150780301</v>
      </c>
      <c r="AX271" s="322">
        <v>0</v>
      </c>
      <c r="AY271" s="321">
        <v>150780301</v>
      </c>
      <c r="AZ271" s="322">
        <v>0</v>
      </c>
      <c r="BA271" s="322">
        <v>0</v>
      </c>
      <c r="BB271" s="322">
        <v>0</v>
      </c>
    </row>
    <row r="272" spans="1:54" x14ac:dyDescent="0.25">
      <c r="A272" s="1608" t="s">
        <v>120</v>
      </c>
      <c r="B272" s="1583"/>
      <c r="C272" s="1608" t="s">
        <v>355</v>
      </c>
      <c r="D272" s="1583"/>
      <c r="E272" s="1608" t="s">
        <v>357</v>
      </c>
      <c r="F272" s="1583"/>
      <c r="G272" s="1608" t="s">
        <v>325</v>
      </c>
      <c r="H272" s="1583"/>
      <c r="I272" s="1608" t="s">
        <v>313</v>
      </c>
      <c r="J272" s="1583"/>
      <c r="K272" s="1583"/>
      <c r="L272" s="1608" t="s">
        <v>312</v>
      </c>
      <c r="M272" s="1583"/>
      <c r="N272" s="1583"/>
      <c r="O272" s="1608" t="s">
        <v>322</v>
      </c>
      <c r="P272" s="1583"/>
      <c r="Q272" s="1608"/>
      <c r="R272" s="1583"/>
      <c r="S272" s="1609" t="s">
        <v>361</v>
      </c>
      <c r="T272" s="1583"/>
      <c r="U272" s="1583"/>
      <c r="V272" s="1583"/>
      <c r="W272" s="1583"/>
      <c r="X272" s="1583"/>
      <c r="Y272" s="1583"/>
      <c r="Z272" s="1583"/>
      <c r="AA272" s="1608" t="s">
        <v>306</v>
      </c>
      <c r="AB272" s="1583"/>
      <c r="AC272" s="1583"/>
      <c r="AD272" s="1583"/>
      <c r="AE272" s="1583"/>
      <c r="AF272" s="1608" t="s">
        <v>307</v>
      </c>
      <c r="AG272" s="1583"/>
      <c r="AH272" s="1583"/>
      <c r="AI272" s="320" t="s">
        <v>86</v>
      </c>
      <c r="AJ272" s="1610" t="s">
        <v>308</v>
      </c>
      <c r="AK272" s="1583"/>
      <c r="AL272" s="1583"/>
      <c r="AM272" s="1583"/>
      <c r="AN272" s="1583"/>
      <c r="AO272" s="1583"/>
      <c r="AP272" s="321">
        <v>390000000</v>
      </c>
      <c r="AQ272" s="322">
        <v>0</v>
      </c>
      <c r="AR272" s="322">
        <v>0</v>
      </c>
      <c r="AS272" s="322">
        <v>0</v>
      </c>
      <c r="AT272" s="322">
        <v>0</v>
      </c>
      <c r="AU272" s="322">
        <v>0</v>
      </c>
      <c r="AV272" s="321">
        <v>118778400</v>
      </c>
      <c r="AW272" s="321">
        <v>-118778400</v>
      </c>
      <c r="AX272" s="321">
        <v>128516518</v>
      </c>
      <c r="AY272" s="321">
        <v>-9738118</v>
      </c>
      <c r="AZ272" s="321">
        <v>128516518</v>
      </c>
      <c r="BA272" s="322">
        <v>0</v>
      </c>
      <c r="BB272" s="322">
        <v>0</v>
      </c>
    </row>
    <row r="273" spans="1:54" x14ac:dyDescent="0.25">
      <c r="A273" s="1608" t="s">
        <v>120</v>
      </c>
      <c r="B273" s="1583"/>
      <c r="C273" s="1608" t="s">
        <v>355</v>
      </c>
      <c r="D273" s="1583"/>
      <c r="E273" s="1608" t="s">
        <v>357</v>
      </c>
      <c r="F273" s="1583"/>
      <c r="G273" s="1608" t="s">
        <v>325</v>
      </c>
      <c r="H273" s="1583"/>
      <c r="I273" s="1608" t="s">
        <v>313</v>
      </c>
      <c r="J273" s="1583"/>
      <c r="K273" s="1583"/>
      <c r="L273" s="1608" t="s">
        <v>312</v>
      </c>
      <c r="M273" s="1583"/>
      <c r="N273" s="1583"/>
      <c r="O273" s="1608" t="s">
        <v>316</v>
      </c>
      <c r="P273" s="1583"/>
      <c r="Q273" s="1608"/>
      <c r="R273" s="1583"/>
      <c r="S273" s="1609" t="s">
        <v>105</v>
      </c>
      <c r="T273" s="1583"/>
      <c r="U273" s="1583"/>
      <c r="V273" s="1583"/>
      <c r="W273" s="1583"/>
      <c r="X273" s="1583"/>
      <c r="Y273" s="1583"/>
      <c r="Z273" s="1583"/>
      <c r="AA273" s="1608" t="s">
        <v>306</v>
      </c>
      <c r="AB273" s="1583"/>
      <c r="AC273" s="1583"/>
      <c r="AD273" s="1583"/>
      <c r="AE273" s="1583"/>
      <c r="AF273" s="1608" t="s">
        <v>307</v>
      </c>
      <c r="AG273" s="1583"/>
      <c r="AH273" s="1583"/>
      <c r="AI273" s="320" t="s">
        <v>86</v>
      </c>
      <c r="AJ273" s="1610" t="s">
        <v>308</v>
      </c>
      <c r="AK273" s="1583"/>
      <c r="AL273" s="1583"/>
      <c r="AM273" s="1583"/>
      <c r="AN273" s="1583"/>
      <c r="AO273" s="1583"/>
      <c r="AP273" s="321">
        <v>1634547642</v>
      </c>
      <c r="AQ273" s="322">
        <v>0</v>
      </c>
      <c r="AR273" s="321">
        <v>63000000</v>
      </c>
      <c r="AS273" s="322">
        <v>0</v>
      </c>
      <c r="AT273" s="321">
        <v>98013487</v>
      </c>
      <c r="AU273" s="321">
        <v>-98013487</v>
      </c>
      <c r="AV273" s="321">
        <v>143265104</v>
      </c>
      <c r="AW273" s="321">
        <v>-45251617</v>
      </c>
      <c r="AX273" s="321">
        <v>104258161</v>
      </c>
      <c r="AY273" s="321">
        <v>39006943</v>
      </c>
      <c r="AZ273" s="321">
        <v>104258161</v>
      </c>
      <c r="BA273" s="322">
        <v>0</v>
      </c>
      <c r="BB273" s="322">
        <v>0</v>
      </c>
    </row>
    <row r="274" spans="1:54" x14ac:dyDescent="0.25">
      <c r="A274" s="1608" t="s">
        <v>120</v>
      </c>
      <c r="B274" s="1583"/>
      <c r="C274" s="1608" t="s">
        <v>355</v>
      </c>
      <c r="D274" s="1583"/>
      <c r="E274" s="1608" t="s">
        <v>357</v>
      </c>
      <c r="F274" s="1583"/>
      <c r="G274" s="1608" t="s">
        <v>325</v>
      </c>
      <c r="H274" s="1583"/>
      <c r="I274" s="1608" t="s">
        <v>313</v>
      </c>
      <c r="J274" s="1583"/>
      <c r="K274" s="1583"/>
      <c r="L274" s="1608" t="s">
        <v>312</v>
      </c>
      <c r="M274" s="1583"/>
      <c r="N274" s="1583"/>
      <c r="O274" s="1608" t="s">
        <v>326</v>
      </c>
      <c r="P274" s="1583"/>
      <c r="Q274" s="1608"/>
      <c r="R274" s="1583"/>
      <c r="S274" s="1609" t="s">
        <v>368</v>
      </c>
      <c r="T274" s="1583"/>
      <c r="U274" s="1583"/>
      <c r="V274" s="1583"/>
      <c r="W274" s="1583"/>
      <c r="X274" s="1583"/>
      <c r="Y274" s="1583"/>
      <c r="Z274" s="1583"/>
      <c r="AA274" s="1608" t="s">
        <v>306</v>
      </c>
      <c r="AB274" s="1583"/>
      <c r="AC274" s="1583"/>
      <c r="AD274" s="1583"/>
      <c r="AE274" s="1583"/>
      <c r="AF274" s="1608" t="s">
        <v>307</v>
      </c>
      <c r="AG274" s="1583"/>
      <c r="AH274" s="1583"/>
      <c r="AI274" s="320" t="s">
        <v>86</v>
      </c>
      <c r="AJ274" s="1610" t="s">
        <v>308</v>
      </c>
      <c r="AK274" s="1583"/>
      <c r="AL274" s="1583"/>
      <c r="AM274" s="1583"/>
      <c r="AN274" s="1583"/>
      <c r="AO274" s="1583"/>
      <c r="AP274" s="321">
        <v>196759725</v>
      </c>
      <c r="AQ274" s="322">
        <v>0</v>
      </c>
      <c r="AR274" s="321">
        <v>6759725</v>
      </c>
      <c r="AS274" s="322">
        <v>0</v>
      </c>
      <c r="AT274" s="321">
        <v>153372146.12</v>
      </c>
      <c r="AU274" s="321">
        <v>-153372146.12</v>
      </c>
      <c r="AV274" s="322">
        <v>0</v>
      </c>
      <c r="AW274" s="321">
        <v>153372146.12</v>
      </c>
      <c r="AX274" s="322">
        <v>0</v>
      </c>
      <c r="AY274" s="322">
        <v>0</v>
      </c>
      <c r="AZ274" s="322">
        <v>0</v>
      </c>
      <c r="BA274" s="322">
        <v>0</v>
      </c>
      <c r="BB274" s="322">
        <v>0</v>
      </c>
    </row>
    <row r="275" spans="1:54" x14ac:dyDescent="0.25">
      <c r="A275" s="1608" t="s">
        <v>120</v>
      </c>
      <c r="B275" s="1583"/>
      <c r="C275" s="1608" t="s">
        <v>355</v>
      </c>
      <c r="D275" s="1583"/>
      <c r="E275" s="1608" t="s">
        <v>357</v>
      </c>
      <c r="F275" s="1583"/>
      <c r="G275" s="1608" t="s">
        <v>325</v>
      </c>
      <c r="H275" s="1583"/>
      <c r="I275" s="1608" t="s">
        <v>313</v>
      </c>
      <c r="J275" s="1583"/>
      <c r="K275" s="1583"/>
      <c r="L275" s="1608" t="s">
        <v>312</v>
      </c>
      <c r="M275" s="1583"/>
      <c r="N275" s="1583"/>
      <c r="O275" s="1608" t="s">
        <v>323</v>
      </c>
      <c r="P275" s="1583"/>
      <c r="Q275" s="1608" t="s">
        <v>269</v>
      </c>
      <c r="R275" s="1583"/>
      <c r="S275" s="1609" t="s">
        <v>732</v>
      </c>
      <c r="T275" s="1583"/>
      <c r="U275" s="1583"/>
      <c r="V275" s="1583"/>
      <c r="W275" s="1583"/>
      <c r="X275" s="1583"/>
      <c r="Y275" s="1583"/>
      <c r="Z275" s="1583"/>
      <c r="AA275" s="1608" t="s">
        <v>306</v>
      </c>
      <c r="AB275" s="1583"/>
      <c r="AC275" s="1583"/>
      <c r="AD275" s="1583"/>
      <c r="AE275" s="1583"/>
      <c r="AF275" s="1608" t="s">
        <v>307</v>
      </c>
      <c r="AG275" s="1583"/>
      <c r="AH275" s="1583"/>
      <c r="AI275" s="320" t="s">
        <v>86</v>
      </c>
      <c r="AJ275" s="1610" t="s">
        <v>308</v>
      </c>
      <c r="AK275" s="1583"/>
      <c r="AL275" s="1583"/>
      <c r="AM275" s="1583"/>
      <c r="AN275" s="1583"/>
      <c r="AO275" s="1583"/>
      <c r="AP275" s="321">
        <v>140000000</v>
      </c>
      <c r="AQ275" s="322">
        <v>0</v>
      </c>
      <c r="AR275" s="322">
        <v>0</v>
      </c>
      <c r="AS275" s="322">
        <v>0</v>
      </c>
      <c r="AT275" s="321">
        <v>135222835</v>
      </c>
      <c r="AU275" s="321">
        <v>-135222835</v>
      </c>
      <c r="AV275" s="322">
        <v>0</v>
      </c>
      <c r="AW275" s="321">
        <v>135222835</v>
      </c>
      <c r="AX275" s="322">
        <v>0</v>
      </c>
      <c r="AY275" s="322">
        <v>0</v>
      </c>
      <c r="AZ275" s="322">
        <v>0</v>
      </c>
      <c r="BA275" s="322">
        <v>0</v>
      </c>
      <c r="BB275" s="322">
        <v>0</v>
      </c>
    </row>
    <row r="276" spans="1:54" ht="24.75" customHeight="1" x14ac:dyDescent="0.25">
      <c r="A276" s="1608" t="s">
        <v>120</v>
      </c>
      <c r="B276" s="1583"/>
      <c r="C276" s="1608" t="s">
        <v>355</v>
      </c>
      <c r="D276" s="1583"/>
      <c r="E276" s="1608" t="s">
        <v>357</v>
      </c>
      <c r="F276" s="1583"/>
      <c r="G276" s="1608" t="s">
        <v>326</v>
      </c>
      <c r="H276" s="1583"/>
      <c r="I276" s="1608"/>
      <c r="J276" s="1583"/>
      <c r="K276" s="1583"/>
      <c r="L276" s="1608"/>
      <c r="M276" s="1583"/>
      <c r="N276" s="1583"/>
      <c r="O276" s="1608"/>
      <c r="P276" s="1583"/>
      <c r="Q276" s="1608"/>
      <c r="R276" s="1583"/>
      <c r="S276" s="1609" t="s">
        <v>369</v>
      </c>
      <c r="T276" s="1583"/>
      <c r="U276" s="1583"/>
      <c r="V276" s="1583"/>
      <c r="W276" s="1583"/>
      <c r="X276" s="1583"/>
      <c r="Y276" s="1583"/>
      <c r="Z276" s="1583"/>
      <c r="AA276" s="1608" t="s">
        <v>306</v>
      </c>
      <c r="AB276" s="1583"/>
      <c r="AC276" s="1583"/>
      <c r="AD276" s="1583"/>
      <c r="AE276" s="1583"/>
      <c r="AF276" s="1608" t="s">
        <v>307</v>
      </c>
      <c r="AG276" s="1583"/>
      <c r="AH276" s="1583"/>
      <c r="AI276" s="320" t="s">
        <v>86</v>
      </c>
      <c r="AJ276" s="1610" t="s">
        <v>308</v>
      </c>
      <c r="AK276" s="1583"/>
      <c r="AL276" s="1583"/>
      <c r="AM276" s="1583"/>
      <c r="AN276" s="1583"/>
      <c r="AO276" s="1583"/>
      <c r="AP276" s="321">
        <v>4735000000</v>
      </c>
      <c r="AQ276" s="322">
        <v>0</v>
      </c>
      <c r="AR276" s="321">
        <v>346887669</v>
      </c>
      <c r="AS276" s="321">
        <v>-300000000</v>
      </c>
      <c r="AT276" s="321">
        <v>46447883</v>
      </c>
      <c r="AU276" s="321">
        <v>-46447883</v>
      </c>
      <c r="AV276" s="321">
        <v>1042392847</v>
      </c>
      <c r="AW276" s="321">
        <v>-995944964</v>
      </c>
      <c r="AX276" s="321">
        <v>408092467</v>
      </c>
      <c r="AY276" s="321">
        <v>634300380</v>
      </c>
      <c r="AZ276" s="321">
        <v>408092467</v>
      </c>
      <c r="BA276" s="322">
        <v>0</v>
      </c>
      <c r="BB276" s="322">
        <v>0</v>
      </c>
    </row>
    <row r="277" spans="1:54" ht="15" customHeight="1" x14ac:dyDescent="0.25">
      <c r="A277" s="1603" t="s">
        <v>120</v>
      </c>
      <c r="B277" s="1583"/>
      <c r="C277" s="1603" t="s">
        <v>355</v>
      </c>
      <c r="D277" s="1583"/>
      <c r="E277" s="1603" t="s">
        <v>357</v>
      </c>
      <c r="F277" s="1583"/>
      <c r="G277" s="1603" t="s">
        <v>326</v>
      </c>
      <c r="H277" s="1583"/>
      <c r="I277" s="1603" t="s">
        <v>313</v>
      </c>
      <c r="J277" s="1583"/>
      <c r="K277" s="1583"/>
      <c r="L277" s="1603"/>
      <c r="M277" s="1583"/>
      <c r="N277" s="1583"/>
      <c r="O277" s="1603"/>
      <c r="P277" s="1583"/>
      <c r="Q277" s="1603"/>
      <c r="R277" s="1583"/>
      <c r="S277" s="1605" t="s">
        <v>369</v>
      </c>
      <c r="T277" s="1583"/>
      <c r="U277" s="1583"/>
      <c r="V277" s="1583"/>
      <c r="W277" s="1583"/>
      <c r="X277" s="1583"/>
      <c r="Y277" s="1583"/>
      <c r="Z277" s="1583"/>
      <c r="AA277" s="1603" t="s">
        <v>306</v>
      </c>
      <c r="AB277" s="1583"/>
      <c r="AC277" s="1583"/>
      <c r="AD277" s="1583"/>
      <c r="AE277" s="1583"/>
      <c r="AF277" s="1603" t="s">
        <v>307</v>
      </c>
      <c r="AG277" s="1583"/>
      <c r="AH277" s="1583"/>
      <c r="AI277" s="317" t="s">
        <v>86</v>
      </c>
      <c r="AJ277" s="1604" t="s">
        <v>308</v>
      </c>
      <c r="AK277" s="1583"/>
      <c r="AL277" s="1583"/>
      <c r="AM277" s="1583"/>
      <c r="AN277" s="1583"/>
      <c r="AO277" s="1583"/>
      <c r="AP277" s="318">
        <v>4435000000</v>
      </c>
      <c r="AQ277" s="319">
        <v>0</v>
      </c>
      <c r="AR277" s="318">
        <v>346887669</v>
      </c>
      <c r="AS277" s="319">
        <v>0</v>
      </c>
      <c r="AT277" s="318">
        <v>46447883</v>
      </c>
      <c r="AU277" s="318">
        <v>-46447883</v>
      </c>
      <c r="AV277" s="318">
        <v>1042392847</v>
      </c>
      <c r="AW277" s="318">
        <v>-995944964</v>
      </c>
      <c r="AX277" s="318">
        <v>408092467</v>
      </c>
      <c r="AY277" s="318">
        <v>634300380</v>
      </c>
      <c r="AZ277" s="318">
        <v>408092467</v>
      </c>
      <c r="BA277" s="319">
        <v>0</v>
      </c>
      <c r="BB277" s="319">
        <v>0</v>
      </c>
    </row>
    <row r="278" spans="1:54" ht="15" customHeight="1" x14ac:dyDescent="0.25">
      <c r="A278" s="1603" t="s">
        <v>120</v>
      </c>
      <c r="B278" s="1583"/>
      <c r="C278" s="1603" t="s">
        <v>355</v>
      </c>
      <c r="D278" s="1583"/>
      <c r="E278" s="1603" t="s">
        <v>357</v>
      </c>
      <c r="F278" s="1583"/>
      <c r="G278" s="1603" t="s">
        <v>326</v>
      </c>
      <c r="H278" s="1583"/>
      <c r="I278" s="1603" t="s">
        <v>313</v>
      </c>
      <c r="J278" s="1583"/>
      <c r="K278" s="1583"/>
      <c r="L278" s="1603" t="s">
        <v>315</v>
      </c>
      <c r="M278" s="1583"/>
      <c r="N278" s="1583"/>
      <c r="O278" s="1603"/>
      <c r="P278" s="1583"/>
      <c r="Q278" s="1603"/>
      <c r="R278" s="1583"/>
      <c r="S278" s="1605" t="s">
        <v>359</v>
      </c>
      <c r="T278" s="1583"/>
      <c r="U278" s="1583"/>
      <c r="V278" s="1583"/>
      <c r="W278" s="1583"/>
      <c r="X278" s="1583"/>
      <c r="Y278" s="1583"/>
      <c r="Z278" s="1583"/>
      <c r="AA278" s="1603" t="s">
        <v>306</v>
      </c>
      <c r="AB278" s="1583"/>
      <c r="AC278" s="1583"/>
      <c r="AD278" s="1583"/>
      <c r="AE278" s="1583"/>
      <c r="AF278" s="1603" t="s">
        <v>307</v>
      </c>
      <c r="AG278" s="1583"/>
      <c r="AH278" s="1583"/>
      <c r="AI278" s="317" t="s">
        <v>86</v>
      </c>
      <c r="AJ278" s="1604" t="s">
        <v>308</v>
      </c>
      <c r="AK278" s="1583"/>
      <c r="AL278" s="1583"/>
      <c r="AM278" s="1583"/>
      <c r="AN278" s="1583"/>
      <c r="AO278" s="1583"/>
      <c r="AP278" s="318">
        <v>4435000000</v>
      </c>
      <c r="AQ278" s="319">
        <v>0</v>
      </c>
      <c r="AR278" s="318">
        <v>346887669</v>
      </c>
      <c r="AS278" s="319">
        <v>0</v>
      </c>
      <c r="AT278" s="318">
        <v>46447883</v>
      </c>
      <c r="AU278" s="318">
        <v>-46447883</v>
      </c>
      <c r="AV278" s="318">
        <v>1042392847</v>
      </c>
      <c r="AW278" s="318">
        <v>-995944964</v>
      </c>
      <c r="AX278" s="318">
        <v>408092467</v>
      </c>
      <c r="AY278" s="318">
        <v>634300380</v>
      </c>
      <c r="AZ278" s="318">
        <v>408092467</v>
      </c>
      <c r="BA278" s="319">
        <v>0</v>
      </c>
      <c r="BB278" s="319">
        <v>0</v>
      </c>
    </row>
    <row r="279" spans="1:54" x14ac:dyDescent="0.25">
      <c r="A279" s="1608" t="s">
        <v>120</v>
      </c>
      <c r="B279" s="1583"/>
      <c r="C279" s="1608" t="s">
        <v>355</v>
      </c>
      <c r="D279" s="1583"/>
      <c r="E279" s="1608" t="s">
        <v>357</v>
      </c>
      <c r="F279" s="1583"/>
      <c r="G279" s="1608" t="s">
        <v>326</v>
      </c>
      <c r="H279" s="1583"/>
      <c r="I279" s="1608" t="s">
        <v>313</v>
      </c>
      <c r="J279" s="1583"/>
      <c r="K279" s="1583"/>
      <c r="L279" s="1608" t="s">
        <v>315</v>
      </c>
      <c r="M279" s="1583"/>
      <c r="N279" s="1583"/>
      <c r="O279" s="1608" t="s">
        <v>312</v>
      </c>
      <c r="P279" s="1583"/>
      <c r="Q279" s="1608"/>
      <c r="R279" s="1583"/>
      <c r="S279" s="1609" t="s">
        <v>365</v>
      </c>
      <c r="T279" s="1583"/>
      <c r="U279" s="1583"/>
      <c r="V279" s="1583"/>
      <c r="W279" s="1583"/>
      <c r="X279" s="1583"/>
      <c r="Y279" s="1583"/>
      <c r="Z279" s="1583"/>
      <c r="AA279" s="1608" t="s">
        <v>306</v>
      </c>
      <c r="AB279" s="1583"/>
      <c r="AC279" s="1583"/>
      <c r="AD279" s="1583"/>
      <c r="AE279" s="1583"/>
      <c r="AF279" s="1608" t="s">
        <v>307</v>
      </c>
      <c r="AG279" s="1583"/>
      <c r="AH279" s="1583"/>
      <c r="AI279" s="320" t="s">
        <v>86</v>
      </c>
      <c r="AJ279" s="1610" t="s">
        <v>308</v>
      </c>
      <c r="AK279" s="1583"/>
      <c r="AL279" s="1583"/>
      <c r="AM279" s="1583"/>
      <c r="AN279" s="1583"/>
      <c r="AO279" s="1583"/>
      <c r="AP279" s="321">
        <v>2128000000</v>
      </c>
      <c r="AQ279" s="322">
        <v>0</v>
      </c>
      <c r="AR279" s="321">
        <v>81887669</v>
      </c>
      <c r="AS279" s="322">
        <v>0</v>
      </c>
      <c r="AT279" s="322">
        <v>0</v>
      </c>
      <c r="AU279" s="322">
        <v>0</v>
      </c>
      <c r="AV279" s="321">
        <v>477449333</v>
      </c>
      <c r="AW279" s="321">
        <v>-477449333</v>
      </c>
      <c r="AX279" s="321">
        <v>246699333</v>
      </c>
      <c r="AY279" s="321">
        <v>230750000</v>
      </c>
      <c r="AZ279" s="321">
        <v>246699333</v>
      </c>
      <c r="BA279" s="322">
        <v>0</v>
      </c>
      <c r="BB279" s="322">
        <v>0</v>
      </c>
    </row>
    <row r="280" spans="1:54" x14ac:dyDescent="0.25">
      <c r="A280" s="1608" t="s">
        <v>120</v>
      </c>
      <c r="B280" s="1583"/>
      <c r="C280" s="1608" t="s">
        <v>355</v>
      </c>
      <c r="D280" s="1583"/>
      <c r="E280" s="1608" t="s">
        <v>357</v>
      </c>
      <c r="F280" s="1583"/>
      <c r="G280" s="1608" t="s">
        <v>326</v>
      </c>
      <c r="H280" s="1583"/>
      <c r="I280" s="1608" t="s">
        <v>313</v>
      </c>
      <c r="J280" s="1583"/>
      <c r="K280" s="1583"/>
      <c r="L280" s="1608" t="s">
        <v>315</v>
      </c>
      <c r="M280" s="1583"/>
      <c r="N280" s="1583"/>
      <c r="O280" s="1608" t="s">
        <v>315</v>
      </c>
      <c r="P280" s="1583"/>
      <c r="Q280" s="1608"/>
      <c r="R280" s="1583"/>
      <c r="S280" s="1609" t="s">
        <v>360</v>
      </c>
      <c r="T280" s="1583"/>
      <c r="U280" s="1583"/>
      <c r="V280" s="1583"/>
      <c r="W280" s="1583"/>
      <c r="X280" s="1583"/>
      <c r="Y280" s="1583"/>
      <c r="Z280" s="1583"/>
      <c r="AA280" s="1608" t="s">
        <v>306</v>
      </c>
      <c r="AB280" s="1583"/>
      <c r="AC280" s="1583"/>
      <c r="AD280" s="1583"/>
      <c r="AE280" s="1583"/>
      <c r="AF280" s="1608" t="s">
        <v>307</v>
      </c>
      <c r="AG280" s="1583"/>
      <c r="AH280" s="1583"/>
      <c r="AI280" s="320" t="s">
        <v>86</v>
      </c>
      <c r="AJ280" s="1610" t="s">
        <v>308</v>
      </c>
      <c r="AK280" s="1583"/>
      <c r="AL280" s="1583"/>
      <c r="AM280" s="1583"/>
      <c r="AN280" s="1583"/>
      <c r="AO280" s="1583"/>
      <c r="AP280" s="321">
        <v>841000000</v>
      </c>
      <c r="AQ280" s="322">
        <v>0</v>
      </c>
      <c r="AR280" s="322">
        <v>0</v>
      </c>
      <c r="AS280" s="322">
        <v>0</v>
      </c>
      <c r="AT280" s="322">
        <v>0</v>
      </c>
      <c r="AU280" s="322">
        <v>0</v>
      </c>
      <c r="AV280" s="321">
        <v>237844283</v>
      </c>
      <c r="AW280" s="321">
        <v>-237844283</v>
      </c>
      <c r="AX280" s="322">
        <v>0</v>
      </c>
      <c r="AY280" s="321">
        <v>237844283</v>
      </c>
      <c r="AZ280" s="322">
        <v>0</v>
      </c>
      <c r="BA280" s="322">
        <v>0</v>
      </c>
      <c r="BB280" s="322">
        <v>0</v>
      </c>
    </row>
    <row r="281" spans="1:54" x14ac:dyDescent="0.25">
      <c r="A281" s="1608" t="s">
        <v>120</v>
      </c>
      <c r="B281" s="1583"/>
      <c r="C281" s="1608" t="s">
        <v>355</v>
      </c>
      <c r="D281" s="1583"/>
      <c r="E281" s="1608" t="s">
        <v>357</v>
      </c>
      <c r="F281" s="1583"/>
      <c r="G281" s="1608" t="s">
        <v>326</v>
      </c>
      <c r="H281" s="1583"/>
      <c r="I281" s="1608" t="s">
        <v>313</v>
      </c>
      <c r="J281" s="1583"/>
      <c r="K281" s="1583"/>
      <c r="L281" s="1608" t="s">
        <v>315</v>
      </c>
      <c r="M281" s="1583"/>
      <c r="N281" s="1583"/>
      <c r="O281" s="1608" t="s">
        <v>322</v>
      </c>
      <c r="P281" s="1583"/>
      <c r="Q281" s="1608"/>
      <c r="R281" s="1583"/>
      <c r="S281" s="1609" t="s">
        <v>361</v>
      </c>
      <c r="T281" s="1583"/>
      <c r="U281" s="1583"/>
      <c r="V281" s="1583"/>
      <c r="W281" s="1583"/>
      <c r="X281" s="1583"/>
      <c r="Y281" s="1583"/>
      <c r="Z281" s="1583"/>
      <c r="AA281" s="1608" t="s">
        <v>306</v>
      </c>
      <c r="AB281" s="1583"/>
      <c r="AC281" s="1583"/>
      <c r="AD281" s="1583"/>
      <c r="AE281" s="1583"/>
      <c r="AF281" s="1608" t="s">
        <v>307</v>
      </c>
      <c r="AG281" s="1583"/>
      <c r="AH281" s="1583"/>
      <c r="AI281" s="320" t="s">
        <v>86</v>
      </c>
      <c r="AJ281" s="1610" t="s">
        <v>308</v>
      </c>
      <c r="AK281" s="1583"/>
      <c r="AL281" s="1583"/>
      <c r="AM281" s="1583"/>
      <c r="AN281" s="1583"/>
      <c r="AO281" s="1583"/>
      <c r="AP281" s="321">
        <v>508000000</v>
      </c>
      <c r="AQ281" s="322">
        <v>0</v>
      </c>
      <c r="AR281" s="322">
        <v>0</v>
      </c>
      <c r="AS281" s="322">
        <v>0</v>
      </c>
      <c r="AT281" s="321">
        <v>1120000</v>
      </c>
      <c r="AU281" s="321">
        <v>-1120000</v>
      </c>
      <c r="AV281" s="321">
        <v>227955751</v>
      </c>
      <c r="AW281" s="321">
        <v>-226835751</v>
      </c>
      <c r="AX281" s="321">
        <v>87248311</v>
      </c>
      <c r="AY281" s="321">
        <v>140707440</v>
      </c>
      <c r="AZ281" s="321">
        <v>87248311</v>
      </c>
      <c r="BA281" s="322">
        <v>0</v>
      </c>
      <c r="BB281" s="322">
        <v>0</v>
      </c>
    </row>
    <row r="282" spans="1:54" x14ac:dyDescent="0.25">
      <c r="A282" s="1608" t="s">
        <v>120</v>
      </c>
      <c r="B282" s="1583"/>
      <c r="C282" s="1608" t="s">
        <v>355</v>
      </c>
      <c r="D282" s="1583"/>
      <c r="E282" s="1608" t="s">
        <v>357</v>
      </c>
      <c r="F282" s="1583"/>
      <c r="G282" s="1608" t="s">
        <v>326</v>
      </c>
      <c r="H282" s="1583"/>
      <c r="I282" s="1608" t="s">
        <v>313</v>
      </c>
      <c r="J282" s="1583"/>
      <c r="K282" s="1583"/>
      <c r="L282" s="1608" t="s">
        <v>315</v>
      </c>
      <c r="M282" s="1583"/>
      <c r="N282" s="1583"/>
      <c r="O282" s="1608" t="s">
        <v>316</v>
      </c>
      <c r="P282" s="1583"/>
      <c r="Q282" s="1608"/>
      <c r="R282" s="1583"/>
      <c r="S282" s="1609" t="s">
        <v>105</v>
      </c>
      <c r="T282" s="1583"/>
      <c r="U282" s="1583"/>
      <c r="V282" s="1583"/>
      <c r="W282" s="1583"/>
      <c r="X282" s="1583"/>
      <c r="Y282" s="1583"/>
      <c r="Z282" s="1583"/>
      <c r="AA282" s="1608" t="s">
        <v>306</v>
      </c>
      <c r="AB282" s="1583"/>
      <c r="AC282" s="1583"/>
      <c r="AD282" s="1583"/>
      <c r="AE282" s="1583"/>
      <c r="AF282" s="1608" t="s">
        <v>307</v>
      </c>
      <c r="AG282" s="1583"/>
      <c r="AH282" s="1583"/>
      <c r="AI282" s="320" t="s">
        <v>86</v>
      </c>
      <c r="AJ282" s="1610" t="s">
        <v>308</v>
      </c>
      <c r="AK282" s="1583"/>
      <c r="AL282" s="1583"/>
      <c r="AM282" s="1583"/>
      <c r="AN282" s="1583"/>
      <c r="AO282" s="1583"/>
      <c r="AP282" s="321">
        <v>693000000</v>
      </c>
      <c r="AQ282" s="322">
        <v>0</v>
      </c>
      <c r="AR282" s="322">
        <v>0</v>
      </c>
      <c r="AS282" s="322">
        <v>0</v>
      </c>
      <c r="AT282" s="321">
        <v>45327883</v>
      </c>
      <c r="AU282" s="321">
        <v>-45327883</v>
      </c>
      <c r="AV282" s="321">
        <v>99143480</v>
      </c>
      <c r="AW282" s="321">
        <v>-53815597</v>
      </c>
      <c r="AX282" s="321">
        <v>74144823</v>
      </c>
      <c r="AY282" s="321">
        <v>24998657</v>
      </c>
      <c r="AZ282" s="321">
        <v>74144823</v>
      </c>
      <c r="BA282" s="322">
        <v>0</v>
      </c>
      <c r="BB282" s="322">
        <v>0</v>
      </c>
    </row>
    <row r="283" spans="1:54" ht="15" customHeight="1" x14ac:dyDescent="0.25">
      <c r="A283" s="1608" t="s">
        <v>120</v>
      </c>
      <c r="B283" s="1583"/>
      <c r="C283" s="1608" t="s">
        <v>355</v>
      </c>
      <c r="D283" s="1583"/>
      <c r="E283" s="1608" t="s">
        <v>357</v>
      </c>
      <c r="F283" s="1583"/>
      <c r="G283" s="1608" t="s">
        <v>326</v>
      </c>
      <c r="H283" s="1583"/>
      <c r="I283" s="1608" t="s">
        <v>313</v>
      </c>
      <c r="J283" s="1583"/>
      <c r="K283" s="1583"/>
      <c r="L283" s="1608" t="s">
        <v>315</v>
      </c>
      <c r="M283" s="1583"/>
      <c r="N283" s="1583"/>
      <c r="O283" s="1608" t="s">
        <v>325</v>
      </c>
      <c r="P283" s="1583"/>
      <c r="Q283" s="1608"/>
      <c r="R283" s="1583"/>
      <c r="S283" s="1609" t="s">
        <v>362</v>
      </c>
      <c r="T283" s="1583"/>
      <c r="U283" s="1583"/>
      <c r="V283" s="1583"/>
      <c r="W283" s="1583"/>
      <c r="X283" s="1583"/>
      <c r="Y283" s="1583"/>
      <c r="Z283" s="1583"/>
      <c r="AA283" s="1608" t="s">
        <v>306</v>
      </c>
      <c r="AB283" s="1583"/>
      <c r="AC283" s="1583"/>
      <c r="AD283" s="1583"/>
      <c r="AE283" s="1583"/>
      <c r="AF283" s="1608" t="s">
        <v>307</v>
      </c>
      <c r="AG283" s="1583"/>
      <c r="AH283" s="1583"/>
      <c r="AI283" s="320" t="s">
        <v>86</v>
      </c>
      <c r="AJ283" s="1610" t="s">
        <v>308</v>
      </c>
      <c r="AK283" s="1583"/>
      <c r="AL283" s="1583"/>
      <c r="AM283" s="1583"/>
      <c r="AN283" s="1583"/>
      <c r="AO283" s="1583"/>
      <c r="AP283" s="321">
        <v>75000000</v>
      </c>
      <c r="AQ283" s="322">
        <v>0</v>
      </c>
      <c r="AR283" s="321">
        <v>75000000</v>
      </c>
      <c r="AS283" s="322">
        <v>0</v>
      </c>
      <c r="AT283" s="322">
        <v>0</v>
      </c>
      <c r="AU283" s="322">
        <v>0</v>
      </c>
      <c r="AV283" s="322">
        <v>0</v>
      </c>
      <c r="AW283" s="322">
        <v>0</v>
      </c>
      <c r="AX283" s="322">
        <v>0</v>
      </c>
      <c r="AY283" s="322">
        <v>0</v>
      </c>
      <c r="AZ283" s="322">
        <v>0</v>
      </c>
      <c r="BA283" s="322">
        <v>0</v>
      </c>
      <c r="BB283" s="322">
        <v>0</v>
      </c>
    </row>
    <row r="284" spans="1:54" x14ac:dyDescent="0.25">
      <c r="A284" s="1608" t="s">
        <v>120</v>
      </c>
      <c r="B284" s="1583"/>
      <c r="C284" s="1608" t="s">
        <v>355</v>
      </c>
      <c r="D284" s="1583"/>
      <c r="E284" s="1608" t="s">
        <v>357</v>
      </c>
      <c r="F284" s="1583"/>
      <c r="G284" s="1608" t="s">
        <v>326</v>
      </c>
      <c r="H284" s="1583"/>
      <c r="I284" s="1608" t="s">
        <v>313</v>
      </c>
      <c r="J284" s="1583"/>
      <c r="K284" s="1583"/>
      <c r="L284" s="1608" t="s">
        <v>315</v>
      </c>
      <c r="M284" s="1583"/>
      <c r="N284" s="1583"/>
      <c r="O284" s="1608" t="s">
        <v>101</v>
      </c>
      <c r="P284" s="1583"/>
      <c r="Q284" s="1608"/>
      <c r="R284" s="1583"/>
      <c r="S284" s="1609" t="s">
        <v>363</v>
      </c>
      <c r="T284" s="1583"/>
      <c r="U284" s="1583"/>
      <c r="V284" s="1583"/>
      <c r="W284" s="1583"/>
      <c r="X284" s="1583"/>
      <c r="Y284" s="1583"/>
      <c r="Z284" s="1583"/>
      <c r="AA284" s="1608" t="s">
        <v>306</v>
      </c>
      <c r="AB284" s="1583"/>
      <c r="AC284" s="1583"/>
      <c r="AD284" s="1583"/>
      <c r="AE284" s="1583"/>
      <c r="AF284" s="1608" t="s">
        <v>307</v>
      </c>
      <c r="AG284" s="1583"/>
      <c r="AH284" s="1583"/>
      <c r="AI284" s="320" t="s">
        <v>86</v>
      </c>
      <c r="AJ284" s="1610" t="s">
        <v>308</v>
      </c>
      <c r="AK284" s="1583"/>
      <c r="AL284" s="1583"/>
      <c r="AM284" s="1583"/>
      <c r="AN284" s="1583"/>
      <c r="AO284" s="1583"/>
      <c r="AP284" s="321">
        <v>190000000</v>
      </c>
      <c r="AQ284" s="322">
        <v>0</v>
      </c>
      <c r="AR284" s="321">
        <v>190000000</v>
      </c>
      <c r="AS284" s="322">
        <v>0</v>
      </c>
      <c r="AT284" s="322">
        <v>0</v>
      </c>
      <c r="AU284" s="322">
        <v>0</v>
      </c>
      <c r="AV284" s="322">
        <v>0</v>
      </c>
      <c r="AW284" s="322">
        <v>0</v>
      </c>
      <c r="AX284" s="322">
        <v>0</v>
      </c>
      <c r="AY284" s="322">
        <v>0</v>
      </c>
      <c r="AZ284" s="322">
        <v>0</v>
      </c>
      <c r="BA284" s="322">
        <v>0</v>
      </c>
      <c r="BB284" s="322">
        <v>0</v>
      </c>
    </row>
    <row r="285" spans="1:54" ht="15" customHeight="1" x14ac:dyDescent="0.25">
      <c r="A285" s="1603" t="s">
        <v>120</v>
      </c>
      <c r="B285" s="1583"/>
      <c r="C285" s="1603" t="s">
        <v>355</v>
      </c>
      <c r="D285" s="1583"/>
      <c r="E285" s="1603" t="s">
        <v>357</v>
      </c>
      <c r="F285" s="1583"/>
      <c r="G285" s="1603" t="s">
        <v>327</v>
      </c>
      <c r="H285" s="1583"/>
      <c r="I285" s="1603" t="s">
        <v>269</v>
      </c>
      <c r="J285" s="1583"/>
      <c r="K285" s="1583"/>
      <c r="L285" s="1603" t="s">
        <v>269</v>
      </c>
      <c r="M285" s="1583"/>
      <c r="N285" s="1583"/>
      <c r="O285" s="1603" t="s">
        <v>269</v>
      </c>
      <c r="P285" s="1583"/>
      <c r="Q285" s="1603" t="s">
        <v>269</v>
      </c>
      <c r="R285" s="1583"/>
      <c r="S285" s="1605" t="s">
        <v>755</v>
      </c>
      <c r="T285" s="1583"/>
      <c r="U285" s="1583"/>
      <c r="V285" s="1583"/>
      <c r="W285" s="1583"/>
      <c r="X285" s="1583"/>
      <c r="Y285" s="1583"/>
      <c r="Z285" s="1583"/>
      <c r="AA285" s="1603" t="s">
        <v>306</v>
      </c>
      <c r="AB285" s="1583"/>
      <c r="AC285" s="1583"/>
      <c r="AD285" s="1583"/>
      <c r="AE285" s="1583"/>
      <c r="AF285" s="1603" t="s">
        <v>307</v>
      </c>
      <c r="AG285" s="1583"/>
      <c r="AH285" s="1583"/>
      <c r="AI285" s="317" t="s">
        <v>86</v>
      </c>
      <c r="AJ285" s="1604" t="s">
        <v>308</v>
      </c>
      <c r="AK285" s="1583"/>
      <c r="AL285" s="1583"/>
      <c r="AM285" s="1583"/>
      <c r="AN285" s="1583"/>
      <c r="AO285" s="1583"/>
      <c r="AP285" s="318">
        <v>400000000</v>
      </c>
      <c r="AQ285" s="319">
        <v>0</v>
      </c>
      <c r="AR285" s="318">
        <v>1302549</v>
      </c>
      <c r="AS285" s="319">
        <v>0</v>
      </c>
      <c r="AT285" s="318">
        <v>356517319</v>
      </c>
      <c r="AU285" s="318">
        <v>-356517319</v>
      </c>
      <c r="AV285" s="318">
        <v>62440210</v>
      </c>
      <c r="AW285" s="318">
        <v>294077109</v>
      </c>
      <c r="AX285" s="318">
        <v>62440210</v>
      </c>
      <c r="AY285" s="319">
        <v>0</v>
      </c>
      <c r="AZ285" s="318">
        <v>62440210</v>
      </c>
      <c r="BA285" s="319">
        <v>0</v>
      </c>
      <c r="BB285" s="319">
        <v>0</v>
      </c>
    </row>
    <row r="286" spans="1:54" ht="15" customHeight="1" x14ac:dyDescent="0.25">
      <c r="A286" s="1603" t="s">
        <v>120</v>
      </c>
      <c r="B286" s="1583"/>
      <c r="C286" s="1603" t="s">
        <v>355</v>
      </c>
      <c r="D286" s="1583"/>
      <c r="E286" s="1603" t="s">
        <v>357</v>
      </c>
      <c r="F286" s="1583"/>
      <c r="G286" s="1603" t="s">
        <v>327</v>
      </c>
      <c r="H286" s="1583"/>
      <c r="I286" s="1603" t="s">
        <v>313</v>
      </c>
      <c r="J286" s="1583"/>
      <c r="K286" s="1583"/>
      <c r="L286" s="1603" t="s">
        <v>269</v>
      </c>
      <c r="M286" s="1583"/>
      <c r="N286" s="1583"/>
      <c r="O286" s="1603" t="s">
        <v>269</v>
      </c>
      <c r="P286" s="1583"/>
      <c r="Q286" s="1603" t="s">
        <v>269</v>
      </c>
      <c r="R286" s="1583"/>
      <c r="S286" s="1605" t="s">
        <v>755</v>
      </c>
      <c r="T286" s="1583"/>
      <c r="U286" s="1583"/>
      <c r="V286" s="1583"/>
      <c r="W286" s="1583"/>
      <c r="X286" s="1583"/>
      <c r="Y286" s="1583"/>
      <c r="Z286" s="1583"/>
      <c r="AA286" s="1603" t="s">
        <v>306</v>
      </c>
      <c r="AB286" s="1583"/>
      <c r="AC286" s="1583"/>
      <c r="AD286" s="1583"/>
      <c r="AE286" s="1583"/>
      <c r="AF286" s="1603" t="s">
        <v>307</v>
      </c>
      <c r="AG286" s="1583"/>
      <c r="AH286" s="1583"/>
      <c r="AI286" s="317" t="s">
        <v>86</v>
      </c>
      <c r="AJ286" s="1604" t="s">
        <v>308</v>
      </c>
      <c r="AK286" s="1583"/>
      <c r="AL286" s="1583"/>
      <c r="AM286" s="1583"/>
      <c r="AN286" s="1583"/>
      <c r="AO286" s="1583"/>
      <c r="AP286" s="318">
        <v>400000000</v>
      </c>
      <c r="AQ286" s="319">
        <v>0</v>
      </c>
      <c r="AR286" s="318">
        <v>1302549</v>
      </c>
      <c r="AS286" s="319">
        <v>0</v>
      </c>
      <c r="AT286" s="318">
        <v>356517319</v>
      </c>
      <c r="AU286" s="318">
        <v>-356517319</v>
      </c>
      <c r="AV286" s="318">
        <v>62440210</v>
      </c>
      <c r="AW286" s="318">
        <v>294077109</v>
      </c>
      <c r="AX286" s="318">
        <v>62440210</v>
      </c>
      <c r="AY286" s="319">
        <v>0</v>
      </c>
      <c r="AZ286" s="318">
        <v>62440210</v>
      </c>
      <c r="BA286" s="319">
        <v>0</v>
      </c>
      <c r="BB286" s="319">
        <v>0</v>
      </c>
    </row>
    <row r="287" spans="1:54" ht="15" customHeight="1" x14ac:dyDescent="0.25">
      <c r="A287" s="1603" t="s">
        <v>120</v>
      </c>
      <c r="B287" s="1583"/>
      <c r="C287" s="1603" t="s">
        <v>355</v>
      </c>
      <c r="D287" s="1583"/>
      <c r="E287" s="1603" t="s">
        <v>357</v>
      </c>
      <c r="F287" s="1583"/>
      <c r="G287" s="1603" t="s">
        <v>327</v>
      </c>
      <c r="H287" s="1583"/>
      <c r="I287" s="1603" t="s">
        <v>313</v>
      </c>
      <c r="J287" s="1583"/>
      <c r="K287" s="1583"/>
      <c r="L287" s="1603" t="s">
        <v>315</v>
      </c>
      <c r="M287" s="1583"/>
      <c r="N287" s="1583"/>
      <c r="O287" s="1603" t="s">
        <v>269</v>
      </c>
      <c r="P287" s="1583"/>
      <c r="Q287" s="1603" t="s">
        <v>269</v>
      </c>
      <c r="R287" s="1583"/>
      <c r="S287" s="1605" t="s">
        <v>359</v>
      </c>
      <c r="T287" s="1583"/>
      <c r="U287" s="1583"/>
      <c r="V287" s="1583"/>
      <c r="W287" s="1583"/>
      <c r="X287" s="1583"/>
      <c r="Y287" s="1583"/>
      <c r="Z287" s="1583"/>
      <c r="AA287" s="1603" t="s">
        <v>306</v>
      </c>
      <c r="AB287" s="1583"/>
      <c r="AC287" s="1583"/>
      <c r="AD287" s="1583"/>
      <c r="AE287" s="1583"/>
      <c r="AF287" s="1603" t="s">
        <v>307</v>
      </c>
      <c r="AG287" s="1583"/>
      <c r="AH287" s="1583"/>
      <c r="AI287" s="317" t="s">
        <v>86</v>
      </c>
      <c r="AJ287" s="1604" t="s">
        <v>308</v>
      </c>
      <c r="AK287" s="1583"/>
      <c r="AL287" s="1583"/>
      <c r="AM287" s="1583"/>
      <c r="AN287" s="1583"/>
      <c r="AO287" s="1583"/>
      <c r="AP287" s="318">
        <v>400000000</v>
      </c>
      <c r="AQ287" s="319">
        <v>0</v>
      </c>
      <c r="AR287" s="318">
        <v>1302549</v>
      </c>
      <c r="AS287" s="319">
        <v>0</v>
      </c>
      <c r="AT287" s="318">
        <v>356517319</v>
      </c>
      <c r="AU287" s="318">
        <v>-356517319</v>
      </c>
      <c r="AV287" s="318">
        <v>62440210</v>
      </c>
      <c r="AW287" s="318">
        <v>294077109</v>
      </c>
      <c r="AX287" s="318">
        <v>62440210</v>
      </c>
      <c r="AY287" s="319">
        <v>0</v>
      </c>
      <c r="AZ287" s="318">
        <v>62440210</v>
      </c>
      <c r="BA287" s="319">
        <v>0</v>
      </c>
      <c r="BB287" s="319">
        <v>0</v>
      </c>
    </row>
    <row r="288" spans="1:54" x14ac:dyDescent="0.25">
      <c r="A288" s="1608" t="s">
        <v>120</v>
      </c>
      <c r="B288" s="1583"/>
      <c r="C288" s="1608" t="s">
        <v>355</v>
      </c>
      <c r="D288" s="1583"/>
      <c r="E288" s="1608" t="s">
        <v>357</v>
      </c>
      <c r="F288" s="1583"/>
      <c r="G288" s="1608" t="s">
        <v>327</v>
      </c>
      <c r="H288" s="1583"/>
      <c r="I288" s="1608" t="s">
        <v>313</v>
      </c>
      <c r="J288" s="1583"/>
      <c r="K288" s="1583"/>
      <c r="L288" s="1608" t="s">
        <v>315</v>
      </c>
      <c r="M288" s="1583"/>
      <c r="N288" s="1583"/>
      <c r="O288" s="1608" t="s">
        <v>86</v>
      </c>
      <c r="P288" s="1583"/>
      <c r="Q288" s="1608" t="s">
        <v>269</v>
      </c>
      <c r="R288" s="1583"/>
      <c r="S288" s="1609" t="s">
        <v>757</v>
      </c>
      <c r="T288" s="1583"/>
      <c r="U288" s="1583"/>
      <c r="V288" s="1583"/>
      <c r="W288" s="1583"/>
      <c r="X288" s="1583"/>
      <c r="Y288" s="1583"/>
      <c r="Z288" s="1583"/>
      <c r="AA288" s="1608" t="s">
        <v>306</v>
      </c>
      <c r="AB288" s="1583"/>
      <c r="AC288" s="1583"/>
      <c r="AD288" s="1583"/>
      <c r="AE288" s="1583"/>
      <c r="AF288" s="1608" t="s">
        <v>307</v>
      </c>
      <c r="AG288" s="1583"/>
      <c r="AH288" s="1583"/>
      <c r="AI288" s="320" t="s">
        <v>86</v>
      </c>
      <c r="AJ288" s="1610" t="s">
        <v>308</v>
      </c>
      <c r="AK288" s="1583"/>
      <c r="AL288" s="1583"/>
      <c r="AM288" s="1583"/>
      <c r="AN288" s="1583"/>
      <c r="AO288" s="1583"/>
      <c r="AP288" s="321">
        <v>361979000</v>
      </c>
      <c r="AQ288" s="322">
        <v>0</v>
      </c>
      <c r="AR288" s="321">
        <v>1302049</v>
      </c>
      <c r="AS288" s="322">
        <v>0</v>
      </c>
      <c r="AT288" s="321">
        <v>356517319</v>
      </c>
      <c r="AU288" s="321">
        <v>-356517319</v>
      </c>
      <c r="AV288" s="321">
        <v>24431610</v>
      </c>
      <c r="AW288" s="321">
        <v>332085709</v>
      </c>
      <c r="AX288" s="321">
        <v>24431610</v>
      </c>
      <c r="AY288" s="322">
        <v>0</v>
      </c>
      <c r="AZ288" s="321">
        <v>24431610</v>
      </c>
      <c r="BA288" s="322">
        <v>0</v>
      </c>
      <c r="BB288" s="322">
        <v>0</v>
      </c>
    </row>
    <row r="289" spans="1:54" x14ac:dyDescent="0.25">
      <c r="A289" s="1608" t="s">
        <v>120</v>
      </c>
      <c r="B289" s="1583"/>
      <c r="C289" s="1608" t="s">
        <v>355</v>
      </c>
      <c r="D289" s="1583"/>
      <c r="E289" s="1608" t="s">
        <v>357</v>
      </c>
      <c r="F289" s="1583"/>
      <c r="G289" s="1608" t="s">
        <v>327</v>
      </c>
      <c r="H289" s="1583"/>
      <c r="I289" s="1608" t="s">
        <v>313</v>
      </c>
      <c r="J289" s="1583"/>
      <c r="K289" s="1583"/>
      <c r="L289" s="1608" t="s">
        <v>315</v>
      </c>
      <c r="M289" s="1583"/>
      <c r="N289" s="1583"/>
      <c r="O289" s="1608" t="s">
        <v>101</v>
      </c>
      <c r="P289" s="1583"/>
      <c r="Q289" s="1608" t="s">
        <v>269</v>
      </c>
      <c r="R289" s="1583"/>
      <c r="S289" s="1609" t="s">
        <v>363</v>
      </c>
      <c r="T289" s="1583"/>
      <c r="U289" s="1583"/>
      <c r="V289" s="1583"/>
      <c r="W289" s="1583"/>
      <c r="X289" s="1583"/>
      <c r="Y289" s="1583"/>
      <c r="Z289" s="1583"/>
      <c r="AA289" s="1608" t="s">
        <v>306</v>
      </c>
      <c r="AB289" s="1583"/>
      <c r="AC289" s="1583"/>
      <c r="AD289" s="1583"/>
      <c r="AE289" s="1583"/>
      <c r="AF289" s="1608" t="s">
        <v>307</v>
      </c>
      <c r="AG289" s="1583"/>
      <c r="AH289" s="1583"/>
      <c r="AI289" s="320" t="s">
        <v>86</v>
      </c>
      <c r="AJ289" s="1610" t="s">
        <v>308</v>
      </c>
      <c r="AK289" s="1583"/>
      <c r="AL289" s="1583"/>
      <c r="AM289" s="1583"/>
      <c r="AN289" s="1583"/>
      <c r="AO289" s="1583"/>
      <c r="AP289" s="321">
        <v>38021000</v>
      </c>
      <c r="AQ289" s="322">
        <v>0</v>
      </c>
      <c r="AR289" s="322">
        <v>500</v>
      </c>
      <c r="AS289" s="322">
        <v>0</v>
      </c>
      <c r="AT289" s="322">
        <v>0</v>
      </c>
      <c r="AU289" s="322">
        <v>0</v>
      </c>
      <c r="AV289" s="321">
        <v>38008600</v>
      </c>
      <c r="AW289" s="321">
        <v>-38008600</v>
      </c>
      <c r="AX289" s="321">
        <v>38008600</v>
      </c>
      <c r="AY289" s="322">
        <v>0</v>
      </c>
      <c r="AZ289" s="321">
        <v>38008600</v>
      </c>
      <c r="BA289" s="322">
        <v>0</v>
      </c>
      <c r="BB289" s="322">
        <v>0</v>
      </c>
    </row>
    <row r="290" spans="1:54" x14ac:dyDescent="0.25">
      <c r="A290" s="1603" t="s">
        <v>120</v>
      </c>
      <c r="B290" s="1583"/>
      <c r="C290" s="1603" t="s">
        <v>355</v>
      </c>
      <c r="D290" s="1583"/>
      <c r="E290" s="1603" t="s">
        <v>357</v>
      </c>
      <c r="F290" s="1583"/>
      <c r="G290" s="1603" t="s">
        <v>327</v>
      </c>
      <c r="H290" s="1583"/>
      <c r="I290" s="1603" t="s">
        <v>313</v>
      </c>
      <c r="J290" s="1583"/>
      <c r="K290" s="1583"/>
      <c r="L290" s="1603" t="s">
        <v>322</v>
      </c>
      <c r="M290" s="1583"/>
      <c r="N290" s="1583"/>
      <c r="O290" s="1603" t="s">
        <v>269</v>
      </c>
      <c r="P290" s="1583"/>
      <c r="Q290" s="1603" t="s">
        <v>269</v>
      </c>
      <c r="R290" s="1583"/>
      <c r="S290" s="1605" t="s">
        <v>756</v>
      </c>
      <c r="T290" s="1583"/>
      <c r="U290" s="1583"/>
      <c r="V290" s="1583"/>
      <c r="W290" s="1583"/>
      <c r="X290" s="1583"/>
      <c r="Y290" s="1583"/>
      <c r="Z290" s="1583"/>
      <c r="AA290" s="1603" t="s">
        <v>306</v>
      </c>
      <c r="AB290" s="1583"/>
      <c r="AC290" s="1583"/>
      <c r="AD290" s="1583"/>
      <c r="AE290" s="1583"/>
      <c r="AF290" s="1603" t="s">
        <v>307</v>
      </c>
      <c r="AG290" s="1583"/>
      <c r="AH290" s="1583"/>
      <c r="AI290" s="317" t="s">
        <v>86</v>
      </c>
      <c r="AJ290" s="1604" t="s">
        <v>308</v>
      </c>
      <c r="AK290" s="1583"/>
      <c r="AL290" s="1583"/>
      <c r="AM290" s="1583"/>
      <c r="AN290" s="1583"/>
      <c r="AO290" s="1583"/>
      <c r="AP290" s="319">
        <v>0</v>
      </c>
      <c r="AQ290" s="319">
        <v>0</v>
      </c>
      <c r="AR290" s="319">
        <v>0</v>
      </c>
      <c r="AS290" s="319">
        <v>0</v>
      </c>
      <c r="AT290" s="319">
        <v>0</v>
      </c>
      <c r="AU290" s="319">
        <v>0</v>
      </c>
      <c r="AV290" s="319">
        <v>0</v>
      </c>
      <c r="AW290" s="319">
        <v>0</v>
      </c>
      <c r="AX290" s="319">
        <v>0</v>
      </c>
      <c r="AY290" s="319">
        <v>0</v>
      </c>
      <c r="AZ290" s="319">
        <v>0</v>
      </c>
      <c r="BA290" s="319">
        <v>0</v>
      </c>
      <c r="BB290" s="319">
        <v>0</v>
      </c>
    </row>
    <row r="291" spans="1:54" ht="15" customHeight="1" x14ac:dyDescent="0.25">
      <c r="A291" s="1608" t="s">
        <v>120</v>
      </c>
      <c r="B291" s="1583"/>
      <c r="C291" s="1608" t="s">
        <v>355</v>
      </c>
      <c r="D291" s="1583"/>
      <c r="E291" s="1608" t="s">
        <v>357</v>
      </c>
      <c r="F291" s="1583"/>
      <c r="G291" s="1608" t="s">
        <v>327</v>
      </c>
      <c r="H291" s="1583"/>
      <c r="I291" s="1608" t="s">
        <v>313</v>
      </c>
      <c r="J291" s="1583"/>
      <c r="K291" s="1583"/>
      <c r="L291" s="1608" t="s">
        <v>322</v>
      </c>
      <c r="M291" s="1583"/>
      <c r="N291" s="1583"/>
      <c r="O291" s="1608" t="s">
        <v>86</v>
      </c>
      <c r="P291" s="1583"/>
      <c r="Q291" s="1608" t="s">
        <v>269</v>
      </c>
      <c r="R291" s="1583"/>
      <c r="S291" s="1609" t="s">
        <v>757</v>
      </c>
      <c r="T291" s="1583"/>
      <c r="U291" s="1583"/>
      <c r="V291" s="1583"/>
      <c r="W291" s="1583"/>
      <c r="X291" s="1583"/>
      <c r="Y291" s="1583"/>
      <c r="Z291" s="1583"/>
      <c r="AA291" s="1608" t="s">
        <v>306</v>
      </c>
      <c r="AB291" s="1583"/>
      <c r="AC291" s="1583"/>
      <c r="AD291" s="1583"/>
      <c r="AE291" s="1583"/>
      <c r="AF291" s="1608" t="s">
        <v>307</v>
      </c>
      <c r="AG291" s="1583"/>
      <c r="AH291" s="1583"/>
      <c r="AI291" s="320" t="s">
        <v>86</v>
      </c>
      <c r="AJ291" s="1610" t="s">
        <v>308</v>
      </c>
      <c r="AK291" s="1583"/>
      <c r="AL291" s="1583"/>
      <c r="AM291" s="1583"/>
      <c r="AN291" s="1583"/>
      <c r="AO291" s="1583"/>
      <c r="AP291" s="322">
        <v>0</v>
      </c>
      <c r="AQ291" s="322">
        <v>0</v>
      </c>
      <c r="AR291" s="322">
        <v>0</v>
      </c>
      <c r="AS291" s="322">
        <v>0</v>
      </c>
      <c r="AT291" s="322">
        <v>0</v>
      </c>
      <c r="AU291" s="322">
        <v>0</v>
      </c>
      <c r="AV291" s="322">
        <v>0</v>
      </c>
      <c r="AW291" s="322">
        <v>0</v>
      </c>
      <c r="AX291" s="322">
        <v>0</v>
      </c>
      <c r="AY291" s="322">
        <v>0</v>
      </c>
      <c r="AZ291" s="322">
        <v>0</v>
      </c>
      <c r="BA291" s="322">
        <v>0</v>
      </c>
      <c r="BB291" s="322">
        <v>0</v>
      </c>
    </row>
    <row r="292" spans="1:54" ht="15" customHeight="1" x14ac:dyDescent="0.25">
      <c r="A292" s="1608" t="s">
        <v>120</v>
      </c>
      <c r="B292" s="1583"/>
      <c r="C292" s="1608" t="s">
        <v>355</v>
      </c>
      <c r="D292" s="1583"/>
      <c r="E292" s="1608" t="s">
        <v>357</v>
      </c>
      <c r="F292" s="1583"/>
      <c r="G292" s="1608" t="s">
        <v>327</v>
      </c>
      <c r="H292" s="1583"/>
      <c r="I292" s="1608" t="s">
        <v>313</v>
      </c>
      <c r="J292" s="1583"/>
      <c r="K292" s="1583"/>
      <c r="L292" s="1608" t="s">
        <v>322</v>
      </c>
      <c r="M292" s="1583"/>
      <c r="N292" s="1583"/>
      <c r="O292" s="1608" t="s">
        <v>101</v>
      </c>
      <c r="P292" s="1583"/>
      <c r="Q292" s="1608" t="s">
        <v>269</v>
      </c>
      <c r="R292" s="1583"/>
      <c r="S292" s="1609" t="s">
        <v>363</v>
      </c>
      <c r="T292" s="1583"/>
      <c r="U292" s="1583"/>
      <c r="V292" s="1583"/>
      <c r="W292" s="1583"/>
      <c r="X292" s="1583"/>
      <c r="Y292" s="1583"/>
      <c r="Z292" s="1583"/>
      <c r="AA292" s="1608" t="s">
        <v>306</v>
      </c>
      <c r="AB292" s="1583"/>
      <c r="AC292" s="1583"/>
      <c r="AD292" s="1583"/>
      <c r="AE292" s="1583"/>
      <c r="AF292" s="1608" t="s">
        <v>307</v>
      </c>
      <c r="AG292" s="1583"/>
      <c r="AH292" s="1583"/>
      <c r="AI292" s="320" t="s">
        <v>86</v>
      </c>
      <c r="AJ292" s="1610" t="s">
        <v>308</v>
      </c>
      <c r="AK292" s="1583"/>
      <c r="AL292" s="1583"/>
      <c r="AM292" s="1583"/>
      <c r="AN292" s="1583"/>
      <c r="AO292" s="1583"/>
      <c r="AP292" s="322">
        <v>0</v>
      </c>
      <c r="AQ292" s="322">
        <v>0</v>
      </c>
      <c r="AR292" s="322">
        <v>0</v>
      </c>
      <c r="AS292" s="322">
        <v>0</v>
      </c>
      <c r="AT292" s="322">
        <v>0</v>
      </c>
      <c r="AU292" s="322">
        <v>0</v>
      </c>
      <c r="AV292" s="322">
        <v>0</v>
      </c>
      <c r="AW292" s="322">
        <v>0</v>
      </c>
      <c r="AX292" s="322">
        <v>0</v>
      </c>
      <c r="AY292" s="322">
        <v>0</v>
      </c>
      <c r="AZ292" s="322">
        <v>0</v>
      </c>
      <c r="BA292" s="322">
        <v>0</v>
      </c>
      <c r="BB292" s="322">
        <v>0</v>
      </c>
    </row>
    <row r="293" spans="1:54" ht="15" customHeight="1" x14ac:dyDescent="0.25">
      <c r="A293" s="1603" t="s">
        <v>120</v>
      </c>
      <c r="B293" s="1583"/>
      <c r="C293" s="1603" t="s">
        <v>355</v>
      </c>
      <c r="D293" s="1583"/>
      <c r="E293" s="1603" t="s">
        <v>357</v>
      </c>
      <c r="F293" s="1583"/>
      <c r="G293" s="1603" t="s">
        <v>321</v>
      </c>
      <c r="H293" s="1583"/>
      <c r="I293" s="1603" t="s">
        <v>313</v>
      </c>
      <c r="J293" s="1583"/>
      <c r="K293" s="1583"/>
      <c r="L293" s="1603"/>
      <c r="M293" s="1583"/>
      <c r="N293" s="1583"/>
      <c r="O293" s="1603"/>
      <c r="P293" s="1583"/>
      <c r="Q293" s="1603"/>
      <c r="R293" s="1583"/>
      <c r="S293" s="1605" t="s">
        <v>786</v>
      </c>
      <c r="T293" s="1583"/>
      <c r="U293" s="1583"/>
      <c r="V293" s="1583"/>
      <c r="W293" s="1583"/>
      <c r="X293" s="1583"/>
      <c r="Y293" s="1583"/>
      <c r="Z293" s="1583"/>
      <c r="AA293" s="1603" t="s">
        <v>306</v>
      </c>
      <c r="AB293" s="1583"/>
      <c r="AC293" s="1583"/>
      <c r="AD293" s="1583"/>
      <c r="AE293" s="1583"/>
      <c r="AF293" s="1603" t="s">
        <v>307</v>
      </c>
      <c r="AG293" s="1583"/>
      <c r="AH293" s="1583"/>
      <c r="AI293" s="317" t="s">
        <v>86</v>
      </c>
      <c r="AJ293" s="1604" t="s">
        <v>308</v>
      </c>
      <c r="AK293" s="1583"/>
      <c r="AL293" s="1583"/>
      <c r="AM293" s="1583"/>
      <c r="AN293" s="1583"/>
      <c r="AO293" s="1583"/>
      <c r="AP293" s="318">
        <v>300000000</v>
      </c>
      <c r="AQ293" s="318">
        <v>75000000</v>
      </c>
      <c r="AR293" s="318">
        <v>8966667</v>
      </c>
      <c r="AS293" s="319">
        <v>0</v>
      </c>
      <c r="AT293" s="318">
        <v>20651831</v>
      </c>
      <c r="AU293" s="318">
        <v>54348169</v>
      </c>
      <c r="AV293" s="318">
        <v>99674188</v>
      </c>
      <c r="AW293" s="318">
        <v>-79022357</v>
      </c>
      <c r="AX293" s="318">
        <v>15119488</v>
      </c>
      <c r="AY293" s="318">
        <v>84554700</v>
      </c>
      <c r="AZ293" s="318">
        <v>15119488</v>
      </c>
      <c r="BA293" s="319">
        <v>0</v>
      </c>
      <c r="BB293" s="319">
        <v>0</v>
      </c>
    </row>
    <row r="294" spans="1:54" ht="15" customHeight="1" x14ac:dyDescent="0.25">
      <c r="A294" s="1603" t="s">
        <v>120</v>
      </c>
      <c r="B294" s="1583"/>
      <c r="C294" s="1603" t="s">
        <v>355</v>
      </c>
      <c r="D294" s="1583"/>
      <c r="E294" s="1603" t="s">
        <v>357</v>
      </c>
      <c r="F294" s="1583"/>
      <c r="G294" s="1603" t="s">
        <v>321</v>
      </c>
      <c r="H294" s="1583"/>
      <c r="I294" s="1603" t="s">
        <v>269</v>
      </c>
      <c r="J294" s="1583"/>
      <c r="K294" s="1583"/>
      <c r="L294" s="1603" t="s">
        <v>269</v>
      </c>
      <c r="M294" s="1583"/>
      <c r="N294" s="1583"/>
      <c r="O294" s="1603" t="s">
        <v>269</v>
      </c>
      <c r="P294" s="1583"/>
      <c r="Q294" s="1603" t="s">
        <v>269</v>
      </c>
      <c r="R294" s="1583"/>
      <c r="S294" s="1605" t="s">
        <v>786</v>
      </c>
      <c r="T294" s="1583"/>
      <c r="U294" s="1583"/>
      <c r="V294" s="1583"/>
      <c r="W294" s="1583"/>
      <c r="X294" s="1583"/>
      <c r="Y294" s="1583"/>
      <c r="Z294" s="1583"/>
      <c r="AA294" s="1603" t="s">
        <v>306</v>
      </c>
      <c r="AB294" s="1583"/>
      <c r="AC294" s="1583"/>
      <c r="AD294" s="1583"/>
      <c r="AE294" s="1583"/>
      <c r="AF294" s="1603" t="s">
        <v>307</v>
      </c>
      <c r="AG294" s="1583"/>
      <c r="AH294" s="1583"/>
      <c r="AI294" s="317" t="s">
        <v>86</v>
      </c>
      <c r="AJ294" s="1604" t="s">
        <v>308</v>
      </c>
      <c r="AK294" s="1583"/>
      <c r="AL294" s="1583"/>
      <c r="AM294" s="1583"/>
      <c r="AN294" s="1583"/>
      <c r="AO294" s="1583"/>
      <c r="AP294" s="318">
        <v>300000000</v>
      </c>
      <c r="AQ294" s="318">
        <v>75000000</v>
      </c>
      <c r="AR294" s="318">
        <v>8966667</v>
      </c>
      <c r="AS294" s="319">
        <v>0</v>
      </c>
      <c r="AT294" s="318">
        <v>20651831</v>
      </c>
      <c r="AU294" s="318">
        <v>54348169</v>
      </c>
      <c r="AV294" s="318">
        <v>99674188</v>
      </c>
      <c r="AW294" s="318">
        <v>-79022357</v>
      </c>
      <c r="AX294" s="318">
        <v>15119488</v>
      </c>
      <c r="AY294" s="318">
        <v>84554700</v>
      </c>
      <c r="AZ294" s="318">
        <v>15119488</v>
      </c>
      <c r="BA294" s="319">
        <v>0</v>
      </c>
      <c r="BB294" s="319">
        <v>0</v>
      </c>
    </row>
    <row r="295" spans="1:54" ht="15" customHeight="1" x14ac:dyDescent="0.25">
      <c r="A295" s="1603" t="s">
        <v>120</v>
      </c>
      <c r="B295" s="1583"/>
      <c r="C295" s="1603" t="s">
        <v>355</v>
      </c>
      <c r="D295" s="1583"/>
      <c r="E295" s="1603" t="s">
        <v>357</v>
      </c>
      <c r="F295" s="1583"/>
      <c r="G295" s="1603" t="s">
        <v>321</v>
      </c>
      <c r="H295" s="1583"/>
      <c r="I295" s="1603" t="s">
        <v>313</v>
      </c>
      <c r="J295" s="1583"/>
      <c r="K295" s="1583"/>
      <c r="L295" s="1603" t="s">
        <v>315</v>
      </c>
      <c r="M295" s="1583"/>
      <c r="N295" s="1583"/>
      <c r="O295" s="1603"/>
      <c r="P295" s="1583"/>
      <c r="Q295" s="1603"/>
      <c r="R295" s="1583"/>
      <c r="S295" s="1605" t="s">
        <v>359</v>
      </c>
      <c r="T295" s="1583"/>
      <c r="U295" s="1583"/>
      <c r="V295" s="1583"/>
      <c r="W295" s="1583"/>
      <c r="X295" s="1583"/>
      <c r="Y295" s="1583"/>
      <c r="Z295" s="1583"/>
      <c r="AA295" s="1603" t="s">
        <v>306</v>
      </c>
      <c r="AB295" s="1583"/>
      <c r="AC295" s="1583"/>
      <c r="AD295" s="1583"/>
      <c r="AE295" s="1583"/>
      <c r="AF295" s="1603" t="s">
        <v>307</v>
      </c>
      <c r="AG295" s="1583"/>
      <c r="AH295" s="1583"/>
      <c r="AI295" s="317" t="s">
        <v>86</v>
      </c>
      <c r="AJ295" s="1604" t="s">
        <v>308</v>
      </c>
      <c r="AK295" s="1583"/>
      <c r="AL295" s="1583"/>
      <c r="AM295" s="1583"/>
      <c r="AN295" s="1583"/>
      <c r="AO295" s="1583"/>
      <c r="AP295" s="318">
        <v>300000000</v>
      </c>
      <c r="AQ295" s="318">
        <v>75000000</v>
      </c>
      <c r="AR295" s="318">
        <v>8966667</v>
      </c>
      <c r="AS295" s="319">
        <v>0</v>
      </c>
      <c r="AT295" s="318">
        <v>20651831</v>
      </c>
      <c r="AU295" s="318">
        <v>54348169</v>
      </c>
      <c r="AV295" s="318">
        <v>99674188</v>
      </c>
      <c r="AW295" s="318">
        <v>-79022357</v>
      </c>
      <c r="AX295" s="318">
        <v>15119488</v>
      </c>
      <c r="AY295" s="318">
        <v>84554700</v>
      </c>
      <c r="AZ295" s="318">
        <v>15119488</v>
      </c>
      <c r="BA295" s="319">
        <v>0</v>
      </c>
      <c r="BB295" s="319">
        <v>0</v>
      </c>
    </row>
    <row r="296" spans="1:54" ht="15" customHeight="1" x14ac:dyDescent="0.25">
      <c r="A296" s="1608" t="s">
        <v>120</v>
      </c>
      <c r="B296" s="1583"/>
      <c r="C296" s="1608" t="s">
        <v>355</v>
      </c>
      <c r="D296" s="1583"/>
      <c r="E296" s="1608" t="s">
        <v>357</v>
      </c>
      <c r="F296" s="1583"/>
      <c r="G296" s="1608" t="s">
        <v>321</v>
      </c>
      <c r="H296" s="1583"/>
      <c r="I296" s="1608" t="s">
        <v>313</v>
      </c>
      <c r="J296" s="1583"/>
      <c r="K296" s="1583"/>
      <c r="L296" s="1608" t="s">
        <v>315</v>
      </c>
      <c r="M296" s="1583"/>
      <c r="N296" s="1583"/>
      <c r="O296" s="1608" t="s">
        <v>312</v>
      </c>
      <c r="P296" s="1583"/>
      <c r="Q296" s="1608"/>
      <c r="R296" s="1583"/>
      <c r="S296" s="1609" t="s">
        <v>365</v>
      </c>
      <c r="T296" s="1583"/>
      <c r="U296" s="1583"/>
      <c r="V296" s="1583"/>
      <c r="W296" s="1583"/>
      <c r="X296" s="1583"/>
      <c r="Y296" s="1583"/>
      <c r="Z296" s="1583"/>
      <c r="AA296" s="1608" t="s">
        <v>306</v>
      </c>
      <c r="AB296" s="1583"/>
      <c r="AC296" s="1583"/>
      <c r="AD296" s="1583"/>
      <c r="AE296" s="1583"/>
      <c r="AF296" s="1608" t="s">
        <v>307</v>
      </c>
      <c r="AG296" s="1583"/>
      <c r="AH296" s="1583"/>
      <c r="AI296" s="320" t="s">
        <v>86</v>
      </c>
      <c r="AJ296" s="1610" t="s">
        <v>308</v>
      </c>
      <c r="AK296" s="1583"/>
      <c r="AL296" s="1583"/>
      <c r="AM296" s="1583"/>
      <c r="AN296" s="1583"/>
      <c r="AO296" s="1583"/>
      <c r="AP296" s="321">
        <v>13800000</v>
      </c>
      <c r="AQ296" s="322">
        <v>0</v>
      </c>
      <c r="AR296" s="321">
        <v>8966667</v>
      </c>
      <c r="AS296" s="322">
        <v>0</v>
      </c>
      <c r="AT296" s="321">
        <v>4833333</v>
      </c>
      <c r="AU296" s="321">
        <v>-4833333</v>
      </c>
      <c r="AV296" s="321">
        <v>4833333</v>
      </c>
      <c r="AW296" s="322">
        <v>0</v>
      </c>
      <c r="AX296" s="322">
        <v>0</v>
      </c>
      <c r="AY296" s="321">
        <v>4833333</v>
      </c>
      <c r="AZ296" s="322">
        <v>0</v>
      </c>
      <c r="BA296" s="322">
        <v>0</v>
      </c>
      <c r="BB296" s="322">
        <v>0</v>
      </c>
    </row>
    <row r="297" spans="1:54" x14ac:dyDescent="0.25">
      <c r="A297" s="1608" t="s">
        <v>120</v>
      </c>
      <c r="B297" s="1583"/>
      <c r="C297" s="1608" t="s">
        <v>355</v>
      </c>
      <c r="D297" s="1583"/>
      <c r="E297" s="1608" t="s">
        <v>357</v>
      </c>
      <c r="F297" s="1583"/>
      <c r="G297" s="1608" t="s">
        <v>321</v>
      </c>
      <c r="H297" s="1583"/>
      <c r="I297" s="1608" t="s">
        <v>313</v>
      </c>
      <c r="J297" s="1583"/>
      <c r="K297" s="1583"/>
      <c r="L297" s="1608" t="s">
        <v>315</v>
      </c>
      <c r="M297" s="1583"/>
      <c r="N297" s="1583"/>
      <c r="O297" s="1608" t="s">
        <v>315</v>
      </c>
      <c r="P297" s="1583"/>
      <c r="Q297" s="1608"/>
      <c r="R297" s="1583"/>
      <c r="S297" s="1609" t="s">
        <v>360</v>
      </c>
      <c r="T297" s="1583"/>
      <c r="U297" s="1583"/>
      <c r="V297" s="1583"/>
      <c r="W297" s="1583"/>
      <c r="X297" s="1583"/>
      <c r="Y297" s="1583"/>
      <c r="Z297" s="1583"/>
      <c r="AA297" s="1608" t="s">
        <v>306</v>
      </c>
      <c r="AB297" s="1583"/>
      <c r="AC297" s="1583"/>
      <c r="AD297" s="1583"/>
      <c r="AE297" s="1583"/>
      <c r="AF297" s="1608" t="s">
        <v>307</v>
      </c>
      <c r="AG297" s="1583"/>
      <c r="AH297" s="1583"/>
      <c r="AI297" s="320" t="s">
        <v>86</v>
      </c>
      <c r="AJ297" s="1610" t="s">
        <v>308</v>
      </c>
      <c r="AK297" s="1583"/>
      <c r="AL297" s="1583"/>
      <c r="AM297" s="1583"/>
      <c r="AN297" s="1583"/>
      <c r="AO297" s="1583"/>
      <c r="AP297" s="321">
        <v>86000000</v>
      </c>
      <c r="AQ297" s="322">
        <v>0</v>
      </c>
      <c r="AR297" s="322">
        <v>0</v>
      </c>
      <c r="AS297" s="322">
        <v>0</v>
      </c>
      <c r="AT297" s="322">
        <v>0</v>
      </c>
      <c r="AU297" s="322">
        <v>0</v>
      </c>
      <c r="AV297" s="321">
        <v>53547440</v>
      </c>
      <c r="AW297" s="321">
        <v>-53547440</v>
      </c>
      <c r="AX297" s="322">
        <v>0</v>
      </c>
      <c r="AY297" s="321">
        <v>53547440</v>
      </c>
      <c r="AZ297" s="322">
        <v>0</v>
      </c>
      <c r="BA297" s="322">
        <v>0</v>
      </c>
      <c r="BB297" s="322">
        <v>0</v>
      </c>
    </row>
    <row r="298" spans="1:54" x14ac:dyDescent="0.25">
      <c r="A298" s="1608" t="s">
        <v>120</v>
      </c>
      <c r="B298" s="1583"/>
      <c r="C298" s="1608" t="s">
        <v>355</v>
      </c>
      <c r="D298" s="1583"/>
      <c r="E298" s="1608" t="s">
        <v>357</v>
      </c>
      <c r="F298" s="1583"/>
      <c r="G298" s="1608" t="s">
        <v>321</v>
      </c>
      <c r="H298" s="1583"/>
      <c r="I298" s="1608" t="s">
        <v>313</v>
      </c>
      <c r="J298" s="1583"/>
      <c r="K298" s="1583"/>
      <c r="L298" s="1608" t="s">
        <v>315</v>
      </c>
      <c r="M298" s="1583"/>
      <c r="N298" s="1583"/>
      <c r="O298" s="1608" t="s">
        <v>322</v>
      </c>
      <c r="P298" s="1583"/>
      <c r="Q298" s="1608"/>
      <c r="R298" s="1583"/>
      <c r="S298" s="1609" t="s">
        <v>361</v>
      </c>
      <c r="T298" s="1583"/>
      <c r="U298" s="1583"/>
      <c r="V298" s="1583"/>
      <c r="W298" s="1583"/>
      <c r="X298" s="1583"/>
      <c r="Y298" s="1583"/>
      <c r="Z298" s="1583"/>
      <c r="AA298" s="1608" t="s">
        <v>306</v>
      </c>
      <c r="AB298" s="1583"/>
      <c r="AC298" s="1583"/>
      <c r="AD298" s="1583"/>
      <c r="AE298" s="1583"/>
      <c r="AF298" s="1608" t="s">
        <v>307</v>
      </c>
      <c r="AG298" s="1583"/>
      <c r="AH298" s="1583"/>
      <c r="AI298" s="320" t="s">
        <v>86</v>
      </c>
      <c r="AJ298" s="1610" t="s">
        <v>308</v>
      </c>
      <c r="AK298" s="1583"/>
      <c r="AL298" s="1583"/>
      <c r="AM298" s="1583"/>
      <c r="AN298" s="1583"/>
      <c r="AO298" s="1583"/>
      <c r="AP298" s="321">
        <v>68860000</v>
      </c>
      <c r="AQ298" s="322">
        <v>0</v>
      </c>
      <c r="AR298" s="322">
        <v>0</v>
      </c>
      <c r="AS298" s="322">
        <v>0</v>
      </c>
      <c r="AT298" s="322">
        <v>0</v>
      </c>
      <c r="AU298" s="322">
        <v>0</v>
      </c>
      <c r="AV298" s="321">
        <v>17856565</v>
      </c>
      <c r="AW298" s="321">
        <v>-17856565</v>
      </c>
      <c r="AX298" s="322">
        <v>0</v>
      </c>
      <c r="AY298" s="321">
        <v>17856565</v>
      </c>
      <c r="AZ298" s="322">
        <v>0</v>
      </c>
      <c r="BA298" s="322">
        <v>0</v>
      </c>
      <c r="BB298" s="322">
        <v>0</v>
      </c>
    </row>
    <row r="299" spans="1:54" ht="15" customHeight="1" x14ac:dyDescent="0.25">
      <c r="A299" s="1608" t="s">
        <v>120</v>
      </c>
      <c r="B299" s="1583"/>
      <c r="C299" s="1608" t="s">
        <v>355</v>
      </c>
      <c r="D299" s="1583"/>
      <c r="E299" s="1608" t="s">
        <v>357</v>
      </c>
      <c r="F299" s="1583"/>
      <c r="G299" s="1608" t="s">
        <v>321</v>
      </c>
      <c r="H299" s="1583"/>
      <c r="I299" s="1608" t="s">
        <v>313</v>
      </c>
      <c r="J299" s="1583"/>
      <c r="K299" s="1583"/>
      <c r="L299" s="1608" t="s">
        <v>315</v>
      </c>
      <c r="M299" s="1583"/>
      <c r="N299" s="1583"/>
      <c r="O299" s="1608" t="s">
        <v>316</v>
      </c>
      <c r="P299" s="1583"/>
      <c r="Q299" s="1608"/>
      <c r="R299" s="1583"/>
      <c r="S299" s="1609" t="s">
        <v>105</v>
      </c>
      <c r="T299" s="1583"/>
      <c r="U299" s="1583"/>
      <c r="V299" s="1583"/>
      <c r="W299" s="1583"/>
      <c r="X299" s="1583"/>
      <c r="Y299" s="1583"/>
      <c r="Z299" s="1583"/>
      <c r="AA299" s="1608" t="s">
        <v>306</v>
      </c>
      <c r="AB299" s="1583"/>
      <c r="AC299" s="1583"/>
      <c r="AD299" s="1583"/>
      <c r="AE299" s="1583"/>
      <c r="AF299" s="1608" t="s">
        <v>307</v>
      </c>
      <c r="AG299" s="1583"/>
      <c r="AH299" s="1583"/>
      <c r="AI299" s="320" t="s">
        <v>86</v>
      </c>
      <c r="AJ299" s="1610" t="s">
        <v>308</v>
      </c>
      <c r="AK299" s="1583"/>
      <c r="AL299" s="1583"/>
      <c r="AM299" s="1583"/>
      <c r="AN299" s="1583"/>
      <c r="AO299" s="1583"/>
      <c r="AP299" s="321">
        <v>56340000</v>
      </c>
      <c r="AQ299" s="322">
        <v>0</v>
      </c>
      <c r="AR299" s="322">
        <v>0</v>
      </c>
      <c r="AS299" s="322">
        <v>0</v>
      </c>
      <c r="AT299" s="321">
        <v>15818498</v>
      </c>
      <c r="AU299" s="321">
        <v>-15818498</v>
      </c>
      <c r="AV299" s="321">
        <v>23436850</v>
      </c>
      <c r="AW299" s="321">
        <v>-7618352</v>
      </c>
      <c r="AX299" s="321">
        <v>15119488</v>
      </c>
      <c r="AY299" s="321">
        <v>8317362</v>
      </c>
      <c r="AZ299" s="321">
        <v>15119488</v>
      </c>
      <c r="BA299" s="322">
        <v>0</v>
      </c>
      <c r="BB299" s="322">
        <v>0</v>
      </c>
    </row>
    <row r="300" spans="1:54" ht="15" customHeight="1" x14ac:dyDescent="0.25">
      <c r="A300" s="1608" t="s">
        <v>120</v>
      </c>
      <c r="B300" s="1583"/>
      <c r="C300" s="1608" t="s">
        <v>355</v>
      </c>
      <c r="D300" s="1583"/>
      <c r="E300" s="1608" t="s">
        <v>357</v>
      </c>
      <c r="F300" s="1583"/>
      <c r="G300" s="1608" t="s">
        <v>321</v>
      </c>
      <c r="H300" s="1583"/>
      <c r="I300" s="1608" t="s">
        <v>313</v>
      </c>
      <c r="J300" s="1583"/>
      <c r="K300" s="1583"/>
      <c r="L300" s="1608" t="s">
        <v>315</v>
      </c>
      <c r="M300" s="1583"/>
      <c r="N300" s="1583"/>
      <c r="O300" s="1608" t="s">
        <v>325</v>
      </c>
      <c r="P300" s="1583"/>
      <c r="Q300" s="1608"/>
      <c r="R300" s="1583"/>
      <c r="S300" s="1609" t="s">
        <v>362</v>
      </c>
      <c r="T300" s="1583"/>
      <c r="U300" s="1583"/>
      <c r="V300" s="1583"/>
      <c r="W300" s="1583"/>
      <c r="X300" s="1583"/>
      <c r="Y300" s="1583"/>
      <c r="Z300" s="1583"/>
      <c r="AA300" s="1608" t="s">
        <v>306</v>
      </c>
      <c r="AB300" s="1583"/>
      <c r="AC300" s="1583"/>
      <c r="AD300" s="1583"/>
      <c r="AE300" s="1583"/>
      <c r="AF300" s="1608" t="s">
        <v>307</v>
      </c>
      <c r="AG300" s="1583"/>
      <c r="AH300" s="1583"/>
      <c r="AI300" s="320" t="s">
        <v>86</v>
      </c>
      <c r="AJ300" s="1610" t="s">
        <v>308</v>
      </c>
      <c r="AK300" s="1583"/>
      <c r="AL300" s="1583"/>
      <c r="AM300" s="1583"/>
      <c r="AN300" s="1583"/>
      <c r="AO300" s="1583"/>
      <c r="AP300" s="321">
        <v>75000000</v>
      </c>
      <c r="AQ300" s="321">
        <v>75000000</v>
      </c>
      <c r="AR300" s="322">
        <v>0</v>
      </c>
      <c r="AS300" s="322">
        <v>0</v>
      </c>
      <c r="AT300" s="322">
        <v>0</v>
      </c>
      <c r="AU300" s="321">
        <v>75000000</v>
      </c>
      <c r="AV300" s="322">
        <v>0</v>
      </c>
      <c r="AW300" s="322">
        <v>0</v>
      </c>
      <c r="AX300" s="322">
        <v>0</v>
      </c>
      <c r="AY300" s="322">
        <v>0</v>
      </c>
      <c r="AZ300" s="322">
        <v>0</v>
      </c>
      <c r="BA300" s="322">
        <v>0</v>
      </c>
      <c r="BB300" s="322">
        <v>0</v>
      </c>
    </row>
    <row r="301" spans="1:54" ht="15" customHeight="1" x14ac:dyDescent="0.25">
      <c r="A301" s="1603" t="s">
        <v>120</v>
      </c>
      <c r="B301" s="1583"/>
      <c r="C301" s="1603" t="s">
        <v>355</v>
      </c>
      <c r="D301" s="1583"/>
      <c r="E301" s="1603" t="s">
        <v>357</v>
      </c>
      <c r="F301" s="1583"/>
      <c r="G301" s="1603" t="s">
        <v>323</v>
      </c>
      <c r="H301" s="1583"/>
      <c r="I301" s="1603" t="s">
        <v>313</v>
      </c>
      <c r="J301" s="1583"/>
      <c r="K301" s="1583"/>
      <c r="L301" s="1603"/>
      <c r="M301" s="1583"/>
      <c r="N301" s="1583"/>
      <c r="O301" s="1603"/>
      <c r="P301" s="1583"/>
      <c r="Q301" s="1603"/>
      <c r="R301" s="1583"/>
      <c r="S301" s="1605" t="s">
        <v>758</v>
      </c>
      <c r="T301" s="1583"/>
      <c r="U301" s="1583"/>
      <c r="V301" s="1583"/>
      <c r="W301" s="1583"/>
      <c r="X301" s="1583"/>
      <c r="Y301" s="1583"/>
      <c r="Z301" s="1583"/>
      <c r="AA301" s="1603" t="s">
        <v>306</v>
      </c>
      <c r="AB301" s="1583"/>
      <c r="AC301" s="1583"/>
      <c r="AD301" s="1583"/>
      <c r="AE301" s="1583"/>
      <c r="AF301" s="1603" t="s">
        <v>307</v>
      </c>
      <c r="AG301" s="1583"/>
      <c r="AH301" s="1583"/>
      <c r="AI301" s="317" t="s">
        <v>86</v>
      </c>
      <c r="AJ301" s="1604" t="s">
        <v>308</v>
      </c>
      <c r="AK301" s="1583"/>
      <c r="AL301" s="1583"/>
      <c r="AM301" s="1583"/>
      <c r="AN301" s="1583"/>
      <c r="AO301" s="1583"/>
      <c r="AP301" s="318">
        <v>300000000</v>
      </c>
      <c r="AQ301" s="319">
        <v>0</v>
      </c>
      <c r="AR301" s="319">
        <v>0</v>
      </c>
      <c r="AS301" s="319">
        <v>0</v>
      </c>
      <c r="AT301" s="318">
        <v>11461521</v>
      </c>
      <c r="AU301" s="318">
        <v>-11461521</v>
      </c>
      <c r="AV301" s="318">
        <v>145705853</v>
      </c>
      <c r="AW301" s="318">
        <v>-134244332</v>
      </c>
      <c r="AX301" s="318">
        <v>38897715</v>
      </c>
      <c r="AY301" s="318">
        <v>106808138</v>
      </c>
      <c r="AZ301" s="318">
        <v>38897715</v>
      </c>
      <c r="BA301" s="319">
        <v>0</v>
      </c>
      <c r="BB301" s="318">
        <v>2456728</v>
      </c>
    </row>
    <row r="302" spans="1:54" ht="15" customHeight="1" x14ac:dyDescent="0.25">
      <c r="A302" s="1603" t="s">
        <v>120</v>
      </c>
      <c r="B302" s="1583"/>
      <c r="C302" s="1603" t="s">
        <v>355</v>
      </c>
      <c r="D302" s="1583"/>
      <c r="E302" s="1603" t="s">
        <v>357</v>
      </c>
      <c r="F302" s="1583"/>
      <c r="G302" s="1603" t="s">
        <v>323</v>
      </c>
      <c r="H302" s="1583"/>
      <c r="I302" s="1603" t="s">
        <v>269</v>
      </c>
      <c r="J302" s="1583"/>
      <c r="K302" s="1583"/>
      <c r="L302" s="1603" t="s">
        <v>269</v>
      </c>
      <c r="M302" s="1583"/>
      <c r="N302" s="1583"/>
      <c r="O302" s="1603" t="s">
        <v>269</v>
      </c>
      <c r="P302" s="1583"/>
      <c r="Q302" s="1603" t="s">
        <v>269</v>
      </c>
      <c r="R302" s="1583"/>
      <c r="S302" s="1605" t="s">
        <v>758</v>
      </c>
      <c r="T302" s="1583"/>
      <c r="U302" s="1583"/>
      <c r="V302" s="1583"/>
      <c r="W302" s="1583"/>
      <c r="X302" s="1583"/>
      <c r="Y302" s="1583"/>
      <c r="Z302" s="1583"/>
      <c r="AA302" s="1603" t="s">
        <v>306</v>
      </c>
      <c r="AB302" s="1583"/>
      <c r="AC302" s="1583"/>
      <c r="AD302" s="1583"/>
      <c r="AE302" s="1583"/>
      <c r="AF302" s="1603" t="s">
        <v>307</v>
      </c>
      <c r="AG302" s="1583"/>
      <c r="AH302" s="1583"/>
      <c r="AI302" s="317" t="s">
        <v>86</v>
      </c>
      <c r="AJ302" s="1604" t="s">
        <v>308</v>
      </c>
      <c r="AK302" s="1583"/>
      <c r="AL302" s="1583"/>
      <c r="AM302" s="1583"/>
      <c r="AN302" s="1583"/>
      <c r="AO302" s="1583"/>
      <c r="AP302" s="318">
        <v>300000000</v>
      </c>
      <c r="AQ302" s="319">
        <v>0</v>
      </c>
      <c r="AR302" s="319">
        <v>0</v>
      </c>
      <c r="AS302" s="319">
        <v>0</v>
      </c>
      <c r="AT302" s="318">
        <v>11461521</v>
      </c>
      <c r="AU302" s="318">
        <v>-11461521</v>
      </c>
      <c r="AV302" s="318">
        <v>145705853</v>
      </c>
      <c r="AW302" s="318">
        <v>-134244332</v>
      </c>
      <c r="AX302" s="318">
        <v>38897715</v>
      </c>
      <c r="AY302" s="318">
        <v>106808138</v>
      </c>
      <c r="AZ302" s="318">
        <v>38897715</v>
      </c>
      <c r="BA302" s="319">
        <v>0</v>
      </c>
      <c r="BB302" s="318">
        <v>2456728</v>
      </c>
    </row>
    <row r="303" spans="1:54" ht="15" customHeight="1" x14ac:dyDescent="0.25">
      <c r="A303" s="1603" t="s">
        <v>120</v>
      </c>
      <c r="B303" s="1583"/>
      <c r="C303" s="1603" t="s">
        <v>355</v>
      </c>
      <c r="D303" s="1583"/>
      <c r="E303" s="1603" t="s">
        <v>357</v>
      </c>
      <c r="F303" s="1583"/>
      <c r="G303" s="1603" t="s">
        <v>323</v>
      </c>
      <c r="H303" s="1583"/>
      <c r="I303" s="1603" t="s">
        <v>313</v>
      </c>
      <c r="J303" s="1583"/>
      <c r="K303" s="1583"/>
      <c r="L303" s="1603" t="s">
        <v>315</v>
      </c>
      <c r="M303" s="1583"/>
      <c r="N303" s="1583"/>
      <c r="O303" s="1603"/>
      <c r="P303" s="1583"/>
      <c r="Q303" s="1603"/>
      <c r="R303" s="1583"/>
      <c r="S303" s="1605" t="s">
        <v>359</v>
      </c>
      <c r="T303" s="1583"/>
      <c r="U303" s="1583"/>
      <c r="V303" s="1583"/>
      <c r="W303" s="1583"/>
      <c r="X303" s="1583"/>
      <c r="Y303" s="1583"/>
      <c r="Z303" s="1583"/>
      <c r="AA303" s="1603" t="s">
        <v>306</v>
      </c>
      <c r="AB303" s="1583"/>
      <c r="AC303" s="1583"/>
      <c r="AD303" s="1583"/>
      <c r="AE303" s="1583"/>
      <c r="AF303" s="1603" t="s">
        <v>307</v>
      </c>
      <c r="AG303" s="1583"/>
      <c r="AH303" s="1583"/>
      <c r="AI303" s="317" t="s">
        <v>86</v>
      </c>
      <c r="AJ303" s="1604" t="s">
        <v>308</v>
      </c>
      <c r="AK303" s="1583"/>
      <c r="AL303" s="1583"/>
      <c r="AM303" s="1583"/>
      <c r="AN303" s="1583"/>
      <c r="AO303" s="1583"/>
      <c r="AP303" s="318">
        <v>300000000</v>
      </c>
      <c r="AQ303" s="319">
        <v>0</v>
      </c>
      <c r="AR303" s="319">
        <v>0</v>
      </c>
      <c r="AS303" s="319">
        <v>0</v>
      </c>
      <c r="AT303" s="318">
        <v>11461521</v>
      </c>
      <c r="AU303" s="318">
        <v>-11461521</v>
      </c>
      <c r="AV303" s="318">
        <v>145705853</v>
      </c>
      <c r="AW303" s="318">
        <v>-134244332</v>
      </c>
      <c r="AX303" s="318">
        <v>38897715</v>
      </c>
      <c r="AY303" s="318">
        <v>106808138</v>
      </c>
      <c r="AZ303" s="318">
        <v>38897715</v>
      </c>
      <c r="BA303" s="319">
        <v>0</v>
      </c>
      <c r="BB303" s="318">
        <v>2456728</v>
      </c>
    </row>
    <row r="304" spans="1:54" x14ac:dyDescent="0.25">
      <c r="A304" s="1608" t="s">
        <v>120</v>
      </c>
      <c r="B304" s="1583"/>
      <c r="C304" s="1608" t="s">
        <v>355</v>
      </c>
      <c r="D304" s="1583"/>
      <c r="E304" s="1608" t="s">
        <v>357</v>
      </c>
      <c r="F304" s="1583"/>
      <c r="G304" s="1608" t="s">
        <v>323</v>
      </c>
      <c r="H304" s="1583"/>
      <c r="I304" s="1608" t="s">
        <v>313</v>
      </c>
      <c r="J304" s="1583"/>
      <c r="K304" s="1583"/>
      <c r="L304" s="1608" t="s">
        <v>315</v>
      </c>
      <c r="M304" s="1583"/>
      <c r="N304" s="1583"/>
      <c r="O304" s="1608" t="s">
        <v>312</v>
      </c>
      <c r="P304" s="1583"/>
      <c r="Q304" s="1608"/>
      <c r="R304" s="1583"/>
      <c r="S304" s="1609" t="s">
        <v>365</v>
      </c>
      <c r="T304" s="1583"/>
      <c r="U304" s="1583"/>
      <c r="V304" s="1583"/>
      <c r="W304" s="1583"/>
      <c r="X304" s="1583"/>
      <c r="Y304" s="1583"/>
      <c r="Z304" s="1583"/>
      <c r="AA304" s="1608" t="s">
        <v>306</v>
      </c>
      <c r="AB304" s="1583"/>
      <c r="AC304" s="1583"/>
      <c r="AD304" s="1583"/>
      <c r="AE304" s="1583"/>
      <c r="AF304" s="1608" t="s">
        <v>307</v>
      </c>
      <c r="AG304" s="1583"/>
      <c r="AH304" s="1583"/>
      <c r="AI304" s="320" t="s">
        <v>86</v>
      </c>
      <c r="AJ304" s="1610" t="s">
        <v>308</v>
      </c>
      <c r="AK304" s="1583"/>
      <c r="AL304" s="1583"/>
      <c r="AM304" s="1583"/>
      <c r="AN304" s="1583"/>
      <c r="AO304" s="1583"/>
      <c r="AP304" s="321">
        <v>45000000</v>
      </c>
      <c r="AQ304" s="322">
        <v>0</v>
      </c>
      <c r="AR304" s="322">
        <v>0</v>
      </c>
      <c r="AS304" s="322">
        <v>0</v>
      </c>
      <c r="AT304" s="322">
        <v>0</v>
      </c>
      <c r="AU304" s="322">
        <v>0</v>
      </c>
      <c r="AV304" s="321">
        <v>30000000</v>
      </c>
      <c r="AW304" s="321">
        <v>-30000000</v>
      </c>
      <c r="AX304" s="321">
        <v>15000000</v>
      </c>
      <c r="AY304" s="321">
        <v>15000000</v>
      </c>
      <c r="AZ304" s="321">
        <v>15000000</v>
      </c>
      <c r="BA304" s="322">
        <v>0</v>
      </c>
      <c r="BB304" s="322">
        <v>0</v>
      </c>
    </row>
    <row r="305" spans="1:54" x14ac:dyDescent="0.25">
      <c r="A305" s="1608" t="s">
        <v>120</v>
      </c>
      <c r="B305" s="1583"/>
      <c r="C305" s="1608" t="s">
        <v>355</v>
      </c>
      <c r="D305" s="1583"/>
      <c r="E305" s="1608" t="s">
        <v>357</v>
      </c>
      <c r="F305" s="1583"/>
      <c r="G305" s="1608" t="s">
        <v>323</v>
      </c>
      <c r="H305" s="1583"/>
      <c r="I305" s="1608" t="s">
        <v>313</v>
      </c>
      <c r="J305" s="1583"/>
      <c r="K305" s="1583"/>
      <c r="L305" s="1608" t="s">
        <v>315</v>
      </c>
      <c r="M305" s="1583"/>
      <c r="N305" s="1583"/>
      <c r="O305" s="1608" t="s">
        <v>315</v>
      </c>
      <c r="P305" s="1583"/>
      <c r="Q305" s="1608"/>
      <c r="R305" s="1583"/>
      <c r="S305" s="1609" t="s">
        <v>360</v>
      </c>
      <c r="T305" s="1583"/>
      <c r="U305" s="1583"/>
      <c r="V305" s="1583"/>
      <c r="W305" s="1583"/>
      <c r="X305" s="1583"/>
      <c r="Y305" s="1583"/>
      <c r="Z305" s="1583"/>
      <c r="AA305" s="1608" t="s">
        <v>306</v>
      </c>
      <c r="AB305" s="1583"/>
      <c r="AC305" s="1583"/>
      <c r="AD305" s="1583"/>
      <c r="AE305" s="1583"/>
      <c r="AF305" s="1608" t="s">
        <v>307</v>
      </c>
      <c r="AG305" s="1583"/>
      <c r="AH305" s="1583"/>
      <c r="AI305" s="320" t="s">
        <v>86</v>
      </c>
      <c r="AJ305" s="1610" t="s">
        <v>308</v>
      </c>
      <c r="AK305" s="1583"/>
      <c r="AL305" s="1583"/>
      <c r="AM305" s="1583"/>
      <c r="AN305" s="1583"/>
      <c r="AO305" s="1583"/>
      <c r="AP305" s="321">
        <v>101000000</v>
      </c>
      <c r="AQ305" s="322">
        <v>0</v>
      </c>
      <c r="AR305" s="322">
        <v>0</v>
      </c>
      <c r="AS305" s="322">
        <v>0</v>
      </c>
      <c r="AT305" s="322">
        <v>0</v>
      </c>
      <c r="AU305" s="322">
        <v>0</v>
      </c>
      <c r="AV305" s="321">
        <v>82523022</v>
      </c>
      <c r="AW305" s="321">
        <v>-82523022</v>
      </c>
      <c r="AX305" s="322">
        <v>0</v>
      </c>
      <c r="AY305" s="321">
        <v>82523022</v>
      </c>
      <c r="AZ305" s="322">
        <v>0</v>
      </c>
      <c r="BA305" s="322">
        <v>0</v>
      </c>
      <c r="BB305" s="322">
        <v>0</v>
      </c>
    </row>
    <row r="306" spans="1:54" x14ac:dyDescent="0.25">
      <c r="A306" s="1608" t="s">
        <v>120</v>
      </c>
      <c r="B306" s="1583"/>
      <c r="C306" s="1608" t="s">
        <v>355</v>
      </c>
      <c r="D306" s="1583"/>
      <c r="E306" s="1608" t="s">
        <v>357</v>
      </c>
      <c r="F306" s="1583"/>
      <c r="G306" s="1608" t="s">
        <v>323</v>
      </c>
      <c r="H306" s="1583"/>
      <c r="I306" s="1608" t="s">
        <v>313</v>
      </c>
      <c r="J306" s="1583"/>
      <c r="K306" s="1583"/>
      <c r="L306" s="1608" t="s">
        <v>315</v>
      </c>
      <c r="M306" s="1583"/>
      <c r="N306" s="1583"/>
      <c r="O306" s="1608" t="s">
        <v>322</v>
      </c>
      <c r="P306" s="1583"/>
      <c r="Q306" s="1608"/>
      <c r="R306" s="1583"/>
      <c r="S306" s="1609" t="s">
        <v>361</v>
      </c>
      <c r="T306" s="1583"/>
      <c r="U306" s="1583"/>
      <c r="V306" s="1583"/>
      <c r="W306" s="1583"/>
      <c r="X306" s="1583"/>
      <c r="Y306" s="1583"/>
      <c r="Z306" s="1583"/>
      <c r="AA306" s="1608" t="s">
        <v>306</v>
      </c>
      <c r="AB306" s="1583"/>
      <c r="AC306" s="1583"/>
      <c r="AD306" s="1583"/>
      <c r="AE306" s="1583"/>
      <c r="AF306" s="1608" t="s">
        <v>307</v>
      </c>
      <c r="AG306" s="1583"/>
      <c r="AH306" s="1583"/>
      <c r="AI306" s="320" t="s">
        <v>86</v>
      </c>
      <c r="AJ306" s="1610" t="s">
        <v>308</v>
      </c>
      <c r="AK306" s="1583"/>
      <c r="AL306" s="1583"/>
      <c r="AM306" s="1583"/>
      <c r="AN306" s="1583"/>
      <c r="AO306" s="1583"/>
      <c r="AP306" s="321">
        <v>49000000</v>
      </c>
      <c r="AQ306" s="322">
        <v>0</v>
      </c>
      <c r="AR306" s="322">
        <v>0</v>
      </c>
      <c r="AS306" s="322">
        <v>0</v>
      </c>
      <c r="AT306" s="322">
        <v>0</v>
      </c>
      <c r="AU306" s="322">
        <v>0</v>
      </c>
      <c r="AV306" s="321">
        <v>15981638</v>
      </c>
      <c r="AW306" s="321">
        <v>-15981638</v>
      </c>
      <c r="AX306" s="321">
        <v>10782360</v>
      </c>
      <c r="AY306" s="321">
        <v>5199278</v>
      </c>
      <c r="AZ306" s="321">
        <v>10782360</v>
      </c>
      <c r="BA306" s="322">
        <v>0</v>
      </c>
      <c r="BB306" s="322">
        <v>0</v>
      </c>
    </row>
    <row r="307" spans="1:54" ht="15" customHeight="1" x14ac:dyDescent="0.25">
      <c r="A307" s="1608" t="s">
        <v>120</v>
      </c>
      <c r="B307" s="1583"/>
      <c r="C307" s="1608" t="s">
        <v>355</v>
      </c>
      <c r="D307" s="1583"/>
      <c r="E307" s="1608" t="s">
        <v>357</v>
      </c>
      <c r="F307" s="1583"/>
      <c r="G307" s="1608" t="s">
        <v>323</v>
      </c>
      <c r="H307" s="1583"/>
      <c r="I307" s="1608" t="s">
        <v>313</v>
      </c>
      <c r="J307" s="1583"/>
      <c r="K307" s="1583"/>
      <c r="L307" s="1608" t="s">
        <v>315</v>
      </c>
      <c r="M307" s="1583"/>
      <c r="N307" s="1583"/>
      <c r="O307" s="1608" t="s">
        <v>316</v>
      </c>
      <c r="P307" s="1583"/>
      <c r="Q307" s="1608"/>
      <c r="R307" s="1583"/>
      <c r="S307" s="1609" t="s">
        <v>105</v>
      </c>
      <c r="T307" s="1583"/>
      <c r="U307" s="1583"/>
      <c r="V307" s="1583"/>
      <c r="W307" s="1583"/>
      <c r="X307" s="1583"/>
      <c r="Y307" s="1583"/>
      <c r="Z307" s="1583"/>
      <c r="AA307" s="1608" t="s">
        <v>306</v>
      </c>
      <c r="AB307" s="1583"/>
      <c r="AC307" s="1583"/>
      <c r="AD307" s="1583"/>
      <c r="AE307" s="1583"/>
      <c r="AF307" s="1608" t="s">
        <v>307</v>
      </c>
      <c r="AG307" s="1583"/>
      <c r="AH307" s="1583"/>
      <c r="AI307" s="320" t="s">
        <v>86</v>
      </c>
      <c r="AJ307" s="1610" t="s">
        <v>308</v>
      </c>
      <c r="AK307" s="1583"/>
      <c r="AL307" s="1583"/>
      <c r="AM307" s="1583"/>
      <c r="AN307" s="1583"/>
      <c r="AO307" s="1583"/>
      <c r="AP307" s="321">
        <v>95000000</v>
      </c>
      <c r="AQ307" s="322">
        <v>0</v>
      </c>
      <c r="AR307" s="322">
        <v>0</v>
      </c>
      <c r="AS307" s="322">
        <v>0</v>
      </c>
      <c r="AT307" s="321">
        <v>11461521</v>
      </c>
      <c r="AU307" s="321">
        <v>-11461521</v>
      </c>
      <c r="AV307" s="321">
        <v>17201193</v>
      </c>
      <c r="AW307" s="321">
        <v>-5739672</v>
      </c>
      <c r="AX307" s="321">
        <v>13115355</v>
      </c>
      <c r="AY307" s="321">
        <v>4085838</v>
      </c>
      <c r="AZ307" s="321">
        <v>13115355</v>
      </c>
      <c r="BA307" s="322">
        <v>0</v>
      </c>
      <c r="BB307" s="321">
        <v>2456728</v>
      </c>
    </row>
    <row r="308" spans="1:54" ht="15" customHeight="1" x14ac:dyDescent="0.25">
      <c r="A308" s="1608" t="s">
        <v>120</v>
      </c>
      <c r="B308" s="1583"/>
      <c r="C308" s="1608" t="s">
        <v>355</v>
      </c>
      <c r="D308" s="1583"/>
      <c r="E308" s="1608" t="s">
        <v>357</v>
      </c>
      <c r="F308" s="1583"/>
      <c r="G308" s="1608" t="s">
        <v>323</v>
      </c>
      <c r="H308" s="1583"/>
      <c r="I308" s="1608" t="s">
        <v>313</v>
      </c>
      <c r="J308" s="1583"/>
      <c r="K308" s="1583"/>
      <c r="L308" s="1608" t="s">
        <v>315</v>
      </c>
      <c r="M308" s="1583"/>
      <c r="N308" s="1583"/>
      <c r="O308" s="1608" t="s">
        <v>325</v>
      </c>
      <c r="P308" s="1583"/>
      <c r="Q308" s="1608"/>
      <c r="R308" s="1583"/>
      <c r="S308" s="1609" t="s">
        <v>362</v>
      </c>
      <c r="T308" s="1583"/>
      <c r="U308" s="1583"/>
      <c r="V308" s="1583"/>
      <c r="W308" s="1583"/>
      <c r="X308" s="1583"/>
      <c r="Y308" s="1583"/>
      <c r="Z308" s="1583"/>
      <c r="AA308" s="1608" t="s">
        <v>306</v>
      </c>
      <c r="AB308" s="1583"/>
      <c r="AC308" s="1583"/>
      <c r="AD308" s="1583"/>
      <c r="AE308" s="1583"/>
      <c r="AF308" s="1608" t="s">
        <v>307</v>
      </c>
      <c r="AG308" s="1583"/>
      <c r="AH308" s="1583"/>
      <c r="AI308" s="320" t="s">
        <v>86</v>
      </c>
      <c r="AJ308" s="1610" t="s">
        <v>308</v>
      </c>
      <c r="AK308" s="1583"/>
      <c r="AL308" s="1583"/>
      <c r="AM308" s="1583"/>
      <c r="AN308" s="1583"/>
      <c r="AO308" s="1583"/>
      <c r="AP308" s="321">
        <v>10000000</v>
      </c>
      <c r="AQ308" s="322">
        <v>0</v>
      </c>
      <c r="AR308" s="322">
        <v>0</v>
      </c>
      <c r="AS308" s="322">
        <v>0</v>
      </c>
      <c r="AT308" s="322">
        <v>0</v>
      </c>
      <c r="AU308" s="322">
        <v>0</v>
      </c>
      <c r="AV308" s="322">
        <v>0</v>
      </c>
      <c r="AW308" s="322">
        <v>0</v>
      </c>
      <c r="AX308" s="322">
        <v>0</v>
      </c>
      <c r="AY308" s="322">
        <v>0</v>
      </c>
      <c r="AZ308" s="322">
        <v>0</v>
      </c>
      <c r="BA308" s="322">
        <v>0</v>
      </c>
      <c r="BB308" s="322">
        <v>0</v>
      </c>
    </row>
    <row r="309" spans="1:54" x14ac:dyDescent="0.25">
      <c r="A309" s="1603" t="s">
        <v>120</v>
      </c>
      <c r="B309" s="1583"/>
      <c r="C309" s="1603" t="s">
        <v>355</v>
      </c>
      <c r="D309" s="1583"/>
      <c r="E309" s="1603" t="s">
        <v>357</v>
      </c>
      <c r="F309" s="1583"/>
      <c r="G309" s="1603" t="s">
        <v>318</v>
      </c>
      <c r="H309" s="1583"/>
      <c r="I309" s="1603" t="s">
        <v>313</v>
      </c>
      <c r="J309" s="1583"/>
      <c r="K309" s="1583"/>
      <c r="L309" s="1603"/>
      <c r="M309" s="1583"/>
      <c r="N309" s="1583"/>
      <c r="O309" s="1603"/>
      <c r="P309" s="1583"/>
      <c r="Q309" s="1603"/>
      <c r="R309" s="1583"/>
      <c r="S309" s="1605" t="s">
        <v>787</v>
      </c>
      <c r="T309" s="1583"/>
      <c r="U309" s="1583"/>
      <c r="V309" s="1583"/>
      <c r="W309" s="1583"/>
      <c r="X309" s="1583"/>
      <c r="Y309" s="1583"/>
      <c r="Z309" s="1583"/>
      <c r="AA309" s="1603" t="s">
        <v>306</v>
      </c>
      <c r="AB309" s="1583"/>
      <c r="AC309" s="1583"/>
      <c r="AD309" s="1583"/>
      <c r="AE309" s="1583"/>
      <c r="AF309" s="1603" t="s">
        <v>307</v>
      </c>
      <c r="AG309" s="1583"/>
      <c r="AH309" s="1583"/>
      <c r="AI309" s="317" t="s">
        <v>86</v>
      </c>
      <c r="AJ309" s="1604" t="s">
        <v>308</v>
      </c>
      <c r="AK309" s="1583"/>
      <c r="AL309" s="1583"/>
      <c r="AM309" s="1583"/>
      <c r="AN309" s="1583"/>
      <c r="AO309" s="1583"/>
      <c r="AP309" s="319">
        <v>0</v>
      </c>
      <c r="AQ309" s="319">
        <v>0</v>
      </c>
      <c r="AR309" s="319">
        <v>0</v>
      </c>
      <c r="AS309" s="319">
        <v>0</v>
      </c>
      <c r="AT309" s="319">
        <v>0</v>
      </c>
      <c r="AU309" s="319">
        <v>0</v>
      </c>
      <c r="AV309" s="319">
        <v>0</v>
      </c>
      <c r="AW309" s="319">
        <v>0</v>
      </c>
      <c r="AX309" s="319">
        <v>0</v>
      </c>
      <c r="AY309" s="319">
        <v>0</v>
      </c>
      <c r="AZ309" s="319">
        <v>0</v>
      </c>
      <c r="BA309" s="319">
        <v>0</v>
      </c>
      <c r="BB309" s="319">
        <v>0</v>
      </c>
    </row>
    <row r="310" spans="1:54" x14ac:dyDescent="0.25">
      <c r="A310" s="1603" t="s">
        <v>120</v>
      </c>
      <c r="B310" s="1583"/>
      <c r="C310" s="1603" t="s">
        <v>355</v>
      </c>
      <c r="D310" s="1583"/>
      <c r="E310" s="1603" t="s">
        <v>357</v>
      </c>
      <c r="F310" s="1583"/>
      <c r="G310" s="1603" t="s">
        <v>318</v>
      </c>
      <c r="H310" s="1583"/>
      <c r="I310" s="1603" t="s">
        <v>269</v>
      </c>
      <c r="J310" s="1583"/>
      <c r="K310" s="1583"/>
      <c r="L310" s="1603" t="s">
        <v>269</v>
      </c>
      <c r="M310" s="1583"/>
      <c r="N310" s="1583"/>
      <c r="O310" s="1603" t="s">
        <v>269</v>
      </c>
      <c r="P310" s="1583"/>
      <c r="Q310" s="1603" t="s">
        <v>269</v>
      </c>
      <c r="R310" s="1583"/>
      <c r="S310" s="1605" t="s">
        <v>787</v>
      </c>
      <c r="T310" s="1583"/>
      <c r="U310" s="1583"/>
      <c r="V310" s="1583"/>
      <c r="W310" s="1583"/>
      <c r="X310" s="1583"/>
      <c r="Y310" s="1583"/>
      <c r="Z310" s="1583"/>
      <c r="AA310" s="1603" t="s">
        <v>306</v>
      </c>
      <c r="AB310" s="1583"/>
      <c r="AC310" s="1583"/>
      <c r="AD310" s="1583"/>
      <c r="AE310" s="1583"/>
      <c r="AF310" s="1603" t="s">
        <v>307</v>
      </c>
      <c r="AG310" s="1583"/>
      <c r="AH310" s="1583"/>
      <c r="AI310" s="317" t="s">
        <v>86</v>
      </c>
      <c r="AJ310" s="1604" t="s">
        <v>308</v>
      </c>
      <c r="AK310" s="1583"/>
      <c r="AL310" s="1583"/>
      <c r="AM310" s="1583"/>
      <c r="AN310" s="1583"/>
      <c r="AO310" s="1583"/>
      <c r="AP310" s="319">
        <v>0</v>
      </c>
      <c r="AQ310" s="319">
        <v>0</v>
      </c>
      <c r="AR310" s="319">
        <v>0</v>
      </c>
      <c r="AS310" s="319">
        <v>0</v>
      </c>
      <c r="AT310" s="319">
        <v>0</v>
      </c>
      <c r="AU310" s="319">
        <v>0</v>
      </c>
      <c r="AV310" s="319">
        <v>0</v>
      </c>
      <c r="AW310" s="319">
        <v>0</v>
      </c>
      <c r="AX310" s="319">
        <v>0</v>
      </c>
      <c r="AY310" s="319">
        <v>0</v>
      </c>
      <c r="AZ310" s="319">
        <v>0</v>
      </c>
      <c r="BA310" s="319">
        <v>0</v>
      </c>
      <c r="BB310" s="319">
        <v>0</v>
      </c>
    </row>
    <row r="311" spans="1:54" x14ac:dyDescent="0.25">
      <c r="A311" s="1603" t="s">
        <v>120</v>
      </c>
      <c r="B311" s="1583"/>
      <c r="C311" s="1603" t="s">
        <v>355</v>
      </c>
      <c r="D311" s="1583"/>
      <c r="E311" s="1603" t="s">
        <v>357</v>
      </c>
      <c r="F311" s="1583"/>
      <c r="G311" s="1603" t="s">
        <v>318</v>
      </c>
      <c r="H311" s="1583"/>
      <c r="I311" s="1603" t="s">
        <v>313</v>
      </c>
      <c r="J311" s="1583"/>
      <c r="K311" s="1583"/>
      <c r="L311" s="1603" t="s">
        <v>315</v>
      </c>
      <c r="M311" s="1583"/>
      <c r="N311" s="1583"/>
      <c r="O311" s="1603"/>
      <c r="P311" s="1583"/>
      <c r="Q311" s="1603"/>
      <c r="R311" s="1583"/>
      <c r="S311" s="1605" t="s">
        <v>359</v>
      </c>
      <c r="T311" s="1583"/>
      <c r="U311" s="1583"/>
      <c r="V311" s="1583"/>
      <c r="W311" s="1583"/>
      <c r="X311" s="1583"/>
      <c r="Y311" s="1583"/>
      <c r="Z311" s="1583"/>
      <c r="AA311" s="1603" t="s">
        <v>306</v>
      </c>
      <c r="AB311" s="1583"/>
      <c r="AC311" s="1583"/>
      <c r="AD311" s="1583"/>
      <c r="AE311" s="1583"/>
      <c r="AF311" s="1603" t="s">
        <v>307</v>
      </c>
      <c r="AG311" s="1583"/>
      <c r="AH311" s="1583"/>
      <c r="AI311" s="317" t="s">
        <v>86</v>
      </c>
      <c r="AJ311" s="1604" t="s">
        <v>308</v>
      </c>
      <c r="AK311" s="1583"/>
      <c r="AL311" s="1583"/>
      <c r="AM311" s="1583"/>
      <c r="AN311" s="1583"/>
      <c r="AO311" s="1583"/>
      <c r="AP311" s="319">
        <v>0</v>
      </c>
      <c r="AQ311" s="319">
        <v>0</v>
      </c>
      <c r="AR311" s="319">
        <v>0</v>
      </c>
      <c r="AS311" s="319">
        <v>0</v>
      </c>
      <c r="AT311" s="319">
        <v>0</v>
      </c>
      <c r="AU311" s="319">
        <v>0</v>
      </c>
      <c r="AV311" s="319">
        <v>0</v>
      </c>
      <c r="AW311" s="319">
        <v>0</v>
      </c>
      <c r="AX311" s="319">
        <v>0</v>
      </c>
      <c r="AY311" s="319">
        <v>0</v>
      </c>
      <c r="AZ311" s="319">
        <v>0</v>
      </c>
      <c r="BA311" s="319">
        <v>0</v>
      </c>
      <c r="BB311" s="319">
        <v>0</v>
      </c>
    </row>
    <row r="312" spans="1:54" ht="15" customHeight="1" x14ac:dyDescent="0.25">
      <c r="A312" s="1608" t="s">
        <v>120</v>
      </c>
      <c r="B312" s="1583"/>
      <c r="C312" s="1608" t="s">
        <v>355</v>
      </c>
      <c r="D312" s="1583"/>
      <c r="E312" s="1608" t="s">
        <v>357</v>
      </c>
      <c r="F312" s="1583"/>
      <c r="G312" s="1608" t="s">
        <v>318</v>
      </c>
      <c r="H312" s="1583"/>
      <c r="I312" s="1608" t="s">
        <v>313</v>
      </c>
      <c r="J312" s="1583"/>
      <c r="K312" s="1583"/>
      <c r="L312" s="1608" t="s">
        <v>315</v>
      </c>
      <c r="M312" s="1583"/>
      <c r="N312" s="1583"/>
      <c r="O312" s="1608" t="s">
        <v>312</v>
      </c>
      <c r="P312" s="1583"/>
      <c r="Q312" s="1608"/>
      <c r="R312" s="1583"/>
      <c r="S312" s="1609" t="s">
        <v>365</v>
      </c>
      <c r="T312" s="1583"/>
      <c r="U312" s="1583"/>
      <c r="V312" s="1583"/>
      <c r="W312" s="1583"/>
      <c r="X312" s="1583"/>
      <c r="Y312" s="1583"/>
      <c r="Z312" s="1583"/>
      <c r="AA312" s="1608" t="s">
        <v>306</v>
      </c>
      <c r="AB312" s="1583"/>
      <c r="AC312" s="1583"/>
      <c r="AD312" s="1583"/>
      <c r="AE312" s="1583"/>
      <c r="AF312" s="1608" t="s">
        <v>307</v>
      </c>
      <c r="AG312" s="1583"/>
      <c r="AH312" s="1583"/>
      <c r="AI312" s="320" t="s">
        <v>86</v>
      </c>
      <c r="AJ312" s="1610" t="s">
        <v>308</v>
      </c>
      <c r="AK312" s="1583"/>
      <c r="AL312" s="1583"/>
      <c r="AM312" s="1583"/>
      <c r="AN312" s="1583"/>
      <c r="AO312" s="1583"/>
      <c r="AP312" s="322">
        <v>0</v>
      </c>
      <c r="AQ312" s="322">
        <v>0</v>
      </c>
      <c r="AR312" s="322">
        <v>0</v>
      </c>
      <c r="AS312" s="322">
        <v>0</v>
      </c>
      <c r="AT312" s="322">
        <v>0</v>
      </c>
      <c r="AU312" s="322">
        <v>0</v>
      </c>
      <c r="AV312" s="322">
        <v>0</v>
      </c>
      <c r="AW312" s="322">
        <v>0</v>
      </c>
      <c r="AX312" s="322">
        <v>0</v>
      </c>
      <c r="AY312" s="322">
        <v>0</v>
      </c>
      <c r="AZ312" s="322">
        <v>0</v>
      </c>
      <c r="BA312" s="322">
        <v>0</v>
      </c>
      <c r="BB312" s="322">
        <v>0</v>
      </c>
    </row>
    <row r="313" spans="1:54" ht="15" customHeight="1" x14ac:dyDescent="0.25">
      <c r="A313" s="1608" t="s">
        <v>120</v>
      </c>
      <c r="B313" s="1583"/>
      <c r="C313" s="1608" t="s">
        <v>355</v>
      </c>
      <c r="D313" s="1583"/>
      <c r="E313" s="1608" t="s">
        <v>357</v>
      </c>
      <c r="F313" s="1583"/>
      <c r="G313" s="1608" t="s">
        <v>318</v>
      </c>
      <c r="H313" s="1583"/>
      <c r="I313" s="1608" t="s">
        <v>313</v>
      </c>
      <c r="J313" s="1583"/>
      <c r="K313" s="1583"/>
      <c r="L313" s="1608" t="s">
        <v>315</v>
      </c>
      <c r="M313" s="1583"/>
      <c r="N313" s="1583"/>
      <c r="O313" s="1608" t="s">
        <v>315</v>
      </c>
      <c r="P313" s="1583"/>
      <c r="Q313" s="1608"/>
      <c r="R313" s="1583"/>
      <c r="S313" s="1609" t="s">
        <v>360</v>
      </c>
      <c r="T313" s="1583"/>
      <c r="U313" s="1583"/>
      <c r="V313" s="1583"/>
      <c r="W313" s="1583"/>
      <c r="X313" s="1583"/>
      <c r="Y313" s="1583"/>
      <c r="Z313" s="1583"/>
      <c r="AA313" s="1608" t="s">
        <v>306</v>
      </c>
      <c r="AB313" s="1583"/>
      <c r="AC313" s="1583"/>
      <c r="AD313" s="1583"/>
      <c r="AE313" s="1583"/>
      <c r="AF313" s="1608" t="s">
        <v>307</v>
      </c>
      <c r="AG313" s="1583"/>
      <c r="AH313" s="1583"/>
      <c r="AI313" s="320" t="s">
        <v>86</v>
      </c>
      <c r="AJ313" s="1610" t="s">
        <v>308</v>
      </c>
      <c r="AK313" s="1583"/>
      <c r="AL313" s="1583"/>
      <c r="AM313" s="1583"/>
      <c r="AN313" s="1583"/>
      <c r="AO313" s="1583"/>
      <c r="AP313" s="322">
        <v>0</v>
      </c>
      <c r="AQ313" s="322">
        <v>0</v>
      </c>
      <c r="AR313" s="322">
        <v>0</v>
      </c>
      <c r="AS313" s="322">
        <v>0</v>
      </c>
      <c r="AT313" s="322">
        <v>0</v>
      </c>
      <c r="AU313" s="322">
        <v>0</v>
      </c>
      <c r="AV313" s="322">
        <v>0</v>
      </c>
      <c r="AW313" s="322">
        <v>0</v>
      </c>
      <c r="AX313" s="322">
        <v>0</v>
      </c>
      <c r="AY313" s="322">
        <v>0</v>
      </c>
      <c r="AZ313" s="322">
        <v>0</v>
      </c>
      <c r="BA313" s="322">
        <v>0</v>
      </c>
      <c r="BB313" s="322">
        <v>0</v>
      </c>
    </row>
    <row r="314" spans="1:54" ht="15" customHeight="1" x14ac:dyDescent="0.25">
      <c r="A314" s="1603" t="s">
        <v>120</v>
      </c>
      <c r="B314" s="1583"/>
      <c r="C314" s="1603" t="s">
        <v>370</v>
      </c>
      <c r="D314" s="1583"/>
      <c r="E314" s="1603"/>
      <c r="F314" s="1583"/>
      <c r="G314" s="1603"/>
      <c r="H314" s="1583"/>
      <c r="I314" s="1603"/>
      <c r="J314" s="1583"/>
      <c r="K314" s="1583"/>
      <c r="L314" s="1603"/>
      <c r="M314" s="1583"/>
      <c r="N314" s="1583"/>
      <c r="O314" s="1603"/>
      <c r="P314" s="1583"/>
      <c r="Q314" s="1603"/>
      <c r="R314" s="1583"/>
      <c r="S314" s="1605" t="s">
        <v>371</v>
      </c>
      <c r="T314" s="1583"/>
      <c r="U314" s="1583"/>
      <c r="V314" s="1583"/>
      <c r="W314" s="1583"/>
      <c r="X314" s="1583"/>
      <c r="Y314" s="1583"/>
      <c r="Z314" s="1583"/>
      <c r="AA314" s="1603" t="s">
        <v>306</v>
      </c>
      <c r="AB314" s="1583"/>
      <c r="AC314" s="1583"/>
      <c r="AD314" s="1583"/>
      <c r="AE314" s="1583"/>
      <c r="AF314" s="1603" t="s">
        <v>307</v>
      </c>
      <c r="AG314" s="1583"/>
      <c r="AH314" s="1583"/>
      <c r="AI314" s="317" t="s">
        <v>86</v>
      </c>
      <c r="AJ314" s="1604" t="s">
        <v>308</v>
      </c>
      <c r="AK314" s="1583"/>
      <c r="AL314" s="1583"/>
      <c r="AM314" s="1583"/>
      <c r="AN314" s="1583"/>
      <c r="AO314" s="1583"/>
      <c r="AP314" s="318">
        <v>19123334179</v>
      </c>
      <c r="AQ314" s="318">
        <v>2119413000</v>
      </c>
      <c r="AR314" s="318">
        <v>18315465</v>
      </c>
      <c r="AS314" s="318">
        <v>-10875414179</v>
      </c>
      <c r="AT314" s="318">
        <v>3835752927.5</v>
      </c>
      <c r="AU314" s="318">
        <v>-1716339927.5</v>
      </c>
      <c r="AV314" s="318">
        <v>2114587503.9200001</v>
      </c>
      <c r="AW314" s="318">
        <v>1721165423.5799999</v>
      </c>
      <c r="AX314" s="318">
        <v>1189770816.6099999</v>
      </c>
      <c r="AY314" s="318">
        <v>924816687.30999994</v>
      </c>
      <c r="AZ314" s="318">
        <v>1189770816.6099999</v>
      </c>
      <c r="BA314" s="319">
        <v>0</v>
      </c>
      <c r="BB314" s="319">
        <v>0</v>
      </c>
    </row>
    <row r="315" spans="1:54" ht="15" customHeight="1" x14ac:dyDescent="0.25">
      <c r="A315" s="1603" t="s">
        <v>120</v>
      </c>
      <c r="B315" s="1583"/>
      <c r="C315" s="1603" t="s">
        <v>370</v>
      </c>
      <c r="D315" s="1583"/>
      <c r="E315" s="1603"/>
      <c r="F315" s="1583"/>
      <c r="G315" s="1603"/>
      <c r="H315" s="1583"/>
      <c r="I315" s="1603"/>
      <c r="J315" s="1583"/>
      <c r="K315" s="1583"/>
      <c r="L315" s="1603"/>
      <c r="M315" s="1583"/>
      <c r="N315" s="1583"/>
      <c r="O315" s="1603"/>
      <c r="P315" s="1583"/>
      <c r="Q315" s="1603"/>
      <c r="R315" s="1583"/>
      <c r="S315" s="1605" t="s">
        <v>371</v>
      </c>
      <c r="T315" s="1583"/>
      <c r="U315" s="1583"/>
      <c r="V315" s="1583"/>
      <c r="W315" s="1583"/>
      <c r="X315" s="1583"/>
      <c r="Y315" s="1583"/>
      <c r="Z315" s="1583"/>
      <c r="AA315" s="1603" t="s">
        <v>306</v>
      </c>
      <c r="AB315" s="1583"/>
      <c r="AC315" s="1583"/>
      <c r="AD315" s="1583"/>
      <c r="AE315" s="1583"/>
      <c r="AF315" s="1603" t="s">
        <v>307</v>
      </c>
      <c r="AG315" s="1583"/>
      <c r="AH315" s="1583"/>
      <c r="AI315" s="317" t="s">
        <v>336</v>
      </c>
      <c r="AJ315" s="1604" t="s">
        <v>354</v>
      </c>
      <c r="AK315" s="1583"/>
      <c r="AL315" s="1583"/>
      <c r="AM315" s="1583"/>
      <c r="AN315" s="1583"/>
      <c r="AO315" s="1583"/>
      <c r="AP315" s="318">
        <v>9021085821</v>
      </c>
      <c r="AQ315" s="319">
        <v>0</v>
      </c>
      <c r="AR315" s="319">
        <v>0</v>
      </c>
      <c r="AS315" s="318">
        <v>-4021085821</v>
      </c>
      <c r="AT315" s="319">
        <v>0</v>
      </c>
      <c r="AU315" s="319">
        <v>0</v>
      </c>
      <c r="AV315" s="318">
        <v>1470036587.29</v>
      </c>
      <c r="AW315" s="318">
        <v>-1470036587.29</v>
      </c>
      <c r="AX315" s="318">
        <v>215738409.41</v>
      </c>
      <c r="AY315" s="318">
        <v>1254298177.8800001</v>
      </c>
      <c r="AZ315" s="318">
        <v>215738409.41</v>
      </c>
      <c r="BA315" s="319">
        <v>0</v>
      </c>
      <c r="BB315" s="319">
        <v>0</v>
      </c>
    </row>
    <row r="316" spans="1:54" ht="15" customHeight="1" x14ac:dyDescent="0.25">
      <c r="A316" s="1603" t="s">
        <v>120</v>
      </c>
      <c r="B316" s="1583"/>
      <c r="C316" s="1603" t="s">
        <v>370</v>
      </c>
      <c r="D316" s="1583"/>
      <c r="E316" s="1603" t="s">
        <v>357</v>
      </c>
      <c r="F316" s="1583"/>
      <c r="G316" s="1603"/>
      <c r="H316" s="1583"/>
      <c r="I316" s="1603"/>
      <c r="J316" s="1583"/>
      <c r="K316" s="1583"/>
      <c r="L316" s="1603"/>
      <c r="M316" s="1583"/>
      <c r="N316" s="1583"/>
      <c r="O316" s="1603"/>
      <c r="P316" s="1583"/>
      <c r="Q316" s="1603"/>
      <c r="R316" s="1583"/>
      <c r="S316" s="1605" t="s">
        <v>358</v>
      </c>
      <c r="T316" s="1583"/>
      <c r="U316" s="1583"/>
      <c r="V316" s="1583"/>
      <c r="W316" s="1583"/>
      <c r="X316" s="1583"/>
      <c r="Y316" s="1583"/>
      <c r="Z316" s="1583"/>
      <c r="AA316" s="1603" t="s">
        <v>306</v>
      </c>
      <c r="AB316" s="1583"/>
      <c r="AC316" s="1583"/>
      <c r="AD316" s="1583"/>
      <c r="AE316" s="1583"/>
      <c r="AF316" s="1603" t="s">
        <v>307</v>
      </c>
      <c r="AG316" s="1583"/>
      <c r="AH316" s="1583"/>
      <c r="AI316" s="317" t="s">
        <v>86</v>
      </c>
      <c r="AJ316" s="1604" t="s">
        <v>308</v>
      </c>
      <c r="AK316" s="1583"/>
      <c r="AL316" s="1583"/>
      <c r="AM316" s="1583"/>
      <c r="AN316" s="1583"/>
      <c r="AO316" s="1583"/>
      <c r="AP316" s="318">
        <v>19123334179</v>
      </c>
      <c r="AQ316" s="318">
        <v>2119413000</v>
      </c>
      <c r="AR316" s="318">
        <v>18315465</v>
      </c>
      <c r="AS316" s="318">
        <v>-10875414179</v>
      </c>
      <c r="AT316" s="318">
        <v>3835752927.5</v>
      </c>
      <c r="AU316" s="318">
        <v>-1716339927.5</v>
      </c>
      <c r="AV316" s="318">
        <v>2114587503.9200001</v>
      </c>
      <c r="AW316" s="318">
        <v>1721165423.5799999</v>
      </c>
      <c r="AX316" s="318">
        <v>1189770816.6099999</v>
      </c>
      <c r="AY316" s="318">
        <v>924816687.30999994</v>
      </c>
      <c r="AZ316" s="318">
        <v>1189770816.6099999</v>
      </c>
      <c r="BA316" s="319">
        <v>0</v>
      </c>
      <c r="BB316" s="319">
        <v>0</v>
      </c>
    </row>
    <row r="317" spans="1:54" ht="15" customHeight="1" x14ac:dyDescent="0.25">
      <c r="A317" s="1603" t="s">
        <v>120</v>
      </c>
      <c r="B317" s="1583"/>
      <c r="C317" s="1603" t="s">
        <v>370</v>
      </c>
      <c r="D317" s="1583"/>
      <c r="E317" s="1603" t="s">
        <v>357</v>
      </c>
      <c r="F317" s="1583"/>
      <c r="G317" s="1603"/>
      <c r="H317" s="1583"/>
      <c r="I317" s="1603"/>
      <c r="J317" s="1583"/>
      <c r="K317" s="1583"/>
      <c r="L317" s="1603"/>
      <c r="M317" s="1583"/>
      <c r="N317" s="1583"/>
      <c r="O317" s="1603"/>
      <c r="P317" s="1583"/>
      <c r="Q317" s="1603"/>
      <c r="R317" s="1583"/>
      <c r="S317" s="1605" t="s">
        <v>358</v>
      </c>
      <c r="T317" s="1583"/>
      <c r="U317" s="1583"/>
      <c r="V317" s="1583"/>
      <c r="W317" s="1583"/>
      <c r="X317" s="1583"/>
      <c r="Y317" s="1583"/>
      <c r="Z317" s="1583"/>
      <c r="AA317" s="1603" t="s">
        <v>306</v>
      </c>
      <c r="AB317" s="1583"/>
      <c r="AC317" s="1583"/>
      <c r="AD317" s="1583"/>
      <c r="AE317" s="1583"/>
      <c r="AF317" s="1603" t="s">
        <v>307</v>
      </c>
      <c r="AG317" s="1583"/>
      <c r="AH317" s="1583"/>
      <c r="AI317" s="317" t="s">
        <v>336</v>
      </c>
      <c r="AJ317" s="1604" t="s">
        <v>354</v>
      </c>
      <c r="AK317" s="1583"/>
      <c r="AL317" s="1583"/>
      <c r="AM317" s="1583"/>
      <c r="AN317" s="1583"/>
      <c r="AO317" s="1583"/>
      <c r="AP317" s="318">
        <v>9021085821</v>
      </c>
      <c r="AQ317" s="319">
        <v>0</v>
      </c>
      <c r="AR317" s="319">
        <v>0</v>
      </c>
      <c r="AS317" s="318">
        <v>-4021085821</v>
      </c>
      <c r="AT317" s="319">
        <v>0</v>
      </c>
      <c r="AU317" s="319">
        <v>0</v>
      </c>
      <c r="AV317" s="318">
        <v>1470036587.29</v>
      </c>
      <c r="AW317" s="318">
        <v>-1470036587.29</v>
      </c>
      <c r="AX317" s="318">
        <v>215738409.41</v>
      </c>
      <c r="AY317" s="318">
        <v>1254298177.8800001</v>
      </c>
      <c r="AZ317" s="318">
        <v>215738409.41</v>
      </c>
      <c r="BA317" s="319">
        <v>0</v>
      </c>
      <c r="BB317" s="319">
        <v>0</v>
      </c>
    </row>
    <row r="318" spans="1:54" ht="16.5" customHeight="1" x14ac:dyDescent="0.25">
      <c r="A318" s="1608" t="s">
        <v>120</v>
      </c>
      <c r="B318" s="1583"/>
      <c r="C318" s="1608" t="s">
        <v>370</v>
      </c>
      <c r="D318" s="1583"/>
      <c r="E318" s="1608" t="s">
        <v>357</v>
      </c>
      <c r="F318" s="1583"/>
      <c r="G318" s="1608" t="s">
        <v>312</v>
      </c>
      <c r="H318" s="1583"/>
      <c r="I318" s="1608"/>
      <c r="J318" s="1583"/>
      <c r="K318" s="1583"/>
      <c r="L318" s="1608"/>
      <c r="M318" s="1583"/>
      <c r="N318" s="1583"/>
      <c r="O318" s="1608"/>
      <c r="P318" s="1583"/>
      <c r="Q318" s="1608"/>
      <c r="R318" s="1583"/>
      <c r="S318" s="1609" t="s">
        <v>209</v>
      </c>
      <c r="T318" s="1583"/>
      <c r="U318" s="1583"/>
      <c r="V318" s="1583"/>
      <c r="W318" s="1583"/>
      <c r="X318" s="1583"/>
      <c r="Y318" s="1583"/>
      <c r="Z318" s="1583"/>
      <c r="AA318" s="1608" t="s">
        <v>306</v>
      </c>
      <c r="AB318" s="1583"/>
      <c r="AC318" s="1583"/>
      <c r="AD318" s="1583"/>
      <c r="AE318" s="1583"/>
      <c r="AF318" s="1608" t="s">
        <v>307</v>
      </c>
      <c r="AG318" s="1583"/>
      <c r="AH318" s="1583"/>
      <c r="AI318" s="320" t="s">
        <v>86</v>
      </c>
      <c r="AJ318" s="1610" t="s">
        <v>308</v>
      </c>
      <c r="AK318" s="1583"/>
      <c r="AL318" s="1583"/>
      <c r="AM318" s="1583"/>
      <c r="AN318" s="1583"/>
      <c r="AO318" s="1583"/>
      <c r="AP318" s="321">
        <v>10875414179</v>
      </c>
      <c r="AQ318" s="322">
        <v>0</v>
      </c>
      <c r="AR318" s="322">
        <v>0</v>
      </c>
      <c r="AS318" s="321">
        <v>-10875414179</v>
      </c>
      <c r="AT318" s="322">
        <v>0</v>
      </c>
      <c r="AU318" s="322">
        <v>0</v>
      </c>
      <c r="AV318" s="322">
        <v>0</v>
      </c>
      <c r="AW318" s="322">
        <v>0</v>
      </c>
      <c r="AX318" s="322">
        <v>0</v>
      </c>
      <c r="AY318" s="322">
        <v>0</v>
      </c>
      <c r="AZ318" s="322">
        <v>0</v>
      </c>
      <c r="BA318" s="322">
        <v>0</v>
      </c>
      <c r="BB318" s="322">
        <v>0</v>
      </c>
    </row>
    <row r="319" spans="1:54" ht="24.75" customHeight="1" x14ac:dyDescent="0.25">
      <c r="A319" s="1608" t="s">
        <v>120</v>
      </c>
      <c r="B319" s="1583"/>
      <c r="C319" s="1608" t="s">
        <v>370</v>
      </c>
      <c r="D319" s="1583"/>
      <c r="E319" s="1608" t="s">
        <v>357</v>
      </c>
      <c r="F319" s="1583"/>
      <c r="G319" s="1608" t="s">
        <v>312</v>
      </c>
      <c r="H319" s="1583"/>
      <c r="I319" s="1608"/>
      <c r="J319" s="1583"/>
      <c r="K319" s="1583"/>
      <c r="L319" s="1608"/>
      <c r="M319" s="1583"/>
      <c r="N319" s="1583"/>
      <c r="O319" s="1608"/>
      <c r="P319" s="1583"/>
      <c r="Q319" s="1608"/>
      <c r="R319" s="1583"/>
      <c r="S319" s="1609" t="s">
        <v>209</v>
      </c>
      <c r="T319" s="1583"/>
      <c r="U319" s="1583"/>
      <c r="V319" s="1583"/>
      <c r="W319" s="1583"/>
      <c r="X319" s="1583"/>
      <c r="Y319" s="1583"/>
      <c r="Z319" s="1583"/>
      <c r="AA319" s="1608" t="s">
        <v>306</v>
      </c>
      <c r="AB319" s="1583"/>
      <c r="AC319" s="1583"/>
      <c r="AD319" s="1583"/>
      <c r="AE319" s="1583"/>
      <c r="AF319" s="1608" t="s">
        <v>307</v>
      </c>
      <c r="AG319" s="1583"/>
      <c r="AH319" s="1583"/>
      <c r="AI319" s="320" t="s">
        <v>336</v>
      </c>
      <c r="AJ319" s="1610" t="s">
        <v>354</v>
      </c>
      <c r="AK319" s="1583"/>
      <c r="AL319" s="1583"/>
      <c r="AM319" s="1583"/>
      <c r="AN319" s="1583"/>
      <c r="AO319" s="1583"/>
      <c r="AP319" s="321">
        <v>9021085821</v>
      </c>
      <c r="AQ319" s="322">
        <v>0</v>
      </c>
      <c r="AR319" s="322">
        <v>0</v>
      </c>
      <c r="AS319" s="321">
        <v>-4021085821</v>
      </c>
      <c r="AT319" s="322">
        <v>0</v>
      </c>
      <c r="AU319" s="322">
        <v>0</v>
      </c>
      <c r="AV319" s="321">
        <v>1470036587.29</v>
      </c>
      <c r="AW319" s="321">
        <v>-1470036587.29</v>
      </c>
      <c r="AX319" s="321">
        <v>215738409.41</v>
      </c>
      <c r="AY319" s="321">
        <v>1254298177.8800001</v>
      </c>
      <c r="AZ319" s="321">
        <v>215738409.41</v>
      </c>
      <c r="BA319" s="322">
        <v>0</v>
      </c>
      <c r="BB319" s="322">
        <v>0</v>
      </c>
    </row>
    <row r="320" spans="1:54" ht="15" customHeight="1" x14ac:dyDescent="0.25">
      <c r="A320" s="1603" t="s">
        <v>120</v>
      </c>
      <c r="B320" s="1583"/>
      <c r="C320" s="1603" t="s">
        <v>370</v>
      </c>
      <c r="D320" s="1583"/>
      <c r="E320" s="1603" t="s">
        <v>357</v>
      </c>
      <c r="F320" s="1583"/>
      <c r="G320" s="1603" t="s">
        <v>315</v>
      </c>
      <c r="H320" s="1583"/>
      <c r="I320" s="1603" t="s">
        <v>313</v>
      </c>
      <c r="J320" s="1583"/>
      <c r="K320" s="1583"/>
      <c r="L320" s="1603" t="s">
        <v>269</v>
      </c>
      <c r="M320" s="1583"/>
      <c r="N320" s="1583"/>
      <c r="O320" s="1603" t="s">
        <v>269</v>
      </c>
      <c r="P320" s="1583"/>
      <c r="Q320" s="1603" t="s">
        <v>269</v>
      </c>
      <c r="R320" s="1583"/>
      <c r="S320" s="1605" t="s">
        <v>681</v>
      </c>
      <c r="T320" s="1583"/>
      <c r="U320" s="1583"/>
      <c r="V320" s="1583"/>
      <c r="W320" s="1583"/>
      <c r="X320" s="1583"/>
      <c r="Y320" s="1583"/>
      <c r="Z320" s="1583"/>
      <c r="AA320" s="1603" t="s">
        <v>306</v>
      </c>
      <c r="AB320" s="1583"/>
      <c r="AC320" s="1583"/>
      <c r="AD320" s="1583"/>
      <c r="AE320" s="1583"/>
      <c r="AF320" s="1603" t="s">
        <v>307</v>
      </c>
      <c r="AG320" s="1583"/>
      <c r="AH320" s="1583"/>
      <c r="AI320" s="317" t="s">
        <v>86</v>
      </c>
      <c r="AJ320" s="1604" t="s">
        <v>308</v>
      </c>
      <c r="AK320" s="1583"/>
      <c r="AL320" s="1583"/>
      <c r="AM320" s="1583"/>
      <c r="AN320" s="1583"/>
      <c r="AO320" s="1583"/>
      <c r="AP320" s="318">
        <v>7170420000</v>
      </c>
      <c r="AQ320" s="318">
        <v>2002413000</v>
      </c>
      <c r="AR320" s="318">
        <v>18315465</v>
      </c>
      <c r="AS320" s="319">
        <v>0</v>
      </c>
      <c r="AT320" s="318">
        <v>3087960512.1900001</v>
      </c>
      <c r="AU320" s="318">
        <v>-1085547512.1900001</v>
      </c>
      <c r="AV320" s="318">
        <v>1869220381.6099999</v>
      </c>
      <c r="AW320" s="318">
        <v>1218740130.5799999</v>
      </c>
      <c r="AX320" s="318">
        <v>1118365000.6099999</v>
      </c>
      <c r="AY320" s="318">
        <v>750855381</v>
      </c>
      <c r="AZ320" s="318">
        <v>1118365000.6099999</v>
      </c>
      <c r="BA320" s="319">
        <v>0</v>
      </c>
      <c r="BB320" s="319">
        <v>0</v>
      </c>
    </row>
    <row r="321" spans="1:54" x14ac:dyDescent="0.25">
      <c r="A321" s="1608" t="s">
        <v>120</v>
      </c>
      <c r="B321" s="1583"/>
      <c r="C321" s="1608" t="s">
        <v>370</v>
      </c>
      <c r="D321" s="1583"/>
      <c r="E321" s="1608" t="s">
        <v>357</v>
      </c>
      <c r="F321" s="1583"/>
      <c r="G321" s="1608" t="s">
        <v>315</v>
      </c>
      <c r="H321" s="1583"/>
      <c r="I321" s="1608" t="s">
        <v>269</v>
      </c>
      <c r="J321" s="1583"/>
      <c r="K321" s="1583"/>
      <c r="L321" s="1608" t="s">
        <v>269</v>
      </c>
      <c r="M321" s="1583"/>
      <c r="N321" s="1583"/>
      <c r="O321" s="1608" t="s">
        <v>269</v>
      </c>
      <c r="P321" s="1583"/>
      <c r="Q321" s="1608" t="s">
        <v>269</v>
      </c>
      <c r="R321" s="1583"/>
      <c r="S321" s="1609" t="s">
        <v>681</v>
      </c>
      <c r="T321" s="1583"/>
      <c r="U321" s="1583"/>
      <c r="V321" s="1583"/>
      <c r="W321" s="1583"/>
      <c r="X321" s="1583"/>
      <c r="Y321" s="1583"/>
      <c r="Z321" s="1583"/>
      <c r="AA321" s="1608" t="s">
        <v>306</v>
      </c>
      <c r="AB321" s="1583"/>
      <c r="AC321" s="1583"/>
      <c r="AD321" s="1583"/>
      <c r="AE321" s="1583"/>
      <c r="AF321" s="1608" t="s">
        <v>307</v>
      </c>
      <c r="AG321" s="1583"/>
      <c r="AH321" s="1583"/>
      <c r="AI321" s="320" t="s">
        <v>86</v>
      </c>
      <c r="AJ321" s="1610" t="s">
        <v>308</v>
      </c>
      <c r="AK321" s="1583"/>
      <c r="AL321" s="1583"/>
      <c r="AM321" s="1583"/>
      <c r="AN321" s="1583"/>
      <c r="AO321" s="1583"/>
      <c r="AP321" s="321">
        <v>7170420000</v>
      </c>
      <c r="AQ321" s="321">
        <v>2002413000</v>
      </c>
      <c r="AR321" s="321">
        <v>18315465</v>
      </c>
      <c r="AS321" s="322">
        <v>0</v>
      </c>
      <c r="AT321" s="321">
        <v>3087960512.1900001</v>
      </c>
      <c r="AU321" s="321">
        <v>-1085547512.1900001</v>
      </c>
      <c r="AV321" s="321">
        <v>1869220381.6099999</v>
      </c>
      <c r="AW321" s="321">
        <v>1218740130.5799999</v>
      </c>
      <c r="AX321" s="321">
        <v>1118365000.6099999</v>
      </c>
      <c r="AY321" s="321">
        <v>750855381</v>
      </c>
      <c r="AZ321" s="321">
        <v>1118365000.6099999</v>
      </c>
      <c r="BA321" s="322">
        <v>0</v>
      </c>
      <c r="BB321" s="322">
        <v>0</v>
      </c>
    </row>
    <row r="322" spans="1:54" x14ac:dyDescent="0.25">
      <c r="A322" s="1603" t="s">
        <v>120</v>
      </c>
      <c r="B322" s="1583"/>
      <c r="C322" s="1603" t="s">
        <v>370</v>
      </c>
      <c r="D322" s="1583"/>
      <c r="E322" s="1603" t="s">
        <v>357</v>
      </c>
      <c r="F322" s="1583"/>
      <c r="G322" s="1603" t="s">
        <v>315</v>
      </c>
      <c r="H322" s="1583"/>
      <c r="I322" s="1603" t="s">
        <v>313</v>
      </c>
      <c r="J322" s="1583"/>
      <c r="K322" s="1583"/>
      <c r="L322" s="1603" t="s">
        <v>315</v>
      </c>
      <c r="M322" s="1583"/>
      <c r="N322" s="1583"/>
      <c r="O322" s="1603" t="s">
        <v>269</v>
      </c>
      <c r="P322" s="1583"/>
      <c r="Q322" s="1603" t="s">
        <v>269</v>
      </c>
      <c r="R322" s="1583"/>
      <c r="S322" s="1605" t="s">
        <v>435</v>
      </c>
      <c r="T322" s="1583"/>
      <c r="U322" s="1583"/>
      <c r="V322" s="1583"/>
      <c r="W322" s="1583"/>
      <c r="X322" s="1583"/>
      <c r="Y322" s="1583"/>
      <c r="Z322" s="1583"/>
      <c r="AA322" s="1603" t="s">
        <v>306</v>
      </c>
      <c r="AB322" s="1583"/>
      <c r="AC322" s="1583"/>
      <c r="AD322" s="1583"/>
      <c r="AE322" s="1583"/>
      <c r="AF322" s="1603" t="s">
        <v>307</v>
      </c>
      <c r="AG322" s="1583"/>
      <c r="AH322" s="1583"/>
      <c r="AI322" s="317" t="s">
        <v>86</v>
      </c>
      <c r="AJ322" s="1604" t="s">
        <v>308</v>
      </c>
      <c r="AK322" s="1583"/>
      <c r="AL322" s="1583"/>
      <c r="AM322" s="1583"/>
      <c r="AN322" s="1583"/>
      <c r="AO322" s="1583"/>
      <c r="AP322" s="318">
        <v>323920000</v>
      </c>
      <c r="AQ322" s="319">
        <v>0</v>
      </c>
      <c r="AR322" s="319">
        <v>0</v>
      </c>
      <c r="AS322" s="319">
        <v>0</v>
      </c>
      <c r="AT322" s="319">
        <v>0</v>
      </c>
      <c r="AU322" s="319">
        <v>0</v>
      </c>
      <c r="AV322" s="319">
        <v>0</v>
      </c>
      <c r="AW322" s="319">
        <v>0</v>
      </c>
      <c r="AX322" s="319">
        <v>0</v>
      </c>
      <c r="AY322" s="319">
        <v>0</v>
      </c>
      <c r="AZ322" s="319">
        <v>0</v>
      </c>
      <c r="BA322" s="319">
        <v>0</v>
      </c>
      <c r="BB322" s="319">
        <v>0</v>
      </c>
    </row>
    <row r="323" spans="1:54" x14ac:dyDescent="0.25">
      <c r="A323" s="1608" t="s">
        <v>120</v>
      </c>
      <c r="B323" s="1583"/>
      <c r="C323" s="1608" t="s">
        <v>370</v>
      </c>
      <c r="D323" s="1583"/>
      <c r="E323" s="1608" t="s">
        <v>357</v>
      </c>
      <c r="F323" s="1583"/>
      <c r="G323" s="1608" t="s">
        <v>315</v>
      </c>
      <c r="H323" s="1583"/>
      <c r="I323" s="1608" t="s">
        <v>313</v>
      </c>
      <c r="J323" s="1583"/>
      <c r="K323" s="1583"/>
      <c r="L323" s="1608" t="s">
        <v>315</v>
      </c>
      <c r="M323" s="1583"/>
      <c r="N323" s="1583"/>
      <c r="O323" s="1608" t="s">
        <v>336</v>
      </c>
      <c r="P323" s="1583"/>
      <c r="Q323" s="1608" t="s">
        <v>269</v>
      </c>
      <c r="R323" s="1583"/>
      <c r="S323" s="1609" t="s">
        <v>759</v>
      </c>
      <c r="T323" s="1583"/>
      <c r="U323" s="1583"/>
      <c r="V323" s="1583"/>
      <c r="W323" s="1583"/>
      <c r="X323" s="1583"/>
      <c r="Y323" s="1583"/>
      <c r="Z323" s="1583"/>
      <c r="AA323" s="1608" t="s">
        <v>306</v>
      </c>
      <c r="AB323" s="1583"/>
      <c r="AC323" s="1583"/>
      <c r="AD323" s="1583"/>
      <c r="AE323" s="1583"/>
      <c r="AF323" s="1608" t="s">
        <v>307</v>
      </c>
      <c r="AG323" s="1583"/>
      <c r="AH323" s="1583"/>
      <c r="AI323" s="320" t="s">
        <v>86</v>
      </c>
      <c r="AJ323" s="1610" t="s">
        <v>308</v>
      </c>
      <c r="AK323" s="1583"/>
      <c r="AL323" s="1583"/>
      <c r="AM323" s="1583"/>
      <c r="AN323" s="1583"/>
      <c r="AO323" s="1583"/>
      <c r="AP323" s="321">
        <v>323920000</v>
      </c>
      <c r="AQ323" s="322">
        <v>0</v>
      </c>
      <c r="AR323" s="322">
        <v>0</v>
      </c>
      <c r="AS323" s="322">
        <v>0</v>
      </c>
      <c r="AT323" s="322">
        <v>0</v>
      </c>
      <c r="AU323" s="322">
        <v>0</v>
      </c>
      <c r="AV323" s="322">
        <v>0</v>
      </c>
      <c r="AW323" s="322">
        <v>0</v>
      </c>
      <c r="AX323" s="322">
        <v>0</v>
      </c>
      <c r="AY323" s="322">
        <v>0</v>
      </c>
      <c r="AZ323" s="322">
        <v>0</v>
      </c>
      <c r="BA323" s="322">
        <v>0</v>
      </c>
      <c r="BB323" s="322">
        <v>0</v>
      </c>
    </row>
    <row r="324" spans="1:54" ht="15" customHeight="1" x14ac:dyDescent="0.25">
      <c r="A324" s="1603" t="s">
        <v>120</v>
      </c>
      <c r="B324" s="1583"/>
      <c r="C324" s="1603" t="s">
        <v>370</v>
      </c>
      <c r="D324" s="1583"/>
      <c r="E324" s="1603" t="s">
        <v>357</v>
      </c>
      <c r="F324" s="1583"/>
      <c r="G324" s="1603" t="s">
        <v>315</v>
      </c>
      <c r="H324" s="1583"/>
      <c r="I324" s="1603" t="s">
        <v>313</v>
      </c>
      <c r="J324" s="1583"/>
      <c r="K324" s="1583"/>
      <c r="L324" s="1603" t="s">
        <v>322</v>
      </c>
      <c r="M324" s="1583"/>
      <c r="N324" s="1583"/>
      <c r="O324" s="1603" t="s">
        <v>269</v>
      </c>
      <c r="P324" s="1583"/>
      <c r="Q324" s="1603" t="s">
        <v>269</v>
      </c>
      <c r="R324" s="1583"/>
      <c r="S324" s="1605" t="s">
        <v>756</v>
      </c>
      <c r="T324" s="1583"/>
      <c r="U324" s="1583"/>
      <c r="V324" s="1583"/>
      <c r="W324" s="1583"/>
      <c r="X324" s="1583"/>
      <c r="Y324" s="1583"/>
      <c r="Z324" s="1583"/>
      <c r="AA324" s="1603" t="s">
        <v>306</v>
      </c>
      <c r="AB324" s="1583"/>
      <c r="AC324" s="1583"/>
      <c r="AD324" s="1583"/>
      <c r="AE324" s="1583"/>
      <c r="AF324" s="1603" t="s">
        <v>307</v>
      </c>
      <c r="AG324" s="1583"/>
      <c r="AH324" s="1583"/>
      <c r="AI324" s="317" t="s">
        <v>86</v>
      </c>
      <c r="AJ324" s="1604" t="s">
        <v>308</v>
      </c>
      <c r="AK324" s="1583"/>
      <c r="AL324" s="1583"/>
      <c r="AM324" s="1583"/>
      <c r="AN324" s="1583"/>
      <c r="AO324" s="1583"/>
      <c r="AP324" s="318">
        <v>6846500000</v>
      </c>
      <c r="AQ324" s="318">
        <v>2002413000</v>
      </c>
      <c r="AR324" s="318">
        <v>18315465</v>
      </c>
      <c r="AS324" s="319">
        <v>0</v>
      </c>
      <c r="AT324" s="318">
        <v>3087960512.1900001</v>
      </c>
      <c r="AU324" s="318">
        <v>-1085547512.1900001</v>
      </c>
      <c r="AV324" s="318">
        <v>1869220381.6099999</v>
      </c>
      <c r="AW324" s="318">
        <v>1218740130.5799999</v>
      </c>
      <c r="AX324" s="318">
        <v>1118365000.6099999</v>
      </c>
      <c r="AY324" s="318">
        <v>750855381</v>
      </c>
      <c r="AZ324" s="318">
        <v>1118365000.6099999</v>
      </c>
      <c r="BA324" s="319">
        <v>0</v>
      </c>
      <c r="BB324" s="319">
        <v>0</v>
      </c>
    </row>
    <row r="325" spans="1:54" x14ac:dyDescent="0.25">
      <c r="A325" s="1608" t="s">
        <v>120</v>
      </c>
      <c r="B325" s="1583"/>
      <c r="C325" s="1608" t="s">
        <v>370</v>
      </c>
      <c r="D325" s="1583"/>
      <c r="E325" s="1608" t="s">
        <v>357</v>
      </c>
      <c r="F325" s="1583"/>
      <c r="G325" s="1608" t="s">
        <v>315</v>
      </c>
      <c r="H325" s="1583"/>
      <c r="I325" s="1608" t="s">
        <v>313</v>
      </c>
      <c r="J325" s="1583"/>
      <c r="K325" s="1583"/>
      <c r="L325" s="1608" t="s">
        <v>322</v>
      </c>
      <c r="M325" s="1583"/>
      <c r="N325" s="1583"/>
      <c r="O325" s="1608" t="s">
        <v>101</v>
      </c>
      <c r="P325" s="1583"/>
      <c r="Q325" s="1608" t="s">
        <v>269</v>
      </c>
      <c r="R325" s="1583"/>
      <c r="S325" s="1609" t="s">
        <v>363</v>
      </c>
      <c r="T325" s="1583"/>
      <c r="U325" s="1583"/>
      <c r="V325" s="1583"/>
      <c r="W325" s="1583"/>
      <c r="X325" s="1583"/>
      <c r="Y325" s="1583"/>
      <c r="Z325" s="1583"/>
      <c r="AA325" s="1608" t="s">
        <v>306</v>
      </c>
      <c r="AB325" s="1583"/>
      <c r="AC325" s="1583"/>
      <c r="AD325" s="1583"/>
      <c r="AE325" s="1583"/>
      <c r="AF325" s="1608" t="s">
        <v>307</v>
      </c>
      <c r="AG325" s="1583"/>
      <c r="AH325" s="1583"/>
      <c r="AI325" s="320" t="s">
        <v>86</v>
      </c>
      <c r="AJ325" s="1610" t="s">
        <v>308</v>
      </c>
      <c r="AK325" s="1583"/>
      <c r="AL325" s="1583"/>
      <c r="AM325" s="1583"/>
      <c r="AN325" s="1583"/>
      <c r="AO325" s="1583"/>
      <c r="AP325" s="321">
        <v>3940992000</v>
      </c>
      <c r="AQ325" s="322">
        <v>0</v>
      </c>
      <c r="AR325" s="321">
        <v>270465</v>
      </c>
      <c r="AS325" s="322">
        <v>0</v>
      </c>
      <c r="AT325" s="321">
        <v>1153627212.1900001</v>
      </c>
      <c r="AU325" s="321">
        <v>-1153627212.1900001</v>
      </c>
      <c r="AV325" s="321">
        <v>1448124581.6099999</v>
      </c>
      <c r="AW325" s="321">
        <v>-294497369.42000002</v>
      </c>
      <c r="AX325" s="321">
        <v>1110506700.6099999</v>
      </c>
      <c r="AY325" s="321">
        <v>337617881</v>
      </c>
      <c r="AZ325" s="321">
        <v>1110506700.6099999</v>
      </c>
      <c r="BA325" s="322">
        <v>0</v>
      </c>
      <c r="BB325" s="322">
        <v>0</v>
      </c>
    </row>
    <row r="326" spans="1:54" ht="16.5" customHeight="1" x14ac:dyDescent="0.25">
      <c r="A326" s="1608" t="s">
        <v>120</v>
      </c>
      <c r="B326" s="1583"/>
      <c r="C326" s="1608" t="s">
        <v>370</v>
      </c>
      <c r="D326" s="1583"/>
      <c r="E326" s="1608" t="s">
        <v>357</v>
      </c>
      <c r="F326" s="1583"/>
      <c r="G326" s="1608" t="s">
        <v>315</v>
      </c>
      <c r="H326" s="1583"/>
      <c r="I326" s="1608" t="s">
        <v>313</v>
      </c>
      <c r="J326" s="1583"/>
      <c r="K326" s="1583"/>
      <c r="L326" s="1608" t="s">
        <v>322</v>
      </c>
      <c r="M326" s="1583"/>
      <c r="N326" s="1583"/>
      <c r="O326" s="1608" t="s">
        <v>336</v>
      </c>
      <c r="P326" s="1583"/>
      <c r="Q326" s="1608" t="s">
        <v>269</v>
      </c>
      <c r="R326" s="1583"/>
      <c r="S326" s="1609" t="s">
        <v>759</v>
      </c>
      <c r="T326" s="1583"/>
      <c r="U326" s="1583"/>
      <c r="V326" s="1583"/>
      <c r="W326" s="1583"/>
      <c r="X326" s="1583"/>
      <c r="Y326" s="1583"/>
      <c r="Z326" s="1583"/>
      <c r="AA326" s="1608" t="s">
        <v>306</v>
      </c>
      <c r="AB326" s="1583"/>
      <c r="AC326" s="1583"/>
      <c r="AD326" s="1583"/>
      <c r="AE326" s="1583"/>
      <c r="AF326" s="1608" t="s">
        <v>307</v>
      </c>
      <c r="AG326" s="1583"/>
      <c r="AH326" s="1583"/>
      <c r="AI326" s="320" t="s">
        <v>86</v>
      </c>
      <c r="AJ326" s="1610" t="s">
        <v>308</v>
      </c>
      <c r="AK326" s="1583"/>
      <c r="AL326" s="1583"/>
      <c r="AM326" s="1583"/>
      <c r="AN326" s="1583"/>
      <c r="AO326" s="1583"/>
      <c r="AP326" s="321">
        <v>2878508000</v>
      </c>
      <c r="AQ326" s="321">
        <v>1993413000</v>
      </c>
      <c r="AR326" s="321">
        <v>45000</v>
      </c>
      <c r="AS326" s="322">
        <v>0</v>
      </c>
      <c r="AT326" s="321">
        <v>1926475000</v>
      </c>
      <c r="AU326" s="321">
        <v>66938000</v>
      </c>
      <c r="AV326" s="321">
        <v>413237500</v>
      </c>
      <c r="AW326" s="321">
        <v>1513237500</v>
      </c>
      <c r="AX326" s="322">
        <v>0</v>
      </c>
      <c r="AY326" s="321">
        <v>413237500</v>
      </c>
      <c r="AZ326" s="322">
        <v>0</v>
      </c>
      <c r="BA326" s="322">
        <v>0</v>
      </c>
      <c r="BB326" s="322">
        <v>0</v>
      </c>
    </row>
    <row r="327" spans="1:54" ht="15" customHeight="1" x14ac:dyDescent="0.25">
      <c r="A327" s="1608" t="s">
        <v>120</v>
      </c>
      <c r="B327" s="1583"/>
      <c r="C327" s="1608" t="s">
        <v>370</v>
      </c>
      <c r="D327" s="1583"/>
      <c r="E327" s="1608" t="s">
        <v>357</v>
      </c>
      <c r="F327" s="1583"/>
      <c r="G327" s="1608" t="s">
        <v>315</v>
      </c>
      <c r="H327" s="1583"/>
      <c r="I327" s="1608" t="s">
        <v>313</v>
      </c>
      <c r="J327" s="1583"/>
      <c r="K327" s="1583"/>
      <c r="L327" s="1608" t="s">
        <v>322</v>
      </c>
      <c r="M327" s="1583"/>
      <c r="N327" s="1583"/>
      <c r="O327" s="1608" t="s">
        <v>319</v>
      </c>
      <c r="P327" s="1583"/>
      <c r="Q327" s="1608" t="s">
        <v>269</v>
      </c>
      <c r="R327" s="1583"/>
      <c r="S327" s="1609" t="s">
        <v>66</v>
      </c>
      <c r="T327" s="1583"/>
      <c r="U327" s="1583"/>
      <c r="V327" s="1583"/>
      <c r="W327" s="1583"/>
      <c r="X327" s="1583"/>
      <c r="Y327" s="1583"/>
      <c r="Z327" s="1583"/>
      <c r="AA327" s="1608" t="s">
        <v>306</v>
      </c>
      <c r="AB327" s="1583"/>
      <c r="AC327" s="1583"/>
      <c r="AD327" s="1583"/>
      <c r="AE327" s="1583"/>
      <c r="AF327" s="1608" t="s">
        <v>307</v>
      </c>
      <c r="AG327" s="1583"/>
      <c r="AH327" s="1583"/>
      <c r="AI327" s="320" t="s">
        <v>86</v>
      </c>
      <c r="AJ327" s="1610" t="s">
        <v>308</v>
      </c>
      <c r="AK327" s="1583"/>
      <c r="AL327" s="1583"/>
      <c r="AM327" s="1583"/>
      <c r="AN327" s="1583"/>
      <c r="AO327" s="1583"/>
      <c r="AP327" s="321">
        <v>27000000</v>
      </c>
      <c r="AQ327" s="321">
        <v>9000000</v>
      </c>
      <c r="AR327" s="321">
        <v>18000000</v>
      </c>
      <c r="AS327" s="322">
        <v>0</v>
      </c>
      <c r="AT327" s="321">
        <v>7858300</v>
      </c>
      <c r="AU327" s="321">
        <v>1141700</v>
      </c>
      <c r="AV327" s="321">
        <v>7858300</v>
      </c>
      <c r="AW327" s="322">
        <v>0</v>
      </c>
      <c r="AX327" s="321">
        <v>7858300</v>
      </c>
      <c r="AY327" s="322">
        <v>0</v>
      </c>
      <c r="AZ327" s="321">
        <v>7858300</v>
      </c>
      <c r="BA327" s="322">
        <v>0</v>
      </c>
      <c r="BB327" s="322">
        <v>0</v>
      </c>
    </row>
    <row r="328" spans="1:54" x14ac:dyDescent="0.25">
      <c r="A328" s="1603" t="s">
        <v>120</v>
      </c>
      <c r="B328" s="1583"/>
      <c r="C328" s="1603" t="s">
        <v>370</v>
      </c>
      <c r="D328" s="1583"/>
      <c r="E328" s="1603" t="s">
        <v>357</v>
      </c>
      <c r="F328" s="1583"/>
      <c r="G328" s="1603" t="s">
        <v>322</v>
      </c>
      <c r="H328" s="1583"/>
      <c r="I328" s="1603" t="s">
        <v>313</v>
      </c>
      <c r="J328" s="1583"/>
      <c r="K328" s="1583"/>
      <c r="L328" s="1603" t="s">
        <v>269</v>
      </c>
      <c r="M328" s="1583"/>
      <c r="N328" s="1583"/>
      <c r="O328" s="1603" t="s">
        <v>269</v>
      </c>
      <c r="P328" s="1583"/>
      <c r="Q328" s="1603" t="s">
        <v>269</v>
      </c>
      <c r="R328" s="1583"/>
      <c r="S328" s="1605" t="s">
        <v>760</v>
      </c>
      <c r="T328" s="1583"/>
      <c r="U328" s="1583"/>
      <c r="V328" s="1583"/>
      <c r="W328" s="1583"/>
      <c r="X328" s="1583"/>
      <c r="Y328" s="1583"/>
      <c r="Z328" s="1583"/>
      <c r="AA328" s="1603" t="s">
        <v>306</v>
      </c>
      <c r="AB328" s="1583"/>
      <c r="AC328" s="1583"/>
      <c r="AD328" s="1583"/>
      <c r="AE328" s="1583"/>
      <c r="AF328" s="1603" t="s">
        <v>307</v>
      </c>
      <c r="AG328" s="1583"/>
      <c r="AH328" s="1583"/>
      <c r="AI328" s="317" t="s">
        <v>86</v>
      </c>
      <c r="AJ328" s="1604" t="s">
        <v>308</v>
      </c>
      <c r="AK328" s="1583"/>
      <c r="AL328" s="1583"/>
      <c r="AM328" s="1583"/>
      <c r="AN328" s="1583"/>
      <c r="AO328" s="1583"/>
      <c r="AP328" s="319">
        <v>0</v>
      </c>
      <c r="AQ328" s="319">
        <v>0</v>
      </c>
      <c r="AR328" s="319">
        <v>0</v>
      </c>
      <c r="AS328" s="319">
        <v>0</v>
      </c>
      <c r="AT328" s="319">
        <v>0</v>
      </c>
      <c r="AU328" s="319">
        <v>0</v>
      </c>
      <c r="AV328" s="319">
        <v>0</v>
      </c>
      <c r="AW328" s="319">
        <v>0</v>
      </c>
      <c r="AX328" s="319">
        <v>0</v>
      </c>
      <c r="AY328" s="319">
        <v>0</v>
      </c>
      <c r="AZ328" s="319">
        <v>0</v>
      </c>
      <c r="BA328" s="319">
        <v>0</v>
      </c>
      <c r="BB328" s="319">
        <v>0</v>
      </c>
    </row>
    <row r="329" spans="1:54" x14ac:dyDescent="0.25">
      <c r="A329" s="1603" t="s">
        <v>120</v>
      </c>
      <c r="B329" s="1583"/>
      <c r="C329" s="1603" t="s">
        <v>370</v>
      </c>
      <c r="D329" s="1583"/>
      <c r="E329" s="1603" t="s">
        <v>357</v>
      </c>
      <c r="F329" s="1583"/>
      <c r="G329" s="1603" t="s">
        <v>322</v>
      </c>
      <c r="H329" s="1583"/>
      <c r="I329" s="1603" t="s">
        <v>269</v>
      </c>
      <c r="J329" s="1583"/>
      <c r="K329" s="1583"/>
      <c r="L329" s="1603" t="s">
        <v>269</v>
      </c>
      <c r="M329" s="1583"/>
      <c r="N329" s="1583"/>
      <c r="O329" s="1603" t="s">
        <v>269</v>
      </c>
      <c r="P329" s="1583"/>
      <c r="Q329" s="1603" t="s">
        <v>269</v>
      </c>
      <c r="R329" s="1583"/>
      <c r="S329" s="1605" t="s">
        <v>760</v>
      </c>
      <c r="T329" s="1583"/>
      <c r="U329" s="1583"/>
      <c r="V329" s="1583"/>
      <c r="W329" s="1583"/>
      <c r="X329" s="1583"/>
      <c r="Y329" s="1583"/>
      <c r="Z329" s="1583"/>
      <c r="AA329" s="1603" t="s">
        <v>306</v>
      </c>
      <c r="AB329" s="1583"/>
      <c r="AC329" s="1583"/>
      <c r="AD329" s="1583"/>
      <c r="AE329" s="1583"/>
      <c r="AF329" s="1603" t="s">
        <v>307</v>
      </c>
      <c r="AG329" s="1583"/>
      <c r="AH329" s="1583"/>
      <c r="AI329" s="317" t="s">
        <v>86</v>
      </c>
      <c r="AJ329" s="1604" t="s">
        <v>308</v>
      </c>
      <c r="AK329" s="1583"/>
      <c r="AL329" s="1583"/>
      <c r="AM329" s="1583"/>
      <c r="AN329" s="1583"/>
      <c r="AO329" s="1583"/>
      <c r="AP329" s="319">
        <v>0</v>
      </c>
      <c r="AQ329" s="319">
        <v>0</v>
      </c>
      <c r="AR329" s="319">
        <v>0</v>
      </c>
      <c r="AS329" s="319">
        <v>0</v>
      </c>
      <c r="AT329" s="319">
        <v>0</v>
      </c>
      <c r="AU329" s="319">
        <v>0</v>
      </c>
      <c r="AV329" s="319">
        <v>0</v>
      </c>
      <c r="AW329" s="319">
        <v>0</v>
      </c>
      <c r="AX329" s="319">
        <v>0</v>
      </c>
      <c r="AY329" s="319">
        <v>0</v>
      </c>
      <c r="AZ329" s="319">
        <v>0</v>
      </c>
      <c r="BA329" s="319">
        <v>0</v>
      </c>
      <c r="BB329" s="319">
        <v>0</v>
      </c>
    </row>
    <row r="330" spans="1:54" x14ac:dyDescent="0.25">
      <c r="A330" s="1603" t="s">
        <v>120</v>
      </c>
      <c r="B330" s="1583"/>
      <c r="C330" s="1603" t="s">
        <v>370</v>
      </c>
      <c r="D330" s="1583"/>
      <c r="E330" s="1603" t="s">
        <v>357</v>
      </c>
      <c r="F330" s="1583"/>
      <c r="G330" s="1603" t="s">
        <v>322</v>
      </c>
      <c r="H330" s="1583"/>
      <c r="I330" s="1603" t="s">
        <v>313</v>
      </c>
      <c r="J330" s="1583"/>
      <c r="K330" s="1583"/>
      <c r="L330" s="1603" t="s">
        <v>322</v>
      </c>
      <c r="M330" s="1583"/>
      <c r="N330" s="1583"/>
      <c r="O330" s="1603" t="s">
        <v>269</v>
      </c>
      <c r="P330" s="1583"/>
      <c r="Q330" s="1603" t="s">
        <v>269</v>
      </c>
      <c r="R330" s="1583"/>
      <c r="S330" s="1605" t="s">
        <v>756</v>
      </c>
      <c r="T330" s="1583"/>
      <c r="U330" s="1583"/>
      <c r="V330" s="1583"/>
      <c r="W330" s="1583"/>
      <c r="X330" s="1583"/>
      <c r="Y330" s="1583"/>
      <c r="Z330" s="1583"/>
      <c r="AA330" s="1603" t="s">
        <v>306</v>
      </c>
      <c r="AB330" s="1583"/>
      <c r="AC330" s="1583"/>
      <c r="AD330" s="1583"/>
      <c r="AE330" s="1583"/>
      <c r="AF330" s="1603" t="s">
        <v>307</v>
      </c>
      <c r="AG330" s="1583"/>
      <c r="AH330" s="1583"/>
      <c r="AI330" s="317" t="s">
        <v>86</v>
      </c>
      <c r="AJ330" s="1604" t="s">
        <v>308</v>
      </c>
      <c r="AK330" s="1583"/>
      <c r="AL330" s="1583"/>
      <c r="AM330" s="1583"/>
      <c r="AN330" s="1583"/>
      <c r="AO330" s="1583"/>
      <c r="AP330" s="319">
        <v>0</v>
      </c>
      <c r="AQ330" s="319">
        <v>0</v>
      </c>
      <c r="AR330" s="319">
        <v>0</v>
      </c>
      <c r="AS330" s="319">
        <v>0</v>
      </c>
      <c r="AT330" s="319">
        <v>0</v>
      </c>
      <c r="AU330" s="319">
        <v>0</v>
      </c>
      <c r="AV330" s="319">
        <v>0</v>
      </c>
      <c r="AW330" s="319">
        <v>0</v>
      </c>
      <c r="AX330" s="319">
        <v>0</v>
      </c>
      <c r="AY330" s="319">
        <v>0</v>
      </c>
      <c r="AZ330" s="319">
        <v>0</v>
      </c>
      <c r="BA330" s="319">
        <v>0</v>
      </c>
      <c r="BB330" s="319">
        <v>0</v>
      </c>
    </row>
    <row r="331" spans="1:54" ht="15" customHeight="1" x14ac:dyDescent="0.25">
      <c r="A331" s="1608" t="s">
        <v>120</v>
      </c>
      <c r="B331" s="1583"/>
      <c r="C331" s="1608" t="s">
        <v>370</v>
      </c>
      <c r="D331" s="1583"/>
      <c r="E331" s="1608" t="s">
        <v>357</v>
      </c>
      <c r="F331" s="1583"/>
      <c r="G331" s="1608" t="s">
        <v>322</v>
      </c>
      <c r="H331" s="1583"/>
      <c r="I331" s="1608" t="s">
        <v>313</v>
      </c>
      <c r="J331" s="1583"/>
      <c r="K331" s="1583"/>
      <c r="L331" s="1608" t="s">
        <v>322</v>
      </c>
      <c r="M331" s="1583"/>
      <c r="N331" s="1583"/>
      <c r="O331" s="1608" t="s">
        <v>101</v>
      </c>
      <c r="P331" s="1583"/>
      <c r="Q331" s="1608" t="s">
        <v>269</v>
      </c>
      <c r="R331" s="1583"/>
      <c r="S331" s="1609" t="s">
        <v>761</v>
      </c>
      <c r="T331" s="1583"/>
      <c r="U331" s="1583"/>
      <c r="V331" s="1583"/>
      <c r="W331" s="1583"/>
      <c r="X331" s="1583"/>
      <c r="Y331" s="1583"/>
      <c r="Z331" s="1583"/>
      <c r="AA331" s="1608" t="s">
        <v>306</v>
      </c>
      <c r="AB331" s="1583"/>
      <c r="AC331" s="1583"/>
      <c r="AD331" s="1583"/>
      <c r="AE331" s="1583"/>
      <c r="AF331" s="1608" t="s">
        <v>307</v>
      </c>
      <c r="AG331" s="1583"/>
      <c r="AH331" s="1583"/>
      <c r="AI331" s="320" t="s">
        <v>86</v>
      </c>
      <c r="AJ331" s="1610" t="s">
        <v>308</v>
      </c>
      <c r="AK331" s="1583"/>
      <c r="AL331" s="1583"/>
      <c r="AM331" s="1583"/>
      <c r="AN331" s="1583"/>
      <c r="AO331" s="1583"/>
      <c r="AP331" s="322">
        <v>0</v>
      </c>
      <c r="AQ331" s="322">
        <v>0</v>
      </c>
      <c r="AR331" s="322">
        <v>0</v>
      </c>
      <c r="AS331" s="322">
        <v>0</v>
      </c>
      <c r="AT331" s="322">
        <v>0</v>
      </c>
      <c r="AU331" s="322">
        <v>0</v>
      </c>
      <c r="AV331" s="322">
        <v>0</v>
      </c>
      <c r="AW331" s="322">
        <v>0</v>
      </c>
      <c r="AX331" s="322">
        <v>0</v>
      </c>
      <c r="AY331" s="322">
        <v>0</v>
      </c>
      <c r="AZ331" s="322">
        <v>0</v>
      </c>
      <c r="BA331" s="322">
        <v>0</v>
      </c>
      <c r="BB331" s="322">
        <v>0</v>
      </c>
    </row>
    <row r="332" spans="1:54" ht="15" customHeight="1" x14ac:dyDescent="0.25">
      <c r="A332" s="1603" t="s">
        <v>120</v>
      </c>
      <c r="B332" s="1583"/>
      <c r="C332" s="1603" t="s">
        <v>370</v>
      </c>
      <c r="D332" s="1583"/>
      <c r="E332" s="1603" t="s">
        <v>357</v>
      </c>
      <c r="F332" s="1583"/>
      <c r="G332" s="1603" t="s">
        <v>316</v>
      </c>
      <c r="H332" s="1583"/>
      <c r="I332" s="1603" t="s">
        <v>313</v>
      </c>
      <c r="J332" s="1583"/>
      <c r="K332" s="1583"/>
      <c r="L332" s="1603"/>
      <c r="M332" s="1583"/>
      <c r="N332" s="1583"/>
      <c r="O332" s="1603"/>
      <c r="P332" s="1583"/>
      <c r="Q332" s="1603"/>
      <c r="R332" s="1583"/>
      <c r="S332" s="1605" t="s">
        <v>682</v>
      </c>
      <c r="T332" s="1583"/>
      <c r="U332" s="1583"/>
      <c r="V332" s="1583"/>
      <c r="W332" s="1583"/>
      <c r="X332" s="1583"/>
      <c r="Y332" s="1583"/>
      <c r="Z332" s="1583"/>
      <c r="AA332" s="1603" t="s">
        <v>306</v>
      </c>
      <c r="AB332" s="1583"/>
      <c r="AC332" s="1583"/>
      <c r="AD332" s="1583"/>
      <c r="AE332" s="1583"/>
      <c r="AF332" s="1603" t="s">
        <v>307</v>
      </c>
      <c r="AG332" s="1583"/>
      <c r="AH332" s="1583"/>
      <c r="AI332" s="317" t="s">
        <v>86</v>
      </c>
      <c r="AJ332" s="1604" t="s">
        <v>308</v>
      </c>
      <c r="AK332" s="1583"/>
      <c r="AL332" s="1583"/>
      <c r="AM332" s="1583"/>
      <c r="AN332" s="1583"/>
      <c r="AO332" s="1583"/>
      <c r="AP332" s="318">
        <v>850000000</v>
      </c>
      <c r="AQ332" s="319">
        <v>0</v>
      </c>
      <c r="AR332" s="319">
        <v>0</v>
      </c>
      <c r="AS332" s="319">
        <v>0</v>
      </c>
      <c r="AT332" s="318">
        <v>649755976</v>
      </c>
      <c r="AU332" s="318">
        <v>-649755976</v>
      </c>
      <c r="AV332" s="318">
        <v>121497962</v>
      </c>
      <c r="AW332" s="318">
        <v>528258014</v>
      </c>
      <c r="AX332" s="318">
        <v>47377341</v>
      </c>
      <c r="AY332" s="318">
        <v>74120621</v>
      </c>
      <c r="AZ332" s="318">
        <v>47377341</v>
      </c>
      <c r="BA332" s="319">
        <v>0</v>
      </c>
      <c r="BB332" s="319">
        <v>0</v>
      </c>
    </row>
    <row r="333" spans="1:54" ht="15" customHeight="1" x14ac:dyDescent="0.25">
      <c r="A333" s="1603" t="s">
        <v>120</v>
      </c>
      <c r="B333" s="1583"/>
      <c r="C333" s="1603" t="s">
        <v>370</v>
      </c>
      <c r="D333" s="1583"/>
      <c r="E333" s="1603" t="s">
        <v>357</v>
      </c>
      <c r="F333" s="1583"/>
      <c r="G333" s="1603" t="s">
        <v>316</v>
      </c>
      <c r="H333" s="1583"/>
      <c r="I333" s="1603" t="s">
        <v>269</v>
      </c>
      <c r="J333" s="1583"/>
      <c r="K333" s="1583"/>
      <c r="L333" s="1603" t="s">
        <v>269</v>
      </c>
      <c r="M333" s="1583"/>
      <c r="N333" s="1583"/>
      <c r="O333" s="1603" t="s">
        <v>269</v>
      </c>
      <c r="P333" s="1583"/>
      <c r="Q333" s="1603" t="s">
        <v>269</v>
      </c>
      <c r="R333" s="1583"/>
      <c r="S333" s="1605" t="s">
        <v>682</v>
      </c>
      <c r="T333" s="1583"/>
      <c r="U333" s="1583"/>
      <c r="V333" s="1583"/>
      <c r="W333" s="1583"/>
      <c r="X333" s="1583"/>
      <c r="Y333" s="1583"/>
      <c r="Z333" s="1583"/>
      <c r="AA333" s="1603" t="s">
        <v>306</v>
      </c>
      <c r="AB333" s="1583"/>
      <c r="AC333" s="1583"/>
      <c r="AD333" s="1583"/>
      <c r="AE333" s="1583"/>
      <c r="AF333" s="1603" t="s">
        <v>307</v>
      </c>
      <c r="AG333" s="1583"/>
      <c r="AH333" s="1583"/>
      <c r="AI333" s="317" t="s">
        <v>86</v>
      </c>
      <c r="AJ333" s="1604" t="s">
        <v>308</v>
      </c>
      <c r="AK333" s="1583"/>
      <c r="AL333" s="1583"/>
      <c r="AM333" s="1583"/>
      <c r="AN333" s="1583"/>
      <c r="AO333" s="1583"/>
      <c r="AP333" s="318">
        <v>850000000</v>
      </c>
      <c r="AQ333" s="319">
        <v>0</v>
      </c>
      <c r="AR333" s="319">
        <v>0</v>
      </c>
      <c r="AS333" s="319">
        <v>0</v>
      </c>
      <c r="AT333" s="318">
        <v>649755976</v>
      </c>
      <c r="AU333" s="318">
        <v>-649755976</v>
      </c>
      <c r="AV333" s="318">
        <v>121497962</v>
      </c>
      <c r="AW333" s="318">
        <v>528258014</v>
      </c>
      <c r="AX333" s="318">
        <v>47377341</v>
      </c>
      <c r="AY333" s="318">
        <v>74120621</v>
      </c>
      <c r="AZ333" s="318">
        <v>47377341</v>
      </c>
      <c r="BA333" s="319">
        <v>0</v>
      </c>
      <c r="BB333" s="319">
        <v>0</v>
      </c>
    </row>
    <row r="334" spans="1:54" ht="15" customHeight="1" x14ac:dyDescent="0.25">
      <c r="A334" s="1603" t="s">
        <v>120</v>
      </c>
      <c r="B334" s="1583"/>
      <c r="C334" s="1603" t="s">
        <v>370</v>
      </c>
      <c r="D334" s="1583"/>
      <c r="E334" s="1603" t="s">
        <v>357</v>
      </c>
      <c r="F334" s="1583"/>
      <c r="G334" s="1603" t="s">
        <v>316</v>
      </c>
      <c r="H334" s="1583"/>
      <c r="I334" s="1603" t="s">
        <v>313</v>
      </c>
      <c r="J334" s="1583"/>
      <c r="K334" s="1583"/>
      <c r="L334" s="1603" t="s">
        <v>315</v>
      </c>
      <c r="M334" s="1583"/>
      <c r="N334" s="1583"/>
      <c r="O334" s="1603"/>
      <c r="P334" s="1583"/>
      <c r="Q334" s="1603"/>
      <c r="R334" s="1583"/>
      <c r="S334" s="1605" t="s">
        <v>359</v>
      </c>
      <c r="T334" s="1583"/>
      <c r="U334" s="1583"/>
      <c r="V334" s="1583"/>
      <c r="W334" s="1583"/>
      <c r="X334" s="1583"/>
      <c r="Y334" s="1583"/>
      <c r="Z334" s="1583"/>
      <c r="AA334" s="1603" t="s">
        <v>306</v>
      </c>
      <c r="AB334" s="1583"/>
      <c r="AC334" s="1583"/>
      <c r="AD334" s="1583"/>
      <c r="AE334" s="1583"/>
      <c r="AF334" s="1603" t="s">
        <v>307</v>
      </c>
      <c r="AG334" s="1583"/>
      <c r="AH334" s="1583"/>
      <c r="AI334" s="317" t="s">
        <v>86</v>
      </c>
      <c r="AJ334" s="1604" t="s">
        <v>308</v>
      </c>
      <c r="AK334" s="1583"/>
      <c r="AL334" s="1583"/>
      <c r="AM334" s="1583"/>
      <c r="AN334" s="1583"/>
      <c r="AO334" s="1583"/>
      <c r="AP334" s="318">
        <v>350000000</v>
      </c>
      <c r="AQ334" s="319">
        <v>0</v>
      </c>
      <c r="AR334" s="319">
        <v>0</v>
      </c>
      <c r="AS334" s="319">
        <v>0</v>
      </c>
      <c r="AT334" s="318">
        <v>162331976</v>
      </c>
      <c r="AU334" s="318">
        <v>-162331976</v>
      </c>
      <c r="AV334" s="318">
        <v>121497962</v>
      </c>
      <c r="AW334" s="318">
        <v>40834014</v>
      </c>
      <c r="AX334" s="318">
        <v>47377341</v>
      </c>
      <c r="AY334" s="318">
        <v>74120621</v>
      </c>
      <c r="AZ334" s="318">
        <v>47377341</v>
      </c>
      <c r="BA334" s="319">
        <v>0</v>
      </c>
      <c r="BB334" s="319">
        <v>0</v>
      </c>
    </row>
    <row r="335" spans="1:54" x14ac:dyDescent="0.25">
      <c r="A335" s="1608" t="s">
        <v>120</v>
      </c>
      <c r="B335" s="1583"/>
      <c r="C335" s="1608" t="s">
        <v>370</v>
      </c>
      <c r="D335" s="1583"/>
      <c r="E335" s="1608" t="s">
        <v>357</v>
      </c>
      <c r="F335" s="1583"/>
      <c r="G335" s="1608" t="s">
        <v>316</v>
      </c>
      <c r="H335" s="1583"/>
      <c r="I335" s="1608" t="s">
        <v>313</v>
      </c>
      <c r="J335" s="1583"/>
      <c r="K335" s="1583"/>
      <c r="L335" s="1608" t="s">
        <v>315</v>
      </c>
      <c r="M335" s="1583"/>
      <c r="N335" s="1583"/>
      <c r="O335" s="1608" t="s">
        <v>312</v>
      </c>
      <c r="P335" s="1583"/>
      <c r="Q335" s="1608"/>
      <c r="R335" s="1583"/>
      <c r="S335" s="1609" t="s">
        <v>365</v>
      </c>
      <c r="T335" s="1583"/>
      <c r="U335" s="1583"/>
      <c r="V335" s="1583"/>
      <c r="W335" s="1583"/>
      <c r="X335" s="1583"/>
      <c r="Y335" s="1583"/>
      <c r="Z335" s="1583"/>
      <c r="AA335" s="1608" t="s">
        <v>306</v>
      </c>
      <c r="AB335" s="1583"/>
      <c r="AC335" s="1583"/>
      <c r="AD335" s="1583"/>
      <c r="AE335" s="1583"/>
      <c r="AF335" s="1608" t="s">
        <v>307</v>
      </c>
      <c r="AG335" s="1583"/>
      <c r="AH335" s="1583"/>
      <c r="AI335" s="320" t="s">
        <v>86</v>
      </c>
      <c r="AJ335" s="1610" t="s">
        <v>308</v>
      </c>
      <c r="AK335" s="1583"/>
      <c r="AL335" s="1583"/>
      <c r="AM335" s="1583"/>
      <c r="AN335" s="1583"/>
      <c r="AO335" s="1583"/>
      <c r="AP335" s="321">
        <v>120000000</v>
      </c>
      <c r="AQ335" s="322">
        <v>0</v>
      </c>
      <c r="AR335" s="322">
        <v>0</v>
      </c>
      <c r="AS335" s="322">
        <v>0</v>
      </c>
      <c r="AT335" s="322">
        <v>0</v>
      </c>
      <c r="AU335" s="322">
        <v>0</v>
      </c>
      <c r="AV335" s="321">
        <v>47400000</v>
      </c>
      <c r="AW335" s="321">
        <v>-47400000</v>
      </c>
      <c r="AX335" s="321">
        <v>25700000</v>
      </c>
      <c r="AY335" s="321">
        <v>21700000</v>
      </c>
      <c r="AZ335" s="321">
        <v>25700000</v>
      </c>
      <c r="BA335" s="322">
        <v>0</v>
      </c>
      <c r="BB335" s="322">
        <v>0</v>
      </c>
    </row>
    <row r="336" spans="1:54" x14ac:dyDescent="0.25">
      <c r="A336" s="1608" t="s">
        <v>120</v>
      </c>
      <c r="B336" s="1583"/>
      <c r="C336" s="1608" t="s">
        <v>370</v>
      </c>
      <c r="D336" s="1583"/>
      <c r="E336" s="1608" t="s">
        <v>357</v>
      </c>
      <c r="F336" s="1583"/>
      <c r="G336" s="1608" t="s">
        <v>316</v>
      </c>
      <c r="H336" s="1583"/>
      <c r="I336" s="1608" t="s">
        <v>313</v>
      </c>
      <c r="J336" s="1583"/>
      <c r="K336" s="1583"/>
      <c r="L336" s="1608" t="s">
        <v>315</v>
      </c>
      <c r="M336" s="1583"/>
      <c r="N336" s="1583"/>
      <c r="O336" s="1608" t="s">
        <v>322</v>
      </c>
      <c r="P336" s="1583"/>
      <c r="Q336" s="1608"/>
      <c r="R336" s="1583"/>
      <c r="S336" s="1609" t="s">
        <v>361</v>
      </c>
      <c r="T336" s="1583"/>
      <c r="U336" s="1583"/>
      <c r="V336" s="1583"/>
      <c r="W336" s="1583"/>
      <c r="X336" s="1583"/>
      <c r="Y336" s="1583"/>
      <c r="Z336" s="1583"/>
      <c r="AA336" s="1608" t="s">
        <v>306</v>
      </c>
      <c r="AB336" s="1583"/>
      <c r="AC336" s="1583"/>
      <c r="AD336" s="1583"/>
      <c r="AE336" s="1583"/>
      <c r="AF336" s="1608" t="s">
        <v>307</v>
      </c>
      <c r="AG336" s="1583"/>
      <c r="AH336" s="1583"/>
      <c r="AI336" s="320" t="s">
        <v>86</v>
      </c>
      <c r="AJ336" s="1610" t="s">
        <v>308</v>
      </c>
      <c r="AK336" s="1583"/>
      <c r="AL336" s="1583"/>
      <c r="AM336" s="1583"/>
      <c r="AN336" s="1583"/>
      <c r="AO336" s="1583"/>
      <c r="AP336" s="321">
        <v>45000000</v>
      </c>
      <c r="AQ336" s="322">
        <v>0</v>
      </c>
      <c r="AR336" s="322">
        <v>0</v>
      </c>
      <c r="AS336" s="322">
        <v>0</v>
      </c>
      <c r="AT336" s="321">
        <v>35000000</v>
      </c>
      <c r="AU336" s="321">
        <v>-35000000</v>
      </c>
      <c r="AV336" s="321">
        <v>32789657</v>
      </c>
      <c r="AW336" s="321">
        <v>2210343</v>
      </c>
      <c r="AX336" s="322">
        <v>0</v>
      </c>
      <c r="AY336" s="321">
        <v>32789657</v>
      </c>
      <c r="AZ336" s="322">
        <v>0</v>
      </c>
      <c r="BA336" s="322">
        <v>0</v>
      </c>
      <c r="BB336" s="322">
        <v>0</v>
      </c>
    </row>
    <row r="337" spans="1:54" x14ac:dyDescent="0.25">
      <c r="A337" s="1608" t="s">
        <v>120</v>
      </c>
      <c r="B337" s="1583"/>
      <c r="C337" s="1608" t="s">
        <v>370</v>
      </c>
      <c r="D337" s="1583"/>
      <c r="E337" s="1608" t="s">
        <v>357</v>
      </c>
      <c r="F337" s="1583"/>
      <c r="G337" s="1608" t="s">
        <v>316</v>
      </c>
      <c r="H337" s="1583"/>
      <c r="I337" s="1608" t="s">
        <v>313</v>
      </c>
      <c r="J337" s="1583"/>
      <c r="K337" s="1583"/>
      <c r="L337" s="1608" t="s">
        <v>315</v>
      </c>
      <c r="M337" s="1583"/>
      <c r="N337" s="1583"/>
      <c r="O337" s="1608" t="s">
        <v>316</v>
      </c>
      <c r="P337" s="1583"/>
      <c r="Q337" s="1608"/>
      <c r="R337" s="1583"/>
      <c r="S337" s="1609" t="s">
        <v>105</v>
      </c>
      <c r="T337" s="1583"/>
      <c r="U337" s="1583"/>
      <c r="V337" s="1583"/>
      <c r="W337" s="1583"/>
      <c r="X337" s="1583"/>
      <c r="Y337" s="1583"/>
      <c r="Z337" s="1583"/>
      <c r="AA337" s="1608" t="s">
        <v>306</v>
      </c>
      <c r="AB337" s="1583"/>
      <c r="AC337" s="1583"/>
      <c r="AD337" s="1583"/>
      <c r="AE337" s="1583"/>
      <c r="AF337" s="1608" t="s">
        <v>307</v>
      </c>
      <c r="AG337" s="1583"/>
      <c r="AH337" s="1583"/>
      <c r="AI337" s="320" t="s">
        <v>86</v>
      </c>
      <c r="AJ337" s="1610" t="s">
        <v>308</v>
      </c>
      <c r="AK337" s="1583"/>
      <c r="AL337" s="1583"/>
      <c r="AM337" s="1583"/>
      <c r="AN337" s="1583"/>
      <c r="AO337" s="1583"/>
      <c r="AP337" s="321">
        <v>55000000</v>
      </c>
      <c r="AQ337" s="322">
        <v>0</v>
      </c>
      <c r="AR337" s="322">
        <v>0</v>
      </c>
      <c r="AS337" s="322">
        <v>0</v>
      </c>
      <c r="AT337" s="321">
        <v>43486976</v>
      </c>
      <c r="AU337" s="321">
        <v>-43486976</v>
      </c>
      <c r="AV337" s="321">
        <v>41308305</v>
      </c>
      <c r="AW337" s="321">
        <v>2178671</v>
      </c>
      <c r="AX337" s="321">
        <v>21677341</v>
      </c>
      <c r="AY337" s="321">
        <v>19630964</v>
      </c>
      <c r="AZ337" s="321">
        <v>21677341</v>
      </c>
      <c r="BA337" s="322">
        <v>0</v>
      </c>
      <c r="BB337" s="322">
        <v>0</v>
      </c>
    </row>
    <row r="338" spans="1:54" x14ac:dyDescent="0.25">
      <c r="A338" s="1608" t="s">
        <v>120</v>
      </c>
      <c r="B338" s="1583"/>
      <c r="C338" s="1608" t="s">
        <v>370</v>
      </c>
      <c r="D338" s="1583"/>
      <c r="E338" s="1608" t="s">
        <v>357</v>
      </c>
      <c r="F338" s="1583"/>
      <c r="G338" s="1608" t="s">
        <v>316</v>
      </c>
      <c r="H338" s="1583"/>
      <c r="I338" s="1608" t="s">
        <v>313</v>
      </c>
      <c r="J338" s="1583"/>
      <c r="K338" s="1583"/>
      <c r="L338" s="1608" t="s">
        <v>315</v>
      </c>
      <c r="M338" s="1583"/>
      <c r="N338" s="1583"/>
      <c r="O338" s="1608" t="s">
        <v>326</v>
      </c>
      <c r="P338" s="1583"/>
      <c r="Q338" s="1608"/>
      <c r="R338" s="1583"/>
      <c r="S338" s="1609" t="s">
        <v>368</v>
      </c>
      <c r="T338" s="1583"/>
      <c r="U338" s="1583"/>
      <c r="V338" s="1583"/>
      <c r="W338" s="1583"/>
      <c r="X338" s="1583"/>
      <c r="Y338" s="1583"/>
      <c r="Z338" s="1583"/>
      <c r="AA338" s="1608" t="s">
        <v>306</v>
      </c>
      <c r="AB338" s="1583"/>
      <c r="AC338" s="1583"/>
      <c r="AD338" s="1583"/>
      <c r="AE338" s="1583"/>
      <c r="AF338" s="1608" t="s">
        <v>307</v>
      </c>
      <c r="AG338" s="1583"/>
      <c r="AH338" s="1583"/>
      <c r="AI338" s="320" t="s">
        <v>86</v>
      </c>
      <c r="AJ338" s="1610" t="s">
        <v>308</v>
      </c>
      <c r="AK338" s="1583"/>
      <c r="AL338" s="1583"/>
      <c r="AM338" s="1583"/>
      <c r="AN338" s="1583"/>
      <c r="AO338" s="1583"/>
      <c r="AP338" s="321">
        <v>130000000</v>
      </c>
      <c r="AQ338" s="322">
        <v>0</v>
      </c>
      <c r="AR338" s="322">
        <v>0</v>
      </c>
      <c r="AS338" s="322">
        <v>0</v>
      </c>
      <c r="AT338" s="321">
        <v>83845000</v>
      </c>
      <c r="AU338" s="321">
        <v>-83845000</v>
      </c>
      <c r="AV338" s="322">
        <v>0</v>
      </c>
      <c r="AW338" s="321">
        <v>83845000</v>
      </c>
      <c r="AX338" s="322">
        <v>0</v>
      </c>
      <c r="AY338" s="322">
        <v>0</v>
      </c>
      <c r="AZ338" s="322">
        <v>0</v>
      </c>
      <c r="BA338" s="322">
        <v>0</v>
      </c>
      <c r="BB338" s="322">
        <v>0</v>
      </c>
    </row>
    <row r="339" spans="1:54" ht="15" customHeight="1" x14ac:dyDescent="0.25">
      <c r="A339" s="1603" t="s">
        <v>120</v>
      </c>
      <c r="B339" s="1583"/>
      <c r="C339" s="1603" t="s">
        <v>370</v>
      </c>
      <c r="D339" s="1583"/>
      <c r="E339" s="1603" t="s">
        <v>357</v>
      </c>
      <c r="F339" s="1583"/>
      <c r="G339" s="1603" t="s">
        <v>316</v>
      </c>
      <c r="H339" s="1583"/>
      <c r="I339" s="1603" t="s">
        <v>313</v>
      </c>
      <c r="J339" s="1583"/>
      <c r="K339" s="1583"/>
      <c r="L339" s="1603" t="s">
        <v>322</v>
      </c>
      <c r="M339" s="1583"/>
      <c r="N339" s="1583"/>
      <c r="O339" s="1603"/>
      <c r="P339" s="1583"/>
      <c r="Q339" s="1603"/>
      <c r="R339" s="1583"/>
      <c r="S339" s="1605" t="s">
        <v>456</v>
      </c>
      <c r="T339" s="1583"/>
      <c r="U339" s="1583"/>
      <c r="V339" s="1583"/>
      <c r="W339" s="1583"/>
      <c r="X339" s="1583"/>
      <c r="Y339" s="1583"/>
      <c r="Z339" s="1583"/>
      <c r="AA339" s="1603" t="s">
        <v>306</v>
      </c>
      <c r="AB339" s="1583"/>
      <c r="AC339" s="1583"/>
      <c r="AD339" s="1583"/>
      <c r="AE339" s="1583"/>
      <c r="AF339" s="1603" t="s">
        <v>307</v>
      </c>
      <c r="AG339" s="1583"/>
      <c r="AH339" s="1583"/>
      <c r="AI339" s="317" t="s">
        <v>86</v>
      </c>
      <c r="AJ339" s="1604" t="s">
        <v>308</v>
      </c>
      <c r="AK339" s="1583"/>
      <c r="AL339" s="1583"/>
      <c r="AM339" s="1583"/>
      <c r="AN339" s="1583"/>
      <c r="AO339" s="1583"/>
      <c r="AP339" s="318">
        <v>500000000</v>
      </c>
      <c r="AQ339" s="319">
        <v>0</v>
      </c>
      <c r="AR339" s="319">
        <v>0</v>
      </c>
      <c r="AS339" s="319">
        <v>0</v>
      </c>
      <c r="AT339" s="318">
        <v>487424000</v>
      </c>
      <c r="AU339" s="318">
        <v>-487424000</v>
      </c>
      <c r="AV339" s="319">
        <v>0</v>
      </c>
      <c r="AW339" s="318">
        <v>487424000</v>
      </c>
      <c r="AX339" s="319">
        <v>0</v>
      </c>
      <c r="AY339" s="319">
        <v>0</v>
      </c>
      <c r="AZ339" s="319">
        <v>0</v>
      </c>
      <c r="BA339" s="319">
        <v>0</v>
      </c>
      <c r="BB339" s="319">
        <v>0</v>
      </c>
    </row>
    <row r="340" spans="1:54" x14ac:dyDescent="0.25">
      <c r="A340" s="1608" t="s">
        <v>120</v>
      </c>
      <c r="B340" s="1583"/>
      <c r="C340" s="1608" t="s">
        <v>370</v>
      </c>
      <c r="D340" s="1583"/>
      <c r="E340" s="1608" t="s">
        <v>357</v>
      </c>
      <c r="F340" s="1583"/>
      <c r="G340" s="1608" t="s">
        <v>316</v>
      </c>
      <c r="H340" s="1583"/>
      <c r="I340" s="1608" t="s">
        <v>313</v>
      </c>
      <c r="J340" s="1583"/>
      <c r="K340" s="1583"/>
      <c r="L340" s="1608" t="s">
        <v>322</v>
      </c>
      <c r="M340" s="1583"/>
      <c r="N340" s="1583"/>
      <c r="O340" s="1608" t="s">
        <v>326</v>
      </c>
      <c r="P340" s="1583"/>
      <c r="Q340" s="1608"/>
      <c r="R340" s="1583"/>
      <c r="S340" s="1609" t="s">
        <v>368</v>
      </c>
      <c r="T340" s="1583"/>
      <c r="U340" s="1583"/>
      <c r="V340" s="1583"/>
      <c r="W340" s="1583"/>
      <c r="X340" s="1583"/>
      <c r="Y340" s="1583"/>
      <c r="Z340" s="1583"/>
      <c r="AA340" s="1608" t="s">
        <v>306</v>
      </c>
      <c r="AB340" s="1583"/>
      <c r="AC340" s="1583"/>
      <c r="AD340" s="1583"/>
      <c r="AE340" s="1583"/>
      <c r="AF340" s="1608" t="s">
        <v>307</v>
      </c>
      <c r="AG340" s="1583"/>
      <c r="AH340" s="1583"/>
      <c r="AI340" s="320" t="s">
        <v>86</v>
      </c>
      <c r="AJ340" s="1610" t="s">
        <v>308</v>
      </c>
      <c r="AK340" s="1583"/>
      <c r="AL340" s="1583"/>
      <c r="AM340" s="1583"/>
      <c r="AN340" s="1583"/>
      <c r="AO340" s="1583"/>
      <c r="AP340" s="321">
        <v>500000000</v>
      </c>
      <c r="AQ340" s="322">
        <v>0</v>
      </c>
      <c r="AR340" s="322">
        <v>0</v>
      </c>
      <c r="AS340" s="322">
        <v>0</v>
      </c>
      <c r="AT340" s="321">
        <v>487424000</v>
      </c>
      <c r="AU340" s="321">
        <v>-487424000</v>
      </c>
      <c r="AV340" s="322">
        <v>0</v>
      </c>
      <c r="AW340" s="321">
        <v>487424000</v>
      </c>
      <c r="AX340" s="322">
        <v>0</v>
      </c>
      <c r="AY340" s="322">
        <v>0</v>
      </c>
      <c r="AZ340" s="322">
        <v>0</v>
      </c>
      <c r="BA340" s="322">
        <v>0</v>
      </c>
      <c r="BB340" s="322">
        <v>0</v>
      </c>
    </row>
    <row r="341" spans="1:54" x14ac:dyDescent="0.25">
      <c r="A341" s="1603" t="s">
        <v>120</v>
      </c>
      <c r="B341" s="1583"/>
      <c r="C341" s="1603" t="s">
        <v>370</v>
      </c>
      <c r="D341" s="1583"/>
      <c r="E341" s="1603" t="s">
        <v>357</v>
      </c>
      <c r="F341" s="1583"/>
      <c r="G341" s="1603" t="s">
        <v>317</v>
      </c>
      <c r="H341" s="1583"/>
      <c r="I341" s="1603" t="s">
        <v>313</v>
      </c>
      <c r="J341" s="1583"/>
      <c r="K341" s="1583"/>
      <c r="L341" s="1603"/>
      <c r="M341" s="1583"/>
      <c r="N341" s="1583"/>
      <c r="O341" s="1603"/>
      <c r="P341" s="1583"/>
      <c r="Q341" s="1603"/>
      <c r="R341" s="1583"/>
      <c r="S341" s="1605" t="s">
        <v>683</v>
      </c>
      <c r="T341" s="1583"/>
      <c r="U341" s="1583"/>
      <c r="V341" s="1583"/>
      <c r="W341" s="1583"/>
      <c r="X341" s="1583"/>
      <c r="Y341" s="1583"/>
      <c r="Z341" s="1583"/>
      <c r="AA341" s="1603" t="s">
        <v>306</v>
      </c>
      <c r="AB341" s="1583"/>
      <c r="AC341" s="1583"/>
      <c r="AD341" s="1583"/>
      <c r="AE341" s="1583"/>
      <c r="AF341" s="1603" t="s">
        <v>307</v>
      </c>
      <c r="AG341" s="1583"/>
      <c r="AH341" s="1583"/>
      <c r="AI341" s="317" t="s">
        <v>86</v>
      </c>
      <c r="AJ341" s="1604" t="s">
        <v>308</v>
      </c>
      <c r="AK341" s="1583"/>
      <c r="AL341" s="1583"/>
      <c r="AM341" s="1583"/>
      <c r="AN341" s="1583"/>
      <c r="AO341" s="1583"/>
      <c r="AP341" s="319">
        <v>0</v>
      </c>
      <c r="AQ341" s="319">
        <v>0</v>
      </c>
      <c r="AR341" s="319">
        <v>0</v>
      </c>
      <c r="AS341" s="319">
        <v>0</v>
      </c>
      <c r="AT341" s="319">
        <v>0</v>
      </c>
      <c r="AU341" s="319">
        <v>0</v>
      </c>
      <c r="AV341" s="319">
        <v>0</v>
      </c>
      <c r="AW341" s="319">
        <v>0</v>
      </c>
      <c r="AX341" s="319">
        <v>0</v>
      </c>
      <c r="AY341" s="319">
        <v>0</v>
      </c>
      <c r="AZ341" s="319">
        <v>0</v>
      </c>
      <c r="BA341" s="319">
        <v>0</v>
      </c>
      <c r="BB341" s="319">
        <v>0</v>
      </c>
    </row>
    <row r="342" spans="1:54" x14ac:dyDescent="0.25">
      <c r="A342" s="1603" t="s">
        <v>120</v>
      </c>
      <c r="B342" s="1583"/>
      <c r="C342" s="1603" t="s">
        <v>370</v>
      </c>
      <c r="D342" s="1583"/>
      <c r="E342" s="1603" t="s">
        <v>357</v>
      </c>
      <c r="F342" s="1583"/>
      <c r="G342" s="1603" t="s">
        <v>317</v>
      </c>
      <c r="H342" s="1583"/>
      <c r="I342" s="1603" t="s">
        <v>269</v>
      </c>
      <c r="J342" s="1583"/>
      <c r="K342" s="1583"/>
      <c r="L342" s="1603" t="s">
        <v>269</v>
      </c>
      <c r="M342" s="1583"/>
      <c r="N342" s="1583"/>
      <c r="O342" s="1603" t="s">
        <v>269</v>
      </c>
      <c r="P342" s="1583"/>
      <c r="Q342" s="1603" t="s">
        <v>269</v>
      </c>
      <c r="R342" s="1583"/>
      <c r="S342" s="1605" t="s">
        <v>683</v>
      </c>
      <c r="T342" s="1583"/>
      <c r="U342" s="1583"/>
      <c r="V342" s="1583"/>
      <c r="W342" s="1583"/>
      <c r="X342" s="1583"/>
      <c r="Y342" s="1583"/>
      <c r="Z342" s="1583"/>
      <c r="AA342" s="1603" t="s">
        <v>306</v>
      </c>
      <c r="AB342" s="1583"/>
      <c r="AC342" s="1583"/>
      <c r="AD342" s="1583"/>
      <c r="AE342" s="1583"/>
      <c r="AF342" s="1603" t="s">
        <v>307</v>
      </c>
      <c r="AG342" s="1583"/>
      <c r="AH342" s="1583"/>
      <c r="AI342" s="317" t="s">
        <v>86</v>
      </c>
      <c r="AJ342" s="1604" t="s">
        <v>308</v>
      </c>
      <c r="AK342" s="1583"/>
      <c r="AL342" s="1583"/>
      <c r="AM342" s="1583"/>
      <c r="AN342" s="1583"/>
      <c r="AO342" s="1583"/>
      <c r="AP342" s="319">
        <v>0</v>
      </c>
      <c r="AQ342" s="319">
        <v>0</v>
      </c>
      <c r="AR342" s="319">
        <v>0</v>
      </c>
      <c r="AS342" s="319">
        <v>0</v>
      </c>
      <c r="AT342" s="319">
        <v>0</v>
      </c>
      <c r="AU342" s="319">
        <v>0</v>
      </c>
      <c r="AV342" s="319">
        <v>0</v>
      </c>
      <c r="AW342" s="319">
        <v>0</v>
      </c>
      <c r="AX342" s="319">
        <v>0</v>
      </c>
      <c r="AY342" s="319">
        <v>0</v>
      </c>
      <c r="AZ342" s="319">
        <v>0</v>
      </c>
      <c r="BA342" s="319">
        <v>0</v>
      </c>
      <c r="BB342" s="319">
        <v>0</v>
      </c>
    </row>
    <row r="343" spans="1:54" x14ac:dyDescent="0.25">
      <c r="A343" s="1603" t="s">
        <v>120</v>
      </c>
      <c r="B343" s="1583"/>
      <c r="C343" s="1603" t="s">
        <v>370</v>
      </c>
      <c r="D343" s="1583"/>
      <c r="E343" s="1603" t="s">
        <v>357</v>
      </c>
      <c r="F343" s="1583"/>
      <c r="G343" s="1603" t="s">
        <v>317</v>
      </c>
      <c r="H343" s="1583"/>
      <c r="I343" s="1603" t="s">
        <v>313</v>
      </c>
      <c r="J343" s="1583"/>
      <c r="K343" s="1583"/>
      <c r="L343" s="1603" t="s">
        <v>315</v>
      </c>
      <c r="M343" s="1583"/>
      <c r="N343" s="1583"/>
      <c r="O343" s="1603"/>
      <c r="P343" s="1583"/>
      <c r="Q343" s="1603"/>
      <c r="R343" s="1583"/>
      <c r="S343" s="1605" t="s">
        <v>359</v>
      </c>
      <c r="T343" s="1583"/>
      <c r="U343" s="1583"/>
      <c r="V343" s="1583"/>
      <c r="W343" s="1583"/>
      <c r="X343" s="1583"/>
      <c r="Y343" s="1583"/>
      <c r="Z343" s="1583"/>
      <c r="AA343" s="1603" t="s">
        <v>306</v>
      </c>
      <c r="AB343" s="1583"/>
      <c r="AC343" s="1583"/>
      <c r="AD343" s="1583"/>
      <c r="AE343" s="1583"/>
      <c r="AF343" s="1603" t="s">
        <v>307</v>
      </c>
      <c r="AG343" s="1583"/>
      <c r="AH343" s="1583"/>
      <c r="AI343" s="317" t="s">
        <v>86</v>
      </c>
      <c r="AJ343" s="1604" t="s">
        <v>308</v>
      </c>
      <c r="AK343" s="1583"/>
      <c r="AL343" s="1583"/>
      <c r="AM343" s="1583"/>
      <c r="AN343" s="1583"/>
      <c r="AO343" s="1583"/>
      <c r="AP343" s="319">
        <v>0</v>
      </c>
      <c r="AQ343" s="319">
        <v>0</v>
      </c>
      <c r="AR343" s="319">
        <v>0</v>
      </c>
      <c r="AS343" s="319">
        <v>0</v>
      </c>
      <c r="AT343" s="319">
        <v>0</v>
      </c>
      <c r="AU343" s="319">
        <v>0</v>
      </c>
      <c r="AV343" s="319">
        <v>0</v>
      </c>
      <c r="AW343" s="319">
        <v>0</v>
      </c>
      <c r="AX343" s="319">
        <v>0</v>
      </c>
      <c r="AY343" s="319">
        <v>0</v>
      </c>
      <c r="AZ343" s="319">
        <v>0</v>
      </c>
      <c r="BA343" s="319">
        <v>0</v>
      </c>
      <c r="BB343" s="319">
        <v>0</v>
      </c>
    </row>
    <row r="344" spans="1:54" ht="15" customHeight="1" x14ac:dyDescent="0.25">
      <c r="A344" s="1608" t="s">
        <v>120</v>
      </c>
      <c r="B344" s="1583"/>
      <c r="C344" s="1608" t="s">
        <v>370</v>
      </c>
      <c r="D344" s="1583"/>
      <c r="E344" s="1608" t="s">
        <v>357</v>
      </c>
      <c r="F344" s="1583"/>
      <c r="G344" s="1608" t="s">
        <v>317</v>
      </c>
      <c r="H344" s="1583"/>
      <c r="I344" s="1608" t="s">
        <v>313</v>
      </c>
      <c r="J344" s="1583"/>
      <c r="K344" s="1583"/>
      <c r="L344" s="1608" t="s">
        <v>315</v>
      </c>
      <c r="M344" s="1583"/>
      <c r="N344" s="1583"/>
      <c r="O344" s="1608" t="s">
        <v>312</v>
      </c>
      <c r="P344" s="1583"/>
      <c r="Q344" s="1608"/>
      <c r="R344" s="1583"/>
      <c r="S344" s="1609" t="s">
        <v>365</v>
      </c>
      <c r="T344" s="1583"/>
      <c r="U344" s="1583"/>
      <c r="V344" s="1583"/>
      <c r="W344" s="1583"/>
      <c r="X344" s="1583"/>
      <c r="Y344" s="1583"/>
      <c r="Z344" s="1583"/>
      <c r="AA344" s="1608" t="s">
        <v>306</v>
      </c>
      <c r="AB344" s="1583"/>
      <c r="AC344" s="1583"/>
      <c r="AD344" s="1583"/>
      <c r="AE344" s="1583"/>
      <c r="AF344" s="1608" t="s">
        <v>307</v>
      </c>
      <c r="AG344" s="1583"/>
      <c r="AH344" s="1583"/>
      <c r="AI344" s="320" t="s">
        <v>86</v>
      </c>
      <c r="AJ344" s="1610" t="s">
        <v>308</v>
      </c>
      <c r="AK344" s="1583"/>
      <c r="AL344" s="1583"/>
      <c r="AM344" s="1583"/>
      <c r="AN344" s="1583"/>
      <c r="AO344" s="1583"/>
      <c r="AP344" s="322">
        <v>0</v>
      </c>
      <c r="AQ344" s="322">
        <v>0</v>
      </c>
      <c r="AR344" s="322">
        <v>0</v>
      </c>
      <c r="AS344" s="322">
        <v>0</v>
      </c>
      <c r="AT344" s="322">
        <v>0</v>
      </c>
      <c r="AU344" s="322">
        <v>0</v>
      </c>
      <c r="AV344" s="322">
        <v>0</v>
      </c>
      <c r="AW344" s="322">
        <v>0</v>
      </c>
      <c r="AX344" s="322">
        <v>0</v>
      </c>
      <c r="AY344" s="322">
        <v>0</v>
      </c>
      <c r="AZ344" s="322">
        <v>0</v>
      </c>
      <c r="BA344" s="322">
        <v>0</v>
      </c>
      <c r="BB344" s="322">
        <v>0</v>
      </c>
    </row>
    <row r="345" spans="1:54" ht="15" customHeight="1" x14ac:dyDescent="0.25">
      <c r="A345" s="1603" t="s">
        <v>120</v>
      </c>
      <c r="B345" s="1583"/>
      <c r="C345" s="1603" t="s">
        <v>370</v>
      </c>
      <c r="D345" s="1583"/>
      <c r="E345" s="1603" t="s">
        <v>357</v>
      </c>
      <c r="F345" s="1583"/>
      <c r="G345" s="1603" t="s">
        <v>325</v>
      </c>
      <c r="H345" s="1583"/>
      <c r="I345" s="1603" t="s">
        <v>313</v>
      </c>
      <c r="J345" s="1583"/>
      <c r="K345" s="1583"/>
      <c r="L345" s="1603"/>
      <c r="M345" s="1583"/>
      <c r="N345" s="1583"/>
      <c r="O345" s="1603"/>
      <c r="P345" s="1583"/>
      <c r="Q345" s="1603"/>
      <c r="R345" s="1583"/>
      <c r="S345" s="1605" t="s">
        <v>700</v>
      </c>
      <c r="T345" s="1583"/>
      <c r="U345" s="1583"/>
      <c r="V345" s="1583"/>
      <c r="W345" s="1583"/>
      <c r="X345" s="1583"/>
      <c r="Y345" s="1583"/>
      <c r="Z345" s="1583"/>
      <c r="AA345" s="1603" t="s">
        <v>306</v>
      </c>
      <c r="AB345" s="1583"/>
      <c r="AC345" s="1583"/>
      <c r="AD345" s="1583"/>
      <c r="AE345" s="1583"/>
      <c r="AF345" s="1603" t="s">
        <v>307</v>
      </c>
      <c r="AG345" s="1583"/>
      <c r="AH345" s="1583"/>
      <c r="AI345" s="317" t="s">
        <v>86</v>
      </c>
      <c r="AJ345" s="1604" t="s">
        <v>308</v>
      </c>
      <c r="AK345" s="1583"/>
      <c r="AL345" s="1583"/>
      <c r="AM345" s="1583"/>
      <c r="AN345" s="1583"/>
      <c r="AO345" s="1583"/>
      <c r="AP345" s="318">
        <v>227500000</v>
      </c>
      <c r="AQ345" s="318">
        <v>117000000</v>
      </c>
      <c r="AR345" s="319">
        <v>0</v>
      </c>
      <c r="AS345" s="319">
        <v>0</v>
      </c>
      <c r="AT345" s="318">
        <v>98036439.310000002</v>
      </c>
      <c r="AU345" s="318">
        <v>18963560.690000001</v>
      </c>
      <c r="AV345" s="318">
        <v>123869160.31</v>
      </c>
      <c r="AW345" s="318">
        <v>-25832721</v>
      </c>
      <c r="AX345" s="318">
        <v>24028475</v>
      </c>
      <c r="AY345" s="318">
        <v>99840685.310000002</v>
      </c>
      <c r="AZ345" s="318">
        <v>24028475</v>
      </c>
      <c r="BA345" s="319">
        <v>0</v>
      </c>
      <c r="BB345" s="319">
        <v>0</v>
      </c>
    </row>
    <row r="346" spans="1:54" ht="15" customHeight="1" x14ac:dyDescent="0.25">
      <c r="A346" s="1603" t="s">
        <v>120</v>
      </c>
      <c r="B346" s="1583"/>
      <c r="C346" s="1603" t="s">
        <v>370</v>
      </c>
      <c r="D346" s="1583"/>
      <c r="E346" s="1603" t="s">
        <v>357</v>
      </c>
      <c r="F346" s="1583"/>
      <c r="G346" s="1603" t="s">
        <v>325</v>
      </c>
      <c r="H346" s="1583"/>
      <c r="I346" s="1603" t="s">
        <v>269</v>
      </c>
      <c r="J346" s="1583"/>
      <c r="K346" s="1583"/>
      <c r="L346" s="1603" t="s">
        <v>269</v>
      </c>
      <c r="M346" s="1583"/>
      <c r="N346" s="1583"/>
      <c r="O346" s="1603" t="s">
        <v>269</v>
      </c>
      <c r="P346" s="1583"/>
      <c r="Q346" s="1603" t="s">
        <v>269</v>
      </c>
      <c r="R346" s="1583"/>
      <c r="S346" s="1605" t="s">
        <v>685</v>
      </c>
      <c r="T346" s="1583"/>
      <c r="U346" s="1583"/>
      <c r="V346" s="1583"/>
      <c r="W346" s="1583"/>
      <c r="X346" s="1583"/>
      <c r="Y346" s="1583"/>
      <c r="Z346" s="1583"/>
      <c r="AA346" s="1603" t="s">
        <v>306</v>
      </c>
      <c r="AB346" s="1583"/>
      <c r="AC346" s="1583"/>
      <c r="AD346" s="1583"/>
      <c r="AE346" s="1583"/>
      <c r="AF346" s="1603" t="s">
        <v>307</v>
      </c>
      <c r="AG346" s="1583"/>
      <c r="AH346" s="1583"/>
      <c r="AI346" s="317" t="s">
        <v>86</v>
      </c>
      <c r="AJ346" s="1604" t="s">
        <v>308</v>
      </c>
      <c r="AK346" s="1583"/>
      <c r="AL346" s="1583"/>
      <c r="AM346" s="1583"/>
      <c r="AN346" s="1583"/>
      <c r="AO346" s="1583"/>
      <c r="AP346" s="318">
        <v>227500000</v>
      </c>
      <c r="AQ346" s="318">
        <v>117000000</v>
      </c>
      <c r="AR346" s="319">
        <v>0</v>
      </c>
      <c r="AS346" s="319">
        <v>0</v>
      </c>
      <c r="AT346" s="318">
        <v>98036439.310000002</v>
      </c>
      <c r="AU346" s="318">
        <v>18963560.690000001</v>
      </c>
      <c r="AV346" s="318">
        <v>123869160.31</v>
      </c>
      <c r="AW346" s="318">
        <v>-25832721</v>
      </c>
      <c r="AX346" s="318">
        <v>24028475</v>
      </c>
      <c r="AY346" s="318">
        <v>99840685.310000002</v>
      </c>
      <c r="AZ346" s="318">
        <v>24028475</v>
      </c>
      <c r="BA346" s="319">
        <v>0</v>
      </c>
      <c r="BB346" s="319">
        <v>0</v>
      </c>
    </row>
    <row r="347" spans="1:54" x14ac:dyDescent="0.25">
      <c r="A347" s="1603" t="s">
        <v>120</v>
      </c>
      <c r="B347" s="1583"/>
      <c r="C347" s="1603" t="s">
        <v>370</v>
      </c>
      <c r="D347" s="1583"/>
      <c r="E347" s="1603" t="s">
        <v>357</v>
      </c>
      <c r="F347" s="1583"/>
      <c r="G347" s="1603" t="s">
        <v>325</v>
      </c>
      <c r="H347" s="1583"/>
      <c r="I347" s="1603" t="s">
        <v>313</v>
      </c>
      <c r="J347" s="1583"/>
      <c r="K347" s="1583"/>
      <c r="L347" s="1603" t="s">
        <v>312</v>
      </c>
      <c r="M347" s="1583"/>
      <c r="N347" s="1583"/>
      <c r="O347" s="1603"/>
      <c r="P347" s="1583"/>
      <c r="Q347" s="1603"/>
      <c r="R347" s="1583"/>
      <c r="S347" s="1605" t="s">
        <v>364</v>
      </c>
      <c r="T347" s="1583"/>
      <c r="U347" s="1583"/>
      <c r="V347" s="1583"/>
      <c r="W347" s="1583"/>
      <c r="X347" s="1583"/>
      <c r="Y347" s="1583"/>
      <c r="Z347" s="1583"/>
      <c r="AA347" s="1603" t="s">
        <v>306</v>
      </c>
      <c r="AB347" s="1583"/>
      <c r="AC347" s="1583"/>
      <c r="AD347" s="1583"/>
      <c r="AE347" s="1583"/>
      <c r="AF347" s="1603" t="s">
        <v>307</v>
      </c>
      <c r="AG347" s="1583"/>
      <c r="AH347" s="1583"/>
      <c r="AI347" s="317" t="s">
        <v>86</v>
      </c>
      <c r="AJ347" s="1604" t="s">
        <v>308</v>
      </c>
      <c r="AK347" s="1583"/>
      <c r="AL347" s="1583"/>
      <c r="AM347" s="1583"/>
      <c r="AN347" s="1583"/>
      <c r="AO347" s="1583"/>
      <c r="AP347" s="319">
        <v>0</v>
      </c>
      <c r="AQ347" s="319">
        <v>0</v>
      </c>
      <c r="AR347" s="319">
        <v>0</v>
      </c>
      <c r="AS347" s="319">
        <v>0</v>
      </c>
      <c r="AT347" s="319">
        <v>0</v>
      </c>
      <c r="AU347" s="319">
        <v>0</v>
      </c>
      <c r="AV347" s="319">
        <v>0</v>
      </c>
      <c r="AW347" s="319">
        <v>0</v>
      </c>
      <c r="AX347" s="319">
        <v>0</v>
      </c>
      <c r="AY347" s="319">
        <v>0</v>
      </c>
      <c r="AZ347" s="319">
        <v>0</v>
      </c>
      <c r="BA347" s="319">
        <v>0</v>
      </c>
      <c r="BB347" s="319">
        <v>0</v>
      </c>
    </row>
    <row r="348" spans="1:54" ht="15" customHeight="1" x14ac:dyDescent="0.25">
      <c r="A348" s="1608" t="s">
        <v>120</v>
      </c>
      <c r="B348" s="1583"/>
      <c r="C348" s="1608" t="s">
        <v>370</v>
      </c>
      <c r="D348" s="1583"/>
      <c r="E348" s="1608" t="s">
        <v>357</v>
      </c>
      <c r="F348" s="1583"/>
      <c r="G348" s="1608" t="s">
        <v>325</v>
      </c>
      <c r="H348" s="1583"/>
      <c r="I348" s="1608" t="s">
        <v>313</v>
      </c>
      <c r="J348" s="1583"/>
      <c r="K348" s="1583"/>
      <c r="L348" s="1608" t="s">
        <v>312</v>
      </c>
      <c r="M348" s="1583"/>
      <c r="N348" s="1583"/>
      <c r="O348" s="1608" t="s">
        <v>312</v>
      </c>
      <c r="P348" s="1583"/>
      <c r="Q348" s="1608"/>
      <c r="R348" s="1583"/>
      <c r="S348" s="1609" t="s">
        <v>365</v>
      </c>
      <c r="T348" s="1583"/>
      <c r="U348" s="1583"/>
      <c r="V348" s="1583"/>
      <c r="W348" s="1583"/>
      <c r="X348" s="1583"/>
      <c r="Y348" s="1583"/>
      <c r="Z348" s="1583"/>
      <c r="AA348" s="1608" t="s">
        <v>306</v>
      </c>
      <c r="AB348" s="1583"/>
      <c r="AC348" s="1583"/>
      <c r="AD348" s="1583"/>
      <c r="AE348" s="1583"/>
      <c r="AF348" s="1608" t="s">
        <v>307</v>
      </c>
      <c r="AG348" s="1583"/>
      <c r="AH348" s="1583"/>
      <c r="AI348" s="320" t="s">
        <v>86</v>
      </c>
      <c r="AJ348" s="1610" t="s">
        <v>308</v>
      </c>
      <c r="AK348" s="1583"/>
      <c r="AL348" s="1583"/>
      <c r="AM348" s="1583"/>
      <c r="AN348" s="1583"/>
      <c r="AO348" s="1583"/>
      <c r="AP348" s="322">
        <v>0</v>
      </c>
      <c r="AQ348" s="322">
        <v>0</v>
      </c>
      <c r="AR348" s="322">
        <v>0</v>
      </c>
      <c r="AS348" s="322">
        <v>0</v>
      </c>
      <c r="AT348" s="322">
        <v>0</v>
      </c>
      <c r="AU348" s="322">
        <v>0</v>
      </c>
      <c r="AV348" s="322">
        <v>0</v>
      </c>
      <c r="AW348" s="322">
        <v>0</v>
      </c>
      <c r="AX348" s="322">
        <v>0</v>
      </c>
      <c r="AY348" s="322">
        <v>0</v>
      </c>
      <c r="AZ348" s="322">
        <v>0</v>
      </c>
      <c r="BA348" s="322">
        <v>0</v>
      </c>
      <c r="BB348" s="322">
        <v>0</v>
      </c>
    </row>
    <row r="349" spans="1:54" ht="15" customHeight="1" x14ac:dyDescent="0.25">
      <c r="A349" s="1608" t="s">
        <v>120</v>
      </c>
      <c r="B349" s="1583"/>
      <c r="C349" s="1608" t="s">
        <v>370</v>
      </c>
      <c r="D349" s="1583"/>
      <c r="E349" s="1608" t="s">
        <v>357</v>
      </c>
      <c r="F349" s="1583"/>
      <c r="G349" s="1608" t="s">
        <v>325</v>
      </c>
      <c r="H349" s="1583"/>
      <c r="I349" s="1608" t="s">
        <v>313</v>
      </c>
      <c r="J349" s="1583"/>
      <c r="K349" s="1583"/>
      <c r="L349" s="1608" t="s">
        <v>312</v>
      </c>
      <c r="M349" s="1583"/>
      <c r="N349" s="1583"/>
      <c r="O349" s="1608" t="s">
        <v>327</v>
      </c>
      <c r="P349" s="1583"/>
      <c r="Q349" s="1608"/>
      <c r="R349" s="1583"/>
      <c r="S349" s="1609" t="s">
        <v>686</v>
      </c>
      <c r="T349" s="1583"/>
      <c r="U349" s="1583"/>
      <c r="V349" s="1583"/>
      <c r="W349" s="1583"/>
      <c r="X349" s="1583"/>
      <c r="Y349" s="1583"/>
      <c r="Z349" s="1583"/>
      <c r="AA349" s="1608" t="s">
        <v>306</v>
      </c>
      <c r="AB349" s="1583"/>
      <c r="AC349" s="1583"/>
      <c r="AD349" s="1583"/>
      <c r="AE349" s="1583"/>
      <c r="AF349" s="1608" t="s">
        <v>307</v>
      </c>
      <c r="AG349" s="1583"/>
      <c r="AH349" s="1583"/>
      <c r="AI349" s="320" t="s">
        <v>86</v>
      </c>
      <c r="AJ349" s="1610" t="s">
        <v>308</v>
      </c>
      <c r="AK349" s="1583"/>
      <c r="AL349" s="1583"/>
      <c r="AM349" s="1583"/>
      <c r="AN349" s="1583"/>
      <c r="AO349" s="1583"/>
      <c r="AP349" s="322">
        <v>0</v>
      </c>
      <c r="AQ349" s="322">
        <v>0</v>
      </c>
      <c r="AR349" s="322">
        <v>0</v>
      </c>
      <c r="AS349" s="322">
        <v>0</v>
      </c>
      <c r="AT349" s="322">
        <v>0</v>
      </c>
      <c r="AU349" s="322">
        <v>0</v>
      </c>
      <c r="AV349" s="322">
        <v>0</v>
      </c>
      <c r="AW349" s="322">
        <v>0</v>
      </c>
      <c r="AX349" s="322">
        <v>0</v>
      </c>
      <c r="AY349" s="322">
        <v>0</v>
      </c>
      <c r="AZ349" s="322">
        <v>0</v>
      </c>
      <c r="BA349" s="322">
        <v>0</v>
      </c>
      <c r="BB349" s="322">
        <v>0</v>
      </c>
    </row>
    <row r="350" spans="1:54" ht="15" customHeight="1" x14ac:dyDescent="0.25">
      <c r="A350" s="1603" t="s">
        <v>120</v>
      </c>
      <c r="B350" s="1583"/>
      <c r="C350" s="1603" t="s">
        <v>370</v>
      </c>
      <c r="D350" s="1583"/>
      <c r="E350" s="1603" t="s">
        <v>357</v>
      </c>
      <c r="F350" s="1583"/>
      <c r="G350" s="1603" t="s">
        <v>325</v>
      </c>
      <c r="H350" s="1583"/>
      <c r="I350" s="1603" t="s">
        <v>313</v>
      </c>
      <c r="J350" s="1583"/>
      <c r="K350" s="1583"/>
      <c r="L350" s="1603" t="s">
        <v>315</v>
      </c>
      <c r="M350" s="1583"/>
      <c r="N350" s="1583"/>
      <c r="O350" s="1603"/>
      <c r="P350" s="1583"/>
      <c r="Q350" s="1603"/>
      <c r="R350" s="1583"/>
      <c r="S350" s="1605" t="s">
        <v>359</v>
      </c>
      <c r="T350" s="1583"/>
      <c r="U350" s="1583"/>
      <c r="V350" s="1583"/>
      <c r="W350" s="1583"/>
      <c r="X350" s="1583"/>
      <c r="Y350" s="1583"/>
      <c r="Z350" s="1583"/>
      <c r="AA350" s="1603" t="s">
        <v>306</v>
      </c>
      <c r="AB350" s="1583"/>
      <c r="AC350" s="1583"/>
      <c r="AD350" s="1583"/>
      <c r="AE350" s="1583"/>
      <c r="AF350" s="1603" t="s">
        <v>307</v>
      </c>
      <c r="AG350" s="1583"/>
      <c r="AH350" s="1583"/>
      <c r="AI350" s="317" t="s">
        <v>86</v>
      </c>
      <c r="AJ350" s="1604" t="s">
        <v>308</v>
      </c>
      <c r="AK350" s="1583"/>
      <c r="AL350" s="1583"/>
      <c r="AM350" s="1583"/>
      <c r="AN350" s="1583"/>
      <c r="AO350" s="1583"/>
      <c r="AP350" s="318">
        <v>227500000</v>
      </c>
      <c r="AQ350" s="318">
        <v>117000000</v>
      </c>
      <c r="AR350" s="319">
        <v>0</v>
      </c>
      <c r="AS350" s="319">
        <v>0</v>
      </c>
      <c r="AT350" s="318">
        <v>98036439.310000002</v>
      </c>
      <c r="AU350" s="318">
        <v>18963560.690000001</v>
      </c>
      <c r="AV350" s="318">
        <v>123869160.31</v>
      </c>
      <c r="AW350" s="318">
        <v>-25832721</v>
      </c>
      <c r="AX350" s="318">
        <v>24028475</v>
      </c>
      <c r="AY350" s="318">
        <v>99840685.310000002</v>
      </c>
      <c r="AZ350" s="318">
        <v>24028475</v>
      </c>
      <c r="BA350" s="319">
        <v>0</v>
      </c>
      <c r="BB350" s="319">
        <v>0</v>
      </c>
    </row>
    <row r="351" spans="1:54" x14ac:dyDescent="0.25">
      <c r="A351" s="1608" t="s">
        <v>120</v>
      </c>
      <c r="B351" s="1583"/>
      <c r="C351" s="1608" t="s">
        <v>370</v>
      </c>
      <c r="D351" s="1583"/>
      <c r="E351" s="1608" t="s">
        <v>357</v>
      </c>
      <c r="F351" s="1583"/>
      <c r="G351" s="1608" t="s">
        <v>325</v>
      </c>
      <c r="H351" s="1583"/>
      <c r="I351" s="1608" t="s">
        <v>313</v>
      </c>
      <c r="J351" s="1583"/>
      <c r="K351" s="1583"/>
      <c r="L351" s="1608" t="s">
        <v>315</v>
      </c>
      <c r="M351" s="1583"/>
      <c r="N351" s="1583"/>
      <c r="O351" s="1608" t="s">
        <v>312</v>
      </c>
      <c r="P351" s="1583"/>
      <c r="Q351" s="1608"/>
      <c r="R351" s="1583"/>
      <c r="S351" s="1609" t="s">
        <v>365</v>
      </c>
      <c r="T351" s="1583"/>
      <c r="U351" s="1583"/>
      <c r="V351" s="1583"/>
      <c r="W351" s="1583"/>
      <c r="X351" s="1583"/>
      <c r="Y351" s="1583"/>
      <c r="Z351" s="1583"/>
      <c r="AA351" s="1608" t="s">
        <v>306</v>
      </c>
      <c r="AB351" s="1583"/>
      <c r="AC351" s="1583"/>
      <c r="AD351" s="1583"/>
      <c r="AE351" s="1583"/>
      <c r="AF351" s="1608" t="s">
        <v>307</v>
      </c>
      <c r="AG351" s="1583"/>
      <c r="AH351" s="1583"/>
      <c r="AI351" s="320" t="s">
        <v>86</v>
      </c>
      <c r="AJ351" s="1610" t="s">
        <v>308</v>
      </c>
      <c r="AK351" s="1583"/>
      <c r="AL351" s="1583"/>
      <c r="AM351" s="1583"/>
      <c r="AN351" s="1583"/>
      <c r="AO351" s="1583"/>
      <c r="AP351" s="321">
        <v>37332000</v>
      </c>
      <c r="AQ351" s="322">
        <v>0</v>
      </c>
      <c r="AR351" s="322">
        <v>0</v>
      </c>
      <c r="AS351" s="322">
        <v>0</v>
      </c>
      <c r="AT351" s="322">
        <v>0</v>
      </c>
      <c r="AU351" s="322">
        <v>0</v>
      </c>
      <c r="AV351" s="321">
        <v>18666000</v>
      </c>
      <c r="AW351" s="321">
        <v>-18666000</v>
      </c>
      <c r="AX351" s="321">
        <v>9333000</v>
      </c>
      <c r="AY351" s="321">
        <v>9333000</v>
      </c>
      <c r="AZ351" s="321">
        <v>9333000</v>
      </c>
      <c r="BA351" s="322">
        <v>0</v>
      </c>
      <c r="BB351" s="322">
        <v>0</v>
      </c>
    </row>
    <row r="352" spans="1:54" ht="15" customHeight="1" x14ac:dyDescent="0.25">
      <c r="A352" s="1608" t="s">
        <v>120</v>
      </c>
      <c r="B352" s="1583"/>
      <c r="C352" s="1608" t="s">
        <v>370</v>
      </c>
      <c r="D352" s="1583"/>
      <c r="E352" s="1608" t="s">
        <v>357</v>
      </c>
      <c r="F352" s="1583"/>
      <c r="G352" s="1608" t="s">
        <v>325</v>
      </c>
      <c r="H352" s="1583"/>
      <c r="I352" s="1608" t="s">
        <v>313</v>
      </c>
      <c r="J352" s="1583"/>
      <c r="K352" s="1583"/>
      <c r="L352" s="1608" t="s">
        <v>315</v>
      </c>
      <c r="M352" s="1583"/>
      <c r="N352" s="1583"/>
      <c r="O352" s="1608" t="s">
        <v>322</v>
      </c>
      <c r="P352" s="1583"/>
      <c r="Q352" s="1608"/>
      <c r="R352" s="1583"/>
      <c r="S352" s="1609" t="s">
        <v>361</v>
      </c>
      <c r="T352" s="1583"/>
      <c r="U352" s="1583"/>
      <c r="V352" s="1583"/>
      <c r="W352" s="1583"/>
      <c r="X352" s="1583"/>
      <c r="Y352" s="1583"/>
      <c r="Z352" s="1583"/>
      <c r="AA352" s="1608" t="s">
        <v>306</v>
      </c>
      <c r="AB352" s="1583"/>
      <c r="AC352" s="1583"/>
      <c r="AD352" s="1583"/>
      <c r="AE352" s="1583"/>
      <c r="AF352" s="1608" t="s">
        <v>307</v>
      </c>
      <c r="AG352" s="1583"/>
      <c r="AH352" s="1583"/>
      <c r="AI352" s="320" t="s">
        <v>86</v>
      </c>
      <c r="AJ352" s="1610" t="s">
        <v>308</v>
      </c>
      <c r="AK352" s="1583"/>
      <c r="AL352" s="1583"/>
      <c r="AM352" s="1583"/>
      <c r="AN352" s="1583"/>
      <c r="AO352" s="1583"/>
      <c r="AP352" s="321">
        <v>30750000</v>
      </c>
      <c r="AQ352" s="322">
        <v>0</v>
      </c>
      <c r="AR352" s="322">
        <v>0</v>
      </c>
      <c r="AS352" s="322">
        <v>0</v>
      </c>
      <c r="AT352" s="322">
        <v>0</v>
      </c>
      <c r="AU352" s="322">
        <v>0</v>
      </c>
      <c r="AV352" s="321">
        <v>5066721</v>
      </c>
      <c r="AW352" s="321">
        <v>-5066721</v>
      </c>
      <c r="AX352" s="321">
        <v>11844528</v>
      </c>
      <c r="AY352" s="321">
        <v>-6777807</v>
      </c>
      <c r="AZ352" s="321">
        <v>11844528</v>
      </c>
      <c r="BA352" s="322">
        <v>0</v>
      </c>
      <c r="BB352" s="322">
        <v>0</v>
      </c>
    </row>
    <row r="353" spans="1:54" ht="15" customHeight="1" x14ac:dyDescent="0.25">
      <c r="A353" s="1608" t="s">
        <v>120</v>
      </c>
      <c r="B353" s="1583"/>
      <c r="C353" s="1608" t="s">
        <v>370</v>
      </c>
      <c r="D353" s="1583"/>
      <c r="E353" s="1608" t="s">
        <v>357</v>
      </c>
      <c r="F353" s="1583"/>
      <c r="G353" s="1608" t="s">
        <v>325</v>
      </c>
      <c r="H353" s="1583"/>
      <c r="I353" s="1608" t="s">
        <v>313</v>
      </c>
      <c r="J353" s="1583"/>
      <c r="K353" s="1583"/>
      <c r="L353" s="1608" t="s">
        <v>315</v>
      </c>
      <c r="M353" s="1583"/>
      <c r="N353" s="1583"/>
      <c r="O353" s="1608" t="s">
        <v>316</v>
      </c>
      <c r="P353" s="1583"/>
      <c r="Q353" s="1608"/>
      <c r="R353" s="1583"/>
      <c r="S353" s="1609" t="s">
        <v>105</v>
      </c>
      <c r="T353" s="1583"/>
      <c r="U353" s="1583"/>
      <c r="V353" s="1583"/>
      <c r="W353" s="1583"/>
      <c r="X353" s="1583"/>
      <c r="Y353" s="1583"/>
      <c r="Z353" s="1583"/>
      <c r="AA353" s="1608" t="s">
        <v>306</v>
      </c>
      <c r="AB353" s="1583"/>
      <c r="AC353" s="1583"/>
      <c r="AD353" s="1583"/>
      <c r="AE353" s="1583"/>
      <c r="AF353" s="1608" t="s">
        <v>307</v>
      </c>
      <c r="AG353" s="1583"/>
      <c r="AH353" s="1583"/>
      <c r="AI353" s="320" t="s">
        <v>86</v>
      </c>
      <c r="AJ353" s="1610" t="s">
        <v>308</v>
      </c>
      <c r="AK353" s="1583"/>
      <c r="AL353" s="1583"/>
      <c r="AM353" s="1583"/>
      <c r="AN353" s="1583"/>
      <c r="AO353" s="1583"/>
      <c r="AP353" s="321">
        <v>24568000</v>
      </c>
      <c r="AQ353" s="322">
        <v>0</v>
      </c>
      <c r="AR353" s="322">
        <v>0</v>
      </c>
      <c r="AS353" s="322">
        <v>0</v>
      </c>
      <c r="AT353" s="321">
        <v>750947</v>
      </c>
      <c r="AU353" s="321">
        <v>-750947</v>
      </c>
      <c r="AV353" s="321">
        <v>2850947</v>
      </c>
      <c r="AW353" s="321">
        <v>-2100000</v>
      </c>
      <c r="AX353" s="321">
        <v>2850947</v>
      </c>
      <c r="AY353" s="322">
        <v>0</v>
      </c>
      <c r="AZ353" s="321">
        <v>2850947</v>
      </c>
      <c r="BA353" s="322">
        <v>0</v>
      </c>
      <c r="BB353" s="322">
        <v>0</v>
      </c>
    </row>
    <row r="354" spans="1:54" x14ac:dyDescent="0.25">
      <c r="A354" s="1608" t="s">
        <v>120</v>
      </c>
      <c r="B354" s="1583"/>
      <c r="C354" s="1608" t="s">
        <v>370</v>
      </c>
      <c r="D354" s="1583"/>
      <c r="E354" s="1608" t="s">
        <v>357</v>
      </c>
      <c r="F354" s="1583"/>
      <c r="G354" s="1608" t="s">
        <v>325</v>
      </c>
      <c r="H354" s="1583"/>
      <c r="I354" s="1608" t="s">
        <v>313</v>
      </c>
      <c r="J354" s="1583"/>
      <c r="K354" s="1583"/>
      <c r="L354" s="1608" t="s">
        <v>315</v>
      </c>
      <c r="M354" s="1583"/>
      <c r="N354" s="1583"/>
      <c r="O354" s="1608" t="s">
        <v>327</v>
      </c>
      <c r="P354" s="1583"/>
      <c r="Q354" s="1608"/>
      <c r="R354" s="1583"/>
      <c r="S354" s="1609" t="s">
        <v>686</v>
      </c>
      <c r="T354" s="1583"/>
      <c r="U354" s="1583"/>
      <c r="V354" s="1583"/>
      <c r="W354" s="1583"/>
      <c r="X354" s="1583"/>
      <c r="Y354" s="1583"/>
      <c r="Z354" s="1583"/>
      <c r="AA354" s="1608" t="s">
        <v>306</v>
      </c>
      <c r="AB354" s="1583"/>
      <c r="AC354" s="1583"/>
      <c r="AD354" s="1583"/>
      <c r="AE354" s="1583"/>
      <c r="AF354" s="1608" t="s">
        <v>307</v>
      </c>
      <c r="AG354" s="1583"/>
      <c r="AH354" s="1583"/>
      <c r="AI354" s="320" t="s">
        <v>86</v>
      </c>
      <c r="AJ354" s="1610" t="s">
        <v>308</v>
      </c>
      <c r="AK354" s="1583"/>
      <c r="AL354" s="1583"/>
      <c r="AM354" s="1583"/>
      <c r="AN354" s="1583"/>
      <c r="AO354" s="1583"/>
      <c r="AP354" s="321">
        <v>117000000</v>
      </c>
      <c r="AQ354" s="321">
        <v>117000000</v>
      </c>
      <c r="AR354" s="322">
        <v>0</v>
      </c>
      <c r="AS354" s="322">
        <v>0</v>
      </c>
      <c r="AT354" s="321">
        <v>79435492.310000002</v>
      </c>
      <c r="AU354" s="321">
        <v>37564507.689999998</v>
      </c>
      <c r="AV354" s="321">
        <v>79435492.310000002</v>
      </c>
      <c r="AW354" s="322">
        <v>0</v>
      </c>
      <c r="AX354" s="322">
        <v>0</v>
      </c>
      <c r="AY354" s="321">
        <v>79435492.310000002</v>
      </c>
      <c r="AZ354" s="322">
        <v>0</v>
      </c>
      <c r="BA354" s="322">
        <v>0</v>
      </c>
      <c r="BB354" s="322">
        <v>0</v>
      </c>
    </row>
    <row r="355" spans="1:54" x14ac:dyDescent="0.25">
      <c r="A355" s="1608" t="s">
        <v>120</v>
      </c>
      <c r="B355" s="1583"/>
      <c r="C355" s="1608" t="s">
        <v>370</v>
      </c>
      <c r="D355" s="1583"/>
      <c r="E355" s="1608" t="s">
        <v>357</v>
      </c>
      <c r="F355" s="1583"/>
      <c r="G355" s="1608" t="s">
        <v>325</v>
      </c>
      <c r="H355" s="1583"/>
      <c r="I355" s="1608" t="s">
        <v>313</v>
      </c>
      <c r="J355" s="1583"/>
      <c r="K355" s="1583"/>
      <c r="L355" s="1608" t="s">
        <v>315</v>
      </c>
      <c r="M355" s="1583"/>
      <c r="N355" s="1583"/>
      <c r="O355" s="1608" t="s">
        <v>101</v>
      </c>
      <c r="P355" s="1583"/>
      <c r="Q355" s="1608"/>
      <c r="R355" s="1583"/>
      <c r="S355" s="1609" t="s">
        <v>363</v>
      </c>
      <c r="T355" s="1583"/>
      <c r="U355" s="1583"/>
      <c r="V355" s="1583"/>
      <c r="W355" s="1583"/>
      <c r="X355" s="1583"/>
      <c r="Y355" s="1583"/>
      <c r="Z355" s="1583"/>
      <c r="AA355" s="1608" t="s">
        <v>306</v>
      </c>
      <c r="AB355" s="1583"/>
      <c r="AC355" s="1583"/>
      <c r="AD355" s="1583"/>
      <c r="AE355" s="1583"/>
      <c r="AF355" s="1608" t="s">
        <v>307</v>
      </c>
      <c r="AG355" s="1583"/>
      <c r="AH355" s="1583"/>
      <c r="AI355" s="320" t="s">
        <v>86</v>
      </c>
      <c r="AJ355" s="1610" t="s">
        <v>308</v>
      </c>
      <c r="AK355" s="1583"/>
      <c r="AL355" s="1583"/>
      <c r="AM355" s="1583"/>
      <c r="AN355" s="1583"/>
      <c r="AO355" s="1583"/>
      <c r="AP355" s="321">
        <v>17850000</v>
      </c>
      <c r="AQ355" s="322">
        <v>0</v>
      </c>
      <c r="AR355" s="322">
        <v>0</v>
      </c>
      <c r="AS355" s="322">
        <v>0</v>
      </c>
      <c r="AT355" s="321">
        <v>17850000</v>
      </c>
      <c r="AU355" s="321">
        <v>-17850000</v>
      </c>
      <c r="AV355" s="321">
        <v>17850000</v>
      </c>
      <c r="AW355" s="322">
        <v>0</v>
      </c>
      <c r="AX355" s="322">
        <v>0</v>
      </c>
      <c r="AY355" s="321">
        <v>17850000</v>
      </c>
      <c r="AZ355" s="322">
        <v>0</v>
      </c>
      <c r="BA355" s="322">
        <v>0</v>
      </c>
      <c r="BB355" s="322">
        <v>0</v>
      </c>
    </row>
  </sheetData>
  <autoFilter ref="A23:BB355">
    <filterColumn colId="0" showButton="0"/>
    <filterColumn colId="2" showButton="0"/>
    <filterColumn colId="4" showButton="0"/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5" showButton="0"/>
    <filterColumn colId="36" showButton="0"/>
    <filterColumn colId="37" showButton="0"/>
    <filterColumn colId="38" showButton="0"/>
    <filterColumn colId="39" showButton="0"/>
  </autoFilter>
  <mergeCells count="4088">
    <mergeCell ref="L21:N21"/>
    <mergeCell ref="O21:P21"/>
    <mergeCell ref="Q21:R21"/>
    <mergeCell ref="S21:Z21"/>
    <mergeCell ref="L20:N20"/>
    <mergeCell ref="O20:P20"/>
    <mergeCell ref="Q20:R20"/>
    <mergeCell ref="S20:Z20"/>
    <mergeCell ref="AA20:AE20"/>
    <mergeCell ref="AF20:AH20"/>
    <mergeCell ref="E20:F20"/>
    <mergeCell ref="G20:H20"/>
    <mergeCell ref="I20:K20"/>
    <mergeCell ref="AA18:AE18"/>
    <mergeCell ref="AF18:AH18"/>
    <mergeCell ref="AJ18:AO18"/>
    <mergeCell ref="A19:B19"/>
    <mergeCell ref="C19:D19"/>
    <mergeCell ref="E19:F19"/>
    <mergeCell ref="G19:H19"/>
    <mergeCell ref="I19:K19"/>
    <mergeCell ref="L19:N19"/>
    <mergeCell ref="O19:P19"/>
    <mergeCell ref="Q22:R22"/>
    <mergeCell ref="S22:Z22"/>
    <mergeCell ref="AA22:AE22"/>
    <mergeCell ref="AF22:AH22"/>
    <mergeCell ref="AJ22:AO22"/>
    <mergeCell ref="AA21:AE21"/>
    <mergeCell ref="AF21:AH21"/>
    <mergeCell ref="AJ21:AO21"/>
    <mergeCell ref="A22:B22"/>
    <mergeCell ref="C22:D22"/>
    <mergeCell ref="E22:F22"/>
    <mergeCell ref="G22:H22"/>
    <mergeCell ref="I22:K22"/>
    <mergeCell ref="L22:N22"/>
    <mergeCell ref="O22:P22"/>
    <mergeCell ref="AJ20:AO20"/>
    <mergeCell ref="A21:B21"/>
    <mergeCell ref="C21:D21"/>
    <mergeCell ref="E21:F21"/>
    <mergeCell ref="O18:P18"/>
    <mergeCell ref="Q18:R18"/>
    <mergeCell ref="S18:Z18"/>
    <mergeCell ref="G21:H21"/>
    <mergeCell ref="I21:K21"/>
    <mergeCell ref="L17:N17"/>
    <mergeCell ref="O17:P17"/>
    <mergeCell ref="Q17:R17"/>
    <mergeCell ref="S17:Z17"/>
    <mergeCell ref="AA17:AE17"/>
    <mergeCell ref="AF17:AH17"/>
    <mergeCell ref="Q355:R355"/>
    <mergeCell ref="S355:Z355"/>
    <mergeCell ref="AA355:AE355"/>
    <mergeCell ref="AF355:AH355"/>
    <mergeCell ref="AJ355:AO355"/>
    <mergeCell ref="A17:B17"/>
    <mergeCell ref="C17:D17"/>
    <mergeCell ref="E17:F17"/>
    <mergeCell ref="G17:H17"/>
    <mergeCell ref="I17:K17"/>
    <mergeCell ref="AA354:AE354"/>
    <mergeCell ref="AF354:AH354"/>
    <mergeCell ref="AJ354:AO354"/>
    <mergeCell ref="A355:B355"/>
    <mergeCell ref="C355:D355"/>
    <mergeCell ref="E355:F355"/>
    <mergeCell ref="Q19:R19"/>
    <mergeCell ref="S19:Z19"/>
    <mergeCell ref="AA19:AE19"/>
    <mergeCell ref="AF19:AH19"/>
    <mergeCell ref="AJ19:AO19"/>
    <mergeCell ref="A20:B20"/>
    <mergeCell ref="C20:D20"/>
    <mergeCell ref="G355:H355"/>
    <mergeCell ref="I355:K355"/>
    <mergeCell ref="L355:N355"/>
    <mergeCell ref="O355:P355"/>
    <mergeCell ref="AJ353:AO353"/>
    <mergeCell ref="A354:B354"/>
    <mergeCell ref="C354:D354"/>
    <mergeCell ref="E354:F354"/>
    <mergeCell ref="G354:H354"/>
    <mergeCell ref="I354:K354"/>
    <mergeCell ref="L354:N354"/>
    <mergeCell ref="O354:P354"/>
    <mergeCell ref="Q354:R354"/>
    <mergeCell ref="S354:Z354"/>
    <mergeCell ref="L353:N353"/>
    <mergeCell ref="O353:P353"/>
    <mergeCell ref="Q353:R353"/>
    <mergeCell ref="S353:Z353"/>
    <mergeCell ref="AA353:AE353"/>
    <mergeCell ref="AF353:AH353"/>
    <mergeCell ref="Q352:R352"/>
    <mergeCell ref="S352:Z352"/>
    <mergeCell ref="AA352:AE352"/>
    <mergeCell ref="AF352:AH352"/>
    <mergeCell ref="AJ352:AO352"/>
    <mergeCell ref="A353:B353"/>
    <mergeCell ref="C353:D353"/>
    <mergeCell ref="E353:F353"/>
    <mergeCell ref="G353:H353"/>
    <mergeCell ref="I353:K353"/>
    <mergeCell ref="AA351:AE351"/>
    <mergeCell ref="AF351:AH351"/>
    <mergeCell ref="AJ351:AO351"/>
    <mergeCell ref="A352:B352"/>
    <mergeCell ref="C352:D352"/>
    <mergeCell ref="E352:F352"/>
    <mergeCell ref="G352:H352"/>
    <mergeCell ref="I352:K352"/>
    <mergeCell ref="L352:N352"/>
    <mergeCell ref="O352:P352"/>
    <mergeCell ref="AJ350:AO350"/>
    <mergeCell ref="A351:B351"/>
    <mergeCell ref="C351:D351"/>
    <mergeCell ref="E351:F351"/>
    <mergeCell ref="G351:H351"/>
    <mergeCell ref="I351:K351"/>
    <mergeCell ref="L351:N351"/>
    <mergeCell ref="O351:P351"/>
    <mergeCell ref="Q351:R351"/>
    <mergeCell ref="S351:Z351"/>
    <mergeCell ref="L350:N350"/>
    <mergeCell ref="O350:P350"/>
    <mergeCell ref="Q350:R350"/>
    <mergeCell ref="S350:Z350"/>
    <mergeCell ref="AA350:AE350"/>
    <mergeCell ref="AF350:AH350"/>
    <mergeCell ref="Q349:R349"/>
    <mergeCell ref="S349:Z349"/>
    <mergeCell ref="AA349:AE349"/>
    <mergeCell ref="AF349:AH349"/>
    <mergeCell ref="AJ349:AO349"/>
    <mergeCell ref="A350:B350"/>
    <mergeCell ref="C350:D350"/>
    <mergeCell ref="E350:F350"/>
    <mergeCell ref="G350:H350"/>
    <mergeCell ref="I350:K350"/>
    <mergeCell ref="AA348:AE348"/>
    <mergeCell ref="AF348:AH348"/>
    <mergeCell ref="AJ348:AO348"/>
    <mergeCell ref="A349:B349"/>
    <mergeCell ref="C349:D349"/>
    <mergeCell ref="E349:F349"/>
    <mergeCell ref="G349:H349"/>
    <mergeCell ref="I349:K349"/>
    <mergeCell ref="L349:N349"/>
    <mergeCell ref="O349:P349"/>
    <mergeCell ref="AJ347:AO347"/>
    <mergeCell ref="A348:B348"/>
    <mergeCell ref="C348:D348"/>
    <mergeCell ref="E348:F348"/>
    <mergeCell ref="G348:H348"/>
    <mergeCell ref="I348:K348"/>
    <mergeCell ref="L348:N348"/>
    <mergeCell ref="O348:P348"/>
    <mergeCell ref="Q348:R348"/>
    <mergeCell ref="S348:Z348"/>
    <mergeCell ref="L347:N347"/>
    <mergeCell ref="O347:P347"/>
    <mergeCell ref="Q347:R347"/>
    <mergeCell ref="S347:Z347"/>
    <mergeCell ref="AA347:AE347"/>
    <mergeCell ref="AF347:AH347"/>
    <mergeCell ref="Q346:R346"/>
    <mergeCell ref="S346:Z346"/>
    <mergeCell ref="AA346:AE346"/>
    <mergeCell ref="AF346:AH346"/>
    <mergeCell ref="AJ346:AO346"/>
    <mergeCell ref="A347:B347"/>
    <mergeCell ref="C347:D347"/>
    <mergeCell ref="E347:F347"/>
    <mergeCell ref="G347:H347"/>
    <mergeCell ref="I347:K347"/>
    <mergeCell ref="AA345:AE345"/>
    <mergeCell ref="AF345:AH345"/>
    <mergeCell ref="AJ345:AO345"/>
    <mergeCell ref="A346:B346"/>
    <mergeCell ref="C346:D346"/>
    <mergeCell ref="E346:F346"/>
    <mergeCell ref="G346:H346"/>
    <mergeCell ref="I346:K346"/>
    <mergeCell ref="L346:N346"/>
    <mergeCell ref="O346:P346"/>
    <mergeCell ref="AJ344:AO344"/>
    <mergeCell ref="A345:B345"/>
    <mergeCell ref="C345:D345"/>
    <mergeCell ref="E345:F345"/>
    <mergeCell ref="G345:H345"/>
    <mergeCell ref="I345:K345"/>
    <mergeCell ref="L345:N345"/>
    <mergeCell ref="O345:P345"/>
    <mergeCell ref="Q345:R345"/>
    <mergeCell ref="S345:Z345"/>
    <mergeCell ref="L344:N344"/>
    <mergeCell ref="O344:P344"/>
    <mergeCell ref="Q344:R344"/>
    <mergeCell ref="S344:Z344"/>
    <mergeCell ref="AA344:AE344"/>
    <mergeCell ref="AF344:AH344"/>
    <mergeCell ref="Q343:R343"/>
    <mergeCell ref="S343:Z343"/>
    <mergeCell ref="AA343:AE343"/>
    <mergeCell ref="AF343:AH343"/>
    <mergeCell ref="AJ343:AO343"/>
    <mergeCell ref="A344:B344"/>
    <mergeCell ref="C344:D344"/>
    <mergeCell ref="E344:F344"/>
    <mergeCell ref="G344:H344"/>
    <mergeCell ref="I344:K344"/>
    <mergeCell ref="AA342:AE342"/>
    <mergeCell ref="AF342:AH342"/>
    <mergeCell ref="AJ342:AO342"/>
    <mergeCell ref="A343:B343"/>
    <mergeCell ref="C343:D343"/>
    <mergeCell ref="E343:F343"/>
    <mergeCell ref="G343:H343"/>
    <mergeCell ref="I343:K343"/>
    <mergeCell ref="L343:N343"/>
    <mergeCell ref="O343:P343"/>
    <mergeCell ref="AJ341:AO341"/>
    <mergeCell ref="A342:B342"/>
    <mergeCell ref="C342:D342"/>
    <mergeCell ref="E342:F342"/>
    <mergeCell ref="G342:H342"/>
    <mergeCell ref="I342:K342"/>
    <mergeCell ref="L342:N342"/>
    <mergeCell ref="O342:P342"/>
    <mergeCell ref="Q342:R342"/>
    <mergeCell ref="S342:Z342"/>
    <mergeCell ref="L341:N341"/>
    <mergeCell ref="O341:P341"/>
    <mergeCell ref="Q341:R341"/>
    <mergeCell ref="S341:Z341"/>
    <mergeCell ref="AA341:AE341"/>
    <mergeCell ref="AF341:AH341"/>
    <mergeCell ref="Q340:R340"/>
    <mergeCell ref="S340:Z340"/>
    <mergeCell ref="AA340:AE340"/>
    <mergeCell ref="AF340:AH340"/>
    <mergeCell ref="AJ340:AO340"/>
    <mergeCell ref="A341:B341"/>
    <mergeCell ref="C341:D341"/>
    <mergeCell ref="E341:F341"/>
    <mergeCell ref="G341:H341"/>
    <mergeCell ref="I341:K341"/>
    <mergeCell ref="AA339:AE339"/>
    <mergeCell ref="AF339:AH339"/>
    <mergeCell ref="AJ339:AO339"/>
    <mergeCell ref="A340:B340"/>
    <mergeCell ref="C340:D340"/>
    <mergeCell ref="E340:F340"/>
    <mergeCell ref="G340:H340"/>
    <mergeCell ref="I340:K340"/>
    <mergeCell ref="L340:N340"/>
    <mergeCell ref="O340:P340"/>
    <mergeCell ref="AJ338:AO338"/>
    <mergeCell ref="A339:B339"/>
    <mergeCell ref="C339:D339"/>
    <mergeCell ref="E339:F339"/>
    <mergeCell ref="G339:H339"/>
    <mergeCell ref="I339:K339"/>
    <mergeCell ref="L339:N339"/>
    <mergeCell ref="O339:P339"/>
    <mergeCell ref="Q339:R339"/>
    <mergeCell ref="S339:Z339"/>
    <mergeCell ref="L338:N338"/>
    <mergeCell ref="O338:P338"/>
    <mergeCell ref="Q338:R338"/>
    <mergeCell ref="S338:Z338"/>
    <mergeCell ref="AA338:AE338"/>
    <mergeCell ref="AF338:AH338"/>
    <mergeCell ref="Q337:R337"/>
    <mergeCell ref="S337:Z337"/>
    <mergeCell ref="AA337:AE337"/>
    <mergeCell ref="AF337:AH337"/>
    <mergeCell ref="AJ337:AO337"/>
    <mergeCell ref="A338:B338"/>
    <mergeCell ref="C338:D338"/>
    <mergeCell ref="E338:F338"/>
    <mergeCell ref="G338:H338"/>
    <mergeCell ref="I338:K338"/>
    <mergeCell ref="AA336:AE336"/>
    <mergeCell ref="AF336:AH336"/>
    <mergeCell ref="AJ336:AO336"/>
    <mergeCell ref="A337:B337"/>
    <mergeCell ref="C337:D337"/>
    <mergeCell ref="E337:F337"/>
    <mergeCell ref="G337:H337"/>
    <mergeCell ref="I337:K337"/>
    <mergeCell ref="L337:N337"/>
    <mergeCell ref="O337:P337"/>
    <mergeCell ref="AJ335:AO335"/>
    <mergeCell ref="A336:B336"/>
    <mergeCell ref="C336:D336"/>
    <mergeCell ref="E336:F336"/>
    <mergeCell ref="G336:H336"/>
    <mergeCell ref="I336:K336"/>
    <mergeCell ref="L336:N336"/>
    <mergeCell ref="O336:P336"/>
    <mergeCell ref="Q336:R336"/>
    <mergeCell ref="S336:Z336"/>
    <mergeCell ref="L335:N335"/>
    <mergeCell ref="O335:P335"/>
    <mergeCell ref="Q335:R335"/>
    <mergeCell ref="S335:Z335"/>
    <mergeCell ref="AA335:AE335"/>
    <mergeCell ref="AF335:AH335"/>
    <mergeCell ref="Q334:R334"/>
    <mergeCell ref="S334:Z334"/>
    <mergeCell ref="AA334:AE334"/>
    <mergeCell ref="AF334:AH334"/>
    <mergeCell ref="AJ334:AO334"/>
    <mergeCell ref="A335:B335"/>
    <mergeCell ref="C335:D335"/>
    <mergeCell ref="E335:F335"/>
    <mergeCell ref="G335:H335"/>
    <mergeCell ref="I335:K335"/>
    <mergeCell ref="AA333:AE333"/>
    <mergeCell ref="AF333:AH333"/>
    <mergeCell ref="AJ333:AO333"/>
    <mergeCell ref="A334:B334"/>
    <mergeCell ref="C334:D334"/>
    <mergeCell ref="E334:F334"/>
    <mergeCell ref="G334:H334"/>
    <mergeCell ref="I334:K334"/>
    <mergeCell ref="L334:N334"/>
    <mergeCell ref="O334:P334"/>
    <mergeCell ref="AJ332:AO332"/>
    <mergeCell ref="A333:B333"/>
    <mergeCell ref="C333:D333"/>
    <mergeCell ref="E333:F333"/>
    <mergeCell ref="G333:H333"/>
    <mergeCell ref="I333:K333"/>
    <mergeCell ref="L333:N333"/>
    <mergeCell ref="O333:P333"/>
    <mergeCell ref="Q333:R333"/>
    <mergeCell ref="S333:Z333"/>
    <mergeCell ref="L332:N332"/>
    <mergeCell ref="O332:P332"/>
    <mergeCell ref="Q332:R332"/>
    <mergeCell ref="S332:Z332"/>
    <mergeCell ref="AA332:AE332"/>
    <mergeCell ref="AF332:AH332"/>
    <mergeCell ref="Q331:R331"/>
    <mergeCell ref="S331:Z331"/>
    <mergeCell ref="AA331:AE331"/>
    <mergeCell ref="AF331:AH331"/>
    <mergeCell ref="AJ331:AO331"/>
    <mergeCell ref="A332:B332"/>
    <mergeCell ref="C332:D332"/>
    <mergeCell ref="E332:F332"/>
    <mergeCell ref="G332:H332"/>
    <mergeCell ref="I332:K332"/>
    <mergeCell ref="AA330:AE330"/>
    <mergeCell ref="AF330:AH330"/>
    <mergeCell ref="AJ330:AO330"/>
    <mergeCell ref="A331:B331"/>
    <mergeCell ref="C331:D331"/>
    <mergeCell ref="E331:F331"/>
    <mergeCell ref="G331:H331"/>
    <mergeCell ref="I331:K331"/>
    <mergeCell ref="L331:N331"/>
    <mergeCell ref="O331:P331"/>
    <mergeCell ref="AJ329:AO329"/>
    <mergeCell ref="A330:B330"/>
    <mergeCell ref="C330:D330"/>
    <mergeCell ref="E330:F330"/>
    <mergeCell ref="G330:H330"/>
    <mergeCell ref="I330:K330"/>
    <mergeCell ref="L330:N330"/>
    <mergeCell ref="O330:P330"/>
    <mergeCell ref="Q330:R330"/>
    <mergeCell ref="S330:Z330"/>
    <mergeCell ref="L329:N329"/>
    <mergeCell ref="O329:P329"/>
    <mergeCell ref="Q329:R329"/>
    <mergeCell ref="S329:Z329"/>
    <mergeCell ref="AA329:AE329"/>
    <mergeCell ref="AF329:AH329"/>
    <mergeCell ref="Q328:R328"/>
    <mergeCell ref="S328:Z328"/>
    <mergeCell ref="AA328:AE328"/>
    <mergeCell ref="AF328:AH328"/>
    <mergeCell ref="AJ328:AO328"/>
    <mergeCell ref="A329:B329"/>
    <mergeCell ref="C329:D329"/>
    <mergeCell ref="E329:F329"/>
    <mergeCell ref="G329:H329"/>
    <mergeCell ref="I329:K329"/>
    <mergeCell ref="AA327:AE327"/>
    <mergeCell ref="AF327:AH327"/>
    <mergeCell ref="AJ327:AO327"/>
    <mergeCell ref="A328:B328"/>
    <mergeCell ref="C328:D328"/>
    <mergeCell ref="E328:F328"/>
    <mergeCell ref="G328:H328"/>
    <mergeCell ref="I328:K328"/>
    <mergeCell ref="L328:N328"/>
    <mergeCell ref="O328:P328"/>
    <mergeCell ref="AJ326:AO326"/>
    <mergeCell ref="A327:B327"/>
    <mergeCell ref="C327:D327"/>
    <mergeCell ref="E327:F327"/>
    <mergeCell ref="G327:H327"/>
    <mergeCell ref="I327:K327"/>
    <mergeCell ref="L327:N327"/>
    <mergeCell ref="O327:P327"/>
    <mergeCell ref="Q327:R327"/>
    <mergeCell ref="S327:Z327"/>
    <mergeCell ref="L326:N326"/>
    <mergeCell ref="O326:P326"/>
    <mergeCell ref="Q326:R326"/>
    <mergeCell ref="S326:Z326"/>
    <mergeCell ref="AA326:AE326"/>
    <mergeCell ref="AF326:AH326"/>
    <mergeCell ref="Q325:R325"/>
    <mergeCell ref="S325:Z325"/>
    <mergeCell ref="AA325:AE325"/>
    <mergeCell ref="AF325:AH325"/>
    <mergeCell ref="AJ325:AO325"/>
    <mergeCell ref="A326:B326"/>
    <mergeCell ref="C326:D326"/>
    <mergeCell ref="E326:F326"/>
    <mergeCell ref="G326:H326"/>
    <mergeCell ref="I326:K326"/>
    <mergeCell ref="AA324:AE324"/>
    <mergeCell ref="AF324:AH324"/>
    <mergeCell ref="AJ324:AO324"/>
    <mergeCell ref="A325:B325"/>
    <mergeCell ref="C325:D325"/>
    <mergeCell ref="E325:F325"/>
    <mergeCell ref="G325:H325"/>
    <mergeCell ref="I325:K325"/>
    <mergeCell ref="L325:N325"/>
    <mergeCell ref="O325:P325"/>
    <mergeCell ref="AJ323:AO323"/>
    <mergeCell ref="A324:B324"/>
    <mergeCell ref="C324:D324"/>
    <mergeCell ref="E324:F324"/>
    <mergeCell ref="G324:H324"/>
    <mergeCell ref="I324:K324"/>
    <mergeCell ref="L324:N324"/>
    <mergeCell ref="O324:P324"/>
    <mergeCell ref="Q324:R324"/>
    <mergeCell ref="S324:Z324"/>
    <mergeCell ref="L323:N323"/>
    <mergeCell ref="O323:P323"/>
    <mergeCell ref="Q323:R323"/>
    <mergeCell ref="S323:Z323"/>
    <mergeCell ref="AA323:AE323"/>
    <mergeCell ref="AF323:AH323"/>
    <mergeCell ref="Q322:R322"/>
    <mergeCell ref="S322:Z322"/>
    <mergeCell ref="AA322:AE322"/>
    <mergeCell ref="AF322:AH322"/>
    <mergeCell ref="AJ322:AO322"/>
    <mergeCell ref="A323:B323"/>
    <mergeCell ref="C323:D323"/>
    <mergeCell ref="E323:F323"/>
    <mergeCell ref="G323:H323"/>
    <mergeCell ref="I323:K323"/>
    <mergeCell ref="AA321:AE321"/>
    <mergeCell ref="AF321:AH321"/>
    <mergeCell ref="AJ321:AO321"/>
    <mergeCell ref="A322:B322"/>
    <mergeCell ref="C322:D322"/>
    <mergeCell ref="E322:F322"/>
    <mergeCell ref="G322:H322"/>
    <mergeCell ref="I322:K322"/>
    <mergeCell ref="L322:N322"/>
    <mergeCell ref="O322:P322"/>
    <mergeCell ref="AJ320:AO320"/>
    <mergeCell ref="A321:B321"/>
    <mergeCell ref="C321:D321"/>
    <mergeCell ref="E321:F321"/>
    <mergeCell ref="G321:H321"/>
    <mergeCell ref="I321:K321"/>
    <mergeCell ref="L321:N321"/>
    <mergeCell ref="O321:P321"/>
    <mergeCell ref="Q321:R321"/>
    <mergeCell ref="S321:Z321"/>
    <mergeCell ref="L320:N320"/>
    <mergeCell ref="O320:P320"/>
    <mergeCell ref="Q320:R320"/>
    <mergeCell ref="S320:Z320"/>
    <mergeCell ref="AA320:AE320"/>
    <mergeCell ref="AF320:AH320"/>
    <mergeCell ref="Q319:R319"/>
    <mergeCell ref="S319:Z319"/>
    <mergeCell ref="AA319:AE319"/>
    <mergeCell ref="AF319:AH319"/>
    <mergeCell ref="AJ319:AO319"/>
    <mergeCell ref="A320:B320"/>
    <mergeCell ref="C320:D320"/>
    <mergeCell ref="E320:F320"/>
    <mergeCell ref="G320:H320"/>
    <mergeCell ref="I320:K320"/>
    <mergeCell ref="AA318:AE318"/>
    <mergeCell ref="AF318:AH318"/>
    <mergeCell ref="AJ318:AO318"/>
    <mergeCell ref="A319:B319"/>
    <mergeCell ref="C319:D319"/>
    <mergeCell ref="E319:F319"/>
    <mergeCell ref="G319:H319"/>
    <mergeCell ref="I319:K319"/>
    <mergeCell ref="L319:N319"/>
    <mergeCell ref="O319:P319"/>
    <mergeCell ref="AJ317:AO317"/>
    <mergeCell ref="A318:B318"/>
    <mergeCell ref="C318:D318"/>
    <mergeCell ref="E318:F318"/>
    <mergeCell ref="G318:H318"/>
    <mergeCell ref="I318:K318"/>
    <mergeCell ref="L318:N318"/>
    <mergeCell ref="O318:P318"/>
    <mergeCell ref="Q318:R318"/>
    <mergeCell ref="S318:Z318"/>
    <mergeCell ref="L317:N317"/>
    <mergeCell ref="O317:P317"/>
    <mergeCell ref="Q317:R317"/>
    <mergeCell ref="S317:Z317"/>
    <mergeCell ref="AA317:AE317"/>
    <mergeCell ref="AF317:AH317"/>
    <mergeCell ref="Q316:R316"/>
    <mergeCell ref="S316:Z316"/>
    <mergeCell ref="AA316:AE316"/>
    <mergeCell ref="AF316:AH316"/>
    <mergeCell ref="AJ316:AO316"/>
    <mergeCell ref="A317:B317"/>
    <mergeCell ref="C317:D317"/>
    <mergeCell ref="E317:F317"/>
    <mergeCell ref="G317:H317"/>
    <mergeCell ref="I317:K317"/>
    <mergeCell ref="AA315:AE315"/>
    <mergeCell ref="AF315:AH315"/>
    <mergeCell ref="AJ315:AO315"/>
    <mergeCell ref="A316:B316"/>
    <mergeCell ref="C316:D316"/>
    <mergeCell ref="E316:F316"/>
    <mergeCell ref="G316:H316"/>
    <mergeCell ref="I316:K316"/>
    <mergeCell ref="L316:N316"/>
    <mergeCell ref="O316:P316"/>
    <mergeCell ref="AJ314:AO314"/>
    <mergeCell ref="A315:B315"/>
    <mergeCell ref="C315:D315"/>
    <mergeCell ref="E315:F315"/>
    <mergeCell ref="G315:H315"/>
    <mergeCell ref="I315:K315"/>
    <mergeCell ref="L315:N315"/>
    <mergeCell ref="O315:P315"/>
    <mergeCell ref="Q315:R315"/>
    <mergeCell ref="S315:Z315"/>
    <mergeCell ref="L314:N314"/>
    <mergeCell ref="O314:P314"/>
    <mergeCell ref="Q314:R314"/>
    <mergeCell ref="S314:Z314"/>
    <mergeCell ref="AA314:AE314"/>
    <mergeCell ref="AF314:AH314"/>
    <mergeCell ref="Q313:R313"/>
    <mergeCell ref="S313:Z313"/>
    <mergeCell ref="AA313:AE313"/>
    <mergeCell ref="AF313:AH313"/>
    <mergeCell ref="AJ313:AO313"/>
    <mergeCell ref="A314:B314"/>
    <mergeCell ref="C314:D314"/>
    <mergeCell ref="E314:F314"/>
    <mergeCell ref="G314:H314"/>
    <mergeCell ref="I314:K314"/>
    <mergeCell ref="AA312:AE312"/>
    <mergeCell ref="AF312:AH312"/>
    <mergeCell ref="AJ312:AO312"/>
    <mergeCell ref="A313:B313"/>
    <mergeCell ref="C313:D313"/>
    <mergeCell ref="E313:F313"/>
    <mergeCell ref="G313:H313"/>
    <mergeCell ref="I313:K313"/>
    <mergeCell ref="L313:N313"/>
    <mergeCell ref="O313:P313"/>
    <mergeCell ref="AJ311:AO311"/>
    <mergeCell ref="A312:B312"/>
    <mergeCell ref="C312:D312"/>
    <mergeCell ref="E312:F312"/>
    <mergeCell ref="G312:H312"/>
    <mergeCell ref="I312:K312"/>
    <mergeCell ref="L312:N312"/>
    <mergeCell ref="O312:P312"/>
    <mergeCell ref="Q312:R312"/>
    <mergeCell ref="S312:Z312"/>
    <mergeCell ref="L311:N311"/>
    <mergeCell ref="O311:P311"/>
    <mergeCell ref="Q311:R311"/>
    <mergeCell ref="S311:Z311"/>
    <mergeCell ref="AA311:AE311"/>
    <mergeCell ref="AF311:AH311"/>
    <mergeCell ref="Q310:R310"/>
    <mergeCell ref="S310:Z310"/>
    <mergeCell ref="AA310:AE310"/>
    <mergeCell ref="AF310:AH310"/>
    <mergeCell ref="AJ310:AO310"/>
    <mergeCell ref="A311:B311"/>
    <mergeCell ref="C311:D311"/>
    <mergeCell ref="E311:F311"/>
    <mergeCell ref="G311:H311"/>
    <mergeCell ref="I311:K311"/>
    <mergeCell ref="AA309:AE309"/>
    <mergeCell ref="AF309:AH309"/>
    <mergeCell ref="AJ309:AO309"/>
    <mergeCell ref="A310:B310"/>
    <mergeCell ref="C310:D310"/>
    <mergeCell ref="E310:F310"/>
    <mergeCell ref="G310:H310"/>
    <mergeCell ref="I310:K310"/>
    <mergeCell ref="L310:N310"/>
    <mergeCell ref="O310:P310"/>
    <mergeCell ref="AJ308:AO308"/>
    <mergeCell ref="A309:B309"/>
    <mergeCell ref="C309:D309"/>
    <mergeCell ref="E309:F309"/>
    <mergeCell ref="G309:H309"/>
    <mergeCell ref="I309:K309"/>
    <mergeCell ref="L309:N309"/>
    <mergeCell ref="O309:P309"/>
    <mergeCell ref="Q309:R309"/>
    <mergeCell ref="S309:Z309"/>
    <mergeCell ref="L308:N308"/>
    <mergeCell ref="O308:P308"/>
    <mergeCell ref="Q308:R308"/>
    <mergeCell ref="S308:Z308"/>
    <mergeCell ref="AA308:AE308"/>
    <mergeCell ref="AF308:AH308"/>
    <mergeCell ref="Q307:R307"/>
    <mergeCell ref="S307:Z307"/>
    <mergeCell ref="AA307:AE307"/>
    <mergeCell ref="AF307:AH307"/>
    <mergeCell ref="AJ307:AO307"/>
    <mergeCell ref="A308:B308"/>
    <mergeCell ref="C308:D308"/>
    <mergeCell ref="E308:F308"/>
    <mergeCell ref="G308:H308"/>
    <mergeCell ref="I308:K308"/>
    <mergeCell ref="AA306:AE306"/>
    <mergeCell ref="AF306:AH306"/>
    <mergeCell ref="AJ306:AO306"/>
    <mergeCell ref="A307:B307"/>
    <mergeCell ref="C307:D307"/>
    <mergeCell ref="E307:F307"/>
    <mergeCell ref="G307:H307"/>
    <mergeCell ref="I307:K307"/>
    <mergeCell ref="L307:N307"/>
    <mergeCell ref="O307:P307"/>
    <mergeCell ref="AJ305:AO305"/>
    <mergeCell ref="A306:B306"/>
    <mergeCell ref="C306:D306"/>
    <mergeCell ref="E306:F306"/>
    <mergeCell ref="G306:H306"/>
    <mergeCell ref="I306:K306"/>
    <mergeCell ref="L306:N306"/>
    <mergeCell ref="O306:P306"/>
    <mergeCell ref="Q306:R306"/>
    <mergeCell ref="S306:Z306"/>
    <mergeCell ref="L305:N305"/>
    <mergeCell ref="O305:P305"/>
    <mergeCell ref="Q305:R305"/>
    <mergeCell ref="S305:Z305"/>
    <mergeCell ref="AA305:AE305"/>
    <mergeCell ref="AF305:AH305"/>
    <mergeCell ref="Q304:R304"/>
    <mergeCell ref="S304:Z304"/>
    <mergeCell ref="AA304:AE304"/>
    <mergeCell ref="AF304:AH304"/>
    <mergeCell ref="AJ304:AO304"/>
    <mergeCell ref="A305:B305"/>
    <mergeCell ref="C305:D305"/>
    <mergeCell ref="E305:F305"/>
    <mergeCell ref="G305:H305"/>
    <mergeCell ref="I305:K305"/>
    <mergeCell ref="AA303:AE303"/>
    <mergeCell ref="AF303:AH303"/>
    <mergeCell ref="AJ303:AO303"/>
    <mergeCell ref="A304:B304"/>
    <mergeCell ref="C304:D304"/>
    <mergeCell ref="E304:F304"/>
    <mergeCell ref="G304:H304"/>
    <mergeCell ref="I304:K304"/>
    <mergeCell ref="L304:N304"/>
    <mergeCell ref="O304:P304"/>
    <mergeCell ref="AJ302:AO302"/>
    <mergeCell ref="A303:B303"/>
    <mergeCell ref="C303:D303"/>
    <mergeCell ref="E303:F303"/>
    <mergeCell ref="G303:H303"/>
    <mergeCell ref="I303:K303"/>
    <mergeCell ref="L303:N303"/>
    <mergeCell ref="O303:P303"/>
    <mergeCell ref="Q303:R303"/>
    <mergeCell ref="S303:Z303"/>
    <mergeCell ref="L302:N302"/>
    <mergeCell ref="O302:P302"/>
    <mergeCell ref="Q302:R302"/>
    <mergeCell ref="S302:Z302"/>
    <mergeCell ref="AA302:AE302"/>
    <mergeCell ref="AF302:AH302"/>
    <mergeCell ref="Q301:R301"/>
    <mergeCell ref="S301:Z301"/>
    <mergeCell ref="AA301:AE301"/>
    <mergeCell ref="AF301:AH301"/>
    <mergeCell ref="AJ301:AO301"/>
    <mergeCell ref="A302:B302"/>
    <mergeCell ref="C302:D302"/>
    <mergeCell ref="E302:F302"/>
    <mergeCell ref="G302:H302"/>
    <mergeCell ref="I302:K302"/>
    <mergeCell ref="AA300:AE300"/>
    <mergeCell ref="AF300:AH300"/>
    <mergeCell ref="AJ300:AO300"/>
    <mergeCell ref="A301:B301"/>
    <mergeCell ref="C301:D301"/>
    <mergeCell ref="E301:F301"/>
    <mergeCell ref="G301:H301"/>
    <mergeCell ref="I301:K301"/>
    <mergeCell ref="L301:N301"/>
    <mergeCell ref="O301:P301"/>
    <mergeCell ref="AJ299:AO299"/>
    <mergeCell ref="A300:B300"/>
    <mergeCell ref="C300:D300"/>
    <mergeCell ref="E300:F300"/>
    <mergeCell ref="G300:H300"/>
    <mergeCell ref="I300:K300"/>
    <mergeCell ref="L300:N300"/>
    <mergeCell ref="O300:P300"/>
    <mergeCell ref="Q300:R300"/>
    <mergeCell ref="S300:Z300"/>
    <mergeCell ref="L299:N299"/>
    <mergeCell ref="O299:P299"/>
    <mergeCell ref="Q299:R299"/>
    <mergeCell ref="S299:Z299"/>
    <mergeCell ref="AA299:AE299"/>
    <mergeCell ref="AF299:AH299"/>
    <mergeCell ref="Q298:R298"/>
    <mergeCell ref="S298:Z298"/>
    <mergeCell ref="AA298:AE298"/>
    <mergeCell ref="AF298:AH298"/>
    <mergeCell ref="AJ298:AO298"/>
    <mergeCell ref="A299:B299"/>
    <mergeCell ref="C299:D299"/>
    <mergeCell ref="E299:F299"/>
    <mergeCell ref="G299:H299"/>
    <mergeCell ref="I299:K299"/>
    <mergeCell ref="AA297:AE297"/>
    <mergeCell ref="AF297:AH297"/>
    <mergeCell ref="AJ297:AO297"/>
    <mergeCell ref="A298:B298"/>
    <mergeCell ref="C298:D298"/>
    <mergeCell ref="E298:F298"/>
    <mergeCell ref="G298:H298"/>
    <mergeCell ref="I298:K298"/>
    <mergeCell ref="L298:N298"/>
    <mergeCell ref="O298:P298"/>
    <mergeCell ref="AJ296:AO296"/>
    <mergeCell ref="A297:B297"/>
    <mergeCell ref="C297:D297"/>
    <mergeCell ref="E297:F297"/>
    <mergeCell ref="G297:H297"/>
    <mergeCell ref="I297:K297"/>
    <mergeCell ref="L297:N297"/>
    <mergeCell ref="O297:P297"/>
    <mergeCell ref="Q297:R297"/>
    <mergeCell ref="S297:Z297"/>
    <mergeCell ref="L296:N296"/>
    <mergeCell ref="O296:P296"/>
    <mergeCell ref="Q296:R296"/>
    <mergeCell ref="S296:Z296"/>
    <mergeCell ref="AA296:AE296"/>
    <mergeCell ref="AF296:AH296"/>
    <mergeCell ref="Q295:R295"/>
    <mergeCell ref="S295:Z295"/>
    <mergeCell ref="AA295:AE295"/>
    <mergeCell ref="AF295:AH295"/>
    <mergeCell ref="AJ295:AO295"/>
    <mergeCell ref="A296:B296"/>
    <mergeCell ref="C296:D296"/>
    <mergeCell ref="E296:F296"/>
    <mergeCell ref="G296:H296"/>
    <mergeCell ref="I296:K296"/>
    <mergeCell ref="AA294:AE294"/>
    <mergeCell ref="AF294:AH294"/>
    <mergeCell ref="AJ294:AO294"/>
    <mergeCell ref="A295:B295"/>
    <mergeCell ref="C295:D295"/>
    <mergeCell ref="E295:F295"/>
    <mergeCell ref="G295:H295"/>
    <mergeCell ref="I295:K295"/>
    <mergeCell ref="L295:N295"/>
    <mergeCell ref="O295:P295"/>
    <mergeCell ref="AJ293:AO293"/>
    <mergeCell ref="A294:B294"/>
    <mergeCell ref="C294:D294"/>
    <mergeCell ref="E294:F294"/>
    <mergeCell ref="G294:H294"/>
    <mergeCell ref="I294:K294"/>
    <mergeCell ref="L294:N294"/>
    <mergeCell ref="O294:P294"/>
    <mergeCell ref="Q294:R294"/>
    <mergeCell ref="S294:Z294"/>
    <mergeCell ref="L293:N293"/>
    <mergeCell ref="O293:P293"/>
    <mergeCell ref="Q293:R293"/>
    <mergeCell ref="S293:Z293"/>
    <mergeCell ref="AA293:AE293"/>
    <mergeCell ref="AF293:AH293"/>
    <mergeCell ref="Q292:R292"/>
    <mergeCell ref="S292:Z292"/>
    <mergeCell ref="AA292:AE292"/>
    <mergeCell ref="AF292:AH292"/>
    <mergeCell ref="AJ292:AO292"/>
    <mergeCell ref="A293:B293"/>
    <mergeCell ref="C293:D293"/>
    <mergeCell ref="E293:F293"/>
    <mergeCell ref="G293:H293"/>
    <mergeCell ref="I293:K293"/>
    <mergeCell ref="AA291:AE291"/>
    <mergeCell ref="AF291:AH291"/>
    <mergeCell ref="AJ291:AO291"/>
    <mergeCell ref="A292:B292"/>
    <mergeCell ref="C292:D292"/>
    <mergeCell ref="E292:F292"/>
    <mergeCell ref="G292:H292"/>
    <mergeCell ref="I292:K292"/>
    <mergeCell ref="L292:N292"/>
    <mergeCell ref="O292:P292"/>
    <mergeCell ref="AJ290:AO290"/>
    <mergeCell ref="A291:B291"/>
    <mergeCell ref="C291:D291"/>
    <mergeCell ref="E291:F291"/>
    <mergeCell ref="G291:H291"/>
    <mergeCell ref="I291:K291"/>
    <mergeCell ref="L291:N291"/>
    <mergeCell ref="O291:P291"/>
    <mergeCell ref="Q291:R291"/>
    <mergeCell ref="S291:Z291"/>
    <mergeCell ref="L290:N290"/>
    <mergeCell ref="O290:P290"/>
    <mergeCell ref="Q290:R290"/>
    <mergeCell ref="S290:Z290"/>
    <mergeCell ref="AA290:AE290"/>
    <mergeCell ref="AF290:AH290"/>
    <mergeCell ref="Q289:R289"/>
    <mergeCell ref="S289:Z289"/>
    <mergeCell ref="AA289:AE289"/>
    <mergeCell ref="AF289:AH289"/>
    <mergeCell ref="AJ289:AO289"/>
    <mergeCell ref="A290:B290"/>
    <mergeCell ref="C290:D290"/>
    <mergeCell ref="E290:F290"/>
    <mergeCell ref="G290:H290"/>
    <mergeCell ref="I290:K290"/>
    <mergeCell ref="AA288:AE288"/>
    <mergeCell ref="AF288:AH288"/>
    <mergeCell ref="AJ288:AO288"/>
    <mergeCell ref="A289:B289"/>
    <mergeCell ref="C289:D289"/>
    <mergeCell ref="E289:F289"/>
    <mergeCell ref="G289:H289"/>
    <mergeCell ref="I289:K289"/>
    <mergeCell ref="L289:N289"/>
    <mergeCell ref="O289:P289"/>
    <mergeCell ref="AJ287:AO287"/>
    <mergeCell ref="A288:B288"/>
    <mergeCell ref="C288:D288"/>
    <mergeCell ref="E288:F288"/>
    <mergeCell ref="G288:H288"/>
    <mergeCell ref="I288:K288"/>
    <mergeCell ref="L288:N288"/>
    <mergeCell ref="O288:P288"/>
    <mergeCell ref="Q288:R288"/>
    <mergeCell ref="S288:Z288"/>
    <mergeCell ref="L287:N287"/>
    <mergeCell ref="O287:P287"/>
    <mergeCell ref="Q287:R287"/>
    <mergeCell ref="S287:Z287"/>
    <mergeCell ref="AA287:AE287"/>
    <mergeCell ref="AF287:AH287"/>
    <mergeCell ref="Q286:R286"/>
    <mergeCell ref="S286:Z286"/>
    <mergeCell ref="AA286:AE286"/>
    <mergeCell ref="AF286:AH286"/>
    <mergeCell ref="AJ286:AO286"/>
    <mergeCell ref="A287:B287"/>
    <mergeCell ref="C287:D287"/>
    <mergeCell ref="E287:F287"/>
    <mergeCell ref="G287:H287"/>
    <mergeCell ref="I287:K287"/>
    <mergeCell ref="AA285:AE285"/>
    <mergeCell ref="AF285:AH285"/>
    <mergeCell ref="AJ285:AO285"/>
    <mergeCell ref="A286:B286"/>
    <mergeCell ref="C286:D286"/>
    <mergeCell ref="E286:F286"/>
    <mergeCell ref="G286:H286"/>
    <mergeCell ref="I286:K286"/>
    <mergeCell ref="L286:N286"/>
    <mergeCell ref="O286:P286"/>
    <mergeCell ref="AJ284:AO284"/>
    <mergeCell ref="A285:B285"/>
    <mergeCell ref="C285:D285"/>
    <mergeCell ref="E285:F285"/>
    <mergeCell ref="G285:H285"/>
    <mergeCell ref="I285:K285"/>
    <mergeCell ref="L285:N285"/>
    <mergeCell ref="O285:P285"/>
    <mergeCell ref="Q285:R285"/>
    <mergeCell ref="S285:Z285"/>
    <mergeCell ref="L284:N284"/>
    <mergeCell ref="O284:P284"/>
    <mergeCell ref="Q284:R284"/>
    <mergeCell ref="S284:Z284"/>
    <mergeCell ref="AA284:AE284"/>
    <mergeCell ref="AF284:AH284"/>
    <mergeCell ref="Q283:R283"/>
    <mergeCell ref="S283:Z283"/>
    <mergeCell ref="AA283:AE283"/>
    <mergeCell ref="AF283:AH283"/>
    <mergeCell ref="AJ283:AO283"/>
    <mergeCell ref="A284:B284"/>
    <mergeCell ref="C284:D284"/>
    <mergeCell ref="E284:F284"/>
    <mergeCell ref="G284:H284"/>
    <mergeCell ref="I284:K284"/>
    <mergeCell ref="AA282:AE282"/>
    <mergeCell ref="AF282:AH282"/>
    <mergeCell ref="AJ282:AO282"/>
    <mergeCell ref="A283:B283"/>
    <mergeCell ref="C283:D283"/>
    <mergeCell ref="E283:F283"/>
    <mergeCell ref="G283:H283"/>
    <mergeCell ref="I283:K283"/>
    <mergeCell ref="L283:N283"/>
    <mergeCell ref="O283:P283"/>
    <mergeCell ref="AJ281:AO281"/>
    <mergeCell ref="A282:B282"/>
    <mergeCell ref="C282:D282"/>
    <mergeCell ref="E282:F282"/>
    <mergeCell ref="G282:H282"/>
    <mergeCell ref="I282:K282"/>
    <mergeCell ref="L282:N282"/>
    <mergeCell ref="O282:P282"/>
    <mergeCell ref="Q282:R282"/>
    <mergeCell ref="S282:Z282"/>
    <mergeCell ref="L281:N281"/>
    <mergeCell ref="O281:P281"/>
    <mergeCell ref="Q281:R281"/>
    <mergeCell ref="S281:Z281"/>
    <mergeCell ref="AA281:AE281"/>
    <mergeCell ref="AF281:AH281"/>
    <mergeCell ref="Q280:R280"/>
    <mergeCell ref="S280:Z280"/>
    <mergeCell ref="AA280:AE280"/>
    <mergeCell ref="AF280:AH280"/>
    <mergeCell ref="AJ280:AO280"/>
    <mergeCell ref="A281:B281"/>
    <mergeCell ref="C281:D281"/>
    <mergeCell ref="E281:F281"/>
    <mergeCell ref="G281:H281"/>
    <mergeCell ref="I281:K281"/>
    <mergeCell ref="AA279:AE279"/>
    <mergeCell ref="AF279:AH279"/>
    <mergeCell ref="AJ279:AO279"/>
    <mergeCell ref="A280:B280"/>
    <mergeCell ref="C280:D280"/>
    <mergeCell ref="E280:F280"/>
    <mergeCell ref="G280:H280"/>
    <mergeCell ref="I280:K280"/>
    <mergeCell ref="L280:N280"/>
    <mergeCell ref="O280:P280"/>
    <mergeCell ref="AJ278:AO278"/>
    <mergeCell ref="A279:B279"/>
    <mergeCell ref="C279:D279"/>
    <mergeCell ref="E279:F279"/>
    <mergeCell ref="G279:H279"/>
    <mergeCell ref="I279:K279"/>
    <mergeCell ref="L279:N279"/>
    <mergeCell ref="O279:P279"/>
    <mergeCell ref="Q279:R279"/>
    <mergeCell ref="S279:Z279"/>
    <mergeCell ref="L278:N278"/>
    <mergeCell ref="O278:P278"/>
    <mergeCell ref="Q278:R278"/>
    <mergeCell ref="S278:Z278"/>
    <mergeCell ref="AA278:AE278"/>
    <mergeCell ref="AF278:AH278"/>
    <mergeCell ref="Q277:R277"/>
    <mergeCell ref="S277:Z277"/>
    <mergeCell ref="AA277:AE277"/>
    <mergeCell ref="AF277:AH277"/>
    <mergeCell ref="AJ277:AO277"/>
    <mergeCell ref="A278:B278"/>
    <mergeCell ref="C278:D278"/>
    <mergeCell ref="E278:F278"/>
    <mergeCell ref="G278:H278"/>
    <mergeCell ref="I278:K278"/>
    <mergeCell ref="AA276:AE276"/>
    <mergeCell ref="AF276:AH276"/>
    <mergeCell ref="AJ276:AO276"/>
    <mergeCell ref="A277:B277"/>
    <mergeCell ref="C277:D277"/>
    <mergeCell ref="E277:F277"/>
    <mergeCell ref="G277:H277"/>
    <mergeCell ref="I277:K277"/>
    <mergeCell ref="L277:N277"/>
    <mergeCell ref="O277:P277"/>
    <mergeCell ref="AJ275:AO275"/>
    <mergeCell ref="A276:B276"/>
    <mergeCell ref="C276:D276"/>
    <mergeCell ref="E276:F276"/>
    <mergeCell ref="G276:H276"/>
    <mergeCell ref="I276:K276"/>
    <mergeCell ref="L276:N276"/>
    <mergeCell ref="O276:P276"/>
    <mergeCell ref="Q276:R276"/>
    <mergeCell ref="S276:Z276"/>
    <mergeCell ref="L275:N275"/>
    <mergeCell ref="O275:P275"/>
    <mergeCell ref="Q275:R275"/>
    <mergeCell ref="S275:Z275"/>
    <mergeCell ref="AA275:AE275"/>
    <mergeCell ref="AF275:AH275"/>
    <mergeCell ref="Q274:R274"/>
    <mergeCell ref="S274:Z274"/>
    <mergeCell ref="AA274:AE274"/>
    <mergeCell ref="AF274:AH274"/>
    <mergeCell ref="AJ274:AO274"/>
    <mergeCell ref="A275:B275"/>
    <mergeCell ref="C275:D275"/>
    <mergeCell ref="E275:F275"/>
    <mergeCell ref="G275:H275"/>
    <mergeCell ref="I275:K275"/>
    <mergeCell ref="AA273:AE273"/>
    <mergeCell ref="AF273:AH273"/>
    <mergeCell ref="AJ273:AO273"/>
    <mergeCell ref="A274:B274"/>
    <mergeCell ref="C274:D274"/>
    <mergeCell ref="E274:F274"/>
    <mergeCell ref="G274:H274"/>
    <mergeCell ref="I274:K274"/>
    <mergeCell ref="L274:N274"/>
    <mergeCell ref="O274:P274"/>
    <mergeCell ref="AJ272:AO272"/>
    <mergeCell ref="A273:B273"/>
    <mergeCell ref="C273:D273"/>
    <mergeCell ref="E273:F273"/>
    <mergeCell ref="G273:H273"/>
    <mergeCell ref="I273:K273"/>
    <mergeCell ref="L273:N273"/>
    <mergeCell ref="O273:P273"/>
    <mergeCell ref="Q273:R273"/>
    <mergeCell ref="S273:Z273"/>
    <mergeCell ref="L272:N272"/>
    <mergeCell ref="O272:P272"/>
    <mergeCell ref="Q272:R272"/>
    <mergeCell ref="S272:Z272"/>
    <mergeCell ref="AA272:AE272"/>
    <mergeCell ref="AF272:AH272"/>
    <mergeCell ref="Q271:R271"/>
    <mergeCell ref="S271:Z271"/>
    <mergeCell ref="AA271:AE271"/>
    <mergeCell ref="AF271:AH271"/>
    <mergeCell ref="AJ271:AO271"/>
    <mergeCell ref="A272:B272"/>
    <mergeCell ref="C272:D272"/>
    <mergeCell ref="E272:F272"/>
    <mergeCell ref="G272:H272"/>
    <mergeCell ref="I272:K272"/>
    <mergeCell ref="AA270:AE270"/>
    <mergeCell ref="AF270:AH270"/>
    <mergeCell ref="AJ270:AO270"/>
    <mergeCell ref="A271:B271"/>
    <mergeCell ref="C271:D271"/>
    <mergeCell ref="E271:F271"/>
    <mergeCell ref="G271:H271"/>
    <mergeCell ref="I271:K271"/>
    <mergeCell ref="L271:N271"/>
    <mergeCell ref="O271:P271"/>
    <mergeCell ref="AJ269:AO269"/>
    <mergeCell ref="A270:B270"/>
    <mergeCell ref="C270:D270"/>
    <mergeCell ref="E270:F270"/>
    <mergeCell ref="G270:H270"/>
    <mergeCell ref="I270:K270"/>
    <mergeCell ref="L270:N270"/>
    <mergeCell ref="O270:P270"/>
    <mergeCell ref="Q270:R270"/>
    <mergeCell ref="S270:Z270"/>
    <mergeCell ref="L269:N269"/>
    <mergeCell ref="O269:P269"/>
    <mergeCell ref="Q269:R269"/>
    <mergeCell ref="S269:Z269"/>
    <mergeCell ref="AA269:AE269"/>
    <mergeCell ref="AF269:AH269"/>
    <mergeCell ref="Q268:R268"/>
    <mergeCell ref="S268:Z268"/>
    <mergeCell ref="AA268:AE268"/>
    <mergeCell ref="AF268:AH268"/>
    <mergeCell ref="AJ268:AO268"/>
    <mergeCell ref="A269:B269"/>
    <mergeCell ref="C269:D269"/>
    <mergeCell ref="E269:F269"/>
    <mergeCell ref="G269:H269"/>
    <mergeCell ref="I269:K269"/>
    <mergeCell ref="AA267:AE267"/>
    <mergeCell ref="AF267:AH267"/>
    <mergeCell ref="AJ267:AO267"/>
    <mergeCell ref="A268:B268"/>
    <mergeCell ref="C268:D268"/>
    <mergeCell ref="E268:F268"/>
    <mergeCell ref="G268:H268"/>
    <mergeCell ref="I268:K268"/>
    <mergeCell ref="L268:N268"/>
    <mergeCell ref="O268:P268"/>
    <mergeCell ref="AJ266:AO266"/>
    <mergeCell ref="A267:B267"/>
    <mergeCell ref="C267:D267"/>
    <mergeCell ref="E267:F267"/>
    <mergeCell ref="G267:H267"/>
    <mergeCell ref="I267:K267"/>
    <mergeCell ref="L267:N267"/>
    <mergeCell ref="O267:P267"/>
    <mergeCell ref="Q267:R267"/>
    <mergeCell ref="S267:Z267"/>
    <mergeCell ref="L266:N266"/>
    <mergeCell ref="O266:P266"/>
    <mergeCell ref="Q266:R266"/>
    <mergeCell ref="S266:Z266"/>
    <mergeCell ref="AA266:AE266"/>
    <mergeCell ref="AF266:AH266"/>
    <mergeCell ref="Q265:R265"/>
    <mergeCell ref="S265:Z265"/>
    <mergeCell ref="AA265:AE265"/>
    <mergeCell ref="AF265:AH265"/>
    <mergeCell ref="AJ265:AO265"/>
    <mergeCell ref="A266:B266"/>
    <mergeCell ref="C266:D266"/>
    <mergeCell ref="E266:F266"/>
    <mergeCell ref="G266:H266"/>
    <mergeCell ref="I266:K266"/>
    <mergeCell ref="AA264:AE264"/>
    <mergeCell ref="AF264:AH264"/>
    <mergeCell ref="AJ264:AO264"/>
    <mergeCell ref="A265:B265"/>
    <mergeCell ref="C265:D265"/>
    <mergeCell ref="E265:F265"/>
    <mergeCell ref="G265:H265"/>
    <mergeCell ref="I265:K265"/>
    <mergeCell ref="L265:N265"/>
    <mergeCell ref="O265:P265"/>
    <mergeCell ref="AJ263:AO263"/>
    <mergeCell ref="A264:B264"/>
    <mergeCell ref="C264:D264"/>
    <mergeCell ref="E264:F264"/>
    <mergeCell ref="G264:H264"/>
    <mergeCell ref="I264:K264"/>
    <mergeCell ref="L264:N264"/>
    <mergeCell ref="O264:P264"/>
    <mergeCell ref="Q264:R264"/>
    <mergeCell ref="S264:Z264"/>
    <mergeCell ref="L263:N263"/>
    <mergeCell ref="O263:P263"/>
    <mergeCell ref="Q263:R263"/>
    <mergeCell ref="S263:Z263"/>
    <mergeCell ref="AA263:AE263"/>
    <mergeCell ref="AF263:AH263"/>
    <mergeCell ref="Q262:R262"/>
    <mergeCell ref="S262:Z262"/>
    <mergeCell ref="AA262:AE262"/>
    <mergeCell ref="AF262:AH262"/>
    <mergeCell ref="AJ262:AO262"/>
    <mergeCell ref="A263:B263"/>
    <mergeCell ref="C263:D263"/>
    <mergeCell ref="E263:F263"/>
    <mergeCell ref="G263:H263"/>
    <mergeCell ref="I263:K263"/>
    <mergeCell ref="AA261:AE261"/>
    <mergeCell ref="AF261:AH261"/>
    <mergeCell ref="AJ261:AO261"/>
    <mergeCell ref="A262:B262"/>
    <mergeCell ref="C262:D262"/>
    <mergeCell ref="E262:F262"/>
    <mergeCell ref="G262:H262"/>
    <mergeCell ref="I262:K262"/>
    <mergeCell ref="L262:N262"/>
    <mergeCell ref="O262:P262"/>
    <mergeCell ref="AJ260:AO260"/>
    <mergeCell ref="A261:B261"/>
    <mergeCell ref="C261:D261"/>
    <mergeCell ref="E261:F261"/>
    <mergeCell ref="G261:H261"/>
    <mergeCell ref="I261:K261"/>
    <mergeCell ref="L261:N261"/>
    <mergeCell ref="O261:P261"/>
    <mergeCell ref="Q261:R261"/>
    <mergeCell ref="S261:Z261"/>
    <mergeCell ref="L260:N260"/>
    <mergeCell ref="O260:P260"/>
    <mergeCell ref="Q260:R260"/>
    <mergeCell ref="S260:Z260"/>
    <mergeCell ref="AA260:AE260"/>
    <mergeCell ref="AF260:AH260"/>
    <mergeCell ref="Q259:R259"/>
    <mergeCell ref="S259:Z259"/>
    <mergeCell ref="AA259:AE259"/>
    <mergeCell ref="AF259:AH259"/>
    <mergeCell ref="AJ259:AO259"/>
    <mergeCell ref="A260:B260"/>
    <mergeCell ref="C260:D260"/>
    <mergeCell ref="E260:F260"/>
    <mergeCell ref="G260:H260"/>
    <mergeCell ref="I260:K260"/>
    <mergeCell ref="AA258:AE258"/>
    <mergeCell ref="AF258:AH258"/>
    <mergeCell ref="AJ258:AO258"/>
    <mergeCell ref="A259:B259"/>
    <mergeCell ref="C259:D259"/>
    <mergeCell ref="E259:F259"/>
    <mergeCell ref="G259:H259"/>
    <mergeCell ref="I259:K259"/>
    <mergeCell ref="L259:N259"/>
    <mergeCell ref="O259:P259"/>
    <mergeCell ref="AJ257:AO257"/>
    <mergeCell ref="A258:B258"/>
    <mergeCell ref="C258:D258"/>
    <mergeCell ref="E258:F258"/>
    <mergeCell ref="G258:H258"/>
    <mergeCell ref="I258:K258"/>
    <mergeCell ref="L258:N258"/>
    <mergeCell ref="O258:P258"/>
    <mergeCell ref="Q258:R258"/>
    <mergeCell ref="S258:Z258"/>
    <mergeCell ref="L257:N257"/>
    <mergeCell ref="O257:P257"/>
    <mergeCell ref="Q257:R257"/>
    <mergeCell ref="S257:Z257"/>
    <mergeCell ref="AA257:AE257"/>
    <mergeCell ref="AF257:AH257"/>
    <mergeCell ref="Q256:R256"/>
    <mergeCell ref="S256:Z256"/>
    <mergeCell ref="AA256:AE256"/>
    <mergeCell ref="AF256:AH256"/>
    <mergeCell ref="AJ256:AO256"/>
    <mergeCell ref="A257:B257"/>
    <mergeCell ref="C257:D257"/>
    <mergeCell ref="E257:F257"/>
    <mergeCell ref="G257:H257"/>
    <mergeCell ref="I257:K257"/>
    <mergeCell ref="AA255:AE255"/>
    <mergeCell ref="AF255:AH255"/>
    <mergeCell ref="AJ255:AO255"/>
    <mergeCell ref="A256:B256"/>
    <mergeCell ref="C256:D256"/>
    <mergeCell ref="E256:F256"/>
    <mergeCell ref="G256:H256"/>
    <mergeCell ref="I256:K256"/>
    <mergeCell ref="L256:N256"/>
    <mergeCell ref="O256:P256"/>
    <mergeCell ref="AJ254:AO254"/>
    <mergeCell ref="A255:B255"/>
    <mergeCell ref="C255:D255"/>
    <mergeCell ref="E255:F255"/>
    <mergeCell ref="G255:H255"/>
    <mergeCell ref="I255:K255"/>
    <mergeCell ref="L255:N255"/>
    <mergeCell ref="O255:P255"/>
    <mergeCell ref="Q255:R255"/>
    <mergeCell ref="S255:Z255"/>
    <mergeCell ref="L254:N254"/>
    <mergeCell ref="O254:P254"/>
    <mergeCell ref="Q254:R254"/>
    <mergeCell ref="S254:Z254"/>
    <mergeCell ref="AA254:AE254"/>
    <mergeCell ref="AF254:AH254"/>
    <mergeCell ref="Q253:R253"/>
    <mergeCell ref="S253:Z253"/>
    <mergeCell ref="AA253:AE253"/>
    <mergeCell ref="AF253:AH253"/>
    <mergeCell ref="AJ253:AO253"/>
    <mergeCell ref="A254:B254"/>
    <mergeCell ref="C254:D254"/>
    <mergeCell ref="E254:F254"/>
    <mergeCell ref="G254:H254"/>
    <mergeCell ref="I254:K254"/>
    <mergeCell ref="AA252:AE252"/>
    <mergeCell ref="AF252:AH252"/>
    <mergeCell ref="AJ252:AO252"/>
    <mergeCell ref="A253:B253"/>
    <mergeCell ref="C253:D253"/>
    <mergeCell ref="E253:F253"/>
    <mergeCell ref="G253:H253"/>
    <mergeCell ref="I253:K253"/>
    <mergeCell ref="L253:N253"/>
    <mergeCell ref="O253:P253"/>
    <mergeCell ref="AJ251:AO251"/>
    <mergeCell ref="A252:B252"/>
    <mergeCell ref="C252:D252"/>
    <mergeCell ref="E252:F252"/>
    <mergeCell ref="G252:H252"/>
    <mergeCell ref="I252:K252"/>
    <mergeCell ref="L252:N252"/>
    <mergeCell ref="O252:P252"/>
    <mergeCell ref="Q252:R252"/>
    <mergeCell ref="S252:Z252"/>
    <mergeCell ref="L251:N251"/>
    <mergeCell ref="O251:P251"/>
    <mergeCell ref="Q251:R251"/>
    <mergeCell ref="S251:Z251"/>
    <mergeCell ref="AA251:AE251"/>
    <mergeCell ref="AF251:AH251"/>
    <mergeCell ref="Q250:R250"/>
    <mergeCell ref="S250:Z250"/>
    <mergeCell ref="AA250:AE250"/>
    <mergeCell ref="AF250:AH250"/>
    <mergeCell ref="AJ250:AO250"/>
    <mergeCell ref="A251:B251"/>
    <mergeCell ref="C251:D251"/>
    <mergeCell ref="E251:F251"/>
    <mergeCell ref="G251:H251"/>
    <mergeCell ref="I251:K251"/>
    <mergeCell ref="AA249:AE249"/>
    <mergeCell ref="AF249:AH249"/>
    <mergeCell ref="AJ249:AO249"/>
    <mergeCell ref="A250:B250"/>
    <mergeCell ref="C250:D250"/>
    <mergeCell ref="E250:F250"/>
    <mergeCell ref="G250:H250"/>
    <mergeCell ref="I250:K250"/>
    <mergeCell ref="L250:N250"/>
    <mergeCell ref="O250:P250"/>
    <mergeCell ref="AJ248:AO248"/>
    <mergeCell ref="A249:B249"/>
    <mergeCell ref="C249:D249"/>
    <mergeCell ref="E249:F249"/>
    <mergeCell ref="G249:H249"/>
    <mergeCell ref="I249:K249"/>
    <mergeCell ref="L249:N249"/>
    <mergeCell ref="O249:P249"/>
    <mergeCell ref="Q249:R249"/>
    <mergeCell ref="S249:Z249"/>
    <mergeCell ref="L248:N248"/>
    <mergeCell ref="O248:P248"/>
    <mergeCell ref="Q248:R248"/>
    <mergeCell ref="S248:Z248"/>
    <mergeCell ref="AA248:AE248"/>
    <mergeCell ref="AF248:AH248"/>
    <mergeCell ref="Q247:R247"/>
    <mergeCell ref="S247:Z247"/>
    <mergeCell ref="AA247:AE247"/>
    <mergeCell ref="AF247:AH247"/>
    <mergeCell ref="AJ247:AO247"/>
    <mergeCell ref="A248:B248"/>
    <mergeCell ref="C248:D248"/>
    <mergeCell ref="E248:F248"/>
    <mergeCell ref="G248:H248"/>
    <mergeCell ref="I248:K248"/>
    <mergeCell ref="AA246:AE246"/>
    <mergeCell ref="AF246:AH246"/>
    <mergeCell ref="AJ246:AO246"/>
    <mergeCell ref="A247:B247"/>
    <mergeCell ref="C247:D247"/>
    <mergeCell ref="E247:F247"/>
    <mergeCell ref="G247:H247"/>
    <mergeCell ref="I247:K247"/>
    <mergeCell ref="L247:N247"/>
    <mergeCell ref="O247:P247"/>
    <mergeCell ref="AJ245:AO245"/>
    <mergeCell ref="A246:B246"/>
    <mergeCell ref="C246:D246"/>
    <mergeCell ref="E246:F246"/>
    <mergeCell ref="G246:H246"/>
    <mergeCell ref="I246:K246"/>
    <mergeCell ref="L246:N246"/>
    <mergeCell ref="O246:P246"/>
    <mergeCell ref="Q246:R246"/>
    <mergeCell ref="S246:Z246"/>
    <mergeCell ref="L245:N245"/>
    <mergeCell ref="O245:P245"/>
    <mergeCell ref="Q245:R245"/>
    <mergeCell ref="S245:Z245"/>
    <mergeCell ref="AA245:AE245"/>
    <mergeCell ref="AF245:AH245"/>
    <mergeCell ref="Q244:R244"/>
    <mergeCell ref="S244:Z244"/>
    <mergeCell ref="AA244:AE244"/>
    <mergeCell ref="AF244:AH244"/>
    <mergeCell ref="AJ244:AO244"/>
    <mergeCell ref="A245:B245"/>
    <mergeCell ref="C245:D245"/>
    <mergeCell ref="E245:F245"/>
    <mergeCell ref="G245:H245"/>
    <mergeCell ref="I245:K245"/>
    <mergeCell ref="AA243:AE243"/>
    <mergeCell ref="AF243:AH243"/>
    <mergeCell ref="AJ243:AO243"/>
    <mergeCell ref="A244:B244"/>
    <mergeCell ref="C244:D244"/>
    <mergeCell ref="E244:F244"/>
    <mergeCell ref="G244:H244"/>
    <mergeCell ref="I244:K244"/>
    <mergeCell ref="L244:N244"/>
    <mergeCell ref="O244:P244"/>
    <mergeCell ref="AJ242:AO242"/>
    <mergeCell ref="A243:B243"/>
    <mergeCell ref="C243:D243"/>
    <mergeCell ref="E243:F243"/>
    <mergeCell ref="G243:H243"/>
    <mergeCell ref="I243:K243"/>
    <mergeCell ref="L243:N243"/>
    <mergeCell ref="O243:P243"/>
    <mergeCell ref="Q243:R243"/>
    <mergeCell ref="S243:Z243"/>
    <mergeCell ref="L242:N242"/>
    <mergeCell ref="O242:P242"/>
    <mergeCell ref="Q242:R242"/>
    <mergeCell ref="S242:Z242"/>
    <mergeCell ref="AA242:AE242"/>
    <mergeCell ref="AF242:AH242"/>
    <mergeCell ref="Q241:R241"/>
    <mergeCell ref="S241:Z241"/>
    <mergeCell ref="AA241:AE241"/>
    <mergeCell ref="AF241:AH241"/>
    <mergeCell ref="AJ241:AO241"/>
    <mergeCell ref="A242:B242"/>
    <mergeCell ref="C242:D242"/>
    <mergeCell ref="E242:F242"/>
    <mergeCell ref="G242:H242"/>
    <mergeCell ref="I242:K242"/>
    <mergeCell ref="AA240:AE240"/>
    <mergeCell ref="AF240:AH240"/>
    <mergeCell ref="AJ240:AO240"/>
    <mergeCell ref="A241:B241"/>
    <mergeCell ref="C241:D241"/>
    <mergeCell ref="E241:F241"/>
    <mergeCell ref="G241:H241"/>
    <mergeCell ref="I241:K241"/>
    <mergeCell ref="L241:N241"/>
    <mergeCell ref="O241:P241"/>
    <mergeCell ref="AJ239:AO239"/>
    <mergeCell ref="A240:B240"/>
    <mergeCell ref="C240:D240"/>
    <mergeCell ref="E240:F240"/>
    <mergeCell ref="G240:H240"/>
    <mergeCell ref="I240:K240"/>
    <mergeCell ref="L240:N240"/>
    <mergeCell ref="O240:P240"/>
    <mergeCell ref="Q240:R240"/>
    <mergeCell ref="S240:Z240"/>
    <mergeCell ref="L239:N239"/>
    <mergeCell ref="O239:P239"/>
    <mergeCell ref="Q239:R239"/>
    <mergeCell ref="S239:Z239"/>
    <mergeCell ref="AA239:AE239"/>
    <mergeCell ref="AF239:AH239"/>
    <mergeCell ref="Q238:R238"/>
    <mergeCell ref="S238:Z238"/>
    <mergeCell ref="AA238:AE238"/>
    <mergeCell ref="AF238:AH238"/>
    <mergeCell ref="AJ238:AO238"/>
    <mergeCell ref="A239:B239"/>
    <mergeCell ref="C239:D239"/>
    <mergeCell ref="E239:F239"/>
    <mergeCell ref="G239:H239"/>
    <mergeCell ref="I239:K239"/>
    <mergeCell ref="AA237:AE237"/>
    <mergeCell ref="AF237:AH237"/>
    <mergeCell ref="AJ237:AO237"/>
    <mergeCell ref="A238:B238"/>
    <mergeCell ref="C238:D238"/>
    <mergeCell ref="E238:F238"/>
    <mergeCell ref="G238:H238"/>
    <mergeCell ref="I238:K238"/>
    <mergeCell ref="L238:N238"/>
    <mergeCell ref="O238:P238"/>
    <mergeCell ref="AJ236:AO236"/>
    <mergeCell ref="A237:B237"/>
    <mergeCell ref="C237:D237"/>
    <mergeCell ref="E237:F237"/>
    <mergeCell ref="G237:H237"/>
    <mergeCell ref="I237:K237"/>
    <mergeCell ref="L237:N237"/>
    <mergeCell ref="O237:P237"/>
    <mergeCell ref="Q237:R237"/>
    <mergeCell ref="S237:Z237"/>
    <mergeCell ref="L236:N236"/>
    <mergeCell ref="O236:P236"/>
    <mergeCell ref="Q236:R236"/>
    <mergeCell ref="S236:Z236"/>
    <mergeCell ref="AA236:AE236"/>
    <mergeCell ref="AF236:AH236"/>
    <mergeCell ref="Q235:R235"/>
    <mergeCell ref="S235:Z235"/>
    <mergeCell ref="AA235:AE235"/>
    <mergeCell ref="AF235:AH235"/>
    <mergeCell ref="AJ235:AO235"/>
    <mergeCell ref="A236:B236"/>
    <mergeCell ref="C236:D236"/>
    <mergeCell ref="E236:F236"/>
    <mergeCell ref="G236:H236"/>
    <mergeCell ref="I236:K236"/>
    <mergeCell ref="AA234:AE234"/>
    <mergeCell ref="AF234:AH234"/>
    <mergeCell ref="AJ234:AO234"/>
    <mergeCell ref="A235:B235"/>
    <mergeCell ref="C235:D235"/>
    <mergeCell ref="E235:F235"/>
    <mergeCell ref="G235:H235"/>
    <mergeCell ref="I235:K235"/>
    <mergeCell ref="L235:N235"/>
    <mergeCell ref="O235:P235"/>
    <mergeCell ref="AJ233:AO233"/>
    <mergeCell ref="A234:B234"/>
    <mergeCell ref="C234:D234"/>
    <mergeCell ref="E234:F234"/>
    <mergeCell ref="G234:H234"/>
    <mergeCell ref="I234:K234"/>
    <mergeCell ref="L234:N234"/>
    <mergeCell ref="O234:P234"/>
    <mergeCell ref="Q234:R234"/>
    <mergeCell ref="S234:Z234"/>
    <mergeCell ref="L233:N233"/>
    <mergeCell ref="O233:P233"/>
    <mergeCell ref="Q233:R233"/>
    <mergeCell ref="S233:Z233"/>
    <mergeCell ref="AA233:AE233"/>
    <mergeCell ref="AF233:AH233"/>
    <mergeCell ref="Q232:R232"/>
    <mergeCell ref="S232:Z232"/>
    <mergeCell ref="AA232:AE232"/>
    <mergeCell ref="AF232:AH232"/>
    <mergeCell ref="AJ232:AO232"/>
    <mergeCell ref="A233:B233"/>
    <mergeCell ref="C233:D233"/>
    <mergeCell ref="E233:F233"/>
    <mergeCell ref="G233:H233"/>
    <mergeCell ref="I233:K233"/>
    <mergeCell ref="AA231:AE231"/>
    <mergeCell ref="AF231:AH231"/>
    <mergeCell ref="AJ231:AO231"/>
    <mergeCell ref="A232:B232"/>
    <mergeCell ref="C232:D232"/>
    <mergeCell ref="E232:F232"/>
    <mergeCell ref="G232:H232"/>
    <mergeCell ref="I232:K232"/>
    <mergeCell ref="L232:N232"/>
    <mergeCell ref="O232:P232"/>
    <mergeCell ref="AJ230:AO230"/>
    <mergeCell ref="A231:B231"/>
    <mergeCell ref="C231:D231"/>
    <mergeCell ref="E231:F231"/>
    <mergeCell ref="G231:H231"/>
    <mergeCell ref="I231:K231"/>
    <mergeCell ref="L231:N231"/>
    <mergeCell ref="O231:P231"/>
    <mergeCell ref="Q231:R231"/>
    <mergeCell ref="S231:Z231"/>
    <mergeCell ref="L230:N230"/>
    <mergeCell ref="O230:P230"/>
    <mergeCell ref="Q230:R230"/>
    <mergeCell ref="S230:Z230"/>
    <mergeCell ref="AA230:AE230"/>
    <mergeCell ref="AF230:AH230"/>
    <mergeCell ref="Q229:R229"/>
    <mergeCell ref="S229:Z229"/>
    <mergeCell ref="AA229:AE229"/>
    <mergeCell ref="AF229:AH229"/>
    <mergeCell ref="AJ229:AO229"/>
    <mergeCell ref="A230:B230"/>
    <mergeCell ref="C230:D230"/>
    <mergeCell ref="E230:F230"/>
    <mergeCell ref="G230:H230"/>
    <mergeCell ref="I230:K230"/>
    <mergeCell ref="AA228:AE228"/>
    <mergeCell ref="AF228:AH228"/>
    <mergeCell ref="AJ228:AO228"/>
    <mergeCell ref="A229:B229"/>
    <mergeCell ref="C229:D229"/>
    <mergeCell ref="E229:F229"/>
    <mergeCell ref="G229:H229"/>
    <mergeCell ref="I229:K229"/>
    <mergeCell ref="L229:N229"/>
    <mergeCell ref="O229:P229"/>
    <mergeCell ref="AJ227:AO227"/>
    <mergeCell ref="A228:B228"/>
    <mergeCell ref="C228:D228"/>
    <mergeCell ref="E228:F228"/>
    <mergeCell ref="G228:H228"/>
    <mergeCell ref="I228:K228"/>
    <mergeCell ref="L228:N228"/>
    <mergeCell ref="O228:P228"/>
    <mergeCell ref="Q228:R228"/>
    <mergeCell ref="S228:Z228"/>
    <mergeCell ref="L227:N227"/>
    <mergeCell ref="O227:P227"/>
    <mergeCell ref="Q227:R227"/>
    <mergeCell ref="S227:Z227"/>
    <mergeCell ref="AA227:AE227"/>
    <mergeCell ref="AF227:AH227"/>
    <mergeCell ref="Q226:R226"/>
    <mergeCell ref="S226:Z226"/>
    <mergeCell ref="AA226:AE226"/>
    <mergeCell ref="AF226:AH226"/>
    <mergeCell ref="AJ226:AO226"/>
    <mergeCell ref="A227:B227"/>
    <mergeCell ref="C227:D227"/>
    <mergeCell ref="E227:F227"/>
    <mergeCell ref="G227:H227"/>
    <mergeCell ref="I227:K227"/>
    <mergeCell ref="AA225:AE225"/>
    <mergeCell ref="AF225:AH225"/>
    <mergeCell ref="AJ225:AO225"/>
    <mergeCell ref="A226:B226"/>
    <mergeCell ref="C226:D226"/>
    <mergeCell ref="E226:F226"/>
    <mergeCell ref="G226:H226"/>
    <mergeCell ref="I226:K226"/>
    <mergeCell ref="L226:N226"/>
    <mergeCell ref="O226:P226"/>
    <mergeCell ref="AJ224:AO224"/>
    <mergeCell ref="A225:B225"/>
    <mergeCell ref="C225:D225"/>
    <mergeCell ref="E225:F225"/>
    <mergeCell ref="G225:H225"/>
    <mergeCell ref="I225:K225"/>
    <mergeCell ref="L225:N225"/>
    <mergeCell ref="O225:P225"/>
    <mergeCell ref="Q225:R225"/>
    <mergeCell ref="S225:Z225"/>
    <mergeCell ref="L224:N224"/>
    <mergeCell ref="O224:P224"/>
    <mergeCell ref="Q224:R224"/>
    <mergeCell ref="S224:Z224"/>
    <mergeCell ref="AA224:AE224"/>
    <mergeCell ref="AF224:AH224"/>
    <mergeCell ref="Q223:R223"/>
    <mergeCell ref="S223:Z223"/>
    <mergeCell ref="AA223:AE223"/>
    <mergeCell ref="AF223:AH223"/>
    <mergeCell ref="AJ223:AO223"/>
    <mergeCell ref="A224:B224"/>
    <mergeCell ref="C224:D224"/>
    <mergeCell ref="E224:F224"/>
    <mergeCell ref="G224:H224"/>
    <mergeCell ref="I224:K224"/>
    <mergeCell ref="AA222:AE222"/>
    <mergeCell ref="AF222:AH222"/>
    <mergeCell ref="AJ222:AO222"/>
    <mergeCell ref="A223:B223"/>
    <mergeCell ref="C223:D223"/>
    <mergeCell ref="E223:F223"/>
    <mergeCell ref="G223:H223"/>
    <mergeCell ref="I223:K223"/>
    <mergeCell ref="L223:N223"/>
    <mergeCell ref="O223:P223"/>
    <mergeCell ref="AJ221:AO221"/>
    <mergeCell ref="A222:B222"/>
    <mergeCell ref="C222:D222"/>
    <mergeCell ref="E222:F222"/>
    <mergeCell ref="G222:H222"/>
    <mergeCell ref="I222:K222"/>
    <mergeCell ref="L222:N222"/>
    <mergeCell ref="O222:P222"/>
    <mergeCell ref="Q222:R222"/>
    <mergeCell ref="S222:Z222"/>
    <mergeCell ref="L221:N221"/>
    <mergeCell ref="O221:P221"/>
    <mergeCell ref="Q221:R221"/>
    <mergeCell ref="S221:Z221"/>
    <mergeCell ref="AA221:AE221"/>
    <mergeCell ref="AF221:AH221"/>
    <mergeCell ref="Q220:R220"/>
    <mergeCell ref="S220:Z220"/>
    <mergeCell ref="AA220:AE220"/>
    <mergeCell ref="AF220:AH220"/>
    <mergeCell ref="AJ220:AO220"/>
    <mergeCell ref="A221:B221"/>
    <mergeCell ref="C221:D221"/>
    <mergeCell ref="E221:F221"/>
    <mergeCell ref="G221:H221"/>
    <mergeCell ref="I221:K221"/>
    <mergeCell ref="AA219:AE219"/>
    <mergeCell ref="AF219:AH219"/>
    <mergeCell ref="AJ219:AO219"/>
    <mergeCell ref="A220:B220"/>
    <mergeCell ref="C220:D220"/>
    <mergeCell ref="E220:F220"/>
    <mergeCell ref="G220:H220"/>
    <mergeCell ref="I220:K220"/>
    <mergeCell ref="L220:N220"/>
    <mergeCell ref="O220:P220"/>
    <mergeCell ref="AJ218:AO218"/>
    <mergeCell ref="A219:B219"/>
    <mergeCell ref="C219:D219"/>
    <mergeCell ref="E219:F219"/>
    <mergeCell ref="G219:H219"/>
    <mergeCell ref="I219:K219"/>
    <mergeCell ref="L219:N219"/>
    <mergeCell ref="O219:P219"/>
    <mergeCell ref="Q219:R219"/>
    <mergeCell ref="S219:Z219"/>
    <mergeCell ref="L218:N218"/>
    <mergeCell ref="O218:P218"/>
    <mergeCell ref="Q218:R218"/>
    <mergeCell ref="S218:Z218"/>
    <mergeCell ref="AA218:AE218"/>
    <mergeCell ref="AF218:AH218"/>
    <mergeCell ref="Q217:R217"/>
    <mergeCell ref="S217:Z217"/>
    <mergeCell ref="AA217:AE217"/>
    <mergeCell ref="AF217:AH217"/>
    <mergeCell ref="AJ217:AO217"/>
    <mergeCell ref="A218:B218"/>
    <mergeCell ref="C218:D218"/>
    <mergeCell ref="E218:F218"/>
    <mergeCell ref="G218:H218"/>
    <mergeCell ref="I218:K218"/>
    <mergeCell ref="AA216:AE216"/>
    <mergeCell ref="AF216:AH216"/>
    <mergeCell ref="AJ216:AO216"/>
    <mergeCell ref="A217:B217"/>
    <mergeCell ref="C217:D217"/>
    <mergeCell ref="E217:F217"/>
    <mergeCell ref="G217:H217"/>
    <mergeCell ref="I217:K217"/>
    <mergeCell ref="L217:N217"/>
    <mergeCell ref="O217:P217"/>
    <mergeCell ref="AJ215:AO215"/>
    <mergeCell ref="A216:B216"/>
    <mergeCell ref="C216:D216"/>
    <mergeCell ref="E216:F216"/>
    <mergeCell ref="G216:H216"/>
    <mergeCell ref="I216:K216"/>
    <mergeCell ref="L216:N216"/>
    <mergeCell ref="O216:P216"/>
    <mergeCell ref="Q216:R216"/>
    <mergeCell ref="S216:Z216"/>
    <mergeCell ref="L215:N215"/>
    <mergeCell ref="O215:P215"/>
    <mergeCell ref="Q215:R215"/>
    <mergeCell ref="S215:Z215"/>
    <mergeCell ref="AA215:AE215"/>
    <mergeCell ref="AF215:AH215"/>
    <mergeCell ref="Q214:R214"/>
    <mergeCell ref="S214:Z214"/>
    <mergeCell ref="AA214:AE214"/>
    <mergeCell ref="AF214:AH214"/>
    <mergeCell ref="AJ214:AO214"/>
    <mergeCell ref="A215:B215"/>
    <mergeCell ref="C215:D215"/>
    <mergeCell ref="E215:F215"/>
    <mergeCell ref="G215:H215"/>
    <mergeCell ref="I215:K215"/>
    <mergeCell ref="AA213:AE213"/>
    <mergeCell ref="AF213:AH213"/>
    <mergeCell ref="AJ213:AO213"/>
    <mergeCell ref="A214:B214"/>
    <mergeCell ref="C214:D214"/>
    <mergeCell ref="E214:F214"/>
    <mergeCell ref="G214:H214"/>
    <mergeCell ref="I214:K214"/>
    <mergeCell ref="L214:N214"/>
    <mergeCell ref="O214:P214"/>
    <mergeCell ref="AJ212:AO212"/>
    <mergeCell ref="A213:B213"/>
    <mergeCell ref="C213:D213"/>
    <mergeCell ref="E213:F213"/>
    <mergeCell ref="G213:H213"/>
    <mergeCell ref="I213:K213"/>
    <mergeCell ref="L213:N213"/>
    <mergeCell ref="O213:P213"/>
    <mergeCell ref="Q213:R213"/>
    <mergeCell ref="S213:Z213"/>
    <mergeCell ref="L212:N212"/>
    <mergeCell ref="O212:P212"/>
    <mergeCell ref="Q212:R212"/>
    <mergeCell ref="S212:Z212"/>
    <mergeCell ref="AA212:AE212"/>
    <mergeCell ref="AF212:AH212"/>
    <mergeCell ref="Q211:R211"/>
    <mergeCell ref="S211:Z211"/>
    <mergeCell ref="AA211:AE211"/>
    <mergeCell ref="AF211:AH211"/>
    <mergeCell ref="AJ211:AO211"/>
    <mergeCell ref="A212:B212"/>
    <mergeCell ref="C212:D212"/>
    <mergeCell ref="E212:F212"/>
    <mergeCell ref="G212:H212"/>
    <mergeCell ref="I212:K212"/>
    <mergeCell ref="AA210:AE210"/>
    <mergeCell ref="AF210:AH210"/>
    <mergeCell ref="AJ210:AO210"/>
    <mergeCell ref="A211:B211"/>
    <mergeCell ref="C211:D211"/>
    <mergeCell ref="E211:F211"/>
    <mergeCell ref="G211:H211"/>
    <mergeCell ref="I211:K211"/>
    <mergeCell ref="L211:N211"/>
    <mergeCell ref="O211:P211"/>
    <mergeCell ref="AJ209:AO209"/>
    <mergeCell ref="A210:B210"/>
    <mergeCell ref="C210:D210"/>
    <mergeCell ref="E210:F210"/>
    <mergeCell ref="G210:H210"/>
    <mergeCell ref="I210:K210"/>
    <mergeCell ref="L210:N210"/>
    <mergeCell ref="O210:P210"/>
    <mergeCell ref="Q210:R210"/>
    <mergeCell ref="S210:Z210"/>
    <mergeCell ref="L209:N209"/>
    <mergeCell ref="O209:P209"/>
    <mergeCell ref="Q209:R209"/>
    <mergeCell ref="S209:Z209"/>
    <mergeCell ref="AA209:AE209"/>
    <mergeCell ref="AF209:AH209"/>
    <mergeCell ref="Q208:R208"/>
    <mergeCell ref="S208:Z208"/>
    <mergeCell ref="AA208:AE208"/>
    <mergeCell ref="AF208:AH208"/>
    <mergeCell ref="AJ208:AO208"/>
    <mergeCell ref="A209:B209"/>
    <mergeCell ref="C209:D209"/>
    <mergeCell ref="E209:F209"/>
    <mergeCell ref="G209:H209"/>
    <mergeCell ref="I209:K209"/>
    <mergeCell ref="AA207:AE207"/>
    <mergeCell ref="AF207:AH207"/>
    <mergeCell ref="AJ207:AO207"/>
    <mergeCell ref="A208:B208"/>
    <mergeCell ref="C208:D208"/>
    <mergeCell ref="E208:F208"/>
    <mergeCell ref="G208:H208"/>
    <mergeCell ref="I208:K208"/>
    <mergeCell ref="L208:N208"/>
    <mergeCell ref="O208:P208"/>
    <mergeCell ref="AJ206:AO206"/>
    <mergeCell ref="A207:B207"/>
    <mergeCell ref="C207:D207"/>
    <mergeCell ref="E207:F207"/>
    <mergeCell ref="G207:H207"/>
    <mergeCell ref="I207:K207"/>
    <mergeCell ref="L207:N207"/>
    <mergeCell ref="O207:P207"/>
    <mergeCell ref="Q207:R207"/>
    <mergeCell ref="S207:Z207"/>
    <mergeCell ref="L206:N206"/>
    <mergeCell ref="O206:P206"/>
    <mergeCell ref="Q206:R206"/>
    <mergeCell ref="S206:Z206"/>
    <mergeCell ref="AA206:AE206"/>
    <mergeCell ref="AF206:AH206"/>
    <mergeCell ref="Q205:R205"/>
    <mergeCell ref="S205:Z205"/>
    <mergeCell ref="AA205:AE205"/>
    <mergeCell ref="AF205:AH205"/>
    <mergeCell ref="AJ205:AO205"/>
    <mergeCell ref="A206:B206"/>
    <mergeCell ref="C206:D206"/>
    <mergeCell ref="E206:F206"/>
    <mergeCell ref="G206:H206"/>
    <mergeCell ref="I206:K206"/>
    <mergeCell ref="AA204:AE204"/>
    <mergeCell ref="AF204:AH204"/>
    <mergeCell ref="AJ204:AO204"/>
    <mergeCell ref="A205:B205"/>
    <mergeCell ref="C205:D205"/>
    <mergeCell ref="E205:F205"/>
    <mergeCell ref="G205:H205"/>
    <mergeCell ref="I205:K205"/>
    <mergeCell ref="L205:N205"/>
    <mergeCell ref="O205:P205"/>
    <mergeCell ref="AJ203:AO203"/>
    <mergeCell ref="A204:B204"/>
    <mergeCell ref="C204:D204"/>
    <mergeCell ref="E204:F204"/>
    <mergeCell ref="G204:H204"/>
    <mergeCell ref="I204:K204"/>
    <mergeCell ref="L204:N204"/>
    <mergeCell ref="O204:P204"/>
    <mergeCell ref="Q204:R204"/>
    <mergeCell ref="S204:Z204"/>
    <mergeCell ref="L203:N203"/>
    <mergeCell ref="O203:P203"/>
    <mergeCell ref="Q203:R203"/>
    <mergeCell ref="S203:Z203"/>
    <mergeCell ref="AA203:AE203"/>
    <mergeCell ref="AF203:AH203"/>
    <mergeCell ref="Q202:R202"/>
    <mergeCell ref="S202:Z202"/>
    <mergeCell ref="AA202:AE202"/>
    <mergeCell ref="AF202:AH202"/>
    <mergeCell ref="AJ202:AO202"/>
    <mergeCell ref="A203:B203"/>
    <mergeCell ref="C203:D203"/>
    <mergeCell ref="E203:F203"/>
    <mergeCell ref="G203:H203"/>
    <mergeCell ref="I203:K203"/>
    <mergeCell ref="AA201:AE201"/>
    <mergeCell ref="AF201:AH201"/>
    <mergeCell ref="AJ201:AO201"/>
    <mergeCell ref="A202:B202"/>
    <mergeCell ref="C202:D202"/>
    <mergeCell ref="E202:F202"/>
    <mergeCell ref="G202:H202"/>
    <mergeCell ref="I202:K202"/>
    <mergeCell ref="L202:N202"/>
    <mergeCell ref="O202:P202"/>
    <mergeCell ref="AJ200:AO200"/>
    <mergeCell ref="A201:B201"/>
    <mergeCell ref="C201:D201"/>
    <mergeCell ref="E201:F201"/>
    <mergeCell ref="G201:H201"/>
    <mergeCell ref="I201:K201"/>
    <mergeCell ref="L201:N201"/>
    <mergeCell ref="O201:P201"/>
    <mergeCell ref="Q201:R201"/>
    <mergeCell ref="S201:Z201"/>
    <mergeCell ref="L200:N200"/>
    <mergeCell ref="O200:P200"/>
    <mergeCell ref="Q200:R200"/>
    <mergeCell ref="S200:Z200"/>
    <mergeCell ref="AA200:AE200"/>
    <mergeCell ref="AF200:AH200"/>
    <mergeCell ref="Q199:R199"/>
    <mergeCell ref="S199:Z199"/>
    <mergeCell ref="AA199:AE199"/>
    <mergeCell ref="AF199:AH199"/>
    <mergeCell ref="AJ199:AO199"/>
    <mergeCell ref="A200:B200"/>
    <mergeCell ref="C200:D200"/>
    <mergeCell ref="E200:F200"/>
    <mergeCell ref="G200:H200"/>
    <mergeCell ref="I200:K200"/>
    <mergeCell ref="AA198:AE198"/>
    <mergeCell ref="AF198:AH198"/>
    <mergeCell ref="AJ198:AO198"/>
    <mergeCell ref="A199:B199"/>
    <mergeCell ref="C199:D199"/>
    <mergeCell ref="E199:F199"/>
    <mergeCell ref="G199:H199"/>
    <mergeCell ref="I199:K199"/>
    <mergeCell ref="L199:N199"/>
    <mergeCell ref="O199:P199"/>
    <mergeCell ref="AJ197:AO197"/>
    <mergeCell ref="A198:B198"/>
    <mergeCell ref="C198:D198"/>
    <mergeCell ref="E198:F198"/>
    <mergeCell ref="G198:H198"/>
    <mergeCell ref="I198:K198"/>
    <mergeCell ref="L198:N198"/>
    <mergeCell ref="O198:P198"/>
    <mergeCell ref="Q198:R198"/>
    <mergeCell ref="S198:Z198"/>
    <mergeCell ref="L197:N197"/>
    <mergeCell ref="O197:P197"/>
    <mergeCell ref="Q197:R197"/>
    <mergeCell ref="S197:Z197"/>
    <mergeCell ref="AA197:AE197"/>
    <mergeCell ref="AF197:AH197"/>
    <mergeCell ref="Q196:R196"/>
    <mergeCell ref="S196:Z196"/>
    <mergeCell ref="AA196:AE196"/>
    <mergeCell ref="AF196:AH196"/>
    <mergeCell ref="AJ196:AO196"/>
    <mergeCell ref="A197:B197"/>
    <mergeCell ref="C197:D197"/>
    <mergeCell ref="E197:F197"/>
    <mergeCell ref="G197:H197"/>
    <mergeCell ref="I197:K197"/>
    <mergeCell ref="AA195:AE195"/>
    <mergeCell ref="AF195:AH195"/>
    <mergeCell ref="AJ195:AO195"/>
    <mergeCell ref="A196:B196"/>
    <mergeCell ref="C196:D196"/>
    <mergeCell ref="E196:F196"/>
    <mergeCell ref="G196:H196"/>
    <mergeCell ref="I196:K196"/>
    <mergeCell ref="L196:N196"/>
    <mergeCell ref="O196:P196"/>
    <mergeCell ref="AJ194:AO194"/>
    <mergeCell ref="A195:B195"/>
    <mergeCell ref="C195:D195"/>
    <mergeCell ref="E195:F195"/>
    <mergeCell ref="G195:H195"/>
    <mergeCell ref="I195:K195"/>
    <mergeCell ref="L195:N195"/>
    <mergeCell ref="O195:P195"/>
    <mergeCell ref="Q195:R195"/>
    <mergeCell ref="S195:Z195"/>
    <mergeCell ref="L194:N194"/>
    <mergeCell ref="O194:P194"/>
    <mergeCell ref="Q194:R194"/>
    <mergeCell ref="S194:Z194"/>
    <mergeCell ref="AA194:AE194"/>
    <mergeCell ref="AF194:AH194"/>
    <mergeCell ref="Q193:R193"/>
    <mergeCell ref="S193:Z193"/>
    <mergeCell ref="AA193:AE193"/>
    <mergeCell ref="AF193:AH193"/>
    <mergeCell ref="AJ193:AO193"/>
    <mergeCell ref="A194:B194"/>
    <mergeCell ref="C194:D194"/>
    <mergeCell ref="E194:F194"/>
    <mergeCell ref="G194:H194"/>
    <mergeCell ref="I194:K194"/>
    <mergeCell ref="AA192:AE192"/>
    <mergeCell ref="AF192:AH192"/>
    <mergeCell ref="AJ192:AO192"/>
    <mergeCell ref="A193:B193"/>
    <mergeCell ref="C193:D193"/>
    <mergeCell ref="E193:F193"/>
    <mergeCell ref="G193:H193"/>
    <mergeCell ref="I193:K193"/>
    <mergeCell ref="L193:N193"/>
    <mergeCell ref="O193:P193"/>
    <mergeCell ref="AJ191:AO191"/>
    <mergeCell ref="A192:B192"/>
    <mergeCell ref="C192:D192"/>
    <mergeCell ref="E192:F192"/>
    <mergeCell ref="G192:H192"/>
    <mergeCell ref="I192:K192"/>
    <mergeCell ref="L192:N192"/>
    <mergeCell ref="O192:P192"/>
    <mergeCell ref="Q192:R192"/>
    <mergeCell ref="S192:Z192"/>
    <mergeCell ref="L191:N191"/>
    <mergeCell ref="O191:P191"/>
    <mergeCell ref="Q191:R191"/>
    <mergeCell ref="S191:Z191"/>
    <mergeCell ref="AA191:AE191"/>
    <mergeCell ref="AF191:AH191"/>
    <mergeCell ref="Q190:R190"/>
    <mergeCell ref="S190:Z190"/>
    <mergeCell ref="AA190:AE190"/>
    <mergeCell ref="AF190:AH190"/>
    <mergeCell ref="AJ190:AO190"/>
    <mergeCell ref="A191:B191"/>
    <mergeCell ref="C191:D191"/>
    <mergeCell ref="E191:F191"/>
    <mergeCell ref="G191:H191"/>
    <mergeCell ref="I191:K191"/>
    <mergeCell ref="AA189:AE189"/>
    <mergeCell ref="AF189:AH189"/>
    <mergeCell ref="AJ189:AO189"/>
    <mergeCell ref="A190:B190"/>
    <mergeCell ref="C190:D190"/>
    <mergeCell ref="E190:F190"/>
    <mergeCell ref="G190:H190"/>
    <mergeCell ref="I190:K190"/>
    <mergeCell ref="L190:N190"/>
    <mergeCell ref="O190:P190"/>
    <mergeCell ref="AJ188:AO188"/>
    <mergeCell ref="A189:B189"/>
    <mergeCell ref="C189:D189"/>
    <mergeCell ref="E189:F189"/>
    <mergeCell ref="G189:H189"/>
    <mergeCell ref="I189:K189"/>
    <mergeCell ref="L189:N189"/>
    <mergeCell ref="O189:P189"/>
    <mergeCell ref="Q189:R189"/>
    <mergeCell ref="S189:Z189"/>
    <mergeCell ref="L188:N188"/>
    <mergeCell ref="O188:P188"/>
    <mergeCell ref="Q188:R188"/>
    <mergeCell ref="S188:Z188"/>
    <mergeCell ref="AA188:AE188"/>
    <mergeCell ref="AF188:AH188"/>
    <mergeCell ref="Q187:R187"/>
    <mergeCell ref="S187:Z187"/>
    <mergeCell ref="AA187:AE187"/>
    <mergeCell ref="AF187:AH187"/>
    <mergeCell ref="AJ187:AO187"/>
    <mergeCell ref="A188:B188"/>
    <mergeCell ref="C188:D188"/>
    <mergeCell ref="E188:F188"/>
    <mergeCell ref="G188:H188"/>
    <mergeCell ref="I188:K188"/>
    <mergeCell ref="AA186:AE186"/>
    <mergeCell ref="AF186:AH186"/>
    <mergeCell ref="AJ186:AO186"/>
    <mergeCell ref="A187:B187"/>
    <mergeCell ref="C187:D187"/>
    <mergeCell ref="E187:F187"/>
    <mergeCell ref="G187:H187"/>
    <mergeCell ref="I187:K187"/>
    <mergeCell ref="L187:N187"/>
    <mergeCell ref="O187:P187"/>
    <mergeCell ref="AJ185:AO185"/>
    <mergeCell ref="A186:B186"/>
    <mergeCell ref="C186:D186"/>
    <mergeCell ref="E186:F186"/>
    <mergeCell ref="G186:H186"/>
    <mergeCell ref="I186:K186"/>
    <mergeCell ref="L186:N186"/>
    <mergeCell ref="O186:P186"/>
    <mergeCell ref="Q186:R186"/>
    <mergeCell ref="S186:Z186"/>
    <mergeCell ref="L185:N185"/>
    <mergeCell ref="O185:P185"/>
    <mergeCell ref="Q185:R185"/>
    <mergeCell ref="S185:Z185"/>
    <mergeCell ref="AA185:AE185"/>
    <mergeCell ref="AF185:AH185"/>
    <mergeCell ref="Q184:R184"/>
    <mergeCell ref="S184:Z184"/>
    <mergeCell ref="AA184:AE184"/>
    <mergeCell ref="AF184:AH184"/>
    <mergeCell ref="AJ184:AO184"/>
    <mergeCell ref="A185:B185"/>
    <mergeCell ref="C185:D185"/>
    <mergeCell ref="E185:F185"/>
    <mergeCell ref="G185:H185"/>
    <mergeCell ref="I185:K185"/>
    <mergeCell ref="AA183:AE183"/>
    <mergeCell ref="AF183:AH183"/>
    <mergeCell ref="AJ183:AO183"/>
    <mergeCell ref="A184:B184"/>
    <mergeCell ref="C184:D184"/>
    <mergeCell ref="E184:F184"/>
    <mergeCell ref="G184:H184"/>
    <mergeCell ref="I184:K184"/>
    <mergeCell ref="L184:N184"/>
    <mergeCell ref="O184:P184"/>
    <mergeCell ref="AJ182:AO182"/>
    <mergeCell ref="A183:B183"/>
    <mergeCell ref="C183:D183"/>
    <mergeCell ref="E183:F183"/>
    <mergeCell ref="G183:H183"/>
    <mergeCell ref="I183:K183"/>
    <mergeCell ref="L183:N183"/>
    <mergeCell ref="O183:P183"/>
    <mergeCell ref="Q183:R183"/>
    <mergeCell ref="S183:Z183"/>
    <mergeCell ref="L182:N182"/>
    <mergeCell ref="O182:P182"/>
    <mergeCell ref="Q182:R182"/>
    <mergeCell ref="S182:Z182"/>
    <mergeCell ref="AA182:AE182"/>
    <mergeCell ref="AF182:AH182"/>
    <mergeCell ref="Q181:R181"/>
    <mergeCell ref="S181:Z181"/>
    <mergeCell ref="AA181:AE181"/>
    <mergeCell ref="AF181:AH181"/>
    <mergeCell ref="AJ181:AO181"/>
    <mergeCell ref="A182:B182"/>
    <mergeCell ref="C182:D182"/>
    <mergeCell ref="E182:F182"/>
    <mergeCell ref="G182:H182"/>
    <mergeCell ref="I182:K182"/>
    <mergeCell ref="AA180:AE180"/>
    <mergeCell ref="AF180:AH180"/>
    <mergeCell ref="AJ180:AO180"/>
    <mergeCell ref="A181:B181"/>
    <mergeCell ref="C181:D181"/>
    <mergeCell ref="E181:F181"/>
    <mergeCell ref="G181:H181"/>
    <mergeCell ref="I181:K181"/>
    <mergeCell ref="L181:N181"/>
    <mergeCell ref="O181:P181"/>
    <mergeCell ref="AJ179:AO179"/>
    <mergeCell ref="A180:B180"/>
    <mergeCell ref="C180:D180"/>
    <mergeCell ref="E180:F180"/>
    <mergeCell ref="G180:H180"/>
    <mergeCell ref="I180:K180"/>
    <mergeCell ref="L180:N180"/>
    <mergeCell ref="O180:P180"/>
    <mergeCell ref="Q180:R180"/>
    <mergeCell ref="S180:Z180"/>
    <mergeCell ref="L179:N179"/>
    <mergeCell ref="O179:P179"/>
    <mergeCell ref="Q179:R179"/>
    <mergeCell ref="S179:Z179"/>
    <mergeCell ref="AA179:AE179"/>
    <mergeCell ref="AF179:AH179"/>
    <mergeCell ref="Q178:R178"/>
    <mergeCell ref="S178:Z178"/>
    <mergeCell ref="AA178:AE178"/>
    <mergeCell ref="AF178:AH178"/>
    <mergeCell ref="AJ178:AO178"/>
    <mergeCell ref="A179:B179"/>
    <mergeCell ref="C179:D179"/>
    <mergeCell ref="E179:F179"/>
    <mergeCell ref="G179:H179"/>
    <mergeCell ref="I179:K179"/>
    <mergeCell ref="AA177:AE177"/>
    <mergeCell ref="AF177:AH177"/>
    <mergeCell ref="AJ177:AO177"/>
    <mergeCell ref="A178:B178"/>
    <mergeCell ref="C178:D178"/>
    <mergeCell ref="E178:F178"/>
    <mergeCell ref="G178:H178"/>
    <mergeCell ref="I178:K178"/>
    <mergeCell ref="L178:N178"/>
    <mergeCell ref="O178:P178"/>
    <mergeCell ref="AJ176:AO176"/>
    <mergeCell ref="A177:B177"/>
    <mergeCell ref="C177:D177"/>
    <mergeCell ref="E177:F177"/>
    <mergeCell ref="G177:H177"/>
    <mergeCell ref="I177:K177"/>
    <mergeCell ref="L177:N177"/>
    <mergeCell ref="O177:P177"/>
    <mergeCell ref="Q177:R177"/>
    <mergeCell ref="S177:Z177"/>
    <mergeCell ref="L176:N176"/>
    <mergeCell ref="O176:P176"/>
    <mergeCell ref="Q176:R176"/>
    <mergeCell ref="S176:Z176"/>
    <mergeCell ref="AA176:AE176"/>
    <mergeCell ref="AF176:AH176"/>
    <mergeCell ref="Q175:R175"/>
    <mergeCell ref="S175:Z175"/>
    <mergeCell ref="AA175:AE175"/>
    <mergeCell ref="AF175:AH175"/>
    <mergeCell ref="AJ175:AO175"/>
    <mergeCell ref="A176:B176"/>
    <mergeCell ref="C176:D176"/>
    <mergeCell ref="E176:F176"/>
    <mergeCell ref="G176:H176"/>
    <mergeCell ref="I176:K176"/>
    <mergeCell ref="AA174:AE174"/>
    <mergeCell ref="AF174:AH174"/>
    <mergeCell ref="AJ174:AO174"/>
    <mergeCell ref="A175:B175"/>
    <mergeCell ref="C175:D175"/>
    <mergeCell ref="E175:F175"/>
    <mergeCell ref="G175:H175"/>
    <mergeCell ref="I175:K175"/>
    <mergeCell ref="L175:N175"/>
    <mergeCell ref="O175:P175"/>
    <mergeCell ref="AJ173:AO173"/>
    <mergeCell ref="A174:B174"/>
    <mergeCell ref="C174:D174"/>
    <mergeCell ref="E174:F174"/>
    <mergeCell ref="G174:H174"/>
    <mergeCell ref="I174:K174"/>
    <mergeCell ref="L174:N174"/>
    <mergeCell ref="O174:P174"/>
    <mergeCell ref="Q174:R174"/>
    <mergeCell ref="S174:Z174"/>
    <mergeCell ref="L173:N173"/>
    <mergeCell ref="O173:P173"/>
    <mergeCell ref="Q173:R173"/>
    <mergeCell ref="S173:Z173"/>
    <mergeCell ref="AA173:AE173"/>
    <mergeCell ref="AF173:AH173"/>
    <mergeCell ref="Q172:R172"/>
    <mergeCell ref="S172:Z172"/>
    <mergeCell ref="AA172:AE172"/>
    <mergeCell ref="AF172:AH172"/>
    <mergeCell ref="AJ172:AO172"/>
    <mergeCell ref="A173:B173"/>
    <mergeCell ref="C173:D173"/>
    <mergeCell ref="E173:F173"/>
    <mergeCell ref="G173:H173"/>
    <mergeCell ref="I173:K173"/>
    <mergeCell ref="AA171:AE171"/>
    <mergeCell ref="AF171:AH171"/>
    <mergeCell ref="AJ171:AO171"/>
    <mergeCell ref="A172:B172"/>
    <mergeCell ref="C172:D172"/>
    <mergeCell ref="E172:F172"/>
    <mergeCell ref="G172:H172"/>
    <mergeCell ref="I172:K172"/>
    <mergeCell ref="L172:N172"/>
    <mergeCell ref="O172:P172"/>
    <mergeCell ref="AJ170:AO170"/>
    <mergeCell ref="A171:B171"/>
    <mergeCell ref="C171:D171"/>
    <mergeCell ref="E171:F171"/>
    <mergeCell ref="G171:H171"/>
    <mergeCell ref="I171:K171"/>
    <mergeCell ref="L171:N171"/>
    <mergeCell ref="O171:P171"/>
    <mergeCell ref="Q171:R171"/>
    <mergeCell ref="S171:Z171"/>
    <mergeCell ref="L170:N170"/>
    <mergeCell ref="O170:P170"/>
    <mergeCell ref="Q170:R170"/>
    <mergeCell ref="S170:Z170"/>
    <mergeCell ref="AA170:AE170"/>
    <mergeCell ref="AF170:AH170"/>
    <mergeCell ref="Q169:R169"/>
    <mergeCell ref="S169:Z169"/>
    <mergeCell ref="AA169:AE169"/>
    <mergeCell ref="AF169:AH169"/>
    <mergeCell ref="AJ169:AO169"/>
    <mergeCell ref="A170:B170"/>
    <mergeCell ref="C170:D170"/>
    <mergeCell ref="E170:F170"/>
    <mergeCell ref="G170:H170"/>
    <mergeCell ref="I170:K170"/>
    <mergeCell ref="AA168:AE168"/>
    <mergeCell ref="AF168:AH168"/>
    <mergeCell ref="AJ168:AO168"/>
    <mergeCell ref="A169:B169"/>
    <mergeCell ref="C169:D169"/>
    <mergeCell ref="E169:F169"/>
    <mergeCell ref="G169:H169"/>
    <mergeCell ref="I169:K169"/>
    <mergeCell ref="L169:N169"/>
    <mergeCell ref="O169:P169"/>
    <mergeCell ref="AJ167:AO167"/>
    <mergeCell ref="A168:B168"/>
    <mergeCell ref="C168:D168"/>
    <mergeCell ref="E168:F168"/>
    <mergeCell ref="G168:H168"/>
    <mergeCell ref="I168:K168"/>
    <mergeCell ref="L168:N168"/>
    <mergeCell ref="O168:P168"/>
    <mergeCell ref="Q168:R168"/>
    <mergeCell ref="S168:Z168"/>
    <mergeCell ref="L167:N167"/>
    <mergeCell ref="O167:P167"/>
    <mergeCell ref="Q167:R167"/>
    <mergeCell ref="S167:Z167"/>
    <mergeCell ref="AA167:AE167"/>
    <mergeCell ref="AF167:AH167"/>
    <mergeCell ref="Q166:R166"/>
    <mergeCell ref="S166:Z166"/>
    <mergeCell ref="AA166:AE166"/>
    <mergeCell ref="AF166:AH166"/>
    <mergeCell ref="AJ166:AO166"/>
    <mergeCell ref="A167:B167"/>
    <mergeCell ref="C167:D167"/>
    <mergeCell ref="E167:F167"/>
    <mergeCell ref="G167:H167"/>
    <mergeCell ref="I167:K167"/>
    <mergeCell ref="AA165:AE165"/>
    <mergeCell ref="AF165:AH165"/>
    <mergeCell ref="AJ165:AO165"/>
    <mergeCell ref="A166:B166"/>
    <mergeCell ref="C166:D166"/>
    <mergeCell ref="E166:F166"/>
    <mergeCell ref="G166:H166"/>
    <mergeCell ref="I166:K166"/>
    <mergeCell ref="L166:N166"/>
    <mergeCell ref="O166:P166"/>
    <mergeCell ref="AJ164:AO164"/>
    <mergeCell ref="A165:B165"/>
    <mergeCell ref="C165:D165"/>
    <mergeCell ref="E165:F165"/>
    <mergeCell ref="G165:H165"/>
    <mergeCell ref="I165:K165"/>
    <mergeCell ref="L165:N165"/>
    <mergeCell ref="O165:P165"/>
    <mergeCell ref="Q165:R165"/>
    <mergeCell ref="S165:Z165"/>
    <mergeCell ref="L164:N164"/>
    <mergeCell ref="O164:P164"/>
    <mergeCell ref="Q164:R164"/>
    <mergeCell ref="S164:Z164"/>
    <mergeCell ref="AA164:AE164"/>
    <mergeCell ref="AF164:AH164"/>
    <mergeCell ref="Q163:R163"/>
    <mergeCell ref="S163:Z163"/>
    <mergeCell ref="AA163:AE163"/>
    <mergeCell ref="AF163:AH163"/>
    <mergeCell ref="AJ163:AO163"/>
    <mergeCell ref="A164:B164"/>
    <mergeCell ref="C164:D164"/>
    <mergeCell ref="E164:F164"/>
    <mergeCell ref="G164:H164"/>
    <mergeCell ref="I164:K164"/>
    <mergeCell ref="AA162:AE162"/>
    <mergeCell ref="AF162:AH162"/>
    <mergeCell ref="AJ162:AO162"/>
    <mergeCell ref="A163:B163"/>
    <mergeCell ref="C163:D163"/>
    <mergeCell ref="E163:F163"/>
    <mergeCell ref="G163:H163"/>
    <mergeCell ref="I163:K163"/>
    <mergeCell ref="L163:N163"/>
    <mergeCell ref="O163:P163"/>
    <mergeCell ref="AJ161:AO161"/>
    <mergeCell ref="A162:B162"/>
    <mergeCell ref="C162:D162"/>
    <mergeCell ref="E162:F162"/>
    <mergeCell ref="G162:H162"/>
    <mergeCell ref="I162:K162"/>
    <mergeCell ref="L162:N162"/>
    <mergeCell ref="O162:P162"/>
    <mergeCell ref="Q162:R162"/>
    <mergeCell ref="S162:Z162"/>
    <mergeCell ref="L161:N161"/>
    <mergeCell ref="O161:P161"/>
    <mergeCell ref="Q161:R161"/>
    <mergeCell ref="S161:Z161"/>
    <mergeCell ref="AA161:AE161"/>
    <mergeCell ref="AF161:AH161"/>
    <mergeCell ref="Q160:R160"/>
    <mergeCell ref="S160:Z160"/>
    <mergeCell ref="AA160:AE160"/>
    <mergeCell ref="AF160:AH160"/>
    <mergeCell ref="AJ160:AO160"/>
    <mergeCell ref="A161:B161"/>
    <mergeCell ref="C161:D161"/>
    <mergeCell ref="E161:F161"/>
    <mergeCell ref="G161:H161"/>
    <mergeCell ref="I161:K161"/>
    <mergeCell ref="AA159:AE159"/>
    <mergeCell ref="AF159:AH159"/>
    <mergeCell ref="AJ159:AO159"/>
    <mergeCell ref="A160:B160"/>
    <mergeCell ref="C160:D160"/>
    <mergeCell ref="E160:F160"/>
    <mergeCell ref="G160:H160"/>
    <mergeCell ref="I160:K160"/>
    <mergeCell ref="L160:N160"/>
    <mergeCell ref="O160:P160"/>
    <mergeCell ref="AJ158:AO158"/>
    <mergeCell ref="A159:B159"/>
    <mergeCell ref="C159:D159"/>
    <mergeCell ref="E159:F159"/>
    <mergeCell ref="G159:H159"/>
    <mergeCell ref="I159:K159"/>
    <mergeCell ref="L159:N159"/>
    <mergeCell ref="O159:P159"/>
    <mergeCell ref="Q159:R159"/>
    <mergeCell ref="S159:Z159"/>
    <mergeCell ref="L158:N158"/>
    <mergeCell ref="O158:P158"/>
    <mergeCell ref="Q158:R158"/>
    <mergeCell ref="S158:Z158"/>
    <mergeCell ref="AA158:AE158"/>
    <mergeCell ref="AF158:AH158"/>
    <mergeCell ref="Q157:R157"/>
    <mergeCell ref="S157:Z157"/>
    <mergeCell ref="AA157:AE157"/>
    <mergeCell ref="AF157:AH157"/>
    <mergeCell ref="AJ157:AO157"/>
    <mergeCell ref="A158:B158"/>
    <mergeCell ref="C158:D158"/>
    <mergeCell ref="E158:F158"/>
    <mergeCell ref="G158:H158"/>
    <mergeCell ref="I158:K158"/>
    <mergeCell ref="AA156:AE156"/>
    <mergeCell ref="AF156:AH156"/>
    <mergeCell ref="AJ156:AO156"/>
    <mergeCell ref="A157:B157"/>
    <mergeCell ref="C157:D157"/>
    <mergeCell ref="E157:F157"/>
    <mergeCell ref="G157:H157"/>
    <mergeCell ref="I157:K157"/>
    <mergeCell ref="L157:N157"/>
    <mergeCell ref="O157:P157"/>
    <mergeCell ref="AJ155:AO155"/>
    <mergeCell ref="A156:B156"/>
    <mergeCell ref="C156:D156"/>
    <mergeCell ref="E156:F156"/>
    <mergeCell ref="G156:H156"/>
    <mergeCell ref="I156:K156"/>
    <mergeCell ref="L156:N156"/>
    <mergeCell ref="O156:P156"/>
    <mergeCell ref="Q156:R156"/>
    <mergeCell ref="S156:Z156"/>
    <mergeCell ref="L155:N155"/>
    <mergeCell ref="O155:P155"/>
    <mergeCell ref="Q155:R155"/>
    <mergeCell ref="S155:Z155"/>
    <mergeCell ref="AA155:AE155"/>
    <mergeCell ref="AF155:AH155"/>
    <mergeCell ref="Q154:R154"/>
    <mergeCell ref="S154:Z154"/>
    <mergeCell ref="AA154:AE154"/>
    <mergeCell ref="AF154:AH154"/>
    <mergeCell ref="AJ154:AO154"/>
    <mergeCell ref="A155:B155"/>
    <mergeCell ref="C155:D155"/>
    <mergeCell ref="E155:F155"/>
    <mergeCell ref="G155:H155"/>
    <mergeCell ref="I155:K155"/>
    <mergeCell ref="AA153:AE153"/>
    <mergeCell ref="AF153:AH153"/>
    <mergeCell ref="AJ153:AO153"/>
    <mergeCell ref="A154:B154"/>
    <mergeCell ref="C154:D154"/>
    <mergeCell ref="E154:F154"/>
    <mergeCell ref="G154:H154"/>
    <mergeCell ref="I154:K154"/>
    <mergeCell ref="L154:N154"/>
    <mergeCell ref="O154:P154"/>
    <mergeCell ref="AJ152:AO152"/>
    <mergeCell ref="A153:B153"/>
    <mergeCell ref="C153:D153"/>
    <mergeCell ref="E153:F153"/>
    <mergeCell ref="G153:H153"/>
    <mergeCell ref="I153:K153"/>
    <mergeCell ref="L153:N153"/>
    <mergeCell ref="O153:P153"/>
    <mergeCell ref="Q153:R153"/>
    <mergeCell ref="S153:Z153"/>
    <mergeCell ref="L152:N152"/>
    <mergeCell ref="O152:P152"/>
    <mergeCell ref="Q152:R152"/>
    <mergeCell ref="S152:Z152"/>
    <mergeCell ref="AA152:AE152"/>
    <mergeCell ref="AF152:AH152"/>
    <mergeCell ref="Q151:R151"/>
    <mergeCell ref="S151:Z151"/>
    <mergeCell ref="AA151:AE151"/>
    <mergeCell ref="AF151:AH151"/>
    <mergeCell ref="AJ151:AO151"/>
    <mergeCell ref="A152:B152"/>
    <mergeCell ref="C152:D152"/>
    <mergeCell ref="E152:F152"/>
    <mergeCell ref="G152:H152"/>
    <mergeCell ref="I152:K152"/>
    <mergeCell ref="AA150:AE150"/>
    <mergeCell ref="AF150:AH150"/>
    <mergeCell ref="AJ150:AO150"/>
    <mergeCell ref="A151:B151"/>
    <mergeCell ref="C151:D151"/>
    <mergeCell ref="E151:F151"/>
    <mergeCell ref="G151:H151"/>
    <mergeCell ref="I151:K151"/>
    <mergeCell ref="L151:N151"/>
    <mergeCell ref="O151:P151"/>
    <mergeCell ref="AJ149:AO149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S150:Z150"/>
    <mergeCell ref="L149:N149"/>
    <mergeCell ref="O149:P149"/>
    <mergeCell ref="Q149:R149"/>
    <mergeCell ref="S149:Z149"/>
    <mergeCell ref="AA149:AE149"/>
    <mergeCell ref="AF149:AH149"/>
    <mergeCell ref="Q148:R148"/>
    <mergeCell ref="S148:Z148"/>
    <mergeCell ref="AA148:AE148"/>
    <mergeCell ref="AF148:AH148"/>
    <mergeCell ref="AJ148:AO148"/>
    <mergeCell ref="A149:B149"/>
    <mergeCell ref="C149:D149"/>
    <mergeCell ref="E149:F149"/>
    <mergeCell ref="G149:H149"/>
    <mergeCell ref="I149:K149"/>
    <mergeCell ref="AA147:AE147"/>
    <mergeCell ref="AF147:AH147"/>
    <mergeCell ref="AJ147:AO147"/>
    <mergeCell ref="A148:B148"/>
    <mergeCell ref="C148:D148"/>
    <mergeCell ref="E148:F148"/>
    <mergeCell ref="G148:H148"/>
    <mergeCell ref="I148:K148"/>
    <mergeCell ref="L148:N148"/>
    <mergeCell ref="O148:P148"/>
    <mergeCell ref="AJ146:AO146"/>
    <mergeCell ref="A147:B147"/>
    <mergeCell ref="C147:D147"/>
    <mergeCell ref="E147:F147"/>
    <mergeCell ref="G147:H147"/>
    <mergeCell ref="I147:K147"/>
    <mergeCell ref="L147:N147"/>
    <mergeCell ref="O147:P147"/>
    <mergeCell ref="Q147:R147"/>
    <mergeCell ref="S147:Z147"/>
    <mergeCell ref="L146:N146"/>
    <mergeCell ref="O146:P146"/>
    <mergeCell ref="Q146:R146"/>
    <mergeCell ref="S146:Z146"/>
    <mergeCell ref="AA146:AE146"/>
    <mergeCell ref="AF146:AH146"/>
    <mergeCell ref="Q145:R145"/>
    <mergeCell ref="S145:Z145"/>
    <mergeCell ref="AA145:AE145"/>
    <mergeCell ref="AF145:AH145"/>
    <mergeCell ref="AJ145:AO145"/>
    <mergeCell ref="A146:B146"/>
    <mergeCell ref="C146:D146"/>
    <mergeCell ref="E146:F146"/>
    <mergeCell ref="G146:H146"/>
    <mergeCell ref="I146:K146"/>
    <mergeCell ref="AA144:AE144"/>
    <mergeCell ref="AF144:AH144"/>
    <mergeCell ref="AJ144:AO144"/>
    <mergeCell ref="A145:B145"/>
    <mergeCell ref="C145:D145"/>
    <mergeCell ref="E145:F145"/>
    <mergeCell ref="G145:H145"/>
    <mergeCell ref="I145:K145"/>
    <mergeCell ref="L145:N145"/>
    <mergeCell ref="O145:P145"/>
    <mergeCell ref="AJ143:AO143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S144:Z144"/>
    <mergeCell ref="L143:N143"/>
    <mergeCell ref="O143:P143"/>
    <mergeCell ref="Q143:R143"/>
    <mergeCell ref="S143:Z143"/>
    <mergeCell ref="AA143:AE143"/>
    <mergeCell ref="AF143:AH143"/>
    <mergeCell ref="Q142:R142"/>
    <mergeCell ref="S142:Z142"/>
    <mergeCell ref="AA142:AE142"/>
    <mergeCell ref="AF142:AH142"/>
    <mergeCell ref="AJ142:AO142"/>
    <mergeCell ref="A143:B143"/>
    <mergeCell ref="C143:D143"/>
    <mergeCell ref="E143:F143"/>
    <mergeCell ref="G143:H143"/>
    <mergeCell ref="I143:K143"/>
    <mergeCell ref="AA141:AE141"/>
    <mergeCell ref="AF141:AH141"/>
    <mergeCell ref="AJ141:AO141"/>
    <mergeCell ref="A142:B142"/>
    <mergeCell ref="C142:D142"/>
    <mergeCell ref="E142:F142"/>
    <mergeCell ref="G142:H142"/>
    <mergeCell ref="I142:K142"/>
    <mergeCell ref="L142:N142"/>
    <mergeCell ref="O142:P142"/>
    <mergeCell ref="AJ140:AO140"/>
    <mergeCell ref="A141:B141"/>
    <mergeCell ref="C141:D141"/>
    <mergeCell ref="E141:F141"/>
    <mergeCell ref="G141:H141"/>
    <mergeCell ref="I141:K141"/>
    <mergeCell ref="L141:N141"/>
    <mergeCell ref="O141:P141"/>
    <mergeCell ref="Q141:R141"/>
    <mergeCell ref="S141:Z141"/>
    <mergeCell ref="L140:N140"/>
    <mergeCell ref="O140:P140"/>
    <mergeCell ref="Q140:R140"/>
    <mergeCell ref="S140:Z140"/>
    <mergeCell ref="AA140:AE140"/>
    <mergeCell ref="AF140:AH140"/>
    <mergeCell ref="Q139:R139"/>
    <mergeCell ref="S139:Z139"/>
    <mergeCell ref="AA139:AE139"/>
    <mergeCell ref="AF139:AH139"/>
    <mergeCell ref="AJ139:AO139"/>
    <mergeCell ref="A140:B140"/>
    <mergeCell ref="C140:D140"/>
    <mergeCell ref="E140:F140"/>
    <mergeCell ref="G140:H140"/>
    <mergeCell ref="I140:K140"/>
    <mergeCell ref="AA138:AE138"/>
    <mergeCell ref="AF138:AH138"/>
    <mergeCell ref="AJ138:AO138"/>
    <mergeCell ref="A139:B139"/>
    <mergeCell ref="C139:D139"/>
    <mergeCell ref="E139:F139"/>
    <mergeCell ref="G139:H139"/>
    <mergeCell ref="I139:K139"/>
    <mergeCell ref="L139:N139"/>
    <mergeCell ref="O139:P139"/>
    <mergeCell ref="AJ137:AO137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S138:Z138"/>
    <mergeCell ref="L137:N137"/>
    <mergeCell ref="O137:P137"/>
    <mergeCell ref="Q137:R137"/>
    <mergeCell ref="S137:Z137"/>
    <mergeCell ref="AA137:AE137"/>
    <mergeCell ref="AF137:AH137"/>
    <mergeCell ref="Q136:R136"/>
    <mergeCell ref="S136:Z136"/>
    <mergeCell ref="AA136:AE136"/>
    <mergeCell ref="AF136:AH136"/>
    <mergeCell ref="AJ136:AO136"/>
    <mergeCell ref="A137:B137"/>
    <mergeCell ref="C137:D137"/>
    <mergeCell ref="E137:F137"/>
    <mergeCell ref="G137:H137"/>
    <mergeCell ref="I137:K137"/>
    <mergeCell ref="AA135:AE135"/>
    <mergeCell ref="AF135:AH135"/>
    <mergeCell ref="AJ135:AO135"/>
    <mergeCell ref="A136:B136"/>
    <mergeCell ref="C136:D136"/>
    <mergeCell ref="E136:F136"/>
    <mergeCell ref="G136:H136"/>
    <mergeCell ref="I136:K136"/>
    <mergeCell ref="L136:N136"/>
    <mergeCell ref="O136:P136"/>
    <mergeCell ref="AJ134:AO134"/>
    <mergeCell ref="A135:B135"/>
    <mergeCell ref="C135:D135"/>
    <mergeCell ref="E135:F135"/>
    <mergeCell ref="G135:H135"/>
    <mergeCell ref="I135:K135"/>
    <mergeCell ref="L135:N135"/>
    <mergeCell ref="O135:P135"/>
    <mergeCell ref="Q135:R135"/>
    <mergeCell ref="S135:Z135"/>
    <mergeCell ref="L134:N134"/>
    <mergeCell ref="O134:P134"/>
    <mergeCell ref="Q134:R134"/>
    <mergeCell ref="S134:Z134"/>
    <mergeCell ref="AA134:AE134"/>
    <mergeCell ref="AF134:AH134"/>
    <mergeCell ref="Q133:R133"/>
    <mergeCell ref="S133:Z133"/>
    <mergeCell ref="AA133:AE133"/>
    <mergeCell ref="AF133:AH133"/>
    <mergeCell ref="AJ133:AO133"/>
    <mergeCell ref="A134:B134"/>
    <mergeCell ref="C134:D134"/>
    <mergeCell ref="E134:F134"/>
    <mergeCell ref="G134:H134"/>
    <mergeCell ref="I134:K134"/>
    <mergeCell ref="AA132:AE132"/>
    <mergeCell ref="AF132:AH132"/>
    <mergeCell ref="AJ132:AO132"/>
    <mergeCell ref="A133:B133"/>
    <mergeCell ref="C133:D133"/>
    <mergeCell ref="E133:F133"/>
    <mergeCell ref="G133:H133"/>
    <mergeCell ref="I133:K133"/>
    <mergeCell ref="L133:N133"/>
    <mergeCell ref="O133:P133"/>
    <mergeCell ref="AJ131:AO131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S132:Z132"/>
    <mergeCell ref="L131:N131"/>
    <mergeCell ref="O131:P131"/>
    <mergeCell ref="Q131:R131"/>
    <mergeCell ref="S131:Z131"/>
    <mergeCell ref="AA131:AE131"/>
    <mergeCell ref="AF131:AH131"/>
    <mergeCell ref="Q130:R130"/>
    <mergeCell ref="S130:Z130"/>
    <mergeCell ref="AA130:AE130"/>
    <mergeCell ref="AF130:AH130"/>
    <mergeCell ref="AJ130:AO130"/>
    <mergeCell ref="A131:B131"/>
    <mergeCell ref="C131:D131"/>
    <mergeCell ref="E131:F131"/>
    <mergeCell ref="G131:H131"/>
    <mergeCell ref="I131:K131"/>
    <mergeCell ref="AA129:AE129"/>
    <mergeCell ref="AF129:AH129"/>
    <mergeCell ref="AJ129:AO129"/>
    <mergeCell ref="A130:B130"/>
    <mergeCell ref="C130:D130"/>
    <mergeCell ref="E130:F130"/>
    <mergeCell ref="G130:H130"/>
    <mergeCell ref="I130:K130"/>
    <mergeCell ref="L130:N130"/>
    <mergeCell ref="O130:P130"/>
    <mergeCell ref="AJ128:AO128"/>
    <mergeCell ref="A129:B129"/>
    <mergeCell ref="C129:D129"/>
    <mergeCell ref="E129:F129"/>
    <mergeCell ref="G129:H129"/>
    <mergeCell ref="I129:K129"/>
    <mergeCell ref="L129:N129"/>
    <mergeCell ref="O129:P129"/>
    <mergeCell ref="Q129:R129"/>
    <mergeCell ref="S129:Z129"/>
    <mergeCell ref="L128:N128"/>
    <mergeCell ref="O128:P128"/>
    <mergeCell ref="Q128:R128"/>
    <mergeCell ref="S128:Z128"/>
    <mergeCell ref="AA128:AE128"/>
    <mergeCell ref="AF128:AH128"/>
    <mergeCell ref="Q127:R127"/>
    <mergeCell ref="S127:Z127"/>
    <mergeCell ref="AA127:AE127"/>
    <mergeCell ref="AF127:AH127"/>
    <mergeCell ref="AJ127:AO127"/>
    <mergeCell ref="A128:B128"/>
    <mergeCell ref="C128:D128"/>
    <mergeCell ref="E128:F128"/>
    <mergeCell ref="G128:H128"/>
    <mergeCell ref="I128:K128"/>
    <mergeCell ref="AA126:AE126"/>
    <mergeCell ref="AF126:AH126"/>
    <mergeCell ref="AJ126:AO126"/>
    <mergeCell ref="A127:B127"/>
    <mergeCell ref="C127:D127"/>
    <mergeCell ref="E127:F127"/>
    <mergeCell ref="G127:H127"/>
    <mergeCell ref="I127:K127"/>
    <mergeCell ref="L127:N127"/>
    <mergeCell ref="O127:P127"/>
    <mergeCell ref="AJ125:AO125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S126:Z126"/>
    <mergeCell ref="L125:N125"/>
    <mergeCell ref="O125:P125"/>
    <mergeCell ref="Q125:R125"/>
    <mergeCell ref="S125:Z125"/>
    <mergeCell ref="AA125:AE125"/>
    <mergeCell ref="AF125:AH125"/>
    <mergeCell ref="Q124:R124"/>
    <mergeCell ref="S124:Z124"/>
    <mergeCell ref="AA124:AE124"/>
    <mergeCell ref="AF124:AH124"/>
    <mergeCell ref="AJ124:AO124"/>
    <mergeCell ref="A125:B125"/>
    <mergeCell ref="C125:D125"/>
    <mergeCell ref="E125:F125"/>
    <mergeCell ref="G125:H125"/>
    <mergeCell ref="I125:K125"/>
    <mergeCell ref="AA123:AE123"/>
    <mergeCell ref="AF123:AH123"/>
    <mergeCell ref="AJ123:AO123"/>
    <mergeCell ref="A124:B124"/>
    <mergeCell ref="C124:D124"/>
    <mergeCell ref="E124:F124"/>
    <mergeCell ref="G124:H124"/>
    <mergeCell ref="I124:K124"/>
    <mergeCell ref="L124:N124"/>
    <mergeCell ref="O124:P124"/>
    <mergeCell ref="AJ122:AO122"/>
    <mergeCell ref="A123:B123"/>
    <mergeCell ref="C123:D123"/>
    <mergeCell ref="E123:F123"/>
    <mergeCell ref="G123:H123"/>
    <mergeCell ref="I123:K123"/>
    <mergeCell ref="L123:N123"/>
    <mergeCell ref="O123:P123"/>
    <mergeCell ref="Q123:R123"/>
    <mergeCell ref="S123:Z123"/>
    <mergeCell ref="L122:N122"/>
    <mergeCell ref="O122:P122"/>
    <mergeCell ref="Q122:R122"/>
    <mergeCell ref="S122:Z122"/>
    <mergeCell ref="AA122:AE122"/>
    <mergeCell ref="AF122:AH122"/>
    <mergeCell ref="Q121:R121"/>
    <mergeCell ref="S121:Z121"/>
    <mergeCell ref="AA121:AE121"/>
    <mergeCell ref="AF121:AH121"/>
    <mergeCell ref="AJ121:AO121"/>
    <mergeCell ref="A122:B122"/>
    <mergeCell ref="C122:D122"/>
    <mergeCell ref="E122:F122"/>
    <mergeCell ref="G122:H122"/>
    <mergeCell ref="I122:K122"/>
    <mergeCell ref="AA120:AE120"/>
    <mergeCell ref="AF120:AH120"/>
    <mergeCell ref="AJ120:AO120"/>
    <mergeCell ref="A121:B121"/>
    <mergeCell ref="C121:D121"/>
    <mergeCell ref="E121:F121"/>
    <mergeCell ref="G121:H121"/>
    <mergeCell ref="I121:K121"/>
    <mergeCell ref="L121:N121"/>
    <mergeCell ref="O121:P121"/>
    <mergeCell ref="AJ119:AO119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S120:Z120"/>
    <mergeCell ref="L119:N119"/>
    <mergeCell ref="O119:P119"/>
    <mergeCell ref="Q119:R119"/>
    <mergeCell ref="S119:Z119"/>
    <mergeCell ref="AA119:AE119"/>
    <mergeCell ref="AF119:AH119"/>
    <mergeCell ref="Q118:R118"/>
    <mergeCell ref="S118:Z118"/>
    <mergeCell ref="AA118:AE118"/>
    <mergeCell ref="AF118:AH118"/>
    <mergeCell ref="AJ118:AO118"/>
    <mergeCell ref="A119:B119"/>
    <mergeCell ref="C119:D119"/>
    <mergeCell ref="E119:F119"/>
    <mergeCell ref="G119:H119"/>
    <mergeCell ref="I119:K119"/>
    <mergeCell ref="AA117:AE117"/>
    <mergeCell ref="AF117:AH117"/>
    <mergeCell ref="AJ117:AO117"/>
    <mergeCell ref="A118:B118"/>
    <mergeCell ref="C118:D118"/>
    <mergeCell ref="E118:F118"/>
    <mergeCell ref="G118:H118"/>
    <mergeCell ref="I118:K118"/>
    <mergeCell ref="L118:N118"/>
    <mergeCell ref="O118:P118"/>
    <mergeCell ref="AJ116:AO116"/>
    <mergeCell ref="A117:B117"/>
    <mergeCell ref="C117:D117"/>
    <mergeCell ref="E117:F117"/>
    <mergeCell ref="G117:H117"/>
    <mergeCell ref="I117:K117"/>
    <mergeCell ref="L117:N117"/>
    <mergeCell ref="O117:P117"/>
    <mergeCell ref="Q117:R117"/>
    <mergeCell ref="S117:Z117"/>
    <mergeCell ref="L116:N116"/>
    <mergeCell ref="O116:P116"/>
    <mergeCell ref="Q116:R116"/>
    <mergeCell ref="S116:Z116"/>
    <mergeCell ref="AA116:AE116"/>
    <mergeCell ref="AF116:AH116"/>
    <mergeCell ref="Q115:R115"/>
    <mergeCell ref="S115:Z115"/>
    <mergeCell ref="AA115:AE115"/>
    <mergeCell ref="AF115:AH115"/>
    <mergeCell ref="AJ115:AO115"/>
    <mergeCell ref="A116:B116"/>
    <mergeCell ref="C116:D116"/>
    <mergeCell ref="E116:F116"/>
    <mergeCell ref="G116:H116"/>
    <mergeCell ref="I116:K116"/>
    <mergeCell ref="AA114:AE114"/>
    <mergeCell ref="AF114:AH114"/>
    <mergeCell ref="AJ114:AO114"/>
    <mergeCell ref="A115:B115"/>
    <mergeCell ref="C115:D115"/>
    <mergeCell ref="E115:F115"/>
    <mergeCell ref="G115:H115"/>
    <mergeCell ref="I115:K115"/>
    <mergeCell ref="L115:N115"/>
    <mergeCell ref="O115:P115"/>
    <mergeCell ref="AJ113:AO113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S114:Z114"/>
    <mergeCell ref="L113:N113"/>
    <mergeCell ref="O113:P113"/>
    <mergeCell ref="Q113:R113"/>
    <mergeCell ref="S113:Z113"/>
    <mergeCell ref="AA113:AE113"/>
    <mergeCell ref="AF113:AH113"/>
    <mergeCell ref="Q112:R112"/>
    <mergeCell ref="S112:Z112"/>
    <mergeCell ref="AA112:AE112"/>
    <mergeCell ref="AF112:AH112"/>
    <mergeCell ref="AJ112:AO112"/>
    <mergeCell ref="A113:B113"/>
    <mergeCell ref="C113:D113"/>
    <mergeCell ref="E113:F113"/>
    <mergeCell ref="G113:H113"/>
    <mergeCell ref="I113:K113"/>
    <mergeCell ref="AA111:AE111"/>
    <mergeCell ref="AF111:AH111"/>
    <mergeCell ref="AJ111:AO111"/>
    <mergeCell ref="A112:B112"/>
    <mergeCell ref="C112:D112"/>
    <mergeCell ref="E112:F112"/>
    <mergeCell ref="G112:H112"/>
    <mergeCell ref="I112:K112"/>
    <mergeCell ref="L112:N112"/>
    <mergeCell ref="O112:P112"/>
    <mergeCell ref="AJ110:AO110"/>
    <mergeCell ref="A111:B111"/>
    <mergeCell ref="C111:D111"/>
    <mergeCell ref="E111:F111"/>
    <mergeCell ref="G111:H111"/>
    <mergeCell ref="I111:K111"/>
    <mergeCell ref="L111:N111"/>
    <mergeCell ref="O111:P111"/>
    <mergeCell ref="Q111:R111"/>
    <mergeCell ref="S111:Z111"/>
    <mergeCell ref="L110:N110"/>
    <mergeCell ref="O110:P110"/>
    <mergeCell ref="Q110:R110"/>
    <mergeCell ref="S110:Z110"/>
    <mergeCell ref="AA110:AE110"/>
    <mergeCell ref="AF110:AH110"/>
    <mergeCell ref="Q109:R109"/>
    <mergeCell ref="S109:Z109"/>
    <mergeCell ref="AA109:AE109"/>
    <mergeCell ref="AF109:AH109"/>
    <mergeCell ref="AJ109:AO109"/>
    <mergeCell ref="A110:B110"/>
    <mergeCell ref="C110:D110"/>
    <mergeCell ref="E110:F110"/>
    <mergeCell ref="G110:H110"/>
    <mergeCell ref="I110:K110"/>
    <mergeCell ref="AA108:AE108"/>
    <mergeCell ref="AF108:AH108"/>
    <mergeCell ref="AJ108:AO108"/>
    <mergeCell ref="A109:B109"/>
    <mergeCell ref="C109:D109"/>
    <mergeCell ref="E109:F109"/>
    <mergeCell ref="G109:H109"/>
    <mergeCell ref="I109:K109"/>
    <mergeCell ref="L109:N109"/>
    <mergeCell ref="O109:P109"/>
    <mergeCell ref="AJ107:AO107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S108:Z108"/>
    <mergeCell ref="L107:N107"/>
    <mergeCell ref="O107:P107"/>
    <mergeCell ref="Q107:R107"/>
    <mergeCell ref="S107:Z107"/>
    <mergeCell ref="AA107:AE107"/>
    <mergeCell ref="AF107:AH107"/>
    <mergeCell ref="Q106:R106"/>
    <mergeCell ref="S106:Z106"/>
    <mergeCell ref="AA106:AE106"/>
    <mergeCell ref="AF106:AH106"/>
    <mergeCell ref="AJ106:AO106"/>
    <mergeCell ref="A107:B107"/>
    <mergeCell ref="C107:D107"/>
    <mergeCell ref="E107:F107"/>
    <mergeCell ref="G107:H107"/>
    <mergeCell ref="I107:K107"/>
    <mergeCell ref="AA105:AE105"/>
    <mergeCell ref="AF105:AH105"/>
    <mergeCell ref="AJ105:AO105"/>
    <mergeCell ref="A106:B106"/>
    <mergeCell ref="C106:D106"/>
    <mergeCell ref="E106:F106"/>
    <mergeCell ref="G106:H106"/>
    <mergeCell ref="I106:K106"/>
    <mergeCell ref="L106:N106"/>
    <mergeCell ref="O106:P106"/>
    <mergeCell ref="AJ104:AO104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S105:Z105"/>
    <mergeCell ref="L104:N104"/>
    <mergeCell ref="O104:P104"/>
    <mergeCell ref="Q104:R104"/>
    <mergeCell ref="S104:Z104"/>
    <mergeCell ref="AA104:AE104"/>
    <mergeCell ref="AF104:AH104"/>
    <mergeCell ref="Q103:R103"/>
    <mergeCell ref="S103:Z103"/>
    <mergeCell ref="AA103:AE103"/>
    <mergeCell ref="AF103:AH103"/>
    <mergeCell ref="AJ103:AO103"/>
    <mergeCell ref="A104:B104"/>
    <mergeCell ref="C104:D104"/>
    <mergeCell ref="E104:F104"/>
    <mergeCell ref="G104:H104"/>
    <mergeCell ref="I104:K104"/>
    <mergeCell ref="AA102:AE102"/>
    <mergeCell ref="AF102:AH102"/>
    <mergeCell ref="AJ102:AO102"/>
    <mergeCell ref="A103:B103"/>
    <mergeCell ref="C103:D103"/>
    <mergeCell ref="E103:F103"/>
    <mergeCell ref="G103:H103"/>
    <mergeCell ref="I103:K103"/>
    <mergeCell ref="L103:N103"/>
    <mergeCell ref="O103:P103"/>
    <mergeCell ref="AJ101:AO101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S102:Z102"/>
    <mergeCell ref="L101:N101"/>
    <mergeCell ref="O101:P101"/>
    <mergeCell ref="Q101:R101"/>
    <mergeCell ref="S101:Z101"/>
    <mergeCell ref="AA101:AE101"/>
    <mergeCell ref="AF101:AH101"/>
    <mergeCell ref="Q100:R100"/>
    <mergeCell ref="S100:Z100"/>
    <mergeCell ref="AA100:AE100"/>
    <mergeCell ref="AF100:AH100"/>
    <mergeCell ref="AJ100:AO100"/>
    <mergeCell ref="A101:B101"/>
    <mergeCell ref="C101:D101"/>
    <mergeCell ref="E101:F101"/>
    <mergeCell ref="G101:H101"/>
    <mergeCell ref="I101:K101"/>
    <mergeCell ref="AA99:AE99"/>
    <mergeCell ref="AF99:AH99"/>
    <mergeCell ref="AJ99:AO99"/>
    <mergeCell ref="A100:B100"/>
    <mergeCell ref="C100:D100"/>
    <mergeCell ref="E100:F100"/>
    <mergeCell ref="G100:H100"/>
    <mergeCell ref="I100:K100"/>
    <mergeCell ref="L100:N100"/>
    <mergeCell ref="O100:P100"/>
    <mergeCell ref="AJ98:AO98"/>
    <mergeCell ref="A99:B99"/>
    <mergeCell ref="C99:D99"/>
    <mergeCell ref="E99:F99"/>
    <mergeCell ref="G99:H99"/>
    <mergeCell ref="I99:K99"/>
    <mergeCell ref="L99:N99"/>
    <mergeCell ref="O99:P99"/>
    <mergeCell ref="Q99:R99"/>
    <mergeCell ref="S99:Z99"/>
    <mergeCell ref="L98:N98"/>
    <mergeCell ref="O98:P98"/>
    <mergeCell ref="Q98:R98"/>
    <mergeCell ref="S98:Z98"/>
    <mergeCell ref="AA98:AE98"/>
    <mergeCell ref="AF98:AH98"/>
    <mergeCell ref="Q97:R97"/>
    <mergeCell ref="S97:Z97"/>
    <mergeCell ref="AA97:AE97"/>
    <mergeCell ref="AF97:AH97"/>
    <mergeCell ref="AJ97:AO97"/>
    <mergeCell ref="A98:B98"/>
    <mergeCell ref="C98:D98"/>
    <mergeCell ref="E98:F98"/>
    <mergeCell ref="G98:H98"/>
    <mergeCell ref="I98:K98"/>
    <mergeCell ref="AA96:AE96"/>
    <mergeCell ref="AF96:AH96"/>
    <mergeCell ref="AJ96:AO96"/>
    <mergeCell ref="A97:B97"/>
    <mergeCell ref="C97:D97"/>
    <mergeCell ref="E97:F97"/>
    <mergeCell ref="G97:H97"/>
    <mergeCell ref="I97:K97"/>
    <mergeCell ref="L97:N97"/>
    <mergeCell ref="O97:P97"/>
    <mergeCell ref="AJ95:AO95"/>
    <mergeCell ref="A96:B96"/>
    <mergeCell ref="C96:D96"/>
    <mergeCell ref="E96:F96"/>
    <mergeCell ref="G96:H96"/>
    <mergeCell ref="I96:K96"/>
    <mergeCell ref="L96:N96"/>
    <mergeCell ref="O96:P96"/>
    <mergeCell ref="Q96:R96"/>
    <mergeCell ref="S96:Z96"/>
    <mergeCell ref="L95:N95"/>
    <mergeCell ref="O95:P95"/>
    <mergeCell ref="Q95:R95"/>
    <mergeCell ref="S95:Z95"/>
    <mergeCell ref="AA95:AE95"/>
    <mergeCell ref="AF95:AH95"/>
    <mergeCell ref="Q94:R94"/>
    <mergeCell ref="S94:Z94"/>
    <mergeCell ref="AA94:AE94"/>
    <mergeCell ref="AF94:AH94"/>
    <mergeCell ref="AJ94:AO94"/>
    <mergeCell ref="A95:B95"/>
    <mergeCell ref="C95:D95"/>
    <mergeCell ref="E95:F95"/>
    <mergeCell ref="G95:H95"/>
    <mergeCell ref="I95:K95"/>
    <mergeCell ref="AA93:AE93"/>
    <mergeCell ref="AF93:AH93"/>
    <mergeCell ref="AJ93:AO93"/>
    <mergeCell ref="A94:B94"/>
    <mergeCell ref="C94:D94"/>
    <mergeCell ref="E94:F94"/>
    <mergeCell ref="G94:H94"/>
    <mergeCell ref="I94:K94"/>
    <mergeCell ref="L94:N94"/>
    <mergeCell ref="O94:P94"/>
    <mergeCell ref="AJ92:AO92"/>
    <mergeCell ref="A93:B93"/>
    <mergeCell ref="C93:D93"/>
    <mergeCell ref="E93:F93"/>
    <mergeCell ref="G93:H93"/>
    <mergeCell ref="I93:K93"/>
    <mergeCell ref="L93:N93"/>
    <mergeCell ref="O93:P93"/>
    <mergeCell ref="Q93:R93"/>
    <mergeCell ref="S93:Z93"/>
    <mergeCell ref="L92:N92"/>
    <mergeCell ref="O92:P92"/>
    <mergeCell ref="Q92:R92"/>
    <mergeCell ref="S92:Z92"/>
    <mergeCell ref="AA92:AE92"/>
    <mergeCell ref="AF92:AH92"/>
    <mergeCell ref="Q91:R91"/>
    <mergeCell ref="S91:Z91"/>
    <mergeCell ref="AA91:AE91"/>
    <mergeCell ref="AF91:AH91"/>
    <mergeCell ref="AJ91:AO91"/>
    <mergeCell ref="A92:B92"/>
    <mergeCell ref="C92:D92"/>
    <mergeCell ref="E92:F92"/>
    <mergeCell ref="G92:H92"/>
    <mergeCell ref="I92:K92"/>
    <mergeCell ref="AA90:AE90"/>
    <mergeCell ref="AF90:AH90"/>
    <mergeCell ref="AJ90:AO90"/>
    <mergeCell ref="A91:B91"/>
    <mergeCell ref="C91:D91"/>
    <mergeCell ref="E91:F91"/>
    <mergeCell ref="G91:H91"/>
    <mergeCell ref="I91:K91"/>
    <mergeCell ref="L91:N91"/>
    <mergeCell ref="O91:P91"/>
    <mergeCell ref="AJ89:AO89"/>
    <mergeCell ref="A90:B90"/>
    <mergeCell ref="C90:D90"/>
    <mergeCell ref="E90:F90"/>
    <mergeCell ref="G90:H90"/>
    <mergeCell ref="I90:K90"/>
    <mergeCell ref="L90:N90"/>
    <mergeCell ref="O90:P90"/>
    <mergeCell ref="Q90:R90"/>
    <mergeCell ref="S90:Z90"/>
    <mergeCell ref="L89:N89"/>
    <mergeCell ref="O89:P89"/>
    <mergeCell ref="Q89:R89"/>
    <mergeCell ref="S89:Z89"/>
    <mergeCell ref="AA89:AE89"/>
    <mergeCell ref="AF89:AH89"/>
    <mergeCell ref="Q88:R88"/>
    <mergeCell ref="S88:Z88"/>
    <mergeCell ref="AA88:AE88"/>
    <mergeCell ref="AF88:AH88"/>
    <mergeCell ref="AJ88:AO88"/>
    <mergeCell ref="A89:B89"/>
    <mergeCell ref="C89:D89"/>
    <mergeCell ref="E89:F89"/>
    <mergeCell ref="G89:H89"/>
    <mergeCell ref="I89:K89"/>
    <mergeCell ref="AA87:AE87"/>
    <mergeCell ref="AF87:AH87"/>
    <mergeCell ref="AJ87:AO87"/>
    <mergeCell ref="A88:B88"/>
    <mergeCell ref="C88:D88"/>
    <mergeCell ref="E88:F88"/>
    <mergeCell ref="G88:H88"/>
    <mergeCell ref="I88:K88"/>
    <mergeCell ref="L88:N88"/>
    <mergeCell ref="O88:P88"/>
    <mergeCell ref="AJ86:AO86"/>
    <mergeCell ref="A87:B87"/>
    <mergeCell ref="C87:D87"/>
    <mergeCell ref="E87:F87"/>
    <mergeCell ref="G87:H87"/>
    <mergeCell ref="I87:K87"/>
    <mergeCell ref="L87:N87"/>
    <mergeCell ref="O87:P87"/>
    <mergeCell ref="Q87:R87"/>
    <mergeCell ref="S87:Z87"/>
    <mergeCell ref="L86:N86"/>
    <mergeCell ref="O86:P86"/>
    <mergeCell ref="Q86:R86"/>
    <mergeCell ref="S86:Z86"/>
    <mergeCell ref="AA86:AE86"/>
    <mergeCell ref="AF86:AH86"/>
    <mergeCell ref="Q85:R85"/>
    <mergeCell ref="S85:Z85"/>
    <mergeCell ref="AA85:AE85"/>
    <mergeCell ref="AF85:AH85"/>
    <mergeCell ref="AJ85:AO85"/>
    <mergeCell ref="A86:B86"/>
    <mergeCell ref="C86:D86"/>
    <mergeCell ref="E86:F86"/>
    <mergeCell ref="G86:H86"/>
    <mergeCell ref="I86:K86"/>
    <mergeCell ref="AA84:AE84"/>
    <mergeCell ref="AF84:AH84"/>
    <mergeCell ref="AJ84:AO84"/>
    <mergeCell ref="A85:B85"/>
    <mergeCell ref="C85:D85"/>
    <mergeCell ref="E85:F85"/>
    <mergeCell ref="G85:H85"/>
    <mergeCell ref="I85:K85"/>
    <mergeCell ref="L85:N85"/>
    <mergeCell ref="O85:P85"/>
    <mergeCell ref="AJ83:AO83"/>
    <mergeCell ref="A84:B84"/>
    <mergeCell ref="C84:D84"/>
    <mergeCell ref="E84:F84"/>
    <mergeCell ref="G84:H84"/>
    <mergeCell ref="I84:K84"/>
    <mergeCell ref="L84:N84"/>
    <mergeCell ref="O84:P84"/>
    <mergeCell ref="Q84:R84"/>
    <mergeCell ref="S84:Z84"/>
    <mergeCell ref="L83:N83"/>
    <mergeCell ref="O83:P83"/>
    <mergeCell ref="Q83:R83"/>
    <mergeCell ref="S83:Z83"/>
    <mergeCell ref="AA83:AE83"/>
    <mergeCell ref="AF83:AH83"/>
    <mergeCell ref="Q82:R82"/>
    <mergeCell ref="S82:Z82"/>
    <mergeCell ref="AA82:AE82"/>
    <mergeCell ref="AF82:AH82"/>
    <mergeCell ref="AJ82:AO82"/>
    <mergeCell ref="A83:B83"/>
    <mergeCell ref="C83:D83"/>
    <mergeCell ref="E83:F83"/>
    <mergeCell ref="G83:H83"/>
    <mergeCell ref="I83:K83"/>
    <mergeCell ref="AA81:AE81"/>
    <mergeCell ref="AF81:AH81"/>
    <mergeCell ref="AJ81:AO81"/>
    <mergeCell ref="A82:B82"/>
    <mergeCell ref="C82:D82"/>
    <mergeCell ref="E82:F82"/>
    <mergeCell ref="G82:H82"/>
    <mergeCell ref="I82:K82"/>
    <mergeCell ref="L82:N82"/>
    <mergeCell ref="O82:P82"/>
    <mergeCell ref="AJ80:AO80"/>
    <mergeCell ref="A81:B81"/>
    <mergeCell ref="C81:D81"/>
    <mergeCell ref="E81:F81"/>
    <mergeCell ref="G81:H81"/>
    <mergeCell ref="I81:K81"/>
    <mergeCell ref="L81:N81"/>
    <mergeCell ref="O81:P81"/>
    <mergeCell ref="Q81:R81"/>
    <mergeCell ref="S81:Z81"/>
    <mergeCell ref="L80:N80"/>
    <mergeCell ref="O80:P80"/>
    <mergeCell ref="Q80:R80"/>
    <mergeCell ref="S80:Z80"/>
    <mergeCell ref="AA80:AE80"/>
    <mergeCell ref="AF80:AH80"/>
    <mergeCell ref="Q79:R79"/>
    <mergeCell ref="S79:Z79"/>
    <mergeCell ref="AA79:AE79"/>
    <mergeCell ref="AF79:AH79"/>
    <mergeCell ref="AJ79:AO79"/>
    <mergeCell ref="A80:B80"/>
    <mergeCell ref="C80:D80"/>
    <mergeCell ref="E80:F80"/>
    <mergeCell ref="G80:H80"/>
    <mergeCell ref="I80:K80"/>
    <mergeCell ref="AA78:AE78"/>
    <mergeCell ref="AF78:AH78"/>
    <mergeCell ref="AJ78:AO78"/>
    <mergeCell ref="A79:B79"/>
    <mergeCell ref="C79:D79"/>
    <mergeCell ref="E79:F79"/>
    <mergeCell ref="G79:H79"/>
    <mergeCell ref="I79:K79"/>
    <mergeCell ref="L79:N79"/>
    <mergeCell ref="O79:P79"/>
    <mergeCell ref="AJ77:AO77"/>
    <mergeCell ref="A78:B78"/>
    <mergeCell ref="C78:D78"/>
    <mergeCell ref="E78:F78"/>
    <mergeCell ref="G78:H78"/>
    <mergeCell ref="I78:K78"/>
    <mergeCell ref="L78:N78"/>
    <mergeCell ref="O78:P78"/>
    <mergeCell ref="Q78:R78"/>
    <mergeCell ref="S78:Z78"/>
    <mergeCell ref="L77:N77"/>
    <mergeCell ref="O77:P77"/>
    <mergeCell ref="Q77:R77"/>
    <mergeCell ref="S77:Z77"/>
    <mergeCell ref="AA77:AE77"/>
    <mergeCell ref="AF77:AH77"/>
    <mergeCell ref="Q76:R76"/>
    <mergeCell ref="S76:Z76"/>
    <mergeCell ref="AA76:AE76"/>
    <mergeCell ref="AF76:AH76"/>
    <mergeCell ref="AJ76:AO76"/>
    <mergeCell ref="A77:B77"/>
    <mergeCell ref="C77:D77"/>
    <mergeCell ref="E77:F77"/>
    <mergeCell ref="G77:H77"/>
    <mergeCell ref="I77:K77"/>
    <mergeCell ref="AA75:AE75"/>
    <mergeCell ref="AF75:AH75"/>
    <mergeCell ref="AJ75:AO75"/>
    <mergeCell ref="A76:B76"/>
    <mergeCell ref="C76:D76"/>
    <mergeCell ref="E76:F76"/>
    <mergeCell ref="G76:H76"/>
    <mergeCell ref="I76:K76"/>
    <mergeCell ref="L76:N76"/>
    <mergeCell ref="O76:P76"/>
    <mergeCell ref="AJ74:AO74"/>
    <mergeCell ref="A75:B75"/>
    <mergeCell ref="C75:D75"/>
    <mergeCell ref="E75:F75"/>
    <mergeCell ref="G75:H75"/>
    <mergeCell ref="I75:K75"/>
    <mergeCell ref="L75:N75"/>
    <mergeCell ref="O75:P75"/>
    <mergeCell ref="Q75:R75"/>
    <mergeCell ref="S75:Z75"/>
    <mergeCell ref="L74:N74"/>
    <mergeCell ref="O74:P74"/>
    <mergeCell ref="Q74:R74"/>
    <mergeCell ref="S74:Z74"/>
    <mergeCell ref="AA74:AE74"/>
    <mergeCell ref="AF74:AH74"/>
    <mergeCell ref="Q73:R73"/>
    <mergeCell ref="S73:Z73"/>
    <mergeCell ref="AA73:AE73"/>
    <mergeCell ref="AF73:AH73"/>
    <mergeCell ref="AJ73:AO73"/>
    <mergeCell ref="A74:B74"/>
    <mergeCell ref="C74:D74"/>
    <mergeCell ref="E74:F74"/>
    <mergeCell ref="G74:H74"/>
    <mergeCell ref="I74:K74"/>
    <mergeCell ref="AA72:AE72"/>
    <mergeCell ref="AF72:AH72"/>
    <mergeCell ref="AJ72:AO72"/>
    <mergeCell ref="A73:B73"/>
    <mergeCell ref="C73:D73"/>
    <mergeCell ref="E73:F73"/>
    <mergeCell ref="G73:H73"/>
    <mergeCell ref="I73:K73"/>
    <mergeCell ref="L73:N73"/>
    <mergeCell ref="O73:P73"/>
    <mergeCell ref="AJ71:AO71"/>
    <mergeCell ref="A72:B72"/>
    <mergeCell ref="C72:D72"/>
    <mergeCell ref="E72:F72"/>
    <mergeCell ref="G72:H72"/>
    <mergeCell ref="I72:K72"/>
    <mergeCell ref="L72:N72"/>
    <mergeCell ref="O72:P72"/>
    <mergeCell ref="Q72:R72"/>
    <mergeCell ref="S72:Z72"/>
    <mergeCell ref="L71:N71"/>
    <mergeCell ref="O71:P71"/>
    <mergeCell ref="Q71:R71"/>
    <mergeCell ref="S71:Z71"/>
    <mergeCell ref="AA71:AE71"/>
    <mergeCell ref="AF71:AH71"/>
    <mergeCell ref="Q70:R70"/>
    <mergeCell ref="S70:Z70"/>
    <mergeCell ref="AA70:AE70"/>
    <mergeCell ref="AF70:AH70"/>
    <mergeCell ref="AJ70:AO70"/>
    <mergeCell ref="A71:B71"/>
    <mergeCell ref="C71:D71"/>
    <mergeCell ref="E71:F71"/>
    <mergeCell ref="G71:H71"/>
    <mergeCell ref="I71:K71"/>
    <mergeCell ref="AA69:AE69"/>
    <mergeCell ref="AF69:AH69"/>
    <mergeCell ref="AJ69:AO69"/>
    <mergeCell ref="A70:B70"/>
    <mergeCell ref="C70:D70"/>
    <mergeCell ref="E70:F70"/>
    <mergeCell ref="G70:H70"/>
    <mergeCell ref="I70:K70"/>
    <mergeCell ref="L70:N70"/>
    <mergeCell ref="O70:P70"/>
    <mergeCell ref="AJ68:AO68"/>
    <mergeCell ref="A69:B69"/>
    <mergeCell ref="C69:D69"/>
    <mergeCell ref="E69:F69"/>
    <mergeCell ref="G69:H69"/>
    <mergeCell ref="I69:K69"/>
    <mergeCell ref="L69:N69"/>
    <mergeCell ref="O69:P69"/>
    <mergeCell ref="Q69:R69"/>
    <mergeCell ref="S69:Z69"/>
    <mergeCell ref="L68:N68"/>
    <mergeCell ref="O68:P68"/>
    <mergeCell ref="Q68:R68"/>
    <mergeCell ref="S68:Z68"/>
    <mergeCell ref="AA68:AE68"/>
    <mergeCell ref="AF68:AH68"/>
    <mergeCell ref="Q67:R67"/>
    <mergeCell ref="S67:Z67"/>
    <mergeCell ref="AA67:AE67"/>
    <mergeCell ref="AF67:AH67"/>
    <mergeCell ref="AJ67:AO67"/>
    <mergeCell ref="A68:B68"/>
    <mergeCell ref="C68:D68"/>
    <mergeCell ref="E68:F68"/>
    <mergeCell ref="G68:H68"/>
    <mergeCell ref="I68:K68"/>
    <mergeCell ref="AA66:AE66"/>
    <mergeCell ref="AF66:AH66"/>
    <mergeCell ref="AJ66:AO66"/>
    <mergeCell ref="A67:B67"/>
    <mergeCell ref="C67:D67"/>
    <mergeCell ref="E67:F67"/>
    <mergeCell ref="G67:H67"/>
    <mergeCell ref="I67:K67"/>
    <mergeCell ref="L67:N67"/>
    <mergeCell ref="O67:P67"/>
    <mergeCell ref="AJ65:AO65"/>
    <mergeCell ref="A66:B66"/>
    <mergeCell ref="C66:D66"/>
    <mergeCell ref="E66:F66"/>
    <mergeCell ref="G66:H66"/>
    <mergeCell ref="I66:K66"/>
    <mergeCell ref="L66:N66"/>
    <mergeCell ref="O66:P66"/>
    <mergeCell ref="Q66:R66"/>
    <mergeCell ref="S66:Z66"/>
    <mergeCell ref="L65:N65"/>
    <mergeCell ref="O65:P65"/>
    <mergeCell ref="Q65:R65"/>
    <mergeCell ref="S65:Z65"/>
    <mergeCell ref="AA65:AE65"/>
    <mergeCell ref="AF65:AH65"/>
    <mergeCell ref="Q64:R64"/>
    <mergeCell ref="S64:Z64"/>
    <mergeCell ref="AA64:AE64"/>
    <mergeCell ref="AF64:AH64"/>
    <mergeCell ref="AJ64:AO64"/>
    <mergeCell ref="A65:B65"/>
    <mergeCell ref="C65:D65"/>
    <mergeCell ref="E65:F65"/>
    <mergeCell ref="G65:H65"/>
    <mergeCell ref="I65:K65"/>
    <mergeCell ref="AA63:AE63"/>
    <mergeCell ref="AF63:AH63"/>
    <mergeCell ref="AJ63:AO63"/>
    <mergeCell ref="A64:B64"/>
    <mergeCell ref="C64:D64"/>
    <mergeCell ref="E64:F64"/>
    <mergeCell ref="G64:H64"/>
    <mergeCell ref="I64:K64"/>
    <mergeCell ref="L64:N64"/>
    <mergeCell ref="O64:P64"/>
    <mergeCell ref="AJ62:AO62"/>
    <mergeCell ref="A63:B63"/>
    <mergeCell ref="C63:D63"/>
    <mergeCell ref="E63:F63"/>
    <mergeCell ref="G63:H63"/>
    <mergeCell ref="I63:K63"/>
    <mergeCell ref="L63:N63"/>
    <mergeCell ref="O63:P63"/>
    <mergeCell ref="Q63:R63"/>
    <mergeCell ref="S63:Z63"/>
    <mergeCell ref="L62:N62"/>
    <mergeCell ref="O62:P62"/>
    <mergeCell ref="Q62:R62"/>
    <mergeCell ref="S62:Z62"/>
    <mergeCell ref="AA62:AE62"/>
    <mergeCell ref="AF62:AH62"/>
    <mergeCell ref="Q61:R61"/>
    <mergeCell ref="S61:Z61"/>
    <mergeCell ref="AA61:AE61"/>
    <mergeCell ref="AF61:AH61"/>
    <mergeCell ref="AJ61:AO61"/>
    <mergeCell ref="A62:B62"/>
    <mergeCell ref="C62:D62"/>
    <mergeCell ref="E62:F62"/>
    <mergeCell ref="G62:H62"/>
    <mergeCell ref="I62:K62"/>
    <mergeCell ref="AA60:AE60"/>
    <mergeCell ref="AF60:AH60"/>
    <mergeCell ref="AJ60:AO60"/>
    <mergeCell ref="A61:B61"/>
    <mergeCell ref="C61:D61"/>
    <mergeCell ref="E61:F61"/>
    <mergeCell ref="G61:H61"/>
    <mergeCell ref="I61:K61"/>
    <mergeCell ref="L61:N61"/>
    <mergeCell ref="O61:P61"/>
    <mergeCell ref="AJ59:AO59"/>
    <mergeCell ref="A60:B60"/>
    <mergeCell ref="C60:D60"/>
    <mergeCell ref="E60:F60"/>
    <mergeCell ref="G60:H60"/>
    <mergeCell ref="I60:K60"/>
    <mergeCell ref="L60:N60"/>
    <mergeCell ref="O60:P60"/>
    <mergeCell ref="Q60:R60"/>
    <mergeCell ref="S60:Z60"/>
    <mergeCell ref="L59:N59"/>
    <mergeCell ref="O59:P59"/>
    <mergeCell ref="Q59:R59"/>
    <mergeCell ref="S59:Z59"/>
    <mergeCell ref="AA59:AE59"/>
    <mergeCell ref="AF59:AH59"/>
    <mergeCell ref="Q58:R58"/>
    <mergeCell ref="S58:Z58"/>
    <mergeCell ref="AA58:AE58"/>
    <mergeCell ref="AF58:AH58"/>
    <mergeCell ref="AJ58:AO58"/>
    <mergeCell ref="A59:B59"/>
    <mergeCell ref="C59:D59"/>
    <mergeCell ref="E59:F59"/>
    <mergeCell ref="G59:H59"/>
    <mergeCell ref="I59:K59"/>
    <mergeCell ref="AA57:AE57"/>
    <mergeCell ref="AF57:AH57"/>
    <mergeCell ref="AJ57:AO57"/>
    <mergeCell ref="A58:B58"/>
    <mergeCell ref="C58:D58"/>
    <mergeCell ref="E58:F58"/>
    <mergeCell ref="G58:H58"/>
    <mergeCell ref="I58:K58"/>
    <mergeCell ref="L58:N58"/>
    <mergeCell ref="O58:P58"/>
    <mergeCell ref="AJ56:AO56"/>
    <mergeCell ref="A57:B57"/>
    <mergeCell ref="C57:D57"/>
    <mergeCell ref="E57:F57"/>
    <mergeCell ref="G57:H57"/>
    <mergeCell ref="I57:K57"/>
    <mergeCell ref="L57:N57"/>
    <mergeCell ref="O57:P57"/>
    <mergeCell ref="Q57:R57"/>
    <mergeCell ref="S57:Z57"/>
    <mergeCell ref="L56:N56"/>
    <mergeCell ref="O56:P56"/>
    <mergeCell ref="Q56:R56"/>
    <mergeCell ref="S56:Z56"/>
    <mergeCell ref="AA56:AE56"/>
    <mergeCell ref="AF56:AH56"/>
    <mergeCell ref="Q55:R55"/>
    <mergeCell ref="S55:Z55"/>
    <mergeCell ref="AA55:AE55"/>
    <mergeCell ref="AF55:AH55"/>
    <mergeCell ref="AJ55:AO55"/>
    <mergeCell ref="A56:B56"/>
    <mergeCell ref="C56:D56"/>
    <mergeCell ref="E56:F56"/>
    <mergeCell ref="G56:H56"/>
    <mergeCell ref="I56:K56"/>
    <mergeCell ref="AA54:AE54"/>
    <mergeCell ref="AF54:AH54"/>
    <mergeCell ref="AJ54:AO54"/>
    <mergeCell ref="A55:B55"/>
    <mergeCell ref="C55:D55"/>
    <mergeCell ref="E55:F55"/>
    <mergeCell ref="G55:H55"/>
    <mergeCell ref="I55:K55"/>
    <mergeCell ref="L55:N55"/>
    <mergeCell ref="O55:P55"/>
    <mergeCell ref="AJ53:AO53"/>
    <mergeCell ref="A54:B54"/>
    <mergeCell ref="C54:D54"/>
    <mergeCell ref="E54:F54"/>
    <mergeCell ref="G54:H54"/>
    <mergeCell ref="I54:K54"/>
    <mergeCell ref="L54:N54"/>
    <mergeCell ref="O54:P54"/>
    <mergeCell ref="Q54:R54"/>
    <mergeCell ref="S54:Z54"/>
    <mergeCell ref="L53:N53"/>
    <mergeCell ref="O53:P53"/>
    <mergeCell ref="Q53:R53"/>
    <mergeCell ref="S53:Z53"/>
    <mergeCell ref="AA53:AE53"/>
    <mergeCell ref="AF53:AH53"/>
    <mergeCell ref="Q52:R52"/>
    <mergeCell ref="S52:Z52"/>
    <mergeCell ref="AA52:AE52"/>
    <mergeCell ref="AF52:AH52"/>
    <mergeCell ref="AJ52:AO52"/>
    <mergeCell ref="A53:B53"/>
    <mergeCell ref="C53:D53"/>
    <mergeCell ref="E53:F53"/>
    <mergeCell ref="G53:H53"/>
    <mergeCell ref="I53:K53"/>
    <mergeCell ref="AA51:AE51"/>
    <mergeCell ref="AF51:AH51"/>
    <mergeCell ref="AJ51:AO51"/>
    <mergeCell ref="A52:B52"/>
    <mergeCell ref="C52:D52"/>
    <mergeCell ref="E52:F52"/>
    <mergeCell ref="G52:H52"/>
    <mergeCell ref="I52:K52"/>
    <mergeCell ref="L52:N52"/>
    <mergeCell ref="O52:P52"/>
    <mergeCell ref="AJ50:AO50"/>
    <mergeCell ref="A51:B51"/>
    <mergeCell ref="C51:D51"/>
    <mergeCell ref="E51:F51"/>
    <mergeCell ref="G51:H51"/>
    <mergeCell ref="I51:K51"/>
    <mergeCell ref="L51:N51"/>
    <mergeCell ref="O51:P51"/>
    <mergeCell ref="Q51:R51"/>
    <mergeCell ref="S51:Z51"/>
    <mergeCell ref="L50:N50"/>
    <mergeCell ref="O50:P50"/>
    <mergeCell ref="Q50:R50"/>
    <mergeCell ref="S50:Z50"/>
    <mergeCell ref="AA50:AE50"/>
    <mergeCell ref="AF50:AH50"/>
    <mergeCell ref="Q49:R49"/>
    <mergeCell ref="S49:Z49"/>
    <mergeCell ref="AA49:AE49"/>
    <mergeCell ref="AF49:AH49"/>
    <mergeCell ref="AJ49:AO49"/>
    <mergeCell ref="A50:B50"/>
    <mergeCell ref="C50:D50"/>
    <mergeCell ref="E50:F50"/>
    <mergeCell ref="G50:H50"/>
    <mergeCell ref="I50:K50"/>
    <mergeCell ref="AA48:AE48"/>
    <mergeCell ref="AF48:AH48"/>
    <mergeCell ref="AJ48:AO48"/>
    <mergeCell ref="A49:B49"/>
    <mergeCell ref="C49:D49"/>
    <mergeCell ref="E49:F49"/>
    <mergeCell ref="G49:H49"/>
    <mergeCell ref="I49:K49"/>
    <mergeCell ref="L49:N49"/>
    <mergeCell ref="O49:P49"/>
    <mergeCell ref="AJ47:AO47"/>
    <mergeCell ref="A48:B48"/>
    <mergeCell ref="C48:D48"/>
    <mergeCell ref="E48:F48"/>
    <mergeCell ref="G48:H48"/>
    <mergeCell ref="I48:K48"/>
    <mergeCell ref="L48:N48"/>
    <mergeCell ref="O48:P48"/>
    <mergeCell ref="Q48:R48"/>
    <mergeCell ref="S48:Z48"/>
    <mergeCell ref="L47:N47"/>
    <mergeCell ref="O47:P47"/>
    <mergeCell ref="Q47:R47"/>
    <mergeCell ref="S47:Z47"/>
    <mergeCell ref="AA47:AE47"/>
    <mergeCell ref="AF47:AH47"/>
    <mergeCell ref="Q46:R46"/>
    <mergeCell ref="S46:Z46"/>
    <mergeCell ref="AA46:AE46"/>
    <mergeCell ref="AF46:AH46"/>
    <mergeCell ref="AJ46:AO46"/>
    <mergeCell ref="A47:B47"/>
    <mergeCell ref="C47:D47"/>
    <mergeCell ref="E47:F47"/>
    <mergeCell ref="G47:H47"/>
    <mergeCell ref="I47:K47"/>
    <mergeCell ref="AA45:AE45"/>
    <mergeCell ref="AF45:AH45"/>
    <mergeCell ref="AJ45:AO45"/>
    <mergeCell ref="A46:B46"/>
    <mergeCell ref="C46:D46"/>
    <mergeCell ref="E46:F46"/>
    <mergeCell ref="G46:H46"/>
    <mergeCell ref="I46:K46"/>
    <mergeCell ref="L46:N46"/>
    <mergeCell ref="O46:P46"/>
    <mergeCell ref="AJ44:AO44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L44:N44"/>
    <mergeCell ref="O44:P44"/>
    <mergeCell ref="Q44:R44"/>
    <mergeCell ref="S44:Z44"/>
    <mergeCell ref="AA44:AE44"/>
    <mergeCell ref="AF44:AH44"/>
    <mergeCell ref="Q43:R43"/>
    <mergeCell ref="S43:Z43"/>
    <mergeCell ref="AA43:AE43"/>
    <mergeCell ref="AF43:AH43"/>
    <mergeCell ref="AJ43:AO43"/>
    <mergeCell ref="A44:B44"/>
    <mergeCell ref="C44:D44"/>
    <mergeCell ref="E44:F44"/>
    <mergeCell ref="G44:H44"/>
    <mergeCell ref="I44:K44"/>
    <mergeCell ref="AA42:AE42"/>
    <mergeCell ref="AF42:AH42"/>
    <mergeCell ref="AJ42:AO42"/>
    <mergeCell ref="A43:B43"/>
    <mergeCell ref="C43:D43"/>
    <mergeCell ref="E43:F43"/>
    <mergeCell ref="G43:H43"/>
    <mergeCell ref="I43:K43"/>
    <mergeCell ref="L43:N43"/>
    <mergeCell ref="O43:P43"/>
    <mergeCell ref="AJ41:AO41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L41:N41"/>
    <mergeCell ref="O41:P41"/>
    <mergeCell ref="Q41:R41"/>
    <mergeCell ref="S41:Z41"/>
    <mergeCell ref="AA41:AE41"/>
    <mergeCell ref="AF41:AH41"/>
    <mergeCell ref="Q40:R40"/>
    <mergeCell ref="S40:Z40"/>
    <mergeCell ref="AA40:AE40"/>
    <mergeCell ref="AF40:AH40"/>
    <mergeCell ref="AJ40:AO40"/>
    <mergeCell ref="A41:B41"/>
    <mergeCell ref="C41:D41"/>
    <mergeCell ref="E41:F41"/>
    <mergeCell ref="G41:H41"/>
    <mergeCell ref="I41:K41"/>
    <mergeCell ref="AA39:AE39"/>
    <mergeCell ref="AF39:AH39"/>
    <mergeCell ref="AJ39:AO39"/>
    <mergeCell ref="A40:B40"/>
    <mergeCell ref="C40:D40"/>
    <mergeCell ref="E40:F40"/>
    <mergeCell ref="G40:H40"/>
    <mergeCell ref="I40:K40"/>
    <mergeCell ref="L40:N40"/>
    <mergeCell ref="O40:P40"/>
    <mergeCell ref="AJ38:AO38"/>
    <mergeCell ref="A39:B39"/>
    <mergeCell ref="C39:D39"/>
    <mergeCell ref="E39:F39"/>
    <mergeCell ref="G39:H39"/>
    <mergeCell ref="I39:K39"/>
    <mergeCell ref="L39:N39"/>
    <mergeCell ref="O39:P39"/>
    <mergeCell ref="Q39:R39"/>
    <mergeCell ref="S39:Z39"/>
    <mergeCell ref="L38:N38"/>
    <mergeCell ref="O38:P38"/>
    <mergeCell ref="Q38:R38"/>
    <mergeCell ref="S38:Z38"/>
    <mergeCell ref="AA38:AE38"/>
    <mergeCell ref="AF38:AH38"/>
    <mergeCell ref="Q37:R37"/>
    <mergeCell ref="S37:Z37"/>
    <mergeCell ref="AA37:AE37"/>
    <mergeCell ref="AF37:AH37"/>
    <mergeCell ref="AJ37:AO37"/>
    <mergeCell ref="A38:B38"/>
    <mergeCell ref="C38:D38"/>
    <mergeCell ref="E38:F38"/>
    <mergeCell ref="G38:H38"/>
    <mergeCell ref="I38:K38"/>
    <mergeCell ref="AA36:AE36"/>
    <mergeCell ref="AF36:AH36"/>
    <mergeCell ref="AJ36:AO36"/>
    <mergeCell ref="A37:B37"/>
    <mergeCell ref="C37:D37"/>
    <mergeCell ref="E37:F37"/>
    <mergeCell ref="G37:H37"/>
    <mergeCell ref="I37:K37"/>
    <mergeCell ref="L37:N37"/>
    <mergeCell ref="O37:P37"/>
    <mergeCell ref="AJ35:AO35"/>
    <mergeCell ref="A36:B36"/>
    <mergeCell ref="C36:D36"/>
    <mergeCell ref="E36:F36"/>
    <mergeCell ref="G36:H36"/>
    <mergeCell ref="I36:K36"/>
    <mergeCell ref="L36:N36"/>
    <mergeCell ref="O36:P36"/>
    <mergeCell ref="Q36:R36"/>
    <mergeCell ref="S36:Z36"/>
    <mergeCell ref="L35:N35"/>
    <mergeCell ref="O35:P35"/>
    <mergeCell ref="Q35:R35"/>
    <mergeCell ref="S35:Z35"/>
    <mergeCell ref="AA35:AE35"/>
    <mergeCell ref="AF35:AH35"/>
    <mergeCell ref="Q34:R34"/>
    <mergeCell ref="S34:Z34"/>
    <mergeCell ref="AA34:AE34"/>
    <mergeCell ref="AF34:AH34"/>
    <mergeCell ref="AJ34:AO34"/>
    <mergeCell ref="A35:B35"/>
    <mergeCell ref="C35:D35"/>
    <mergeCell ref="E35:F35"/>
    <mergeCell ref="G35:H35"/>
    <mergeCell ref="I35:K35"/>
    <mergeCell ref="AA33:AE33"/>
    <mergeCell ref="AF33:AH33"/>
    <mergeCell ref="AJ33:AO33"/>
    <mergeCell ref="A34:B34"/>
    <mergeCell ref="C34:D34"/>
    <mergeCell ref="E34:F34"/>
    <mergeCell ref="G34:H34"/>
    <mergeCell ref="I34:K34"/>
    <mergeCell ref="L34:N34"/>
    <mergeCell ref="O34:P34"/>
    <mergeCell ref="AJ32:AO32"/>
    <mergeCell ref="A33:B33"/>
    <mergeCell ref="C33:D33"/>
    <mergeCell ref="E33:F33"/>
    <mergeCell ref="G33:H33"/>
    <mergeCell ref="I33:K33"/>
    <mergeCell ref="L33:N33"/>
    <mergeCell ref="O33:P33"/>
    <mergeCell ref="Q33:R33"/>
    <mergeCell ref="S33:Z33"/>
    <mergeCell ref="L32:N32"/>
    <mergeCell ref="O32:P32"/>
    <mergeCell ref="Q32:R32"/>
    <mergeCell ref="S32:Z32"/>
    <mergeCell ref="AA32:AE32"/>
    <mergeCell ref="AF32:AH32"/>
    <mergeCell ref="Q31:R31"/>
    <mergeCell ref="S31:Z31"/>
    <mergeCell ref="AA31:AE31"/>
    <mergeCell ref="AF31:AH31"/>
    <mergeCell ref="AJ31:AO31"/>
    <mergeCell ref="A32:B32"/>
    <mergeCell ref="C32:D32"/>
    <mergeCell ref="E32:F32"/>
    <mergeCell ref="G32:H32"/>
    <mergeCell ref="I32:K32"/>
    <mergeCell ref="AA30:AE30"/>
    <mergeCell ref="AF30:AH30"/>
    <mergeCell ref="AJ30:AO30"/>
    <mergeCell ref="A31:B31"/>
    <mergeCell ref="C31:D31"/>
    <mergeCell ref="E31:F31"/>
    <mergeCell ref="G31:H31"/>
    <mergeCell ref="I31:K31"/>
    <mergeCell ref="L31:N31"/>
    <mergeCell ref="O31:P31"/>
    <mergeCell ref="AJ29:AO29"/>
    <mergeCell ref="A30:B30"/>
    <mergeCell ref="C30:D30"/>
    <mergeCell ref="E30:F30"/>
    <mergeCell ref="G30:H30"/>
    <mergeCell ref="I30:K30"/>
    <mergeCell ref="L30:N30"/>
    <mergeCell ref="O30:P30"/>
    <mergeCell ref="Q30:R30"/>
    <mergeCell ref="S30:Z30"/>
    <mergeCell ref="L29:N29"/>
    <mergeCell ref="O29:P29"/>
    <mergeCell ref="Q29:R29"/>
    <mergeCell ref="S29:Z29"/>
    <mergeCell ref="AA29:AE29"/>
    <mergeCell ref="AF29:AH29"/>
    <mergeCell ref="Q28:R28"/>
    <mergeCell ref="S28:Z28"/>
    <mergeCell ref="AA28:AE28"/>
    <mergeCell ref="AF28:AH28"/>
    <mergeCell ref="AJ28:AO28"/>
    <mergeCell ref="A29:B29"/>
    <mergeCell ref="C29:D29"/>
    <mergeCell ref="E29:F29"/>
    <mergeCell ref="G29:H29"/>
    <mergeCell ref="I29:K29"/>
    <mergeCell ref="AA27:AE27"/>
    <mergeCell ref="AF27:AH27"/>
    <mergeCell ref="AJ27:AO27"/>
    <mergeCell ref="A28:B28"/>
    <mergeCell ref="C28:D28"/>
    <mergeCell ref="E28:F28"/>
    <mergeCell ref="G28:H28"/>
    <mergeCell ref="I28:K28"/>
    <mergeCell ref="L28:N28"/>
    <mergeCell ref="O28:P28"/>
    <mergeCell ref="AJ26:AO26"/>
    <mergeCell ref="A27:B27"/>
    <mergeCell ref="C27:D27"/>
    <mergeCell ref="E27:F27"/>
    <mergeCell ref="G27:H27"/>
    <mergeCell ref="I27:K27"/>
    <mergeCell ref="L27:N27"/>
    <mergeCell ref="O27:P27"/>
    <mergeCell ref="Q27:R27"/>
    <mergeCell ref="S27:Z27"/>
    <mergeCell ref="L26:N26"/>
    <mergeCell ref="O26:P26"/>
    <mergeCell ref="Q26:R26"/>
    <mergeCell ref="S26:Z26"/>
    <mergeCell ref="AA26:AE26"/>
    <mergeCell ref="AF26:AH26"/>
    <mergeCell ref="Q25:R25"/>
    <mergeCell ref="S25:Z25"/>
    <mergeCell ref="AA25:AE25"/>
    <mergeCell ref="AF25:AH25"/>
    <mergeCell ref="AJ25:AO25"/>
    <mergeCell ref="A26:B26"/>
    <mergeCell ref="C26:D26"/>
    <mergeCell ref="E26:F26"/>
    <mergeCell ref="G26:H26"/>
    <mergeCell ref="I26:K26"/>
    <mergeCell ref="AA24:AE24"/>
    <mergeCell ref="AF24:AH24"/>
    <mergeCell ref="AJ24:AO24"/>
    <mergeCell ref="A25:B25"/>
    <mergeCell ref="C25:D25"/>
    <mergeCell ref="E25:F25"/>
    <mergeCell ref="G25:H25"/>
    <mergeCell ref="I25:K25"/>
    <mergeCell ref="L25:N25"/>
    <mergeCell ref="O25:P25"/>
    <mergeCell ref="AJ23:AO23"/>
    <mergeCell ref="A24:B24"/>
    <mergeCell ref="C24:D24"/>
    <mergeCell ref="E24:F24"/>
    <mergeCell ref="G24:H24"/>
    <mergeCell ref="I24:K24"/>
    <mergeCell ref="L24:N24"/>
    <mergeCell ref="O24:P24"/>
    <mergeCell ref="Q24:R24"/>
    <mergeCell ref="S24:Z24"/>
    <mergeCell ref="L23:N23"/>
    <mergeCell ref="O23:P23"/>
    <mergeCell ref="Q23:R23"/>
    <mergeCell ref="S23:Z23"/>
    <mergeCell ref="AA23:AE23"/>
    <mergeCell ref="AF23:AH23"/>
    <mergeCell ref="A2:J6"/>
    <mergeCell ref="M3:AA5"/>
    <mergeCell ref="AD3:AM3"/>
    <mergeCell ref="AO3:AS3"/>
    <mergeCell ref="AD5:AM7"/>
    <mergeCell ref="AO5:AS7"/>
    <mergeCell ref="A15:F15"/>
    <mergeCell ref="G15:AG15"/>
    <mergeCell ref="AM15:AO15"/>
    <mergeCell ref="A16:G16"/>
    <mergeCell ref="H16:AO16"/>
    <mergeCell ref="A23:B23"/>
    <mergeCell ref="C23:D23"/>
    <mergeCell ref="E23:F23"/>
    <mergeCell ref="G23:H23"/>
    <mergeCell ref="I23:K23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J17:AO17"/>
    <mergeCell ref="A18:B18"/>
    <mergeCell ref="C18:D18"/>
    <mergeCell ref="E18:F18"/>
    <mergeCell ref="G18:H18"/>
    <mergeCell ref="I18:K18"/>
    <mergeCell ref="L18:N18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357"/>
  <sheetViews>
    <sheetView showGridLines="0" topLeftCell="A16" workbookViewId="0">
      <pane xSplit="42" ySplit="10" topLeftCell="AQ26" activePane="bottomRight" state="frozen"/>
      <selection activeCell="A16" sqref="A16"/>
      <selection pane="topRight" activeCell="AQ16" sqref="AQ16"/>
      <selection pane="bottomLeft" activeCell="A26" sqref="A26"/>
      <selection pane="bottomRight" activeCell="AQ21" sqref="AQ21"/>
    </sheetView>
  </sheetViews>
  <sheetFormatPr baseColWidth="10" defaultRowHeight="15" x14ac:dyDescent="0.25"/>
  <cols>
    <col min="1" max="1" width="21.7109375" style="1463" bestFit="1" customWidth="1"/>
    <col min="2" max="2" width="2.85546875" style="1463" customWidth="1"/>
    <col min="3" max="6" width="2.7109375" style="1463" customWidth="1"/>
    <col min="7" max="7" width="2.85546875" style="1463" customWidth="1"/>
    <col min="8" max="10" width="2.7109375" style="1463" customWidth="1"/>
    <col min="11" max="11" width="2.42578125" style="1463" customWidth="1"/>
    <col min="12" max="12" width="0.28515625" style="1463" customWidth="1"/>
    <col min="13" max="13" width="1" style="1463" customWidth="1"/>
    <col min="14" max="14" width="1.5703125" style="1463" customWidth="1"/>
    <col min="15" max="27" width="2.7109375" style="1463" customWidth="1"/>
    <col min="28" max="28" width="2.42578125" style="1463" customWidth="1"/>
    <col min="29" max="29" width="0.28515625" style="1463" customWidth="1"/>
    <col min="30" max="30" width="1.85546875" style="1463" customWidth="1"/>
    <col min="31" max="31" width="0.85546875" style="1463" customWidth="1"/>
    <col min="32" max="35" width="2.7109375" style="1463" customWidth="1"/>
    <col min="36" max="36" width="3.28515625" style="1463" customWidth="1"/>
    <col min="37" max="37" width="3.140625" style="1463" customWidth="1"/>
    <col min="38" max="39" width="2.7109375" style="1463" customWidth="1"/>
    <col min="40" max="41" width="0.85546875" style="1463" customWidth="1"/>
    <col min="42" max="42" width="1" style="1463" customWidth="1"/>
    <col min="43" max="44" width="16.140625" style="1463" customWidth="1"/>
    <col min="45" max="45" width="16.140625" style="1498" customWidth="1"/>
    <col min="46" max="55" width="16.140625" style="1463" customWidth="1"/>
    <col min="56" max="56" width="0.5703125" style="1463" customWidth="1"/>
    <col min="57" max="57" width="9.140625" style="1463" bestFit="1" customWidth="1"/>
    <col min="58" max="16384" width="11.42578125" style="1463"/>
  </cols>
  <sheetData>
    <row r="1" spans="2:57" ht="4.3499999999999996" customHeight="1" x14ac:dyDescent="0.25"/>
    <row r="2" spans="2:57" ht="4.3499999999999996" customHeight="1" x14ac:dyDescent="0.25">
      <c r="B2" s="1583"/>
      <c r="C2" s="1583"/>
      <c r="D2" s="1583"/>
      <c r="E2" s="1583"/>
      <c r="F2" s="1583"/>
      <c r="G2" s="1583"/>
      <c r="H2" s="1583"/>
      <c r="I2" s="1583"/>
      <c r="J2" s="1583"/>
      <c r="K2" s="1583"/>
    </row>
    <row r="3" spans="2:57" ht="14.1" customHeight="1" x14ac:dyDescent="0.25">
      <c r="B3" s="1583"/>
      <c r="C3" s="1583"/>
      <c r="D3" s="1583"/>
      <c r="E3" s="1583"/>
      <c r="F3" s="1583"/>
      <c r="G3" s="1583"/>
      <c r="H3" s="1583"/>
      <c r="I3" s="1583"/>
      <c r="J3" s="1583"/>
      <c r="K3" s="1583"/>
      <c r="N3" s="1584" t="s">
        <v>448</v>
      </c>
      <c r="O3" s="1583"/>
      <c r="P3" s="1583"/>
      <c r="Q3" s="1583"/>
      <c r="R3" s="1583"/>
      <c r="S3" s="1583"/>
      <c r="T3" s="1583"/>
      <c r="U3" s="1583"/>
      <c r="V3" s="1583"/>
      <c r="W3" s="1583"/>
      <c r="X3" s="1583"/>
      <c r="Y3" s="1583"/>
      <c r="Z3" s="1583"/>
      <c r="AA3" s="1583"/>
      <c r="AB3" s="1583"/>
      <c r="AE3" s="1585" t="s">
        <v>271</v>
      </c>
      <c r="AF3" s="1583"/>
      <c r="AG3" s="1583"/>
      <c r="AH3" s="1583"/>
      <c r="AI3" s="1583"/>
      <c r="AJ3" s="1583"/>
      <c r="AK3" s="1583"/>
      <c r="AL3" s="1583"/>
      <c r="AM3" s="1583"/>
      <c r="AN3" s="1583"/>
      <c r="AP3" s="1586" t="s">
        <v>450</v>
      </c>
      <c r="AQ3" s="1583"/>
      <c r="AR3" s="1583"/>
      <c r="AS3" s="1583"/>
      <c r="AT3" s="1583"/>
    </row>
    <row r="4" spans="2:57" ht="7.15" customHeight="1" x14ac:dyDescent="0.25">
      <c r="B4" s="1583"/>
      <c r="C4" s="1583"/>
      <c r="D4" s="1583"/>
      <c r="E4" s="1583"/>
      <c r="F4" s="1583"/>
      <c r="G4" s="1583"/>
      <c r="H4" s="1583"/>
      <c r="I4" s="1583"/>
      <c r="J4" s="1583"/>
      <c r="K4" s="1583"/>
      <c r="N4" s="1583"/>
      <c r="O4" s="1583"/>
      <c r="P4" s="1583"/>
      <c r="Q4" s="1583"/>
      <c r="R4" s="1583"/>
      <c r="S4" s="1583"/>
      <c r="T4" s="1583"/>
      <c r="U4" s="1583"/>
      <c r="V4" s="1583"/>
      <c r="W4" s="1583"/>
      <c r="X4" s="1583"/>
      <c r="Y4" s="1583"/>
      <c r="Z4" s="1583"/>
      <c r="AA4" s="1583"/>
      <c r="AB4" s="1583"/>
    </row>
    <row r="5" spans="2:57" ht="28.35" customHeight="1" x14ac:dyDescent="0.25">
      <c r="B5" s="1583"/>
      <c r="C5" s="1583"/>
      <c r="D5" s="1583"/>
      <c r="E5" s="1583"/>
      <c r="F5" s="1583"/>
      <c r="G5" s="1583"/>
      <c r="H5" s="1583"/>
      <c r="I5" s="1583"/>
      <c r="J5" s="1583"/>
      <c r="K5" s="1583"/>
      <c r="N5" s="1583"/>
      <c r="O5" s="1583"/>
      <c r="P5" s="1583"/>
      <c r="Q5" s="1583"/>
      <c r="R5" s="1583"/>
      <c r="S5" s="1583"/>
      <c r="T5" s="1583"/>
      <c r="U5" s="1583"/>
      <c r="V5" s="1583"/>
      <c r="W5" s="1583"/>
      <c r="X5" s="1583"/>
      <c r="Y5" s="1583"/>
      <c r="Z5" s="1583"/>
      <c r="AA5" s="1583"/>
      <c r="AB5" s="1583"/>
      <c r="AE5" s="1587" t="s">
        <v>272</v>
      </c>
      <c r="AF5" s="1583"/>
      <c r="AG5" s="1583"/>
      <c r="AH5" s="1583"/>
      <c r="AI5" s="1583"/>
      <c r="AJ5" s="1583"/>
      <c r="AK5" s="1583"/>
      <c r="AL5" s="1583"/>
      <c r="AM5" s="1583"/>
      <c r="AN5" s="1583"/>
      <c r="AP5" s="1588" t="s">
        <v>273</v>
      </c>
      <c r="AQ5" s="1583"/>
      <c r="AR5" s="1583"/>
      <c r="AS5" s="1583"/>
      <c r="AT5" s="1583"/>
      <c r="AX5" s="1474" t="s">
        <v>831</v>
      </c>
      <c r="AY5" s="1475">
        <f>+AX21</f>
        <v>19283407517.989998</v>
      </c>
    </row>
    <row r="6" spans="2:57" ht="25.5" x14ac:dyDescent="0.25">
      <c r="AE6" s="1583"/>
      <c r="AF6" s="1583"/>
      <c r="AG6" s="1583"/>
      <c r="AH6" s="1583"/>
      <c r="AI6" s="1583"/>
      <c r="AJ6" s="1583"/>
      <c r="AK6" s="1583"/>
      <c r="AL6" s="1583"/>
      <c r="AM6" s="1583"/>
      <c r="AN6" s="1583"/>
      <c r="AP6" s="1583"/>
      <c r="AQ6" s="1583"/>
      <c r="AR6" s="1583"/>
      <c r="AS6" s="1583"/>
      <c r="AT6" s="1583"/>
      <c r="AX6" s="1474" t="s">
        <v>832</v>
      </c>
      <c r="AY6" s="1475">
        <f>+AZ21</f>
        <v>29005201165.260002</v>
      </c>
    </row>
    <row r="7" spans="2:57" x14ac:dyDescent="0.25">
      <c r="AX7" s="1474" t="s">
        <v>833</v>
      </c>
      <c r="AY7" s="1475">
        <f>+AY5+AY6</f>
        <v>48288608683.25</v>
      </c>
    </row>
    <row r="8" spans="2:57" ht="14.1" customHeight="1" x14ac:dyDescent="0.25">
      <c r="AE8" s="1587" t="s">
        <v>274</v>
      </c>
      <c r="AF8" s="1583"/>
      <c r="AG8" s="1583"/>
      <c r="AH8" s="1583"/>
      <c r="AI8" s="1583"/>
      <c r="AJ8" s="1583"/>
      <c r="AK8" s="1583"/>
      <c r="AL8" s="1583"/>
      <c r="AM8" s="1583"/>
      <c r="AN8" s="1583"/>
      <c r="AP8" s="1635" t="s">
        <v>834</v>
      </c>
      <c r="AQ8" s="1636"/>
      <c r="AR8" s="1636"/>
      <c r="AS8" s="1636"/>
      <c r="AT8" s="1636"/>
    </row>
    <row r="9" spans="2:57" ht="0" hidden="1" customHeight="1" x14ac:dyDescent="0.25"/>
    <row r="10" spans="2:57" ht="19.899999999999999" customHeight="1" x14ac:dyDescent="0.25"/>
    <row r="11" spans="2:57" ht="0" hidden="1" customHeight="1" x14ac:dyDescent="0.25"/>
    <row r="12" spans="2:57" ht="8.4499999999999993" customHeight="1" x14ac:dyDescent="0.25"/>
    <row r="13" spans="2:57" ht="22.5" customHeight="1" x14ac:dyDescent="0.25">
      <c r="B13" s="1597" t="s">
        <v>275</v>
      </c>
      <c r="C13" s="1590"/>
      <c r="D13" s="1590"/>
      <c r="E13" s="1590"/>
      <c r="F13" s="1591"/>
      <c r="G13" s="1598" t="s">
        <v>449</v>
      </c>
      <c r="H13" s="1590"/>
      <c r="I13" s="1591"/>
      <c r="J13" s="1597" t="s">
        <v>276</v>
      </c>
      <c r="K13" s="1590"/>
      <c r="L13" s="1590"/>
      <c r="M13" s="1590"/>
      <c r="N13" s="1590"/>
      <c r="O13" s="1590"/>
      <c r="P13" s="1590"/>
      <c r="Q13" s="1591"/>
      <c r="R13" s="1599" t="s">
        <v>277</v>
      </c>
      <c r="S13" s="1590"/>
      <c r="T13" s="1590"/>
      <c r="U13" s="1590"/>
      <c r="V13" s="1590"/>
      <c r="W13" s="1590"/>
      <c r="X13" s="1591"/>
      <c r="Y13" s="1597" t="s">
        <v>278</v>
      </c>
      <c r="Z13" s="1590"/>
      <c r="AA13" s="1590"/>
      <c r="AB13" s="1590"/>
      <c r="AC13" s="1590"/>
      <c r="AD13" s="1590"/>
      <c r="AE13" s="1591"/>
      <c r="AF13" s="1637" t="s">
        <v>459</v>
      </c>
      <c r="AG13" s="1638"/>
      <c r="AH13" s="1638"/>
      <c r="AI13" s="1638"/>
      <c r="AJ13" s="1638"/>
      <c r="AK13" s="1639"/>
      <c r="AL13" s="1467" t="s">
        <v>269</v>
      </c>
      <c r="AM13" s="1467" t="s">
        <v>269</v>
      </c>
      <c r="AN13" s="1600" t="s">
        <v>269</v>
      </c>
      <c r="AO13" s="1583"/>
      <c r="AP13" s="1583"/>
      <c r="AQ13" s="1467" t="s">
        <v>269</v>
      </c>
      <c r="AR13" s="1467" t="s">
        <v>269</v>
      </c>
      <c r="AS13" s="1499" t="s">
        <v>269</v>
      </c>
      <c r="AT13" s="1467" t="s">
        <v>269</v>
      </c>
      <c r="AU13" s="1467" t="s">
        <v>269</v>
      </c>
      <c r="AV13" s="1467" t="s">
        <v>269</v>
      </c>
      <c r="AW13" s="1467" t="s">
        <v>269</v>
      </c>
      <c r="AX13" s="1467" t="s">
        <v>269</v>
      </c>
      <c r="AY13" s="1467" t="s">
        <v>269</v>
      </c>
      <c r="AZ13" s="1467" t="s">
        <v>269</v>
      </c>
      <c r="BA13" s="1467" t="s">
        <v>269</v>
      </c>
      <c r="BB13" s="1467" t="s">
        <v>269</v>
      </c>
      <c r="BC13" s="1467" t="s">
        <v>269</v>
      </c>
      <c r="BE13" s="1467" t="s">
        <v>269</v>
      </c>
    </row>
    <row r="14" spans="2:57" ht="22.5" customHeight="1" x14ac:dyDescent="0.25">
      <c r="B14" s="1589" t="s">
        <v>279</v>
      </c>
      <c r="C14" s="1590"/>
      <c r="D14" s="1590"/>
      <c r="E14" s="1590"/>
      <c r="F14" s="1590"/>
      <c r="G14" s="1591"/>
      <c r="H14" s="1592" t="s">
        <v>273</v>
      </c>
      <c r="I14" s="1590"/>
      <c r="J14" s="1590"/>
      <c r="K14" s="1590"/>
      <c r="L14" s="1590"/>
      <c r="M14" s="1590"/>
      <c r="N14" s="1590"/>
      <c r="O14" s="1590"/>
      <c r="P14" s="1590"/>
      <c r="Q14" s="1590"/>
      <c r="R14" s="1590"/>
      <c r="S14" s="1590"/>
      <c r="T14" s="1590"/>
      <c r="U14" s="1590"/>
      <c r="V14" s="1590"/>
      <c r="W14" s="1590"/>
      <c r="X14" s="1590"/>
      <c r="Y14" s="1590"/>
      <c r="Z14" s="1590"/>
      <c r="AA14" s="1590"/>
      <c r="AB14" s="1590"/>
      <c r="AC14" s="1590"/>
      <c r="AD14" s="1590"/>
      <c r="AE14" s="1590"/>
      <c r="AF14" s="1590"/>
      <c r="AG14" s="1590"/>
      <c r="AH14" s="1591"/>
      <c r="AI14" s="1465" t="s">
        <v>269</v>
      </c>
      <c r="AJ14" s="1465" t="s">
        <v>269</v>
      </c>
      <c r="AK14" s="1465" t="s">
        <v>269</v>
      </c>
      <c r="AL14" s="1465" t="s">
        <v>269</v>
      </c>
      <c r="AM14" s="1465" t="s">
        <v>269</v>
      </c>
      <c r="AN14" s="1593" t="s">
        <v>269</v>
      </c>
      <c r="AO14" s="1594"/>
      <c r="AP14" s="1594"/>
      <c r="AQ14" s="1467" t="s">
        <v>269</v>
      </c>
      <c r="AR14" s="1467" t="s">
        <v>269</v>
      </c>
      <c r="AS14" s="1499" t="s">
        <v>269</v>
      </c>
      <c r="AT14" s="1467" t="s">
        <v>269</v>
      </c>
      <c r="AU14" s="1467" t="s">
        <v>269</v>
      </c>
      <c r="AV14" s="1467" t="s">
        <v>269</v>
      </c>
      <c r="AW14" s="1467" t="s">
        <v>269</v>
      </c>
      <c r="AX14" s="1467" t="s">
        <v>269</v>
      </c>
      <c r="AY14" s="1467" t="s">
        <v>269</v>
      </c>
      <c r="AZ14" s="1467" t="s">
        <v>269</v>
      </c>
      <c r="BA14" s="1467" t="s">
        <v>269</v>
      </c>
      <c r="BB14" s="1467" t="s">
        <v>269</v>
      </c>
      <c r="BC14" s="1467" t="s">
        <v>269</v>
      </c>
      <c r="BE14" s="1467" t="s">
        <v>269</v>
      </c>
    </row>
    <row r="15" spans="2:57" ht="22.5" customHeight="1" x14ac:dyDescent="0.25">
      <c r="B15" s="1589" t="s">
        <v>697</v>
      </c>
      <c r="C15" s="1590"/>
      <c r="D15" s="1590"/>
      <c r="E15" s="1590"/>
      <c r="F15" s="1590"/>
      <c r="G15" s="1590"/>
      <c r="H15" s="1591"/>
      <c r="I15" s="1592" t="s">
        <v>698</v>
      </c>
      <c r="J15" s="1590"/>
      <c r="K15" s="1590"/>
      <c r="L15" s="1590"/>
      <c r="M15" s="1590"/>
      <c r="N15" s="1590"/>
      <c r="O15" s="1590"/>
      <c r="P15" s="1590"/>
      <c r="Q15" s="1590"/>
      <c r="R15" s="1590"/>
      <c r="S15" s="1590"/>
      <c r="T15" s="1590"/>
      <c r="U15" s="1590"/>
      <c r="V15" s="1590"/>
      <c r="W15" s="1590"/>
      <c r="X15" s="1590"/>
      <c r="Y15" s="1590"/>
      <c r="Z15" s="1590"/>
      <c r="AA15" s="1590"/>
      <c r="AB15" s="1590"/>
      <c r="AC15" s="1590"/>
      <c r="AD15" s="1590"/>
      <c r="AE15" s="1590"/>
      <c r="AF15" s="1590"/>
      <c r="AG15" s="1590"/>
      <c r="AH15" s="1590"/>
      <c r="AI15" s="1590"/>
      <c r="AJ15" s="1590"/>
      <c r="AK15" s="1590"/>
      <c r="AL15" s="1590"/>
      <c r="AM15" s="1590"/>
      <c r="AN15" s="1590"/>
      <c r="AO15" s="1590"/>
      <c r="AP15" s="1591"/>
      <c r="AQ15" s="1467" t="s">
        <v>269</v>
      </c>
      <c r="AR15" s="1467" t="s">
        <v>269</v>
      </c>
      <c r="AS15" s="1499" t="s">
        <v>269</v>
      </c>
      <c r="AT15" s="1467" t="s">
        <v>269</v>
      </c>
      <c r="AU15" s="1467" t="s">
        <v>269</v>
      </c>
      <c r="AV15" s="1467" t="s">
        <v>269</v>
      </c>
      <c r="AW15" s="1467" t="s">
        <v>269</v>
      </c>
      <c r="AX15" s="1474" t="s">
        <v>835</v>
      </c>
      <c r="AY15" s="1467" t="s">
        <v>269</v>
      </c>
      <c r="AZ15" s="1474" t="s">
        <v>832</v>
      </c>
      <c r="BA15" s="1467" t="s">
        <v>269</v>
      </c>
      <c r="BB15" s="1467" t="s">
        <v>269</v>
      </c>
      <c r="BC15" s="1467" t="s">
        <v>269</v>
      </c>
      <c r="BE15" s="1467" t="s">
        <v>269</v>
      </c>
    </row>
    <row r="16" spans="2:57" s="1477" customFormat="1" ht="24" customHeight="1" x14ac:dyDescent="0.2">
      <c r="B16" s="1631" t="s">
        <v>280</v>
      </c>
      <c r="C16" s="1632"/>
      <c r="D16" s="1633" t="s">
        <v>281</v>
      </c>
      <c r="E16" s="1632"/>
      <c r="F16" s="1631" t="s">
        <v>282</v>
      </c>
      <c r="G16" s="1632"/>
      <c r="H16" s="1631" t="s">
        <v>283</v>
      </c>
      <c r="I16" s="1632"/>
      <c r="J16" s="1631" t="s">
        <v>284</v>
      </c>
      <c r="K16" s="1634"/>
      <c r="L16" s="1632"/>
      <c r="M16" s="1631" t="s">
        <v>285</v>
      </c>
      <c r="N16" s="1634"/>
      <c r="O16" s="1632"/>
      <c r="P16" s="1631" t="s">
        <v>286</v>
      </c>
      <c r="Q16" s="1632"/>
      <c r="R16" s="1631" t="s">
        <v>287</v>
      </c>
      <c r="S16" s="1632"/>
      <c r="T16" s="1631" t="s">
        <v>288</v>
      </c>
      <c r="U16" s="1634"/>
      <c r="V16" s="1634"/>
      <c r="W16" s="1634"/>
      <c r="X16" s="1634"/>
      <c r="Y16" s="1634"/>
      <c r="Z16" s="1634"/>
      <c r="AA16" s="1632"/>
      <c r="AB16" s="1631" t="s">
        <v>289</v>
      </c>
      <c r="AC16" s="1634"/>
      <c r="AD16" s="1634"/>
      <c r="AE16" s="1634"/>
      <c r="AF16" s="1632"/>
      <c r="AG16" s="1631" t="s">
        <v>290</v>
      </c>
      <c r="AH16" s="1634"/>
      <c r="AI16" s="1632"/>
      <c r="AJ16" s="1476" t="s">
        <v>291</v>
      </c>
      <c r="AK16" s="1631" t="s">
        <v>292</v>
      </c>
      <c r="AL16" s="1634"/>
      <c r="AM16" s="1634"/>
      <c r="AN16" s="1634"/>
      <c r="AO16" s="1634"/>
      <c r="AP16" s="1632"/>
      <c r="AQ16" s="1476" t="s">
        <v>293</v>
      </c>
      <c r="AR16" s="1476" t="s">
        <v>294</v>
      </c>
      <c r="AS16" s="1500" t="s">
        <v>295</v>
      </c>
      <c r="AT16" s="1476" t="s">
        <v>296</v>
      </c>
      <c r="AU16" s="1476" t="s">
        <v>297</v>
      </c>
      <c r="AV16" s="1476" t="s">
        <v>298</v>
      </c>
      <c r="AW16" s="1476" t="s">
        <v>299</v>
      </c>
      <c r="AX16" s="1476" t="s">
        <v>836</v>
      </c>
      <c r="AY16" s="1476" t="s">
        <v>301</v>
      </c>
      <c r="AZ16" s="1476" t="s">
        <v>302</v>
      </c>
      <c r="BA16" s="1476" t="s">
        <v>303</v>
      </c>
      <c r="BB16" s="1476" t="s">
        <v>304</v>
      </c>
      <c r="BC16" s="1476" t="s">
        <v>305</v>
      </c>
      <c r="BE16" s="1476" t="s">
        <v>785</v>
      </c>
    </row>
    <row r="17" spans="1:57" s="1468" customFormat="1" x14ac:dyDescent="0.25">
      <c r="B17" s="1619" t="s">
        <v>35</v>
      </c>
      <c r="C17" s="1620"/>
      <c r="D17" s="1619" t="s">
        <v>312</v>
      </c>
      <c r="E17" s="1620"/>
      <c r="F17" s="1619"/>
      <c r="G17" s="1620"/>
      <c r="H17" s="1619"/>
      <c r="I17" s="1620"/>
      <c r="J17" s="1619"/>
      <c r="K17" s="1620"/>
      <c r="L17" s="1620"/>
      <c r="M17" s="1619"/>
      <c r="N17" s="1620"/>
      <c r="O17" s="1620"/>
      <c r="P17" s="1619"/>
      <c r="Q17" s="1620"/>
      <c r="R17" s="1619"/>
      <c r="S17" s="1620"/>
      <c r="T17" s="1621" t="s">
        <v>23</v>
      </c>
      <c r="U17" s="1620"/>
      <c r="V17" s="1620"/>
      <c r="W17" s="1620"/>
      <c r="X17" s="1620"/>
      <c r="Y17" s="1620"/>
      <c r="Z17" s="1620"/>
      <c r="AA17" s="1620"/>
      <c r="AB17" s="1619" t="s">
        <v>306</v>
      </c>
      <c r="AC17" s="1620"/>
      <c r="AD17" s="1620"/>
      <c r="AE17" s="1620"/>
      <c r="AF17" s="1620"/>
      <c r="AG17" s="1619"/>
      <c r="AH17" s="1620"/>
      <c r="AI17" s="1620"/>
      <c r="AJ17" s="479"/>
      <c r="AK17" s="1622"/>
      <c r="AL17" s="1620"/>
      <c r="AM17" s="1620"/>
      <c r="AN17" s="1620"/>
      <c r="AO17" s="1620"/>
      <c r="AP17" s="1620"/>
      <c r="AQ17" s="478">
        <v>183364016667</v>
      </c>
      <c r="AR17" s="478">
        <v>183350658120</v>
      </c>
      <c r="AS17" s="1501">
        <v>13358547</v>
      </c>
      <c r="AT17" s="478">
        <v>0</v>
      </c>
      <c r="AU17" s="478">
        <v>175280398057.34</v>
      </c>
      <c r="AV17" s="478">
        <v>8070260062.6599998</v>
      </c>
      <c r="AW17" s="478">
        <v>175221780633.34</v>
      </c>
      <c r="AX17" s="478">
        <v>58617424</v>
      </c>
      <c r="AY17" s="478">
        <v>172179982603</v>
      </c>
      <c r="AZ17" s="478">
        <v>3041798030.3400002</v>
      </c>
      <c r="BA17" s="478">
        <v>172179982603</v>
      </c>
      <c r="BB17" s="478">
        <v>0</v>
      </c>
      <c r="BC17" s="478">
        <v>585249794</v>
      </c>
      <c r="BE17" s="1478">
        <v>0.95591491309693366</v>
      </c>
    </row>
    <row r="18" spans="1:57" s="1468" customFormat="1" x14ac:dyDescent="0.25">
      <c r="B18" s="1619" t="s">
        <v>35</v>
      </c>
      <c r="C18" s="1620"/>
      <c r="D18" s="1619" t="s">
        <v>315</v>
      </c>
      <c r="E18" s="1620"/>
      <c r="F18" s="1619"/>
      <c r="G18" s="1620"/>
      <c r="H18" s="1619"/>
      <c r="I18" s="1620"/>
      <c r="J18" s="1619"/>
      <c r="K18" s="1620"/>
      <c r="L18" s="1620"/>
      <c r="M18" s="1619"/>
      <c r="N18" s="1620"/>
      <c r="O18" s="1620"/>
      <c r="P18" s="1619"/>
      <c r="Q18" s="1620"/>
      <c r="R18" s="1619"/>
      <c r="S18" s="1620"/>
      <c r="T18" s="1621" t="s">
        <v>25</v>
      </c>
      <c r="U18" s="1620"/>
      <c r="V18" s="1620"/>
      <c r="W18" s="1620"/>
      <c r="X18" s="1620"/>
      <c r="Y18" s="1620"/>
      <c r="Z18" s="1620"/>
      <c r="AA18" s="1620"/>
      <c r="AB18" s="1619" t="s">
        <v>306</v>
      </c>
      <c r="AC18" s="1620"/>
      <c r="AD18" s="1620"/>
      <c r="AE18" s="1620"/>
      <c r="AF18" s="1620"/>
      <c r="AG18" s="1619"/>
      <c r="AH18" s="1620"/>
      <c r="AI18" s="1620"/>
      <c r="AJ18" s="479"/>
      <c r="AK18" s="1622"/>
      <c r="AL18" s="1620"/>
      <c r="AM18" s="1620"/>
      <c r="AN18" s="1620"/>
      <c r="AO18" s="1620"/>
      <c r="AP18" s="1620"/>
      <c r="AQ18" s="478">
        <v>18058089361</v>
      </c>
      <c r="AR18" s="478">
        <v>17905463558.970001</v>
      </c>
      <c r="AS18" s="1501">
        <v>152625802.03</v>
      </c>
      <c r="AT18" s="478">
        <v>0</v>
      </c>
      <c r="AU18" s="478">
        <v>17184274985.669998</v>
      </c>
      <c r="AV18" s="478">
        <v>721188573.29999995</v>
      </c>
      <c r="AW18" s="478">
        <v>14735972229.41</v>
      </c>
      <c r="AX18" s="478">
        <v>2448302756.2600002</v>
      </c>
      <c r="AY18" s="478">
        <v>12083532917.309999</v>
      </c>
      <c r="AZ18" s="478">
        <v>2652439312.0999999</v>
      </c>
      <c r="BA18" s="478">
        <v>12083532917.309999</v>
      </c>
      <c r="BB18" s="478">
        <v>0</v>
      </c>
      <c r="BC18" s="478">
        <v>23123655</v>
      </c>
      <c r="BE18" s="1478">
        <v>0.95161091753055693</v>
      </c>
    </row>
    <row r="19" spans="1:57" s="1468" customFormat="1" x14ac:dyDescent="0.25">
      <c r="B19" s="1619" t="s">
        <v>35</v>
      </c>
      <c r="C19" s="1620"/>
      <c r="D19" s="1619" t="s">
        <v>322</v>
      </c>
      <c r="E19" s="1620"/>
      <c r="F19" s="1619"/>
      <c r="G19" s="1620"/>
      <c r="H19" s="1619"/>
      <c r="I19" s="1620"/>
      <c r="J19" s="1619"/>
      <c r="K19" s="1620"/>
      <c r="L19" s="1620"/>
      <c r="M19" s="1619"/>
      <c r="N19" s="1620"/>
      <c r="O19" s="1620"/>
      <c r="P19" s="1619"/>
      <c r="Q19" s="1620"/>
      <c r="R19" s="1619"/>
      <c r="S19" s="1620"/>
      <c r="T19" s="1621" t="s">
        <v>26</v>
      </c>
      <c r="U19" s="1620"/>
      <c r="V19" s="1620"/>
      <c r="W19" s="1620"/>
      <c r="X19" s="1620"/>
      <c r="Y19" s="1620"/>
      <c r="Z19" s="1620"/>
      <c r="AA19" s="1620"/>
      <c r="AB19" s="1619" t="s">
        <v>306</v>
      </c>
      <c r="AC19" s="1620"/>
      <c r="AD19" s="1620"/>
      <c r="AE19" s="1620"/>
      <c r="AF19" s="1620"/>
      <c r="AG19" s="1619"/>
      <c r="AH19" s="1620"/>
      <c r="AI19" s="1620"/>
      <c r="AJ19" s="479"/>
      <c r="AK19" s="1622"/>
      <c r="AL19" s="1620"/>
      <c r="AM19" s="1620"/>
      <c r="AN19" s="1620"/>
      <c r="AO19" s="1620"/>
      <c r="AP19" s="1620"/>
      <c r="AQ19" s="478">
        <v>220737211965</v>
      </c>
      <c r="AR19" s="478">
        <v>220167588247</v>
      </c>
      <c r="AS19" s="1501">
        <v>569623718</v>
      </c>
      <c r="AT19" s="478">
        <v>0</v>
      </c>
      <c r="AU19" s="478">
        <v>217800292643</v>
      </c>
      <c r="AV19" s="478">
        <v>2367295604</v>
      </c>
      <c r="AW19" s="478">
        <v>211503619424</v>
      </c>
      <c r="AX19" s="478">
        <v>6296673219</v>
      </c>
      <c r="AY19" s="478">
        <v>192691283535</v>
      </c>
      <c r="AZ19" s="478">
        <v>18812335889</v>
      </c>
      <c r="BA19" s="478">
        <v>192691283535</v>
      </c>
      <c r="BB19" s="478">
        <v>0</v>
      </c>
      <c r="BC19" s="478">
        <v>8510930</v>
      </c>
      <c r="BE19" s="1478">
        <v>0.98669495144993646</v>
      </c>
    </row>
    <row r="20" spans="1:57" s="1468" customFormat="1" ht="16.5" customHeight="1" x14ac:dyDescent="0.25">
      <c r="B20" s="1619" t="s">
        <v>120</v>
      </c>
      <c r="C20" s="1620"/>
      <c r="D20" s="1619"/>
      <c r="E20" s="1620"/>
      <c r="F20" s="1619"/>
      <c r="G20" s="1620"/>
      <c r="H20" s="1619"/>
      <c r="I20" s="1620"/>
      <c r="J20" s="1619"/>
      <c r="K20" s="1620"/>
      <c r="L20" s="1620"/>
      <c r="M20" s="1619"/>
      <c r="N20" s="1620"/>
      <c r="O20" s="1620"/>
      <c r="P20" s="1619"/>
      <c r="Q20" s="1620"/>
      <c r="R20" s="1619"/>
      <c r="S20" s="1620"/>
      <c r="T20" s="1621" t="s">
        <v>27</v>
      </c>
      <c r="U20" s="1620"/>
      <c r="V20" s="1620"/>
      <c r="W20" s="1620"/>
      <c r="X20" s="1620"/>
      <c r="Y20" s="1620"/>
      <c r="Z20" s="1620"/>
      <c r="AA20" s="1620"/>
      <c r="AB20" s="1619" t="s">
        <v>306</v>
      </c>
      <c r="AC20" s="1620"/>
      <c r="AD20" s="1620"/>
      <c r="AE20" s="1620"/>
      <c r="AF20" s="1620"/>
      <c r="AG20" s="1619"/>
      <c r="AH20" s="1620"/>
      <c r="AI20" s="1620"/>
      <c r="AJ20" s="479"/>
      <c r="AK20" s="1622"/>
      <c r="AL20" s="1620"/>
      <c r="AM20" s="1620"/>
      <c r="AN20" s="1620"/>
      <c r="AO20" s="1620"/>
      <c r="AP20" s="1620"/>
      <c r="AQ20" s="478">
        <v>31890790287</v>
      </c>
      <c r="AR20" s="478">
        <v>29566128654</v>
      </c>
      <c r="AS20" s="1501">
        <v>2324661633</v>
      </c>
      <c r="AT20" s="478">
        <v>0</v>
      </c>
      <c r="AU20" s="478">
        <v>26806501504.259998</v>
      </c>
      <c r="AV20" s="478">
        <v>2759627149.7399998</v>
      </c>
      <c r="AW20" s="478">
        <v>16326687385.529999</v>
      </c>
      <c r="AX20" s="478">
        <v>10479814118.73</v>
      </c>
      <c r="AY20" s="478">
        <v>11828059451.710001</v>
      </c>
      <c r="AZ20" s="478">
        <v>4498627933.8199997</v>
      </c>
      <c r="BA20" s="478">
        <v>11828059451.710001</v>
      </c>
      <c r="BB20" s="478">
        <v>0</v>
      </c>
      <c r="BC20" s="478">
        <v>5095530</v>
      </c>
      <c r="BE20" s="1478">
        <v>0.84057187868396699</v>
      </c>
    </row>
    <row r="21" spans="1:57" ht="16.5" customHeight="1" x14ac:dyDescent="0.25">
      <c r="B21" s="1628" t="s">
        <v>837</v>
      </c>
      <c r="C21" s="1629"/>
      <c r="D21" s="1629"/>
      <c r="E21" s="1629"/>
      <c r="F21" s="1629"/>
      <c r="G21" s="1629"/>
      <c r="H21" s="1629"/>
      <c r="I21" s="1629"/>
      <c r="J21" s="1629"/>
      <c r="K21" s="1629"/>
      <c r="L21" s="1629"/>
      <c r="M21" s="1629"/>
      <c r="N21" s="1629"/>
      <c r="O21" s="1629"/>
      <c r="P21" s="1629"/>
      <c r="Q21" s="1629"/>
      <c r="R21" s="1629"/>
      <c r="S21" s="1629"/>
      <c r="T21" s="1629"/>
      <c r="U21" s="1629"/>
      <c r="V21" s="1629"/>
      <c r="W21" s="1629"/>
      <c r="X21" s="1629"/>
      <c r="Y21" s="1629"/>
      <c r="Z21" s="1629"/>
      <c r="AA21" s="1629"/>
      <c r="AB21" s="1629"/>
      <c r="AC21" s="1629"/>
      <c r="AD21" s="1629"/>
      <c r="AE21" s="1629"/>
      <c r="AF21" s="1629"/>
      <c r="AG21" s="1629"/>
      <c r="AH21" s="1629"/>
      <c r="AI21" s="1629"/>
      <c r="AJ21" s="1629"/>
      <c r="AK21" s="1629"/>
      <c r="AL21" s="1629"/>
      <c r="AM21" s="1629"/>
      <c r="AN21" s="1629"/>
      <c r="AO21" s="1629"/>
      <c r="AP21" s="1630"/>
      <c r="AQ21" s="445">
        <f>+SUM(AQ17:AQ20)</f>
        <v>454050108280</v>
      </c>
      <c r="AR21" s="445">
        <f t="shared" ref="AR21:BD21" si="0">+SUM(AR17:AR20)</f>
        <v>450989838579.96997</v>
      </c>
      <c r="AS21" s="1502">
        <f t="shared" si="0"/>
        <v>3060269700.0299997</v>
      </c>
      <c r="AT21" s="445">
        <f t="shared" si="0"/>
        <v>0</v>
      </c>
      <c r="AU21" s="445">
        <f t="shared" si="0"/>
        <v>437071467190.27002</v>
      </c>
      <c r="AV21" s="445">
        <f t="shared" si="0"/>
        <v>13918371389.699999</v>
      </c>
      <c r="AW21" s="445">
        <f t="shared" si="0"/>
        <v>417788059672.28003</v>
      </c>
      <c r="AX21" s="445">
        <f t="shared" si="0"/>
        <v>19283407517.989998</v>
      </c>
      <c r="AY21" s="445">
        <f t="shared" si="0"/>
        <v>388782858507.02002</v>
      </c>
      <c r="AZ21" s="445">
        <f t="shared" si="0"/>
        <v>29005201165.260002</v>
      </c>
      <c r="BA21" s="445">
        <f t="shared" si="0"/>
        <v>388782858507.02002</v>
      </c>
      <c r="BB21" s="445">
        <f t="shared" si="0"/>
        <v>0</v>
      </c>
      <c r="BC21" s="445">
        <f t="shared" si="0"/>
        <v>621979909</v>
      </c>
      <c r="BD21" s="445">
        <f t="shared" si="0"/>
        <v>0</v>
      </c>
      <c r="BE21" s="1479">
        <f t="shared" ref="BE21:BE84" si="1">+AU21/AQ21</f>
        <v>0.96260623931123535</v>
      </c>
    </row>
    <row r="22" spans="1:57" s="1468" customFormat="1" ht="16.5" customHeight="1" x14ac:dyDescent="0.25">
      <c r="B22" s="1619"/>
      <c r="C22" s="1620"/>
      <c r="D22" s="1619"/>
      <c r="E22" s="1620"/>
      <c r="F22" s="1619"/>
      <c r="G22" s="1620"/>
      <c r="H22" s="1619"/>
      <c r="I22" s="1620"/>
      <c r="J22" s="1619"/>
      <c r="K22" s="1620"/>
      <c r="L22" s="1620"/>
      <c r="M22" s="1619"/>
      <c r="N22" s="1620"/>
      <c r="O22" s="1620"/>
      <c r="P22" s="1619"/>
      <c r="Q22" s="1620"/>
      <c r="R22" s="1619"/>
      <c r="S22" s="1620"/>
      <c r="T22" s="1621"/>
      <c r="U22" s="1620"/>
      <c r="V22" s="1620"/>
      <c r="W22" s="1620"/>
      <c r="X22" s="1620"/>
      <c r="Y22" s="1620"/>
      <c r="Z22" s="1620"/>
      <c r="AA22" s="1620"/>
      <c r="AB22" s="1619"/>
      <c r="AC22" s="1620"/>
      <c r="AD22" s="1620"/>
      <c r="AE22" s="1620"/>
      <c r="AF22" s="1620"/>
      <c r="AG22" s="1619"/>
      <c r="AH22" s="1620"/>
      <c r="AI22" s="1620"/>
      <c r="AJ22" s="479"/>
      <c r="AK22" s="1622"/>
      <c r="AL22" s="1620"/>
      <c r="AM22" s="1620"/>
      <c r="AN22" s="1620"/>
      <c r="AO22" s="1620"/>
      <c r="AP22" s="1620"/>
      <c r="AQ22" s="478"/>
      <c r="AR22" s="478">
        <v>450989838579.97003</v>
      </c>
      <c r="AS22" s="1501"/>
      <c r="AT22" s="477"/>
      <c r="AU22" s="478">
        <v>437071467190.26996</v>
      </c>
      <c r="AV22" s="478">
        <v>13918371389.700005</v>
      </c>
      <c r="AW22" s="478">
        <v>417788059672.27997</v>
      </c>
      <c r="AX22" s="478"/>
      <c r="AY22" s="478">
        <v>388782858507.02002</v>
      </c>
      <c r="AZ22" s="478"/>
      <c r="BA22" s="478"/>
      <c r="BB22" s="477"/>
      <c r="BC22" s="478"/>
    </row>
    <row r="23" spans="1:57" ht="16.5" customHeight="1" x14ac:dyDescent="0.25">
      <c r="B23" s="1595"/>
      <c r="C23" s="1591"/>
      <c r="D23" s="1596"/>
      <c r="E23" s="1591"/>
      <c r="F23" s="1595"/>
      <c r="G23" s="1591"/>
      <c r="H23" s="1595"/>
      <c r="I23" s="1591"/>
      <c r="J23" s="1595"/>
      <c r="K23" s="1590"/>
      <c r="L23" s="1591"/>
      <c r="M23" s="1595"/>
      <c r="N23" s="1590"/>
      <c r="O23" s="1591"/>
      <c r="P23" s="1595"/>
      <c r="Q23" s="1591"/>
      <c r="R23" s="1595"/>
      <c r="S23" s="1591"/>
      <c r="T23" s="1595"/>
      <c r="U23" s="1590"/>
      <c r="V23" s="1590"/>
      <c r="W23" s="1590"/>
      <c r="X23" s="1590"/>
      <c r="Y23" s="1590"/>
      <c r="Z23" s="1590"/>
      <c r="AA23" s="1591"/>
      <c r="AB23" s="1595"/>
      <c r="AC23" s="1590"/>
      <c r="AD23" s="1590"/>
      <c r="AE23" s="1590"/>
      <c r="AF23" s="1591"/>
      <c r="AG23" s="1595"/>
      <c r="AH23" s="1590"/>
      <c r="AI23" s="1591"/>
      <c r="AJ23" s="1466"/>
      <c r="AK23" s="1595"/>
      <c r="AL23" s="1590"/>
      <c r="AM23" s="1590"/>
      <c r="AN23" s="1590"/>
      <c r="AO23" s="1590"/>
      <c r="AP23" s="1591"/>
      <c r="AQ23" s="445"/>
      <c r="AR23" s="445">
        <f t="shared" ref="AR23:BC23" si="2">+AR21-AR22</f>
        <v>0</v>
      </c>
      <c r="AS23" s="1502">
        <f t="shared" si="2"/>
        <v>3060269700.0299997</v>
      </c>
      <c r="AT23" s="445">
        <f t="shared" si="2"/>
        <v>0</v>
      </c>
      <c r="AU23" s="445">
        <f t="shared" si="2"/>
        <v>0</v>
      </c>
      <c r="AV23" s="445">
        <f t="shared" si="2"/>
        <v>0</v>
      </c>
      <c r="AW23" s="445">
        <f t="shared" si="2"/>
        <v>0</v>
      </c>
      <c r="AX23" s="445">
        <f t="shared" si="2"/>
        <v>19283407517.989998</v>
      </c>
      <c r="AY23" s="445">
        <f t="shared" si="2"/>
        <v>0</v>
      </c>
      <c r="AZ23" s="445">
        <f t="shared" si="2"/>
        <v>29005201165.260002</v>
      </c>
      <c r="BA23" s="445">
        <f t="shared" si="2"/>
        <v>388782858507.02002</v>
      </c>
      <c r="BB23" s="445">
        <f t="shared" si="2"/>
        <v>0</v>
      </c>
      <c r="BC23" s="445">
        <f t="shared" si="2"/>
        <v>621979909</v>
      </c>
      <c r="BD23" s="445">
        <f t="shared" ref="BD23" si="3">+SUM(BD19:BD22)</f>
        <v>0</v>
      </c>
    </row>
    <row r="24" spans="1:57" ht="22.5" customHeight="1" x14ac:dyDescent="0.25">
      <c r="A24" s="1464">
        <v>1</v>
      </c>
      <c r="B24" s="1464">
        <f>+A24+1</f>
        <v>2</v>
      </c>
      <c r="C24" s="1464">
        <f t="shared" ref="C24:BC24" si="4">+B24+1</f>
        <v>3</v>
      </c>
      <c r="D24" s="1464">
        <f t="shared" si="4"/>
        <v>4</v>
      </c>
      <c r="E24" s="1464">
        <f t="shared" si="4"/>
        <v>5</v>
      </c>
      <c r="F24" s="1464">
        <f t="shared" si="4"/>
        <v>6</v>
      </c>
      <c r="G24" s="1464">
        <f t="shared" si="4"/>
        <v>7</v>
      </c>
      <c r="H24" s="1464">
        <f t="shared" si="4"/>
        <v>8</v>
      </c>
      <c r="I24" s="1464">
        <f t="shared" si="4"/>
        <v>9</v>
      </c>
      <c r="J24" s="1464">
        <f t="shared" si="4"/>
        <v>10</v>
      </c>
      <c r="K24" s="1464">
        <f t="shared" si="4"/>
        <v>11</v>
      </c>
      <c r="L24" s="1464">
        <f t="shared" si="4"/>
        <v>12</v>
      </c>
      <c r="M24" s="1464">
        <f t="shared" si="4"/>
        <v>13</v>
      </c>
      <c r="N24" s="1464">
        <f t="shared" si="4"/>
        <v>14</v>
      </c>
      <c r="O24" s="1464">
        <f t="shared" si="4"/>
        <v>15</v>
      </c>
      <c r="P24" s="1464">
        <f t="shared" si="4"/>
        <v>16</v>
      </c>
      <c r="Q24" s="1464">
        <f t="shared" si="4"/>
        <v>17</v>
      </c>
      <c r="R24" s="1464">
        <f t="shared" si="4"/>
        <v>18</v>
      </c>
      <c r="S24" s="1464">
        <f t="shared" si="4"/>
        <v>19</v>
      </c>
      <c r="T24" s="1464">
        <f t="shared" si="4"/>
        <v>20</v>
      </c>
      <c r="U24" s="1464">
        <f t="shared" si="4"/>
        <v>21</v>
      </c>
      <c r="V24" s="1464">
        <f t="shared" si="4"/>
        <v>22</v>
      </c>
      <c r="W24" s="1464">
        <f t="shared" si="4"/>
        <v>23</v>
      </c>
      <c r="X24" s="1464">
        <f t="shared" si="4"/>
        <v>24</v>
      </c>
      <c r="Y24" s="1464">
        <f t="shared" si="4"/>
        <v>25</v>
      </c>
      <c r="Z24" s="1464">
        <f t="shared" si="4"/>
        <v>26</v>
      </c>
      <c r="AA24" s="1464">
        <f t="shared" si="4"/>
        <v>27</v>
      </c>
      <c r="AB24" s="1464">
        <f t="shared" si="4"/>
        <v>28</v>
      </c>
      <c r="AC24" s="1464">
        <f t="shared" si="4"/>
        <v>29</v>
      </c>
      <c r="AD24" s="1464">
        <f t="shared" si="4"/>
        <v>30</v>
      </c>
      <c r="AE24" s="1464">
        <f t="shared" si="4"/>
        <v>31</v>
      </c>
      <c r="AF24" s="1464">
        <f t="shared" si="4"/>
        <v>32</v>
      </c>
      <c r="AG24" s="1464">
        <f t="shared" si="4"/>
        <v>33</v>
      </c>
      <c r="AH24" s="1464">
        <f t="shared" si="4"/>
        <v>34</v>
      </c>
      <c r="AI24" s="1464">
        <f t="shared" si="4"/>
        <v>35</v>
      </c>
      <c r="AJ24" s="1464">
        <f t="shared" si="4"/>
        <v>36</v>
      </c>
      <c r="AK24" s="1464">
        <f t="shared" si="4"/>
        <v>37</v>
      </c>
      <c r="AL24" s="1464">
        <f t="shared" si="4"/>
        <v>38</v>
      </c>
      <c r="AM24" s="1464">
        <f t="shared" si="4"/>
        <v>39</v>
      </c>
      <c r="AN24" s="1464">
        <f t="shared" si="4"/>
        <v>40</v>
      </c>
      <c r="AO24" s="1464">
        <f t="shared" si="4"/>
        <v>41</v>
      </c>
      <c r="AP24" s="1464">
        <f t="shared" si="4"/>
        <v>42</v>
      </c>
      <c r="AQ24" s="1464">
        <f t="shared" si="4"/>
        <v>43</v>
      </c>
      <c r="AR24" s="1464">
        <f t="shared" si="4"/>
        <v>44</v>
      </c>
      <c r="AS24" s="1503">
        <f t="shared" si="4"/>
        <v>45</v>
      </c>
      <c r="AT24" s="1464">
        <f t="shared" si="4"/>
        <v>46</v>
      </c>
      <c r="AU24" s="1464">
        <f t="shared" si="4"/>
        <v>47</v>
      </c>
      <c r="AV24" s="1464">
        <f t="shared" si="4"/>
        <v>48</v>
      </c>
      <c r="AW24" s="1464">
        <f t="shared" si="4"/>
        <v>49</v>
      </c>
      <c r="AX24" s="1464">
        <f t="shared" si="4"/>
        <v>50</v>
      </c>
      <c r="AY24" s="1464">
        <f t="shared" si="4"/>
        <v>51</v>
      </c>
      <c r="AZ24" s="1464">
        <f t="shared" si="4"/>
        <v>52</v>
      </c>
      <c r="BA24" s="1464">
        <f t="shared" si="4"/>
        <v>53</v>
      </c>
      <c r="BB24" s="1464">
        <f t="shared" si="4"/>
        <v>54</v>
      </c>
      <c r="BC24" s="1464">
        <f t="shared" si="4"/>
        <v>55</v>
      </c>
    </row>
    <row r="25" spans="1:57" ht="18.75" customHeight="1" x14ac:dyDescent="0.25">
      <c r="B25" s="1595" t="s">
        <v>280</v>
      </c>
      <c r="C25" s="1591"/>
      <c r="D25" s="1596" t="s">
        <v>281</v>
      </c>
      <c r="E25" s="1591"/>
      <c r="F25" s="1595" t="s">
        <v>282</v>
      </c>
      <c r="G25" s="1591"/>
      <c r="H25" s="1595" t="s">
        <v>283</v>
      </c>
      <c r="I25" s="1591"/>
      <c r="J25" s="1595" t="s">
        <v>284</v>
      </c>
      <c r="K25" s="1590"/>
      <c r="L25" s="1591"/>
      <c r="M25" s="1595" t="s">
        <v>285</v>
      </c>
      <c r="N25" s="1590"/>
      <c r="O25" s="1591"/>
      <c r="P25" s="1595" t="s">
        <v>286</v>
      </c>
      <c r="Q25" s="1591"/>
      <c r="R25" s="1595" t="s">
        <v>287</v>
      </c>
      <c r="S25" s="1591"/>
      <c r="T25" s="1595" t="s">
        <v>288</v>
      </c>
      <c r="U25" s="1590"/>
      <c r="V25" s="1590"/>
      <c r="W25" s="1590"/>
      <c r="X25" s="1590"/>
      <c r="Y25" s="1590"/>
      <c r="Z25" s="1590"/>
      <c r="AA25" s="1591"/>
      <c r="AB25" s="1595" t="s">
        <v>289</v>
      </c>
      <c r="AC25" s="1590"/>
      <c r="AD25" s="1590"/>
      <c r="AE25" s="1590"/>
      <c r="AF25" s="1591"/>
      <c r="AG25" s="1595" t="s">
        <v>290</v>
      </c>
      <c r="AH25" s="1590"/>
      <c r="AI25" s="1591"/>
      <c r="AJ25" s="1466" t="s">
        <v>291</v>
      </c>
      <c r="AK25" s="1595" t="s">
        <v>292</v>
      </c>
      <c r="AL25" s="1590"/>
      <c r="AM25" s="1590"/>
      <c r="AN25" s="1590"/>
      <c r="AO25" s="1590"/>
      <c r="AP25" s="1591"/>
      <c r="AQ25" s="1466" t="s">
        <v>293</v>
      </c>
      <c r="AR25" s="1466" t="s">
        <v>294</v>
      </c>
      <c r="AS25" s="1502" t="s">
        <v>295</v>
      </c>
      <c r="AT25" s="1466" t="s">
        <v>296</v>
      </c>
      <c r="AU25" s="1466" t="s">
        <v>297</v>
      </c>
      <c r="AV25" s="1466" t="s">
        <v>298</v>
      </c>
      <c r="AW25" s="1466" t="s">
        <v>299</v>
      </c>
      <c r="AX25" s="1466" t="s">
        <v>300</v>
      </c>
      <c r="AY25" s="1466" t="s">
        <v>301</v>
      </c>
      <c r="AZ25" s="1466" t="s">
        <v>302</v>
      </c>
      <c r="BA25" s="1466" t="s">
        <v>303</v>
      </c>
      <c r="BB25" s="1466" t="s">
        <v>304</v>
      </c>
      <c r="BC25" s="1466" t="s">
        <v>305</v>
      </c>
      <c r="BE25" s="1479" t="str">
        <f>+BE16</f>
        <v>EJEC</v>
      </c>
    </row>
    <row r="26" spans="1:57" s="1483" customFormat="1" x14ac:dyDescent="0.25">
      <c r="B26" s="1624" t="s">
        <v>35</v>
      </c>
      <c r="C26" s="1625"/>
      <c r="D26" s="1624"/>
      <c r="E26" s="1625"/>
      <c r="F26" s="1624"/>
      <c r="G26" s="1625"/>
      <c r="H26" s="1624"/>
      <c r="I26" s="1625"/>
      <c r="J26" s="1624"/>
      <c r="K26" s="1625"/>
      <c r="L26" s="1625"/>
      <c r="M26" s="1624"/>
      <c r="N26" s="1625"/>
      <c r="O26" s="1625"/>
      <c r="P26" s="1624"/>
      <c r="Q26" s="1625"/>
      <c r="R26" s="1624"/>
      <c r="S26" s="1625"/>
      <c r="T26" s="1626" t="s">
        <v>24</v>
      </c>
      <c r="U26" s="1625"/>
      <c r="V26" s="1625"/>
      <c r="W26" s="1625"/>
      <c r="X26" s="1625"/>
      <c r="Y26" s="1625"/>
      <c r="Z26" s="1625"/>
      <c r="AA26" s="1625"/>
      <c r="AB26" s="1624" t="s">
        <v>306</v>
      </c>
      <c r="AC26" s="1625"/>
      <c r="AD26" s="1625"/>
      <c r="AE26" s="1625"/>
      <c r="AF26" s="1625"/>
      <c r="AG26" s="1624" t="s">
        <v>307</v>
      </c>
      <c r="AH26" s="1625"/>
      <c r="AI26" s="1625"/>
      <c r="AJ26" s="1480" t="s">
        <v>86</v>
      </c>
      <c r="AK26" s="1627" t="s">
        <v>308</v>
      </c>
      <c r="AL26" s="1625"/>
      <c r="AM26" s="1625"/>
      <c r="AN26" s="1625"/>
      <c r="AO26" s="1625"/>
      <c r="AP26" s="1625"/>
      <c r="AQ26" s="1481">
        <v>396396476861</v>
      </c>
      <c r="AR26" s="1481">
        <v>396226964410.03998</v>
      </c>
      <c r="AS26" s="1504">
        <v>169512450.96000001</v>
      </c>
      <c r="AT26" s="1482">
        <v>0</v>
      </c>
      <c r="AU26" s="1481">
        <v>385667506773.04999</v>
      </c>
      <c r="AV26" s="1481">
        <v>10559457636.99</v>
      </c>
      <c r="AW26" s="1481">
        <v>383831045713.78998</v>
      </c>
      <c r="AX26" s="1481">
        <v>1836461059.26</v>
      </c>
      <c r="AY26" s="1481">
        <v>359945368018.39001</v>
      </c>
      <c r="AZ26" s="1481">
        <v>23885677695.400002</v>
      </c>
      <c r="BA26" s="1481">
        <v>359945368018.39001</v>
      </c>
      <c r="BB26" s="1482">
        <v>0</v>
      </c>
      <c r="BC26" s="1481">
        <v>615730849</v>
      </c>
      <c r="BE26" s="1484">
        <f t="shared" si="1"/>
        <v>0.9729337400450403</v>
      </c>
    </row>
    <row r="27" spans="1:57" s="1483" customFormat="1" ht="15" customHeight="1" x14ac:dyDescent="0.25">
      <c r="B27" s="1624" t="s">
        <v>35</v>
      </c>
      <c r="C27" s="1625"/>
      <c r="D27" s="1624"/>
      <c r="E27" s="1625"/>
      <c r="F27" s="1624"/>
      <c r="G27" s="1625"/>
      <c r="H27" s="1624"/>
      <c r="I27" s="1625"/>
      <c r="J27" s="1624"/>
      <c r="K27" s="1625"/>
      <c r="L27" s="1625"/>
      <c r="M27" s="1624"/>
      <c r="N27" s="1625"/>
      <c r="O27" s="1625"/>
      <c r="P27" s="1624"/>
      <c r="Q27" s="1625"/>
      <c r="R27" s="1624"/>
      <c r="S27" s="1625"/>
      <c r="T27" s="1626" t="s">
        <v>24</v>
      </c>
      <c r="U27" s="1625"/>
      <c r="V27" s="1625"/>
      <c r="W27" s="1625"/>
      <c r="X27" s="1625"/>
      <c r="Y27" s="1625"/>
      <c r="Z27" s="1625"/>
      <c r="AA27" s="1625"/>
      <c r="AB27" s="1624" t="s">
        <v>306</v>
      </c>
      <c r="AC27" s="1625"/>
      <c r="AD27" s="1625"/>
      <c r="AE27" s="1625"/>
      <c r="AF27" s="1625"/>
      <c r="AG27" s="1624" t="s">
        <v>307</v>
      </c>
      <c r="AH27" s="1625"/>
      <c r="AI27" s="1625"/>
      <c r="AJ27" s="1480" t="s">
        <v>336</v>
      </c>
      <c r="AK27" s="1627" t="s">
        <v>354</v>
      </c>
      <c r="AL27" s="1625"/>
      <c r="AM27" s="1625"/>
      <c r="AN27" s="1625"/>
      <c r="AO27" s="1625"/>
      <c r="AP27" s="1625"/>
      <c r="AQ27" s="1481">
        <v>3909093318</v>
      </c>
      <c r="AR27" s="1481">
        <v>3893810754.9299998</v>
      </c>
      <c r="AS27" s="1504">
        <v>15282563.07</v>
      </c>
      <c r="AT27" s="1482">
        <v>0</v>
      </c>
      <c r="AU27" s="1481">
        <v>3496311024.96</v>
      </c>
      <c r="AV27" s="1481">
        <v>397499729.97000003</v>
      </c>
      <c r="AW27" s="1481">
        <v>2002656385.96</v>
      </c>
      <c r="AX27" s="1481">
        <v>1493654639</v>
      </c>
      <c r="AY27" s="1481">
        <v>1382266505.9200001</v>
      </c>
      <c r="AZ27" s="1481">
        <v>620389880.03999996</v>
      </c>
      <c r="BA27" s="1481">
        <v>1382266505.9200001</v>
      </c>
      <c r="BB27" s="1482">
        <v>0</v>
      </c>
      <c r="BC27" s="1481">
        <v>1153530</v>
      </c>
      <c r="BE27" s="1484">
        <f t="shared" si="1"/>
        <v>0.89440459475876855</v>
      </c>
    </row>
    <row r="28" spans="1:57" s="1483" customFormat="1" ht="15" customHeight="1" x14ac:dyDescent="0.25">
      <c r="B28" s="1624" t="s">
        <v>35</v>
      </c>
      <c r="C28" s="1625"/>
      <c r="D28" s="1624"/>
      <c r="E28" s="1625"/>
      <c r="F28" s="1624"/>
      <c r="G28" s="1625"/>
      <c r="H28" s="1624"/>
      <c r="I28" s="1625"/>
      <c r="J28" s="1624"/>
      <c r="K28" s="1625"/>
      <c r="L28" s="1625"/>
      <c r="M28" s="1624"/>
      <c r="N28" s="1625"/>
      <c r="O28" s="1625"/>
      <c r="P28" s="1624"/>
      <c r="Q28" s="1625"/>
      <c r="R28" s="1624"/>
      <c r="S28" s="1625"/>
      <c r="T28" s="1626" t="s">
        <v>24</v>
      </c>
      <c r="U28" s="1625"/>
      <c r="V28" s="1625"/>
      <c r="W28" s="1625"/>
      <c r="X28" s="1625"/>
      <c r="Y28" s="1625"/>
      <c r="Z28" s="1625"/>
      <c r="AA28" s="1625"/>
      <c r="AB28" s="1624" t="s">
        <v>306</v>
      </c>
      <c r="AC28" s="1625"/>
      <c r="AD28" s="1625"/>
      <c r="AE28" s="1625"/>
      <c r="AF28" s="1625"/>
      <c r="AG28" s="1624" t="s">
        <v>309</v>
      </c>
      <c r="AH28" s="1625"/>
      <c r="AI28" s="1625"/>
      <c r="AJ28" s="1480" t="s">
        <v>86</v>
      </c>
      <c r="AK28" s="1627" t="s">
        <v>308</v>
      </c>
      <c r="AL28" s="1625"/>
      <c r="AM28" s="1625"/>
      <c r="AN28" s="1625"/>
      <c r="AO28" s="1625"/>
      <c r="AP28" s="1625"/>
      <c r="AQ28" s="1481">
        <v>159829088</v>
      </c>
      <c r="AR28" s="1481">
        <v>159829088</v>
      </c>
      <c r="AS28" s="1504">
        <v>0</v>
      </c>
      <c r="AT28" s="1482">
        <v>0</v>
      </c>
      <c r="AU28" s="1481">
        <v>159829088</v>
      </c>
      <c r="AV28" s="1482">
        <v>0</v>
      </c>
      <c r="AW28" s="1481">
        <v>159829088</v>
      </c>
      <c r="AX28" s="1482">
        <v>0</v>
      </c>
      <c r="AY28" s="1481">
        <v>159829088</v>
      </c>
      <c r="AZ28" s="1482">
        <v>0</v>
      </c>
      <c r="BA28" s="1481">
        <v>159829088</v>
      </c>
      <c r="BB28" s="1482">
        <v>0</v>
      </c>
      <c r="BC28" s="1482">
        <v>0</v>
      </c>
      <c r="BE28" s="1484">
        <f t="shared" si="1"/>
        <v>1</v>
      </c>
    </row>
    <row r="29" spans="1:57" s="1483" customFormat="1" ht="15" customHeight="1" x14ac:dyDescent="0.25">
      <c r="B29" s="1624" t="s">
        <v>35</v>
      </c>
      <c r="C29" s="1625"/>
      <c r="D29" s="1624"/>
      <c r="E29" s="1625"/>
      <c r="F29" s="1624"/>
      <c r="G29" s="1625"/>
      <c r="H29" s="1624"/>
      <c r="I29" s="1625"/>
      <c r="J29" s="1624"/>
      <c r="K29" s="1625"/>
      <c r="L29" s="1625"/>
      <c r="M29" s="1624"/>
      <c r="N29" s="1625"/>
      <c r="O29" s="1625"/>
      <c r="P29" s="1624"/>
      <c r="Q29" s="1625"/>
      <c r="R29" s="1624"/>
      <c r="S29" s="1625"/>
      <c r="T29" s="1626" t="s">
        <v>24</v>
      </c>
      <c r="U29" s="1625"/>
      <c r="V29" s="1625"/>
      <c r="W29" s="1625"/>
      <c r="X29" s="1625"/>
      <c r="Y29" s="1625"/>
      <c r="Z29" s="1625"/>
      <c r="AA29" s="1625"/>
      <c r="AB29" s="1624" t="s">
        <v>306</v>
      </c>
      <c r="AC29" s="1625"/>
      <c r="AD29" s="1625"/>
      <c r="AE29" s="1625"/>
      <c r="AF29" s="1625"/>
      <c r="AG29" s="1624" t="s">
        <v>309</v>
      </c>
      <c r="AH29" s="1625"/>
      <c r="AI29" s="1625"/>
      <c r="AJ29" s="1480" t="s">
        <v>101</v>
      </c>
      <c r="AK29" s="1627" t="s">
        <v>310</v>
      </c>
      <c r="AL29" s="1625"/>
      <c r="AM29" s="1625"/>
      <c r="AN29" s="1625"/>
      <c r="AO29" s="1625"/>
      <c r="AP29" s="1625"/>
      <c r="AQ29" s="1481">
        <v>519000000</v>
      </c>
      <c r="AR29" s="1481">
        <v>519000000</v>
      </c>
      <c r="AS29" s="1504">
        <v>0</v>
      </c>
      <c r="AT29" s="1482">
        <v>0</v>
      </c>
      <c r="AU29" s="1481">
        <v>519000000</v>
      </c>
      <c r="AV29" s="1482">
        <v>0</v>
      </c>
      <c r="AW29" s="1481">
        <v>519000000</v>
      </c>
      <c r="AX29" s="1482">
        <v>0</v>
      </c>
      <c r="AY29" s="1481">
        <v>519000000</v>
      </c>
      <c r="AZ29" s="1482">
        <v>0</v>
      </c>
      <c r="BA29" s="1481">
        <v>519000000</v>
      </c>
      <c r="BB29" s="1482">
        <v>0</v>
      </c>
      <c r="BC29" s="1482">
        <v>0</v>
      </c>
      <c r="BE29" s="1484">
        <f t="shared" si="1"/>
        <v>1</v>
      </c>
    </row>
    <row r="30" spans="1:57" s="1483" customFormat="1" x14ac:dyDescent="0.25">
      <c r="B30" s="1624" t="s">
        <v>35</v>
      </c>
      <c r="C30" s="1625"/>
      <c r="D30" s="1624"/>
      <c r="E30" s="1625"/>
      <c r="F30" s="1624"/>
      <c r="G30" s="1625"/>
      <c r="H30" s="1624"/>
      <c r="I30" s="1625"/>
      <c r="J30" s="1624"/>
      <c r="K30" s="1625"/>
      <c r="L30" s="1625"/>
      <c r="M30" s="1624"/>
      <c r="N30" s="1625"/>
      <c r="O30" s="1625"/>
      <c r="P30" s="1624"/>
      <c r="Q30" s="1625"/>
      <c r="R30" s="1624"/>
      <c r="S30" s="1625"/>
      <c r="T30" s="1626" t="s">
        <v>24</v>
      </c>
      <c r="U30" s="1625"/>
      <c r="V30" s="1625"/>
      <c r="W30" s="1625"/>
      <c r="X30" s="1625"/>
      <c r="Y30" s="1625"/>
      <c r="Z30" s="1625"/>
      <c r="AA30" s="1625"/>
      <c r="AB30" s="1624" t="s">
        <v>306</v>
      </c>
      <c r="AC30" s="1625"/>
      <c r="AD30" s="1625"/>
      <c r="AE30" s="1625"/>
      <c r="AF30" s="1625"/>
      <c r="AG30" s="1624" t="s">
        <v>309</v>
      </c>
      <c r="AH30" s="1625"/>
      <c r="AI30" s="1625"/>
      <c r="AJ30" s="1480" t="s">
        <v>44</v>
      </c>
      <c r="AK30" s="1627" t="s">
        <v>311</v>
      </c>
      <c r="AL30" s="1625"/>
      <c r="AM30" s="1625"/>
      <c r="AN30" s="1625"/>
      <c r="AO30" s="1625"/>
      <c r="AP30" s="1625"/>
      <c r="AQ30" s="1481">
        <v>21174918726</v>
      </c>
      <c r="AR30" s="1481">
        <v>20624105673</v>
      </c>
      <c r="AS30" s="1504">
        <v>550813053</v>
      </c>
      <c r="AT30" s="1482">
        <v>0</v>
      </c>
      <c r="AU30" s="1481">
        <v>20422318800</v>
      </c>
      <c r="AV30" s="1481">
        <v>201786873</v>
      </c>
      <c r="AW30" s="1481">
        <v>14948841099</v>
      </c>
      <c r="AX30" s="1481">
        <v>5473477701</v>
      </c>
      <c r="AY30" s="1481">
        <v>14948335443</v>
      </c>
      <c r="AZ30" s="1481">
        <v>505656</v>
      </c>
      <c r="BA30" s="1481">
        <v>14948335443</v>
      </c>
      <c r="BB30" s="1482">
        <v>0</v>
      </c>
      <c r="BC30" s="1482">
        <v>0</v>
      </c>
      <c r="BE30" s="1484">
        <f t="shared" si="1"/>
        <v>0.96445795444419313</v>
      </c>
    </row>
    <row r="31" spans="1:57" s="1468" customFormat="1" x14ac:dyDescent="0.25">
      <c r="B31" s="1619" t="s">
        <v>35</v>
      </c>
      <c r="C31" s="1620"/>
      <c r="D31" s="1619" t="s">
        <v>312</v>
      </c>
      <c r="E31" s="1620"/>
      <c r="F31" s="1619"/>
      <c r="G31" s="1620"/>
      <c r="H31" s="1619"/>
      <c r="I31" s="1620"/>
      <c r="J31" s="1619"/>
      <c r="K31" s="1620"/>
      <c r="L31" s="1620"/>
      <c r="M31" s="1619"/>
      <c r="N31" s="1620"/>
      <c r="O31" s="1620"/>
      <c r="P31" s="1619"/>
      <c r="Q31" s="1620"/>
      <c r="R31" s="1619"/>
      <c r="S31" s="1620"/>
      <c r="T31" s="1621" t="s">
        <v>23</v>
      </c>
      <c r="U31" s="1620"/>
      <c r="V31" s="1620"/>
      <c r="W31" s="1620"/>
      <c r="X31" s="1620"/>
      <c r="Y31" s="1620"/>
      <c r="Z31" s="1620"/>
      <c r="AA31" s="1620"/>
      <c r="AB31" s="1619" t="s">
        <v>306</v>
      </c>
      <c r="AC31" s="1620"/>
      <c r="AD31" s="1620"/>
      <c r="AE31" s="1620"/>
      <c r="AF31" s="1620"/>
      <c r="AG31" s="1619" t="s">
        <v>307</v>
      </c>
      <c r="AH31" s="1620"/>
      <c r="AI31" s="1620"/>
      <c r="AJ31" s="479" t="s">
        <v>86</v>
      </c>
      <c r="AK31" s="1622" t="s">
        <v>308</v>
      </c>
      <c r="AL31" s="1620"/>
      <c r="AM31" s="1620"/>
      <c r="AN31" s="1620"/>
      <c r="AO31" s="1620"/>
      <c r="AP31" s="1620"/>
      <c r="AQ31" s="478">
        <v>183364016667</v>
      </c>
      <c r="AR31" s="478">
        <v>183350658120</v>
      </c>
      <c r="AS31" s="1501">
        <v>13358547</v>
      </c>
      <c r="AT31" s="477">
        <v>0</v>
      </c>
      <c r="AU31" s="478">
        <v>175280398057.34</v>
      </c>
      <c r="AV31" s="478">
        <v>8070260062.6599998</v>
      </c>
      <c r="AW31" s="478">
        <v>175221780633.34</v>
      </c>
      <c r="AX31" s="478">
        <v>58617424</v>
      </c>
      <c r="AY31" s="478">
        <v>172179982603</v>
      </c>
      <c r="AZ31" s="478">
        <v>3041798030.3400002</v>
      </c>
      <c r="BA31" s="478">
        <v>172179982603</v>
      </c>
      <c r="BB31" s="477">
        <v>0</v>
      </c>
      <c r="BC31" s="478">
        <v>585249794</v>
      </c>
      <c r="BE31" s="1478">
        <f t="shared" si="1"/>
        <v>0.95591491309693366</v>
      </c>
    </row>
    <row r="32" spans="1:57" x14ac:dyDescent="0.25">
      <c r="B32" s="1603" t="s">
        <v>35</v>
      </c>
      <c r="C32" s="1583"/>
      <c r="D32" s="1603" t="s">
        <v>312</v>
      </c>
      <c r="E32" s="1583"/>
      <c r="F32" s="1603" t="s">
        <v>313</v>
      </c>
      <c r="G32" s="1583"/>
      <c r="H32" s="1603"/>
      <c r="I32" s="1583"/>
      <c r="J32" s="1603"/>
      <c r="K32" s="1583"/>
      <c r="L32" s="1583"/>
      <c r="M32" s="1603"/>
      <c r="N32" s="1583"/>
      <c r="O32" s="1583"/>
      <c r="P32" s="1603"/>
      <c r="Q32" s="1583"/>
      <c r="R32" s="1603"/>
      <c r="S32" s="1583"/>
      <c r="T32" s="1605" t="s">
        <v>23</v>
      </c>
      <c r="U32" s="1583"/>
      <c r="V32" s="1583"/>
      <c r="W32" s="1583"/>
      <c r="X32" s="1583"/>
      <c r="Y32" s="1583"/>
      <c r="Z32" s="1583"/>
      <c r="AA32" s="1583"/>
      <c r="AB32" s="1603" t="s">
        <v>306</v>
      </c>
      <c r="AC32" s="1583"/>
      <c r="AD32" s="1583"/>
      <c r="AE32" s="1583"/>
      <c r="AF32" s="1583"/>
      <c r="AG32" s="1603" t="s">
        <v>307</v>
      </c>
      <c r="AH32" s="1583"/>
      <c r="AI32" s="1583"/>
      <c r="AJ32" s="317" t="s">
        <v>86</v>
      </c>
      <c r="AK32" s="1604" t="s">
        <v>308</v>
      </c>
      <c r="AL32" s="1583"/>
      <c r="AM32" s="1583"/>
      <c r="AN32" s="1583"/>
      <c r="AO32" s="1583"/>
      <c r="AP32" s="1583"/>
      <c r="AQ32" s="318">
        <v>183364016667</v>
      </c>
      <c r="AR32" s="318">
        <v>183350658120</v>
      </c>
      <c r="AS32" s="1505">
        <v>13358547</v>
      </c>
      <c r="AT32" s="319">
        <v>0</v>
      </c>
      <c r="AU32" s="318">
        <v>175280398057.34</v>
      </c>
      <c r="AV32" s="318">
        <v>8070260062.6599998</v>
      </c>
      <c r="AW32" s="318">
        <v>175221780633.34</v>
      </c>
      <c r="AX32" s="318">
        <v>58617424</v>
      </c>
      <c r="AY32" s="318">
        <v>172179982603</v>
      </c>
      <c r="AZ32" s="318">
        <v>3041798030.3400002</v>
      </c>
      <c r="BA32" s="318">
        <v>172179982603</v>
      </c>
      <c r="BB32" s="319">
        <v>0</v>
      </c>
      <c r="BC32" s="318">
        <v>585249794</v>
      </c>
      <c r="BE32" s="1485">
        <f t="shared" si="1"/>
        <v>0.95591491309693366</v>
      </c>
    </row>
    <row r="33" spans="1:57" x14ac:dyDescent="0.25">
      <c r="B33" s="1603" t="s">
        <v>35</v>
      </c>
      <c r="C33" s="1583"/>
      <c r="D33" s="1603" t="s">
        <v>312</v>
      </c>
      <c r="E33" s="1583"/>
      <c r="F33" s="1603" t="s">
        <v>313</v>
      </c>
      <c r="G33" s="1583"/>
      <c r="H33" s="1603" t="s">
        <v>312</v>
      </c>
      <c r="I33" s="1583"/>
      <c r="J33" s="1603"/>
      <c r="K33" s="1583"/>
      <c r="L33" s="1583"/>
      <c r="M33" s="1603"/>
      <c r="N33" s="1583"/>
      <c r="O33" s="1583"/>
      <c r="P33" s="1603"/>
      <c r="Q33" s="1583"/>
      <c r="R33" s="1603"/>
      <c r="S33" s="1583"/>
      <c r="T33" s="1605" t="s">
        <v>314</v>
      </c>
      <c r="U33" s="1583"/>
      <c r="V33" s="1583"/>
      <c r="W33" s="1583"/>
      <c r="X33" s="1583"/>
      <c r="Y33" s="1583"/>
      <c r="Z33" s="1583"/>
      <c r="AA33" s="1583"/>
      <c r="AB33" s="1603" t="s">
        <v>306</v>
      </c>
      <c r="AC33" s="1583"/>
      <c r="AD33" s="1583"/>
      <c r="AE33" s="1583"/>
      <c r="AF33" s="1583"/>
      <c r="AG33" s="1603" t="s">
        <v>307</v>
      </c>
      <c r="AH33" s="1583"/>
      <c r="AI33" s="1583"/>
      <c r="AJ33" s="317" t="s">
        <v>86</v>
      </c>
      <c r="AK33" s="1604" t="s">
        <v>308</v>
      </c>
      <c r="AL33" s="1583"/>
      <c r="AM33" s="1583"/>
      <c r="AN33" s="1583"/>
      <c r="AO33" s="1583"/>
      <c r="AP33" s="1583"/>
      <c r="AQ33" s="318">
        <v>134232371450</v>
      </c>
      <c r="AR33" s="318">
        <v>134232371450</v>
      </c>
      <c r="AS33" s="1505">
        <v>0</v>
      </c>
      <c r="AT33" s="319">
        <v>0</v>
      </c>
      <c r="AU33" s="318">
        <v>128656675530</v>
      </c>
      <c r="AV33" s="318">
        <v>5575695920</v>
      </c>
      <c r="AW33" s="318">
        <v>128656675530</v>
      </c>
      <c r="AX33" s="319">
        <v>0</v>
      </c>
      <c r="AY33" s="318">
        <v>128656675530</v>
      </c>
      <c r="AZ33" s="319">
        <v>0</v>
      </c>
      <c r="BA33" s="318">
        <v>128656675530</v>
      </c>
      <c r="BB33" s="319">
        <v>0</v>
      </c>
      <c r="BC33" s="318">
        <v>421723807</v>
      </c>
      <c r="BE33" s="1485">
        <f t="shared" si="1"/>
        <v>0.95846236001219065</v>
      </c>
    </row>
    <row r="34" spans="1:57" x14ac:dyDescent="0.25">
      <c r="B34" s="1603" t="s">
        <v>35</v>
      </c>
      <c r="C34" s="1583"/>
      <c r="D34" s="1603" t="s">
        <v>312</v>
      </c>
      <c r="E34" s="1583"/>
      <c r="F34" s="1603" t="s">
        <v>313</v>
      </c>
      <c r="G34" s="1583"/>
      <c r="H34" s="1603" t="s">
        <v>312</v>
      </c>
      <c r="I34" s="1583"/>
      <c r="J34" s="1603" t="s">
        <v>312</v>
      </c>
      <c r="K34" s="1583"/>
      <c r="L34" s="1583"/>
      <c r="M34" s="1603"/>
      <c r="N34" s="1583"/>
      <c r="O34" s="1583"/>
      <c r="P34" s="1603"/>
      <c r="Q34" s="1583"/>
      <c r="R34" s="1603"/>
      <c r="S34" s="1583"/>
      <c r="T34" s="1605" t="s">
        <v>219</v>
      </c>
      <c r="U34" s="1583"/>
      <c r="V34" s="1583"/>
      <c r="W34" s="1583"/>
      <c r="X34" s="1583"/>
      <c r="Y34" s="1583"/>
      <c r="Z34" s="1583"/>
      <c r="AA34" s="1583"/>
      <c r="AB34" s="1603" t="s">
        <v>306</v>
      </c>
      <c r="AC34" s="1583"/>
      <c r="AD34" s="1583"/>
      <c r="AE34" s="1583"/>
      <c r="AF34" s="1583"/>
      <c r="AG34" s="1603" t="s">
        <v>307</v>
      </c>
      <c r="AH34" s="1583"/>
      <c r="AI34" s="1583"/>
      <c r="AJ34" s="317" t="s">
        <v>86</v>
      </c>
      <c r="AK34" s="1604" t="s">
        <v>308</v>
      </c>
      <c r="AL34" s="1583"/>
      <c r="AM34" s="1583"/>
      <c r="AN34" s="1583"/>
      <c r="AO34" s="1583"/>
      <c r="AP34" s="1583"/>
      <c r="AQ34" s="318">
        <v>103834680000</v>
      </c>
      <c r="AR34" s="318">
        <v>103834680000</v>
      </c>
      <c r="AS34" s="1505">
        <v>0</v>
      </c>
      <c r="AT34" s="319">
        <v>0</v>
      </c>
      <c r="AU34" s="318">
        <v>99839367609</v>
      </c>
      <c r="AV34" s="318">
        <v>3995312391</v>
      </c>
      <c r="AW34" s="318">
        <v>99839367609</v>
      </c>
      <c r="AX34" s="319">
        <v>0</v>
      </c>
      <c r="AY34" s="318">
        <v>99839367609</v>
      </c>
      <c r="AZ34" s="319">
        <v>0</v>
      </c>
      <c r="BA34" s="318">
        <v>99839367609</v>
      </c>
      <c r="BB34" s="319">
        <v>0</v>
      </c>
      <c r="BC34" s="318">
        <v>419189561</v>
      </c>
      <c r="BE34" s="1485">
        <f t="shared" si="1"/>
        <v>0.96152237006942187</v>
      </c>
    </row>
    <row r="35" spans="1:57" ht="16.5" customHeight="1" x14ac:dyDescent="0.25">
      <c r="A35" s="1463" t="str">
        <f>+B35&amp;"-"&amp;D35&amp;"-"&amp;F35&amp;"-"&amp;H35&amp;"-"&amp;J35&amp;"-"&amp;M35&amp;AJ35</f>
        <v>A-1-0-1-1-110</v>
      </c>
      <c r="B35" s="1608" t="s">
        <v>35</v>
      </c>
      <c r="C35" s="1583"/>
      <c r="D35" s="1608" t="s">
        <v>312</v>
      </c>
      <c r="E35" s="1583"/>
      <c r="F35" s="1608" t="s">
        <v>313</v>
      </c>
      <c r="G35" s="1583"/>
      <c r="H35" s="1608" t="s">
        <v>312</v>
      </c>
      <c r="I35" s="1583"/>
      <c r="J35" s="1608" t="s">
        <v>312</v>
      </c>
      <c r="K35" s="1583"/>
      <c r="L35" s="1583"/>
      <c r="M35" s="1608" t="s">
        <v>312</v>
      </c>
      <c r="N35" s="1583"/>
      <c r="O35" s="1583"/>
      <c r="P35" s="1608"/>
      <c r="Q35" s="1583"/>
      <c r="R35" s="1608"/>
      <c r="S35" s="1583"/>
      <c r="T35" s="1609" t="s">
        <v>36</v>
      </c>
      <c r="U35" s="1583"/>
      <c r="V35" s="1583"/>
      <c r="W35" s="1583"/>
      <c r="X35" s="1583"/>
      <c r="Y35" s="1583"/>
      <c r="Z35" s="1583"/>
      <c r="AA35" s="1583"/>
      <c r="AB35" s="1608" t="s">
        <v>306</v>
      </c>
      <c r="AC35" s="1583"/>
      <c r="AD35" s="1583"/>
      <c r="AE35" s="1583"/>
      <c r="AF35" s="1583"/>
      <c r="AG35" s="1608" t="s">
        <v>307</v>
      </c>
      <c r="AH35" s="1583"/>
      <c r="AI35" s="1583"/>
      <c r="AJ35" s="320" t="s">
        <v>86</v>
      </c>
      <c r="AK35" s="1610" t="s">
        <v>308</v>
      </c>
      <c r="AL35" s="1583"/>
      <c r="AM35" s="1583"/>
      <c r="AN35" s="1583"/>
      <c r="AO35" s="1583"/>
      <c r="AP35" s="1583"/>
      <c r="AQ35" s="321">
        <v>96087098826</v>
      </c>
      <c r="AR35" s="321">
        <v>96087098826</v>
      </c>
      <c r="AS35" s="1506">
        <v>0</v>
      </c>
      <c r="AT35" s="322">
        <v>0</v>
      </c>
      <c r="AU35" s="321">
        <v>93258534722</v>
      </c>
      <c r="AV35" s="321">
        <v>2828564104</v>
      </c>
      <c r="AW35" s="321">
        <v>93258534722</v>
      </c>
      <c r="AX35" s="322">
        <v>0</v>
      </c>
      <c r="AY35" s="321">
        <v>93258534722</v>
      </c>
      <c r="AZ35" s="322">
        <v>0</v>
      </c>
      <c r="BA35" s="321">
        <v>93258534722</v>
      </c>
      <c r="BB35" s="322">
        <v>0</v>
      </c>
      <c r="BC35" s="321">
        <v>3758272</v>
      </c>
      <c r="BE35" s="1486">
        <f t="shared" si="1"/>
        <v>0.97056249862302402</v>
      </c>
    </row>
    <row r="36" spans="1:57" ht="16.5" customHeight="1" x14ac:dyDescent="0.25">
      <c r="A36" s="1463" t="str">
        <f t="shared" ref="A36:A99" si="5">+B36&amp;"-"&amp;D36&amp;"-"&amp;F36&amp;"-"&amp;H36&amp;"-"&amp;J36&amp;"-"&amp;M36&amp;AJ36</f>
        <v>A-1-0-1-1-210</v>
      </c>
      <c r="B36" s="1608" t="s">
        <v>35</v>
      </c>
      <c r="C36" s="1583"/>
      <c r="D36" s="1608" t="s">
        <v>312</v>
      </c>
      <c r="E36" s="1583"/>
      <c r="F36" s="1608" t="s">
        <v>313</v>
      </c>
      <c r="G36" s="1583"/>
      <c r="H36" s="1608" t="s">
        <v>312</v>
      </c>
      <c r="I36" s="1583"/>
      <c r="J36" s="1608" t="s">
        <v>312</v>
      </c>
      <c r="K36" s="1583"/>
      <c r="L36" s="1583"/>
      <c r="M36" s="1608" t="s">
        <v>315</v>
      </c>
      <c r="N36" s="1583"/>
      <c r="O36" s="1583"/>
      <c r="P36" s="1608"/>
      <c r="Q36" s="1583"/>
      <c r="R36" s="1608"/>
      <c r="S36" s="1583"/>
      <c r="T36" s="1609" t="s">
        <v>37</v>
      </c>
      <c r="U36" s="1583"/>
      <c r="V36" s="1583"/>
      <c r="W36" s="1583"/>
      <c r="X36" s="1583"/>
      <c r="Y36" s="1583"/>
      <c r="Z36" s="1583"/>
      <c r="AA36" s="1583"/>
      <c r="AB36" s="1608" t="s">
        <v>306</v>
      </c>
      <c r="AC36" s="1583"/>
      <c r="AD36" s="1583"/>
      <c r="AE36" s="1583"/>
      <c r="AF36" s="1583"/>
      <c r="AG36" s="1608" t="s">
        <v>307</v>
      </c>
      <c r="AH36" s="1583"/>
      <c r="AI36" s="1583"/>
      <c r="AJ36" s="320" t="s">
        <v>86</v>
      </c>
      <c r="AK36" s="1610" t="s">
        <v>308</v>
      </c>
      <c r="AL36" s="1583"/>
      <c r="AM36" s="1583"/>
      <c r="AN36" s="1583"/>
      <c r="AO36" s="1583"/>
      <c r="AP36" s="1583"/>
      <c r="AQ36" s="321">
        <v>6427581174</v>
      </c>
      <c r="AR36" s="321">
        <v>6427581174</v>
      </c>
      <c r="AS36" s="1506">
        <v>0</v>
      </c>
      <c r="AT36" s="322">
        <v>0</v>
      </c>
      <c r="AU36" s="321">
        <v>5809185884</v>
      </c>
      <c r="AV36" s="321">
        <v>618395290</v>
      </c>
      <c r="AW36" s="321">
        <v>5809185884</v>
      </c>
      <c r="AX36" s="322">
        <v>0</v>
      </c>
      <c r="AY36" s="321">
        <v>5809185884</v>
      </c>
      <c r="AZ36" s="322">
        <v>0</v>
      </c>
      <c r="BA36" s="321">
        <v>5809185884</v>
      </c>
      <c r="BB36" s="322">
        <v>0</v>
      </c>
      <c r="BC36" s="321">
        <v>2549184</v>
      </c>
      <c r="BE36" s="1486">
        <f t="shared" si="1"/>
        <v>0.9037903570161897</v>
      </c>
    </row>
    <row r="37" spans="1:57" x14ac:dyDescent="0.25">
      <c r="A37" s="1463" t="str">
        <f t="shared" si="5"/>
        <v>A-1-0-1-1-410</v>
      </c>
      <c r="B37" s="1608" t="s">
        <v>35</v>
      </c>
      <c r="C37" s="1583"/>
      <c r="D37" s="1608" t="s">
        <v>312</v>
      </c>
      <c r="E37" s="1583"/>
      <c r="F37" s="1608" t="s">
        <v>313</v>
      </c>
      <c r="G37" s="1583"/>
      <c r="H37" s="1608" t="s">
        <v>312</v>
      </c>
      <c r="I37" s="1583"/>
      <c r="J37" s="1608" t="s">
        <v>312</v>
      </c>
      <c r="K37" s="1583"/>
      <c r="L37" s="1583"/>
      <c r="M37" s="1608" t="s">
        <v>316</v>
      </c>
      <c r="N37" s="1583"/>
      <c r="O37" s="1583"/>
      <c r="P37" s="1608"/>
      <c r="Q37" s="1583"/>
      <c r="R37" s="1608"/>
      <c r="S37" s="1583"/>
      <c r="T37" s="1609" t="s">
        <v>38</v>
      </c>
      <c r="U37" s="1583"/>
      <c r="V37" s="1583"/>
      <c r="W37" s="1583"/>
      <c r="X37" s="1583"/>
      <c r="Y37" s="1583"/>
      <c r="Z37" s="1583"/>
      <c r="AA37" s="1583"/>
      <c r="AB37" s="1608" t="s">
        <v>306</v>
      </c>
      <c r="AC37" s="1583"/>
      <c r="AD37" s="1583"/>
      <c r="AE37" s="1583"/>
      <c r="AF37" s="1583"/>
      <c r="AG37" s="1608" t="s">
        <v>307</v>
      </c>
      <c r="AH37" s="1583"/>
      <c r="AI37" s="1583"/>
      <c r="AJ37" s="320" t="s">
        <v>86</v>
      </c>
      <c r="AK37" s="1610" t="s">
        <v>308</v>
      </c>
      <c r="AL37" s="1583"/>
      <c r="AM37" s="1583"/>
      <c r="AN37" s="1583"/>
      <c r="AO37" s="1583"/>
      <c r="AP37" s="1583"/>
      <c r="AQ37" s="321">
        <v>1320000000</v>
      </c>
      <c r="AR37" s="321">
        <v>1320000000</v>
      </c>
      <c r="AS37" s="1506">
        <v>0</v>
      </c>
      <c r="AT37" s="322">
        <v>0</v>
      </c>
      <c r="AU37" s="321">
        <v>771647003</v>
      </c>
      <c r="AV37" s="321">
        <v>548352997</v>
      </c>
      <c r="AW37" s="321">
        <v>771647003</v>
      </c>
      <c r="AX37" s="322">
        <v>0</v>
      </c>
      <c r="AY37" s="321">
        <v>771647003</v>
      </c>
      <c r="AZ37" s="322">
        <v>0</v>
      </c>
      <c r="BA37" s="321">
        <v>771647003</v>
      </c>
      <c r="BB37" s="322">
        <v>0</v>
      </c>
      <c r="BC37" s="321">
        <v>412882105</v>
      </c>
      <c r="BE37" s="1486">
        <f t="shared" si="1"/>
        <v>0.58458106287878786</v>
      </c>
    </row>
    <row r="38" spans="1:57" ht="15" customHeight="1" x14ac:dyDescent="0.25">
      <c r="B38" s="1603" t="s">
        <v>35</v>
      </c>
      <c r="C38" s="1583"/>
      <c r="D38" s="1603" t="s">
        <v>312</v>
      </c>
      <c r="E38" s="1583"/>
      <c r="F38" s="1603" t="s">
        <v>313</v>
      </c>
      <c r="G38" s="1583"/>
      <c r="H38" s="1603" t="s">
        <v>312</v>
      </c>
      <c r="I38" s="1583"/>
      <c r="J38" s="1603" t="s">
        <v>316</v>
      </c>
      <c r="K38" s="1583"/>
      <c r="L38" s="1583"/>
      <c r="M38" s="1603"/>
      <c r="N38" s="1583"/>
      <c r="O38" s="1583"/>
      <c r="P38" s="1603"/>
      <c r="Q38" s="1583"/>
      <c r="R38" s="1603"/>
      <c r="S38" s="1583"/>
      <c r="T38" s="1605" t="s">
        <v>220</v>
      </c>
      <c r="U38" s="1583"/>
      <c r="V38" s="1583"/>
      <c r="W38" s="1583"/>
      <c r="X38" s="1583"/>
      <c r="Y38" s="1583"/>
      <c r="Z38" s="1583"/>
      <c r="AA38" s="1583"/>
      <c r="AB38" s="1603" t="s">
        <v>306</v>
      </c>
      <c r="AC38" s="1583"/>
      <c r="AD38" s="1583"/>
      <c r="AE38" s="1583"/>
      <c r="AF38" s="1583"/>
      <c r="AG38" s="1603" t="s">
        <v>307</v>
      </c>
      <c r="AH38" s="1583"/>
      <c r="AI38" s="1583"/>
      <c r="AJ38" s="317" t="s">
        <v>86</v>
      </c>
      <c r="AK38" s="1604" t="s">
        <v>308</v>
      </c>
      <c r="AL38" s="1583"/>
      <c r="AM38" s="1583"/>
      <c r="AN38" s="1583"/>
      <c r="AO38" s="1583"/>
      <c r="AP38" s="1583"/>
      <c r="AQ38" s="318">
        <v>1781691450</v>
      </c>
      <c r="AR38" s="318">
        <v>1781691450</v>
      </c>
      <c r="AS38" s="1505">
        <v>0</v>
      </c>
      <c r="AT38" s="319">
        <v>0</v>
      </c>
      <c r="AU38" s="318">
        <v>1707984282</v>
      </c>
      <c r="AV38" s="318">
        <v>73707168</v>
      </c>
      <c r="AW38" s="318">
        <v>1707984282</v>
      </c>
      <c r="AX38" s="319">
        <v>0</v>
      </c>
      <c r="AY38" s="318">
        <v>1707984282</v>
      </c>
      <c r="AZ38" s="319">
        <v>0</v>
      </c>
      <c r="BA38" s="318">
        <v>1707984282</v>
      </c>
      <c r="BB38" s="319">
        <v>0</v>
      </c>
      <c r="BC38" s="318">
        <v>193412</v>
      </c>
      <c r="BE38" s="1485">
        <f t="shared" si="1"/>
        <v>0.95863078985982675</v>
      </c>
    </row>
    <row r="39" spans="1:57" ht="16.5" customHeight="1" x14ac:dyDescent="0.25">
      <c r="A39" s="1463" t="str">
        <f t="shared" si="5"/>
        <v>A-1-0-1-4-210</v>
      </c>
      <c r="B39" s="1608" t="s">
        <v>35</v>
      </c>
      <c r="C39" s="1583"/>
      <c r="D39" s="1608" t="s">
        <v>312</v>
      </c>
      <c r="E39" s="1583"/>
      <c r="F39" s="1608" t="s">
        <v>313</v>
      </c>
      <c r="G39" s="1583"/>
      <c r="H39" s="1608" t="s">
        <v>312</v>
      </c>
      <c r="I39" s="1583"/>
      <c r="J39" s="1608" t="s">
        <v>316</v>
      </c>
      <c r="K39" s="1583"/>
      <c r="L39" s="1583"/>
      <c r="M39" s="1608" t="s">
        <v>315</v>
      </c>
      <c r="N39" s="1583"/>
      <c r="O39" s="1583"/>
      <c r="P39" s="1608"/>
      <c r="Q39" s="1583"/>
      <c r="R39" s="1608"/>
      <c r="S39" s="1583"/>
      <c r="T39" s="1609" t="s">
        <v>39</v>
      </c>
      <c r="U39" s="1583"/>
      <c r="V39" s="1583"/>
      <c r="W39" s="1583"/>
      <c r="X39" s="1583"/>
      <c r="Y39" s="1583"/>
      <c r="Z39" s="1583"/>
      <c r="AA39" s="1583"/>
      <c r="AB39" s="1608" t="s">
        <v>306</v>
      </c>
      <c r="AC39" s="1583"/>
      <c r="AD39" s="1583"/>
      <c r="AE39" s="1583"/>
      <c r="AF39" s="1583"/>
      <c r="AG39" s="1608" t="s">
        <v>307</v>
      </c>
      <c r="AH39" s="1583"/>
      <c r="AI39" s="1583"/>
      <c r="AJ39" s="320" t="s">
        <v>86</v>
      </c>
      <c r="AK39" s="1610" t="s">
        <v>308</v>
      </c>
      <c r="AL39" s="1583"/>
      <c r="AM39" s="1583"/>
      <c r="AN39" s="1583"/>
      <c r="AO39" s="1583"/>
      <c r="AP39" s="1583"/>
      <c r="AQ39" s="321">
        <v>1781691450</v>
      </c>
      <c r="AR39" s="321">
        <v>1781691450</v>
      </c>
      <c r="AS39" s="1506">
        <v>0</v>
      </c>
      <c r="AT39" s="322">
        <v>0</v>
      </c>
      <c r="AU39" s="321">
        <v>1707984282</v>
      </c>
      <c r="AV39" s="321">
        <v>73707168</v>
      </c>
      <c r="AW39" s="321">
        <v>1707984282</v>
      </c>
      <c r="AX39" s="322">
        <v>0</v>
      </c>
      <c r="AY39" s="321">
        <v>1707984282</v>
      </c>
      <c r="AZ39" s="322">
        <v>0</v>
      </c>
      <c r="BA39" s="321">
        <v>1707984282</v>
      </c>
      <c r="BB39" s="322">
        <v>0</v>
      </c>
      <c r="BC39" s="321">
        <v>193412</v>
      </c>
      <c r="BE39" s="1486">
        <f t="shared" si="1"/>
        <v>0.95863078985982675</v>
      </c>
    </row>
    <row r="40" spans="1:57" x14ac:dyDescent="0.25">
      <c r="B40" s="1603" t="s">
        <v>35</v>
      </c>
      <c r="C40" s="1583"/>
      <c r="D40" s="1603" t="s">
        <v>312</v>
      </c>
      <c r="E40" s="1583"/>
      <c r="F40" s="1603" t="s">
        <v>313</v>
      </c>
      <c r="G40" s="1583"/>
      <c r="H40" s="1603" t="s">
        <v>312</v>
      </c>
      <c r="I40" s="1583"/>
      <c r="J40" s="1603" t="s">
        <v>317</v>
      </c>
      <c r="K40" s="1583"/>
      <c r="L40" s="1583"/>
      <c r="M40" s="1603"/>
      <c r="N40" s="1583"/>
      <c r="O40" s="1583"/>
      <c r="P40" s="1603"/>
      <c r="Q40" s="1583"/>
      <c r="R40" s="1603"/>
      <c r="S40" s="1583"/>
      <c r="T40" s="1605" t="s">
        <v>222</v>
      </c>
      <c r="U40" s="1583"/>
      <c r="V40" s="1583"/>
      <c r="W40" s="1583"/>
      <c r="X40" s="1583"/>
      <c r="Y40" s="1583"/>
      <c r="Z40" s="1583"/>
      <c r="AA40" s="1583"/>
      <c r="AB40" s="1603" t="s">
        <v>306</v>
      </c>
      <c r="AC40" s="1583"/>
      <c r="AD40" s="1583"/>
      <c r="AE40" s="1583"/>
      <c r="AF40" s="1583"/>
      <c r="AG40" s="1603" t="s">
        <v>307</v>
      </c>
      <c r="AH40" s="1583"/>
      <c r="AI40" s="1583"/>
      <c r="AJ40" s="317" t="s">
        <v>86</v>
      </c>
      <c r="AK40" s="1604" t="s">
        <v>308</v>
      </c>
      <c r="AL40" s="1583"/>
      <c r="AM40" s="1583"/>
      <c r="AN40" s="1583"/>
      <c r="AO40" s="1583"/>
      <c r="AP40" s="1583"/>
      <c r="AQ40" s="318">
        <v>27834000000</v>
      </c>
      <c r="AR40" s="318">
        <v>27834000000</v>
      </c>
      <c r="AS40" s="1505">
        <v>0</v>
      </c>
      <c r="AT40" s="319">
        <v>0</v>
      </c>
      <c r="AU40" s="318">
        <v>26405939618</v>
      </c>
      <c r="AV40" s="318">
        <v>1428060382</v>
      </c>
      <c r="AW40" s="318">
        <v>26405939618</v>
      </c>
      <c r="AX40" s="319">
        <v>0</v>
      </c>
      <c r="AY40" s="318">
        <v>26405939618</v>
      </c>
      <c r="AZ40" s="319">
        <v>0</v>
      </c>
      <c r="BA40" s="318">
        <v>26405939618</v>
      </c>
      <c r="BB40" s="319">
        <v>0</v>
      </c>
      <c r="BC40" s="318">
        <v>2340834</v>
      </c>
      <c r="BE40" s="1485">
        <f t="shared" si="1"/>
        <v>0.94869367025939499</v>
      </c>
    </row>
    <row r="41" spans="1:57" ht="16.5" customHeight="1" x14ac:dyDescent="0.25">
      <c r="A41" s="1463" t="str">
        <f t="shared" si="5"/>
        <v>A-1-0-1-5-110</v>
      </c>
      <c r="B41" s="1608" t="s">
        <v>35</v>
      </c>
      <c r="C41" s="1583"/>
      <c r="D41" s="1608" t="s">
        <v>312</v>
      </c>
      <c r="E41" s="1583"/>
      <c r="F41" s="1608" t="s">
        <v>313</v>
      </c>
      <c r="G41" s="1583"/>
      <c r="H41" s="1608" t="s">
        <v>312</v>
      </c>
      <c r="I41" s="1583"/>
      <c r="J41" s="1608" t="s">
        <v>317</v>
      </c>
      <c r="K41" s="1583"/>
      <c r="L41" s="1583"/>
      <c r="M41" s="1608" t="s">
        <v>312</v>
      </c>
      <c r="N41" s="1583"/>
      <c r="O41" s="1583"/>
      <c r="P41" s="1608"/>
      <c r="Q41" s="1583"/>
      <c r="R41" s="1608"/>
      <c r="S41" s="1583"/>
      <c r="T41" s="1609" t="s">
        <v>40</v>
      </c>
      <c r="U41" s="1583"/>
      <c r="V41" s="1583"/>
      <c r="W41" s="1583"/>
      <c r="X41" s="1583"/>
      <c r="Y41" s="1583"/>
      <c r="Z41" s="1583"/>
      <c r="AA41" s="1583"/>
      <c r="AB41" s="1608" t="s">
        <v>306</v>
      </c>
      <c r="AC41" s="1583"/>
      <c r="AD41" s="1583"/>
      <c r="AE41" s="1583"/>
      <c r="AF41" s="1583"/>
      <c r="AG41" s="1608" t="s">
        <v>307</v>
      </c>
      <c r="AH41" s="1583"/>
      <c r="AI41" s="1583"/>
      <c r="AJ41" s="320" t="s">
        <v>86</v>
      </c>
      <c r="AK41" s="1610" t="s">
        <v>308</v>
      </c>
      <c r="AL41" s="1583"/>
      <c r="AM41" s="1583"/>
      <c r="AN41" s="1583"/>
      <c r="AO41" s="1583"/>
      <c r="AP41" s="1583"/>
      <c r="AQ41" s="321">
        <v>3566410138</v>
      </c>
      <c r="AR41" s="321">
        <v>3566410138</v>
      </c>
      <c r="AS41" s="1506">
        <v>0</v>
      </c>
      <c r="AT41" s="322">
        <v>0</v>
      </c>
      <c r="AU41" s="321">
        <v>3450042952</v>
      </c>
      <c r="AV41" s="321">
        <v>116367186</v>
      </c>
      <c r="AW41" s="321">
        <v>3450042952</v>
      </c>
      <c r="AX41" s="322">
        <v>0</v>
      </c>
      <c r="AY41" s="321">
        <v>3450042952</v>
      </c>
      <c r="AZ41" s="322">
        <v>0</v>
      </c>
      <c r="BA41" s="321">
        <v>3450042952</v>
      </c>
      <c r="BB41" s="322">
        <v>0</v>
      </c>
      <c r="BC41" s="321">
        <v>220484</v>
      </c>
      <c r="BE41" s="1486">
        <f t="shared" si="1"/>
        <v>0.96737133938687792</v>
      </c>
    </row>
    <row r="42" spans="1:57" ht="16.5" customHeight="1" x14ac:dyDescent="0.25">
      <c r="A42" s="1463" t="str">
        <f t="shared" si="5"/>
        <v>A-1-0-1-5-210</v>
      </c>
      <c r="B42" s="1608" t="s">
        <v>35</v>
      </c>
      <c r="C42" s="1583"/>
      <c r="D42" s="1608" t="s">
        <v>312</v>
      </c>
      <c r="E42" s="1583"/>
      <c r="F42" s="1608" t="s">
        <v>313</v>
      </c>
      <c r="G42" s="1583"/>
      <c r="H42" s="1608" t="s">
        <v>312</v>
      </c>
      <c r="I42" s="1583"/>
      <c r="J42" s="1608" t="s">
        <v>317</v>
      </c>
      <c r="K42" s="1583"/>
      <c r="L42" s="1583"/>
      <c r="M42" s="1608" t="s">
        <v>315</v>
      </c>
      <c r="N42" s="1583"/>
      <c r="O42" s="1583"/>
      <c r="P42" s="1608"/>
      <c r="Q42" s="1583"/>
      <c r="R42" s="1608"/>
      <c r="S42" s="1583"/>
      <c r="T42" s="1609" t="s">
        <v>41</v>
      </c>
      <c r="U42" s="1583"/>
      <c r="V42" s="1583"/>
      <c r="W42" s="1583"/>
      <c r="X42" s="1583"/>
      <c r="Y42" s="1583"/>
      <c r="Z42" s="1583"/>
      <c r="AA42" s="1583"/>
      <c r="AB42" s="1608" t="s">
        <v>306</v>
      </c>
      <c r="AC42" s="1583"/>
      <c r="AD42" s="1583"/>
      <c r="AE42" s="1583"/>
      <c r="AF42" s="1583"/>
      <c r="AG42" s="1608" t="s">
        <v>307</v>
      </c>
      <c r="AH42" s="1583"/>
      <c r="AI42" s="1583"/>
      <c r="AJ42" s="320" t="s">
        <v>86</v>
      </c>
      <c r="AK42" s="1610" t="s">
        <v>308</v>
      </c>
      <c r="AL42" s="1583"/>
      <c r="AM42" s="1583"/>
      <c r="AN42" s="1583"/>
      <c r="AO42" s="1583"/>
      <c r="AP42" s="1583"/>
      <c r="AQ42" s="321">
        <v>3049264140</v>
      </c>
      <c r="AR42" s="321">
        <v>3049264140</v>
      </c>
      <c r="AS42" s="1506">
        <v>0</v>
      </c>
      <c r="AT42" s="322">
        <v>0</v>
      </c>
      <c r="AU42" s="321">
        <v>2914909648</v>
      </c>
      <c r="AV42" s="321">
        <v>134354492</v>
      </c>
      <c r="AW42" s="321">
        <v>2914909648</v>
      </c>
      <c r="AX42" s="322">
        <v>0</v>
      </c>
      <c r="AY42" s="321">
        <v>2914909648</v>
      </c>
      <c r="AZ42" s="322">
        <v>0</v>
      </c>
      <c r="BA42" s="321">
        <v>2914909648</v>
      </c>
      <c r="BB42" s="322">
        <v>0</v>
      </c>
      <c r="BC42" s="322">
        <v>0</v>
      </c>
      <c r="BE42" s="1486">
        <f t="shared" si="1"/>
        <v>0.95593871641438055</v>
      </c>
    </row>
    <row r="43" spans="1:57" x14ac:dyDescent="0.25">
      <c r="A43" s="1463" t="str">
        <f t="shared" si="5"/>
        <v>A-1-0-1-5-1410</v>
      </c>
      <c r="B43" s="1608" t="s">
        <v>35</v>
      </c>
      <c r="C43" s="1583"/>
      <c r="D43" s="1608" t="s">
        <v>312</v>
      </c>
      <c r="E43" s="1583"/>
      <c r="F43" s="1608" t="s">
        <v>313</v>
      </c>
      <c r="G43" s="1583"/>
      <c r="H43" s="1608" t="s">
        <v>312</v>
      </c>
      <c r="I43" s="1583"/>
      <c r="J43" s="1608" t="s">
        <v>317</v>
      </c>
      <c r="K43" s="1583"/>
      <c r="L43" s="1583"/>
      <c r="M43" s="1608" t="s">
        <v>318</v>
      </c>
      <c r="N43" s="1583"/>
      <c r="O43" s="1583"/>
      <c r="P43" s="1608"/>
      <c r="Q43" s="1583"/>
      <c r="R43" s="1608"/>
      <c r="S43" s="1583"/>
      <c r="T43" s="1609" t="s">
        <v>42</v>
      </c>
      <c r="U43" s="1583"/>
      <c r="V43" s="1583"/>
      <c r="W43" s="1583"/>
      <c r="X43" s="1583"/>
      <c r="Y43" s="1583"/>
      <c r="Z43" s="1583"/>
      <c r="AA43" s="1583"/>
      <c r="AB43" s="1608" t="s">
        <v>306</v>
      </c>
      <c r="AC43" s="1583"/>
      <c r="AD43" s="1583"/>
      <c r="AE43" s="1583"/>
      <c r="AF43" s="1583"/>
      <c r="AG43" s="1608" t="s">
        <v>307</v>
      </c>
      <c r="AH43" s="1583"/>
      <c r="AI43" s="1583"/>
      <c r="AJ43" s="320" t="s">
        <v>86</v>
      </c>
      <c r="AK43" s="1610" t="s">
        <v>308</v>
      </c>
      <c r="AL43" s="1583"/>
      <c r="AM43" s="1583"/>
      <c r="AN43" s="1583"/>
      <c r="AO43" s="1583"/>
      <c r="AP43" s="1583"/>
      <c r="AQ43" s="321">
        <v>4286255939</v>
      </c>
      <c r="AR43" s="321">
        <v>4286255939</v>
      </c>
      <c r="AS43" s="1506">
        <v>0</v>
      </c>
      <c r="AT43" s="322">
        <v>0</v>
      </c>
      <c r="AU43" s="321">
        <v>4154363750</v>
      </c>
      <c r="AV43" s="321">
        <v>131892189</v>
      </c>
      <c r="AW43" s="321">
        <v>4154363750</v>
      </c>
      <c r="AX43" s="322">
        <v>0</v>
      </c>
      <c r="AY43" s="321">
        <v>4154363750</v>
      </c>
      <c r="AZ43" s="322">
        <v>0</v>
      </c>
      <c r="BA43" s="321">
        <v>4154363750</v>
      </c>
      <c r="BB43" s="322">
        <v>0</v>
      </c>
      <c r="BC43" s="322">
        <v>0</v>
      </c>
      <c r="BE43" s="1486">
        <f t="shared" si="1"/>
        <v>0.96922904491075001</v>
      </c>
    </row>
    <row r="44" spans="1:57" ht="16.5" customHeight="1" x14ac:dyDescent="0.25">
      <c r="A44" s="1463" t="str">
        <f t="shared" si="5"/>
        <v>A-1-0-1-5-1510</v>
      </c>
      <c r="B44" s="1608" t="s">
        <v>35</v>
      </c>
      <c r="C44" s="1583"/>
      <c r="D44" s="1608" t="s">
        <v>312</v>
      </c>
      <c r="E44" s="1583"/>
      <c r="F44" s="1608" t="s">
        <v>313</v>
      </c>
      <c r="G44" s="1583"/>
      <c r="H44" s="1608" t="s">
        <v>312</v>
      </c>
      <c r="I44" s="1583"/>
      <c r="J44" s="1608" t="s">
        <v>317</v>
      </c>
      <c r="K44" s="1583"/>
      <c r="L44" s="1583"/>
      <c r="M44" s="1608" t="s">
        <v>319</v>
      </c>
      <c r="N44" s="1583"/>
      <c r="O44" s="1583"/>
      <c r="P44" s="1608"/>
      <c r="Q44" s="1583"/>
      <c r="R44" s="1608"/>
      <c r="S44" s="1583"/>
      <c r="T44" s="1609" t="s">
        <v>43</v>
      </c>
      <c r="U44" s="1583"/>
      <c r="V44" s="1583"/>
      <c r="W44" s="1583"/>
      <c r="X44" s="1583"/>
      <c r="Y44" s="1583"/>
      <c r="Z44" s="1583"/>
      <c r="AA44" s="1583"/>
      <c r="AB44" s="1608" t="s">
        <v>306</v>
      </c>
      <c r="AC44" s="1583"/>
      <c r="AD44" s="1583"/>
      <c r="AE44" s="1583"/>
      <c r="AF44" s="1583"/>
      <c r="AG44" s="1608" t="s">
        <v>307</v>
      </c>
      <c r="AH44" s="1583"/>
      <c r="AI44" s="1583"/>
      <c r="AJ44" s="320" t="s">
        <v>86</v>
      </c>
      <c r="AK44" s="1610" t="s">
        <v>308</v>
      </c>
      <c r="AL44" s="1583"/>
      <c r="AM44" s="1583"/>
      <c r="AN44" s="1583"/>
      <c r="AO44" s="1583"/>
      <c r="AP44" s="1583"/>
      <c r="AQ44" s="321">
        <v>4573037173</v>
      </c>
      <c r="AR44" s="321">
        <v>4573037173</v>
      </c>
      <c r="AS44" s="1506">
        <v>0</v>
      </c>
      <c r="AT44" s="322">
        <v>0</v>
      </c>
      <c r="AU44" s="321">
        <v>4212534873</v>
      </c>
      <c r="AV44" s="321">
        <v>360502300</v>
      </c>
      <c r="AW44" s="321">
        <v>4212534873</v>
      </c>
      <c r="AX44" s="322">
        <v>0</v>
      </c>
      <c r="AY44" s="321">
        <v>4212534873</v>
      </c>
      <c r="AZ44" s="322">
        <v>0</v>
      </c>
      <c r="BA44" s="321">
        <v>4212534873</v>
      </c>
      <c r="BB44" s="322">
        <v>0</v>
      </c>
      <c r="BC44" s="321">
        <v>2002349</v>
      </c>
      <c r="BE44" s="1486">
        <f t="shared" si="1"/>
        <v>0.92116786145355045</v>
      </c>
    </row>
    <row r="45" spans="1:57" ht="16.5" customHeight="1" x14ac:dyDescent="0.25">
      <c r="A45" s="1463" t="str">
        <f t="shared" si="5"/>
        <v>A-1-0-1-5-1610</v>
      </c>
      <c r="B45" s="1608" t="s">
        <v>35</v>
      </c>
      <c r="C45" s="1583"/>
      <c r="D45" s="1608" t="s">
        <v>312</v>
      </c>
      <c r="E45" s="1583"/>
      <c r="F45" s="1608" t="s">
        <v>313</v>
      </c>
      <c r="G45" s="1583"/>
      <c r="H45" s="1608" t="s">
        <v>312</v>
      </c>
      <c r="I45" s="1583"/>
      <c r="J45" s="1608" t="s">
        <v>317</v>
      </c>
      <c r="K45" s="1583"/>
      <c r="L45" s="1583"/>
      <c r="M45" s="1608" t="s">
        <v>44</v>
      </c>
      <c r="N45" s="1583"/>
      <c r="O45" s="1583"/>
      <c r="P45" s="1608"/>
      <c r="Q45" s="1583"/>
      <c r="R45" s="1608"/>
      <c r="S45" s="1583"/>
      <c r="T45" s="1609" t="s">
        <v>45</v>
      </c>
      <c r="U45" s="1583"/>
      <c r="V45" s="1583"/>
      <c r="W45" s="1583"/>
      <c r="X45" s="1583"/>
      <c r="Y45" s="1583"/>
      <c r="Z45" s="1583"/>
      <c r="AA45" s="1583"/>
      <c r="AB45" s="1608" t="s">
        <v>306</v>
      </c>
      <c r="AC45" s="1583"/>
      <c r="AD45" s="1583"/>
      <c r="AE45" s="1583"/>
      <c r="AF45" s="1583"/>
      <c r="AG45" s="1608" t="s">
        <v>307</v>
      </c>
      <c r="AH45" s="1583"/>
      <c r="AI45" s="1583"/>
      <c r="AJ45" s="320" t="s">
        <v>86</v>
      </c>
      <c r="AK45" s="1610" t="s">
        <v>308</v>
      </c>
      <c r="AL45" s="1583"/>
      <c r="AM45" s="1583"/>
      <c r="AN45" s="1583"/>
      <c r="AO45" s="1583"/>
      <c r="AP45" s="1583"/>
      <c r="AQ45" s="321">
        <v>10101987628</v>
      </c>
      <c r="AR45" s="321">
        <v>10101987628</v>
      </c>
      <c r="AS45" s="1506">
        <v>0</v>
      </c>
      <c r="AT45" s="322">
        <v>0</v>
      </c>
      <c r="AU45" s="321">
        <v>9463632087</v>
      </c>
      <c r="AV45" s="321">
        <v>638355541</v>
      </c>
      <c r="AW45" s="321">
        <v>9463632087</v>
      </c>
      <c r="AX45" s="322">
        <v>0</v>
      </c>
      <c r="AY45" s="321">
        <v>9463632087</v>
      </c>
      <c r="AZ45" s="322">
        <v>0</v>
      </c>
      <c r="BA45" s="321">
        <v>9463632087</v>
      </c>
      <c r="BB45" s="322">
        <v>0</v>
      </c>
      <c r="BC45" s="322">
        <v>0</v>
      </c>
      <c r="BE45" s="1486">
        <f t="shared" si="1"/>
        <v>0.93680891676894851</v>
      </c>
    </row>
    <row r="46" spans="1:57" ht="16.5" customHeight="1" x14ac:dyDescent="0.25">
      <c r="A46" s="1463" t="str">
        <f t="shared" si="5"/>
        <v>A-1-0-1-5-2210</v>
      </c>
      <c r="B46" s="1608" t="s">
        <v>35</v>
      </c>
      <c r="C46" s="1583"/>
      <c r="D46" s="1608" t="s">
        <v>312</v>
      </c>
      <c r="E46" s="1583"/>
      <c r="F46" s="1608" t="s">
        <v>313</v>
      </c>
      <c r="G46" s="1583"/>
      <c r="H46" s="1608" t="s">
        <v>312</v>
      </c>
      <c r="I46" s="1583"/>
      <c r="J46" s="1608" t="s">
        <v>317</v>
      </c>
      <c r="K46" s="1583"/>
      <c r="L46" s="1583"/>
      <c r="M46" s="1608" t="s">
        <v>320</v>
      </c>
      <c r="N46" s="1583"/>
      <c r="O46" s="1583"/>
      <c r="P46" s="1608"/>
      <c r="Q46" s="1583"/>
      <c r="R46" s="1608"/>
      <c r="S46" s="1583"/>
      <c r="T46" s="1609" t="s">
        <v>46</v>
      </c>
      <c r="U46" s="1583"/>
      <c r="V46" s="1583"/>
      <c r="W46" s="1583"/>
      <c r="X46" s="1583"/>
      <c r="Y46" s="1583"/>
      <c r="Z46" s="1583"/>
      <c r="AA46" s="1583"/>
      <c r="AB46" s="1608" t="s">
        <v>306</v>
      </c>
      <c r="AC46" s="1583"/>
      <c r="AD46" s="1583"/>
      <c r="AE46" s="1583"/>
      <c r="AF46" s="1583"/>
      <c r="AG46" s="1608" t="s">
        <v>307</v>
      </c>
      <c r="AH46" s="1583"/>
      <c r="AI46" s="1583"/>
      <c r="AJ46" s="320" t="s">
        <v>86</v>
      </c>
      <c r="AK46" s="1610" t="s">
        <v>308</v>
      </c>
      <c r="AL46" s="1583"/>
      <c r="AM46" s="1583"/>
      <c r="AN46" s="1583"/>
      <c r="AO46" s="1583"/>
      <c r="AP46" s="1583"/>
      <c r="AQ46" s="321">
        <v>2257044982</v>
      </c>
      <c r="AR46" s="321">
        <v>2257044982</v>
      </c>
      <c r="AS46" s="1506">
        <v>0</v>
      </c>
      <c r="AT46" s="322">
        <v>0</v>
      </c>
      <c r="AU46" s="321">
        <v>2210456308</v>
      </c>
      <c r="AV46" s="321">
        <v>46588674</v>
      </c>
      <c r="AW46" s="321">
        <v>2210456308</v>
      </c>
      <c r="AX46" s="322">
        <v>0</v>
      </c>
      <c r="AY46" s="321">
        <v>2210456308</v>
      </c>
      <c r="AZ46" s="322">
        <v>0</v>
      </c>
      <c r="BA46" s="321">
        <v>2210456308</v>
      </c>
      <c r="BB46" s="322">
        <v>0</v>
      </c>
      <c r="BC46" s="321">
        <v>118001</v>
      </c>
      <c r="BE46" s="1486">
        <f t="shared" si="1"/>
        <v>0.97935855316506937</v>
      </c>
    </row>
    <row r="47" spans="1:57" ht="15" customHeight="1" x14ac:dyDescent="0.25">
      <c r="A47" s="1463" t="str">
        <f t="shared" si="5"/>
        <v>A-1-0-1-8-10</v>
      </c>
      <c r="B47" s="1608" t="s">
        <v>35</v>
      </c>
      <c r="C47" s="1583"/>
      <c r="D47" s="1608" t="s">
        <v>312</v>
      </c>
      <c r="E47" s="1583"/>
      <c r="F47" s="1608" t="s">
        <v>313</v>
      </c>
      <c r="G47" s="1583"/>
      <c r="H47" s="1608" t="s">
        <v>312</v>
      </c>
      <c r="I47" s="1583"/>
      <c r="J47" s="1608" t="s">
        <v>327</v>
      </c>
      <c r="K47" s="1583"/>
      <c r="L47" s="1583"/>
      <c r="M47" s="1608"/>
      <c r="N47" s="1583"/>
      <c r="O47" s="1583"/>
      <c r="P47" s="1608"/>
      <c r="Q47" s="1583"/>
      <c r="R47" s="1608"/>
      <c r="S47" s="1583"/>
      <c r="T47" s="1609" t="s">
        <v>809</v>
      </c>
      <c r="U47" s="1583"/>
      <c r="V47" s="1583"/>
      <c r="W47" s="1583"/>
      <c r="X47" s="1583"/>
      <c r="Y47" s="1583"/>
      <c r="Z47" s="1583"/>
      <c r="AA47" s="1583"/>
      <c r="AB47" s="1608" t="s">
        <v>306</v>
      </c>
      <c r="AC47" s="1583"/>
      <c r="AD47" s="1583"/>
      <c r="AE47" s="1583"/>
      <c r="AF47" s="1583"/>
      <c r="AG47" s="1608" t="s">
        <v>307</v>
      </c>
      <c r="AH47" s="1583"/>
      <c r="AI47" s="1583"/>
      <c r="AJ47" s="320" t="s">
        <v>86</v>
      </c>
      <c r="AK47" s="1610" t="s">
        <v>308</v>
      </c>
      <c r="AL47" s="1583"/>
      <c r="AM47" s="1583"/>
      <c r="AN47" s="1583"/>
      <c r="AO47" s="1583"/>
      <c r="AP47" s="1583"/>
      <c r="AQ47" s="322">
        <v>0</v>
      </c>
      <c r="AR47" s="322">
        <v>0</v>
      </c>
      <c r="AS47" s="1506">
        <v>0</v>
      </c>
      <c r="AT47" s="322">
        <v>0</v>
      </c>
      <c r="AU47" s="322">
        <v>0</v>
      </c>
      <c r="AV47" s="322">
        <v>0</v>
      </c>
      <c r="AW47" s="322">
        <v>0</v>
      </c>
      <c r="AX47" s="322">
        <v>0</v>
      </c>
      <c r="AY47" s="322">
        <v>0</v>
      </c>
      <c r="AZ47" s="322">
        <v>0</v>
      </c>
      <c r="BA47" s="322">
        <v>0</v>
      </c>
      <c r="BB47" s="322">
        <v>0</v>
      </c>
      <c r="BC47" s="322">
        <v>0</v>
      </c>
      <c r="BE47" s="1486" t="e">
        <f t="shared" si="1"/>
        <v>#DIV/0!</v>
      </c>
    </row>
    <row r="48" spans="1:57" ht="15" customHeight="1" x14ac:dyDescent="0.25">
      <c r="B48" s="1603" t="s">
        <v>35</v>
      </c>
      <c r="C48" s="1583"/>
      <c r="D48" s="1603" t="s">
        <v>312</v>
      </c>
      <c r="E48" s="1583"/>
      <c r="F48" s="1603" t="s">
        <v>313</v>
      </c>
      <c r="G48" s="1583"/>
      <c r="H48" s="1603" t="s">
        <v>312</v>
      </c>
      <c r="I48" s="1583"/>
      <c r="J48" s="1603" t="s">
        <v>321</v>
      </c>
      <c r="K48" s="1583"/>
      <c r="L48" s="1583"/>
      <c r="M48" s="1603"/>
      <c r="N48" s="1583"/>
      <c r="O48" s="1583"/>
      <c r="P48" s="1603"/>
      <c r="Q48" s="1583"/>
      <c r="R48" s="1603"/>
      <c r="S48" s="1583"/>
      <c r="T48" s="1605" t="s">
        <v>223</v>
      </c>
      <c r="U48" s="1583"/>
      <c r="V48" s="1583"/>
      <c r="W48" s="1583"/>
      <c r="X48" s="1583"/>
      <c r="Y48" s="1583"/>
      <c r="Z48" s="1583"/>
      <c r="AA48" s="1583"/>
      <c r="AB48" s="1603" t="s">
        <v>306</v>
      </c>
      <c r="AC48" s="1583"/>
      <c r="AD48" s="1583"/>
      <c r="AE48" s="1583"/>
      <c r="AF48" s="1583"/>
      <c r="AG48" s="1603" t="s">
        <v>307</v>
      </c>
      <c r="AH48" s="1583"/>
      <c r="AI48" s="1583"/>
      <c r="AJ48" s="317" t="s">
        <v>86</v>
      </c>
      <c r="AK48" s="1604" t="s">
        <v>308</v>
      </c>
      <c r="AL48" s="1583"/>
      <c r="AM48" s="1583"/>
      <c r="AN48" s="1583"/>
      <c r="AO48" s="1583"/>
      <c r="AP48" s="1583"/>
      <c r="AQ48" s="318">
        <v>782000000</v>
      </c>
      <c r="AR48" s="318">
        <v>782000000</v>
      </c>
      <c r="AS48" s="1505">
        <v>0</v>
      </c>
      <c r="AT48" s="319">
        <v>0</v>
      </c>
      <c r="AU48" s="318">
        <v>703384021</v>
      </c>
      <c r="AV48" s="318">
        <v>78615979</v>
      </c>
      <c r="AW48" s="318">
        <v>703384021</v>
      </c>
      <c r="AX48" s="319">
        <v>0</v>
      </c>
      <c r="AY48" s="318">
        <v>703384021</v>
      </c>
      <c r="AZ48" s="319">
        <v>0</v>
      </c>
      <c r="BA48" s="318">
        <v>703384021</v>
      </c>
      <c r="BB48" s="319">
        <v>0</v>
      </c>
      <c r="BC48" s="319">
        <v>0</v>
      </c>
      <c r="BE48" s="1485">
        <f t="shared" si="1"/>
        <v>0.899468057544757</v>
      </c>
    </row>
    <row r="49" spans="1:57" x14ac:dyDescent="0.25">
      <c r="A49" s="1463" t="str">
        <f t="shared" si="5"/>
        <v>A-1-0-1-9-110</v>
      </c>
      <c r="B49" s="1608" t="s">
        <v>35</v>
      </c>
      <c r="C49" s="1583"/>
      <c r="D49" s="1608" t="s">
        <v>312</v>
      </c>
      <c r="E49" s="1583"/>
      <c r="F49" s="1608" t="s">
        <v>313</v>
      </c>
      <c r="G49" s="1583"/>
      <c r="H49" s="1608" t="s">
        <v>312</v>
      </c>
      <c r="I49" s="1583"/>
      <c r="J49" s="1608" t="s">
        <v>321</v>
      </c>
      <c r="K49" s="1583"/>
      <c r="L49" s="1583"/>
      <c r="M49" s="1608" t="s">
        <v>312</v>
      </c>
      <c r="N49" s="1583"/>
      <c r="O49" s="1583"/>
      <c r="P49" s="1608"/>
      <c r="Q49" s="1583"/>
      <c r="R49" s="1608"/>
      <c r="S49" s="1583"/>
      <c r="T49" s="1609" t="s">
        <v>47</v>
      </c>
      <c r="U49" s="1583"/>
      <c r="V49" s="1583"/>
      <c r="W49" s="1583"/>
      <c r="X49" s="1583"/>
      <c r="Y49" s="1583"/>
      <c r="Z49" s="1583"/>
      <c r="AA49" s="1583"/>
      <c r="AB49" s="1608" t="s">
        <v>306</v>
      </c>
      <c r="AC49" s="1583"/>
      <c r="AD49" s="1583"/>
      <c r="AE49" s="1583"/>
      <c r="AF49" s="1583"/>
      <c r="AG49" s="1608" t="s">
        <v>307</v>
      </c>
      <c r="AH49" s="1583"/>
      <c r="AI49" s="1583"/>
      <c r="AJ49" s="320" t="s">
        <v>86</v>
      </c>
      <c r="AK49" s="1610" t="s">
        <v>308</v>
      </c>
      <c r="AL49" s="1583"/>
      <c r="AM49" s="1583"/>
      <c r="AN49" s="1583"/>
      <c r="AO49" s="1583"/>
      <c r="AP49" s="1583"/>
      <c r="AQ49" s="321">
        <v>370000000</v>
      </c>
      <c r="AR49" s="321">
        <v>370000000</v>
      </c>
      <c r="AS49" s="1506">
        <v>0</v>
      </c>
      <c r="AT49" s="322">
        <v>0</v>
      </c>
      <c r="AU49" s="321">
        <v>331606663</v>
      </c>
      <c r="AV49" s="321">
        <v>38393337</v>
      </c>
      <c r="AW49" s="321">
        <v>331606663</v>
      </c>
      <c r="AX49" s="322">
        <v>0</v>
      </c>
      <c r="AY49" s="321">
        <v>331606663</v>
      </c>
      <c r="AZ49" s="322">
        <v>0</v>
      </c>
      <c r="BA49" s="321">
        <v>331606663</v>
      </c>
      <c r="BB49" s="322">
        <v>0</v>
      </c>
      <c r="BC49" s="322">
        <v>0</v>
      </c>
      <c r="BE49" s="1486">
        <f t="shared" si="1"/>
        <v>0.89623422432432431</v>
      </c>
    </row>
    <row r="50" spans="1:57" x14ac:dyDescent="0.25">
      <c r="A50" s="1463" t="str">
        <f t="shared" si="5"/>
        <v>A-1-0-1-9-310</v>
      </c>
      <c r="B50" s="1608" t="s">
        <v>35</v>
      </c>
      <c r="C50" s="1583"/>
      <c r="D50" s="1608" t="s">
        <v>312</v>
      </c>
      <c r="E50" s="1583"/>
      <c r="F50" s="1608" t="s">
        <v>313</v>
      </c>
      <c r="G50" s="1583"/>
      <c r="H50" s="1608" t="s">
        <v>312</v>
      </c>
      <c r="I50" s="1583"/>
      <c r="J50" s="1608" t="s">
        <v>321</v>
      </c>
      <c r="K50" s="1583"/>
      <c r="L50" s="1583"/>
      <c r="M50" s="1608" t="s">
        <v>322</v>
      </c>
      <c r="N50" s="1583"/>
      <c r="O50" s="1583"/>
      <c r="P50" s="1608"/>
      <c r="Q50" s="1583"/>
      <c r="R50" s="1608"/>
      <c r="S50" s="1583"/>
      <c r="T50" s="1609" t="s">
        <v>48</v>
      </c>
      <c r="U50" s="1583"/>
      <c r="V50" s="1583"/>
      <c r="W50" s="1583"/>
      <c r="X50" s="1583"/>
      <c r="Y50" s="1583"/>
      <c r="Z50" s="1583"/>
      <c r="AA50" s="1583"/>
      <c r="AB50" s="1608" t="s">
        <v>306</v>
      </c>
      <c r="AC50" s="1583"/>
      <c r="AD50" s="1583"/>
      <c r="AE50" s="1583"/>
      <c r="AF50" s="1583"/>
      <c r="AG50" s="1608" t="s">
        <v>307</v>
      </c>
      <c r="AH50" s="1583"/>
      <c r="AI50" s="1583"/>
      <c r="AJ50" s="320" t="s">
        <v>86</v>
      </c>
      <c r="AK50" s="1610" t="s">
        <v>308</v>
      </c>
      <c r="AL50" s="1583"/>
      <c r="AM50" s="1583"/>
      <c r="AN50" s="1583"/>
      <c r="AO50" s="1583"/>
      <c r="AP50" s="1583"/>
      <c r="AQ50" s="321">
        <v>412000000</v>
      </c>
      <c r="AR50" s="321">
        <v>412000000</v>
      </c>
      <c r="AS50" s="1506">
        <v>0</v>
      </c>
      <c r="AT50" s="322">
        <v>0</v>
      </c>
      <c r="AU50" s="321">
        <v>371777358</v>
      </c>
      <c r="AV50" s="321">
        <v>40222642</v>
      </c>
      <c r="AW50" s="321">
        <v>371777358</v>
      </c>
      <c r="AX50" s="322">
        <v>0</v>
      </c>
      <c r="AY50" s="321">
        <v>371777358</v>
      </c>
      <c r="AZ50" s="322">
        <v>0</v>
      </c>
      <c r="BA50" s="321">
        <v>371777358</v>
      </c>
      <c r="BB50" s="322">
        <v>0</v>
      </c>
      <c r="BC50" s="322">
        <v>0</v>
      </c>
      <c r="BE50" s="1486">
        <f t="shared" si="1"/>
        <v>0.9023722281553398</v>
      </c>
    </row>
    <row r="51" spans="1:57" ht="15" customHeight="1" x14ac:dyDescent="0.25">
      <c r="A51" s="1463" t="str">
        <f t="shared" si="5"/>
        <v>A-1-0-1-10-10</v>
      </c>
      <c r="B51" s="1608" t="s">
        <v>35</v>
      </c>
      <c r="C51" s="1583"/>
      <c r="D51" s="1608" t="s">
        <v>312</v>
      </c>
      <c r="E51" s="1583"/>
      <c r="F51" s="1608" t="s">
        <v>313</v>
      </c>
      <c r="G51" s="1583"/>
      <c r="H51" s="1608" t="s">
        <v>312</v>
      </c>
      <c r="I51" s="1583"/>
      <c r="J51" s="1608" t="s">
        <v>86</v>
      </c>
      <c r="K51" s="1583"/>
      <c r="L51" s="1583"/>
      <c r="M51" s="1608"/>
      <c r="N51" s="1583"/>
      <c r="O51" s="1583"/>
      <c r="P51" s="1608"/>
      <c r="Q51" s="1583"/>
      <c r="R51" s="1608"/>
      <c r="S51" s="1583"/>
      <c r="T51" s="1609" t="s">
        <v>699</v>
      </c>
      <c r="U51" s="1583"/>
      <c r="V51" s="1583"/>
      <c r="W51" s="1583"/>
      <c r="X51" s="1583"/>
      <c r="Y51" s="1583"/>
      <c r="Z51" s="1583"/>
      <c r="AA51" s="1583"/>
      <c r="AB51" s="1608" t="s">
        <v>306</v>
      </c>
      <c r="AC51" s="1583"/>
      <c r="AD51" s="1583"/>
      <c r="AE51" s="1583"/>
      <c r="AF51" s="1583"/>
      <c r="AG51" s="1608" t="s">
        <v>307</v>
      </c>
      <c r="AH51" s="1583"/>
      <c r="AI51" s="1583"/>
      <c r="AJ51" s="320" t="s">
        <v>86</v>
      </c>
      <c r="AK51" s="1610" t="s">
        <v>308</v>
      </c>
      <c r="AL51" s="1583"/>
      <c r="AM51" s="1583"/>
      <c r="AN51" s="1583"/>
      <c r="AO51" s="1583"/>
      <c r="AP51" s="1583"/>
      <c r="AQ51" s="322">
        <v>0</v>
      </c>
      <c r="AR51" s="322">
        <v>0</v>
      </c>
      <c r="AS51" s="1506">
        <v>0</v>
      </c>
      <c r="AT51" s="322">
        <v>0</v>
      </c>
      <c r="AU51" s="322">
        <v>0</v>
      </c>
      <c r="AV51" s="322">
        <v>0</v>
      </c>
      <c r="AW51" s="322">
        <v>0</v>
      </c>
      <c r="AX51" s="322">
        <v>0</v>
      </c>
      <c r="AY51" s="322">
        <v>0</v>
      </c>
      <c r="AZ51" s="322">
        <v>0</v>
      </c>
      <c r="BA51" s="322">
        <v>0</v>
      </c>
      <c r="BB51" s="322">
        <v>0</v>
      </c>
      <c r="BC51" s="322">
        <v>0</v>
      </c>
      <c r="BE51" s="1486" t="e">
        <f t="shared" si="1"/>
        <v>#DIV/0!</v>
      </c>
    </row>
    <row r="52" spans="1:57" ht="15" customHeight="1" x14ac:dyDescent="0.25">
      <c r="B52" s="1603" t="s">
        <v>35</v>
      </c>
      <c r="C52" s="1583"/>
      <c r="D52" s="1603" t="s">
        <v>312</v>
      </c>
      <c r="E52" s="1583"/>
      <c r="F52" s="1603" t="s">
        <v>313</v>
      </c>
      <c r="G52" s="1583"/>
      <c r="H52" s="1603" t="s">
        <v>315</v>
      </c>
      <c r="I52" s="1583"/>
      <c r="J52" s="1603"/>
      <c r="K52" s="1583"/>
      <c r="L52" s="1583"/>
      <c r="M52" s="1603"/>
      <c r="N52" s="1583"/>
      <c r="O52" s="1583"/>
      <c r="P52" s="1603"/>
      <c r="Q52" s="1583"/>
      <c r="R52" s="1603"/>
      <c r="S52" s="1583"/>
      <c r="T52" s="1605" t="s">
        <v>226</v>
      </c>
      <c r="U52" s="1583"/>
      <c r="V52" s="1583"/>
      <c r="W52" s="1583"/>
      <c r="X52" s="1583"/>
      <c r="Y52" s="1583"/>
      <c r="Z52" s="1583"/>
      <c r="AA52" s="1583"/>
      <c r="AB52" s="1603" t="s">
        <v>306</v>
      </c>
      <c r="AC52" s="1583"/>
      <c r="AD52" s="1583"/>
      <c r="AE52" s="1583"/>
      <c r="AF52" s="1583"/>
      <c r="AG52" s="1603" t="s">
        <v>307</v>
      </c>
      <c r="AH52" s="1583"/>
      <c r="AI52" s="1583"/>
      <c r="AJ52" s="317" t="s">
        <v>86</v>
      </c>
      <c r="AK52" s="1604" t="s">
        <v>308</v>
      </c>
      <c r="AL52" s="1583"/>
      <c r="AM52" s="1583"/>
      <c r="AN52" s="1583"/>
      <c r="AO52" s="1583"/>
      <c r="AP52" s="1583"/>
      <c r="AQ52" s="318">
        <v>2620100000</v>
      </c>
      <c r="AR52" s="318">
        <v>2606741453</v>
      </c>
      <c r="AS52" s="1505">
        <v>13358547</v>
      </c>
      <c r="AT52" s="319">
        <v>0</v>
      </c>
      <c r="AU52" s="318">
        <v>2485306217.3400002</v>
      </c>
      <c r="AV52" s="318">
        <v>121435235.66</v>
      </c>
      <c r="AW52" s="318">
        <v>2426688793.3400002</v>
      </c>
      <c r="AX52" s="318">
        <v>58617424</v>
      </c>
      <c r="AY52" s="318">
        <v>2295600771</v>
      </c>
      <c r="AZ52" s="318">
        <v>131088022.34</v>
      </c>
      <c r="BA52" s="318">
        <v>2295600771</v>
      </c>
      <c r="BB52" s="319">
        <v>0</v>
      </c>
      <c r="BC52" s="319">
        <v>0</v>
      </c>
      <c r="BE52" s="1485">
        <f t="shared" si="1"/>
        <v>0.9485539549406512</v>
      </c>
    </row>
    <row r="53" spans="1:57" ht="16.5" customHeight="1" x14ac:dyDescent="0.25">
      <c r="A53" s="1463" t="str">
        <f>+B53&amp;"-"&amp;D53&amp;"-"&amp;F53&amp;"-"&amp;H53&amp;"-"&amp;J53&amp;M53&amp;AJ53</f>
        <v>A-1-0-2-1210</v>
      </c>
      <c r="B53" s="1608" t="s">
        <v>35</v>
      </c>
      <c r="C53" s="1583"/>
      <c r="D53" s="1608" t="s">
        <v>312</v>
      </c>
      <c r="E53" s="1583"/>
      <c r="F53" s="1608" t="s">
        <v>313</v>
      </c>
      <c r="G53" s="1583"/>
      <c r="H53" s="1608" t="s">
        <v>315</v>
      </c>
      <c r="I53" s="1583"/>
      <c r="J53" s="1608" t="s">
        <v>323</v>
      </c>
      <c r="K53" s="1583"/>
      <c r="L53" s="1583"/>
      <c r="M53" s="1608"/>
      <c r="N53" s="1583"/>
      <c r="O53" s="1583"/>
      <c r="P53" s="1608"/>
      <c r="Q53" s="1583"/>
      <c r="R53" s="1608"/>
      <c r="S53" s="1583"/>
      <c r="T53" s="1609" t="s">
        <v>49</v>
      </c>
      <c r="U53" s="1583"/>
      <c r="V53" s="1583"/>
      <c r="W53" s="1583"/>
      <c r="X53" s="1583"/>
      <c r="Y53" s="1583"/>
      <c r="Z53" s="1583"/>
      <c r="AA53" s="1583"/>
      <c r="AB53" s="1608" t="s">
        <v>306</v>
      </c>
      <c r="AC53" s="1583"/>
      <c r="AD53" s="1583"/>
      <c r="AE53" s="1583"/>
      <c r="AF53" s="1583"/>
      <c r="AG53" s="1608" t="s">
        <v>307</v>
      </c>
      <c r="AH53" s="1583"/>
      <c r="AI53" s="1583"/>
      <c r="AJ53" s="320" t="s">
        <v>86</v>
      </c>
      <c r="AK53" s="1610" t="s">
        <v>308</v>
      </c>
      <c r="AL53" s="1583"/>
      <c r="AM53" s="1583"/>
      <c r="AN53" s="1583"/>
      <c r="AO53" s="1583"/>
      <c r="AP53" s="1583"/>
      <c r="AQ53" s="321">
        <v>2620100000</v>
      </c>
      <c r="AR53" s="321">
        <v>2606741453</v>
      </c>
      <c r="AS53" s="1506">
        <v>13358547</v>
      </c>
      <c r="AT53" s="322">
        <v>0</v>
      </c>
      <c r="AU53" s="321">
        <v>2485306217.3400002</v>
      </c>
      <c r="AV53" s="321">
        <v>121435235.66</v>
      </c>
      <c r="AW53" s="321">
        <v>2426688793.3400002</v>
      </c>
      <c r="AX53" s="321">
        <v>58617424</v>
      </c>
      <c r="AY53" s="321">
        <v>2295600771</v>
      </c>
      <c r="AZ53" s="321">
        <v>131088022.34</v>
      </c>
      <c r="BA53" s="321">
        <v>2295600771</v>
      </c>
      <c r="BB53" s="322">
        <v>0</v>
      </c>
      <c r="BC53" s="322">
        <v>0</v>
      </c>
      <c r="BE53" s="1486">
        <f t="shared" si="1"/>
        <v>0.9485539549406512</v>
      </c>
    </row>
    <row r="54" spans="1:57" ht="15" customHeight="1" x14ac:dyDescent="0.25">
      <c r="B54" s="1603" t="s">
        <v>35</v>
      </c>
      <c r="C54" s="1583"/>
      <c r="D54" s="1603" t="s">
        <v>312</v>
      </c>
      <c r="E54" s="1583"/>
      <c r="F54" s="1603" t="s">
        <v>313</v>
      </c>
      <c r="G54" s="1583"/>
      <c r="H54" s="1603" t="s">
        <v>317</v>
      </c>
      <c r="I54" s="1583"/>
      <c r="J54" s="1603"/>
      <c r="K54" s="1583"/>
      <c r="L54" s="1583"/>
      <c r="M54" s="1603"/>
      <c r="N54" s="1583"/>
      <c r="O54" s="1583"/>
      <c r="P54" s="1603"/>
      <c r="Q54" s="1583"/>
      <c r="R54" s="1603"/>
      <c r="S54" s="1583"/>
      <c r="T54" s="1605" t="s">
        <v>228</v>
      </c>
      <c r="U54" s="1583"/>
      <c r="V54" s="1583"/>
      <c r="W54" s="1583"/>
      <c r="X54" s="1583"/>
      <c r="Y54" s="1583"/>
      <c r="Z54" s="1583"/>
      <c r="AA54" s="1583"/>
      <c r="AB54" s="1603" t="s">
        <v>306</v>
      </c>
      <c r="AC54" s="1583"/>
      <c r="AD54" s="1583"/>
      <c r="AE54" s="1583"/>
      <c r="AF54" s="1583"/>
      <c r="AG54" s="1603" t="s">
        <v>307</v>
      </c>
      <c r="AH54" s="1583"/>
      <c r="AI54" s="1583"/>
      <c r="AJ54" s="317" t="s">
        <v>86</v>
      </c>
      <c r="AK54" s="1604" t="s">
        <v>308</v>
      </c>
      <c r="AL54" s="1583"/>
      <c r="AM54" s="1583"/>
      <c r="AN54" s="1583"/>
      <c r="AO54" s="1583"/>
      <c r="AP54" s="1583"/>
      <c r="AQ54" s="318">
        <v>46511545217</v>
      </c>
      <c r="AR54" s="318">
        <v>46511545217</v>
      </c>
      <c r="AS54" s="1505">
        <v>0</v>
      </c>
      <c r="AT54" s="319">
        <v>0</v>
      </c>
      <c r="AU54" s="318">
        <v>44138416310</v>
      </c>
      <c r="AV54" s="318">
        <v>2373128907</v>
      </c>
      <c r="AW54" s="318">
        <v>44138416310</v>
      </c>
      <c r="AX54" s="319">
        <v>0</v>
      </c>
      <c r="AY54" s="318">
        <v>41227706302</v>
      </c>
      <c r="AZ54" s="318">
        <v>2910710008</v>
      </c>
      <c r="BA54" s="318">
        <v>41227706302</v>
      </c>
      <c r="BB54" s="319">
        <v>0</v>
      </c>
      <c r="BC54" s="318">
        <v>163525987</v>
      </c>
      <c r="BE54" s="1485">
        <f t="shared" si="1"/>
        <v>0.94897763779018418</v>
      </c>
    </row>
    <row r="55" spans="1:57" x14ac:dyDescent="0.25">
      <c r="B55" s="1603" t="s">
        <v>35</v>
      </c>
      <c r="C55" s="1583"/>
      <c r="D55" s="1603" t="s">
        <v>312</v>
      </c>
      <c r="E55" s="1583"/>
      <c r="F55" s="1603" t="s">
        <v>313</v>
      </c>
      <c r="G55" s="1583"/>
      <c r="H55" s="1603" t="s">
        <v>317</v>
      </c>
      <c r="I55" s="1583"/>
      <c r="J55" s="1603" t="s">
        <v>312</v>
      </c>
      <c r="K55" s="1583"/>
      <c r="L55" s="1583"/>
      <c r="M55" s="1603"/>
      <c r="N55" s="1583"/>
      <c r="O55" s="1583"/>
      <c r="P55" s="1603"/>
      <c r="Q55" s="1583"/>
      <c r="R55" s="1603"/>
      <c r="S55" s="1583"/>
      <c r="T55" s="1605" t="s">
        <v>230</v>
      </c>
      <c r="U55" s="1583"/>
      <c r="V55" s="1583"/>
      <c r="W55" s="1583"/>
      <c r="X55" s="1583"/>
      <c r="Y55" s="1583"/>
      <c r="Z55" s="1583"/>
      <c r="AA55" s="1583"/>
      <c r="AB55" s="1603" t="s">
        <v>306</v>
      </c>
      <c r="AC55" s="1583"/>
      <c r="AD55" s="1583"/>
      <c r="AE55" s="1583"/>
      <c r="AF55" s="1583"/>
      <c r="AG55" s="1603" t="s">
        <v>307</v>
      </c>
      <c r="AH55" s="1583"/>
      <c r="AI55" s="1583"/>
      <c r="AJ55" s="317" t="s">
        <v>86</v>
      </c>
      <c r="AK55" s="1604" t="s">
        <v>308</v>
      </c>
      <c r="AL55" s="1583"/>
      <c r="AM55" s="1583"/>
      <c r="AN55" s="1583"/>
      <c r="AO55" s="1583"/>
      <c r="AP55" s="1583"/>
      <c r="AQ55" s="318">
        <v>24694858469</v>
      </c>
      <c r="AR55" s="318">
        <v>24694858469</v>
      </c>
      <c r="AS55" s="1505">
        <v>0</v>
      </c>
      <c r="AT55" s="319">
        <v>0</v>
      </c>
      <c r="AU55" s="318">
        <v>23227002016</v>
      </c>
      <c r="AV55" s="318">
        <v>1467856453</v>
      </c>
      <c r="AW55" s="318">
        <v>23227002016</v>
      </c>
      <c r="AX55" s="319">
        <v>0</v>
      </c>
      <c r="AY55" s="318">
        <v>20316292008</v>
      </c>
      <c r="AZ55" s="318">
        <v>2910710008</v>
      </c>
      <c r="BA55" s="318">
        <v>20316292008</v>
      </c>
      <c r="BB55" s="319">
        <v>0</v>
      </c>
      <c r="BC55" s="318">
        <v>159636306</v>
      </c>
      <c r="BE55" s="1485">
        <f t="shared" si="1"/>
        <v>0.94056024030902496</v>
      </c>
    </row>
    <row r="56" spans="1:57" ht="16.5" customHeight="1" x14ac:dyDescent="0.25">
      <c r="A56" s="1463" t="str">
        <f t="shared" si="5"/>
        <v>A-1-0-5-1-110</v>
      </c>
      <c r="B56" s="1608" t="s">
        <v>35</v>
      </c>
      <c r="C56" s="1583"/>
      <c r="D56" s="1608" t="s">
        <v>312</v>
      </c>
      <c r="E56" s="1583"/>
      <c r="F56" s="1608" t="s">
        <v>313</v>
      </c>
      <c r="G56" s="1583"/>
      <c r="H56" s="1608" t="s">
        <v>317</v>
      </c>
      <c r="I56" s="1583"/>
      <c r="J56" s="1608" t="s">
        <v>312</v>
      </c>
      <c r="K56" s="1583"/>
      <c r="L56" s="1583"/>
      <c r="M56" s="1608" t="s">
        <v>312</v>
      </c>
      <c r="N56" s="1583"/>
      <c r="O56" s="1583"/>
      <c r="P56" s="1608"/>
      <c r="Q56" s="1583"/>
      <c r="R56" s="1608"/>
      <c r="S56" s="1583"/>
      <c r="T56" s="1609" t="s">
        <v>50</v>
      </c>
      <c r="U56" s="1583"/>
      <c r="V56" s="1583"/>
      <c r="W56" s="1583"/>
      <c r="X56" s="1583"/>
      <c r="Y56" s="1583"/>
      <c r="Z56" s="1583"/>
      <c r="AA56" s="1583"/>
      <c r="AB56" s="1608" t="s">
        <v>306</v>
      </c>
      <c r="AC56" s="1583"/>
      <c r="AD56" s="1583"/>
      <c r="AE56" s="1583"/>
      <c r="AF56" s="1583"/>
      <c r="AG56" s="1608" t="s">
        <v>307</v>
      </c>
      <c r="AH56" s="1583"/>
      <c r="AI56" s="1583"/>
      <c r="AJ56" s="320" t="s">
        <v>86</v>
      </c>
      <c r="AK56" s="1610" t="s">
        <v>308</v>
      </c>
      <c r="AL56" s="1583"/>
      <c r="AM56" s="1583"/>
      <c r="AN56" s="1583"/>
      <c r="AO56" s="1583"/>
      <c r="AP56" s="1583"/>
      <c r="AQ56" s="321">
        <v>4651217965</v>
      </c>
      <c r="AR56" s="321">
        <v>4651217965</v>
      </c>
      <c r="AS56" s="1506">
        <v>0</v>
      </c>
      <c r="AT56" s="322">
        <v>0</v>
      </c>
      <c r="AU56" s="321">
        <v>4476356945</v>
      </c>
      <c r="AV56" s="321">
        <v>174861020</v>
      </c>
      <c r="AW56" s="321">
        <v>4476356945</v>
      </c>
      <c r="AX56" s="322">
        <v>0</v>
      </c>
      <c r="AY56" s="321">
        <v>4476356945</v>
      </c>
      <c r="AZ56" s="322">
        <v>0</v>
      </c>
      <c r="BA56" s="321">
        <v>4476356945</v>
      </c>
      <c r="BB56" s="322">
        <v>0</v>
      </c>
      <c r="BC56" s="321">
        <v>833255</v>
      </c>
      <c r="BE56" s="1486">
        <f t="shared" si="1"/>
        <v>0.96240532666587253</v>
      </c>
    </row>
    <row r="57" spans="1:57" x14ac:dyDescent="0.25">
      <c r="A57" s="1463" t="str">
        <f t="shared" si="5"/>
        <v>A-1-0-5-1-210</v>
      </c>
      <c r="B57" s="1608" t="s">
        <v>35</v>
      </c>
      <c r="C57" s="1583"/>
      <c r="D57" s="1608" t="s">
        <v>312</v>
      </c>
      <c r="E57" s="1583"/>
      <c r="F57" s="1608" t="s">
        <v>313</v>
      </c>
      <c r="G57" s="1583"/>
      <c r="H57" s="1608" t="s">
        <v>317</v>
      </c>
      <c r="I57" s="1583"/>
      <c r="J57" s="1608" t="s">
        <v>312</v>
      </c>
      <c r="K57" s="1583"/>
      <c r="L57" s="1583"/>
      <c r="M57" s="1608" t="s">
        <v>315</v>
      </c>
      <c r="N57" s="1583"/>
      <c r="O57" s="1583"/>
      <c r="P57" s="1608"/>
      <c r="Q57" s="1583"/>
      <c r="R57" s="1608"/>
      <c r="S57" s="1583"/>
      <c r="T57" s="1609" t="s">
        <v>51</v>
      </c>
      <c r="U57" s="1583"/>
      <c r="V57" s="1583"/>
      <c r="W57" s="1583"/>
      <c r="X57" s="1583"/>
      <c r="Y57" s="1583"/>
      <c r="Z57" s="1583"/>
      <c r="AA57" s="1583"/>
      <c r="AB57" s="1608" t="s">
        <v>306</v>
      </c>
      <c r="AC57" s="1583"/>
      <c r="AD57" s="1583"/>
      <c r="AE57" s="1583"/>
      <c r="AF57" s="1583"/>
      <c r="AG57" s="1608" t="s">
        <v>307</v>
      </c>
      <c r="AH57" s="1583"/>
      <c r="AI57" s="1583"/>
      <c r="AJ57" s="320" t="s">
        <v>86</v>
      </c>
      <c r="AK57" s="1610" t="s">
        <v>308</v>
      </c>
      <c r="AL57" s="1583"/>
      <c r="AM57" s="1583"/>
      <c r="AN57" s="1583"/>
      <c r="AO57" s="1583"/>
      <c r="AP57" s="1583"/>
      <c r="AQ57" s="321">
        <v>3824691545</v>
      </c>
      <c r="AR57" s="321">
        <v>3824691545</v>
      </c>
      <c r="AS57" s="1506">
        <v>0</v>
      </c>
      <c r="AT57" s="322">
        <v>0</v>
      </c>
      <c r="AU57" s="321">
        <v>3365506771</v>
      </c>
      <c r="AV57" s="321">
        <v>459184774</v>
      </c>
      <c r="AW57" s="321">
        <v>3365506771</v>
      </c>
      <c r="AX57" s="322">
        <v>0</v>
      </c>
      <c r="AY57" s="321">
        <v>454796763</v>
      </c>
      <c r="AZ57" s="321">
        <v>2910710008</v>
      </c>
      <c r="BA57" s="321">
        <v>454796763</v>
      </c>
      <c r="BB57" s="322">
        <v>0</v>
      </c>
      <c r="BC57" s="322">
        <v>0</v>
      </c>
      <c r="BE57" s="1486">
        <f t="shared" si="1"/>
        <v>0.87994201137597883</v>
      </c>
    </row>
    <row r="58" spans="1:57" x14ac:dyDescent="0.25">
      <c r="A58" s="1463" t="str">
        <f t="shared" si="5"/>
        <v>A-1-0-5-1-310</v>
      </c>
      <c r="B58" s="1608" t="s">
        <v>35</v>
      </c>
      <c r="C58" s="1583"/>
      <c r="D58" s="1608" t="s">
        <v>312</v>
      </c>
      <c r="E58" s="1583"/>
      <c r="F58" s="1608" t="s">
        <v>313</v>
      </c>
      <c r="G58" s="1583"/>
      <c r="H58" s="1608" t="s">
        <v>317</v>
      </c>
      <c r="I58" s="1583"/>
      <c r="J58" s="1608" t="s">
        <v>312</v>
      </c>
      <c r="K58" s="1583"/>
      <c r="L58" s="1583"/>
      <c r="M58" s="1608" t="s">
        <v>322</v>
      </c>
      <c r="N58" s="1583"/>
      <c r="O58" s="1583"/>
      <c r="P58" s="1608"/>
      <c r="Q58" s="1583"/>
      <c r="R58" s="1608"/>
      <c r="S58" s="1583"/>
      <c r="T58" s="1609" t="s">
        <v>52</v>
      </c>
      <c r="U58" s="1583"/>
      <c r="V58" s="1583"/>
      <c r="W58" s="1583"/>
      <c r="X58" s="1583"/>
      <c r="Y58" s="1583"/>
      <c r="Z58" s="1583"/>
      <c r="AA58" s="1583"/>
      <c r="AB58" s="1608" t="s">
        <v>306</v>
      </c>
      <c r="AC58" s="1583"/>
      <c r="AD58" s="1583"/>
      <c r="AE58" s="1583"/>
      <c r="AF58" s="1583"/>
      <c r="AG58" s="1608" t="s">
        <v>307</v>
      </c>
      <c r="AH58" s="1583"/>
      <c r="AI58" s="1583"/>
      <c r="AJ58" s="320" t="s">
        <v>86</v>
      </c>
      <c r="AK58" s="1610" t="s">
        <v>308</v>
      </c>
      <c r="AL58" s="1583"/>
      <c r="AM58" s="1583"/>
      <c r="AN58" s="1583"/>
      <c r="AO58" s="1583"/>
      <c r="AP58" s="1583"/>
      <c r="AQ58" s="321">
        <v>5551871042</v>
      </c>
      <c r="AR58" s="321">
        <v>5551871042</v>
      </c>
      <c r="AS58" s="1506">
        <v>0</v>
      </c>
      <c r="AT58" s="322">
        <v>0</v>
      </c>
      <c r="AU58" s="321">
        <v>5315657435</v>
      </c>
      <c r="AV58" s="321">
        <v>236213607</v>
      </c>
      <c r="AW58" s="321">
        <v>5315657435</v>
      </c>
      <c r="AX58" s="322">
        <v>0</v>
      </c>
      <c r="AY58" s="321">
        <v>5315657435</v>
      </c>
      <c r="AZ58" s="322">
        <v>0</v>
      </c>
      <c r="BA58" s="321">
        <v>5315657435</v>
      </c>
      <c r="BB58" s="322">
        <v>0</v>
      </c>
      <c r="BC58" s="321">
        <v>1543441</v>
      </c>
      <c r="BE58" s="1486">
        <f t="shared" si="1"/>
        <v>0.95745333326133841</v>
      </c>
    </row>
    <row r="59" spans="1:57" ht="16.5" customHeight="1" x14ac:dyDescent="0.25">
      <c r="A59" s="1463" t="str">
        <f t="shared" si="5"/>
        <v>A-1-0-5-1-410</v>
      </c>
      <c r="B59" s="1608" t="s">
        <v>35</v>
      </c>
      <c r="C59" s="1583"/>
      <c r="D59" s="1608" t="s">
        <v>312</v>
      </c>
      <c r="E59" s="1583"/>
      <c r="F59" s="1608" t="s">
        <v>313</v>
      </c>
      <c r="G59" s="1583"/>
      <c r="H59" s="1608" t="s">
        <v>317</v>
      </c>
      <c r="I59" s="1583"/>
      <c r="J59" s="1608" t="s">
        <v>312</v>
      </c>
      <c r="K59" s="1583"/>
      <c r="L59" s="1583"/>
      <c r="M59" s="1608" t="s">
        <v>316</v>
      </c>
      <c r="N59" s="1583"/>
      <c r="O59" s="1583"/>
      <c r="P59" s="1608"/>
      <c r="Q59" s="1583"/>
      <c r="R59" s="1608"/>
      <c r="S59" s="1583"/>
      <c r="T59" s="1609" t="s">
        <v>53</v>
      </c>
      <c r="U59" s="1583"/>
      <c r="V59" s="1583"/>
      <c r="W59" s="1583"/>
      <c r="X59" s="1583"/>
      <c r="Y59" s="1583"/>
      <c r="Z59" s="1583"/>
      <c r="AA59" s="1583"/>
      <c r="AB59" s="1608" t="s">
        <v>306</v>
      </c>
      <c r="AC59" s="1583"/>
      <c r="AD59" s="1583"/>
      <c r="AE59" s="1583"/>
      <c r="AF59" s="1583"/>
      <c r="AG59" s="1608" t="s">
        <v>307</v>
      </c>
      <c r="AH59" s="1583"/>
      <c r="AI59" s="1583"/>
      <c r="AJ59" s="320" t="s">
        <v>86</v>
      </c>
      <c r="AK59" s="1610" t="s">
        <v>308</v>
      </c>
      <c r="AL59" s="1583"/>
      <c r="AM59" s="1583"/>
      <c r="AN59" s="1583"/>
      <c r="AO59" s="1583"/>
      <c r="AP59" s="1583"/>
      <c r="AQ59" s="321">
        <v>9432131228</v>
      </c>
      <c r="AR59" s="321">
        <v>9432131228</v>
      </c>
      <c r="AS59" s="1506">
        <v>0</v>
      </c>
      <c r="AT59" s="322">
        <v>0</v>
      </c>
      <c r="AU59" s="321">
        <v>8897343690</v>
      </c>
      <c r="AV59" s="321">
        <v>534787538</v>
      </c>
      <c r="AW59" s="321">
        <v>8897343690</v>
      </c>
      <c r="AX59" s="322">
        <v>0</v>
      </c>
      <c r="AY59" s="321">
        <v>8897343690</v>
      </c>
      <c r="AZ59" s="322">
        <v>0</v>
      </c>
      <c r="BA59" s="321">
        <v>8897343690</v>
      </c>
      <c r="BB59" s="322">
        <v>0</v>
      </c>
      <c r="BC59" s="321">
        <v>157259610</v>
      </c>
      <c r="BE59" s="1486">
        <f t="shared" si="1"/>
        <v>0.9433015163728381</v>
      </c>
    </row>
    <row r="60" spans="1:57" x14ac:dyDescent="0.25">
      <c r="A60" s="1463" t="str">
        <f t="shared" si="5"/>
        <v>A-1-0-5-1-510</v>
      </c>
      <c r="B60" s="1608" t="s">
        <v>35</v>
      </c>
      <c r="C60" s="1583"/>
      <c r="D60" s="1608" t="s">
        <v>312</v>
      </c>
      <c r="E60" s="1583"/>
      <c r="F60" s="1608" t="s">
        <v>313</v>
      </c>
      <c r="G60" s="1583"/>
      <c r="H60" s="1608" t="s">
        <v>317</v>
      </c>
      <c r="I60" s="1583"/>
      <c r="J60" s="1608" t="s">
        <v>312</v>
      </c>
      <c r="K60" s="1583"/>
      <c r="L60" s="1583"/>
      <c r="M60" s="1608" t="s">
        <v>317</v>
      </c>
      <c r="N60" s="1583"/>
      <c r="O60" s="1583"/>
      <c r="P60" s="1608"/>
      <c r="Q60" s="1583"/>
      <c r="R60" s="1608"/>
      <c r="S60" s="1583"/>
      <c r="T60" s="1609" t="s">
        <v>54</v>
      </c>
      <c r="U60" s="1583"/>
      <c r="V60" s="1583"/>
      <c r="W60" s="1583"/>
      <c r="X60" s="1583"/>
      <c r="Y60" s="1583"/>
      <c r="Z60" s="1583"/>
      <c r="AA60" s="1583"/>
      <c r="AB60" s="1608" t="s">
        <v>306</v>
      </c>
      <c r="AC60" s="1583"/>
      <c r="AD60" s="1583"/>
      <c r="AE60" s="1583"/>
      <c r="AF60" s="1583"/>
      <c r="AG60" s="1608" t="s">
        <v>307</v>
      </c>
      <c r="AH60" s="1583"/>
      <c r="AI60" s="1583"/>
      <c r="AJ60" s="320" t="s">
        <v>86</v>
      </c>
      <c r="AK60" s="1610" t="s">
        <v>308</v>
      </c>
      <c r="AL60" s="1583"/>
      <c r="AM60" s="1583"/>
      <c r="AN60" s="1583"/>
      <c r="AO60" s="1583"/>
      <c r="AP60" s="1583"/>
      <c r="AQ60" s="321">
        <v>1234946689</v>
      </c>
      <c r="AR60" s="321">
        <v>1234946689</v>
      </c>
      <c r="AS60" s="1506">
        <v>0</v>
      </c>
      <c r="AT60" s="322">
        <v>0</v>
      </c>
      <c r="AU60" s="321">
        <v>1172137175</v>
      </c>
      <c r="AV60" s="321">
        <v>62809514</v>
      </c>
      <c r="AW60" s="321">
        <v>1172137175</v>
      </c>
      <c r="AX60" s="322">
        <v>0</v>
      </c>
      <c r="AY60" s="321">
        <v>1172137175</v>
      </c>
      <c r="AZ60" s="322">
        <v>0</v>
      </c>
      <c r="BA60" s="321">
        <v>1172137175</v>
      </c>
      <c r="BB60" s="322">
        <v>0</v>
      </c>
      <c r="BC60" s="322">
        <v>0</v>
      </c>
      <c r="BE60" s="1486">
        <f t="shared" si="1"/>
        <v>0.94913989845921198</v>
      </c>
    </row>
    <row r="61" spans="1:57" ht="15" customHeight="1" x14ac:dyDescent="0.25">
      <c r="B61" s="1603" t="s">
        <v>35</v>
      </c>
      <c r="C61" s="1583"/>
      <c r="D61" s="1603" t="s">
        <v>312</v>
      </c>
      <c r="E61" s="1583"/>
      <c r="F61" s="1603" t="s">
        <v>313</v>
      </c>
      <c r="G61" s="1583"/>
      <c r="H61" s="1603" t="s">
        <v>317</v>
      </c>
      <c r="I61" s="1583"/>
      <c r="J61" s="1603" t="s">
        <v>315</v>
      </c>
      <c r="K61" s="1583"/>
      <c r="L61" s="1583"/>
      <c r="M61" s="1603"/>
      <c r="N61" s="1583"/>
      <c r="O61" s="1583"/>
      <c r="P61" s="1603"/>
      <c r="Q61" s="1583"/>
      <c r="R61" s="1603"/>
      <c r="S61" s="1583"/>
      <c r="T61" s="1605" t="s">
        <v>324</v>
      </c>
      <c r="U61" s="1583"/>
      <c r="V61" s="1583"/>
      <c r="W61" s="1583"/>
      <c r="X61" s="1583"/>
      <c r="Y61" s="1583"/>
      <c r="Z61" s="1583"/>
      <c r="AA61" s="1583"/>
      <c r="AB61" s="1603" t="s">
        <v>306</v>
      </c>
      <c r="AC61" s="1583"/>
      <c r="AD61" s="1583"/>
      <c r="AE61" s="1583"/>
      <c r="AF61" s="1583"/>
      <c r="AG61" s="1603" t="s">
        <v>307</v>
      </c>
      <c r="AH61" s="1583"/>
      <c r="AI61" s="1583"/>
      <c r="AJ61" s="317" t="s">
        <v>86</v>
      </c>
      <c r="AK61" s="1604" t="s">
        <v>308</v>
      </c>
      <c r="AL61" s="1583"/>
      <c r="AM61" s="1583"/>
      <c r="AN61" s="1583"/>
      <c r="AO61" s="1583"/>
      <c r="AP61" s="1583"/>
      <c r="AQ61" s="318">
        <v>15574261648</v>
      </c>
      <c r="AR61" s="318">
        <v>15574261648</v>
      </c>
      <c r="AS61" s="1505">
        <v>0</v>
      </c>
      <c r="AT61" s="319">
        <v>0</v>
      </c>
      <c r="AU61" s="318">
        <v>15143419794</v>
      </c>
      <c r="AV61" s="318">
        <v>430841854</v>
      </c>
      <c r="AW61" s="318">
        <v>15143419794</v>
      </c>
      <c r="AX61" s="319">
        <v>0</v>
      </c>
      <c r="AY61" s="318">
        <v>15143419794</v>
      </c>
      <c r="AZ61" s="319">
        <v>0</v>
      </c>
      <c r="BA61" s="318">
        <v>15143419794</v>
      </c>
      <c r="BB61" s="319">
        <v>0</v>
      </c>
      <c r="BC61" s="318">
        <v>3889681</v>
      </c>
      <c r="BE61" s="1485">
        <f t="shared" si="1"/>
        <v>0.97233629023721146</v>
      </c>
    </row>
    <row r="62" spans="1:57" x14ac:dyDescent="0.25">
      <c r="A62" s="1463" t="str">
        <f t="shared" si="5"/>
        <v>A-1-0-5-2-110</v>
      </c>
      <c r="B62" s="1608" t="s">
        <v>35</v>
      </c>
      <c r="C62" s="1583"/>
      <c r="D62" s="1608" t="s">
        <v>312</v>
      </c>
      <c r="E62" s="1583"/>
      <c r="F62" s="1608" t="s">
        <v>313</v>
      </c>
      <c r="G62" s="1583"/>
      <c r="H62" s="1608" t="s">
        <v>317</v>
      </c>
      <c r="I62" s="1583"/>
      <c r="J62" s="1608" t="s">
        <v>315</v>
      </c>
      <c r="K62" s="1583"/>
      <c r="L62" s="1583"/>
      <c r="M62" s="1608" t="s">
        <v>312</v>
      </c>
      <c r="N62" s="1583"/>
      <c r="O62" s="1583"/>
      <c r="P62" s="1608"/>
      <c r="Q62" s="1583"/>
      <c r="R62" s="1608"/>
      <c r="S62" s="1583"/>
      <c r="T62" s="1609" t="s">
        <v>55</v>
      </c>
      <c r="U62" s="1583"/>
      <c r="V62" s="1583"/>
      <c r="W62" s="1583"/>
      <c r="X62" s="1583"/>
      <c r="Y62" s="1583"/>
      <c r="Z62" s="1583"/>
      <c r="AA62" s="1583"/>
      <c r="AB62" s="1608" t="s">
        <v>306</v>
      </c>
      <c r="AC62" s="1583"/>
      <c r="AD62" s="1583"/>
      <c r="AE62" s="1583"/>
      <c r="AF62" s="1583"/>
      <c r="AG62" s="1608" t="s">
        <v>307</v>
      </c>
      <c r="AH62" s="1583"/>
      <c r="AI62" s="1583"/>
      <c r="AJ62" s="320" t="s">
        <v>86</v>
      </c>
      <c r="AK62" s="1610" t="s">
        <v>308</v>
      </c>
      <c r="AL62" s="1583"/>
      <c r="AM62" s="1583"/>
      <c r="AN62" s="1583"/>
      <c r="AO62" s="1583"/>
      <c r="AP62" s="1583"/>
      <c r="AQ62" s="321">
        <v>159144700</v>
      </c>
      <c r="AR62" s="321">
        <v>159144700</v>
      </c>
      <c r="AS62" s="1506">
        <v>0</v>
      </c>
      <c r="AT62" s="322">
        <v>0</v>
      </c>
      <c r="AU62" s="321">
        <v>136085500</v>
      </c>
      <c r="AV62" s="321">
        <v>23059200</v>
      </c>
      <c r="AW62" s="321">
        <v>136085500</v>
      </c>
      <c r="AX62" s="322">
        <v>0</v>
      </c>
      <c r="AY62" s="321">
        <v>136085500</v>
      </c>
      <c r="AZ62" s="322">
        <v>0</v>
      </c>
      <c r="BA62" s="321">
        <v>136085500</v>
      </c>
      <c r="BB62" s="322">
        <v>0</v>
      </c>
      <c r="BC62" s="322">
        <v>0</v>
      </c>
      <c r="BE62" s="1486">
        <f t="shared" si="1"/>
        <v>0.85510544806078992</v>
      </c>
    </row>
    <row r="63" spans="1:57" ht="16.5" customHeight="1" x14ac:dyDescent="0.25">
      <c r="A63" s="1463" t="str">
        <f t="shared" si="5"/>
        <v>A-1-0-5-2-210</v>
      </c>
      <c r="B63" s="1608" t="s">
        <v>35</v>
      </c>
      <c r="C63" s="1583"/>
      <c r="D63" s="1608" t="s">
        <v>312</v>
      </c>
      <c r="E63" s="1583"/>
      <c r="F63" s="1608" t="s">
        <v>313</v>
      </c>
      <c r="G63" s="1583"/>
      <c r="H63" s="1608" t="s">
        <v>317</v>
      </c>
      <c r="I63" s="1583"/>
      <c r="J63" s="1608" t="s">
        <v>315</v>
      </c>
      <c r="K63" s="1583"/>
      <c r="L63" s="1583"/>
      <c r="M63" s="1608" t="s">
        <v>315</v>
      </c>
      <c r="N63" s="1583"/>
      <c r="O63" s="1583"/>
      <c r="P63" s="1608"/>
      <c r="Q63" s="1583"/>
      <c r="R63" s="1608"/>
      <c r="S63" s="1583"/>
      <c r="T63" s="1609" t="s">
        <v>56</v>
      </c>
      <c r="U63" s="1583"/>
      <c r="V63" s="1583"/>
      <c r="W63" s="1583"/>
      <c r="X63" s="1583"/>
      <c r="Y63" s="1583"/>
      <c r="Z63" s="1583"/>
      <c r="AA63" s="1583"/>
      <c r="AB63" s="1608" t="s">
        <v>306</v>
      </c>
      <c r="AC63" s="1583"/>
      <c r="AD63" s="1583"/>
      <c r="AE63" s="1583"/>
      <c r="AF63" s="1583"/>
      <c r="AG63" s="1608" t="s">
        <v>307</v>
      </c>
      <c r="AH63" s="1583"/>
      <c r="AI63" s="1583"/>
      <c r="AJ63" s="320" t="s">
        <v>86</v>
      </c>
      <c r="AK63" s="1610" t="s">
        <v>308</v>
      </c>
      <c r="AL63" s="1583"/>
      <c r="AM63" s="1583"/>
      <c r="AN63" s="1583"/>
      <c r="AO63" s="1583"/>
      <c r="AP63" s="1583"/>
      <c r="AQ63" s="321">
        <v>7442403045</v>
      </c>
      <c r="AR63" s="321">
        <v>7442403045</v>
      </c>
      <c r="AS63" s="1506">
        <v>0</v>
      </c>
      <c r="AT63" s="322">
        <v>0</v>
      </c>
      <c r="AU63" s="321">
        <v>7352964438</v>
      </c>
      <c r="AV63" s="321">
        <v>89438607</v>
      </c>
      <c r="AW63" s="321">
        <v>7352964438</v>
      </c>
      <c r="AX63" s="322">
        <v>0</v>
      </c>
      <c r="AY63" s="321">
        <v>7352964438</v>
      </c>
      <c r="AZ63" s="322">
        <v>0</v>
      </c>
      <c r="BA63" s="321">
        <v>7352964438</v>
      </c>
      <c r="BB63" s="322">
        <v>0</v>
      </c>
      <c r="BC63" s="322">
        <v>0</v>
      </c>
      <c r="BE63" s="1486">
        <f t="shared" si="1"/>
        <v>0.98798256336572809</v>
      </c>
    </row>
    <row r="64" spans="1:57" ht="16.5" customHeight="1" x14ac:dyDescent="0.25">
      <c r="A64" s="1463" t="str">
        <f t="shared" si="5"/>
        <v>A-1-0-5-2-310</v>
      </c>
      <c r="B64" s="1608" t="s">
        <v>35</v>
      </c>
      <c r="C64" s="1583"/>
      <c r="D64" s="1608" t="s">
        <v>312</v>
      </c>
      <c r="E64" s="1583"/>
      <c r="F64" s="1608" t="s">
        <v>313</v>
      </c>
      <c r="G64" s="1583"/>
      <c r="H64" s="1608" t="s">
        <v>317</v>
      </c>
      <c r="I64" s="1583"/>
      <c r="J64" s="1608" t="s">
        <v>315</v>
      </c>
      <c r="K64" s="1583"/>
      <c r="L64" s="1583"/>
      <c r="M64" s="1608" t="s">
        <v>322</v>
      </c>
      <c r="N64" s="1583"/>
      <c r="O64" s="1583"/>
      <c r="P64" s="1608"/>
      <c r="Q64" s="1583"/>
      <c r="R64" s="1608"/>
      <c r="S64" s="1583"/>
      <c r="T64" s="1609" t="s">
        <v>57</v>
      </c>
      <c r="U64" s="1583"/>
      <c r="V64" s="1583"/>
      <c r="W64" s="1583"/>
      <c r="X64" s="1583"/>
      <c r="Y64" s="1583"/>
      <c r="Z64" s="1583"/>
      <c r="AA64" s="1583"/>
      <c r="AB64" s="1608" t="s">
        <v>306</v>
      </c>
      <c r="AC64" s="1583"/>
      <c r="AD64" s="1583"/>
      <c r="AE64" s="1583"/>
      <c r="AF64" s="1583"/>
      <c r="AG64" s="1608" t="s">
        <v>307</v>
      </c>
      <c r="AH64" s="1583"/>
      <c r="AI64" s="1583"/>
      <c r="AJ64" s="320" t="s">
        <v>86</v>
      </c>
      <c r="AK64" s="1610" t="s">
        <v>308</v>
      </c>
      <c r="AL64" s="1583"/>
      <c r="AM64" s="1583"/>
      <c r="AN64" s="1583"/>
      <c r="AO64" s="1583"/>
      <c r="AP64" s="1583"/>
      <c r="AQ64" s="321">
        <v>7862566613</v>
      </c>
      <c r="AR64" s="321">
        <v>7862566613</v>
      </c>
      <c r="AS64" s="1506">
        <v>0</v>
      </c>
      <c r="AT64" s="322">
        <v>0</v>
      </c>
      <c r="AU64" s="321">
        <v>7584063342</v>
      </c>
      <c r="AV64" s="321">
        <v>278503271</v>
      </c>
      <c r="AW64" s="321">
        <v>7584063342</v>
      </c>
      <c r="AX64" s="322">
        <v>0</v>
      </c>
      <c r="AY64" s="321">
        <v>7584063342</v>
      </c>
      <c r="AZ64" s="322">
        <v>0</v>
      </c>
      <c r="BA64" s="321">
        <v>7584063342</v>
      </c>
      <c r="BB64" s="322">
        <v>0</v>
      </c>
      <c r="BC64" s="321">
        <v>3889681</v>
      </c>
      <c r="BE64" s="1486">
        <f t="shared" si="1"/>
        <v>0.96457858041679145</v>
      </c>
    </row>
    <row r="65" spans="1:57" ht="15" customHeight="1" x14ac:dyDescent="0.25">
      <c r="A65" s="1463" t="str">
        <f t="shared" si="5"/>
        <v>A-1-0-5-2-610</v>
      </c>
      <c r="B65" s="1608" t="s">
        <v>35</v>
      </c>
      <c r="C65" s="1583"/>
      <c r="D65" s="1608" t="s">
        <v>312</v>
      </c>
      <c r="E65" s="1583"/>
      <c r="F65" s="1608" t="s">
        <v>313</v>
      </c>
      <c r="G65" s="1583"/>
      <c r="H65" s="1608" t="s">
        <v>317</v>
      </c>
      <c r="I65" s="1583"/>
      <c r="J65" s="1608" t="s">
        <v>315</v>
      </c>
      <c r="K65" s="1583"/>
      <c r="L65" s="1583"/>
      <c r="M65" s="1608" t="s">
        <v>325</v>
      </c>
      <c r="N65" s="1583"/>
      <c r="O65" s="1583"/>
      <c r="P65" s="1608"/>
      <c r="Q65" s="1583"/>
      <c r="R65" s="1608"/>
      <c r="S65" s="1583"/>
      <c r="T65" s="1609" t="s">
        <v>58</v>
      </c>
      <c r="U65" s="1583"/>
      <c r="V65" s="1583"/>
      <c r="W65" s="1583"/>
      <c r="X65" s="1583"/>
      <c r="Y65" s="1583"/>
      <c r="Z65" s="1583"/>
      <c r="AA65" s="1583"/>
      <c r="AB65" s="1608" t="s">
        <v>306</v>
      </c>
      <c r="AC65" s="1583"/>
      <c r="AD65" s="1583"/>
      <c r="AE65" s="1583"/>
      <c r="AF65" s="1583"/>
      <c r="AG65" s="1608" t="s">
        <v>307</v>
      </c>
      <c r="AH65" s="1583"/>
      <c r="AI65" s="1583"/>
      <c r="AJ65" s="320" t="s">
        <v>86</v>
      </c>
      <c r="AK65" s="1610" t="s">
        <v>308</v>
      </c>
      <c r="AL65" s="1583"/>
      <c r="AM65" s="1583"/>
      <c r="AN65" s="1583"/>
      <c r="AO65" s="1583"/>
      <c r="AP65" s="1583"/>
      <c r="AQ65" s="321">
        <v>110147290</v>
      </c>
      <c r="AR65" s="321">
        <v>110147290</v>
      </c>
      <c r="AS65" s="1506">
        <v>0</v>
      </c>
      <c r="AT65" s="322">
        <v>0</v>
      </c>
      <c r="AU65" s="321">
        <v>70306514</v>
      </c>
      <c r="AV65" s="321">
        <v>39840776</v>
      </c>
      <c r="AW65" s="321">
        <v>70306514</v>
      </c>
      <c r="AX65" s="322">
        <v>0</v>
      </c>
      <c r="AY65" s="321">
        <v>70306514</v>
      </c>
      <c r="AZ65" s="322">
        <v>0</v>
      </c>
      <c r="BA65" s="321">
        <v>70306514</v>
      </c>
      <c r="BB65" s="322">
        <v>0</v>
      </c>
      <c r="BC65" s="322">
        <v>0</v>
      </c>
      <c r="BE65" s="1486">
        <f t="shared" si="1"/>
        <v>0.63829544966562501</v>
      </c>
    </row>
    <row r="66" spans="1:57" ht="16.5" customHeight="1" x14ac:dyDescent="0.25">
      <c r="A66" s="1463" t="str">
        <f>+B66&amp;"-"&amp;D66&amp;"-"&amp;F66&amp;"-"&amp;H66&amp;"-"&amp;J66&amp;M66&amp;AJ66</f>
        <v>A-1-0-5-610</v>
      </c>
      <c r="B66" s="1608" t="s">
        <v>35</v>
      </c>
      <c r="C66" s="1583"/>
      <c r="D66" s="1608" t="s">
        <v>312</v>
      </c>
      <c r="E66" s="1583"/>
      <c r="F66" s="1608" t="s">
        <v>313</v>
      </c>
      <c r="G66" s="1583"/>
      <c r="H66" s="1608" t="s">
        <v>317</v>
      </c>
      <c r="I66" s="1583"/>
      <c r="J66" s="1608" t="s">
        <v>325</v>
      </c>
      <c r="K66" s="1583"/>
      <c r="L66" s="1583"/>
      <c r="M66" s="1608"/>
      <c r="N66" s="1583"/>
      <c r="O66" s="1583"/>
      <c r="P66" s="1608"/>
      <c r="Q66" s="1583"/>
      <c r="R66" s="1608"/>
      <c r="S66" s="1583"/>
      <c r="T66" s="1609" t="s">
        <v>59</v>
      </c>
      <c r="U66" s="1583"/>
      <c r="V66" s="1583"/>
      <c r="W66" s="1583"/>
      <c r="X66" s="1583"/>
      <c r="Y66" s="1583"/>
      <c r="Z66" s="1583"/>
      <c r="AA66" s="1583"/>
      <c r="AB66" s="1608" t="s">
        <v>306</v>
      </c>
      <c r="AC66" s="1583"/>
      <c r="AD66" s="1583"/>
      <c r="AE66" s="1583"/>
      <c r="AF66" s="1583"/>
      <c r="AG66" s="1608" t="s">
        <v>307</v>
      </c>
      <c r="AH66" s="1583"/>
      <c r="AI66" s="1583"/>
      <c r="AJ66" s="320" t="s">
        <v>86</v>
      </c>
      <c r="AK66" s="1610" t="s">
        <v>308</v>
      </c>
      <c r="AL66" s="1583"/>
      <c r="AM66" s="1583"/>
      <c r="AN66" s="1583"/>
      <c r="AO66" s="1583"/>
      <c r="AP66" s="1583"/>
      <c r="AQ66" s="321">
        <v>3721591300</v>
      </c>
      <c r="AR66" s="321">
        <v>3721591300</v>
      </c>
      <c r="AS66" s="1506">
        <v>0</v>
      </c>
      <c r="AT66" s="322">
        <v>0</v>
      </c>
      <c r="AU66" s="321">
        <v>3459292800</v>
      </c>
      <c r="AV66" s="321">
        <v>262298500</v>
      </c>
      <c r="AW66" s="321">
        <v>3459292800</v>
      </c>
      <c r="AX66" s="322">
        <v>0</v>
      </c>
      <c r="AY66" s="321">
        <v>3459292800</v>
      </c>
      <c r="AZ66" s="322">
        <v>0</v>
      </c>
      <c r="BA66" s="321">
        <v>3459292800</v>
      </c>
      <c r="BB66" s="322">
        <v>0</v>
      </c>
      <c r="BC66" s="322">
        <v>0</v>
      </c>
      <c r="BE66" s="1486">
        <f t="shared" si="1"/>
        <v>0.92951979976952337</v>
      </c>
    </row>
    <row r="67" spans="1:57" x14ac:dyDescent="0.25">
      <c r="A67" s="1463" t="str">
        <f t="shared" ref="A67:A69" si="6">+B67&amp;"-"&amp;D67&amp;"-"&amp;F67&amp;"-"&amp;H67&amp;"-"&amp;J67&amp;M67&amp;AJ67</f>
        <v>A-1-0-5-710</v>
      </c>
      <c r="B67" s="1608" t="s">
        <v>35</v>
      </c>
      <c r="C67" s="1583"/>
      <c r="D67" s="1608" t="s">
        <v>312</v>
      </c>
      <c r="E67" s="1583"/>
      <c r="F67" s="1608" t="s">
        <v>313</v>
      </c>
      <c r="G67" s="1583"/>
      <c r="H67" s="1608" t="s">
        <v>317</v>
      </c>
      <c r="I67" s="1583"/>
      <c r="J67" s="1608" t="s">
        <v>326</v>
      </c>
      <c r="K67" s="1583"/>
      <c r="L67" s="1583"/>
      <c r="M67" s="1608"/>
      <c r="N67" s="1583"/>
      <c r="O67" s="1583"/>
      <c r="P67" s="1608"/>
      <c r="Q67" s="1583"/>
      <c r="R67" s="1608"/>
      <c r="S67" s="1583"/>
      <c r="T67" s="1609" t="s">
        <v>60</v>
      </c>
      <c r="U67" s="1583"/>
      <c r="V67" s="1583"/>
      <c r="W67" s="1583"/>
      <c r="X67" s="1583"/>
      <c r="Y67" s="1583"/>
      <c r="Z67" s="1583"/>
      <c r="AA67" s="1583"/>
      <c r="AB67" s="1608" t="s">
        <v>306</v>
      </c>
      <c r="AC67" s="1583"/>
      <c r="AD67" s="1583"/>
      <c r="AE67" s="1583"/>
      <c r="AF67" s="1583"/>
      <c r="AG67" s="1608" t="s">
        <v>307</v>
      </c>
      <c r="AH67" s="1583"/>
      <c r="AI67" s="1583"/>
      <c r="AJ67" s="320" t="s">
        <v>86</v>
      </c>
      <c r="AK67" s="1610" t="s">
        <v>308</v>
      </c>
      <c r="AL67" s="1583"/>
      <c r="AM67" s="1583"/>
      <c r="AN67" s="1583"/>
      <c r="AO67" s="1583"/>
      <c r="AP67" s="1583"/>
      <c r="AQ67" s="321">
        <v>640219400</v>
      </c>
      <c r="AR67" s="321">
        <v>640219400</v>
      </c>
      <c r="AS67" s="1506">
        <v>0</v>
      </c>
      <c r="AT67" s="322">
        <v>0</v>
      </c>
      <c r="AU67" s="321">
        <v>577437300</v>
      </c>
      <c r="AV67" s="321">
        <v>62782100</v>
      </c>
      <c r="AW67" s="321">
        <v>577437300</v>
      </c>
      <c r="AX67" s="322">
        <v>0</v>
      </c>
      <c r="AY67" s="321">
        <v>577437300</v>
      </c>
      <c r="AZ67" s="322">
        <v>0</v>
      </c>
      <c r="BA67" s="321">
        <v>577437300</v>
      </c>
      <c r="BB67" s="322">
        <v>0</v>
      </c>
      <c r="BC67" s="322">
        <v>0</v>
      </c>
      <c r="BE67" s="1486">
        <f t="shared" si="1"/>
        <v>0.90193658611407279</v>
      </c>
    </row>
    <row r="68" spans="1:57" x14ac:dyDescent="0.25">
      <c r="A68" s="1463" t="str">
        <f t="shared" si="6"/>
        <v>A-1-0-5-810</v>
      </c>
      <c r="B68" s="1608" t="s">
        <v>35</v>
      </c>
      <c r="C68" s="1583"/>
      <c r="D68" s="1608" t="s">
        <v>312</v>
      </c>
      <c r="E68" s="1583"/>
      <c r="F68" s="1608" t="s">
        <v>313</v>
      </c>
      <c r="G68" s="1583"/>
      <c r="H68" s="1608" t="s">
        <v>317</v>
      </c>
      <c r="I68" s="1583"/>
      <c r="J68" s="1608" t="s">
        <v>327</v>
      </c>
      <c r="K68" s="1583"/>
      <c r="L68" s="1583"/>
      <c r="M68" s="1608"/>
      <c r="N68" s="1583"/>
      <c r="O68" s="1583"/>
      <c r="P68" s="1608"/>
      <c r="Q68" s="1583"/>
      <c r="R68" s="1608"/>
      <c r="S68" s="1583"/>
      <c r="T68" s="1609" t="s">
        <v>61</v>
      </c>
      <c r="U68" s="1583"/>
      <c r="V68" s="1583"/>
      <c r="W68" s="1583"/>
      <c r="X68" s="1583"/>
      <c r="Y68" s="1583"/>
      <c r="Z68" s="1583"/>
      <c r="AA68" s="1583"/>
      <c r="AB68" s="1608" t="s">
        <v>306</v>
      </c>
      <c r="AC68" s="1583"/>
      <c r="AD68" s="1583"/>
      <c r="AE68" s="1583"/>
      <c r="AF68" s="1583"/>
      <c r="AG68" s="1608" t="s">
        <v>307</v>
      </c>
      <c r="AH68" s="1583"/>
      <c r="AI68" s="1583"/>
      <c r="AJ68" s="320" t="s">
        <v>86</v>
      </c>
      <c r="AK68" s="1610" t="s">
        <v>308</v>
      </c>
      <c r="AL68" s="1583"/>
      <c r="AM68" s="1583"/>
      <c r="AN68" s="1583"/>
      <c r="AO68" s="1583"/>
      <c r="AP68" s="1583"/>
      <c r="AQ68" s="321">
        <v>640219400</v>
      </c>
      <c r="AR68" s="321">
        <v>640219400</v>
      </c>
      <c r="AS68" s="1506">
        <v>0</v>
      </c>
      <c r="AT68" s="322">
        <v>0</v>
      </c>
      <c r="AU68" s="321">
        <v>577437300</v>
      </c>
      <c r="AV68" s="321">
        <v>62782100</v>
      </c>
      <c r="AW68" s="321">
        <v>577437300</v>
      </c>
      <c r="AX68" s="322">
        <v>0</v>
      </c>
      <c r="AY68" s="321">
        <v>577437300</v>
      </c>
      <c r="AZ68" s="322">
        <v>0</v>
      </c>
      <c r="BA68" s="321">
        <v>577437300</v>
      </c>
      <c r="BB68" s="322">
        <v>0</v>
      </c>
      <c r="BC68" s="322">
        <v>0</v>
      </c>
      <c r="BE68" s="1486">
        <f t="shared" si="1"/>
        <v>0.90193658611407279</v>
      </c>
    </row>
    <row r="69" spans="1:57" x14ac:dyDescent="0.25">
      <c r="A69" s="1463" t="str">
        <f t="shared" si="6"/>
        <v>A-1-0-5-910</v>
      </c>
      <c r="B69" s="1608" t="s">
        <v>35</v>
      </c>
      <c r="C69" s="1583"/>
      <c r="D69" s="1608" t="s">
        <v>312</v>
      </c>
      <c r="E69" s="1583"/>
      <c r="F69" s="1608" t="s">
        <v>313</v>
      </c>
      <c r="G69" s="1583"/>
      <c r="H69" s="1608" t="s">
        <v>317</v>
      </c>
      <c r="I69" s="1583"/>
      <c r="J69" s="1608" t="s">
        <v>321</v>
      </c>
      <c r="K69" s="1583"/>
      <c r="L69" s="1583"/>
      <c r="M69" s="1608"/>
      <c r="N69" s="1583"/>
      <c r="O69" s="1583"/>
      <c r="P69" s="1608"/>
      <c r="Q69" s="1583"/>
      <c r="R69" s="1608"/>
      <c r="S69" s="1583"/>
      <c r="T69" s="1609" t="s">
        <v>62</v>
      </c>
      <c r="U69" s="1583"/>
      <c r="V69" s="1583"/>
      <c r="W69" s="1583"/>
      <c r="X69" s="1583"/>
      <c r="Y69" s="1583"/>
      <c r="Z69" s="1583"/>
      <c r="AA69" s="1583"/>
      <c r="AB69" s="1608" t="s">
        <v>306</v>
      </c>
      <c r="AC69" s="1583"/>
      <c r="AD69" s="1583"/>
      <c r="AE69" s="1583"/>
      <c r="AF69" s="1583"/>
      <c r="AG69" s="1608" t="s">
        <v>307</v>
      </c>
      <c r="AH69" s="1583"/>
      <c r="AI69" s="1583"/>
      <c r="AJ69" s="320" t="s">
        <v>86</v>
      </c>
      <c r="AK69" s="1610" t="s">
        <v>308</v>
      </c>
      <c r="AL69" s="1583"/>
      <c r="AM69" s="1583"/>
      <c r="AN69" s="1583"/>
      <c r="AO69" s="1583"/>
      <c r="AP69" s="1583"/>
      <c r="AQ69" s="321">
        <v>1240395000</v>
      </c>
      <c r="AR69" s="321">
        <v>1240395000</v>
      </c>
      <c r="AS69" s="1506">
        <v>0</v>
      </c>
      <c r="AT69" s="322">
        <v>0</v>
      </c>
      <c r="AU69" s="321">
        <v>1153827100</v>
      </c>
      <c r="AV69" s="321">
        <v>86567900</v>
      </c>
      <c r="AW69" s="321">
        <v>1153827100</v>
      </c>
      <c r="AX69" s="322">
        <v>0</v>
      </c>
      <c r="AY69" s="321">
        <v>1153827100</v>
      </c>
      <c r="AZ69" s="322">
        <v>0</v>
      </c>
      <c r="BA69" s="321">
        <v>1153827100</v>
      </c>
      <c r="BB69" s="322">
        <v>0</v>
      </c>
      <c r="BC69" s="322">
        <v>0</v>
      </c>
      <c r="BE69" s="1486">
        <f t="shared" si="1"/>
        <v>0.93020940909952077</v>
      </c>
    </row>
    <row r="70" spans="1:57" s="1468" customFormat="1" x14ac:dyDescent="0.25">
      <c r="A70" s="1463"/>
      <c r="B70" s="1619" t="s">
        <v>35</v>
      </c>
      <c r="C70" s="1620"/>
      <c r="D70" s="1619" t="s">
        <v>315</v>
      </c>
      <c r="E70" s="1620"/>
      <c r="F70" s="1619"/>
      <c r="G70" s="1620"/>
      <c r="H70" s="1619"/>
      <c r="I70" s="1620"/>
      <c r="J70" s="1619"/>
      <c r="K70" s="1620"/>
      <c r="L70" s="1620"/>
      <c r="M70" s="1619"/>
      <c r="N70" s="1620"/>
      <c r="O70" s="1620"/>
      <c r="P70" s="1619"/>
      <c r="Q70" s="1620"/>
      <c r="R70" s="1619"/>
      <c r="S70" s="1620"/>
      <c r="T70" s="1621" t="s">
        <v>25</v>
      </c>
      <c r="U70" s="1620"/>
      <c r="V70" s="1620"/>
      <c r="W70" s="1620"/>
      <c r="X70" s="1620"/>
      <c r="Y70" s="1620"/>
      <c r="Z70" s="1620"/>
      <c r="AA70" s="1620"/>
      <c r="AB70" s="1619" t="s">
        <v>306</v>
      </c>
      <c r="AC70" s="1620"/>
      <c r="AD70" s="1620"/>
      <c r="AE70" s="1620"/>
      <c r="AF70" s="1620"/>
      <c r="AG70" s="1619" t="s">
        <v>307</v>
      </c>
      <c r="AH70" s="1620"/>
      <c r="AI70" s="1620"/>
      <c r="AJ70" s="479" t="s">
        <v>86</v>
      </c>
      <c r="AK70" s="1622" t="s">
        <v>308</v>
      </c>
      <c r="AL70" s="1620"/>
      <c r="AM70" s="1620"/>
      <c r="AN70" s="1620"/>
      <c r="AO70" s="1620"/>
      <c r="AP70" s="1620"/>
      <c r="AQ70" s="478">
        <v>14148996043</v>
      </c>
      <c r="AR70" s="478">
        <v>14011652804.040001</v>
      </c>
      <c r="AS70" s="1501">
        <v>137343238.96000001</v>
      </c>
      <c r="AT70" s="477">
        <v>0</v>
      </c>
      <c r="AU70" s="478">
        <v>13687963960.709999</v>
      </c>
      <c r="AV70" s="478">
        <v>323688843.32999998</v>
      </c>
      <c r="AW70" s="478">
        <v>12733315843.450001</v>
      </c>
      <c r="AX70" s="478">
        <v>954648117.25999999</v>
      </c>
      <c r="AY70" s="478">
        <v>10701266411.389999</v>
      </c>
      <c r="AZ70" s="478">
        <v>2032049432.0599999</v>
      </c>
      <c r="BA70" s="478">
        <v>10701266411.389999</v>
      </c>
      <c r="BB70" s="477">
        <v>0</v>
      </c>
      <c r="BC70" s="478">
        <v>21970125</v>
      </c>
      <c r="BE70" s="1478">
        <f t="shared" si="1"/>
        <v>0.96741591552581641</v>
      </c>
    </row>
    <row r="71" spans="1:57" s="1468" customFormat="1" x14ac:dyDescent="0.25">
      <c r="A71" s="1463"/>
      <c r="B71" s="1619" t="s">
        <v>35</v>
      </c>
      <c r="C71" s="1620"/>
      <c r="D71" s="1619" t="s">
        <v>315</v>
      </c>
      <c r="E71" s="1620"/>
      <c r="F71" s="1619"/>
      <c r="G71" s="1620"/>
      <c r="H71" s="1619"/>
      <c r="I71" s="1620"/>
      <c r="J71" s="1619"/>
      <c r="K71" s="1620"/>
      <c r="L71" s="1620"/>
      <c r="M71" s="1619"/>
      <c r="N71" s="1620"/>
      <c r="O71" s="1620"/>
      <c r="P71" s="1619"/>
      <c r="Q71" s="1620"/>
      <c r="R71" s="1619"/>
      <c r="S71" s="1620"/>
      <c r="T71" s="1621" t="s">
        <v>25</v>
      </c>
      <c r="U71" s="1620"/>
      <c r="V71" s="1620"/>
      <c r="W71" s="1620"/>
      <c r="X71" s="1620"/>
      <c r="Y71" s="1620"/>
      <c r="Z71" s="1620"/>
      <c r="AA71" s="1620"/>
      <c r="AB71" s="1619" t="s">
        <v>306</v>
      </c>
      <c r="AC71" s="1620"/>
      <c r="AD71" s="1620"/>
      <c r="AE71" s="1620"/>
      <c r="AF71" s="1620"/>
      <c r="AG71" s="1619" t="s">
        <v>307</v>
      </c>
      <c r="AH71" s="1620"/>
      <c r="AI71" s="1620"/>
      <c r="AJ71" s="479" t="s">
        <v>336</v>
      </c>
      <c r="AK71" s="1622" t="s">
        <v>354</v>
      </c>
      <c r="AL71" s="1620"/>
      <c r="AM71" s="1620"/>
      <c r="AN71" s="1620"/>
      <c r="AO71" s="1620"/>
      <c r="AP71" s="1620"/>
      <c r="AQ71" s="478">
        <v>3909093318</v>
      </c>
      <c r="AR71" s="478">
        <v>3893810754.9299998</v>
      </c>
      <c r="AS71" s="1501">
        <v>15282563.07</v>
      </c>
      <c r="AT71" s="477">
        <v>0</v>
      </c>
      <c r="AU71" s="478">
        <v>3496311024.96</v>
      </c>
      <c r="AV71" s="478">
        <v>397499729.97000003</v>
      </c>
      <c r="AW71" s="478">
        <v>2002656385.96</v>
      </c>
      <c r="AX71" s="478">
        <v>1493654639</v>
      </c>
      <c r="AY71" s="478">
        <v>1382266505.9200001</v>
      </c>
      <c r="AZ71" s="478">
        <v>620389880.03999996</v>
      </c>
      <c r="BA71" s="478">
        <v>1382266505.9200001</v>
      </c>
      <c r="BB71" s="477">
        <v>0</v>
      </c>
      <c r="BC71" s="478">
        <v>1153530</v>
      </c>
      <c r="BE71" s="1478">
        <f t="shared" si="1"/>
        <v>0.89440459475876855</v>
      </c>
    </row>
    <row r="72" spans="1:57" ht="15" customHeight="1" x14ac:dyDescent="0.25">
      <c r="B72" s="1603" t="s">
        <v>35</v>
      </c>
      <c r="C72" s="1583"/>
      <c r="D72" s="1603" t="s">
        <v>315</v>
      </c>
      <c r="E72" s="1583"/>
      <c r="F72" s="1603" t="s">
        <v>313</v>
      </c>
      <c r="G72" s="1583"/>
      <c r="H72" s="1603"/>
      <c r="I72" s="1583"/>
      <c r="J72" s="1603"/>
      <c r="K72" s="1583"/>
      <c r="L72" s="1583"/>
      <c r="M72" s="1603"/>
      <c r="N72" s="1583"/>
      <c r="O72" s="1583"/>
      <c r="P72" s="1603"/>
      <c r="Q72" s="1583"/>
      <c r="R72" s="1603"/>
      <c r="S72" s="1583"/>
      <c r="T72" s="1605" t="s">
        <v>25</v>
      </c>
      <c r="U72" s="1583"/>
      <c r="V72" s="1583"/>
      <c r="W72" s="1583"/>
      <c r="X72" s="1583"/>
      <c r="Y72" s="1583"/>
      <c r="Z72" s="1583"/>
      <c r="AA72" s="1583"/>
      <c r="AB72" s="1603" t="s">
        <v>306</v>
      </c>
      <c r="AC72" s="1583"/>
      <c r="AD72" s="1583"/>
      <c r="AE72" s="1583"/>
      <c r="AF72" s="1583"/>
      <c r="AG72" s="1603" t="s">
        <v>307</v>
      </c>
      <c r="AH72" s="1583"/>
      <c r="AI72" s="1583"/>
      <c r="AJ72" s="317" t="s">
        <v>86</v>
      </c>
      <c r="AK72" s="1604" t="s">
        <v>308</v>
      </c>
      <c r="AL72" s="1583"/>
      <c r="AM72" s="1583"/>
      <c r="AN72" s="1583"/>
      <c r="AO72" s="1583"/>
      <c r="AP72" s="1583"/>
      <c r="AQ72" s="318">
        <v>14148996043</v>
      </c>
      <c r="AR72" s="318">
        <v>14011652804.040001</v>
      </c>
      <c r="AS72" s="1505">
        <v>137343238.96000001</v>
      </c>
      <c r="AT72" s="319">
        <v>0</v>
      </c>
      <c r="AU72" s="318">
        <v>13687963960.709999</v>
      </c>
      <c r="AV72" s="318">
        <v>323688843.32999998</v>
      </c>
      <c r="AW72" s="318">
        <v>12733315843.450001</v>
      </c>
      <c r="AX72" s="318">
        <v>954648117.25999999</v>
      </c>
      <c r="AY72" s="318">
        <v>10701266411.389999</v>
      </c>
      <c r="AZ72" s="318">
        <v>2032049432.0599999</v>
      </c>
      <c r="BA72" s="318">
        <v>10701266411.389999</v>
      </c>
      <c r="BB72" s="319">
        <v>0</v>
      </c>
      <c r="BC72" s="318">
        <v>21970125</v>
      </c>
      <c r="BE72" s="1485">
        <f t="shared" si="1"/>
        <v>0.96741591552581641</v>
      </c>
    </row>
    <row r="73" spans="1:57" ht="15" customHeight="1" x14ac:dyDescent="0.25">
      <c r="B73" s="1603" t="s">
        <v>35</v>
      </c>
      <c r="C73" s="1583"/>
      <c r="D73" s="1603" t="s">
        <v>315</v>
      </c>
      <c r="E73" s="1583"/>
      <c r="F73" s="1603" t="s">
        <v>313</v>
      </c>
      <c r="G73" s="1583"/>
      <c r="H73" s="1603"/>
      <c r="I73" s="1583"/>
      <c r="J73" s="1603"/>
      <c r="K73" s="1583"/>
      <c r="L73" s="1583"/>
      <c r="M73" s="1603"/>
      <c r="N73" s="1583"/>
      <c r="O73" s="1583"/>
      <c r="P73" s="1603"/>
      <c r="Q73" s="1583"/>
      <c r="R73" s="1603"/>
      <c r="S73" s="1583"/>
      <c r="T73" s="1605" t="s">
        <v>25</v>
      </c>
      <c r="U73" s="1583"/>
      <c r="V73" s="1583"/>
      <c r="W73" s="1583"/>
      <c r="X73" s="1583"/>
      <c r="Y73" s="1583"/>
      <c r="Z73" s="1583"/>
      <c r="AA73" s="1583"/>
      <c r="AB73" s="1603" t="s">
        <v>306</v>
      </c>
      <c r="AC73" s="1583"/>
      <c r="AD73" s="1583"/>
      <c r="AE73" s="1583"/>
      <c r="AF73" s="1583"/>
      <c r="AG73" s="1603" t="s">
        <v>307</v>
      </c>
      <c r="AH73" s="1583"/>
      <c r="AI73" s="1583"/>
      <c r="AJ73" s="317" t="s">
        <v>336</v>
      </c>
      <c r="AK73" s="1604" t="s">
        <v>354</v>
      </c>
      <c r="AL73" s="1583"/>
      <c r="AM73" s="1583"/>
      <c r="AN73" s="1583"/>
      <c r="AO73" s="1583"/>
      <c r="AP73" s="1583"/>
      <c r="AQ73" s="318">
        <v>3909093318</v>
      </c>
      <c r="AR73" s="318">
        <v>3893810754.9299998</v>
      </c>
      <c r="AS73" s="1505">
        <v>15282563.07</v>
      </c>
      <c r="AT73" s="319">
        <v>0</v>
      </c>
      <c r="AU73" s="318">
        <v>3496311024.96</v>
      </c>
      <c r="AV73" s="318">
        <v>397499729.97000003</v>
      </c>
      <c r="AW73" s="318">
        <v>2002656385.96</v>
      </c>
      <c r="AX73" s="318">
        <v>1493654639</v>
      </c>
      <c r="AY73" s="318">
        <v>1382266505.9200001</v>
      </c>
      <c r="AZ73" s="318">
        <v>620389880.03999996</v>
      </c>
      <c r="BA73" s="318">
        <v>1382266505.9200001</v>
      </c>
      <c r="BB73" s="319">
        <v>0</v>
      </c>
      <c r="BC73" s="318">
        <v>1153530</v>
      </c>
      <c r="BE73" s="1485">
        <f t="shared" si="1"/>
        <v>0.89440459475876855</v>
      </c>
    </row>
    <row r="74" spans="1:57" ht="15" customHeight="1" x14ac:dyDescent="0.25">
      <c r="B74" s="1603" t="s">
        <v>35</v>
      </c>
      <c r="C74" s="1583"/>
      <c r="D74" s="1603" t="s">
        <v>315</v>
      </c>
      <c r="E74" s="1583"/>
      <c r="F74" s="1603" t="s">
        <v>313</v>
      </c>
      <c r="G74" s="1583"/>
      <c r="H74" s="1603" t="s">
        <v>322</v>
      </c>
      <c r="I74" s="1583"/>
      <c r="J74" s="1603"/>
      <c r="K74" s="1583"/>
      <c r="L74" s="1583"/>
      <c r="M74" s="1603"/>
      <c r="N74" s="1583"/>
      <c r="O74" s="1583"/>
      <c r="P74" s="1603"/>
      <c r="Q74" s="1583"/>
      <c r="R74" s="1603"/>
      <c r="S74" s="1583"/>
      <c r="T74" s="1605" t="s">
        <v>234</v>
      </c>
      <c r="U74" s="1583"/>
      <c r="V74" s="1583"/>
      <c r="W74" s="1583"/>
      <c r="X74" s="1583"/>
      <c r="Y74" s="1583"/>
      <c r="Z74" s="1583"/>
      <c r="AA74" s="1583"/>
      <c r="AB74" s="1603" t="s">
        <v>306</v>
      </c>
      <c r="AC74" s="1583"/>
      <c r="AD74" s="1583"/>
      <c r="AE74" s="1583"/>
      <c r="AF74" s="1583"/>
      <c r="AG74" s="1603" t="s">
        <v>307</v>
      </c>
      <c r="AH74" s="1583"/>
      <c r="AI74" s="1583"/>
      <c r="AJ74" s="317" t="s">
        <v>86</v>
      </c>
      <c r="AK74" s="1604" t="s">
        <v>308</v>
      </c>
      <c r="AL74" s="1583"/>
      <c r="AM74" s="1583"/>
      <c r="AN74" s="1583"/>
      <c r="AO74" s="1583"/>
      <c r="AP74" s="1583"/>
      <c r="AQ74" s="318">
        <v>318905192</v>
      </c>
      <c r="AR74" s="318">
        <v>314146763</v>
      </c>
      <c r="AS74" s="1505">
        <v>4758429</v>
      </c>
      <c r="AT74" s="319">
        <v>0</v>
      </c>
      <c r="AU74" s="318">
        <v>314146763</v>
      </c>
      <c r="AV74" s="319">
        <v>0</v>
      </c>
      <c r="AW74" s="318">
        <v>314146763</v>
      </c>
      <c r="AX74" s="319">
        <v>0</v>
      </c>
      <c r="AY74" s="318">
        <v>314146763</v>
      </c>
      <c r="AZ74" s="319">
        <v>0</v>
      </c>
      <c r="BA74" s="318">
        <v>314146763</v>
      </c>
      <c r="BB74" s="319">
        <v>0</v>
      </c>
      <c r="BC74" s="319">
        <v>0</v>
      </c>
      <c r="BE74" s="1485">
        <f t="shared" si="1"/>
        <v>0.98507886005192413</v>
      </c>
    </row>
    <row r="75" spans="1:57" ht="15" customHeight="1" x14ac:dyDescent="0.25">
      <c r="B75" s="1603" t="s">
        <v>35</v>
      </c>
      <c r="C75" s="1583"/>
      <c r="D75" s="1603" t="s">
        <v>315</v>
      </c>
      <c r="E75" s="1583"/>
      <c r="F75" s="1603" t="s">
        <v>313</v>
      </c>
      <c r="G75" s="1583"/>
      <c r="H75" s="1603" t="s">
        <v>322</v>
      </c>
      <c r="I75" s="1583"/>
      <c r="J75" s="1603" t="s">
        <v>328</v>
      </c>
      <c r="K75" s="1583"/>
      <c r="L75" s="1583"/>
      <c r="M75" s="1603"/>
      <c r="N75" s="1583"/>
      <c r="O75" s="1583"/>
      <c r="P75" s="1603"/>
      <c r="Q75" s="1583"/>
      <c r="R75" s="1603"/>
      <c r="S75" s="1583"/>
      <c r="T75" s="1605" t="s">
        <v>241</v>
      </c>
      <c r="U75" s="1583"/>
      <c r="V75" s="1583"/>
      <c r="W75" s="1583"/>
      <c r="X75" s="1583"/>
      <c r="Y75" s="1583"/>
      <c r="Z75" s="1583"/>
      <c r="AA75" s="1583"/>
      <c r="AB75" s="1603" t="s">
        <v>306</v>
      </c>
      <c r="AC75" s="1583"/>
      <c r="AD75" s="1583"/>
      <c r="AE75" s="1583"/>
      <c r="AF75" s="1583"/>
      <c r="AG75" s="1603" t="s">
        <v>307</v>
      </c>
      <c r="AH75" s="1583"/>
      <c r="AI75" s="1583"/>
      <c r="AJ75" s="317" t="s">
        <v>86</v>
      </c>
      <c r="AK75" s="1604" t="s">
        <v>308</v>
      </c>
      <c r="AL75" s="1583"/>
      <c r="AM75" s="1583"/>
      <c r="AN75" s="1583"/>
      <c r="AO75" s="1583"/>
      <c r="AP75" s="1583"/>
      <c r="AQ75" s="318">
        <v>316905192</v>
      </c>
      <c r="AR75" s="318">
        <v>314146763</v>
      </c>
      <c r="AS75" s="1505">
        <v>2758429</v>
      </c>
      <c r="AT75" s="319">
        <v>0</v>
      </c>
      <c r="AU75" s="318">
        <v>314146763</v>
      </c>
      <c r="AV75" s="319">
        <v>0</v>
      </c>
      <c r="AW75" s="318">
        <v>314146763</v>
      </c>
      <c r="AX75" s="319">
        <v>0</v>
      </c>
      <c r="AY75" s="318">
        <v>314146763</v>
      </c>
      <c r="AZ75" s="319">
        <v>0</v>
      </c>
      <c r="BA75" s="318">
        <v>314146763</v>
      </c>
      <c r="BB75" s="319">
        <v>0</v>
      </c>
      <c r="BC75" s="319">
        <v>0</v>
      </c>
      <c r="BE75" s="1485">
        <f t="shared" si="1"/>
        <v>0.99129572796648913</v>
      </c>
    </row>
    <row r="76" spans="1:57" ht="15" customHeight="1" x14ac:dyDescent="0.25">
      <c r="A76" s="1463" t="str">
        <f t="shared" si="5"/>
        <v>A-2-0-3-50-210</v>
      </c>
      <c r="B76" s="1608" t="s">
        <v>35</v>
      </c>
      <c r="C76" s="1583"/>
      <c r="D76" s="1608" t="s">
        <v>315</v>
      </c>
      <c r="E76" s="1583"/>
      <c r="F76" s="1608" t="s">
        <v>313</v>
      </c>
      <c r="G76" s="1583"/>
      <c r="H76" s="1608" t="s">
        <v>322</v>
      </c>
      <c r="I76" s="1583"/>
      <c r="J76" s="1608" t="s">
        <v>328</v>
      </c>
      <c r="K76" s="1583"/>
      <c r="L76" s="1583"/>
      <c r="M76" s="1608" t="s">
        <v>315</v>
      </c>
      <c r="N76" s="1583"/>
      <c r="O76" s="1583"/>
      <c r="P76" s="1608"/>
      <c r="Q76" s="1583"/>
      <c r="R76" s="1608"/>
      <c r="S76" s="1583"/>
      <c r="T76" s="1609" t="s">
        <v>63</v>
      </c>
      <c r="U76" s="1583"/>
      <c r="V76" s="1583"/>
      <c r="W76" s="1583"/>
      <c r="X76" s="1583"/>
      <c r="Y76" s="1583"/>
      <c r="Z76" s="1583"/>
      <c r="AA76" s="1583"/>
      <c r="AB76" s="1608" t="s">
        <v>306</v>
      </c>
      <c r="AC76" s="1583"/>
      <c r="AD76" s="1583"/>
      <c r="AE76" s="1583"/>
      <c r="AF76" s="1583"/>
      <c r="AG76" s="1608" t="s">
        <v>307</v>
      </c>
      <c r="AH76" s="1583"/>
      <c r="AI76" s="1583"/>
      <c r="AJ76" s="320" t="s">
        <v>86</v>
      </c>
      <c r="AK76" s="1610" t="s">
        <v>308</v>
      </c>
      <c r="AL76" s="1583"/>
      <c r="AM76" s="1583"/>
      <c r="AN76" s="1583"/>
      <c r="AO76" s="1583"/>
      <c r="AP76" s="1583"/>
      <c r="AQ76" s="321">
        <v>6376304</v>
      </c>
      <c r="AR76" s="321">
        <v>6217875</v>
      </c>
      <c r="AS76" s="1506">
        <v>158429</v>
      </c>
      <c r="AT76" s="322">
        <v>0</v>
      </c>
      <c r="AU76" s="321">
        <v>6217875</v>
      </c>
      <c r="AV76" s="322">
        <v>0</v>
      </c>
      <c r="AW76" s="321">
        <v>6217875</v>
      </c>
      <c r="AX76" s="322">
        <v>0</v>
      </c>
      <c r="AY76" s="321">
        <v>6217875</v>
      </c>
      <c r="AZ76" s="322">
        <v>0</v>
      </c>
      <c r="BA76" s="321">
        <v>6217875</v>
      </c>
      <c r="BB76" s="322">
        <v>0</v>
      </c>
      <c r="BC76" s="322">
        <v>0</v>
      </c>
      <c r="BE76" s="1486">
        <f t="shared" si="1"/>
        <v>0.97515347448929657</v>
      </c>
    </row>
    <row r="77" spans="1:57" x14ac:dyDescent="0.25">
      <c r="A77" s="1463" t="str">
        <f t="shared" si="5"/>
        <v>A-2-0-3-50-310</v>
      </c>
      <c r="B77" s="1608" t="s">
        <v>35</v>
      </c>
      <c r="C77" s="1583"/>
      <c r="D77" s="1608" t="s">
        <v>315</v>
      </c>
      <c r="E77" s="1583"/>
      <c r="F77" s="1608" t="s">
        <v>313</v>
      </c>
      <c r="G77" s="1583"/>
      <c r="H77" s="1608" t="s">
        <v>322</v>
      </c>
      <c r="I77" s="1583"/>
      <c r="J77" s="1608" t="s">
        <v>328</v>
      </c>
      <c r="K77" s="1583"/>
      <c r="L77" s="1583"/>
      <c r="M77" s="1608" t="s">
        <v>322</v>
      </c>
      <c r="N77" s="1583"/>
      <c r="O77" s="1583"/>
      <c r="P77" s="1608"/>
      <c r="Q77" s="1583"/>
      <c r="R77" s="1608"/>
      <c r="S77" s="1583"/>
      <c r="T77" s="1609" t="s">
        <v>64</v>
      </c>
      <c r="U77" s="1583"/>
      <c r="V77" s="1583"/>
      <c r="W77" s="1583"/>
      <c r="X77" s="1583"/>
      <c r="Y77" s="1583"/>
      <c r="Z77" s="1583"/>
      <c r="AA77" s="1583"/>
      <c r="AB77" s="1608" t="s">
        <v>306</v>
      </c>
      <c r="AC77" s="1583"/>
      <c r="AD77" s="1583"/>
      <c r="AE77" s="1583"/>
      <c r="AF77" s="1583"/>
      <c r="AG77" s="1608" t="s">
        <v>307</v>
      </c>
      <c r="AH77" s="1583"/>
      <c r="AI77" s="1583"/>
      <c r="AJ77" s="320" t="s">
        <v>86</v>
      </c>
      <c r="AK77" s="1610" t="s">
        <v>308</v>
      </c>
      <c r="AL77" s="1583"/>
      <c r="AM77" s="1583"/>
      <c r="AN77" s="1583"/>
      <c r="AO77" s="1583"/>
      <c r="AP77" s="1583"/>
      <c r="AQ77" s="321">
        <v>307443688</v>
      </c>
      <c r="AR77" s="321">
        <v>307443688</v>
      </c>
      <c r="AS77" s="1506">
        <v>0</v>
      </c>
      <c r="AT77" s="322">
        <v>0</v>
      </c>
      <c r="AU77" s="321">
        <v>307443688</v>
      </c>
      <c r="AV77" s="322">
        <v>0</v>
      </c>
      <c r="AW77" s="321">
        <v>307443688</v>
      </c>
      <c r="AX77" s="322">
        <v>0</v>
      </c>
      <c r="AY77" s="321">
        <v>307443688</v>
      </c>
      <c r="AZ77" s="322">
        <v>0</v>
      </c>
      <c r="BA77" s="321">
        <v>307443688</v>
      </c>
      <c r="BB77" s="322">
        <v>0</v>
      </c>
      <c r="BC77" s="322">
        <v>0</v>
      </c>
      <c r="BE77" s="1486">
        <f t="shared" si="1"/>
        <v>1</v>
      </c>
    </row>
    <row r="78" spans="1:57" ht="15" customHeight="1" x14ac:dyDescent="0.25">
      <c r="A78" s="1463" t="str">
        <f t="shared" si="5"/>
        <v>A-2-0-3-50-1610</v>
      </c>
      <c r="B78" s="1608" t="s">
        <v>35</v>
      </c>
      <c r="C78" s="1583"/>
      <c r="D78" s="1608" t="s">
        <v>315</v>
      </c>
      <c r="E78" s="1583"/>
      <c r="F78" s="1608" t="s">
        <v>313</v>
      </c>
      <c r="G78" s="1583"/>
      <c r="H78" s="1608" t="s">
        <v>322</v>
      </c>
      <c r="I78" s="1583"/>
      <c r="J78" s="1608" t="s">
        <v>328</v>
      </c>
      <c r="K78" s="1583"/>
      <c r="L78" s="1583"/>
      <c r="M78" s="1608" t="s">
        <v>44</v>
      </c>
      <c r="N78" s="1583"/>
      <c r="O78" s="1583"/>
      <c r="P78" s="1608"/>
      <c r="Q78" s="1583"/>
      <c r="R78" s="1608"/>
      <c r="S78" s="1583"/>
      <c r="T78" s="1609" t="s">
        <v>65</v>
      </c>
      <c r="U78" s="1583"/>
      <c r="V78" s="1583"/>
      <c r="W78" s="1583"/>
      <c r="X78" s="1583"/>
      <c r="Y78" s="1583"/>
      <c r="Z78" s="1583"/>
      <c r="AA78" s="1583"/>
      <c r="AB78" s="1608" t="s">
        <v>306</v>
      </c>
      <c r="AC78" s="1583"/>
      <c r="AD78" s="1583"/>
      <c r="AE78" s="1583"/>
      <c r="AF78" s="1583"/>
      <c r="AG78" s="1608" t="s">
        <v>307</v>
      </c>
      <c r="AH78" s="1583"/>
      <c r="AI78" s="1583"/>
      <c r="AJ78" s="320" t="s">
        <v>86</v>
      </c>
      <c r="AK78" s="1610" t="s">
        <v>308</v>
      </c>
      <c r="AL78" s="1583"/>
      <c r="AM78" s="1583"/>
      <c r="AN78" s="1583"/>
      <c r="AO78" s="1583"/>
      <c r="AP78" s="1583"/>
      <c r="AQ78" s="321">
        <v>2485200</v>
      </c>
      <c r="AR78" s="321">
        <v>485200</v>
      </c>
      <c r="AS78" s="1506">
        <v>2000000</v>
      </c>
      <c r="AT78" s="322">
        <v>0</v>
      </c>
      <c r="AU78" s="321">
        <v>485200</v>
      </c>
      <c r="AV78" s="322">
        <v>0</v>
      </c>
      <c r="AW78" s="321">
        <v>485200</v>
      </c>
      <c r="AX78" s="322">
        <v>0</v>
      </c>
      <c r="AY78" s="321">
        <v>485200</v>
      </c>
      <c r="AZ78" s="322">
        <v>0</v>
      </c>
      <c r="BA78" s="321">
        <v>485200</v>
      </c>
      <c r="BB78" s="322">
        <v>0</v>
      </c>
      <c r="BC78" s="322">
        <v>0</v>
      </c>
      <c r="BE78" s="1486">
        <f t="shared" si="1"/>
        <v>0.19523579591179785</v>
      </c>
    </row>
    <row r="79" spans="1:57" ht="15" customHeight="1" x14ac:dyDescent="0.25">
      <c r="A79" s="1463" t="str">
        <f t="shared" si="5"/>
        <v>A-2-0-3-50-9010</v>
      </c>
      <c r="B79" s="1608" t="s">
        <v>35</v>
      </c>
      <c r="C79" s="1583"/>
      <c r="D79" s="1608" t="s">
        <v>315</v>
      </c>
      <c r="E79" s="1583"/>
      <c r="F79" s="1608" t="s">
        <v>313</v>
      </c>
      <c r="G79" s="1583"/>
      <c r="H79" s="1608" t="s">
        <v>322</v>
      </c>
      <c r="I79" s="1583"/>
      <c r="J79" s="1608" t="s">
        <v>328</v>
      </c>
      <c r="K79" s="1583"/>
      <c r="L79" s="1583"/>
      <c r="M79" s="1608" t="s">
        <v>329</v>
      </c>
      <c r="N79" s="1583"/>
      <c r="O79" s="1583"/>
      <c r="P79" s="1608"/>
      <c r="Q79" s="1583"/>
      <c r="R79" s="1608"/>
      <c r="S79" s="1583"/>
      <c r="T79" s="1609" t="s">
        <v>66</v>
      </c>
      <c r="U79" s="1583"/>
      <c r="V79" s="1583"/>
      <c r="W79" s="1583"/>
      <c r="X79" s="1583"/>
      <c r="Y79" s="1583"/>
      <c r="Z79" s="1583"/>
      <c r="AA79" s="1583"/>
      <c r="AB79" s="1608" t="s">
        <v>306</v>
      </c>
      <c r="AC79" s="1583"/>
      <c r="AD79" s="1583"/>
      <c r="AE79" s="1583"/>
      <c r="AF79" s="1583"/>
      <c r="AG79" s="1608" t="s">
        <v>307</v>
      </c>
      <c r="AH79" s="1583"/>
      <c r="AI79" s="1583"/>
      <c r="AJ79" s="320" t="s">
        <v>86</v>
      </c>
      <c r="AK79" s="1610" t="s">
        <v>308</v>
      </c>
      <c r="AL79" s="1583"/>
      <c r="AM79" s="1583"/>
      <c r="AN79" s="1583"/>
      <c r="AO79" s="1583"/>
      <c r="AP79" s="1583"/>
      <c r="AQ79" s="321">
        <v>600000</v>
      </c>
      <c r="AR79" s="322">
        <v>0</v>
      </c>
      <c r="AS79" s="1506">
        <v>600000</v>
      </c>
      <c r="AT79" s="322">
        <v>0</v>
      </c>
      <c r="AU79" s="322">
        <v>0</v>
      </c>
      <c r="AV79" s="322">
        <v>0</v>
      </c>
      <c r="AW79" s="322">
        <v>0</v>
      </c>
      <c r="AX79" s="322">
        <v>0</v>
      </c>
      <c r="AY79" s="322">
        <v>0</v>
      </c>
      <c r="AZ79" s="322">
        <v>0</v>
      </c>
      <c r="BA79" s="322">
        <v>0</v>
      </c>
      <c r="BB79" s="322">
        <v>0</v>
      </c>
      <c r="BC79" s="322">
        <v>0</v>
      </c>
      <c r="BE79" s="1486">
        <f t="shared" si="1"/>
        <v>0</v>
      </c>
    </row>
    <row r="80" spans="1:57" x14ac:dyDescent="0.25">
      <c r="B80" s="1603" t="s">
        <v>35</v>
      </c>
      <c r="C80" s="1583"/>
      <c r="D80" s="1603" t="s">
        <v>315</v>
      </c>
      <c r="E80" s="1583"/>
      <c r="F80" s="1603" t="s">
        <v>313</v>
      </c>
      <c r="G80" s="1583"/>
      <c r="H80" s="1603" t="s">
        <v>322</v>
      </c>
      <c r="I80" s="1583"/>
      <c r="J80" s="1603" t="s">
        <v>330</v>
      </c>
      <c r="K80" s="1583"/>
      <c r="L80" s="1583"/>
      <c r="M80" s="1603"/>
      <c r="N80" s="1583"/>
      <c r="O80" s="1583"/>
      <c r="P80" s="1603"/>
      <c r="Q80" s="1583"/>
      <c r="R80" s="1603"/>
      <c r="S80" s="1583"/>
      <c r="T80" s="1605" t="s">
        <v>237</v>
      </c>
      <c r="U80" s="1583"/>
      <c r="V80" s="1583"/>
      <c r="W80" s="1583"/>
      <c r="X80" s="1583"/>
      <c r="Y80" s="1583"/>
      <c r="Z80" s="1583"/>
      <c r="AA80" s="1583"/>
      <c r="AB80" s="1603" t="s">
        <v>306</v>
      </c>
      <c r="AC80" s="1583"/>
      <c r="AD80" s="1583"/>
      <c r="AE80" s="1583"/>
      <c r="AF80" s="1583"/>
      <c r="AG80" s="1603" t="s">
        <v>307</v>
      </c>
      <c r="AH80" s="1583"/>
      <c r="AI80" s="1583"/>
      <c r="AJ80" s="317" t="s">
        <v>86</v>
      </c>
      <c r="AK80" s="1604" t="s">
        <v>308</v>
      </c>
      <c r="AL80" s="1583"/>
      <c r="AM80" s="1583"/>
      <c r="AN80" s="1583"/>
      <c r="AO80" s="1583"/>
      <c r="AP80" s="1583"/>
      <c r="AQ80" s="318">
        <v>2000000</v>
      </c>
      <c r="AR80" s="319">
        <v>0</v>
      </c>
      <c r="AS80" s="1505">
        <v>2000000</v>
      </c>
      <c r="AT80" s="319">
        <v>0</v>
      </c>
      <c r="AU80" s="319">
        <v>0</v>
      </c>
      <c r="AV80" s="319">
        <v>0</v>
      </c>
      <c r="AW80" s="319">
        <v>0</v>
      </c>
      <c r="AX80" s="319">
        <v>0</v>
      </c>
      <c r="AY80" s="319">
        <v>0</v>
      </c>
      <c r="AZ80" s="319">
        <v>0</v>
      </c>
      <c r="BA80" s="319">
        <v>0</v>
      </c>
      <c r="BB80" s="319">
        <v>0</v>
      </c>
      <c r="BC80" s="319">
        <v>0</v>
      </c>
      <c r="BE80" s="1485">
        <f t="shared" si="1"/>
        <v>0</v>
      </c>
    </row>
    <row r="81" spans="1:57" ht="15" customHeight="1" x14ac:dyDescent="0.25">
      <c r="A81" s="1463" t="str">
        <f t="shared" si="5"/>
        <v>A-2-0-3-51-110</v>
      </c>
      <c r="B81" s="1608" t="s">
        <v>35</v>
      </c>
      <c r="C81" s="1583"/>
      <c r="D81" s="1608" t="s">
        <v>315</v>
      </c>
      <c r="E81" s="1583"/>
      <c r="F81" s="1608" t="s">
        <v>313</v>
      </c>
      <c r="G81" s="1583"/>
      <c r="H81" s="1608" t="s">
        <v>322</v>
      </c>
      <c r="I81" s="1583"/>
      <c r="J81" s="1608" t="s">
        <v>330</v>
      </c>
      <c r="K81" s="1583"/>
      <c r="L81" s="1583"/>
      <c r="M81" s="1608" t="s">
        <v>312</v>
      </c>
      <c r="N81" s="1583"/>
      <c r="O81" s="1583"/>
      <c r="P81" s="1608"/>
      <c r="Q81" s="1583"/>
      <c r="R81" s="1608"/>
      <c r="S81" s="1583"/>
      <c r="T81" s="1609" t="s">
        <v>67</v>
      </c>
      <c r="U81" s="1583"/>
      <c r="V81" s="1583"/>
      <c r="W81" s="1583"/>
      <c r="X81" s="1583"/>
      <c r="Y81" s="1583"/>
      <c r="Z81" s="1583"/>
      <c r="AA81" s="1583"/>
      <c r="AB81" s="1608" t="s">
        <v>306</v>
      </c>
      <c r="AC81" s="1583"/>
      <c r="AD81" s="1583"/>
      <c r="AE81" s="1583"/>
      <c r="AF81" s="1583"/>
      <c r="AG81" s="1608" t="s">
        <v>307</v>
      </c>
      <c r="AH81" s="1583"/>
      <c r="AI81" s="1583"/>
      <c r="AJ81" s="320" t="s">
        <v>86</v>
      </c>
      <c r="AK81" s="1610" t="s">
        <v>308</v>
      </c>
      <c r="AL81" s="1583"/>
      <c r="AM81" s="1583"/>
      <c r="AN81" s="1583"/>
      <c r="AO81" s="1583"/>
      <c r="AP81" s="1583"/>
      <c r="AQ81" s="321">
        <v>1000000</v>
      </c>
      <c r="AR81" s="322">
        <v>0</v>
      </c>
      <c r="AS81" s="1506">
        <v>1000000</v>
      </c>
      <c r="AT81" s="322">
        <v>0</v>
      </c>
      <c r="AU81" s="322">
        <v>0</v>
      </c>
      <c r="AV81" s="322">
        <v>0</v>
      </c>
      <c r="AW81" s="322">
        <v>0</v>
      </c>
      <c r="AX81" s="322">
        <v>0</v>
      </c>
      <c r="AY81" s="322">
        <v>0</v>
      </c>
      <c r="AZ81" s="322">
        <v>0</v>
      </c>
      <c r="BA81" s="322">
        <v>0</v>
      </c>
      <c r="BB81" s="322">
        <v>0</v>
      </c>
      <c r="BC81" s="322">
        <v>0</v>
      </c>
      <c r="BE81" s="1486">
        <f t="shared" si="1"/>
        <v>0</v>
      </c>
    </row>
    <row r="82" spans="1:57" ht="15" customHeight="1" x14ac:dyDescent="0.25">
      <c r="A82" s="1463" t="str">
        <f t="shared" si="5"/>
        <v>A-2-0-3-51-210</v>
      </c>
      <c r="B82" s="1608" t="s">
        <v>35</v>
      </c>
      <c r="C82" s="1583"/>
      <c r="D82" s="1608" t="s">
        <v>315</v>
      </c>
      <c r="E82" s="1583"/>
      <c r="F82" s="1608" t="s">
        <v>313</v>
      </c>
      <c r="G82" s="1583"/>
      <c r="H82" s="1608" t="s">
        <v>322</v>
      </c>
      <c r="I82" s="1583"/>
      <c r="J82" s="1608" t="s">
        <v>330</v>
      </c>
      <c r="K82" s="1583"/>
      <c r="L82" s="1583"/>
      <c r="M82" s="1608" t="s">
        <v>315</v>
      </c>
      <c r="N82" s="1583"/>
      <c r="O82" s="1583"/>
      <c r="P82" s="1608"/>
      <c r="Q82" s="1583"/>
      <c r="R82" s="1608"/>
      <c r="S82" s="1583"/>
      <c r="T82" s="1609" t="s">
        <v>68</v>
      </c>
      <c r="U82" s="1583"/>
      <c r="V82" s="1583"/>
      <c r="W82" s="1583"/>
      <c r="X82" s="1583"/>
      <c r="Y82" s="1583"/>
      <c r="Z82" s="1583"/>
      <c r="AA82" s="1583"/>
      <c r="AB82" s="1608" t="s">
        <v>306</v>
      </c>
      <c r="AC82" s="1583"/>
      <c r="AD82" s="1583"/>
      <c r="AE82" s="1583"/>
      <c r="AF82" s="1583"/>
      <c r="AG82" s="1608" t="s">
        <v>307</v>
      </c>
      <c r="AH82" s="1583"/>
      <c r="AI82" s="1583"/>
      <c r="AJ82" s="320" t="s">
        <v>86</v>
      </c>
      <c r="AK82" s="1610" t="s">
        <v>308</v>
      </c>
      <c r="AL82" s="1583"/>
      <c r="AM82" s="1583"/>
      <c r="AN82" s="1583"/>
      <c r="AO82" s="1583"/>
      <c r="AP82" s="1583"/>
      <c r="AQ82" s="321">
        <v>1000000</v>
      </c>
      <c r="AR82" s="322">
        <v>0</v>
      </c>
      <c r="AS82" s="1506">
        <v>1000000</v>
      </c>
      <c r="AT82" s="322">
        <v>0</v>
      </c>
      <c r="AU82" s="322">
        <v>0</v>
      </c>
      <c r="AV82" s="322">
        <v>0</v>
      </c>
      <c r="AW82" s="322">
        <v>0</v>
      </c>
      <c r="AX82" s="322">
        <v>0</v>
      </c>
      <c r="AY82" s="322">
        <v>0</v>
      </c>
      <c r="AZ82" s="322">
        <v>0</v>
      </c>
      <c r="BA82" s="322">
        <v>0</v>
      </c>
      <c r="BB82" s="322">
        <v>0</v>
      </c>
      <c r="BC82" s="322">
        <v>0</v>
      </c>
      <c r="BE82" s="1486">
        <f t="shared" si="1"/>
        <v>0</v>
      </c>
    </row>
    <row r="83" spans="1:57" s="1473" customFormat="1" x14ac:dyDescent="0.25">
      <c r="B83" s="1608" t="s">
        <v>35</v>
      </c>
      <c r="C83" s="1623"/>
      <c r="D83" s="1608" t="s">
        <v>315</v>
      </c>
      <c r="E83" s="1623"/>
      <c r="F83" s="1608" t="s">
        <v>313</v>
      </c>
      <c r="G83" s="1623"/>
      <c r="H83" s="1608" t="s">
        <v>316</v>
      </c>
      <c r="I83" s="1623"/>
      <c r="J83" s="1608"/>
      <c r="K83" s="1623"/>
      <c r="L83" s="1623"/>
      <c r="M83" s="1608"/>
      <c r="N83" s="1623"/>
      <c r="O83" s="1623"/>
      <c r="P83" s="1608"/>
      <c r="Q83" s="1623"/>
      <c r="R83" s="1608"/>
      <c r="S83" s="1623"/>
      <c r="T83" s="1609" t="s">
        <v>239</v>
      </c>
      <c r="U83" s="1623"/>
      <c r="V83" s="1623"/>
      <c r="W83" s="1623"/>
      <c r="X83" s="1623"/>
      <c r="Y83" s="1623"/>
      <c r="Z83" s="1623"/>
      <c r="AA83" s="1623"/>
      <c r="AB83" s="1608" t="s">
        <v>306</v>
      </c>
      <c r="AC83" s="1623"/>
      <c r="AD83" s="1623"/>
      <c r="AE83" s="1623"/>
      <c r="AF83" s="1623"/>
      <c r="AG83" s="1608" t="s">
        <v>307</v>
      </c>
      <c r="AH83" s="1623"/>
      <c r="AI83" s="1623"/>
      <c r="AJ83" s="320" t="s">
        <v>86</v>
      </c>
      <c r="AK83" s="1610" t="s">
        <v>308</v>
      </c>
      <c r="AL83" s="1623"/>
      <c r="AM83" s="1623"/>
      <c r="AN83" s="1623"/>
      <c r="AO83" s="1623"/>
      <c r="AP83" s="1623"/>
      <c r="AQ83" s="321">
        <v>13830090851</v>
      </c>
      <c r="AR83" s="321">
        <v>13697506041.040001</v>
      </c>
      <c r="AS83" s="1506">
        <v>132584809.95999999</v>
      </c>
      <c r="AT83" s="322">
        <v>0</v>
      </c>
      <c r="AU83" s="321">
        <v>13373817197.709999</v>
      </c>
      <c r="AV83" s="321">
        <v>323688843.32999998</v>
      </c>
      <c r="AW83" s="321">
        <v>12419169080.450001</v>
      </c>
      <c r="AX83" s="321">
        <v>954648117.25999999</v>
      </c>
      <c r="AY83" s="321">
        <v>10387119648.389999</v>
      </c>
      <c r="AZ83" s="321">
        <v>2032049432.0599999</v>
      </c>
      <c r="BA83" s="321">
        <v>10387119648.389999</v>
      </c>
      <c r="BB83" s="322">
        <v>0</v>
      </c>
      <c r="BC83" s="321">
        <v>21970125</v>
      </c>
      <c r="BE83" s="1486">
        <f t="shared" si="1"/>
        <v>0.96700862935712317</v>
      </c>
    </row>
    <row r="84" spans="1:57" s="1473" customFormat="1" ht="15" customHeight="1" x14ac:dyDescent="0.25">
      <c r="B84" s="1608" t="s">
        <v>35</v>
      </c>
      <c r="C84" s="1623"/>
      <c r="D84" s="1608" t="s">
        <v>315</v>
      </c>
      <c r="E84" s="1623"/>
      <c r="F84" s="1608" t="s">
        <v>313</v>
      </c>
      <c r="G84" s="1623"/>
      <c r="H84" s="1608" t="s">
        <v>316</v>
      </c>
      <c r="I84" s="1623"/>
      <c r="J84" s="1608"/>
      <c r="K84" s="1623"/>
      <c r="L84" s="1623"/>
      <c r="M84" s="1608"/>
      <c r="N84" s="1623"/>
      <c r="O84" s="1623"/>
      <c r="P84" s="1608"/>
      <c r="Q84" s="1623"/>
      <c r="R84" s="1608"/>
      <c r="S84" s="1623"/>
      <c r="T84" s="1609" t="s">
        <v>239</v>
      </c>
      <c r="U84" s="1623"/>
      <c r="V84" s="1623"/>
      <c r="W84" s="1623"/>
      <c r="X84" s="1623"/>
      <c r="Y84" s="1623"/>
      <c r="Z84" s="1623"/>
      <c r="AA84" s="1623"/>
      <c r="AB84" s="1608" t="s">
        <v>306</v>
      </c>
      <c r="AC84" s="1623"/>
      <c r="AD84" s="1623"/>
      <c r="AE84" s="1623"/>
      <c r="AF84" s="1623"/>
      <c r="AG84" s="1608" t="s">
        <v>307</v>
      </c>
      <c r="AH84" s="1623"/>
      <c r="AI84" s="1623"/>
      <c r="AJ84" s="320" t="s">
        <v>336</v>
      </c>
      <c r="AK84" s="1610" t="s">
        <v>354</v>
      </c>
      <c r="AL84" s="1623"/>
      <c r="AM84" s="1623"/>
      <c r="AN84" s="1623"/>
      <c r="AO84" s="1623"/>
      <c r="AP84" s="1623"/>
      <c r="AQ84" s="321">
        <v>3909093318</v>
      </c>
      <c r="AR84" s="321">
        <v>3893810754.9299998</v>
      </c>
      <c r="AS84" s="1506">
        <v>15282563.07</v>
      </c>
      <c r="AT84" s="322">
        <v>0</v>
      </c>
      <c r="AU84" s="321">
        <v>3496311024.96</v>
      </c>
      <c r="AV84" s="321">
        <v>397499729.97000003</v>
      </c>
      <c r="AW84" s="321">
        <v>2002656385.96</v>
      </c>
      <c r="AX84" s="321">
        <v>1493654639</v>
      </c>
      <c r="AY84" s="321">
        <v>1382266505.9200001</v>
      </c>
      <c r="AZ84" s="321">
        <v>620389880.03999996</v>
      </c>
      <c r="BA84" s="321">
        <v>1382266505.9200001</v>
      </c>
      <c r="BB84" s="322">
        <v>0</v>
      </c>
      <c r="BC84" s="321">
        <v>1153530</v>
      </c>
      <c r="BE84" s="1486">
        <f t="shared" si="1"/>
        <v>0.89440459475876855</v>
      </c>
    </row>
    <row r="85" spans="1:57" ht="15" customHeight="1" x14ac:dyDescent="0.25">
      <c r="B85" s="1603" t="s">
        <v>35</v>
      </c>
      <c r="C85" s="1583"/>
      <c r="D85" s="1603" t="s">
        <v>315</v>
      </c>
      <c r="E85" s="1583"/>
      <c r="F85" s="1603" t="s">
        <v>313</v>
      </c>
      <c r="G85" s="1583"/>
      <c r="H85" s="1603" t="s">
        <v>316</v>
      </c>
      <c r="I85" s="1583"/>
      <c r="J85" s="1603" t="s">
        <v>312</v>
      </c>
      <c r="K85" s="1583"/>
      <c r="L85" s="1583"/>
      <c r="M85" s="1603"/>
      <c r="N85" s="1583"/>
      <c r="O85" s="1583"/>
      <c r="P85" s="1603"/>
      <c r="Q85" s="1583"/>
      <c r="R85" s="1603"/>
      <c r="S85" s="1583"/>
      <c r="T85" s="1605" t="s">
        <v>242</v>
      </c>
      <c r="U85" s="1583"/>
      <c r="V85" s="1583"/>
      <c r="W85" s="1583"/>
      <c r="X85" s="1583"/>
      <c r="Y85" s="1583"/>
      <c r="Z85" s="1583"/>
      <c r="AA85" s="1583"/>
      <c r="AB85" s="1603" t="s">
        <v>306</v>
      </c>
      <c r="AC85" s="1583"/>
      <c r="AD85" s="1583"/>
      <c r="AE85" s="1583"/>
      <c r="AF85" s="1583"/>
      <c r="AG85" s="1603" t="s">
        <v>307</v>
      </c>
      <c r="AH85" s="1583"/>
      <c r="AI85" s="1583"/>
      <c r="AJ85" s="317" t="s">
        <v>86</v>
      </c>
      <c r="AK85" s="1604" t="s">
        <v>308</v>
      </c>
      <c r="AL85" s="1583"/>
      <c r="AM85" s="1583"/>
      <c r="AN85" s="1583"/>
      <c r="AO85" s="1583"/>
      <c r="AP85" s="1583"/>
      <c r="AQ85" s="318">
        <v>1414083404</v>
      </c>
      <c r="AR85" s="318">
        <v>1406583013.45</v>
      </c>
      <c r="AS85" s="1505">
        <v>7500390.5499999998</v>
      </c>
      <c r="AT85" s="319">
        <v>0</v>
      </c>
      <c r="AU85" s="318">
        <v>1385186773.7</v>
      </c>
      <c r="AV85" s="318">
        <v>21396239.75</v>
      </c>
      <c r="AW85" s="318">
        <v>1380688573.7</v>
      </c>
      <c r="AX85" s="318">
        <v>4498200</v>
      </c>
      <c r="AY85" s="318">
        <v>207621013.44</v>
      </c>
      <c r="AZ85" s="318">
        <v>1173067560.26</v>
      </c>
      <c r="BA85" s="318">
        <v>207621013.44</v>
      </c>
      <c r="BB85" s="319">
        <v>0</v>
      </c>
      <c r="BC85" s="318">
        <v>400000</v>
      </c>
      <c r="BE85" s="1485">
        <f t="shared" ref="BE85:BE148" si="7">+AU85/AQ85</f>
        <v>0.97956511601913976</v>
      </c>
    </row>
    <row r="86" spans="1:57" ht="15" customHeight="1" x14ac:dyDescent="0.25">
      <c r="B86" s="1603" t="s">
        <v>35</v>
      </c>
      <c r="C86" s="1583"/>
      <c r="D86" s="1603" t="s">
        <v>315</v>
      </c>
      <c r="E86" s="1583"/>
      <c r="F86" s="1603" t="s">
        <v>313</v>
      </c>
      <c r="G86" s="1583"/>
      <c r="H86" s="1603" t="s">
        <v>316</v>
      </c>
      <c r="I86" s="1583"/>
      <c r="J86" s="1603" t="s">
        <v>312</v>
      </c>
      <c r="K86" s="1583"/>
      <c r="L86" s="1583"/>
      <c r="M86" s="1603"/>
      <c r="N86" s="1583"/>
      <c r="O86" s="1583"/>
      <c r="P86" s="1603"/>
      <c r="Q86" s="1583"/>
      <c r="R86" s="1603"/>
      <c r="S86" s="1583"/>
      <c r="T86" s="1605" t="s">
        <v>242</v>
      </c>
      <c r="U86" s="1583"/>
      <c r="V86" s="1583"/>
      <c r="W86" s="1583"/>
      <c r="X86" s="1583"/>
      <c r="Y86" s="1583"/>
      <c r="Z86" s="1583"/>
      <c r="AA86" s="1583"/>
      <c r="AB86" s="1603" t="s">
        <v>306</v>
      </c>
      <c r="AC86" s="1583"/>
      <c r="AD86" s="1583"/>
      <c r="AE86" s="1583"/>
      <c r="AF86" s="1583"/>
      <c r="AG86" s="1603" t="s">
        <v>307</v>
      </c>
      <c r="AH86" s="1583"/>
      <c r="AI86" s="1583"/>
      <c r="AJ86" s="317" t="s">
        <v>336</v>
      </c>
      <c r="AK86" s="1604" t="s">
        <v>354</v>
      </c>
      <c r="AL86" s="1583"/>
      <c r="AM86" s="1583"/>
      <c r="AN86" s="1583"/>
      <c r="AO86" s="1583"/>
      <c r="AP86" s="1583"/>
      <c r="AQ86" s="318">
        <v>1323900000</v>
      </c>
      <c r="AR86" s="318">
        <v>1322919856</v>
      </c>
      <c r="AS86" s="1505">
        <v>980144</v>
      </c>
      <c r="AT86" s="319">
        <v>0</v>
      </c>
      <c r="AU86" s="318">
        <v>1126978068.04</v>
      </c>
      <c r="AV86" s="318">
        <v>195941787.96000001</v>
      </c>
      <c r="AW86" s="318">
        <v>298524996.04000002</v>
      </c>
      <c r="AX86" s="318">
        <v>828453072</v>
      </c>
      <c r="AY86" s="318">
        <v>46098600</v>
      </c>
      <c r="AZ86" s="318">
        <v>252426396.03999999</v>
      </c>
      <c r="BA86" s="318">
        <v>46098600</v>
      </c>
      <c r="BB86" s="319">
        <v>0</v>
      </c>
      <c r="BC86" s="319">
        <v>0</v>
      </c>
      <c r="BE86" s="1485">
        <f t="shared" si="7"/>
        <v>0.85125618856409091</v>
      </c>
    </row>
    <row r="87" spans="1:57" ht="15" customHeight="1" x14ac:dyDescent="0.25">
      <c r="A87" s="1463" t="str">
        <f t="shared" si="5"/>
        <v>A-2-0-4-1-313</v>
      </c>
      <c r="B87" s="1608" t="s">
        <v>35</v>
      </c>
      <c r="C87" s="1583"/>
      <c r="D87" s="1608" t="s">
        <v>315</v>
      </c>
      <c r="E87" s="1583"/>
      <c r="F87" s="1608" t="s">
        <v>313</v>
      </c>
      <c r="G87" s="1583"/>
      <c r="H87" s="1608" t="s">
        <v>316</v>
      </c>
      <c r="I87" s="1583"/>
      <c r="J87" s="1608" t="s">
        <v>312</v>
      </c>
      <c r="K87" s="1583"/>
      <c r="L87" s="1583"/>
      <c r="M87" s="1608" t="s">
        <v>322</v>
      </c>
      <c r="N87" s="1583"/>
      <c r="O87" s="1583"/>
      <c r="P87" s="1608"/>
      <c r="Q87" s="1583"/>
      <c r="R87" s="1608"/>
      <c r="S87" s="1583"/>
      <c r="T87" s="1609" t="s">
        <v>689</v>
      </c>
      <c r="U87" s="1583"/>
      <c r="V87" s="1583"/>
      <c r="W87" s="1583"/>
      <c r="X87" s="1583"/>
      <c r="Y87" s="1583"/>
      <c r="Z87" s="1583"/>
      <c r="AA87" s="1583"/>
      <c r="AB87" s="1608" t="s">
        <v>306</v>
      </c>
      <c r="AC87" s="1583"/>
      <c r="AD87" s="1583"/>
      <c r="AE87" s="1583"/>
      <c r="AF87" s="1583"/>
      <c r="AG87" s="1608" t="s">
        <v>307</v>
      </c>
      <c r="AH87" s="1583"/>
      <c r="AI87" s="1583"/>
      <c r="AJ87" s="320" t="s">
        <v>336</v>
      </c>
      <c r="AK87" s="1610" t="s">
        <v>354</v>
      </c>
      <c r="AL87" s="1583"/>
      <c r="AM87" s="1583"/>
      <c r="AN87" s="1583"/>
      <c r="AO87" s="1583"/>
      <c r="AP87" s="1583"/>
      <c r="AQ87" s="322">
        <v>0</v>
      </c>
      <c r="AR87" s="322">
        <v>0</v>
      </c>
      <c r="AS87" s="1506">
        <v>0</v>
      </c>
      <c r="AT87" s="322">
        <v>0</v>
      </c>
      <c r="AU87" s="322">
        <v>0</v>
      </c>
      <c r="AV87" s="322">
        <v>0</v>
      </c>
      <c r="AW87" s="322">
        <v>0</v>
      </c>
      <c r="AX87" s="322">
        <v>0</v>
      </c>
      <c r="AY87" s="322">
        <v>0</v>
      </c>
      <c r="AZ87" s="322">
        <v>0</v>
      </c>
      <c r="BA87" s="322">
        <v>0</v>
      </c>
      <c r="BB87" s="322">
        <v>0</v>
      </c>
      <c r="BC87" s="322">
        <v>0</v>
      </c>
      <c r="BE87" s="1486" t="e">
        <f t="shared" si="7"/>
        <v>#DIV/0!</v>
      </c>
    </row>
    <row r="88" spans="1:57" ht="15" customHeight="1" x14ac:dyDescent="0.25">
      <c r="A88" s="1463" t="str">
        <f t="shared" si="5"/>
        <v>A-2-0-4-1-610</v>
      </c>
      <c r="B88" s="1608" t="s">
        <v>35</v>
      </c>
      <c r="C88" s="1583"/>
      <c r="D88" s="1608" t="s">
        <v>315</v>
      </c>
      <c r="E88" s="1583"/>
      <c r="F88" s="1608" t="s">
        <v>313</v>
      </c>
      <c r="G88" s="1583"/>
      <c r="H88" s="1608" t="s">
        <v>316</v>
      </c>
      <c r="I88" s="1583"/>
      <c r="J88" s="1608" t="s">
        <v>312</v>
      </c>
      <c r="K88" s="1583"/>
      <c r="L88" s="1583"/>
      <c r="M88" s="1608" t="s">
        <v>325</v>
      </c>
      <c r="N88" s="1583"/>
      <c r="O88" s="1583"/>
      <c r="P88" s="1608"/>
      <c r="Q88" s="1583"/>
      <c r="R88" s="1608"/>
      <c r="S88" s="1583"/>
      <c r="T88" s="1609" t="s">
        <v>69</v>
      </c>
      <c r="U88" s="1583"/>
      <c r="V88" s="1583"/>
      <c r="W88" s="1583"/>
      <c r="X88" s="1583"/>
      <c r="Y88" s="1583"/>
      <c r="Z88" s="1583"/>
      <c r="AA88" s="1583"/>
      <c r="AB88" s="1608" t="s">
        <v>306</v>
      </c>
      <c r="AC88" s="1583"/>
      <c r="AD88" s="1583"/>
      <c r="AE88" s="1583"/>
      <c r="AF88" s="1583"/>
      <c r="AG88" s="1608" t="s">
        <v>307</v>
      </c>
      <c r="AH88" s="1583"/>
      <c r="AI88" s="1583"/>
      <c r="AJ88" s="320" t="s">
        <v>86</v>
      </c>
      <c r="AK88" s="1610" t="s">
        <v>308</v>
      </c>
      <c r="AL88" s="1583"/>
      <c r="AM88" s="1583"/>
      <c r="AN88" s="1583"/>
      <c r="AO88" s="1583"/>
      <c r="AP88" s="1583"/>
      <c r="AQ88" s="321">
        <v>17000000</v>
      </c>
      <c r="AR88" s="321">
        <v>9500000</v>
      </c>
      <c r="AS88" s="1506">
        <v>7500000</v>
      </c>
      <c r="AT88" s="322">
        <v>0</v>
      </c>
      <c r="AU88" s="322">
        <v>0</v>
      </c>
      <c r="AV88" s="321">
        <v>9500000</v>
      </c>
      <c r="AW88" s="322">
        <v>0</v>
      </c>
      <c r="AX88" s="322">
        <v>0</v>
      </c>
      <c r="AY88" s="322">
        <v>0</v>
      </c>
      <c r="AZ88" s="322">
        <v>0</v>
      </c>
      <c r="BA88" s="322">
        <v>0</v>
      </c>
      <c r="BB88" s="322">
        <v>0</v>
      </c>
      <c r="BC88" s="321">
        <v>400000</v>
      </c>
      <c r="BE88" s="1486">
        <f t="shared" si="7"/>
        <v>0</v>
      </c>
    </row>
    <row r="89" spans="1:57" x14ac:dyDescent="0.25">
      <c r="A89" s="1463" t="str">
        <f t="shared" si="5"/>
        <v>A-2-0-4-1-613</v>
      </c>
      <c r="B89" s="1608" t="s">
        <v>35</v>
      </c>
      <c r="C89" s="1583"/>
      <c r="D89" s="1608" t="s">
        <v>315</v>
      </c>
      <c r="E89" s="1583"/>
      <c r="F89" s="1608" t="s">
        <v>313</v>
      </c>
      <c r="G89" s="1583"/>
      <c r="H89" s="1608" t="s">
        <v>316</v>
      </c>
      <c r="I89" s="1583"/>
      <c r="J89" s="1608" t="s">
        <v>312</v>
      </c>
      <c r="K89" s="1583"/>
      <c r="L89" s="1583"/>
      <c r="M89" s="1608" t="s">
        <v>325</v>
      </c>
      <c r="N89" s="1583"/>
      <c r="O89" s="1583"/>
      <c r="P89" s="1608"/>
      <c r="Q89" s="1583"/>
      <c r="R89" s="1608"/>
      <c r="S89" s="1583"/>
      <c r="T89" s="1609" t="s">
        <v>69</v>
      </c>
      <c r="U89" s="1583"/>
      <c r="V89" s="1583"/>
      <c r="W89" s="1583"/>
      <c r="X89" s="1583"/>
      <c r="Y89" s="1583"/>
      <c r="Z89" s="1583"/>
      <c r="AA89" s="1583"/>
      <c r="AB89" s="1608" t="s">
        <v>306</v>
      </c>
      <c r="AC89" s="1583"/>
      <c r="AD89" s="1583"/>
      <c r="AE89" s="1583"/>
      <c r="AF89" s="1583"/>
      <c r="AG89" s="1608" t="s">
        <v>307</v>
      </c>
      <c r="AH89" s="1583"/>
      <c r="AI89" s="1583"/>
      <c r="AJ89" s="320" t="s">
        <v>336</v>
      </c>
      <c r="AK89" s="1610" t="s">
        <v>354</v>
      </c>
      <c r="AL89" s="1583"/>
      <c r="AM89" s="1583"/>
      <c r="AN89" s="1583"/>
      <c r="AO89" s="1583"/>
      <c r="AP89" s="1583"/>
      <c r="AQ89" s="321">
        <v>369300000</v>
      </c>
      <c r="AR89" s="321">
        <v>368320000</v>
      </c>
      <c r="AS89" s="1506">
        <v>980000</v>
      </c>
      <c r="AT89" s="322">
        <v>0</v>
      </c>
      <c r="AU89" s="321">
        <v>367605651</v>
      </c>
      <c r="AV89" s="321">
        <v>714349</v>
      </c>
      <c r="AW89" s="322">
        <v>0</v>
      </c>
      <c r="AX89" s="321">
        <v>367605651</v>
      </c>
      <c r="AY89" s="322">
        <v>0</v>
      </c>
      <c r="AZ89" s="322">
        <v>0</v>
      </c>
      <c r="BA89" s="322">
        <v>0</v>
      </c>
      <c r="BB89" s="322">
        <v>0</v>
      </c>
      <c r="BC89" s="322">
        <v>0</v>
      </c>
      <c r="BE89" s="1486">
        <f t="shared" si="7"/>
        <v>0.99541199837530459</v>
      </c>
    </row>
    <row r="90" spans="1:57" x14ac:dyDescent="0.25">
      <c r="A90" s="1463" t="str">
        <f t="shared" si="5"/>
        <v>A-2-0-4-1-810</v>
      </c>
      <c r="B90" s="1608" t="s">
        <v>35</v>
      </c>
      <c r="C90" s="1583"/>
      <c r="D90" s="1608" t="s">
        <v>315</v>
      </c>
      <c r="E90" s="1583"/>
      <c r="F90" s="1608" t="s">
        <v>313</v>
      </c>
      <c r="G90" s="1583"/>
      <c r="H90" s="1608" t="s">
        <v>316</v>
      </c>
      <c r="I90" s="1583"/>
      <c r="J90" s="1608" t="s">
        <v>312</v>
      </c>
      <c r="K90" s="1583"/>
      <c r="L90" s="1583"/>
      <c r="M90" s="1608" t="s">
        <v>327</v>
      </c>
      <c r="N90" s="1583"/>
      <c r="O90" s="1583"/>
      <c r="P90" s="1608"/>
      <c r="Q90" s="1583"/>
      <c r="R90" s="1608"/>
      <c r="S90" s="1583"/>
      <c r="T90" s="1609" t="s">
        <v>70</v>
      </c>
      <c r="U90" s="1583"/>
      <c r="V90" s="1583"/>
      <c r="W90" s="1583"/>
      <c r="X90" s="1583"/>
      <c r="Y90" s="1583"/>
      <c r="Z90" s="1583"/>
      <c r="AA90" s="1583"/>
      <c r="AB90" s="1608" t="s">
        <v>306</v>
      </c>
      <c r="AC90" s="1583"/>
      <c r="AD90" s="1583"/>
      <c r="AE90" s="1583"/>
      <c r="AF90" s="1583"/>
      <c r="AG90" s="1608" t="s">
        <v>307</v>
      </c>
      <c r="AH90" s="1583"/>
      <c r="AI90" s="1583"/>
      <c r="AJ90" s="320" t="s">
        <v>86</v>
      </c>
      <c r="AK90" s="1610" t="s">
        <v>308</v>
      </c>
      <c r="AL90" s="1583"/>
      <c r="AM90" s="1583"/>
      <c r="AN90" s="1583"/>
      <c r="AO90" s="1583"/>
      <c r="AP90" s="1583"/>
      <c r="AQ90" s="321">
        <v>1397083404</v>
      </c>
      <c r="AR90" s="321">
        <v>1397083013.45</v>
      </c>
      <c r="AS90" s="1506">
        <v>390.55</v>
      </c>
      <c r="AT90" s="322">
        <v>0</v>
      </c>
      <c r="AU90" s="321">
        <v>1385186773.7</v>
      </c>
      <c r="AV90" s="321">
        <v>11896239.75</v>
      </c>
      <c r="AW90" s="321">
        <v>1380688573.7</v>
      </c>
      <c r="AX90" s="321">
        <v>4498200</v>
      </c>
      <c r="AY90" s="321">
        <v>207621013.44</v>
      </c>
      <c r="AZ90" s="321">
        <v>1173067560.26</v>
      </c>
      <c r="BA90" s="321">
        <v>207621013.44</v>
      </c>
      <c r="BB90" s="322">
        <v>0</v>
      </c>
      <c r="BC90" s="322">
        <v>0</v>
      </c>
      <c r="BE90" s="1486">
        <f t="shared" si="7"/>
        <v>0.99148466708147942</v>
      </c>
    </row>
    <row r="91" spans="1:57" x14ac:dyDescent="0.25">
      <c r="A91" s="1463" t="str">
        <f t="shared" si="5"/>
        <v>A-2-0-4-1-813</v>
      </c>
      <c r="B91" s="1608" t="s">
        <v>35</v>
      </c>
      <c r="C91" s="1583"/>
      <c r="D91" s="1608" t="s">
        <v>315</v>
      </c>
      <c r="E91" s="1583"/>
      <c r="F91" s="1608" t="s">
        <v>313</v>
      </c>
      <c r="G91" s="1583"/>
      <c r="H91" s="1608" t="s">
        <v>316</v>
      </c>
      <c r="I91" s="1583"/>
      <c r="J91" s="1608" t="s">
        <v>312</v>
      </c>
      <c r="K91" s="1583"/>
      <c r="L91" s="1583"/>
      <c r="M91" s="1608" t="s">
        <v>327</v>
      </c>
      <c r="N91" s="1583"/>
      <c r="O91" s="1583"/>
      <c r="P91" s="1608"/>
      <c r="Q91" s="1583"/>
      <c r="R91" s="1608"/>
      <c r="S91" s="1583"/>
      <c r="T91" s="1609" t="s">
        <v>70</v>
      </c>
      <c r="U91" s="1583"/>
      <c r="V91" s="1583"/>
      <c r="W91" s="1583"/>
      <c r="X91" s="1583"/>
      <c r="Y91" s="1583"/>
      <c r="Z91" s="1583"/>
      <c r="AA91" s="1583"/>
      <c r="AB91" s="1608" t="s">
        <v>306</v>
      </c>
      <c r="AC91" s="1583"/>
      <c r="AD91" s="1583"/>
      <c r="AE91" s="1583"/>
      <c r="AF91" s="1583"/>
      <c r="AG91" s="1608" t="s">
        <v>307</v>
      </c>
      <c r="AH91" s="1583"/>
      <c r="AI91" s="1583"/>
      <c r="AJ91" s="320" t="s">
        <v>336</v>
      </c>
      <c r="AK91" s="1610" t="s">
        <v>354</v>
      </c>
      <c r="AL91" s="1583"/>
      <c r="AM91" s="1583"/>
      <c r="AN91" s="1583"/>
      <c r="AO91" s="1583"/>
      <c r="AP91" s="1583"/>
      <c r="AQ91" s="321">
        <v>954600000</v>
      </c>
      <c r="AR91" s="321">
        <v>954599856</v>
      </c>
      <c r="AS91" s="1506">
        <v>144</v>
      </c>
      <c r="AT91" s="322">
        <v>0</v>
      </c>
      <c r="AU91" s="321">
        <v>759372417.03999996</v>
      </c>
      <c r="AV91" s="321">
        <v>195227438.96000001</v>
      </c>
      <c r="AW91" s="321">
        <v>298524996.04000002</v>
      </c>
      <c r="AX91" s="321">
        <v>460847421</v>
      </c>
      <c r="AY91" s="321">
        <v>46098600</v>
      </c>
      <c r="AZ91" s="321">
        <v>252426396.03999999</v>
      </c>
      <c r="BA91" s="321">
        <v>46098600</v>
      </c>
      <c r="BB91" s="322">
        <v>0</v>
      </c>
      <c r="BC91" s="322">
        <v>0</v>
      </c>
      <c r="BE91" s="1486">
        <f t="shared" si="7"/>
        <v>0.79548755189608211</v>
      </c>
    </row>
    <row r="92" spans="1:57" ht="15" customHeight="1" x14ac:dyDescent="0.25">
      <c r="A92" s="1463" t="str">
        <f t="shared" si="5"/>
        <v>A-2-0-4-1-1610</v>
      </c>
      <c r="B92" s="1608" t="s">
        <v>35</v>
      </c>
      <c r="C92" s="1583"/>
      <c r="D92" s="1608" t="s">
        <v>315</v>
      </c>
      <c r="E92" s="1583"/>
      <c r="F92" s="1608" t="s">
        <v>313</v>
      </c>
      <c r="G92" s="1583"/>
      <c r="H92" s="1608" t="s">
        <v>316</v>
      </c>
      <c r="I92" s="1583"/>
      <c r="J92" s="1608" t="s">
        <v>312</v>
      </c>
      <c r="K92" s="1583"/>
      <c r="L92" s="1583"/>
      <c r="M92" s="1608" t="s">
        <v>44</v>
      </c>
      <c r="N92" s="1583"/>
      <c r="O92" s="1583"/>
      <c r="P92" s="1608"/>
      <c r="Q92" s="1583"/>
      <c r="R92" s="1608"/>
      <c r="S92" s="1583"/>
      <c r="T92" s="1609" t="s">
        <v>810</v>
      </c>
      <c r="U92" s="1583"/>
      <c r="V92" s="1583"/>
      <c r="W92" s="1583"/>
      <c r="X92" s="1583"/>
      <c r="Y92" s="1583"/>
      <c r="Z92" s="1583"/>
      <c r="AA92" s="1583"/>
      <c r="AB92" s="1608" t="s">
        <v>306</v>
      </c>
      <c r="AC92" s="1583"/>
      <c r="AD92" s="1583"/>
      <c r="AE92" s="1583"/>
      <c r="AF92" s="1583"/>
      <c r="AG92" s="1608" t="s">
        <v>307</v>
      </c>
      <c r="AH92" s="1583"/>
      <c r="AI92" s="1583"/>
      <c r="AJ92" s="320" t="s">
        <v>86</v>
      </c>
      <c r="AK92" s="1610" t="s">
        <v>308</v>
      </c>
      <c r="AL92" s="1583"/>
      <c r="AM92" s="1583"/>
      <c r="AN92" s="1583"/>
      <c r="AO92" s="1583"/>
      <c r="AP92" s="1583"/>
      <c r="AQ92" s="322">
        <v>0</v>
      </c>
      <c r="AR92" s="322">
        <v>0</v>
      </c>
      <c r="AS92" s="1506">
        <v>0</v>
      </c>
      <c r="AT92" s="322">
        <v>0</v>
      </c>
      <c r="AU92" s="322">
        <v>0</v>
      </c>
      <c r="AV92" s="322">
        <v>0</v>
      </c>
      <c r="AW92" s="322">
        <v>0</v>
      </c>
      <c r="AX92" s="322">
        <v>0</v>
      </c>
      <c r="AY92" s="322">
        <v>0</v>
      </c>
      <c r="AZ92" s="322">
        <v>0</v>
      </c>
      <c r="BA92" s="322">
        <v>0</v>
      </c>
      <c r="BB92" s="322">
        <v>0</v>
      </c>
      <c r="BC92" s="322">
        <v>0</v>
      </c>
      <c r="BE92" s="1486" t="e">
        <f t="shared" si="7"/>
        <v>#DIV/0!</v>
      </c>
    </row>
    <row r="93" spans="1:57" ht="15" customHeight="1" x14ac:dyDescent="0.25">
      <c r="A93" s="1463" t="str">
        <f t="shared" si="5"/>
        <v>A-2-0-4-1-1613</v>
      </c>
      <c r="B93" s="1608" t="s">
        <v>35</v>
      </c>
      <c r="C93" s="1583"/>
      <c r="D93" s="1608" t="s">
        <v>315</v>
      </c>
      <c r="E93" s="1583"/>
      <c r="F93" s="1608" t="s">
        <v>313</v>
      </c>
      <c r="G93" s="1583"/>
      <c r="H93" s="1608" t="s">
        <v>316</v>
      </c>
      <c r="I93" s="1583"/>
      <c r="J93" s="1608" t="s">
        <v>312</v>
      </c>
      <c r="K93" s="1583"/>
      <c r="L93" s="1583"/>
      <c r="M93" s="1608" t="s">
        <v>44</v>
      </c>
      <c r="N93" s="1583"/>
      <c r="O93" s="1583"/>
      <c r="P93" s="1608"/>
      <c r="Q93" s="1583"/>
      <c r="R93" s="1608"/>
      <c r="S93" s="1583"/>
      <c r="T93" s="1609" t="s">
        <v>810</v>
      </c>
      <c r="U93" s="1583"/>
      <c r="V93" s="1583"/>
      <c r="W93" s="1583"/>
      <c r="X93" s="1583"/>
      <c r="Y93" s="1583"/>
      <c r="Z93" s="1583"/>
      <c r="AA93" s="1583"/>
      <c r="AB93" s="1608" t="s">
        <v>306</v>
      </c>
      <c r="AC93" s="1583"/>
      <c r="AD93" s="1583"/>
      <c r="AE93" s="1583"/>
      <c r="AF93" s="1583"/>
      <c r="AG93" s="1608" t="s">
        <v>307</v>
      </c>
      <c r="AH93" s="1583"/>
      <c r="AI93" s="1583"/>
      <c r="AJ93" s="320" t="s">
        <v>336</v>
      </c>
      <c r="AK93" s="1610" t="s">
        <v>354</v>
      </c>
      <c r="AL93" s="1583"/>
      <c r="AM93" s="1583"/>
      <c r="AN93" s="1583"/>
      <c r="AO93" s="1583"/>
      <c r="AP93" s="1583"/>
      <c r="AQ93" s="322">
        <v>0</v>
      </c>
      <c r="AR93" s="322">
        <v>0</v>
      </c>
      <c r="AS93" s="1506">
        <v>0</v>
      </c>
      <c r="AT93" s="322">
        <v>0</v>
      </c>
      <c r="AU93" s="322">
        <v>0</v>
      </c>
      <c r="AV93" s="322">
        <v>0</v>
      </c>
      <c r="AW93" s="322">
        <v>0</v>
      </c>
      <c r="AX93" s="322">
        <v>0</v>
      </c>
      <c r="AY93" s="322">
        <v>0</v>
      </c>
      <c r="AZ93" s="322">
        <v>0</v>
      </c>
      <c r="BA93" s="322">
        <v>0</v>
      </c>
      <c r="BB93" s="322">
        <v>0</v>
      </c>
      <c r="BC93" s="322">
        <v>0</v>
      </c>
      <c r="BE93" s="1486" t="e">
        <f t="shared" si="7"/>
        <v>#DIV/0!</v>
      </c>
    </row>
    <row r="94" spans="1:57" ht="15" customHeight="1" x14ac:dyDescent="0.25">
      <c r="B94" s="1603" t="s">
        <v>35</v>
      </c>
      <c r="C94" s="1583"/>
      <c r="D94" s="1603" t="s">
        <v>315</v>
      </c>
      <c r="E94" s="1583"/>
      <c r="F94" s="1603" t="s">
        <v>313</v>
      </c>
      <c r="G94" s="1583"/>
      <c r="H94" s="1603" t="s">
        <v>316</v>
      </c>
      <c r="I94" s="1583"/>
      <c r="J94" s="1603" t="s">
        <v>315</v>
      </c>
      <c r="K94" s="1583"/>
      <c r="L94" s="1583"/>
      <c r="M94" s="1603"/>
      <c r="N94" s="1583"/>
      <c r="O94" s="1583"/>
      <c r="P94" s="1603"/>
      <c r="Q94" s="1583"/>
      <c r="R94" s="1603"/>
      <c r="S94" s="1583"/>
      <c r="T94" s="1605" t="s">
        <v>244</v>
      </c>
      <c r="U94" s="1583"/>
      <c r="V94" s="1583"/>
      <c r="W94" s="1583"/>
      <c r="X94" s="1583"/>
      <c r="Y94" s="1583"/>
      <c r="Z94" s="1583"/>
      <c r="AA94" s="1583"/>
      <c r="AB94" s="1603" t="s">
        <v>306</v>
      </c>
      <c r="AC94" s="1583"/>
      <c r="AD94" s="1583"/>
      <c r="AE94" s="1583"/>
      <c r="AF94" s="1583"/>
      <c r="AG94" s="1603" t="s">
        <v>307</v>
      </c>
      <c r="AH94" s="1583"/>
      <c r="AI94" s="1583"/>
      <c r="AJ94" s="317" t="s">
        <v>86</v>
      </c>
      <c r="AK94" s="1604" t="s">
        <v>308</v>
      </c>
      <c r="AL94" s="1583"/>
      <c r="AM94" s="1583"/>
      <c r="AN94" s="1583"/>
      <c r="AO94" s="1583"/>
      <c r="AP94" s="1583"/>
      <c r="AQ94" s="318">
        <v>72000000</v>
      </c>
      <c r="AR94" s="318">
        <v>67714350</v>
      </c>
      <c r="AS94" s="1505">
        <v>4285650</v>
      </c>
      <c r="AT94" s="319">
        <v>0</v>
      </c>
      <c r="AU94" s="318">
        <v>58264350</v>
      </c>
      <c r="AV94" s="318">
        <v>9450000</v>
      </c>
      <c r="AW94" s="318">
        <v>58264350</v>
      </c>
      <c r="AX94" s="319">
        <v>0</v>
      </c>
      <c r="AY94" s="318">
        <v>1714350</v>
      </c>
      <c r="AZ94" s="318">
        <v>56550000</v>
      </c>
      <c r="BA94" s="318">
        <v>1714350</v>
      </c>
      <c r="BB94" s="319">
        <v>0</v>
      </c>
      <c r="BC94" s="318">
        <v>2000000</v>
      </c>
      <c r="BE94" s="1485">
        <f t="shared" si="7"/>
        <v>0.80922708333333337</v>
      </c>
    </row>
    <row r="95" spans="1:57" ht="15" customHeight="1" x14ac:dyDescent="0.25">
      <c r="A95" s="1463" t="str">
        <f t="shared" si="5"/>
        <v>A-2-0-4-2-110</v>
      </c>
      <c r="B95" s="1608" t="s">
        <v>35</v>
      </c>
      <c r="C95" s="1583"/>
      <c r="D95" s="1608" t="s">
        <v>315</v>
      </c>
      <c r="E95" s="1583"/>
      <c r="F95" s="1608" t="s">
        <v>313</v>
      </c>
      <c r="G95" s="1583"/>
      <c r="H95" s="1608" t="s">
        <v>316</v>
      </c>
      <c r="I95" s="1583"/>
      <c r="J95" s="1608" t="s">
        <v>315</v>
      </c>
      <c r="K95" s="1583"/>
      <c r="L95" s="1583"/>
      <c r="M95" s="1608" t="s">
        <v>312</v>
      </c>
      <c r="N95" s="1583"/>
      <c r="O95" s="1583"/>
      <c r="P95" s="1608"/>
      <c r="Q95" s="1583"/>
      <c r="R95" s="1608"/>
      <c r="S95" s="1583"/>
      <c r="T95" s="1609" t="s">
        <v>71</v>
      </c>
      <c r="U95" s="1583"/>
      <c r="V95" s="1583"/>
      <c r="W95" s="1583"/>
      <c r="X95" s="1583"/>
      <c r="Y95" s="1583"/>
      <c r="Z95" s="1583"/>
      <c r="AA95" s="1583"/>
      <c r="AB95" s="1608" t="s">
        <v>306</v>
      </c>
      <c r="AC95" s="1583"/>
      <c r="AD95" s="1583"/>
      <c r="AE95" s="1583"/>
      <c r="AF95" s="1583"/>
      <c r="AG95" s="1608" t="s">
        <v>307</v>
      </c>
      <c r="AH95" s="1583"/>
      <c r="AI95" s="1583"/>
      <c r="AJ95" s="320" t="s">
        <v>86</v>
      </c>
      <c r="AK95" s="1610" t="s">
        <v>308</v>
      </c>
      <c r="AL95" s="1583"/>
      <c r="AM95" s="1583"/>
      <c r="AN95" s="1583"/>
      <c r="AO95" s="1583"/>
      <c r="AP95" s="1583"/>
      <c r="AQ95" s="321">
        <v>2000000</v>
      </c>
      <c r="AR95" s="322">
        <v>0</v>
      </c>
      <c r="AS95" s="1506">
        <v>2000000</v>
      </c>
      <c r="AT95" s="322">
        <v>0</v>
      </c>
      <c r="AU95" s="322">
        <v>0</v>
      </c>
      <c r="AV95" s="322">
        <v>0</v>
      </c>
      <c r="AW95" s="322">
        <v>0</v>
      </c>
      <c r="AX95" s="322">
        <v>0</v>
      </c>
      <c r="AY95" s="322">
        <v>0</v>
      </c>
      <c r="AZ95" s="322">
        <v>0</v>
      </c>
      <c r="BA95" s="322">
        <v>0</v>
      </c>
      <c r="BB95" s="322">
        <v>0</v>
      </c>
      <c r="BC95" s="321">
        <v>1000000</v>
      </c>
      <c r="BE95" s="1486">
        <f t="shared" si="7"/>
        <v>0</v>
      </c>
    </row>
    <row r="96" spans="1:57" ht="15" customHeight="1" x14ac:dyDescent="0.25">
      <c r="A96" s="1463" t="str">
        <f t="shared" si="5"/>
        <v>A-2-0-4-2-210</v>
      </c>
      <c r="B96" s="1608" t="s">
        <v>35</v>
      </c>
      <c r="C96" s="1583"/>
      <c r="D96" s="1608" t="s">
        <v>315</v>
      </c>
      <c r="E96" s="1583"/>
      <c r="F96" s="1608" t="s">
        <v>313</v>
      </c>
      <c r="G96" s="1583"/>
      <c r="H96" s="1608" t="s">
        <v>316</v>
      </c>
      <c r="I96" s="1583"/>
      <c r="J96" s="1608" t="s">
        <v>315</v>
      </c>
      <c r="K96" s="1583"/>
      <c r="L96" s="1583"/>
      <c r="M96" s="1608" t="s">
        <v>315</v>
      </c>
      <c r="N96" s="1583"/>
      <c r="O96" s="1583"/>
      <c r="P96" s="1608"/>
      <c r="Q96" s="1583"/>
      <c r="R96" s="1608"/>
      <c r="S96" s="1583"/>
      <c r="T96" s="1609" t="s">
        <v>72</v>
      </c>
      <c r="U96" s="1583"/>
      <c r="V96" s="1583"/>
      <c r="W96" s="1583"/>
      <c r="X96" s="1583"/>
      <c r="Y96" s="1583"/>
      <c r="Z96" s="1583"/>
      <c r="AA96" s="1583"/>
      <c r="AB96" s="1608" t="s">
        <v>306</v>
      </c>
      <c r="AC96" s="1583"/>
      <c r="AD96" s="1583"/>
      <c r="AE96" s="1583"/>
      <c r="AF96" s="1583"/>
      <c r="AG96" s="1608" t="s">
        <v>307</v>
      </c>
      <c r="AH96" s="1583"/>
      <c r="AI96" s="1583"/>
      <c r="AJ96" s="320" t="s">
        <v>86</v>
      </c>
      <c r="AK96" s="1610" t="s">
        <v>308</v>
      </c>
      <c r="AL96" s="1583"/>
      <c r="AM96" s="1583"/>
      <c r="AN96" s="1583"/>
      <c r="AO96" s="1583"/>
      <c r="AP96" s="1583"/>
      <c r="AQ96" s="321">
        <v>70000000</v>
      </c>
      <c r="AR96" s="321">
        <v>67714350</v>
      </c>
      <c r="AS96" s="1506">
        <v>2285650</v>
      </c>
      <c r="AT96" s="322">
        <v>0</v>
      </c>
      <c r="AU96" s="321">
        <v>58264350</v>
      </c>
      <c r="AV96" s="321">
        <v>9450000</v>
      </c>
      <c r="AW96" s="321">
        <v>58264350</v>
      </c>
      <c r="AX96" s="322">
        <v>0</v>
      </c>
      <c r="AY96" s="321">
        <v>1714350</v>
      </c>
      <c r="AZ96" s="321">
        <v>56550000</v>
      </c>
      <c r="BA96" s="321">
        <v>1714350</v>
      </c>
      <c r="BB96" s="322">
        <v>0</v>
      </c>
      <c r="BC96" s="321">
        <v>1000000</v>
      </c>
      <c r="BE96" s="1486">
        <f t="shared" si="7"/>
        <v>0.83234785714285719</v>
      </c>
    </row>
    <row r="97" spans="1:57" ht="15" customHeight="1" x14ac:dyDescent="0.25">
      <c r="B97" s="1603" t="s">
        <v>35</v>
      </c>
      <c r="C97" s="1583"/>
      <c r="D97" s="1603" t="s">
        <v>315</v>
      </c>
      <c r="E97" s="1583"/>
      <c r="F97" s="1603" t="s">
        <v>313</v>
      </c>
      <c r="G97" s="1583"/>
      <c r="H97" s="1603" t="s">
        <v>316</v>
      </c>
      <c r="I97" s="1583"/>
      <c r="J97" s="1603" t="s">
        <v>316</v>
      </c>
      <c r="K97" s="1583"/>
      <c r="L97" s="1583"/>
      <c r="M97" s="1603"/>
      <c r="N97" s="1583"/>
      <c r="O97" s="1583"/>
      <c r="P97" s="1603"/>
      <c r="Q97" s="1583"/>
      <c r="R97" s="1603"/>
      <c r="S97" s="1583"/>
      <c r="T97" s="1605" t="s">
        <v>246</v>
      </c>
      <c r="U97" s="1583"/>
      <c r="V97" s="1583"/>
      <c r="W97" s="1583"/>
      <c r="X97" s="1583"/>
      <c r="Y97" s="1583"/>
      <c r="Z97" s="1583"/>
      <c r="AA97" s="1583"/>
      <c r="AB97" s="1603" t="s">
        <v>306</v>
      </c>
      <c r="AC97" s="1583"/>
      <c r="AD97" s="1583"/>
      <c r="AE97" s="1583"/>
      <c r="AF97" s="1583"/>
      <c r="AG97" s="1603" t="s">
        <v>307</v>
      </c>
      <c r="AH97" s="1583"/>
      <c r="AI97" s="1583"/>
      <c r="AJ97" s="317" t="s">
        <v>86</v>
      </c>
      <c r="AK97" s="1604" t="s">
        <v>308</v>
      </c>
      <c r="AL97" s="1583"/>
      <c r="AM97" s="1583"/>
      <c r="AN97" s="1583"/>
      <c r="AO97" s="1583"/>
      <c r="AP97" s="1583"/>
      <c r="AQ97" s="318">
        <v>379633674</v>
      </c>
      <c r="AR97" s="318">
        <v>367697295</v>
      </c>
      <c r="AS97" s="1505">
        <v>11936379</v>
      </c>
      <c r="AT97" s="319">
        <v>0</v>
      </c>
      <c r="AU97" s="318">
        <v>349238381</v>
      </c>
      <c r="AV97" s="318">
        <v>18458914</v>
      </c>
      <c r="AW97" s="318">
        <v>331254943</v>
      </c>
      <c r="AX97" s="318">
        <v>17983438</v>
      </c>
      <c r="AY97" s="318">
        <v>224971439</v>
      </c>
      <c r="AZ97" s="318">
        <v>106283504</v>
      </c>
      <c r="BA97" s="318">
        <v>224971439</v>
      </c>
      <c r="BB97" s="319">
        <v>0</v>
      </c>
      <c r="BC97" s="318">
        <v>4550000</v>
      </c>
      <c r="BE97" s="1485">
        <f t="shared" si="7"/>
        <v>0.9199352031137259</v>
      </c>
    </row>
    <row r="98" spans="1:57" ht="15" customHeight="1" x14ac:dyDescent="0.25">
      <c r="B98" s="1603" t="s">
        <v>35</v>
      </c>
      <c r="C98" s="1583"/>
      <c r="D98" s="1603" t="s">
        <v>315</v>
      </c>
      <c r="E98" s="1583"/>
      <c r="F98" s="1603" t="s">
        <v>313</v>
      </c>
      <c r="G98" s="1583"/>
      <c r="H98" s="1603" t="s">
        <v>316</v>
      </c>
      <c r="I98" s="1583"/>
      <c r="J98" s="1603" t="s">
        <v>316</v>
      </c>
      <c r="K98" s="1583"/>
      <c r="L98" s="1583"/>
      <c r="M98" s="1603"/>
      <c r="N98" s="1583"/>
      <c r="O98" s="1583"/>
      <c r="P98" s="1603"/>
      <c r="Q98" s="1583"/>
      <c r="R98" s="1603"/>
      <c r="S98" s="1583"/>
      <c r="T98" s="1605" t="s">
        <v>246</v>
      </c>
      <c r="U98" s="1583"/>
      <c r="V98" s="1583"/>
      <c r="W98" s="1583"/>
      <c r="X98" s="1583"/>
      <c r="Y98" s="1583"/>
      <c r="Z98" s="1583"/>
      <c r="AA98" s="1583"/>
      <c r="AB98" s="1603" t="s">
        <v>306</v>
      </c>
      <c r="AC98" s="1583"/>
      <c r="AD98" s="1583"/>
      <c r="AE98" s="1583"/>
      <c r="AF98" s="1583"/>
      <c r="AG98" s="1603" t="s">
        <v>307</v>
      </c>
      <c r="AH98" s="1583"/>
      <c r="AI98" s="1583"/>
      <c r="AJ98" s="317" t="s">
        <v>336</v>
      </c>
      <c r="AK98" s="1604" t="s">
        <v>354</v>
      </c>
      <c r="AL98" s="1583"/>
      <c r="AM98" s="1583"/>
      <c r="AN98" s="1583"/>
      <c r="AO98" s="1583"/>
      <c r="AP98" s="1583"/>
      <c r="AQ98" s="318">
        <v>749604847</v>
      </c>
      <c r="AR98" s="318">
        <v>742519004.92999995</v>
      </c>
      <c r="AS98" s="1505">
        <v>7085842.0700000003</v>
      </c>
      <c r="AT98" s="319">
        <v>0</v>
      </c>
      <c r="AU98" s="318">
        <v>695029142.91999996</v>
      </c>
      <c r="AV98" s="318">
        <v>47489862.009999998</v>
      </c>
      <c r="AW98" s="318">
        <v>650550044.91999996</v>
      </c>
      <c r="AX98" s="318">
        <v>44479098</v>
      </c>
      <c r="AY98" s="318">
        <v>599770566.91999996</v>
      </c>
      <c r="AZ98" s="318">
        <v>50779478</v>
      </c>
      <c r="BA98" s="318">
        <v>599770566.91999996</v>
      </c>
      <c r="BB98" s="319">
        <v>0</v>
      </c>
      <c r="BC98" s="318">
        <v>1000000</v>
      </c>
      <c r="BE98" s="1485">
        <f t="shared" si="7"/>
        <v>0.92719403523280575</v>
      </c>
    </row>
    <row r="99" spans="1:57" x14ac:dyDescent="0.25">
      <c r="A99" s="1463" t="str">
        <f t="shared" si="5"/>
        <v>A-2-0-4-4-110</v>
      </c>
      <c r="B99" s="1608" t="s">
        <v>35</v>
      </c>
      <c r="C99" s="1583"/>
      <c r="D99" s="1608" t="s">
        <v>315</v>
      </c>
      <c r="E99" s="1583"/>
      <c r="F99" s="1608" t="s">
        <v>313</v>
      </c>
      <c r="G99" s="1583"/>
      <c r="H99" s="1608" t="s">
        <v>316</v>
      </c>
      <c r="I99" s="1583"/>
      <c r="J99" s="1608" t="s">
        <v>316</v>
      </c>
      <c r="K99" s="1583"/>
      <c r="L99" s="1583"/>
      <c r="M99" s="1608" t="s">
        <v>312</v>
      </c>
      <c r="N99" s="1583"/>
      <c r="O99" s="1583"/>
      <c r="P99" s="1608"/>
      <c r="Q99" s="1583"/>
      <c r="R99" s="1608"/>
      <c r="S99" s="1583"/>
      <c r="T99" s="1609" t="s">
        <v>73</v>
      </c>
      <c r="U99" s="1583"/>
      <c r="V99" s="1583"/>
      <c r="W99" s="1583"/>
      <c r="X99" s="1583"/>
      <c r="Y99" s="1583"/>
      <c r="Z99" s="1583"/>
      <c r="AA99" s="1583"/>
      <c r="AB99" s="1608" t="s">
        <v>306</v>
      </c>
      <c r="AC99" s="1583"/>
      <c r="AD99" s="1583"/>
      <c r="AE99" s="1583"/>
      <c r="AF99" s="1583"/>
      <c r="AG99" s="1608" t="s">
        <v>307</v>
      </c>
      <c r="AH99" s="1583"/>
      <c r="AI99" s="1583"/>
      <c r="AJ99" s="320" t="s">
        <v>86</v>
      </c>
      <c r="AK99" s="1610" t="s">
        <v>308</v>
      </c>
      <c r="AL99" s="1583"/>
      <c r="AM99" s="1583"/>
      <c r="AN99" s="1583"/>
      <c r="AO99" s="1583"/>
      <c r="AP99" s="1583"/>
      <c r="AQ99" s="321">
        <v>171600000</v>
      </c>
      <c r="AR99" s="321">
        <v>170900000</v>
      </c>
      <c r="AS99" s="1506">
        <v>700000</v>
      </c>
      <c r="AT99" s="322">
        <v>0</v>
      </c>
      <c r="AU99" s="321">
        <v>170899280</v>
      </c>
      <c r="AV99" s="322">
        <v>720</v>
      </c>
      <c r="AW99" s="321">
        <v>152915842</v>
      </c>
      <c r="AX99" s="321">
        <v>17983438</v>
      </c>
      <c r="AY99" s="321">
        <v>135267989</v>
      </c>
      <c r="AZ99" s="321">
        <v>17647853</v>
      </c>
      <c r="BA99" s="321">
        <v>135267989</v>
      </c>
      <c r="BB99" s="322">
        <v>0</v>
      </c>
      <c r="BC99" s="322">
        <v>0</v>
      </c>
      <c r="BE99" s="1486">
        <f t="shared" si="7"/>
        <v>0.99591655011655011</v>
      </c>
    </row>
    <row r="100" spans="1:57" x14ac:dyDescent="0.25">
      <c r="A100" s="1463" t="str">
        <f t="shared" ref="A100:A162" si="8">+B100&amp;"-"&amp;D100&amp;"-"&amp;F100&amp;"-"&amp;H100&amp;"-"&amp;J100&amp;"-"&amp;M100&amp;AJ100</f>
        <v>A-2-0-4-4-113</v>
      </c>
      <c r="B100" s="1608" t="s">
        <v>35</v>
      </c>
      <c r="C100" s="1583"/>
      <c r="D100" s="1608" t="s">
        <v>315</v>
      </c>
      <c r="E100" s="1583"/>
      <c r="F100" s="1608" t="s">
        <v>313</v>
      </c>
      <c r="G100" s="1583"/>
      <c r="H100" s="1608" t="s">
        <v>316</v>
      </c>
      <c r="I100" s="1583"/>
      <c r="J100" s="1608" t="s">
        <v>316</v>
      </c>
      <c r="K100" s="1583"/>
      <c r="L100" s="1583"/>
      <c r="M100" s="1608" t="s">
        <v>312</v>
      </c>
      <c r="N100" s="1583"/>
      <c r="O100" s="1583"/>
      <c r="P100" s="1608"/>
      <c r="Q100" s="1583"/>
      <c r="R100" s="1608"/>
      <c r="S100" s="1583"/>
      <c r="T100" s="1609" t="s">
        <v>73</v>
      </c>
      <c r="U100" s="1583"/>
      <c r="V100" s="1583"/>
      <c r="W100" s="1583"/>
      <c r="X100" s="1583"/>
      <c r="Y100" s="1583"/>
      <c r="Z100" s="1583"/>
      <c r="AA100" s="1583"/>
      <c r="AB100" s="1608" t="s">
        <v>306</v>
      </c>
      <c r="AC100" s="1583"/>
      <c r="AD100" s="1583"/>
      <c r="AE100" s="1583"/>
      <c r="AF100" s="1583"/>
      <c r="AG100" s="1608" t="s">
        <v>307</v>
      </c>
      <c r="AH100" s="1583"/>
      <c r="AI100" s="1583"/>
      <c r="AJ100" s="320" t="s">
        <v>336</v>
      </c>
      <c r="AK100" s="1610" t="s">
        <v>354</v>
      </c>
      <c r="AL100" s="1583"/>
      <c r="AM100" s="1583"/>
      <c r="AN100" s="1583"/>
      <c r="AO100" s="1583"/>
      <c r="AP100" s="1583"/>
      <c r="AQ100" s="321">
        <v>115000000</v>
      </c>
      <c r="AR100" s="321">
        <v>108926661</v>
      </c>
      <c r="AS100" s="1506">
        <v>6073339</v>
      </c>
      <c r="AT100" s="322">
        <v>0</v>
      </c>
      <c r="AU100" s="321">
        <v>96926622</v>
      </c>
      <c r="AV100" s="321">
        <v>12000039</v>
      </c>
      <c r="AW100" s="321">
        <v>58788524</v>
      </c>
      <c r="AX100" s="321">
        <v>38138098</v>
      </c>
      <c r="AY100" s="321">
        <v>38009020</v>
      </c>
      <c r="AZ100" s="321">
        <v>20779504</v>
      </c>
      <c r="BA100" s="321">
        <v>38009020</v>
      </c>
      <c r="BB100" s="322">
        <v>0</v>
      </c>
      <c r="BC100" s="321">
        <v>1000000</v>
      </c>
      <c r="BE100" s="1486">
        <f t="shared" si="7"/>
        <v>0.84284019130434784</v>
      </c>
    </row>
    <row r="101" spans="1:57" ht="15" customHeight="1" x14ac:dyDescent="0.25">
      <c r="A101" s="1463" t="str">
        <f t="shared" si="8"/>
        <v>A-2-0-4-4-610</v>
      </c>
      <c r="B101" s="1608" t="s">
        <v>35</v>
      </c>
      <c r="C101" s="1583"/>
      <c r="D101" s="1608" t="s">
        <v>315</v>
      </c>
      <c r="E101" s="1583"/>
      <c r="F101" s="1608" t="s">
        <v>313</v>
      </c>
      <c r="G101" s="1583"/>
      <c r="H101" s="1608" t="s">
        <v>316</v>
      </c>
      <c r="I101" s="1583"/>
      <c r="J101" s="1608" t="s">
        <v>316</v>
      </c>
      <c r="K101" s="1583"/>
      <c r="L101" s="1583"/>
      <c r="M101" s="1608" t="s">
        <v>325</v>
      </c>
      <c r="N101" s="1583"/>
      <c r="O101" s="1583"/>
      <c r="P101" s="1608"/>
      <c r="Q101" s="1583"/>
      <c r="R101" s="1608"/>
      <c r="S101" s="1583"/>
      <c r="T101" s="1609" t="s">
        <v>74</v>
      </c>
      <c r="U101" s="1583"/>
      <c r="V101" s="1583"/>
      <c r="W101" s="1583"/>
      <c r="X101" s="1583"/>
      <c r="Y101" s="1583"/>
      <c r="Z101" s="1583"/>
      <c r="AA101" s="1583"/>
      <c r="AB101" s="1608" t="s">
        <v>306</v>
      </c>
      <c r="AC101" s="1583"/>
      <c r="AD101" s="1583"/>
      <c r="AE101" s="1583"/>
      <c r="AF101" s="1583"/>
      <c r="AG101" s="1608" t="s">
        <v>307</v>
      </c>
      <c r="AH101" s="1583"/>
      <c r="AI101" s="1583"/>
      <c r="AJ101" s="320" t="s">
        <v>86</v>
      </c>
      <c r="AK101" s="1610" t="s">
        <v>308</v>
      </c>
      <c r="AL101" s="1583"/>
      <c r="AM101" s="1583"/>
      <c r="AN101" s="1583"/>
      <c r="AO101" s="1583"/>
      <c r="AP101" s="1583"/>
      <c r="AQ101" s="321">
        <v>8548000</v>
      </c>
      <c r="AR101" s="321">
        <v>7042320</v>
      </c>
      <c r="AS101" s="1506">
        <v>1505680</v>
      </c>
      <c r="AT101" s="322">
        <v>0</v>
      </c>
      <c r="AU101" s="322">
        <v>0</v>
      </c>
      <c r="AV101" s="321">
        <v>7042320</v>
      </c>
      <c r="AW101" s="322">
        <v>0</v>
      </c>
      <c r="AX101" s="322">
        <v>0</v>
      </c>
      <c r="AY101" s="322">
        <v>0</v>
      </c>
      <c r="AZ101" s="322">
        <v>0</v>
      </c>
      <c r="BA101" s="322">
        <v>0</v>
      </c>
      <c r="BB101" s="322">
        <v>0</v>
      </c>
      <c r="BC101" s="322">
        <v>0</v>
      </c>
      <c r="BE101" s="1486">
        <f t="shared" si="7"/>
        <v>0</v>
      </c>
    </row>
    <row r="102" spans="1:57" ht="15" customHeight="1" x14ac:dyDescent="0.25">
      <c r="A102" s="1463" t="str">
        <f t="shared" si="8"/>
        <v>A-2-0-4-4-613</v>
      </c>
      <c r="B102" s="1608" t="s">
        <v>35</v>
      </c>
      <c r="C102" s="1583"/>
      <c r="D102" s="1608" t="s">
        <v>315</v>
      </c>
      <c r="E102" s="1583"/>
      <c r="F102" s="1608" t="s">
        <v>313</v>
      </c>
      <c r="G102" s="1583"/>
      <c r="H102" s="1608" t="s">
        <v>316</v>
      </c>
      <c r="I102" s="1583"/>
      <c r="J102" s="1608" t="s">
        <v>316</v>
      </c>
      <c r="K102" s="1583"/>
      <c r="L102" s="1583"/>
      <c r="M102" s="1608" t="s">
        <v>325</v>
      </c>
      <c r="N102" s="1583"/>
      <c r="O102" s="1583"/>
      <c r="P102" s="1608"/>
      <c r="Q102" s="1583"/>
      <c r="R102" s="1608"/>
      <c r="S102" s="1583"/>
      <c r="T102" s="1609" t="s">
        <v>74</v>
      </c>
      <c r="U102" s="1583"/>
      <c r="V102" s="1583"/>
      <c r="W102" s="1583"/>
      <c r="X102" s="1583"/>
      <c r="Y102" s="1583"/>
      <c r="Z102" s="1583"/>
      <c r="AA102" s="1583"/>
      <c r="AB102" s="1608" t="s">
        <v>306</v>
      </c>
      <c r="AC102" s="1583"/>
      <c r="AD102" s="1583"/>
      <c r="AE102" s="1583"/>
      <c r="AF102" s="1583"/>
      <c r="AG102" s="1608" t="s">
        <v>307</v>
      </c>
      <c r="AH102" s="1583"/>
      <c r="AI102" s="1583"/>
      <c r="AJ102" s="320" t="s">
        <v>336</v>
      </c>
      <c r="AK102" s="1610" t="s">
        <v>354</v>
      </c>
      <c r="AL102" s="1583"/>
      <c r="AM102" s="1583"/>
      <c r="AN102" s="1583"/>
      <c r="AO102" s="1583"/>
      <c r="AP102" s="1583"/>
      <c r="AQ102" s="321">
        <v>77000000</v>
      </c>
      <c r="AR102" s="321">
        <v>77000000</v>
      </c>
      <c r="AS102" s="1506">
        <v>0</v>
      </c>
      <c r="AT102" s="322">
        <v>0</v>
      </c>
      <c r="AU102" s="321">
        <v>41856700</v>
      </c>
      <c r="AV102" s="321">
        <v>35143300</v>
      </c>
      <c r="AW102" s="321">
        <v>41856700</v>
      </c>
      <c r="AX102" s="322">
        <v>0</v>
      </c>
      <c r="AY102" s="321">
        <v>41856700</v>
      </c>
      <c r="AZ102" s="322">
        <v>0</v>
      </c>
      <c r="BA102" s="321">
        <v>41856700</v>
      </c>
      <c r="BB102" s="322">
        <v>0</v>
      </c>
      <c r="BC102" s="322">
        <v>0</v>
      </c>
      <c r="BE102" s="1486">
        <f t="shared" si="7"/>
        <v>0.54359350649350646</v>
      </c>
    </row>
    <row r="103" spans="1:57" ht="15" customHeight="1" x14ac:dyDescent="0.25">
      <c r="A103" s="1463" t="str">
        <f t="shared" si="8"/>
        <v>A-2-0-4-4-910</v>
      </c>
      <c r="B103" s="1608" t="s">
        <v>35</v>
      </c>
      <c r="C103" s="1583"/>
      <c r="D103" s="1608" t="s">
        <v>315</v>
      </c>
      <c r="E103" s="1583"/>
      <c r="F103" s="1608" t="s">
        <v>313</v>
      </c>
      <c r="G103" s="1583"/>
      <c r="H103" s="1608" t="s">
        <v>316</v>
      </c>
      <c r="I103" s="1583"/>
      <c r="J103" s="1608" t="s">
        <v>316</v>
      </c>
      <c r="K103" s="1583"/>
      <c r="L103" s="1583"/>
      <c r="M103" s="1608" t="s">
        <v>321</v>
      </c>
      <c r="N103" s="1583"/>
      <c r="O103" s="1583"/>
      <c r="P103" s="1608"/>
      <c r="Q103" s="1583"/>
      <c r="R103" s="1608"/>
      <c r="S103" s="1583"/>
      <c r="T103" s="1609" t="s">
        <v>75</v>
      </c>
      <c r="U103" s="1583"/>
      <c r="V103" s="1583"/>
      <c r="W103" s="1583"/>
      <c r="X103" s="1583"/>
      <c r="Y103" s="1583"/>
      <c r="Z103" s="1583"/>
      <c r="AA103" s="1583"/>
      <c r="AB103" s="1608" t="s">
        <v>306</v>
      </c>
      <c r="AC103" s="1583"/>
      <c r="AD103" s="1583"/>
      <c r="AE103" s="1583"/>
      <c r="AF103" s="1583"/>
      <c r="AG103" s="1608" t="s">
        <v>307</v>
      </c>
      <c r="AH103" s="1583"/>
      <c r="AI103" s="1583"/>
      <c r="AJ103" s="320" t="s">
        <v>86</v>
      </c>
      <c r="AK103" s="1610" t="s">
        <v>308</v>
      </c>
      <c r="AL103" s="1583"/>
      <c r="AM103" s="1583"/>
      <c r="AN103" s="1583"/>
      <c r="AO103" s="1583"/>
      <c r="AP103" s="1583"/>
      <c r="AQ103" s="321">
        <v>5762508</v>
      </c>
      <c r="AR103" s="321">
        <v>3962508</v>
      </c>
      <c r="AS103" s="1506">
        <v>1800000</v>
      </c>
      <c r="AT103" s="322">
        <v>0</v>
      </c>
      <c r="AU103" s="321">
        <v>3962508</v>
      </c>
      <c r="AV103" s="322">
        <v>0</v>
      </c>
      <c r="AW103" s="321">
        <v>3962508</v>
      </c>
      <c r="AX103" s="322">
        <v>0</v>
      </c>
      <c r="AY103" s="321">
        <v>3962508</v>
      </c>
      <c r="AZ103" s="322">
        <v>0</v>
      </c>
      <c r="BA103" s="321">
        <v>3962508</v>
      </c>
      <c r="BB103" s="322">
        <v>0</v>
      </c>
      <c r="BC103" s="321">
        <v>800000</v>
      </c>
      <c r="BE103" s="1486">
        <f t="shared" si="7"/>
        <v>0.68763600848797091</v>
      </c>
    </row>
    <row r="104" spans="1:57" ht="15" customHeight="1" x14ac:dyDescent="0.25">
      <c r="A104" s="1463" t="str">
        <f t="shared" si="8"/>
        <v>A-2-0-4-4-913</v>
      </c>
      <c r="B104" s="1608" t="s">
        <v>35</v>
      </c>
      <c r="C104" s="1583"/>
      <c r="D104" s="1608" t="s">
        <v>315</v>
      </c>
      <c r="E104" s="1583"/>
      <c r="F104" s="1608" t="s">
        <v>313</v>
      </c>
      <c r="G104" s="1583"/>
      <c r="H104" s="1608" t="s">
        <v>316</v>
      </c>
      <c r="I104" s="1583"/>
      <c r="J104" s="1608" t="s">
        <v>316</v>
      </c>
      <c r="K104" s="1583"/>
      <c r="L104" s="1583"/>
      <c r="M104" s="1608" t="s">
        <v>321</v>
      </c>
      <c r="N104" s="1583"/>
      <c r="O104" s="1583"/>
      <c r="P104" s="1608"/>
      <c r="Q104" s="1583"/>
      <c r="R104" s="1608"/>
      <c r="S104" s="1583"/>
      <c r="T104" s="1609" t="s">
        <v>75</v>
      </c>
      <c r="U104" s="1583"/>
      <c r="V104" s="1583"/>
      <c r="W104" s="1583"/>
      <c r="X104" s="1583"/>
      <c r="Y104" s="1583"/>
      <c r="Z104" s="1583"/>
      <c r="AA104" s="1583"/>
      <c r="AB104" s="1608" t="s">
        <v>306</v>
      </c>
      <c r="AC104" s="1583"/>
      <c r="AD104" s="1583"/>
      <c r="AE104" s="1583"/>
      <c r="AF104" s="1583"/>
      <c r="AG104" s="1608" t="s">
        <v>307</v>
      </c>
      <c r="AH104" s="1583"/>
      <c r="AI104" s="1583"/>
      <c r="AJ104" s="320" t="s">
        <v>336</v>
      </c>
      <c r="AK104" s="1610" t="s">
        <v>354</v>
      </c>
      <c r="AL104" s="1583"/>
      <c r="AM104" s="1583"/>
      <c r="AN104" s="1583"/>
      <c r="AO104" s="1583"/>
      <c r="AP104" s="1583"/>
      <c r="AQ104" s="322">
        <v>0</v>
      </c>
      <c r="AR104" s="322">
        <v>0</v>
      </c>
      <c r="AS104" s="1506">
        <v>0</v>
      </c>
      <c r="AT104" s="322">
        <v>0</v>
      </c>
      <c r="AU104" s="322">
        <v>0</v>
      </c>
      <c r="AV104" s="322">
        <v>0</v>
      </c>
      <c r="AW104" s="322">
        <v>0</v>
      </c>
      <c r="AX104" s="322">
        <v>0</v>
      </c>
      <c r="AY104" s="322">
        <v>0</v>
      </c>
      <c r="AZ104" s="322">
        <v>0</v>
      </c>
      <c r="BA104" s="322">
        <v>0</v>
      </c>
      <c r="BB104" s="322">
        <v>0</v>
      </c>
      <c r="BC104" s="322">
        <v>0</v>
      </c>
      <c r="BE104" s="1486" t="e">
        <f t="shared" si="7"/>
        <v>#DIV/0!</v>
      </c>
    </row>
    <row r="105" spans="1:57" x14ac:dyDescent="0.25">
      <c r="A105" s="1463" t="str">
        <f t="shared" si="8"/>
        <v>A-2-0-4-4-1510</v>
      </c>
      <c r="B105" s="1608" t="s">
        <v>35</v>
      </c>
      <c r="C105" s="1583"/>
      <c r="D105" s="1608" t="s">
        <v>315</v>
      </c>
      <c r="E105" s="1583"/>
      <c r="F105" s="1608" t="s">
        <v>313</v>
      </c>
      <c r="G105" s="1583"/>
      <c r="H105" s="1608" t="s">
        <v>316</v>
      </c>
      <c r="I105" s="1583"/>
      <c r="J105" s="1608" t="s">
        <v>316</v>
      </c>
      <c r="K105" s="1583"/>
      <c r="L105" s="1583"/>
      <c r="M105" s="1608" t="s">
        <v>319</v>
      </c>
      <c r="N105" s="1583"/>
      <c r="O105" s="1583"/>
      <c r="P105" s="1608"/>
      <c r="Q105" s="1583"/>
      <c r="R105" s="1608"/>
      <c r="S105" s="1583"/>
      <c r="T105" s="1609" t="s">
        <v>76</v>
      </c>
      <c r="U105" s="1583"/>
      <c r="V105" s="1583"/>
      <c r="W105" s="1583"/>
      <c r="X105" s="1583"/>
      <c r="Y105" s="1583"/>
      <c r="Z105" s="1583"/>
      <c r="AA105" s="1583"/>
      <c r="AB105" s="1608" t="s">
        <v>306</v>
      </c>
      <c r="AC105" s="1583"/>
      <c r="AD105" s="1583"/>
      <c r="AE105" s="1583"/>
      <c r="AF105" s="1583"/>
      <c r="AG105" s="1608" t="s">
        <v>307</v>
      </c>
      <c r="AH105" s="1583"/>
      <c r="AI105" s="1583"/>
      <c r="AJ105" s="320" t="s">
        <v>86</v>
      </c>
      <c r="AK105" s="1610" t="s">
        <v>308</v>
      </c>
      <c r="AL105" s="1583"/>
      <c r="AM105" s="1583"/>
      <c r="AN105" s="1583"/>
      <c r="AO105" s="1583"/>
      <c r="AP105" s="1583"/>
      <c r="AQ105" s="321">
        <v>153600000</v>
      </c>
      <c r="AR105" s="321">
        <v>152129960</v>
      </c>
      <c r="AS105" s="1506">
        <v>1470040</v>
      </c>
      <c r="AT105" s="322">
        <v>0</v>
      </c>
      <c r="AU105" s="321">
        <v>140714086</v>
      </c>
      <c r="AV105" s="321">
        <v>11415874</v>
      </c>
      <c r="AW105" s="321">
        <v>140714086</v>
      </c>
      <c r="AX105" s="322">
        <v>0</v>
      </c>
      <c r="AY105" s="321">
        <v>52078435</v>
      </c>
      <c r="AZ105" s="321">
        <v>88635651</v>
      </c>
      <c r="BA105" s="321">
        <v>52078435</v>
      </c>
      <c r="BB105" s="322">
        <v>0</v>
      </c>
      <c r="BC105" s="321">
        <v>800000</v>
      </c>
      <c r="BE105" s="1486">
        <f t="shared" si="7"/>
        <v>0.91610733072916661</v>
      </c>
    </row>
    <row r="106" spans="1:57" x14ac:dyDescent="0.25">
      <c r="A106" s="1463" t="str">
        <f t="shared" si="8"/>
        <v>A-2-0-4-4-1513</v>
      </c>
      <c r="B106" s="1608" t="s">
        <v>35</v>
      </c>
      <c r="C106" s="1583"/>
      <c r="D106" s="1608" t="s">
        <v>315</v>
      </c>
      <c r="E106" s="1583"/>
      <c r="F106" s="1608" t="s">
        <v>313</v>
      </c>
      <c r="G106" s="1583"/>
      <c r="H106" s="1608" t="s">
        <v>316</v>
      </c>
      <c r="I106" s="1583"/>
      <c r="J106" s="1608" t="s">
        <v>316</v>
      </c>
      <c r="K106" s="1583"/>
      <c r="L106" s="1583"/>
      <c r="M106" s="1608" t="s">
        <v>319</v>
      </c>
      <c r="N106" s="1583"/>
      <c r="O106" s="1583"/>
      <c r="P106" s="1608"/>
      <c r="Q106" s="1583"/>
      <c r="R106" s="1608"/>
      <c r="S106" s="1583"/>
      <c r="T106" s="1609" t="s">
        <v>76</v>
      </c>
      <c r="U106" s="1583"/>
      <c r="V106" s="1583"/>
      <c r="W106" s="1583"/>
      <c r="X106" s="1583"/>
      <c r="Y106" s="1583"/>
      <c r="Z106" s="1583"/>
      <c r="AA106" s="1583"/>
      <c r="AB106" s="1608" t="s">
        <v>306</v>
      </c>
      <c r="AC106" s="1583"/>
      <c r="AD106" s="1583"/>
      <c r="AE106" s="1583"/>
      <c r="AF106" s="1583"/>
      <c r="AG106" s="1608" t="s">
        <v>307</v>
      </c>
      <c r="AH106" s="1583"/>
      <c r="AI106" s="1583"/>
      <c r="AJ106" s="320" t="s">
        <v>336</v>
      </c>
      <c r="AK106" s="1610" t="s">
        <v>354</v>
      </c>
      <c r="AL106" s="1583"/>
      <c r="AM106" s="1583"/>
      <c r="AN106" s="1583"/>
      <c r="AO106" s="1583"/>
      <c r="AP106" s="1583"/>
      <c r="AQ106" s="321">
        <v>549904847</v>
      </c>
      <c r="AR106" s="321">
        <v>549904846.92999995</v>
      </c>
      <c r="AS106" s="1506">
        <v>7.0000000000000007E-2</v>
      </c>
      <c r="AT106" s="322">
        <v>0</v>
      </c>
      <c r="AU106" s="321">
        <v>549904820.91999996</v>
      </c>
      <c r="AV106" s="322">
        <v>26.01</v>
      </c>
      <c r="AW106" s="321">
        <v>549904820.91999996</v>
      </c>
      <c r="AX106" s="322">
        <v>0</v>
      </c>
      <c r="AY106" s="321">
        <v>519904846.92000002</v>
      </c>
      <c r="AZ106" s="321">
        <v>29999974</v>
      </c>
      <c r="BA106" s="321">
        <v>519904846.92000002</v>
      </c>
      <c r="BB106" s="322">
        <v>0</v>
      </c>
      <c r="BC106" s="322">
        <v>0</v>
      </c>
      <c r="BE106" s="1486">
        <f t="shared" si="7"/>
        <v>0.99999995257361307</v>
      </c>
    </row>
    <row r="107" spans="1:57" ht="15" customHeight="1" x14ac:dyDescent="0.25">
      <c r="A107" s="1463" t="str">
        <f t="shared" si="8"/>
        <v>A-2-0-4-4-1710</v>
      </c>
      <c r="B107" s="1608" t="s">
        <v>35</v>
      </c>
      <c r="C107" s="1583"/>
      <c r="D107" s="1608" t="s">
        <v>315</v>
      </c>
      <c r="E107" s="1583"/>
      <c r="F107" s="1608" t="s">
        <v>313</v>
      </c>
      <c r="G107" s="1583"/>
      <c r="H107" s="1608" t="s">
        <v>316</v>
      </c>
      <c r="I107" s="1583"/>
      <c r="J107" s="1608" t="s">
        <v>316</v>
      </c>
      <c r="K107" s="1583"/>
      <c r="L107" s="1583"/>
      <c r="M107" s="1608" t="s">
        <v>331</v>
      </c>
      <c r="N107" s="1583"/>
      <c r="O107" s="1583"/>
      <c r="P107" s="1608"/>
      <c r="Q107" s="1583"/>
      <c r="R107" s="1608"/>
      <c r="S107" s="1583"/>
      <c r="T107" s="1609" t="s">
        <v>77</v>
      </c>
      <c r="U107" s="1583"/>
      <c r="V107" s="1583"/>
      <c r="W107" s="1583"/>
      <c r="X107" s="1583"/>
      <c r="Y107" s="1583"/>
      <c r="Z107" s="1583"/>
      <c r="AA107" s="1583"/>
      <c r="AB107" s="1608" t="s">
        <v>306</v>
      </c>
      <c r="AC107" s="1583"/>
      <c r="AD107" s="1583"/>
      <c r="AE107" s="1583"/>
      <c r="AF107" s="1583"/>
      <c r="AG107" s="1608" t="s">
        <v>307</v>
      </c>
      <c r="AH107" s="1583"/>
      <c r="AI107" s="1583"/>
      <c r="AJ107" s="320" t="s">
        <v>86</v>
      </c>
      <c r="AK107" s="1610" t="s">
        <v>308</v>
      </c>
      <c r="AL107" s="1583"/>
      <c r="AM107" s="1583"/>
      <c r="AN107" s="1583"/>
      <c r="AO107" s="1583"/>
      <c r="AP107" s="1583"/>
      <c r="AQ107" s="321">
        <v>5103744</v>
      </c>
      <c r="AR107" s="321">
        <v>4777368</v>
      </c>
      <c r="AS107" s="1506">
        <v>326376</v>
      </c>
      <c r="AT107" s="322">
        <v>0</v>
      </c>
      <c r="AU107" s="321">
        <v>4777368</v>
      </c>
      <c r="AV107" s="322">
        <v>0</v>
      </c>
      <c r="AW107" s="321">
        <v>4777368</v>
      </c>
      <c r="AX107" s="322">
        <v>0</v>
      </c>
      <c r="AY107" s="321">
        <v>4777368</v>
      </c>
      <c r="AZ107" s="322">
        <v>0</v>
      </c>
      <c r="BA107" s="321">
        <v>4777368</v>
      </c>
      <c r="BB107" s="322">
        <v>0</v>
      </c>
      <c r="BC107" s="321">
        <v>150000</v>
      </c>
      <c r="BE107" s="1486">
        <f t="shared" si="7"/>
        <v>0.93605165149349179</v>
      </c>
    </row>
    <row r="108" spans="1:57" ht="15" customHeight="1" x14ac:dyDescent="0.25">
      <c r="A108" s="1463" t="str">
        <f t="shared" si="8"/>
        <v>A-2-0-4-4-1713</v>
      </c>
      <c r="B108" s="1608" t="s">
        <v>35</v>
      </c>
      <c r="C108" s="1583"/>
      <c r="D108" s="1608" t="s">
        <v>315</v>
      </c>
      <c r="E108" s="1583"/>
      <c r="F108" s="1608" t="s">
        <v>313</v>
      </c>
      <c r="G108" s="1583"/>
      <c r="H108" s="1608" t="s">
        <v>316</v>
      </c>
      <c r="I108" s="1583"/>
      <c r="J108" s="1608" t="s">
        <v>316</v>
      </c>
      <c r="K108" s="1583"/>
      <c r="L108" s="1583"/>
      <c r="M108" s="1608" t="s">
        <v>331</v>
      </c>
      <c r="N108" s="1583"/>
      <c r="O108" s="1583"/>
      <c r="P108" s="1608"/>
      <c r="Q108" s="1583"/>
      <c r="R108" s="1608"/>
      <c r="S108" s="1583"/>
      <c r="T108" s="1609" t="s">
        <v>77</v>
      </c>
      <c r="U108" s="1583"/>
      <c r="V108" s="1583"/>
      <c r="W108" s="1583"/>
      <c r="X108" s="1583"/>
      <c r="Y108" s="1583"/>
      <c r="Z108" s="1583"/>
      <c r="AA108" s="1583"/>
      <c r="AB108" s="1608" t="s">
        <v>306</v>
      </c>
      <c r="AC108" s="1583"/>
      <c r="AD108" s="1583"/>
      <c r="AE108" s="1583"/>
      <c r="AF108" s="1583"/>
      <c r="AG108" s="1608" t="s">
        <v>307</v>
      </c>
      <c r="AH108" s="1583"/>
      <c r="AI108" s="1583"/>
      <c r="AJ108" s="320" t="s">
        <v>336</v>
      </c>
      <c r="AK108" s="1610" t="s">
        <v>354</v>
      </c>
      <c r="AL108" s="1583"/>
      <c r="AM108" s="1583"/>
      <c r="AN108" s="1583"/>
      <c r="AO108" s="1583"/>
      <c r="AP108" s="1583"/>
      <c r="AQ108" s="322">
        <v>0</v>
      </c>
      <c r="AR108" s="322">
        <v>0</v>
      </c>
      <c r="AS108" s="1506">
        <v>0</v>
      </c>
      <c r="AT108" s="322">
        <v>0</v>
      </c>
      <c r="AU108" s="322">
        <v>0</v>
      </c>
      <c r="AV108" s="322">
        <v>0</v>
      </c>
      <c r="AW108" s="322">
        <v>0</v>
      </c>
      <c r="AX108" s="322">
        <v>0</v>
      </c>
      <c r="AY108" s="322">
        <v>0</v>
      </c>
      <c r="AZ108" s="322">
        <v>0</v>
      </c>
      <c r="BA108" s="322">
        <v>0</v>
      </c>
      <c r="BB108" s="322">
        <v>0</v>
      </c>
      <c r="BC108" s="322">
        <v>0</v>
      </c>
      <c r="BE108" s="1486" t="e">
        <f t="shared" si="7"/>
        <v>#DIV/0!</v>
      </c>
    </row>
    <row r="109" spans="1:57" ht="15" customHeight="1" x14ac:dyDescent="0.25">
      <c r="A109" s="1463" t="str">
        <f t="shared" si="8"/>
        <v>A-2-0-4-4-1810</v>
      </c>
      <c r="B109" s="1608" t="s">
        <v>35</v>
      </c>
      <c r="C109" s="1583"/>
      <c r="D109" s="1608" t="s">
        <v>315</v>
      </c>
      <c r="E109" s="1583"/>
      <c r="F109" s="1608" t="s">
        <v>313</v>
      </c>
      <c r="G109" s="1583"/>
      <c r="H109" s="1608" t="s">
        <v>316</v>
      </c>
      <c r="I109" s="1583"/>
      <c r="J109" s="1608" t="s">
        <v>316</v>
      </c>
      <c r="K109" s="1583"/>
      <c r="L109" s="1583"/>
      <c r="M109" s="1608" t="s">
        <v>332</v>
      </c>
      <c r="N109" s="1583"/>
      <c r="O109" s="1583"/>
      <c r="P109" s="1608"/>
      <c r="Q109" s="1583"/>
      <c r="R109" s="1608"/>
      <c r="S109" s="1583"/>
      <c r="T109" s="1609" t="s">
        <v>78</v>
      </c>
      <c r="U109" s="1583"/>
      <c r="V109" s="1583"/>
      <c r="W109" s="1583"/>
      <c r="X109" s="1583"/>
      <c r="Y109" s="1583"/>
      <c r="Z109" s="1583"/>
      <c r="AA109" s="1583"/>
      <c r="AB109" s="1608" t="s">
        <v>306</v>
      </c>
      <c r="AC109" s="1583"/>
      <c r="AD109" s="1583"/>
      <c r="AE109" s="1583"/>
      <c r="AF109" s="1583"/>
      <c r="AG109" s="1608" t="s">
        <v>307</v>
      </c>
      <c r="AH109" s="1583"/>
      <c r="AI109" s="1583"/>
      <c r="AJ109" s="320" t="s">
        <v>86</v>
      </c>
      <c r="AK109" s="1610" t="s">
        <v>308</v>
      </c>
      <c r="AL109" s="1583"/>
      <c r="AM109" s="1583"/>
      <c r="AN109" s="1583"/>
      <c r="AO109" s="1583"/>
      <c r="AP109" s="1583"/>
      <c r="AQ109" s="321">
        <v>4300000</v>
      </c>
      <c r="AR109" s="321">
        <v>3927314</v>
      </c>
      <c r="AS109" s="1506">
        <v>372686</v>
      </c>
      <c r="AT109" s="322">
        <v>0</v>
      </c>
      <c r="AU109" s="321">
        <v>3927314</v>
      </c>
      <c r="AV109" s="322">
        <v>0</v>
      </c>
      <c r="AW109" s="321">
        <v>3927314</v>
      </c>
      <c r="AX109" s="322">
        <v>0</v>
      </c>
      <c r="AY109" s="321">
        <v>3927314</v>
      </c>
      <c r="AZ109" s="322">
        <v>0</v>
      </c>
      <c r="BA109" s="321">
        <v>3927314</v>
      </c>
      <c r="BB109" s="322">
        <v>0</v>
      </c>
      <c r="BC109" s="321">
        <v>200000</v>
      </c>
      <c r="BE109" s="1486">
        <f t="shared" si="7"/>
        <v>0.91332883720930236</v>
      </c>
    </row>
    <row r="110" spans="1:57" x14ac:dyDescent="0.25">
      <c r="A110" s="1463" t="str">
        <f t="shared" si="8"/>
        <v>A-2-0-4-4-2010</v>
      </c>
      <c r="B110" s="1608" t="s">
        <v>35</v>
      </c>
      <c r="C110" s="1583"/>
      <c r="D110" s="1608" t="s">
        <v>315</v>
      </c>
      <c r="E110" s="1583"/>
      <c r="F110" s="1608" t="s">
        <v>313</v>
      </c>
      <c r="G110" s="1583"/>
      <c r="H110" s="1608" t="s">
        <v>316</v>
      </c>
      <c r="I110" s="1583"/>
      <c r="J110" s="1608" t="s">
        <v>316</v>
      </c>
      <c r="K110" s="1583"/>
      <c r="L110" s="1583"/>
      <c r="M110" s="1608" t="s">
        <v>333</v>
      </c>
      <c r="N110" s="1583"/>
      <c r="O110" s="1583"/>
      <c r="P110" s="1608"/>
      <c r="Q110" s="1583"/>
      <c r="R110" s="1608"/>
      <c r="S110" s="1583"/>
      <c r="T110" s="1609" t="s">
        <v>79</v>
      </c>
      <c r="U110" s="1583"/>
      <c r="V110" s="1583"/>
      <c r="W110" s="1583"/>
      <c r="X110" s="1583"/>
      <c r="Y110" s="1583"/>
      <c r="Z110" s="1583"/>
      <c r="AA110" s="1583"/>
      <c r="AB110" s="1608" t="s">
        <v>306</v>
      </c>
      <c r="AC110" s="1583"/>
      <c r="AD110" s="1583"/>
      <c r="AE110" s="1583"/>
      <c r="AF110" s="1583"/>
      <c r="AG110" s="1608" t="s">
        <v>307</v>
      </c>
      <c r="AH110" s="1583"/>
      <c r="AI110" s="1583"/>
      <c r="AJ110" s="320" t="s">
        <v>86</v>
      </c>
      <c r="AK110" s="1610" t="s">
        <v>308</v>
      </c>
      <c r="AL110" s="1583"/>
      <c r="AM110" s="1583"/>
      <c r="AN110" s="1583"/>
      <c r="AO110" s="1583"/>
      <c r="AP110" s="1583"/>
      <c r="AQ110" s="321">
        <v>24100000</v>
      </c>
      <c r="AR110" s="321">
        <v>20498609</v>
      </c>
      <c r="AS110" s="1506">
        <v>3601391</v>
      </c>
      <c r="AT110" s="322">
        <v>0</v>
      </c>
      <c r="AU110" s="321">
        <v>20498609</v>
      </c>
      <c r="AV110" s="322">
        <v>0</v>
      </c>
      <c r="AW110" s="321">
        <v>20498609</v>
      </c>
      <c r="AX110" s="322">
        <v>0</v>
      </c>
      <c r="AY110" s="321">
        <v>20498609</v>
      </c>
      <c r="AZ110" s="322">
        <v>0</v>
      </c>
      <c r="BA110" s="321">
        <v>20498609</v>
      </c>
      <c r="BB110" s="322">
        <v>0</v>
      </c>
      <c r="BC110" s="321">
        <v>1800000</v>
      </c>
      <c r="BE110" s="1486">
        <f t="shared" si="7"/>
        <v>0.85056468879668046</v>
      </c>
    </row>
    <row r="111" spans="1:57" ht="15" customHeight="1" x14ac:dyDescent="0.25">
      <c r="A111" s="1463" t="str">
        <f t="shared" si="8"/>
        <v>A-2-0-4-4-2013</v>
      </c>
      <c r="B111" s="1608" t="s">
        <v>35</v>
      </c>
      <c r="C111" s="1583"/>
      <c r="D111" s="1608" t="s">
        <v>315</v>
      </c>
      <c r="E111" s="1583"/>
      <c r="F111" s="1608" t="s">
        <v>313</v>
      </c>
      <c r="G111" s="1583"/>
      <c r="H111" s="1608" t="s">
        <v>316</v>
      </c>
      <c r="I111" s="1583"/>
      <c r="J111" s="1608" t="s">
        <v>316</v>
      </c>
      <c r="K111" s="1583"/>
      <c r="L111" s="1583"/>
      <c r="M111" s="1608" t="s">
        <v>333</v>
      </c>
      <c r="N111" s="1583"/>
      <c r="O111" s="1583"/>
      <c r="P111" s="1608"/>
      <c r="Q111" s="1583"/>
      <c r="R111" s="1608"/>
      <c r="S111" s="1583"/>
      <c r="T111" s="1609" t="s">
        <v>79</v>
      </c>
      <c r="U111" s="1583"/>
      <c r="V111" s="1583"/>
      <c r="W111" s="1583"/>
      <c r="X111" s="1583"/>
      <c r="Y111" s="1583"/>
      <c r="Z111" s="1583"/>
      <c r="AA111" s="1583"/>
      <c r="AB111" s="1608" t="s">
        <v>306</v>
      </c>
      <c r="AC111" s="1583"/>
      <c r="AD111" s="1583"/>
      <c r="AE111" s="1583"/>
      <c r="AF111" s="1583"/>
      <c r="AG111" s="1608" t="s">
        <v>307</v>
      </c>
      <c r="AH111" s="1583"/>
      <c r="AI111" s="1583"/>
      <c r="AJ111" s="320" t="s">
        <v>336</v>
      </c>
      <c r="AK111" s="1610" t="s">
        <v>354</v>
      </c>
      <c r="AL111" s="1583"/>
      <c r="AM111" s="1583"/>
      <c r="AN111" s="1583"/>
      <c r="AO111" s="1583"/>
      <c r="AP111" s="1583"/>
      <c r="AQ111" s="322">
        <v>0</v>
      </c>
      <c r="AR111" s="322">
        <v>0</v>
      </c>
      <c r="AS111" s="1506">
        <v>0</v>
      </c>
      <c r="AT111" s="322">
        <v>0</v>
      </c>
      <c r="AU111" s="322">
        <v>0</v>
      </c>
      <c r="AV111" s="322">
        <v>0</v>
      </c>
      <c r="AW111" s="322">
        <v>0</v>
      </c>
      <c r="AX111" s="322">
        <v>0</v>
      </c>
      <c r="AY111" s="322">
        <v>0</v>
      </c>
      <c r="AZ111" s="322">
        <v>0</v>
      </c>
      <c r="BA111" s="322">
        <v>0</v>
      </c>
      <c r="BB111" s="322">
        <v>0</v>
      </c>
      <c r="BC111" s="322">
        <v>0</v>
      </c>
      <c r="BE111" s="1486" t="e">
        <f t="shared" si="7"/>
        <v>#DIV/0!</v>
      </c>
    </row>
    <row r="112" spans="1:57" ht="15" customHeight="1" x14ac:dyDescent="0.25">
      <c r="A112" s="1463" t="str">
        <f t="shared" si="8"/>
        <v>A-2-0-4-4-2310</v>
      </c>
      <c r="B112" s="1608" t="s">
        <v>35</v>
      </c>
      <c r="C112" s="1583"/>
      <c r="D112" s="1608" t="s">
        <v>315</v>
      </c>
      <c r="E112" s="1583"/>
      <c r="F112" s="1608" t="s">
        <v>313</v>
      </c>
      <c r="G112" s="1583"/>
      <c r="H112" s="1608" t="s">
        <v>316</v>
      </c>
      <c r="I112" s="1583"/>
      <c r="J112" s="1608" t="s">
        <v>316</v>
      </c>
      <c r="K112" s="1583"/>
      <c r="L112" s="1583"/>
      <c r="M112" s="1608" t="s">
        <v>335</v>
      </c>
      <c r="N112" s="1583"/>
      <c r="O112" s="1583"/>
      <c r="P112" s="1608"/>
      <c r="Q112" s="1583"/>
      <c r="R112" s="1608"/>
      <c r="S112" s="1583"/>
      <c r="T112" s="1609" t="s">
        <v>80</v>
      </c>
      <c r="U112" s="1583"/>
      <c r="V112" s="1583"/>
      <c r="W112" s="1583"/>
      <c r="X112" s="1583"/>
      <c r="Y112" s="1583"/>
      <c r="Z112" s="1583"/>
      <c r="AA112" s="1583"/>
      <c r="AB112" s="1608" t="s">
        <v>306</v>
      </c>
      <c r="AC112" s="1583"/>
      <c r="AD112" s="1583"/>
      <c r="AE112" s="1583"/>
      <c r="AF112" s="1583"/>
      <c r="AG112" s="1608" t="s">
        <v>307</v>
      </c>
      <c r="AH112" s="1583"/>
      <c r="AI112" s="1583"/>
      <c r="AJ112" s="320" t="s">
        <v>86</v>
      </c>
      <c r="AK112" s="1610" t="s">
        <v>308</v>
      </c>
      <c r="AL112" s="1583"/>
      <c r="AM112" s="1583"/>
      <c r="AN112" s="1583"/>
      <c r="AO112" s="1583"/>
      <c r="AP112" s="1583"/>
      <c r="AQ112" s="321">
        <v>6619422</v>
      </c>
      <c r="AR112" s="321">
        <v>4459216</v>
      </c>
      <c r="AS112" s="1506">
        <v>2160206</v>
      </c>
      <c r="AT112" s="322">
        <v>0</v>
      </c>
      <c r="AU112" s="321">
        <v>4459216</v>
      </c>
      <c r="AV112" s="322">
        <v>0</v>
      </c>
      <c r="AW112" s="321">
        <v>4459216</v>
      </c>
      <c r="AX112" s="322">
        <v>0</v>
      </c>
      <c r="AY112" s="321">
        <v>4459216</v>
      </c>
      <c r="AZ112" s="322">
        <v>0</v>
      </c>
      <c r="BA112" s="321">
        <v>4459216</v>
      </c>
      <c r="BB112" s="322">
        <v>0</v>
      </c>
      <c r="BC112" s="321">
        <v>800000</v>
      </c>
      <c r="BE112" s="1486">
        <f t="shared" si="7"/>
        <v>0.67365640081566036</v>
      </c>
    </row>
    <row r="113" spans="1:57" ht="15" customHeight="1" x14ac:dyDescent="0.25">
      <c r="A113" s="1463" t="str">
        <f t="shared" si="8"/>
        <v>A-2-0-4-4-2313</v>
      </c>
      <c r="B113" s="1608" t="s">
        <v>35</v>
      </c>
      <c r="C113" s="1583"/>
      <c r="D113" s="1608" t="s">
        <v>315</v>
      </c>
      <c r="E113" s="1583"/>
      <c r="F113" s="1608" t="s">
        <v>313</v>
      </c>
      <c r="G113" s="1583"/>
      <c r="H113" s="1608" t="s">
        <v>316</v>
      </c>
      <c r="I113" s="1583"/>
      <c r="J113" s="1608" t="s">
        <v>316</v>
      </c>
      <c r="K113" s="1583"/>
      <c r="L113" s="1583"/>
      <c r="M113" s="1608" t="s">
        <v>335</v>
      </c>
      <c r="N113" s="1583"/>
      <c r="O113" s="1583"/>
      <c r="P113" s="1608"/>
      <c r="Q113" s="1583"/>
      <c r="R113" s="1608"/>
      <c r="S113" s="1583"/>
      <c r="T113" s="1609" t="s">
        <v>80</v>
      </c>
      <c r="U113" s="1583"/>
      <c r="V113" s="1583"/>
      <c r="W113" s="1583"/>
      <c r="X113" s="1583"/>
      <c r="Y113" s="1583"/>
      <c r="Z113" s="1583"/>
      <c r="AA113" s="1583"/>
      <c r="AB113" s="1608" t="s">
        <v>306</v>
      </c>
      <c r="AC113" s="1583"/>
      <c r="AD113" s="1583"/>
      <c r="AE113" s="1583"/>
      <c r="AF113" s="1583"/>
      <c r="AG113" s="1608" t="s">
        <v>307</v>
      </c>
      <c r="AH113" s="1583"/>
      <c r="AI113" s="1583"/>
      <c r="AJ113" s="320" t="s">
        <v>336</v>
      </c>
      <c r="AK113" s="1610" t="s">
        <v>354</v>
      </c>
      <c r="AL113" s="1583"/>
      <c r="AM113" s="1583"/>
      <c r="AN113" s="1583"/>
      <c r="AO113" s="1583"/>
      <c r="AP113" s="1583"/>
      <c r="AQ113" s="321">
        <v>7700000</v>
      </c>
      <c r="AR113" s="321">
        <v>6687497</v>
      </c>
      <c r="AS113" s="1506">
        <v>1012503</v>
      </c>
      <c r="AT113" s="322">
        <v>0</v>
      </c>
      <c r="AU113" s="321">
        <v>6341000</v>
      </c>
      <c r="AV113" s="321">
        <v>346497</v>
      </c>
      <c r="AW113" s="322">
        <v>0</v>
      </c>
      <c r="AX113" s="321">
        <v>6341000</v>
      </c>
      <c r="AY113" s="322">
        <v>0</v>
      </c>
      <c r="AZ113" s="322">
        <v>0</v>
      </c>
      <c r="BA113" s="322">
        <v>0</v>
      </c>
      <c r="BB113" s="322">
        <v>0</v>
      </c>
      <c r="BC113" s="322">
        <v>0</v>
      </c>
      <c r="BE113" s="1486">
        <f t="shared" si="7"/>
        <v>0.82350649350649352</v>
      </c>
    </row>
    <row r="114" spans="1:57" ht="15" customHeight="1" x14ac:dyDescent="0.25">
      <c r="B114" s="1603" t="s">
        <v>35</v>
      </c>
      <c r="C114" s="1583"/>
      <c r="D114" s="1603" t="s">
        <v>315</v>
      </c>
      <c r="E114" s="1583"/>
      <c r="F114" s="1603" t="s">
        <v>313</v>
      </c>
      <c r="G114" s="1583"/>
      <c r="H114" s="1603" t="s">
        <v>316</v>
      </c>
      <c r="I114" s="1583"/>
      <c r="J114" s="1603" t="s">
        <v>317</v>
      </c>
      <c r="K114" s="1583"/>
      <c r="L114" s="1583"/>
      <c r="M114" s="1603"/>
      <c r="N114" s="1583"/>
      <c r="O114" s="1583"/>
      <c r="P114" s="1603"/>
      <c r="Q114" s="1583"/>
      <c r="R114" s="1603"/>
      <c r="S114" s="1583"/>
      <c r="T114" s="1605" t="s">
        <v>249</v>
      </c>
      <c r="U114" s="1583"/>
      <c r="V114" s="1583"/>
      <c r="W114" s="1583"/>
      <c r="X114" s="1583"/>
      <c r="Y114" s="1583"/>
      <c r="Z114" s="1583"/>
      <c r="AA114" s="1583"/>
      <c r="AB114" s="1603" t="s">
        <v>306</v>
      </c>
      <c r="AC114" s="1583"/>
      <c r="AD114" s="1583"/>
      <c r="AE114" s="1583"/>
      <c r="AF114" s="1583"/>
      <c r="AG114" s="1603" t="s">
        <v>307</v>
      </c>
      <c r="AH114" s="1583"/>
      <c r="AI114" s="1583"/>
      <c r="AJ114" s="317" t="s">
        <v>86</v>
      </c>
      <c r="AK114" s="1604" t="s">
        <v>308</v>
      </c>
      <c r="AL114" s="1583"/>
      <c r="AM114" s="1583"/>
      <c r="AN114" s="1583"/>
      <c r="AO114" s="1583"/>
      <c r="AP114" s="1583"/>
      <c r="AQ114" s="318">
        <v>5290562605</v>
      </c>
      <c r="AR114" s="318">
        <v>5247484829.0900002</v>
      </c>
      <c r="AS114" s="1505">
        <v>43077775.909999996</v>
      </c>
      <c r="AT114" s="319">
        <v>0</v>
      </c>
      <c r="AU114" s="318">
        <v>5091938044.9899998</v>
      </c>
      <c r="AV114" s="318">
        <v>155546784.09999999</v>
      </c>
      <c r="AW114" s="318">
        <v>4582372100.9499998</v>
      </c>
      <c r="AX114" s="318">
        <v>509565944.04000002</v>
      </c>
      <c r="AY114" s="318">
        <v>4284964627.9499998</v>
      </c>
      <c r="AZ114" s="318">
        <v>297407473</v>
      </c>
      <c r="BA114" s="318">
        <v>4284964627.9499998</v>
      </c>
      <c r="BB114" s="319">
        <v>0</v>
      </c>
      <c r="BC114" s="318">
        <v>2451400</v>
      </c>
      <c r="BE114" s="1485">
        <f t="shared" si="7"/>
        <v>0.96245681700802777</v>
      </c>
    </row>
    <row r="115" spans="1:57" ht="15" customHeight="1" x14ac:dyDescent="0.25">
      <c r="B115" s="1603" t="s">
        <v>35</v>
      </c>
      <c r="C115" s="1583"/>
      <c r="D115" s="1603" t="s">
        <v>315</v>
      </c>
      <c r="E115" s="1583"/>
      <c r="F115" s="1603" t="s">
        <v>313</v>
      </c>
      <c r="G115" s="1583"/>
      <c r="H115" s="1603" t="s">
        <v>316</v>
      </c>
      <c r="I115" s="1583"/>
      <c r="J115" s="1603" t="s">
        <v>317</v>
      </c>
      <c r="K115" s="1583"/>
      <c r="L115" s="1583"/>
      <c r="M115" s="1603"/>
      <c r="N115" s="1583"/>
      <c r="O115" s="1583"/>
      <c r="P115" s="1603"/>
      <c r="Q115" s="1583"/>
      <c r="R115" s="1603"/>
      <c r="S115" s="1583"/>
      <c r="T115" s="1605" t="s">
        <v>249</v>
      </c>
      <c r="U115" s="1583"/>
      <c r="V115" s="1583"/>
      <c r="W115" s="1583"/>
      <c r="X115" s="1583"/>
      <c r="Y115" s="1583"/>
      <c r="Z115" s="1583"/>
      <c r="AA115" s="1583"/>
      <c r="AB115" s="1603" t="s">
        <v>306</v>
      </c>
      <c r="AC115" s="1583"/>
      <c r="AD115" s="1583"/>
      <c r="AE115" s="1583"/>
      <c r="AF115" s="1583"/>
      <c r="AG115" s="1603" t="s">
        <v>307</v>
      </c>
      <c r="AH115" s="1583"/>
      <c r="AI115" s="1583"/>
      <c r="AJ115" s="317" t="s">
        <v>336</v>
      </c>
      <c r="AK115" s="1604" t="s">
        <v>354</v>
      </c>
      <c r="AL115" s="1583"/>
      <c r="AM115" s="1583"/>
      <c r="AN115" s="1583"/>
      <c r="AO115" s="1583"/>
      <c r="AP115" s="1583"/>
      <c r="AQ115" s="318">
        <v>1049588471</v>
      </c>
      <c r="AR115" s="318">
        <v>1042371894</v>
      </c>
      <c r="AS115" s="1505">
        <v>7216577</v>
      </c>
      <c r="AT115" s="319">
        <v>0</v>
      </c>
      <c r="AU115" s="318">
        <v>983597738</v>
      </c>
      <c r="AV115" s="318">
        <v>58774156</v>
      </c>
      <c r="AW115" s="318">
        <v>466940608</v>
      </c>
      <c r="AX115" s="318">
        <v>516657130</v>
      </c>
      <c r="AY115" s="318">
        <v>268809872</v>
      </c>
      <c r="AZ115" s="318">
        <v>198130736</v>
      </c>
      <c r="BA115" s="318">
        <v>268809872</v>
      </c>
      <c r="BB115" s="319">
        <v>0</v>
      </c>
      <c r="BC115" s="319">
        <v>0</v>
      </c>
      <c r="BE115" s="1485">
        <f t="shared" si="7"/>
        <v>0.93712704090858867</v>
      </c>
    </row>
    <row r="116" spans="1:57" x14ac:dyDescent="0.25">
      <c r="A116" s="1463" t="str">
        <f t="shared" si="8"/>
        <v>A-2-0-4-5-110</v>
      </c>
      <c r="B116" s="1608" t="s">
        <v>35</v>
      </c>
      <c r="C116" s="1583"/>
      <c r="D116" s="1608" t="s">
        <v>315</v>
      </c>
      <c r="E116" s="1583"/>
      <c r="F116" s="1608" t="s">
        <v>313</v>
      </c>
      <c r="G116" s="1583"/>
      <c r="H116" s="1608" t="s">
        <v>316</v>
      </c>
      <c r="I116" s="1583"/>
      <c r="J116" s="1608" t="s">
        <v>317</v>
      </c>
      <c r="K116" s="1583"/>
      <c r="L116" s="1583"/>
      <c r="M116" s="1608" t="s">
        <v>312</v>
      </c>
      <c r="N116" s="1583"/>
      <c r="O116" s="1583"/>
      <c r="P116" s="1608"/>
      <c r="Q116" s="1583"/>
      <c r="R116" s="1608"/>
      <c r="S116" s="1583"/>
      <c r="T116" s="1609" t="s">
        <v>81</v>
      </c>
      <c r="U116" s="1583"/>
      <c r="V116" s="1583"/>
      <c r="W116" s="1583"/>
      <c r="X116" s="1583"/>
      <c r="Y116" s="1583"/>
      <c r="Z116" s="1583"/>
      <c r="AA116" s="1583"/>
      <c r="AB116" s="1608" t="s">
        <v>306</v>
      </c>
      <c r="AC116" s="1583"/>
      <c r="AD116" s="1583"/>
      <c r="AE116" s="1583"/>
      <c r="AF116" s="1583"/>
      <c r="AG116" s="1608" t="s">
        <v>307</v>
      </c>
      <c r="AH116" s="1583"/>
      <c r="AI116" s="1583"/>
      <c r="AJ116" s="320" t="s">
        <v>86</v>
      </c>
      <c r="AK116" s="1610" t="s">
        <v>308</v>
      </c>
      <c r="AL116" s="1583"/>
      <c r="AM116" s="1583"/>
      <c r="AN116" s="1583"/>
      <c r="AO116" s="1583"/>
      <c r="AP116" s="1583"/>
      <c r="AQ116" s="321">
        <v>959246437</v>
      </c>
      <c r="AR116" s="321">
        <v>957313868.76999998</v>
      </c>
      <c r="AS116" s="1506">
        <v>1932568.23</v>
      </c>
      <c r="AT116" s="322">
        <v>0</v>
      </c>
      <c r="AU116" s="321">
        <v>955457297.89999998</v>
      </c>
      <c r="AV116" s="321">
        <v>1856570.87</v>
      </c>
      <c r="AW116" s="321">
        <v>664363538.54999995</v>
      </c>
      <c r="AX116" s="321">
        <v>291093759.35000002</v>
      </c>
      <c r="AY116" s="321">
        <v>594256247.54999995</v>
      </c>
      <c r="AZ116" s="321">
        <v>70107291</v>
      </c>
      <c r="BA116" s="321">
        <v>594256247.54999995</v>
      </c>
      <c r="BB116" s="322">
        <v>0</v>
      </c>
      <c r="BC116" s="321">
        <v>1500000</v>
      </c>
      <c r="BE116" s="1486">
        <f t="shared" si="7"/>
        <v>0.99604987941174905</v>
      </c>
    </row>
    <row r="117" spans="1:57" x14ac:dyDescent="0.25">
      <c r="A117" s="1463" t="str">
        <f t="shared" si="8"/>
        <v>A-2-0-4-5-113</v>
      </c>
      <c r="B117" s="1608" t="s">
        <v>35</v>
      </c>
      <c r="C117" s="1583"/>
      <c r="D117" s="1608" t="s">
        <v>315</v>
      </c>
      <c r="E117" s="1583"/>
      <c r="F117" s="1608" t="s">
        <v>313</v>
      </c>
      <c r="G117" s="1583"/>
      <c r="H117" s="1608" t="s">
        <v>316</v>
      </c>
      <c r="I117" s="1583"/>
      <c r="J117" s="1608" t="s">
        <v>317</v>
      </c>
      <c r="K117" s="1583"/>
      <c r="L117" s="1583"/>
      <c r="M117" s="1608" t="s">
        <v>312</v>
      </c>
      <c r="N117" s="1583"/>
      <c r="O117" s="1583"/>
      <c r="P117" s="1608"/>
      <c r="Q117" s="1583"/>
      <c r="R117" s="1608"/>
      <c r="S117" s="1583"/>
      <c r="T117" s="1609" t="s">
        <v>81</v>
      </c>
      <c r="U117" s="1583"/>
      <c r="V117" s="1583"/>
      <c r="W117" s="1583"/>
      <c r="X117" s="1583"/>
      <c r="Y117" s="1583"/>
      <c r="Z117" s="1583"/>
      <c r="AA117" s="1583"/>
      <c r="AB117" s="1608" t="s">
        <v>306</v>
      </c>
      <c r="AC117" s="1583"/>
      <c r="AD117" s="1583"/>
      <c r="AE117" s="1583"/>
      <c r="AF117" s="1583"/>
      <c r="AG117" s="1608" t="s">
        <v>307</v>
      </c>
      <c r="AH117" s="1583"/>
      <c r="AI117" s="1583"/>
      <c r="AJ117" s="320" t="s">
        <v>336</v>
      </c>
      <c r="AK117" s="1610" t="s">
        <v>354</v>
      </c>
      <c r="AL117" s="1583"/>
      <c r="AM117" s="1583"/>
      <c r="AN117" s="1583"/>
      <c r="AO117" s="1583"/>
      <c r="AP117" s="1583"/>
      <c r="AQ117" s="321">
        <v>876268471</v>
      </c>
      <c r="AR117" s="321">
        <v>875647189</v>
      </c>
      <c r="AS117" s="1506">
        <v>621282</v>
      </c>
      <c r="AT117" s="322">
        <v>0</v>
      </c>
      <c r="AU117" s="321">
        <v>870647189</v>
      </c>
      <c r="AV117" s="321">
        <v>5000000</v>
      </c>
      <c r="AW117" s="321">
        <v>407178427</v>
      </c>
      <c r="AX117" s="321">
        <v>463468762</v>
      </c>
      <c r="AY117" s="321">
        <v>237898427</v>
      </c>
      <c r="AZ117" s="321">
        <v>169280000</v>
      </c>
      <c r="BA117" s="321">
        <v>237898427</v>
      </c>
      <c r="BB117" s="322">
        <v>0</v>
      </c>
      <c r="BC117" s="322">
        <v>0</v>
      </c>
      <c r="BE117" s="1486">
        <f t="shared" si="7"/>
        <v>0.99358497745150531</v>
      </c>
    </row>
    <row r="118" spans="1:57" x14ac:dyDescent="0.25">
      <c r="A118" s="1463" t="str">
        <f t="shared" si="8"/>
        <v>A-2-0-4-5-210</v>
      </c>
      <c r="B118" s="1608" t="s">
        <v>35</v>
      </c>
      <c r="C118" s="1583"/>
      <c r="D118" s="1608" t="s">
        <v>315</v>
      </c>
      <c r="E118" s="1583"/>
      <c r="F118" s="1608" t="s">
        <v>313</v>
      </c>
      <c r="G118" s="1583"/>
      <c r="H118" s="1608" t="s">
        <v>316</v>
      </c>
      <c r="I118" s="1583"/>
      <c r="J118" s="1608" t="s">
        <v>317</v>
      </c>
      <c r="K118" s="1583"/>
      <c r="L118" s="1583"/>
      <c r="M118" s="1608" t="s">
        <v>315</v>
      </c>
      <c r="N118" s="1583"/>
      <c r="O118" s="1583"/>
      <c r="P118" s="1608"/>
      <c r="Q118" s="1583"/>
      <c r="R118" s="1608"/>
      <c r="S118" s="1583"/>
      <c r="T118" s="1609" t="s">
        <v>82</v>
      </c>
      <c r="U118" s="1583"/>
      <c r="V118" s="1583"/>
      <c r="W118" s="1583"/>
      <c r="X118" s="1583"/>
      <c r="Y118" s="1583"/>
      <c r="Z118" s="1583"/>
      <c r="AA118" s="1583"/>
      <c r="AB118" s="1608" t="s">
        <v>306</v>
      </c>
      <c r="AC118" s="1583"/>
      <c r="AD118" s="1583"/>
      <c r="AE118" s="1583"/>
      <c r="AF118" s="1583"/>
      <c r="AG118" s="1608" t="s">
        <v>307</v>
      </c>
      <c r="AH118" s="1583"/>
      <c r="AI118" s="1583"/>
      <c r="AJ118" s="320" t="s">
        <v>86</v>
      </c>
      <c r="AK118" s="1610" t="s">
        <v>308</v>
      </c>
      <c r="AL118" s="1583"/>
      <c r="AM118" s="1583"/>
      <c r="AN118" s="1583"/>
      <c r="AO118" s="1583"/>
      <c r="AP118" s="1583"/>
      <c r="AQ118" s="321">
        <v>91000000</v>
      </c>
      <c r="AR118" s="321">
        <v>87457525</v>
      </c>
      <c r="AS118" s="1506">
        <v>3542475</v>
      </c>
      <c r="AT118" s="322">
        <v>0</v>
      </c>
      <c r="AU118" s="321">
        <v>44563265</v>
      </c>
      <c r="AV118" s="321">
        <v>42894260</v>
      </c>
      <c r="AW118" s="321">
        <v>37743265</v>
      </c>
      <c r="AX118" s="321">
        <v>6820000</v>
      </c>
      <c r="AY118" s="321">
        <v>20277635</v>
      </c>
      <c r="AZ118" s="321">
        <v>17465630</v>
      </c>
      <c r="BA118" s="321">
        <v>20277635</v>
      </c>
      <c r="BB118" s="322">
        <v>0</v>
      </c>
      <c r="BC118" s="321">
        <v>302500</v>
      </c>
      <c r="BE118" s="1486">
        <f t="shared" si="7"/>
        <v>0.4897062087912088</v>
      </c>
    </row>
    <row r="119" spans="1:57" x14ac:dyDescent="0.25">
      <c r="A119" s="1463" t="str">
        <f t="shared" si="8"/>
        <v>A-2-0-4-5-510</v>
      </c>
      <c r="B119" s="1608" t="s">
        <v>35</v>
      </c>
      <c r="C119" s="1583"/>
      <c r="D119" s="1608" t="s">
        <v>315</v>
      </c>
      <c r="E119" s="1583"/>
      <c r="F119" s="1608" t="s">
        <v>313</v>
      </c>
      <c r="G119" s="1583"/>
      <c r="H119" s="1608" t="s">
        <v>316</v>
      </c>
      <c r="I119" s="1583"/>
      <c r="J119" s="1608" t="s">
        <v>317</v>
      </c>
      <c r="K119" s="1583"/>
      <c r="L119" s="1583"/>
      <c r="M119" s="1608" t="s">
        <v>317</v>
      </c>
      <c r="N119" s="1583"/>
      <c r="O119" s="1583"/>
      <c r="P119" s="1608"/>
      <c r="Q119" s="1583"/>
      <c r="R119" s="1608"/>
      <c r="S119" s="1583"/>
      <c r="T119" s="1609" t="s">
        <v>83</v>
      </c>
      <c r="U119" s="1583"/>
      <c r="V119" s="1583"/>
      <c r="W119" s="1583"/>
      <c r="X119" s="1583"/>
      <c r="Y119" s="1583"/>
      <c r="Z119" s="1583"/>
      <c r="AA119" s="1583"/>
      <c r="AB119" s="1608" t="s">
        <v>306</v>
      </c>
      <c r="AC119" s="1583"/>
      <c r="AD119" s="1583"/>
      <c r="AE119" s="1583"/>
      <c r="AF119" s="1583"/>
      <c r="AG119" s="1608" t="s">
        <v>307</v>
      </c>
      <c r="AH119" s="1583"/>
      <c r="AI119" s="1583"/>
      <c r="AJ119" s="320" t="s">
        <v>86</v>
      </c>
      <c r="AK119" s="1610" t="s">
        <v>308</v>
      </c>
      <c r="AL119" s="1583"/>
      <c r="AM119" s="1583"/>
      <c r="AN119" s="1583"/>
      <c r="AO119" s="1583"/>
      <c r="AP119" s="1583"/>
      <c r="AQ119" s="321">
        <v>149000000</v>
      </c>
      <c r="AR119" s="321">
        <v>142172080</v>
      </c>
      <c r="AS119" s="1506">
        <v>6827920</v>
      </c>
      <c r="AT119" s="322">
        <v>0</v>
      </c>
      <c r="AU119" s="321">
        <v>142172080</v>
      </c>
      <c r="AV119" s="322">
        <v>0</v>
      </c>
      <c r="AW119" s="321">
        <v>22172080</v>
      </c>
      <c r="AX119" s="321">
        <v>120000000</v>
      </c>
      <c r="AY119" s="321">
        <v>22172080</v>
      </c>
      <c r="AZ119" s="322">
        <v>0</v>
      </c>
      <c r="BA119" s="321">
        <v>22172080</v>
      </c>
      <c r="BB119" s="322">
        <v>0</v>
      </c>
      <c r="BC119" s="322">
        <v>0</v>
      </c>
      <c r="BE119" s="1486">
        <f t="shared" si="7"/>
        <v>0.95417503355704703</v>
      </c>
    </row>
    <row r="120" spans="1:57" x14ac:dyDescent="0.25">
      <c r="A120" s="1463" t="str">
        <f t="shared" si="8"/>
        <v>A-2-0-4-5-610</v>
      </c>
      <c r="B120" s="1608" t="s">
        <v>35</v>
      </c>
      <c r="C120" s="1583"/>
      <c r="D120" s="1608" t="s">
        <v>315</v>
      </c>
      <c r="E120" s="1583"/>
      <c r="F120" s="1608" t="s">
        <v>313</v>
      </c>
      <c r="G120" s="1583"/>
      <c r="H120" s="1608" t="s">
        <v>316</v>
      </c>
      <c r="I120" s="1583"/>
      <c r="J120" s="1608" t="s">
        <v>317</v>
      </c>
      <c r="K120" s="1583"/>
      <c r="L120" s="1583"/>
      <c r="M120" s="1608" t="s">
        <v>325</v>
      </c>
      <c r="N120" s="1583"/>
      <c r="O120" s="1583"/>
      <c r="P120" s="1608"/>
      <c r="Q120" s="1583"/>
      <c r="R120" s="1608"/>
      <c r="S120" s="1583"/>
      <c r="T120" s="1609" t="s">
        <v>84</v>
      </c>
      <c r="U120" s="1583"/>
      <c r="V120" s="1583"/>
      <c r="W120" s="1583"/>
      <c r="X120" s="1583"/>
      <c r="Y120" s="1583"/>
      <c r="Z120" s="1583"/>
      <c r="AA120" s="1583"/>
      <c r="AB120" s="1608" t="s">
        <v>306</v>
      </c>
      <c r="AC120" s="1583"/>
      <c r="AD120" s="1583"/>
      <c r="AE120" s="1583"/>
      <c r="AF120" s="1583"/>
      <c r="AG120" s="1608" t="s">
        <v>307</v>
      </c>
      <c r="AH120" s="1583"/>
      <c r="AI120" s="1583"/>
      <c r="AJ120" s="320" t="s">
        <v>86</v>
      </c>
      <c r="AK120" s="1610" t="s">
        <v>308</v>
      </c>
      <c r="AL120" s="1583"/>
      <c r="AM120" s="1583"/>
      <c r="AN120" s="1583"/>
      <c r="AO120" s="1583"/>
      <c r="AP120" s="1583"/>
      <c r="AQ120" s="321">
        <v>125203000</v>
      </c>
      <c r="AR120" s="321">
        <v>123954902</v>
      </c>
      <c r="AS120" s="1506">
        <v>1248098</v>
      </c>
      <c r="AT120" s="322">
        <v>0</v>
      </c>
      <c r="AU120" s="321">
        <v>106740184.90000001</v>
      </c>
      <c r="AV120" s="321">
        <v>17214717.100000001</v>
      </c>
      <c r="AW120" s="321">
        <v>84620312</v>
      </c>
      <c r="AX120" s="321">
        <v>22119872.899999999</v>
      </c>
      <c r="AY120" s="321">
        <v>80173520</v>
      </c>
      <c r="AZ120" s="321">
        <v>4446792</v>
      </c>
      <c r="BA120" s="321">
        <v>80173520</v>
      </c>
      <c r="BB120" s="322">
        <v>0</v>
      </c>
      <c r="BC120" s="321">
        <v>148900</v>
      </c>
      <c r="BE120" s="1486">
        <f t="shared" si="7"/>
        <v>0.85253695917829453</v>
      </c>
    </row>
    <row r="121" spans="1:57" x14ac:dyDescent="0.25">
      <c r="A121" s="1463" t="str">
        <f t="shared" si="8"/>
        <v>A-2-0-4-5-613</v>
      </c>
      <c r="B121" s="1608" t="s">
        <v>35</v>
      </c>
      <c r="C121" s="1583"/>
      <c r="D121" s="1608" t="s">
        <v>315</v>
      </c>
      <c r="E121" s="1583"/>
      <c r="F121" s="1608" t="s">
        <v>313</v>
      </c>
      <c r="G121" s="1583"/>
      <c r="H121" s="1608" t="s">
        <v>316</v>
      </c>
      <c r="I121" s="1583"/>
      <c r="J121" s="1608" t="s">
        <v>317</v>
      </c>
      <c r="K121" s="1583"/>
      <c r="L121" s="1583"/>
      <c r="M121" s="1608" t="s">
        <v>325</v>
      </c>
      <c r="N121" s="1583"/>
      <c r="O121" s="1583"/>
      <c r="P121" s="1608"/>
      <c r="Q121" s="1583"/>
      <c r="R121" s="1608"/>
      <c r="S121" s="1583"/>
      <c r="T121" s="1609" t="s">
        <v>84</v>
      </c>
      <c r="U121" s="1583"/>
      <c r="V121" s="1583"/>
      <c r="W121" s="1583"/>
      <c r="X121" s="1583"/>
      <c r="Y121" s="1583"/>
      <c r="Z121" s="1583"/>
      <c r="AA121" s="1583"/>
      <c r="AB121" s="1608" t="s">
        <v>306</v>
      </c>
      <c r="AC121" s="1583"/>
      <c r="AD121" s="1583"/>
      <c r="AE121" s="1583"/>
      <c r="AF121" s="1583"/>
      <c r="AG121" s="1608" t="s">
        <v>307</v>
      </c>
      <c r="AH121" s="1583"/>
      <c r="AI121" s="1583"/>
      <c r="AJ121" s="320" t="s">
        <v>336</v>
      </c>
      <c r="AK121" s="1610" t="s">
        <v>354</v>
      </c>
      <c r="AL121" s="1583"/>
      <c r="AM121" s="1583"/>
      <c r="AN121" s="1583"/>
      <c r="AO121" s="1583"/>
      <c r="AP121" s="1583"/>
      <c r="AQ121" s="321">
        <v>173320000</v>
      </c>
      <c r="AR121" s="321">
        <v>166724705</v>
      </c>
      <c r="AS121" s="1506">
        <v>6595295</v>
      </c>
      <c r="AT121" s="322">
        <v>0</v>
      </c>
      <c r="AU121" s="321">
        <v>112950549</v>
      </c>
      <c r="AV121" s="321">
        <v>53774156</v>
      </c>
      <c r="AW121" s="321">
        <v>59762181</v>
      </c>
      <c r="AX121" s="321">
        <v>53188368</v>
      </c>
      <c r="AY121" s="321">
        <v>30911445</v>
      </c>
      <c r="AZ121" s="321">
        <v>28850736</v>
      </c>
      <c r="BA121" s="321">
        <v>30911445</v>
      </c>
      <c r="BB121" s="322">
        <v>0</v>
      </c>
      <c r="BC121" s="322">
        <v>0</v>
      </c>
      <c r="BE121" s="1486">
        <f t="shared" si="7"/>
        <v>0.65168791253173319</v>
      </c>
    </row>
    <row r="122" spans="1:57" x14ac:dyDescent="0.25">
      <c r="A122" s="1463" t="str">
        <f t="shared" si="8"/>
        <v>A-2-0-4-5-810</v>
      </c>
      <c r="B122" s="1608" t="s">
        <v>35</v>
      </c>
      <c r="C122" s="1583"/>
      <c r="D122" s="1608" t="s">
        <v>315</v>
      </c>
      <c r="E122" s="1583"/>
      <c r="F122" s="1608" t="s">
        <v>313</v>
      </c>
      <c r="G122" s="1583"/>
      <c r="H122" s="1608" t="s">
        <v>316</v>
      </c>
      <c r="I122" s="1583"/>
      <c r="J122" s="1608" t="s">
        <v>317</v>
      </c>
      <c r="K122" s="1583"/>
      <c r="L122" s="1583"/>
      <c r="M122" s="1608" t="s">
        <v>327</v>
      </c>
      <c r="N122" s="1583"/>
      <c r="O122" s="1583"/>
      <c r="P122" s="1608"/>
      <c r="Q122" s="1583"/>
      <c r="R122" s="1608"/>
      <c r="S122" s="1583"/>
      <c r="T122" s="1609" t="s">
        <v>85</v>
      </c>
      <c r="U122" s="1583"/>
      <c r="V122" s="1583"/>
      <c r="W122" s="1583"/>
      <c r="X122" s="1583"/>
      <c r="Y122" s="1583"/>
      <c r="Z122" s="1583"/>
      <c r="AA122" s="1583"/>
      <c r="AB122" s="1608" t="s">
        <v>306</v>
      </c>
      <c r="AC122" s="1583"/>
      <c r="AD122" s="1583"/>
      <c r="AE122" s="1583"/>
      <c r="AF122" s="1583"/>
      <c r="AG122" s="1608" t="s">
        <v>307</v>
      </c>
      <c r="AH122" s="1583"/>
      <c r="AI122" s="1583"/>
      <c r="AJ122" s="320" t="s">
        <v>86</v>
      </c>
      <c r="AK122" s="1610" t="s">
        <v>308</v>
      </c>
      <c r="AL122" s="1583"/>
      <c r="AM122" s="1583"/>
      <c r="AN122" s="1583"/>
      <c r="AO122" s="1583"/>
      <c r="AP122" s="1583"/>
      <c r="AQ122" s="321">
        <v>1346822020</v>
      </c>
      <c r="AR122" s="321">
        <v>1319626781.1199999</v>
      </c>
      <c r="AS122" s="1506">
        <v>27195238.879999999</v>
      </c>
      <c r="AT122" s="322">
        <v>0</v>
      </c>
      <c r="AU122" s="321">
        <v>1269437261.45</v>
      </c>
      <c r="AV122" s="321">
        <v>50189519.670000002</v>
      </c>
      <c r="AW122" s="321">
        <v>1258748906.4000001</v>
      </c>
      <c r="AX122" s="321">
        <v>10688355.050000001</v>
      </c>
      <c r="AY122" s="321">
        <v>1258748906.4000001</v>
      </c>
      <c r="AZ122" s="322">
        <v>0</v>
      </c>
      <c r="BA122" s="321">
        <v>1258748906.4000001</v>
      </c>
      <c r="BB122" s="322">
        <v>0</v>
      </c>
      <c r="BC122" s="322">
        <v>0</v>
      </c>
      <c r="BE122" s="1486">
        <f t="shared" si="7"/>
        <v>0.94254269873758079</v>
      </c>
    </row>
    <row r="123" spans="1:57" x14ac:dyDescent="0.25">
      <c r="A123" s="1463" t="str">
        <f t="shared" si="8"/>
        <v>A-2-0-4-5-1010</v>
      </c>
      <c r="B123" s="1608" t="s">
        <v>35</v>
      </c>
      <c r="C123" s="1583"/>
      <c r="D123" s="1608" t="s">
        <v>315</v>
      </c>
      <c r="E123" s="1583"/>
      <c r="F123" s="1608" t="s">
        <v>313</v>
      </c>
      <c r="G123" s="1583"/>
      <c r="H123" s="1608" t="s">
        <v>316</v>
      </c>
      <c r="I123" s="1583"/>
      <c r="J123" s="1608" t="s">
        <v>317</v>
      </c>
      <c r="K123" s="1583"/>
      <c r="L123" s="1583"/>
      <c r="M123" s="1608" t="s">
        <v>86</v>
      </c>
      <c r="N123" s="1583"/>
      <c r="O123" s="1583"/>
      <c r="P123" s="1608"/>
      <c r="Q123" s="1583"/>
      <c r="R123" s="1608"/>
      <c r="S123" s="1583"/>
      <c r="T123" s="1609" t="s">
        <v>87</v>
      </c>
      <c r="U123" s="1583"/>
      <c r="V123" s="1583"/>
      <c r="W123" s="1583"/>
      <c r="X123" s="1583"/>
      <c r="Y123" s="1583"/>
      <c r="Z123" s="1583"/>
      <c r="AA123" s="1583"/>
      <c r="AB123" s="1608" t="s">
        <v>306</v>
      </c>
      <c r="AC123" s="1583"/>
      <c r="AD123" s="1583"/>
      <c r="AE123" s="1583"/>
      <c r="AF123" s="1583"/>
      <c r="AG123" s="1608" t="s">
        <v>307</v>
      </c>
      <c r="AH123" s="1583"/>
      <c r="AI123" s="1583"/>
      <c r="AJ123" s="320" t="s">
        <v>86</v>
      </c>
      <c r="AK123" s="1610" t="s">
        <v>308</v>
      </c>
      <c r="AL123" s="1583"/>
      <c r="AM123" s="1583"/>
      <c r="AN123" s="1583"/>
      <c r="AO123" s="1583"/>
      <c r="AP123" s="1583"/>
      <c r="AQ123" s="321">
        <v>2615791148</v>
      </c>
      <c r="AR123" s="321">
        <v>2615702712.1999998</v>
      </c>
      <c r="AS123" s="1506">
        <v>88435.8</v>
      </c>
      <c r="AT123" s="322">
        <v>0</v>
      </c>
      <c r="AU123" s="321">
        <v>2572310995.7399998</v>
      </c>
      <c r="AV123" s="321">
        <v>43391716.460000001</v>
      </c>
      <c r="AW123" s="321">
        <v>2513467039</v>
      </c>
      <c r="AX123" s="321">
        <v>58843956.740000002</v>
      </c>
      <c r="AY123" s="321">
        <v>2308079279</v>
      </c>
      <c r="AZ123" s="321">
        <v>205387760</v>
      </c>
      <c r="BA123" s="321">
        <v>2308079279</v>
      </c>
      <c r="BB123" s="322">
        <v>0</v>
      </c>
      <c r="BC123" s="322">
        <v>0</v>
      </c>
      <c r="BE123" s="1486">
        <f t="shared" si="7"/>
        <v>0.98337781963470416</v>
      </c>
    </row>
    <row r="124" spans="1:57" ht="15" customHeight="1" x14ac:dyDescent="0.25">
      <c r="A124" s="1463" t="str">
        <f t="shared" si="8"/>
        <v>A-2-0-4-5-1210</v>
      </c>
      <c r="B124" s="1608" t="s">
        <v>35</v>
      </c>
      <c r="C124" s="1583"/>
      <c r="D124" s="1608" t="s">
        <v>315</v>
      </c>
      <c r="E124" s="1583"/>
      <c r="F124" s="1608" t="s">
        <v>313</v>
      </c>
      <c r="G124" s="1583"/>
      <c r="H124" s="1608" t="s">
        <v>316</v>
      </c>
      <c r="I124" s="1583"/>
      <c r="J124" s="1608" t="s">
        <v>317</v>
      </c>
      <c r="K124" s="1583"/>
      <c r="L124" s="1583"/>
      <c r="M124" s="1608" t="s">
        <v>323</v>
      </c>
      <c r="N124" s="1583"/>
      <c r="O124" s="1583"/>
      <c r="P124" s="1608"/>
      <c r="Q124" s="1583"/>
      <c r="R124" s="1608"/>
      <c r="S124" s="1583"/>
      <c r="T124" s="1609" t="s">
        <v>88</v>
      </c>
      <c r="U124" s="1583"/>
      <c r="V124" s="1583"/>
      <c r="W124" s="1583"/>
      <c r="X124" s="1583"/>
      <c r="Y124" s="1583"/>
      <c r="Z124" s="1583"/>
      <c r="AA124" s="1583"/>
      <c r="AB124" s="1608" t="s">
        <v>306</v>
      </c>
      <c r="AC124" s="1583"/>
      <c r="AD124" s="1583"/>
      <c r="AE124" s="1583"/>
      <c r="AF124" s="1583"/>
      <c r="AG124" s="1608" t="s">
        <v>307</v>
      </c>
      <c r="AH124" s="1583"/>
      <c r="AI124" s="1583"/>
      <c r="AJ124" s="320" t="s">
        <v>86</v>
      </c>
      <c r="AK124" s="1610" t="s">
        <v>308</v>
      </c>
      <c r="AL124" s="1583"/>
      <c r="AM124" s="1583"/>
      <c r="AN124" s="1583"/>
      <c r="AO124" s="1583"/>
      <c r="AP124" s="1583"/>
      <c r="AQ124" s="321">
        <v>3500000</v>
      </c>
      <c r="AR124" s="321">
        <v>1256960</v>
      </c>
      <c r="AS124" s="1506">
        <v>2243040</v>
      </c>
      <c r="AT124" s="322">
        <v>0</v>
      </c>
      <c r="AU124" s="321">
        <v>1256960</v>
      </c>
      <c r="AV124" s="322">
        <v>0</v>
      </c>
      <c r="AW124" s="321">
        <v>1256960</v>
      </c>
      <c r="AX124" s="322">
        <v>0</v>
      </c>
      <c r="AY124" s="321">
        <v>1256960</v>
      </c>
      <c r="AZ124" s="322">
        <v>0</v>
      </c>
      <c r="BA124" s="321">
        <v>1256960</v>
      </c>
      <c r="BB124" s="322">
        <v>0</v>
      </c>
      <c r="BC124" s="321">
        <v>500000</v>
      </c>
      <c r="BE124" s="1486">
        <f t="shared" si="7"/>
        <v>0.35913142857142855</v>
      </c>
    </row>
    <row r="125" spans="1:57" ht="15" customHeight="1" x14ac:dyDescent="0.25">
      <c r="B125" s="1603" t="s">
        <v>35</v>
      </c>
      <c r="C125" s="1583"/>
      <c r="D125" s="1603" t="s">
        <v>315</v>
      </c>
      <c r="E125" s="1583"/>
      <c r="F125" s="1603" t="s">
        <v>313</v>
      </c>
      <c r="G125" s="1583"/>
      <c r="H125" s="1603" t="s">
        <v>316</v>
      </c>
      <c r="I125" s="1583"/>
      <c r="J125" s="1603" t="s">
        <v>325</v>
      </c>
      <c r="K125" s="1583"/>
      <c r="L125" s="1583"/>
      <c r="M125" s="1603"/>
      <c r="N125" s="1583"/>
      <c r="O125" s="1583"/>
      <c r="P125" s="1603"/>
      <c r="Q125" s="1583"/>
      <c r="R125" s="1603"/>
      <c r="S125" s="1583"/>
      <c r="T125" s="1605" t="s">
        <v>337</v>
      </c>
      <c r="U125" s="1583"/>
      <c r="V125" s="1583"/>
      <c r="W125" s="1583"/>
      <c r="X125" s="1583"/>
      <c r="Y125" s="1583"/>
      <c r="Z125" s="1583"/>
      <c r="AA125" s="1583"/>
      <c r="AB125" s="1603" t="s">
        <v>306</v>
      </c>
      <c r="AC125" s="1583"/>
      <c r="AD125" s="1583"/>
      <c r="AE125" s="1583"/>
      <c r="AF125" s="1583"/>
      <c r="AG125" s="1603" t="s">
        <v>307</v>
      </c>
      <c r="AH125" s="1583"/>
      <c r="AI125" s="1583"/>
      <c r="AJ125" s="317" t="s">
        <v>86</v>
      </c>
      <c r="AK125" s="1604" t="s">
        <v>308</v>
      </c>
      <c r="AL125" s="1583"/>
      <c r="AM125" s="1583"/>
      <c r="AN125" s="1583"/>
      <c r="AO125" s="1583"/>
      <c r="AP125" s="1583"/>
      <c r="AQ125" s="318">
        <v>2170174676</v>
      </c>
      <c r="AR125" s="318">
        <v>2162023466.5</v>
      </c>
      <c r="AS125" s="1505">
        <v>8151209.5</v>
      </c>
      <c r="AT125" s="319">
        <v>0</v>
      </c>
      <c r="AU125" s="318">
        <v>2141970565</v>
      </c>
      <c r="AV125" s="318">
        <v>20052901.5</v>
      </c>
      <c r="AW125" s="318">
        <v>1987017549</v>
      </c>
      <c r="AX125" s="318">
        <v>154953016</v>
      </c>
      <c r="AY125" s="318">
        <v>1987017549</v>
      </c>
      <c r="AZ125" s="319">
        <v>0</v>
      </c>
      <c r="BA125" s="318">
        <v>1987017549</v>
      </c>
      <c r="BB125" s="319">
        <v>0</v>
      </c>
      <c r="BC125" s="318">
        <v>150000</v>
      </c>
      <c r="BE125" s="1485">
        <f t="shared" si="7"/>
        <v>0.98700375996830592</v>
      </c>
    </row>
    <row r="126" spans="1:57" x14ac:dyDescent="0.25">
      <c r="A126" s="1463" t="str">
        <f t="shared" si="8"/>
        <v>A-2-0-4-6-210</v>
      </c>
      <c r="B126" s="1608" t="s">
        <v>35</v>
      </c>
      <c r="C126" s="1583"/>
      <c r="D126" s="1608" t="s">
        <v>315</v>
      </c>
      <c r="E126" s="1583"/>
      <c r="F126" s="1608" t="s">
        <v>313</v>
      </c>
      <c r="G126" s="1583"/>
      <c r="H126" s="1608" t="s">
        <v>316</v>
      </c>
      <c r="I126" s="1583"/>
      <c r="J126" s="1608" t="s">
        <v>325</v>
      </c>
      <c r="K126" s="1583"/>
      <c r="L126" s="1583"/>
      <c r="M126" s="1608" t="s">
        <v>315</v>
      </c>
      <c r="N126" s="1583"/>
      <c r="O126" s="1583"/>
      <c r="P126" s="1608"/>
      <c r="Q126" s="1583"/>
      <c r="R126" s="1608"/>
      <c r="S126" s="1583"/>
      <c r="T126" s="1609" t="s">
        <v>89</v>
      </c>
      <c r="U126" s="1583"/>
      <c r="V126" s="1583"/>
      <c r="W126" s="1583"/>
      <c r="X126" s="1583"/>
      <c r="Y126" s="1583"/>
      <c r="Z126" s="1583"/>
      <c r="AA126" s="1583"/>
      <c r="AB126" s="1608" t="s">
        <v>306</v>
      </c>
      <c r="AC126" s="1583"/>
      <c r="AD126" s="1583"/>
      <c r="AE126" s="1583"/>
      <c r="AF126" s="1583"/>
      <c r="AG126" s="1608" t="s">
        <v>307</v>
      </c>
      <c r="AH126" s="1583"/>
      <c r="AI126" s="1583"/>
      <c r="AJ126" s="320" t="s">
        <v>86</v>
      </c>
      <c r="AK126" s="1610" t="s">
        <v>308</v>
      </c>
      <c r="AL126" s="1583"/>
      <c r="AM126" s="1583"/>
      <c r="AN126" s="1583"/>
      <c r="AO126" s="1583"/>
      <c r="AP126" s="1583"/>
      <c r="AQ126" s="321">
        <v>961214676</v>
      </c>
      <c r="AR126" s="321">
        <v>961064331</v>
      </c>
      <c r="AS126" s="1506">
        <v>150345</v>
      </c>
      <c r="AT126" s="322">
        <v>0</v>
      </c>
      <c r="AU126" s="321">
        <v>941011434</v>
      </c>
      <c r="AV126" s="321">
        <v>20052897</v>
      </c>
      <c r="AW126" s="321">
        <v>941011434</v>
      </c>
      <c r="AX126" s="322">
        <v>0</v>
      </c>
      <c r="AY126" s="321">
        <v>941011434</v>
      </c>
      <c r="AZ126" s="322">
        <v>0</v>
      </c>
      <c r="BA126" s="321">
        <v>941011434</v>
      </c>
      <c r="BB126" s="322">
        <v>0</v>
      </c>
      <c r="BC126" s="321">
        <v>150000</v>
      </c>
      <c r="BE126" s="1486">
        <f t="shared" si="7"/>
        <v>0.97898155063125569</v>
      </c>
    </row>
    <row r="127" spans="1:57" ht="15" customHeight="1" x14ac:dyDescent="0.25">
      <c r="A127" s="1463" t="str">
        <f t="shared" si="8"/>
        <v>A-2-0-4-6-310</v>
      </c>
      <c r="B127" s="1608" t="s">
        <v>35</v>
      </c>
      <c r="C127" s="1583"/>
      <c r="D127" s="1608" t="s">
        <v>315</v>
      </c>
      <c r="E127" s="1583"/>
      <c r="F127" s="1608" t="s">
        <v>313</v>
      </c>
      <c r="G127" s="1583"/>
      <c r="H127" s="1608" t="s">
        <v>316</v>
      </c>
      <c r="I127" s="1583"/>
      <c r="J127" s="1608" t="s">
        <v>325</v>
      </c>
      <c r="K127" s="1583"/>
      <c r="L127" s="1583"/>
      <c r="M127" s="1608" t="s">
        <v>322</v>
      </c>
      <c r="N127" s="1583"/>
      <c r="O127" s="1583"/>
      <c r="P127" s="1608"/>
      <c r="Q127" s="1583"/>
      <c r="R127" s="1608"/>
      <c r="S127" s="1583"/>
      <c r="T127" s="1609" t="s">
        <v>90</v>
      </c>
      <c r="U127" s="1583"/>
      <c r="V127" s="1583"/>
      <c r="W127" s="1583"/>
      <c r="X127" s="1583"/>
      <c r="Y127" s="1583"/>
      <c r="Z127" s="1583"/>
      <c r="AA127" s="1583"/>
      <c r="AB127" s="1608" t="s">
        <v>306</v>
      </c>
      <c r="AC127" s="1583"/>
      <c r="AD127" s="1583"/>
      <c r="AE127" s="1583"/>
      <c r="AF127" s="1583"/>
      <c r="AG127" s="1608" t="s">
        <v>307</v>
      </c>
      <c r="AH127" s="1583"/>
      <c r="AI127" s="1583"/>
      <c r="AJ127" s="320" t="s">
        <v>86</v>
      </c>
      <c r="AK127" s="1610" t="s">
        <v>308</v>
      </c>
      <c r="AL127" s="1583"/>
      <c r="AM127" s="1583"/>
      <c r="AN127" s="1583"/>
      <c r="AO127" s="1583"/>
      <c r="AP127" s="1583"/>
      <c r="AQ127" s="321">
        <v>8000000</v>
      </c>
      <c r="AR127" s="322">
        <v>0</v>
      </c>
      <c r="AS127" s="1506">
        <v>8000000</v>
      </c>
      <c r="AT127" s="322">
        <v>0</v>
      </c>
      <c r="AU127" s="322">
        <v>0</v>
      </c>
      <c r="AV127" s="322">
        <v>0</v>
      </c>
      <c r="AW127" s="322">
        <v>0</v>
      </c>
      <c r="AX127" s="322">
        <v>0</v>
      </c>
      <c r="AY127" s="322">
        <v>0</v>
      </c>
      <c r="AZ127" s="322">
        <v>0</v>
      </c>
      <c r="BA127" s="322">
        <v>0</v>
      </c>
      <c r="BB127" s="322">
        <v>0</v>
      </c>
      <c r="BC127" s="322">
        <v>0</v>
      </c>
      <c r="BE127" s="1486">
        <f t="shared" si="7"/>
        <v>0</v>
      </c>
    </row>
    <row r="128" spans="1:57" x14ac:dyDescent="0.25">
      <c r="A128" s="1463" t="str">
        <f t="shared" si="8"/>
        <v>A-2-0-4-6-510</v>
      </c>
      <c r="B128" s="1608" t="s">
        <v>35</v>
      </c>
      <c r="C128" s="1583"/>
      <c r="D128" s="1608" t="s">
        <v>315</v>
      </c>
      <c r="E128" s="1583"/>
      <c r="F128" s="1608" t="s">
        <v>313</v>
      </c>
      <c r="G128" s="1583"/>
      <c r="H128" s="1608" t="s">
        <v>316</v>
      </c>
      <c r="I128" s="1583"/>
      <c r="J128" s="1608" t="s">
        <v>325</v>
      </c>
      <c r="K128" s="1583"/>
      <c r="L128" s="1583"/>
      <c r="M128" s="1608" t="s">
        <v>317</v>
      </c>
      <c r="N128" s="1583"/>
      <c r="O128" s="1583"/>
      <c r="P128" s="1608"/>
      <c r="Q128" s="1583"/>
      <c r="R128" s="1608"/>
      <c r="S128" s="1583"/>
      <c r="T128" s="1609" t="s">
        <v>91</v>
      </c>
      <c r="U128" s="1583"/>
      <c r="V128" s="1583"/>
      <c r="W128" s="1583"/>
      <c r="X128" s="1583"/>
      <c r="Y128" s="1583"/>
      <c r="Z128" s="1583"/>
      <c r="AA128" s="1583"/>
      <c r="AB128" s="1608" t="s">
        <v>306</v>
      </c>
      <c r="AC128" s="1583"/>
      <c r="AD128" s="1583"/>
      <c r="AE128" s="1583"/>
      <c r="AF128" s="1583"/>
      <c r="AG128" s="1608" t="s">
        <v>307</v>
      </c>
      <c r="AH128" s="1583"/>
      <c r="AI128" s="1583"/>
      <c r="AJ128" s="320" t="s">
        <v>86</v>
      </c>
      <c r="AK128" s="1610" t="s">
        <v>308</v>
      </c>
      <c r="AL128" s="1583"/>
      <c r="AM128" s="1583"/>
      <c r="AN128" s="1583"/>
      <c r="AO128" s="1583"/>
      <c r="AP128" s="1583"/>
      <c r="AQ128" s="321">
        <v>1200960000</v>
      </c>
      <c r="AR128" s="321">
        <v>1200959135.5</v>
      </c>
      <c r="AS128" s="1506">
        <v>864.5</v>
      </c>
      <c r="AT128" s="322">
        <v>0</v>
      </c>
      <c r="AU128" s="321">
        <v>1200959131</v>
      </c>
      <c r="AV128" s="322">
        <v>4.5</v>
      </c>
      <c r="AW128" s="321">
        <v>1046006115</v>
      </c>
      <c r="AX128" s="321">
        <v>154953016</v>
      </c>
      <c r="AY128" s="321">
        <v>1046006115</v>
      </c>
      <c r="AZ128" s="322">
        <v>0</v>
      </c>
      <c r="BA128" s="321">
        <v>1046006115</v>
      </c>
      <c r="BB128" s="322">
        <v>0</v>
      </c>
      <c r="BC128" s="322">
        <v>0</v>
      </c>
      <c r="BE128" s="1486">
        <f t="shared" si="7"/>
        <v>0.99999927641220354</v>
      </c>
    </row>
    <row r="129" spans="1:57" ht="15" customHeight="1" x14ac:dyDescent="0.25">
      <c r="A129" s="1463" t="str">
        <f t="shared" si="8"/>
        <v>A-2-0-4-6-810</v>
      </c>
      <c r="B129" s="1608" t="s">
        <v>35</v>
      </c>
      <c r="C129" s="1583"/>
      <c r="D129" s="1608" t="s">
        <v>315</v>
      </c>
      <c r="E129" s="1583"/>
      <c r="F129" s="1608" t="s">
        <v>313</v>
      </c>
      <c r="G129" s="1583"/>
      <c r="H129" s="1608" t="s">
        <v>316</v>
      </c>
      <c r="I129" s="1583"/>
      <c r="J129" s="1608" t="s">
        <v>325</v>
      </c>
      <c r="K129" s="1583"/>
      <c r="L129" s="1583"/>
      <c r="M129" s="1608" t="s">
        <v>327</v>
      </c>
      <c r="N129" s="1583"/>
      <c r="O129" s="1583"/>
      <c r="P129" s="1608"/>
      <c r="Q129" s="1583"/>
      <c r="R129" s="1608"/>
      <c r="S129" s="1583"/>
      <c r="T129" s="1609" t="s">
        <v>691</v>
      </c>
      <c r="U129" s="1583"/>
      <c r="V129" s="1583"/>
      <c r="W129" s="1583"/>
      <c r="X129" s="1583"/>
      <c r="Y129" s="1583"/>
      <c r="Z129" s="1583"/>
      <c r="AA129" s="1583"/>
      <c r="AB129" s="1608" t="s">
        <v>306</v>
      </c>
      <c r="AC129" s="1583"/>
      <c r="AD129" s="1583"/>
      <c r="AE129" s="1583"/>
      <c r="AF129" s="1583"/>
      <c r="AG129" s="1608" t="s">
        <v>307</v>
      </c>
      <c r="AH129" s="1583"/>
      <c r="AI129" s="1583"/>
      <c r="AJ129" s="320" t="s">
        <v>86</v>
      </c>
      <c r="AK129" s="1610" t="s">
        <v>308</v>
      </c>
      <c r="AL129" s="1583"/>
      <c r="AM129" s="1583"/>
      <c r="AN129" s="1583"/>
      <c r="AO129" s="1583"/>
      <c r="AP129" s="1583"/>
      <c r="AQ129" s="322">
        <v>0</v>
      </c>
      <c r="AR129" s="322">
        <v>0</v>
      </c>
      <c r="AS129" s="1506">
        <v>0</v>
      </c>
      <c r="AT129" s="322">
        <v>0</v>
      </c>
      <c r="AU129" s="322">
        <v>0</v>
      </c>
      <c r="AV129" s="322">
        <v>0</v>
      </c>
      <c r="AW129" s="322">
        <v>0</v>
      </c>
      <c r="AX129" s="322">
        <v>0</v>
      </c>
      <c r="AY129" s="322">
        <v>0</v>
      </c>
      <c r="AZ129" s="322">
        <v>0</v>
      </c>
      <c r="BA129" s="322">
        <v>0</v>
      </c>
      <c r="BB129" s="322">
        <v>0</v>
      </c>
      <c r="BC129" s="322">
        <v>0</v>
      </c>
      <c r="BE129" s="1486" t="e">
        <f t="shared" si="7"/>
        <v>#DIV/0!</v>
      </c>
    </row>
    <row r="130" spans="1:57" ht="15" customHeight="1" x14ac:dyDescent="0.25">
      <c r="A130" s="1463" t="str">
        <f t="shared" si="8"/>
        <v>A-2-0-4-7-10</v>
      </c>
      <c r="B130" s="1603" t="s">
        <v>35</v>
      </c>
      <c r="C130" s="1583"/>
      <c r="D130" s="1603" t="s">
        <v>315</v>
      </c>
      <c r="E130" s="1583"/>
      <c r="F130" s="1603" t="s">
        <v>313</v>
      </c>
      <c r="G130" s="1583"/>
      <c r="H130" s="1603" t="s">
        <v>316</v>
      </c>
      <c r="I130" s="1583"/>
      <c r="J130" s="1603" t="s">
        <v>326</v>
      </c>
      <c r="K130" s="1583"/>
      <c r="L130" s="1583"/>
      <c r="M130" s="1603"/>
      <c r="N130" s="1583"/>
      <c r="O130" s="1583"/>
      <c r="P130" s="1603"/>
      <c r="Q130" s="1583"/>
      <c r="R130" s="1603"/>
      <c r="S130" s="1583"/>
      <c r="T130" s="1605" t="s">
        <v>253</v>
      </c>
      <c r="U130" s="1583"/>
      <c r="V130" s="1583"/>
      <c r="W130" s="1583"/>
      <c r="X130" s="1583"/>
      <c r="Y130" s="1583"/>
      <c r="Z130" s="1583"/>
      <c r="AA130" s="1583"/>
      <c r="AB130" s="1603" t="s">
        <v>306</v>
      </c>
      <c r="AC130" s="1583"/>
      <c r="AD130" s="1583"/>
      <c r="AE130" s="1583"/>
      <c r="AF130" s="1583"/>
      <c r="AG130" s="1603" t="s">
        <v>307</v>
      </c>
      <c r="AH130" s="1583"/>
      <c r="AI130" s="1583"/>
      <c r="AJ130" s="317" t="s">
        <v>86</v>
      </c>
      <c r="AK130" s="1604" t="s">
        <v>308</v>
      </c>
      <c r="AL130" s="1583"/>
      <c r="AM130" s="1583"/>
      <c r="AN130" s="1583"/>
      <c r="AO130" s="1583"/>
      <c r="AP130" s="1583"/>
      <c r="AQ130" s="318">
        <v>132277436</v>
      </c>
      <c r="AR130" s="318">
        <v>132151180</v>
      </c>
      <c r="AS130" s="1505">
        <v>126256</v>
      </c>
      <c r="AT130" s="319">
        <v>0</v>
      </c>
      <c r="AU130" s="318">
        <v>106527083</v>
      </c>
      <c r="AV130" s="318">
        <v>25624097</v>
      </c>
      <c r="AW130" s="318">
        <v>106527083</v>
      </c>
      <c r="AX130" s="319">
        <v>0</v>
      </c>
      <c r="AY130" s="318">
        <v>77606183</v>
      </c>
      <c r="AZ130" s="318">
        <v>28920900</v>
      </c>
      <c r="BA130" s="318">
        <v>77606183</v>
      </c>
      <c r="BB130" s="319">
        <v>0</v>
      </c>
      <c r="BC130" s="318">
        <v>20000</v>
      </c>
      <c r="BE130" s="1485">
        <f t="shared" si="7"/>
        <v>0.80533072171129771</v>
      </c>
    </row>
    <row r="131" spans="1:57" ht="15" customHeight="1" x14ac:dyDescent="0.25">
      <c r="A131" s="1463" t="str">
        <f t="shared" si="8"/>
        <v>A-2-0-4-7-510</v>
      </c>
      <c r="B131" s="1608" t="s">
        <v>35</v>
      </c>
      <c r="C131" s="1583"/>
      <c r="D131" s="1608" t="s">
        <v>315</v>
      </c>
      <c r="E131" s="1583"/>
      <c r="F131" s="1608" t="s">
        <v>313</v>
      </c>
      <c r="G131" s="1583"/>
      <c r="H131" s="1608" t="s">
        <v>316</v>
      </c>
      <c r="I131" s="1583"/>
      <c r="J131" s="1608" t="s">
        <v>326</v>
      </c>
      <c r="K131" s="1583"/>
      <c r="L131" s="1583"/>
      <c r="M131" s="1608" t="s">
        <v>317</v>
      </c>
      <c r="N131" s="1583"/>
      <c r="O131" s="1583"/>
      <c r="P131" s="1608"/>
      <c r="Q131" s="1583"/>
      <c r="R131" s="1608"/>
      <c r="S131" s="1583"/>
      <c r="T131" s="1609" t="s">
        <v>92</v>
      </c>
      <c r="U131" s="1583"/>
      <c r="V131" s="1583"/>
      <c r="W131" s="1583"/>
      <c r="X131" s="1583"/>
      <c r="Y131" s="1583"/>
      <c r="Z131" s="1583"/>
      <c r="AA131" s="1583"/>
      <c r="AB131" s="1608" t="s">
        <v>306</v>
      </c>
      <c r="AC131" s="1583"/>
      <c r="AD131" s="1583"/>
      <c r="AE131" s="1583"/>
      <c r="AF131" s="1583"/>
      <c r="AG131" s="1608" t="s">
        <v>307</v>
      </c>
      <c r="AH131" s="1583"/>
      <c r="AI131" s="1583"/>
      <c r="AJ131" s="320" t="s">
        <v>86</v>
      </c>
      <c r="AK131" s="1610" t="s">
        <v>308</v>
      </c>
      <c r="AL131" s="1583"/>
      <c r="AM131" s="1583"/>
      <c r="AN131" s="1583"/>
      <c r="AO131" s="1583"/>
      <c r="AP131" s="1583"/>
      <c r="AQ131" s="321">
        <v>5528976</v>
      </c>
      <c r="AR131" s="321">
        <v>5528976</v>
      </c>
      <c r="AS131" s="1506">
        <v>0</v>
      </c>
      <c r="AT131" s="322">
        <v>0</v>
      </c>
      <c r="AU131" s="321">
        <v>5528976</v>
      </c>
      <c r="AV131" s="322">
        <v>0</v>
      </c>
      <c r="AW131" s="321">
        <v>5528976</v>
      </c>
      <c r="AX131" s="322">
        <v>0</v>
      </c>
      <c r="AY131" s="321">
        <v>5528976</v>
      </c>
      <c r="AZ131" s="322">
        <v>0</v>
      </c>
      <c r="BA131" s="321">
        <v>5528976</v>
      </c>
      <c r="BB131" s="322">
        <v>0</v>
      </c>
      <c r="BC131" s="322">
        <v>0</v>
      </c>
      <c r="BE131" s="1486">
        <f t="shared" si="7"/>
        <v>1</v>
      </c>
    </row>
    <row r="132" spans="1:57" x14ac:dyDescent="0.25">
      <c r="A132" s="1463" t="str">
        <f t="shared" si="8"/>
        <v>A-2-0-4-7-610</v>
      </c>
      <c r="B132" s="1608" t="s">
        <v>35</v>
      </c>
      <c r="C132" s="1583"/>
      <c r="D132" s="1608" t="s">
        <v>315</v>
      </c>
      <c r="E132" s="1583"/>
      <c r="F132" s="1608" t="s">
        <v>313</v>
      </c>
      <c r="G132" s="1583"/>
      <c r="H132" s="1608" t="s">
        <v>316</v>
      </c>
      <c r="I132" s="1583"/>
      <c r="J132" s="1608" t="s">
        <v>326</v>
      </c>
      <c r="K132" s="1583"/>
      <c r="L132" s="1583"/>
      <c r="M132" s="1608" t="s">
        <v>325</v>
      </c>
      <c r="N132" s="1583"/>
      <c r="O132" s="1583"/>
      <c r="P132" s="1608"/>
      <c r="Q132" s="1583"/>
      <c r="R132" s="1608"/>
      <c r="S132" s="1583"/>
      <c r="T132" s="1609" t="s">
        <v>93</v>
      </c>
      <c r="U132" s="1583"/>
      <c r="V132" s="1583"/>
      <c r="W132" s="1583"/>
      <c r="X132" s="1583"/>
      <c r="Y132" s="1583"/>
      <c r="Z132" s="1583"/>
      <c r="AA132" s="1583"/>
      <c r="AB132" s="1608" t="s">
        <v>306</v>
      </c>
      <c r="AC132" s="1583"/>
      <c r="AD132" s="1583"/>
      <c r="AE132" s="1583"/>
      <c r="AF132" s="1583"/>
      <c r="AG132" s="1608" t="s">
        <v>307</v>
      </c>
      <c r="AH132" s="1583"/>
      <c r="AI132" s="1583"/>
      <c r="AJ132" s="320" t="s">
        <v>86</v>
      </c>
      <c r="AK132" s="1610" t="s">
        <v>308</v>
      </c>
      <c r="AL132" s="1583"/>
      <c r="AM132" s="1583"/>
      <c r="AN132" s="1583"/>
      <c r="AO132" s="1583"/>
      <c r="AP132" s="1583"/>
      <c r="AQ132" s="321">
        <v>126748460</v>
      </c>
      <c r="AR132" s="321">
        <v>126622204</v>
      </c>
      <c r="AS132" s="1506">
        <v>126256</v>
      </c>
      <c r="AT132" s="322">
        <v>0</v>
      </c>
      <c r="AU132" s="321">
        <v>100998107</v>
      </c>
      <c r="AV132" s="321">
        <v>25624097</v>
      </c>
      <c r="AW132" s="321">
        <v>100998107</v>
      </c>
      <c r="AX132" s="322">
        <v>0</v>
      </c>
      <c r="AY132" s="321">
        <v>72077207</v>
      </c>
      <c r="AZ132" s="321">
        <v>28920900</v>
      </c>
      <c r="BA132" s="321">
        <v>72077207</v>
      </c>
      <c r="BB132" s="322">
        <v>0</v>
      </c>
      <c r="BC132" s="321">
        <v>20000</v>
      </c>
      <c r="BE132" s="1486">
        <f t="shared" si="7"/>
        <v>0.79683892806271572</v>
      </c>
    </row>
    <row r="133" spans="1:57" ht="15" customHeight="1" x14ac:dyDescent="0.25">
      <c r="B133" s="1603" t="s">
        <v>35</v>
      </c>
      <c r="C133" s="1583"/>
      <c r="D133" s="1603" t="s">
        <v>315</v>
      </c>
      <c r="E133" s="1583"/>
      <c r="F133" s="1603" t="s">
        <v>313</v>
      </c>
      <c r="G133" s="1583"/>
      <c r="H133" s="1603" t="s">
        <v>316</v>
      </c>
      <c r="I133" s="1583"/>
      <c r="J133" s="1603" t="s">
        <v>327</v>
      </c>
      <c r="K133" s="1583"/>
      <c r="L133" s="1583"/>
      <c r="M133" s="1603"/>
      <c r="N133" s="1583"/>
      <c r="O133" s="1583"/>
      <c r="P133" s="1603"/>
      <c r="Q133" s="1583"/>
      <c r="R133" s="1603"/>
      <c r="S133" s="1583"/>
      <c r="T133" s="1605" t="s">
        <v>338</v>
      </c>
      <c r="U133" s="1583"/>
      <c r="V133" s="1583"/>
      <c r="W133" s="1583"/>
      <c r="X133" s="1583"/>
      <c r="Y133" s="1583"/>
      <c r="Z133" s="1583"/>
      <c r="AA133" s="1583"/>
      <c r="AB133" s="1603" t="s">
        <v>306</v>
      </c>
      <c r="AC133" s="1583"/>
      <c r="AD133" s="1583"/>
      <c r="AE133" s="1583"/>
      <c r="AF133" s="1583"/>
      <c r="AG133" s="1603" t="s">
        <v>307</v>
      </c>
      <c r="AH133" s="1583"/>
      <c r="AI133" s="1583"/>
      <c r="AJ133" s="317" t="s">
        <v>86</v>
      </c>
      <c r="AK133" s="1604" t="s">
        <v>308</v>
      </c>
      <c r="AL133" s="1583"/>
      <c r="AM133" s="1583"/>
      <c r="AN133" s="1583"/>
      <c r="AO133" s="1583"/>
      <c r="AP133" s="1583"/>
      <c r="AQ133" s="318">
        <v>1318176172</v>
      </c>
      <c r="AR133" s="318">
        <v>1318176172</v>
      </c>
      <c r="AS133" s="1505">
        <v>0</v>
      </c>
      <c r="AT133" s="319">
        <v>0</v>
      </c>
      <c r="AU133" s="318">
        <v>1318176172</v>
      </c>
      <c r="AV133" s="319">
        <v>0</v>
      </c>
      <c r="AW133" s="318">
        <v>1318176172</v>
      </c>
      <c r="AX133" s="319">
        <v>0</v>
      </c>
      <c r="AY133" s="318">
        <v>1318176172</v>
      </c>
      <c r="AZ133" s="319">
        <v>0</v>
      </c>
      <c r="BA133" s="318">
        <v>1318176172</v>
      </c>
      <c r="BB133" s="319">
        <v>0</v>
      </c>
      <c r="BC133" s="318">
        <v>5197196</v>
      </c>
      <c r="BE133" s="1485">
        <f t="shared" si="7"/>
        <v>1</v>
      </c>
    </row>
    <row r="134" spans="1:57" x14ac:dyDescent="0.25">
      <c r="A134" s="1463" t="str">
        <f t="shared" si="8"/>
        <v>A-2-0-4-8-110</v>
      </c>
      <c r="B134" s="1608" t="s">
        <v>35</v>
      </c>
      <c r="C134" s="1583"/>
      <c r="D134" s="1608" t="s">
        <v>315</v>
      </c>
      <c r="E134" s="1583"/>
      <c r="F134" s="1608" t="s">
        <v>313</v>
      </c>
      <c r="G134" s="1583"/>
      <c r="H134" s="1608" t="s">
        <v>316</v>
      </c>
      <c r="I134" s="1583"/>
      <c r="J134" s="1608" t="s">
        <v>327</v>
      </c>
      <c r="K134" s="1583"/>
      <c r="L134" s="1583"/>
      <c r="M134" s="1608" t="s">
        <v>312</v>
      </c>
      <c r="N134" s="1583"/>
      <c r="O134" s="1583"/>
      <c r="P134" s="1608"/>
      <c r="Q134" s="1583"/>
      <c r="R134" s="1608"/>
      <c r="S134" s="1583"/>
      <c r="T134" s="1609" t="s">
        <v>94</v>
      </c>
      <c r="U134" s="1583"/>
      <c r="V134" s="1583"/>
      <c r="W134" s="1583"/>
      <c r="X134" s="1583"/>
      <c r="Y134" s="1583"/>
      <c r="Z134" s="1583"/>
      <c r="AA134" s="1583"/>
      <c r="AB134" s="1608" t="s">
        <v>306</v>
      </c>
      <c r="AC134" s="1583"/>
      <c r="AD134" s="1583"/>
      <c r="AE134" s="1583"/>
      <c r="AF134" s="1583"/>
      <c r="AG134" s="1608" t="s">
        <v>307</v>
      </c>
      <c r="AH134" s="1583"/>
      <c r="AI134" s="1583"/>
      <c r="AJ134" s="320" t="s">
        <v>86</v>
      </c>
      <c r="AK134" s="1610" t="s">
        <v>308</v>
      </c>
      <c r="AL134" s="1583"/>
      <c r="AM134" s="1583"/>
      <c r="AN134" s="1583"/>
      <c r="AO134" s="1583"/>
      <c r="AP134" s="1583"/>
      <c r="AQ134" s="321">
        <v>123863665</v>
      </c>
      <c r="AR134" s="321">
        <v>123863665</v>
      </c>
      <c r="AS134" s="1506">
        <v>0</v>
      </c>
      <c r="AT134" s="322">
        <v>0</v>
      </c>
      <c r="AU134" s="321">
        <v>123863665</v>
      </c>
      <c r="AV134" s="322">
        <v>0</v>
      </c>
      <c r="AW134" s="321">
        <v>123863665</v>
      </c>
      <c r="AX134" s="322">
        <v>0</v>
      </c>
      <c r="AY134" s="321">
        <v>123863665</v>
      </c>
      <c r="AZ134" s="322">
        <v>0</v>
      </c>
      <c r="BA134" s="321">
        <v>123863665</v>
      </c>
      <c r="BB134" s="322">
        <v>0</v>
      </c>
      <c r="BC134" s="322">
        <v>0</v>
      </c>
      <c r="BE134" s="1486">
        <f t="shared" si="7"/>
        <v>1</v>
      </c>
    </row>
    <row r="135" spans="1:57" x14ac:dyDescent="0.25">
      <c r="A135" s="1463" t="str">
        <f t="shared" si="8"/>
        <v>A-2-0-4-8-210</v>
      </c>
      <c r="B135" s="1608" t="s">
        <v>35</v>
      </c>
      <c r="C135" s="1583"/>
      <c r="D135" s="1608" t="s">
        <v>315</v>
      </c>
      <c r="E135" s="1583"/>
      <c r="F135" s="1608" t="s">
        <v>313</v>
      </c>
      <c r="G135" s="1583"/>
      <c r="H135" s="1608" t="s">
        <v>316</v>
      </c>
      <c r="I135" s="1583"/>
      <c r="J135" s="1608" t="s">
        <v>327</v>
      </c>
      <c r="K135" s="1583"/>
      <c r="L135" s="1583"/>
      <c r="M135" s="1608" t="s">
        <v>315</v>
      </c>
      <c r="N135" s="1583"/>
      <c r="O135" s="1583"/>
      <c r="P135" s="1608"/>
      <c r="Q135" s="1583"/>
      <c r="R135" s="1608"/>
      <c r="S135" s="1583"/>
      <c r="T135" s="1609" t="s">
        <v>95</v>
      </c>
      <c r="U135" s="1583"/>
      <c r="V135" s="1583"/>
      <c r="W135" s="1583"/>
      <c r="X135" s="1583"/>
      <c r="Y135" s="1583"/>
      <c r="Z135" s="1583"/>
      <c r="AA135" s="1583"/>
      <c r="AB135" s="1608" t="s">
        <v>306</v>
      </c>
      <c r="AC135" s="1583"/>
      <c r="AD135" s="1583"/>
      <c r="AE135" s="1583"/>
      <c r="AF135" s="1583"/>
      <c r="AG135" s="1608" t="s">
        <v>307</v>
      </c>
      <c r="AH135" s="1583"/>
      <c r="AI135" s="1583"/>
      <c r="AJ135" s="320" t="s">
        <v>86</v>
      </c>
      <c r="AK135" s="1610" t="s">
        <v>308</v>
      </c>
      <c r="AL135" s="1583"/>
      <c r="AM135" s="1583"/>
      <c r="AN135" s="1583"/>
      <c r="AO135" s="1583"/>
      <c r="AP135" s="1583"/>
      <c r="AQ135" s="321">
        <v>839288332</v>
      </c>
      <c r="AR135" s="321">
        <v>839288332</v>
      </c>
      <c r="AS135" s="1506">
        <v>0</v>
      </c>
      <c r="AT135" s="322">
        <v>0</v>
      </c>
      <c r="AU135" s="321">
        <v>839288332</v>
      </c>
      <c r="AV135" s="322">
        <v>0</v>
      </c>
      <c r="AW135" s="321">
        <v>839288332</v>
      </c>
      <c r="AX135" s="322">
        <v>0</v>
      </c>
      <c r="AY135" s="321">
        <v>839288332</v>
      </c>
      <c r="AZ135" s="322">
        <v>0</v>
      </c>
      <c r="BA135" s="321">
        <v>839288332</v>
      </c>
      <c r="BB135" s="322">
        <v>0</v>
      </c>
      <c r="BC135" s="321">
        <v>5064296</v>
      </c>
      <c r="BE135" s="1486">
        <f t="shared" si="7"/>
        <v>1</v>
      </c>
    </row>
    <row r="136" spans="1:57" ht="15" customHeight="1" x14ac:dyDescent="0.25">
      <c r="A136" s="1463" t="str">
        <f t="shared" si="8"/>
        <v>A-2-0-4-8-310</v>
      </c>
      <c r="B136" s="1608" t="s">
        <v>35</v>
      </c>
      <c r="C136" s="1583"/>
      <c r="D136" s="1608" t="s">
        <v>315</v>
      </c>
      <c r="E136" s="1583"/>
      <c r="F136" s="1608" t="s">
        <v>313</v>
      </c>
      <c r="G136" s="1583"/>
      <c r="H136" s="1608" t="s">
        <v>316</v>
      </c>
      <c r="I136" s="1583"/>
      <c r="J136" s="1608" t="s">
        <v>327</v>
      </c>
      <c r="K136" s="1583"/>
      <c r="L136" s="1583"/>
      <c r="M136" s="1608" t="s">
        <v>322</v>
      </c>
      <c r="N136" s="1583"/>
      <c r="O136" s="1583"/>
      <c r="P136" s="1608"/>
      <c r="Q136" s="1583"/>
      <c r="R136" s="1608"/>
      <c r="S136" s="1583"/>
      <c r="T136" s="1609" t="s">
        <v>96</v>
      </c>
      <c r="U136" s="1583"/>
      <c r="V136" s="1583"/>
      <c r="W136" s="1583"/>
      <c r="X136" s="1583"/>
      <c r="Y136" s="1583"/>
      <c r="Z136" s="1583"/>
      <c r="AA136" s="1583"/>
      <c r="AB136" s="1608" t="s">
        <v>306</v>
      </c>
      <c r="AC136" s="1583"/>
      <c r="AD136" s="1583"/>
      <c r="AE136" s="1583"/>
      <c r="AF136" s="1583"/>
      <c r="AG136" s="1608" t="s">
        <v>307</v>
      </c>
      <c r="AH136" s="1583"/>
      <c r="AI136" s="1583"/>
      <c r="AJ136" s="320" t="s">
        <v>86</v>
      </c>
      <c r="AK136" s="1610" t="s">
        <v>308</v>
      </c>
      <c r="AL136" s="1583"/>
      <c r="AM136" s="1583"/>
      <c r="AN136" s="1583"/>
      <c r="AO136" s="1583"/>
      <c r="AP136" s="1583"/>
      <c r="AQ136" s="321">
        <v>133474</v>
      </c>
      <c r="AR136" s="321">
        <v>133474</v>
      </c>
      <c r="AS136" s="1506">
        <v>0</v>
      </c>
      <c r="AT136" s="322">
        <v>0</v>
      </c>
      <c r="AU136" s="321">
        <v>133474</v>
      </c>
      <c r="AV136" s="322">
        <v>0</v>
      </c>
      <c r="AW136" s="321">
        <v>133474</v>
      </c>
      <c r="AX136" s="322">
        <v>0</v>
      </c>
      <c r="AY136" s="321">
        <v>133474</v>
      </c>
      <c r="AZ136" s="322">
        <v>0</v>
      </c>
      <c r="BA136" s="321">
        <v>133474</v>
      </c>
      <c r="BB136" s="322">
        <v>0</v>
      </c>
      <c r="BC136" s="322">
        <v>0</v>
      </c>
      <c r="BE136" s="1486">
        <f t="shared" si="7"/>
        <v>1</v>
      </c>
    </row>
    <row r="137" spans="1:57" x14ac:dyDescent="0.25">
      <c r="A137" s="1463" t="str">
        <f t="shared" si="8"/>
        <v>A-2-0-4-8-510</v>
      </c>
      <c r="B137" s="1608" t="s">
        <v>35</v>
      </c>
      <c r="C137" s="1583"/>
      <c r="D137" s="1608" t="s">
        <v>315</v>
      </c>
      <c r="E137" s="1583"/>
      <c r="F137" s="1608" t="s">
        <v>313</v>
      </c>
      <c r="G137" s="1583"/>
      <c r="H137" s="1608" t="s">
        <v>316</v>
      </c>
      <c r="I137" s="1583"/>
      <c r="J137" s="1608" t="s">
        <v>327</v>
      </c>
      <c r="K137" s="1583"/>
      <c r="L137" s="1583"/>
      <c r="M137" s="1608" t="s">
        <v>317</v>
      </c>
      <c r="N137" s="1583"/>
      <c r="O137" s="1583"/>
      <c r="P137" s="1608"/>
      <c r="Q137" s="1583"/>
      <c r="R137" s="1608"/>
      <c r="S137" s="1583"/>
      <c r="T137" s="1609" t="s">
        <v>97</v>
      </c>
      <c r="U137" s="1583"/>
      <c r="V137" s="1583"/>
      <c r="W137" s="1583"/>
      <c r="X137" s="1583"/>
      <c r="Y137" s="1583"/>
      <c r="Z137" s="1583"/>
      <c r="AA137" s="1583"/>
      <c r="AB137" s="1608" t="s">
        <v>306</v>
      </c>
      <c r="AC137" s="1583"/>
      <c r="AD137" s="1583"/>
      <c r="AE137" s="1583"/>
      <c r="AF137" s="1583"/>
      <c r="AG137" s="1608" t="s">
        <v>307</v>
      </c>
      <c r="AH137" s="1583"/>
      <c r="AI137" s="1583"/>
      <c r="AJ137" s="320" t="s">
        <v>86</v>
      </c>
      <c r="AK137" s="1610" t="s">
        <v>308</v>
      </c>
      <c r="AL137" s="1583"/>
      <c r="AM137" s="1583"/>
      <c r="AN137" s="1583"/>
      <c r="AO137" s="1583"/>
      <c r="AP137" s="1583"/>
      <c r="AQ137" s="321">
        <v>137238625</v>
      </c>
      <c r="AR137" s="321">
        <v>137238625</v>
      </c>
      <c r="AS137" s="1506">
        <v>0</v>
      </c>
      <c r="AT137" s="322">
        <v>0</v>
      </c>
      <c r="AU137" s="321">
        <v>137238625</v>
      </c>
      <c r="AV137" s="322">
        <v>0</v>
      </c>
      <c r="AW137" s="321">
        <v>137238625</v>
      </c>
      <c r="AX137" s="322">
        <v>0</v>
      </c>
      <c r="AY137" s="321">
        <v>137238625</v>
      </c>
      <c r="AZ137" s="322">
        <v>0</v>
      </c>
      <c r="BA137" s="321">
        <v>137238625</v>
      </c>
      <c r="BB137" s="322">
        <v>0</v>
      </c>
      <c r="BC137" s="321">
        <v>132900</v>
      </c>
      <c r="BE137" s="1486">
        <f t="shared" si="7"/>
        <v>1</v>
      </c>
    </row>
    <row r="138" spans="1:57" x14ac:dyDescent="0.25">
      <c r="A138" s="1463" t="str">
        <f t="shared" si="8"/>
        <v>A-2-0-4-8-610</v>
      </c>
      <c r="B138" s="1608" t="s">
        <v>35</v>
      </c>
      <c r="C138" s="1583"/>
      <c r="D138" s="1608" t="s">
        <v>315</v>
      </c>
      <c r="E138" s="1583"/>
      <c r="F138" s="1608" t="s">
        <v>313</v>
      </c>
      <c r="G138" s="1583"/>
      <c r="H138" s="1608" t="s">
        <v>316</v>
      </c>
      <c r="I138" s="1583"/>
      <c r="J138" s="1608" t="s">
        <v>327</v>
      </c>
      <c r="K138" s="1583"/>
      <c r="L138" s="1583"/>
      <c r="M138" s="1608" t="s">
        <v>325</v>
      </c>
      <c r="N138" s="1583"/>
      <c r="O138" s="1583"/>
      <c r="P138" s="1608"/>
      <c r="Q138" s="1583"/>
      <c r="R138" s="1608"/>
      <c r="S138" s="1583"/>
      <c r="T138" s="1609" t="s">
        <v>98</v>
      </c>
      <c r="U138" s="1583"/>
      <c r="V138" s="1583"/>
      <c r="W138" s="1583"/>
      <c r="X138" s="1583"/>
      <c r="Y138" s="1583"/>
      <c r="Z138" s="1583"/>
      <c r="AA138" s="1583"/>
      <c r="AB138" s="1608" t="s">
        <v>306</v>
      </c>
      <c r="AC138" s="1583"/>
      <c r="AD138" s="1583"/>
      <c r="AE138" s="1583"/>
      <c r="AF138" s="1583"/>
      <c r="AG138" s="1608" t="s">
        <v>307</v>
      </c>
      <c r="AH138" s="1583"/>
      <c r="AI138" s="1583"/>
      <c r="AJ138" s="320" t="s">
        <v>86</v>
      </c>
      <c r="AK138" s="1610" t="s">
        <v>308</v>
      </c>
      <c r="AL138" s="1583"/>
      <c r="AM138" s="1583"/>
      <c r="AN138" s="1583"/>
      <c r="AO138" s="1583"/>
      <c r="AP138" s="1583"/>
      <c r="AQ138" s="321">
        <v>217652076</v>
      </c>
      <c r="AR138" s="321">
        <v>217652076</v>
      </c>
      <c r="AS138" s="1506">
        <v>0</v>
      </c>
      <c r="AT138" s="322">
        <v>0</v>
      </c>
      <c r="AU138" s="321">
        <v>217652076</v>
      </c>
      <c r="AV138" s="322">
        <v>0</v>
      </c>
      <c r="AW138" s="321">
        <v>217652076</v>
      </c>
      <c r="AX138" s="322">
        <v>0</v>
      </c>
      <c r="AY138" s="321">
        <v>217652076</v>
      </c>
      <c r="AZ138" s="322">
        <v>0</v>
      </c>
      <c r="BA138" s="321">
        <v>217652076</v>
      </c>
      <c r="BB138" s="322">
        <v>0</v>
      </c>
      <c r="BC138" s="322">
        <v>0</v>
      </c>
      <c r="BE138" s="1486">
        <f t="shared" si="7"/>
        <v>1</v>
      </c>
    </row>
    <row r="139" spans="1:57" ht="15" customHeight="1" x14ac:dyDescent="0.25">
      <c r="B139" s="1603" t="s">
        <v>35</v>
      </c>
      <c r="C139" s="1583"/>
      <c r="D139" s="1603" t="s">
        <v>315</v>
      </c>
      <c r="E139" s="1583"/>
      <c r="F139" s="1603" t="s">
        <v>313</v>
      </c>
      <c r="G139" s="1583"/>
      <c r="H139" s="1603" t="s">
        <v>316</v>
      </c>
      <c r="I139" s="1583"/>
      <c r="J139" s="1603" t="s">
        <v>321</v>
      </c>
      <c r="K139" s="1583"/>
      <c r="L139" s="1583"/>
      <c r="M139" s="1603"/>
      <c r="N139" s="1583"/>
      <c r="O139" s="1583"/>
      <c r="P139" s="1603"/>
      <c r="Q139" s="1583"/>
      <c r="R139" s="1603"/>
      <c r="S139" s="1583"/>
      <c r="T139" s="1605" t="s">
        <v>257</v>
      </c>
      <c r="U139" s="1583"/>
      <c r="V139" s="1583"/>
      <c r="W139" s="1583"/>
      <c r="X139" s="1583"/>
      <c r="Y139" s="1583"/>
      <c r="Z139" s="1583"/>
      <c r="AA139" s="1583"/>
      <c r="AB139" s="1603" t="s">
        <v>306</v>
      </c>
      <c r="AC139" s="1583"/>
      <c r="AD139" s="1583"/>
      <c r="AE139" s="1583"/>
      <c r="AF139" s="1583"/>
      <c r="AG139" s="1603" t="s">
        <v>307</v>
      </c>
      <c r="AH139" s="1583"/>
      <c r="AI139" s="1583"/>
      <c r="AJ139" s="317" t="s">
        <v>86</v>
      </c>
      <c r="AK139" s="1604" t="s">
        <v>308</v>
      </c>
      <c r="AL139" s="1583"/>
      <c r="AM139" s="1583"/>
      <c r="AN139" s="1583"/>
      <c r="AO139" s="1583"/>
      <c r="AP139" s="1583"/>
      <c r="AQ139" s="318">
        <v>575984758</v>
      </c>
      <c r="AR139" s="318">
        <v>574786498</v>
      </c>
      <c r="AS139" s="1505">
        <v>1198260</v>
      </c>
      <c r="AT139" s="319">
        <v>0</v>
      </c>
      <c r="AU139" s="318">
        <v>574786498</v>
      </c>
      <c r="AV139" s="319">
        <v>0</v>
      </c>
      <c r="AW139" s="318">
        <v>574786498</v>
      </c>
      <c r="AX139" s="319">
        <v>0</v>
      </c>
      <c r="AY139" s="318">
        <v>574786498</v>
      </c>
      <c r="AZ139" s="319">
        <v>0</v>
      </c>
      <c r="BA139" s="318">
        <v>574786498</v>
      </c>
      <c r="BB139" s="319">
        <v>0</v>
      </c>
      <c r="BC139" s="319">
        <v>0</v>
      </c>
      <c r="BE139" s="1485">
        <f t="shared" si="7"/>
        <v>0.99791963244971837</v>
      </c>
    </row>
    <row r="140" spans="1:57" ht="15" customHeight="1" x14ac:dyDescent="0.25">
      <c r="A140" s="1463" t="str">
        <f t="shared" si="8"/>
        <v>A-2-0-4-9-110</v>
      </c>
      <c r="B140" s="1608" t="s">
        <v>35</v>
      </c>
      <c r="C140" s="1583"/>
      <c r="D140" s="1608" t="s">
        <v>315</v>
      </c>
      <c r="E140" s="1583"/>
      <c r="F140" s="1608" t="s">
        <v>313</v>
      </c>
      <c r="G140" s="1583"/>
      <c r="H140" s="1608" t="s">
        <v>316</v>
      </c>
      <c r="I140" s="1583"/>
      <c r="J140" s="1608" t="s">
        <v>321</v>
      </c>
      <c r="K140" s="1583"/>
      <c r="L140" s="1583"/>
      <c r="M140" s="1608" t="s">
        <v>312</v>
      </c>
      <c r="N140" s="1583"/>
      <c r="O140" s="1583"/>
      <c r="P140" s="1608"/>
      <c r="Q140" s="1583"/>
      <c r="R140" s="1608"/>
      <c r="S140" s="1583"/>
      <c r="T140" s="1609" t="s">
        <v>99</v>
      </c>
      <c r="U140" s="1583"/>
      <c r="V140" s="1583"/>
      <c r="W140" s="1583"/>
      <c r="X140" s="1583"/>
      <c r="Y140" s="1583"/>
      <c r="Z140" s="1583"/>
      <c r="AA140" s="1583"/>
      <c r="AB140" s="1608" t="s">
        <v>306</v>
      </c>
      <c r="AC140" s="1583"/>
      <c r="AD140" s="1583"/>
      <c r="AE140" s="1583"/>
      <c r="AF140" s="1583"/>
      <c r="AG140" s="1608" t="s">
        <v>307</v>
      </c>
      <c r="AH140" s="1583"/>
      <c r="AI140" s="1583"/>
      <c r="AJ140" s="320" t="s">
        <v>86</v>
      </c>
      <c r="AK140" s="1610" t="s">
        <v>308</v>
      </c>
      <c r="AL140" s="1583"/>
      <c r="AM140" s="1583"/>
      <c r="AN140" s="1583"/>
      <c r="AO140" s="1583"/>
      <c r="AP140" s="1583"/>
      <c r="AQ140" s="321">
        <v>51312000</v>
      </c>
      <c r="AR140" s="321">
        <v>50113740</v>
      </c>
      <c r="AS140" s="1506">
        <v>1198260</v>
      </c>
      <c r="AT140" s="322">
        <v>0</v>
      </c>
      <c r="AU140" s="321">
        <v>50113740</v>
      </c>
      <c r="AV140" s="322">
        <v>0</v>
      </c>
      <c r="AW140" s="321">
        <v>50113740</v>
      </c>
      <c r="AX140" s="322">
        <v>0</v>
      </c>
      <c r="AY140" s="321">
        <v>50113740</v>
      </c>
      <c r="AZ140" s="322">
        <v>0</v>
      </c>
      <c r="BA140" s="321">
        <v>50113740</v>
      </c>
      <c r="BB140" s="322">
        <v>0</v>
      </c>
      <c r="BC140" s="322">
        <v>0</v>
      </c>
      <c r="BE140" s="1486">
        <f t="shared" si="7"/>
        <v>0.97664756782039286</v>
      </c>
    </row>
    <row r="141" spans="1:57" ht="15" customHeight="1" x14ac:dyDescent="0.25">
      <c r="A141" s="1463" t="str">
        <f t="shared" si="8"/>
        <v>A-2-0-4-9-810</v>
      </c>
      <c r="B141" s="1608" t="s">
        <v>35</v>
      </c>
      <c r="C141" s="1583"/>
      <c r="D141" s="1608" t="s">
        <v>315</v>
      </c>
      <c r="E141" s="1583"/>
      <c r="F141" s="1608" t="s">
        <v>313</v>
      </c>
      <c r="G141" s="1583"/>
      <c r="H141" s="1608" t="s">
        <v>316</v>
      </c>
      <c r="I141" s="1583"/>
      <c r="J141" s="1608" t="s">
        <v>321</v>
      </c>
      <c r="K141" s="1583"/>
      <c r="L141" s="1583"/>
      <c r="M141" s="1608" t="s">
        <v>327</v>
      </c>
      <c r="N141" s="1583"/>
      <c r="O141" s="1583"/>
      <c r="P141" s="1608"/>
      <c r="Q141" s="1583"/>
      <c r="R141" s="1608"/>
      <c r="S141" s="1583"/>
      <c r="T141" s="1609" t="s">
        <v>100</v>
      </c>
      <c r="U141" s="1583"/>
      <c r="V141" s="1583"/>
      <c r="W141" s="1583"/>
      <c r="X141" s="1583"/>
      <c r="Y141" s="1583"/>
      <c r="Z141" s="1583"/>
      <c r="AA141" s="1583"/>
      <c r="AB141" s="1608" t="s">
        <v>306</v>
      </c>
      <c r="AC141" s="1583"/>
      <c r="AD141" s="1583"/>
      <c r="AE141" s="1583"/>
      <c r="AF141" s="1583"/>
      <c r="AG141" s="1608" t="s">
        <v>307</v>
      </c>
      <c r="AH141" s="1583"/>
      <c r="AI141" s="1583"/>
      <c r="AJ141" s="320" t="s">
        <v>86</v>
      </c>
      <c r="AK141" s="1610" t="s">
        <v>308</v>
      </c>
      <c r="AL141" s="1583"/>
      <c r="AM141" s="1583"/>
      <c r="AN141" s="1583"/>
      <c r="AO141" s="1583"/>
      <c r="AP141" s="1583"/>
      <c r="AQ141" s="321">
        <v>13228888</v>
      </c>
      <c r="AR141" s="321">
        <v>13228888</v>
      </c>
      <c r="AS141" s="1506">
        <v>0</v>
      </c>
      <c r="AT141" s="322">
        <v>0</v>
      </c>
      <c r="AU141" s="321">
        <v>13228888</v>
      </c>
      <c r="AV141" s="322">
        <v>0</v>
      </c>
      <c r="AW141" s="321">
        <v>13228888</v>
      </c>
      <c r="AX141" s="322">
        <v>0</v>
      </c>
      <c r="AY141" s="321">
        <v>13228888</v>
      </c>
      <c r="AZ141" s="322">
        <v>0</v>
      </c>
      <c r="BA141" s="321">
        <v>13228888</v>
      </c>
      <c r="BB141" s="322">
        <v>0</v>
      </c>
      <c r="BC141" s="322">
        <v>0</v>
      </c>
      <c r="BE141" s="1486">
        <f t="shared" si="7"/>
        <v>1</v>
      </c>
    </row>
    <row r="142" spans="1:57" x14ac:dyDescent="0.25">
      <c r="A142" s="1463" t="str">
        <f t="shared" si="8"/>
        <v>A-2-0-4-9-1110</v>
      </c>
      <c r="B142" s="1608" t="s">
        <v>35</v>
      </c>
      <c r="C142" s="1583"/>
      <c r="D142" s="1608" t="s">
        <v>315</v>
      </c>
      <c r="E142" s="1583"/>
      <c r="F142" s="1608" t="s">
        <v>313</v>
      </c>
      <c r="G142" s="1583"/>
      <c r="H142" s="1608" t="s">
        <v>316</v>
      </c>
      <c r="I142" s="1583"/>
      <c r="J142" s="1608" t="s">
        <v>321</v>
      </c>
      <c r="K142" s="1583"/>
      <c r="L142" s="1583"/>
      <c r="M142" s="1608" t="s">
        <v>101</v>
      </c>
      <c r="N142" s="1583"/>
      <c r="O142" s="1583"/>
      <c r="P142" s="1608"/>
      <c r="Q142" s="1583"/>
      <c r="R142" s="1608"/>
      <c r="S142" s="1583"/>
      <c r="T142" s="1609" t="s">
        <v>102</v>
      </c>
      <c r="U142" s="1583"/>
      <c r="V142" s="1583"/>
      <c r="W142" s="1583"/>
      <c r="X142" s="1583"/>
      <c r="Y142" s="1583"/>
      <c r="Z142" s="1583"/>
      <c r="AA142" s="1583"/>
      <c r="AB142" s="1608" t="s">
        <v>306</v>
      </c>
      <c r="AC142" s="1583"/>
      <c r="AD142" s="1583"/>
      <c r="AE142" s="1583"/>
      <c r="AF142" s="1583"/>
      <c r="AG142" s="1608" t="s">
        <v>307</v>
      </c>
      <c r="AH142" s="1583"/>
      <c r="AI142" s="1583"/>
      <c r="AJ142" s="320" t="s">
        <v>86</v>
      </c>
      <c r="AK142" s="1610" t="s">
        <v>308</v>
      </c>
      <c r="AL142" s="1583"/>
      <c r="AM142" s="1583"/>
      <c r="AN142" s="1583"/>
      <c r="AO142" s="1583"/>
      <c r="AP142" s="1583"/>
      <c r="AQ142" s="321">
        <v>511443870</v>
      </c>
      <c r="AR142" s="321">
        <v>511443870</v>
      </c>
      <c r="AS142" s="1506">
        <v>0</v>
      </c>
      <c r="AT142" s="322">
        <v>0</v>
      </c>
      <c r="AU142" s="321">
        <v>511443870</v>
      </c>
      <c r="AV142" s="322">
        <v>0</v>
      </c>
      <c r="AW142" s="321">
        <v>511443870</v>
      </c>
      <c r="AX142" s="322">
        <v>0</v>
      </c>
      <c r="AY142" s="321">
        <v>511443870</v>
      </c>
      <c r="AZ142" s="322">
        <v>0</v>
      </c>
      <c r="BA142" s="321">
        <v>511443870</v>
      </c>
      <c r="BB142" s="322">
        <v>0</v>
      </c>
      <c r="BC142" s="322">
        <v>0</v>
      </c>
      <c r="BE142" s="1486">
        <f t="shared" si="7"/>
        <v>1</v>
      </c>
    </row>
    <row r="143" spans="1:57" ht="15" customHeight="1" x14ac:dyDescent="0.25">
      <c r="B143" s="1603" t="s">
        <v>35</v>
      </c>
      <c r="C143" s="1583"/>
      <c r="D143" s="1603" t="s">
        <v>315</v>
      </c>
      <c r="E143" s="1583"/>
      <c r="F143" s="1603" t="s">
        <v>313</v>
      </c>
      <c r="G143" s="1583"/>
      <c r="H143" s="1603" t="s">
        <v>316</v>
      </c>
      <c r="I143" s="1583"/>
      <c r="J143" s="1603" t="s">
        <v>86</v>
      </c>
      <c r="K143" s="1583"/>
      <c r="L143" s="1583"/>
      <c r="M143" s="1603"/>
      <c r="N143" s="1583"/>
      <c r="O143" s="1583"/>
      <c r="P143" s="1603"/>
      <c r="Q143" s="1583"/>
      <c r="R143" s="1603"/>
      <c r="S143" s="1583"/>
      <c r="T143" s="1605" t="s">
        <v>259</v>
      </c>
      <c r="U143" s="1583"/>
      <c r="V143" s="1583"/>
      <c r="W143" s="1583"/>
      <c r="X143" s="1583"/>
      <c r="Y143" s="1583"/>
      <c r="Z143" s="1583"/>
      <c r="AA143" s="1583"/>
      <c r="AB143" s="1603" t="s">
        <v>306</v>
      </c>
      <c r="AC143" s="1583"/>
      <c r="AD143" s="1583"/>
      <c r="AE143" s="1583"/>
      <c r="AF143" s="1583"/>
      <c r="AG143" s="1603" t="s">
        <v>307</v>
      </c>
      <c r="AH143" s="1583"/>
      <c r="AI143" s="1583"/>
      <c r="AJ143" s="317" t="s">
        <v>86</v>
      </c>
      <c r="AK143" s="1604" t="s">
        <v>308</v>
      </c>
      <c r="AL143" s="1583"/>
      <c r="AM143" s="1583"/>
      <c r="AN143" s="1583"/>
      <c r="AO143" s="1583"/>
      <c r="AP143" s="1583"/>
      <c r="AQ143" s="318">
        <v>1275307548</v>
      </c>
      <c r="AR143" s="318">
        <v>1275306887</v>
      </c>
      <c r="AS143" s="1505">
        <v>661</v>
      </c>
      <c r="AT143" s="319">
        <v>0</v>
      </c>
      <c r="AU143" s="318">
        <v>1252602220.02</v>
      </c>
      <c r="AV143" s="318">
        <v>22704666.98</v>
      </c>
      <c r="AW143" s="318">
        <v>1165084761.8</v>
      </c>
      <c r="AX143" s="318">
        <v>87517458.219999999</v>
      </c>
      <c r="AY143" s="318">
        <v>1132436371</v>
      </c>
      <c r="AZ143" s="318">
        <v>32648390.800000001</v>
      </c>
      <c r="BA143" s="318">
        <v>1132436371</v>
      </c>
      <c r="BB143" s="319">
        <v>0</v>
      </c>
      <c r="BC143" s="319">
        <v>0</v>
      </c>
      <c r="BE143" s="1485">
        <f t="shared" si="7"/>
        <v>0.98219619415284753</v>
      </c>
    </row>
    <row r="144" spans="1:57" x14ac:dyDescent="0.25">
      <c r="A144" s="1463" t="str">
        <f t="shared" si="8"/>
        <v>A-2-0-4-10-110</v>
      </c>
      <c r="B144" s="1608" t="s">
        <v>35</v>
      </c>
      <c r="C144" s="1583"/>
      <c r="D144" s="1608" t="s">
        <v>315</v>
      </c>
      <c r="E144" s="1583"/>
      <c r="F144" s="1608" t="s">
        <v>313</v>
      </c>
      <c r="G144" s="1583"/>
      <c r="H144" s="1608" t="s">
        <v>316</v>
      </c>
      <c r="I144" s="1583"/>
      <c r="J144" s="1608" t="s">
        <v>86</v>
      </c>
      <c r="K144" s="1583"/>
      <c r="L144" s="1583"/>
      <c r="M144" s="1608" t="s">
        <v>312</v>
      </c>
      <c r="N144" s="1583"/>
      <c r="O144" s="1583"/>
      <c r="P144" s="1608"/>
      <c r="Q144" s="1583"/>
      <c r="R144" s="1608"/>
      <c r="S144" s="1583"/>
      <c r="T144" s="1609" t="s">
        <v>441</v>
      </c>
      <c r="U144" s="1583"/>
      <c r="V144" s="1583"/>
      <c r="W144" s="1583"/>
      <c r="X144" s="1583"/>
      <c r="Y144" s="1583"/>
      <c r="Z144" s="1583"/>
      <c r="AA144" s="1583"/>
      <c r="AB144" s="1608" t="s">
        <v>306</v>
      </c>
      <c r="AC144" s="1583"/>
      <c r="AD144" s="1583"/>
      <c r="AE144" s="1583"/>
      <c r="AF144" s="1583"/>
      <c r="AG144" s="1608" t="s">
        <v>307</v>
      </c>
      <c r="AH144" s="1583"/>
      <c r="AI144" s="1583"/>
      <c r="AJ144" s="320" t="s">
        <v>86</v>
      </c>
      <c r="AK144" s="1610" t="s">
        <v>308</v>
      </c>
      <c r="AL144" s="1583"/>
      <c r="AM144" s="1583"/>
      <c r="AN144" s="1583"/>
      <c r="AO144" s="1583"/>
      <c r="AP144" s="1583"/>
      <c r="AQ144" s="321">
        <v>72168000</v>
      </c>
      <c r="AR144" s="321">
        <v>72168000</v>
      </c>
      <c r="AS144" s="1506">
        <v>0</v>
      </c>
      <c r="AT144" s="322">
        <v>0</v>
      </c>
      <c r="AU144" s="321">
        <v>72168000</v>
      </c>
      <c r="AV144" s="322">
        <v>0</v>
      </c>
      <c r="AW144" s="321">
        <v>68938284</v>
      </c>
      <c r="AX144" s="321">
        <v>3229716</v>
      </c>
      <c r="AY144" s="321">
        <v>59736891</v>
      </c>
      <c r="AZ144" s="321">
        <v>9201393</v>
      </c>
      <c r="BA144" s="321">
        <v>59736891</v>
      </c>
      <c r="BB144" s="322">
        <v>0</v>
      </c>
      <c r="BC144" s="322">
        <v>0</v>
      </c>
      <c r="BE144" s="1486">
        <f t="shared" si="7"/>
        <v>1</v>
      </c>
    </row>
    <row r="145" spans="1:57" ht="16.5" customHeight="1" x14ac:dyDescent="0.25">
      <c r="A145" s="1463" t="str">
        <f t="shared" si="8"/>
        <v>A-2-0-4-10-210</v>
      </c>
      <c r="B145" s="1608" t="s">
        <v>35</v>
      </c>
      <c r="C145" s="1583"/>
      <c r="D145" s="1608" t="s">
        <v>315</v>
      </c>
      <c r="E145" s="1583"/>
      <c r="F145" s="1608" t="s">
        <v>313</v>
      </c>
      <c r="G145" s="1583"/>
      <c r="H145" s="1608" t="s">
        <v>316</v>
      </c>
      <c r="I145" s="1583"/>
      <c r="J145" s="1608" t="s">
        <v>86</v>
      </c>
      <c r="K145" s="1583"/>
      <c r="L145" s="1583"/>
      <c r="M145" s="1608" t="s">
        <v>315</v>
      </c>
      <c r="N145" s="1583"/>
      <c r="O145" s="1583"/>
      <c r="P145" s="1608"/>
      <c r="Q145" s="1583"/>
      <c r="R145" s="1608"/>
      <c r="S145" s="1583"/>
      <c r="T145" s="1609" t="s">
        <v>103</v>
      </c>
      <c r="U145" s="1583"/>
      <c r="V145" s="1583"/>
      <c r="W145" s="1583"/>
      <c r="X145" s="1583"/>
      <c r="Y145" s="1583"/>
      <c r="Z145" s="1583"/>
      <c r="AA145" s="1583"/>
      <c r="AB145" s="1608" t="s">
        <v>306</v>
      </c>
      <c r="AC145" s="1583"/>
      <c r="AD145" s="1583"/>
      <c r="AE145" s="1583"/>
      <c r="AF145" s="1583"/>
      <c r="AG145" s="1608" t="s">
        <v>307</v>
      </c>
      <c r="AH145" s="1583"/>
      <c r="AI145" s="1583"/>
      <c r="AJ145" s="320" t="s">
        <v>86</v>
      </c>
      <c r="AK145" s="1610" t="s">
        <v>308</v>
      </c>
      <c r="AL145" s="1583"/>
      <c r="AM145" s="1583"/>
      <c r="AN145" s="1583"/>
      <c r="AO145" s="1583"/>
      <c r="AP145" s="1583"/>
      <c r="AQ145" s="321">
        <v>1203139548</v>
      </c>
      <c r="AR145" s="321">
        <v>1203138887</v>
      </c>
      <c r="AS145" s="1506">
        <v>661</v>
      </c>
      <c r="AT145" s="322">
        <v>0</v>
      </c>
      <c r="AU145" s="321">
        <v>1180434220.02</v>
      </c>
      <c r="AV145" s="321">
        <v>22704666.98</v>
      </c>
      <c r="AW145" s="321">
        <v>1096146477.8</v>
      </c>
      <c r="AX145" s="321">
        <v>84287742.219999999</v>
      </c>
      <c r="AY145" s="321">
        <v>1072699480</v>
      </c>
      <c r="AZ145" s="321">
        <v>23446997.800000001</v>
      </c>
      <c r="BA145" s="321">
        <v>1072699480</v>
      </c>
      <c r="BB145" s="322">
        <v>0</v>
      </c>
      <c r="BC145" s="322">
        <v>0</v>
      </c>
      <c r="BE145" s="1486">
        <f t="shared" si="7"/>
        <v>0.98112826727560953</v>
      </c>
    </row>
    <row r="146" spans="1:57" ht="15" customHeight="1" x14ac:dyDescent="0.25">
      <c r="B146" s="1603" t="s">
        <v>35</v>
      </c>
      <c r="C146" s="1583"/>
      <c r="D146" s="1603" t="s">
        <v>315</v>
      </c>
      <c r="E146" s="1583"/>
      <c r="F146" s="1603" t="s">
        <v>313</v>
      </c>
      <c r="G146" s="1583"/>
      <c r="H146" s="1603" t="s">
        <v>316</v>
      </c>
      <c r="I146" s="1583"/>
      <c r="J146" s="1603" t="s">
        <v>101</v>
      </c>
      <c r="K146" s="1583"/>
      <c r="L146" s="1583"/>
      <c r="M146" s="1603"/>
      <c r="N146" s="1583"/>
      <c r="O146" s="1583"/>
      <c r="P146" s="1603"/>
      <c r="Q146" s="1583"/>
      <c r="R146" s="1603"/>
      <c r="S146" s="1583"/>
      <c r="T146" s="1605" t="s">
        <v>260</v>
      </c>
      <c r="U146" s="1583"/>
      <c r="V146" s="1583"/>
      <c r="W146" s="1583"/>
      <c r="X146" s="1583"/>
      <c r="Y146" s="1583"/>
      <c r="Z146" s="1583"/>
      <c r="AA146" s="1583"/>
      <c r="AB146" s="1603" t="s">
        <v>306</v>
      </c>
      <c r="AC146" s="1583"/>
      <c r="AD146" s="1583"/>
      <c r="AE146" s="1583"/>
      <c r="AF146" s="1583"/>
      <c r="AG146" s="1603" t="s">
        <v>307</v>
      </c>
      <c r="AH146" s="1583"/>
      <c r="AI146" s="1583"/>
      <c r="AJ146" s="317" t="s">
        <v>86</v>
      </c>
      <c r="AK146" s="1604" t="s">
        <v>308</v>
      </c>
      <c r="AL146" s="1583"/>
      <c r="AM146" s="1583"/>
      <c r="AN146" s="1583"/>
      <c r="AO146" s="1583"/>
      <c r="AP146" s="1583"/>
      <c r="AQ146" s="318">
        <v>436460000</v>
      </c>
      <c r="AR146" s="318">
        <v>436460000</v>
      </c>
      <c r="AS146" s="1505">
        <v>0</v>
      </c>
      <c r="AT146" s="319">
        <v>0</v>
      </c>
      <c r="AU146" s="318">
        <v>406695555</v>
      </c>
      <c r="AV146" s="318">
        <v>29764445</v>
      </c>
      <c r="AW146" s="318">
        <v>402453528</v>
      </c>
      <c r="AX146" s="318">
        <v>4242027</v>
      </c>
      <c r="AY146" s="318">
        <v>395458701</v>
      </c>
      <c r="AZ146" s="318">
        <v>6994827</v>
      </c>
      <c r="BA146" s="318">
        <v>395458701</v>
      </c>
      <c r="BB146" s="319">
        <v>0</v>
      </c>
      <c r="BC146" s="318">
        <v>4201529</v>
      </c>
      <c r="BE146" s="1485">
        <f t="shared" si="7"/>
        <v>0.93180487329881323</v>
      </c>
    </row>
    <row r="147" spans="1:57" ht="15" customHeight="1" x14ac:dyDescent="0.25">
      <c r="B147" s="1603" t="s">
        <v>35</v>
      </c>
      <c r="C147" s="1583"/>
      <c r="D147" s="1603" t="s">
        <v>315</v>
      </c>
      <c r="E147" s="1583"/>
      <c r="F147" s="1603" t="s">
        <v>313</v>
      </c>
      <c r="G147" s="1583"/>
      <c r="H147" s="1603" t="s">
        <v>316</v>
      </c>
      <c r="I147" s="1583"/>
      <c r="J147" s="1603" t="s">
        <v>101</v>
      </c>
      <c r="K147" s="1583"/>
      <c r="L147" s="1583"/>
      <c r="M147" s="1603"/>
      <c r="N147" s="1583"/>
      <c r="O147" s="1583"/>
      <c r="P147" s="1603"/>
      <c r="Q147" s="1583"/>
      <c r="R147" s="1603"/>
      <c r="S147" s="1583"/>
      <c r="T147" s="1605" t="s">
        <v>260</v>
      </c>
      <c r="U147" s="1583"/>
      <c r="V147" s="1583"/>
      <c r="W147" s="1583"/>
      <c r="X147" s="1583"/>
      <c r="Y147" s="1583"/>
      <c r="Z147" s="1583"/>
      <c r="AA147" s="1583"/>
      <c r="AB147" s="1603" t="s">
        <v>306</v>
      </c>
      <c r="AC147" s="1583"/>
      <c r="AD147" s="1583"/>
      <c r="AE147" s="1583"/>
      <c r="AF147" s="1583"/>
      <c r="AG147" s="1603" t="s">
        <v>307</v>
      </c>
      <c r="AH147" s="1583"/>
      <c r="AI147" s="1583"/>
      <c r="AJ147" s="317" t="s">
        <v>336</v>
      </c>
      <c r="AK147" s="1604" t="s">
        <v>354</v>
      </c>
      <c r="AL147" s="1583"/>
      <c r="AM147" s="1583"/>
      <c r="AN147" s="1583"/>
      <c r="AO147" s="1583"/>
      <c r="AP147" s="1583"/>
      <c r="AQ147" s="318">
        <v>580000000</v>
      </c>
      <c r="AR147" s="318">
        <v>580000000</v>
      </c>
      <c r="AS147" s="1505">
        <v>0</v>
      </c>
      <c r="AT147" s="319">
        <v>0</v>
      </c>
      <c r="AU147" s="318">
        <v>484706124</v>
      </c>
      <c r="AV147" s="318">
        <v>95293876</v>
      </c>
      <c r="AW147" s="318">
        <v>470650870</v>
      </c>
      <c r="AX147" s="318">
        <v>14055254</v>
      </c>
      <c r="AY147" s="318">
        <v>467587467</v>
      </c>
      <c r="AZ147" s="318">
        <v>3063403</v>
      </c>
      <c r="BA147" s="318">
        <v>467587467</v>
      </c>
      <c r="BB147" s="319">
        <v>0</v>
      </c>
      <c r="BC147" s="318">
        <v>153530</v>
      </c>
      <c r="BE147" s="1485">
        <f t="shared" si="7"/>
        <v>0.83570021379310344</v>
      </c>
    </row>
    <row r="148" spans="1:57" x14ac:dyDescent="0.25">
      <c r="A148" s="1463" t="str">
        <f t="shared" si="8"/>
        <v>A-2-0-4-11-110</v>
      </c>
      <c r="B148" s="1608" t="s">
        <v>35</v>
      </c>
      <c r="C148" s="1583"/>
      <c r="D148" s="1608" t="s">
        <v>315</v>
      </c>
      <c r="E148" s="1583"/>
      <c r="F148" s="1608" t="s">
        <v>313</v>
      </c>
      <c r="G148" s="1583"/>
      <c r="H148" s="1608" t="s">
        <v>316</v>
      </c>
      <c r="I148" s="1583"/>
      <c r="J148" s="1608" t="s">
        <v>101</v>
      </c>
      <c r="K148" s="1583"/>
      <c r="L148" s="1583"/>
      <c r="M148" s="1608" t="s">
        <v>312</v>
      </c>
      <c r="N148" s="1583"/>
      <c r="O148" s="1583"/>
      <c r="P148" s="1608"/>
      <c r="Q148" s="1583"/>
      <c r="R148" s="1608"/>
      <c r="S148" s="1583"/>
      <c r="T148" s="1609" t="s">
        <v>104</v>
      </c>
      <c r="U148" s="1583"/>
      <c r="V148" s="1583"/>
      <c r="W148" s="1583"/>
      <c r="X148" s="1583"/>
      <c r="Y148" s="1583"/>
      <c r="Z148" s="1583"/>
      <c r="AA148" s="1583"/>
      <c r="AB148" s="1608" t="s">
        <v>306</v>
      </c>
      <c r="AC148" s="1583"/>
      <c r="AD148" s="1583"/>
      <c r="AE148" s="1583"/>
      <c r="AF148" s="1583"/>
      <c r="AG148" s="1608" t="s">
        <v>307</v>
      </c>
      <c r="AH148" s="1583"/>
      <c r="AI148" s="1583"/>
      <c r="AJ148" s="320" t="s">
        <v>86</v>
      </c>
      <c r="AK148" s="1610" t="s">
        <v>308</v>
      </c>
      <c r="AL148" s="1583"/>
      <c r="AM148" s="1583"/>
      <c r="AN148" s="1583"/>
      <c r="AO148" s="1583"/>
      <c r="AP148" s="1583"/>
      <c r="AQ148" s="321">
        <v>150000000</v>
      </c>
      <c r="AR148" s="321">
        <v>150000000</v>
      </c>
      <c r="AS148" s="1506">
        <v>0</v>
      </c>
      <c r="AT148" s="322">
        <v>0</v>
      </c>
      <c r="AU148" s="321">
        <v>149640735</v>
      </c>
      <c r="AV148" s="321">
        <v>359265</v>
      </c>
      <c r="AW148" s="321">
        <v>148855588</v>
      </c>
      <c r="AX148" s="321">
        <v>785147</v>
      </c>
      <c r="AY148" s="321">
        <v>145429022</v>
      </c>
      <c r="AZ148" s="321">
        <v>3426566</v>
      </c>
      <c r="BA148" s="321">
        <v>145429022</v>
      </c>
      <c r="BB148" s="322">
        <v>0</v>
      </c>
      <c r="BC148" s="321">
        <v>2964100</v>
      </c>
      <c r="BE148" s="1486">
        <f t="shared" si="7"/>
        <v>0.99760490000000002</v>
      </c>
    </row>
    <row r="149" spans="1:57" ht="15" customHeight="1" x14ac:dyDescent="0.25">
      <c r="A149" s="1463" t="str">
        <f t="shared" si="8"/>
        <v>A-2-0-4-11-113</v>
      </c>
      <c r="B149" s="1608" t="s">
        <v>35</v>
      </c>
      <c r="C149" s="1583"/>
      <c r="D149" s="1608" t="s">
        <v>315</v>
      </c>
      <c r="E149" s="1583"/>
      <c r="F149" s="1608" t="s">
        <v>313</v>
      </c>
      <c r="G149" s="1583"/>
      <c r="H149" s="1608" t="s">
        <v>316</v>
      </c>
      <c r="I149" s="1583"/>
      <c r="J149" s="1608" t="s">
        <v>101</v>
      </c>
      <c r="K149" s="1583"/>
      <c r="L149" s="1583"/>
      <c r="M149" s="1608" t="s">
        <v>312</v>
      </c>
      <c r="N149" s="1583"/>
      <c r="O149" s="1583"/>
      <c r="P149" s="1608"/>
      <c r="Q149" s="1583"/>
      <c r="R149" s="1608"/>
      <c r="S149" s="1583"/>
      <c r="T149" s="1609" t="s">
        <v>104</v>
      </c>
      <c r="U149" s="1583"/>
      <c r="V149" s="1583"/>
      <c r="W149" s="1583"/>
      <c r="X149" s="1583"/>
      <c r="Y149" s="1583"/>
      <c r="Z149" s="1583"/>
      <c r="AA149" s="1583"/>
      <c r="AB149" s="1608" t="s">
        <v>306</v>
      </c>
      <c r="AC149" s="1583"/>
      <c r="AD149" s="1583"/>
      <c r="AE149" s="1583"/>
      <c r="AF149" s="1583"/>
      <c r="AG149" s="1608" t="s">
        <v>307</v>
      </c>
      <c r="AH149" s="1583"/>
      <c r="AI149" s="1583"/>
      <c r="AJ149" s="320" t="s">
        <v>336</v>
      </c>
      <c r="AK149" s="1610" t="s">
        <v>354</v>
      </c>
      <c r="AL149" s="1583"/>
      <c r="AM149" s="1583"/>
      <c r="AN149" s="1583"/>
      <c r="AO149" s="1583"/>
      <c r="AP149" s="1583"/>
      <c r="AQ149" s="321">
        <v>50000000</v>
      </c>
      <c r="AR149" s="321">
        <v>50000000</v>
      </c>
      <c r="AS149" s="1506">
        <v>0</v>
      </c>
      <c r="AT149" s="322">
        <v>0</v>
      </c>
      <c r="AU149" s="321">
        <v>50000000</v>
      </c>
      <c r="AV149" s="322">
        <v>0</v>
      </c>
      <c r="AW149" s="321">
        <v>37564238</v>
      </c>
      <c r="AX149" s="321">
        <v>12435762</v>
      </c>
      <c r="AY149" s="321">
        <v>37564238</v>
      </c>
      <c r="AZ149" s="322">
        <v>0</v>
      </c>
      <c r="BA149" s="321">
        <v>37564238</v>
      </c>
      <c r="BB149" s="322">
        <v>0</v>
      </c>
      <c r="BC149" s="322">
        <v>0</v>
      </c>
      <c r="BE149" s="1486">
        <f t="shared" ref="BE149:BE212" si="9">+AU149/AQ149</f>
        <v>1</v>
      </c>
    </row>
    <row r="150" spans="1:57" x14ac:dyDescent="0.25">
      <c r="A150" s="1463" t="str">
        <f t="shared" si="8"/>
        <v>A-2-0-4-11-210</v>
      </c>
      <c r="B150" s="1608" t="s">
        <v>35</v>
      </c>
      <c r="C150" s="1583"/>
      <c r="D150" s="1608" t="s">
        <v>315</v>
      </c>
      <c r="E150" s="1583"/>
      <c r="F150" s="1608" t="s">
        <v>313</v>
      </c>
      <c r="G150" s="1583"/>
      <c r="H150" s="1608" t="s">
        <v>316</v>
      </c>
      <c r="I150" s="1583"/>
      <c r="J150" s="1608" t="s">
        <v>101</v>
      </c>
      <c r="K150" s="1583"/>
      <c r="L150" s="1583"/>
      <c r="M150" s="1608" t="s">
        <v>315</v>
      </c>
      <c r="N150" s="1583"/>
      <c r="O150" s="1583"/>
      <c r="P150" s="1608"/>
      <c r="Q150" s="1583"/>
      <c r="R150" s="1608"/>
      <c r="S150" s="1583"/>
      <c r="T150" s="1609" t="s">
        <v>105</v>
      </c>
      <c r="U150" s="1583"/>
      <c r="V150" s="1583"/>
      <c r="W150" s="1583"/>
      <c r="X150" s="1583"/>
      <c r="Y150" s="1583"/>
      <c r="Z150" s="1583"/>
      <c r="AA150" s="1583"/>
      <c r="AB150" s="1608" t="s">
        <v>306</v>
      </c>
      <c r="AC150" s="1583"/>
      <c r="AD150" s="1583"/>
      <c r="AE150" s="1583"/>
      <c r="AF150" s="1583"/>
      <c r="AG150" s="1608" t="s">
        <v>307</v>
      </c>
      <c r="AH150" s="1583"/>
      <c r="AI150" s="1583"/>
      <c r="AJ150" s="320" t="s">
        <v>86</v>
      </c>
      <c r="AK150" s="1610" t="s">
        <v>308</v>
      </c>
      <c r="AL150" s="1583"/>
      <c r="AM150" s="1583"/>
      <c r="AN150" s="1583"/>
      <c r="AO150" s="1583"/>
      <c r="AP150" s="1583"/>
      <c r="AQ150" s="321">
        <v>286460000</v>
      </c>
      <c r="AR150" s="321">
        <v>286460000</v>
      </c>
      <c r="AS150" s="1506">
        <v>0</v>
      </c>
      <c r="AT150" s="322">
        <v>0</v>
      </c>
      <c r="AU150" s="321">
        <v>257054820</v>
      </c>
      <c r="AV150" s="321">
        <v>29405180</v>
      </c>
      <c r="AW150" s="321">
        <v>253597940</v>
      </c>
      <c r="AX150" s="321">
        <v>3456880</v>
      </c>
      <c r="AY150" s="321">
        <v>250029679</v>
      </c>
      <c r="AZ150" s="321">
        <v>3568261</v>
      </c>
      <c r="BA150" s="321">
        <v>250029679</v>
      </c>
      <c r="BB150" s="322">
        <v>0</v>
      </c>
      <c r="BC150" s="321">
        <v>1237429</v>
      </c>
      <c r="BE150" s="1486">
        <f t="shared" si="9"/>
        <v>0.89734978705578439</v>
      </c>
    </row>
    <row r="151" spans="1:57" x14ac:dyDescent="0.25">
      <c r="A151" s="1463" t="str">
        <f t="shared" si="8"/>
        <v>A-2-0-4-11-213</v>
      </c>
      <c r="B151" s="1608" t="s">
        <v>35</v>
      </c>
      <c r="C151" s="1583"/>
      <c r="D151" s="1608" t="s">
        <v>315</v>
      </c>
      <c r="E151" s="1583"/>
      <c r="F151" s="1608" t="s">
        <v>313</v>
      </c>
      <c r="G151" s="1583"/>
      <c r="H151" s="1608" t="s">
        <v>316</v>
      </c>
      <c r="I151" s="1583"/>
      <c r="J151" s="1608" t="s">
        <v>101</v>
      </c>
      <c r="K151" s="1583"/>
      <c r="L151" s="1583"/>
      <c r="M151" s="1608" t="s">
        <v>315</v>
      </c>
      <c r="N151" s="1583"/>
      <c r="O151" s="1583"/>
      <c r="P151" s="1608"/>
      <c r="Q151" s="1583"/>
      <c r="R151" s="1608"/>
      <c r="S151" s="1583"/>
      <c r="T151" s="1609" t="s">
        <v>105</v>
      </c>
      <c r="U151" s="1583"/>
      <c r="V151" s="1583"/>
      <c r="W151" s="1583"/>
      <c r="X151" s="1583"/>
      <c r="Y151" s="1583"/>
      <c r="Z151" s="1583"/>
      <c r="AA151" s="1583"/>
      <c r="AB151" s="1608" t="s">
        <v>306</v>
      </c>
      <c r="AC151" s="1583"/>
      <c r="AD151" s="1583"/>
      <c r="AE151" s="1583"/>
      <c r="AF151" s="1583"/>
      <c r="AG151" s="1608" t="s">
        <v>307</v>
      </c>
      <c r="AH151" s="1583"/>
      <c r="AI151" s="1583"/>
      <c r="AJ151" s="320" t="s">
        <v>336</v>
      </c>
      <c r="AK151" s="1610" t="s">
        <v>354</v>
      </c>
      <c r="AL151" s="1583"/>
      <c r="AM151" s="1583"/>
      <c r="AN151" s="1583"/>
      <c r="AO151" s="1583"/>
      <c r="AP151" s="1583"/>
      <c r="AQ151" s="321">
        <v>530000000</v>
      </c>
      <c r="AR151" s="321">
        <v>530000000</v>
      </c>
      <c r="AS151" s="1506">
        <v>0</v>
      </c>
      <c r="AT151" s="322">
        <v>0</v>
      </c>
      <c r="AU151" s="321">
        <v>434706124</v>
      </c>
      <c r="AV151" s="321">
        <v>95293876</v>
      </c>
      <c r="AW151" s="321">
        <v>433086632</v>
      </c>
      <c r="AX151" s="321">
        <v>1619492</v>
      </c>
      <c r="AY151" s="321">
        <v>430023229</v>
      </c>
      <c r="AZ151" s="321">
        <v>3063403</v>
      </c>
      <c r="BA151" s="321">
        <v>430023229</v>
      </c>
      <c r="BB151" s="322">
        <v>0</v>
      </c>
      <c r="BC151" s="321">
        <v>153530</v>
      </c>
      <c r="BE151" s="1486">
        <f t="shared" si="9"/>
        <v>0.82020023396226416</v>
      </c>
    </row>
    <row r="152" spans="1:57" ht="15" customHeight="1" x14ac:dyDescent="0.25">
      <c r="A152" s="1463" t="str">
        <f t="shared" ref="A152" si="10">+B152&amp;"-"&amp;D152&amp;"-"&amp;F152&amp;"-"&amp;H152&amp;"-"&amp;J152&amp;M152&amp;AJ152</f>
        <v>A-2-0-4-1410</v>
      </c>
      <c r="B152" s="1608" t="s">
        <v>35</v>
      </c>
      <c r="C152" s="1583"/>
      <c r="D152" s="1608" t="s">
        <v>315</v>
      </c>
      <c r="E152" s="1583"/>
      <c r="F152" s="1608" t="s">
        <v>313</v>
      </c>
      <c r="G152" s="1583"/>
      <c r="H152" s="1608" t="s">
        <v>316</v>
      </c>
      <c r="I152" s="1583"/>
      <c r="J152" s="1608" t="s">
        <v>318</v>
      </c>
      <c r="K152" s="1583"/>
      <c r="L152" s="1583"/>
      <c r="M152" s="1608"/>
      <c r="N152" s="1583"/>
      <c r="O152" s="1583"/>
      <c r="P152" s="1608"/>
      <c r="Q152" s="1583"/>
      <c r="R152" s="1608"/>
      <c r="S152" s="1583"/>
      <c r="T152" s="1609" t="s">
        <v>442</v>
      </c>
      <c r="U152" s="1583"/>
      <c r="V152" s="1583"/>
      <c r="W152" s="1583"/>
      <c r="X152" s="1583"/>
      <c r="Y152" s="1583"/>
      <c r="Z152" s="1583"/>
      <c r="AA152" s="1583"/>
      <c r="AB152" s="1608" t="s">
        <v>306</v>
      </c>
      <c r="AC152" s="1583"/>
      <c r="AD152" s="1583"/>
      <c r="AE152" s="1583"/>
      <c r="AF152" s="1583"/>
      <c r="AG152" s="1608" t="s">
        <v>307</v>
      </c>
      <c r="AH152" s="1583"/>
      <c r="AI152" s="1583"/>
      <c r="AJ152" s="320" t="s">
        <v>86</v>
      </c>
      <c r="AK152" s="1610" t="s">
        <v>308</v>
      </c>
      <c r="AL152" s="1583"/>
      <c r="AM152" s="1583"/>
      <c r="AN152" s="1583"/>
      <c r="AO152" s="1583"/>
      <c r="AP152" s="1583"/>
      <c r="AQ152" s="321">
        <v>2500000</v>
      </c>
      <c r="AR152" s="321">
        <v>590680</v>
      </c>
      <c r="AS152" s="1506">
        <v>1909320</v>
      </c>
      <c r="AT152" s="322">
        <v>0</v>
      </c>
      <c r="AU152" s="321">
        <v>590680</v>
      </c>
      <c r="AV152" s="322">
        <v>0</v>
      </c>
      <c r="AW152" s="321">
        <v>590680</v>
      </c>
      <c r="AX152" s="322">
        <v>0</v>
      </c>
      <c r="AY152" s="321">
        <v>590680</v>
      </c>
      <c r="AZ152" s="322">
        <v>0</v>
      </c>
      <c r="BA152" s="321">
        <v>590680</v>
      </c>
      <c r="BB152" s="322">
        <v>0</v>
      </c>
      <c r="BC152" s="321">
        <v>500000</v>
      </c>
      <c r="BE152" s="1486">
        <f t="shared" si="9"/>
        <v>0.23627200000000001</v>
      </c>
    </row>
    <row r="153" spans="1:57" ht="15" customHeight="1" x14ac:dyDescent="0.25">
      <c r="B153" s="1603" t="s">
        <v>35</v>
      </c>
      <c r="C153" s="1583"/>
      <c r="D153" s="1603" t="s">
        <v>315</v>
      </c>
      <c r="E153" s="1583"/>
      <c r="F153" s="1603" t="s">
        <v>313</v>
      </c>
      <c r="G153" s="1583"/>
      <c r="H153" s="1603" t="s">
        <v>316</v>
      </c>
      <c r="I153" s="1583"/>
      <c r="J153" s="1603" t="s">
        <v>334</v>
      </c>
      <c r="K153" s="1583"/>
      <c r="L153" s="1583"/>
      <c r="M153" s="1603"/>
      <c r="N153" s="1583"/>
      <c r="O153" s="1583"/>
      <c r="P153" s="1603"/>
      <c r="Q153" s="1583"/>
      <c r="R153" s="1603"/>
      <c r="S153" s="1583"/>
      <c r="T153" s="1605" t="s">
        <v>339</v>
      </c>
      <c r="U153" s="1583"/>
      <c r="V153" s="1583"/>
      <c r="W153" s="1583"/>
      <c r="X153" s="1583"/>
      <c r="Y153" s="1583"/>
      <c r="Z153" s="1583"/>
      <c r="AA153" s="1583"/>
      <c r="AB153" s="1603" t="s">
        <v>306</v>
      </c>
      <c r="AC153" s="1583"/>
      <c r="AD153" s="1583"/>
      <c r="AE153" s="1583"/>
      <c r="AF153" s="1583"/>
      <c r="AG153" s="1603" t="s">
        <v>307</v>
      </c>
      <c r="AH153" s="1583"/>
      <c r="AI153" s="1583"/>
      <c r="AJ153" s="317" t="s">
        <v>86</v>
      </c>
      <c r="AK153" s="1604" t="s">
        <v>308</v>
      </c>
      <c r="AL153" s="1583"/>
      <c r="AM153" s="1583"/>
      <c r="AN153" s="1583"/>
      <c r="AO153" s="1583"/>
      <c r="AP153" s="1583"/>
      <c r="AQ153" s="318">
        <v>99950578</v>
      </c>
      <c r="AR153" s="318">
        <v>99094458</v>
      </c>
      <c r="AS153" s="1505">
        <v>856120</v>
      </c>
      <c r="AT153" s="319">
        <v>0</v>
      </c>
      <c r="AU153" s="318">
        <v>97545003</v>
      </c>
      <c r="AV153" s="318">
        <v>1549455</v>
      </c>
      <c r="AW153" s="318">
        <v>66070000</v>
      </c>
      <c r="AX153" s="318">
        <v>31475003</v>
      </c>
      <c r="AY153" s="318">
        <v>66070000</v>
      </c>
      <c r="AZ153" s="319">
        <v>0</v>
      </c>
      <c r="BA153" s="318">
        <v>66070000</v>
      </c>
      <c r="BB153" s="319">
        <v>0</v>
      </c>
      <c r="BC153" s="318">
        <v>250000</v>
      </c>
      <c r="BE153" s="1485">
        <f t="shared" si="9"/>
        <v>0.97593235528863076</v>
      </c>
    </row>
    <row r="154" spans="1:57" ht="15" customHeight="1" x14ac:dyDescent="0.25">
      <c r="B154" s="1603" t="s">
        <v>35</v>
      </c>
      <c r="C154" s="1583"/>
      <c r="D154" s="1603" t="s">
        <v>315</v>
      </c>
      <c r="E154" s="1583"/>
      <c r="F154" s="1603" t="s">
        <v>313</v>
      </c>
      <c r="G154" s="1583"/>
      <c r="H154" s="1603" t="s">
        <v>316</v>
      </c>
      <c r="I154" s="1583"/>
      <c r="J154" s="1603" t="s">
        <v>334</v>
      </c>
      <c r="K154" s="1583"/>
      <c r="L154" s="1583"/>
      <c r="M154" s="1603"/>
      <c r="N154" s="1583"/>
      <c r="O154" s="1583"/>
      <c r="P154" s="1603"/>
      <c r="Q154" s="1583"/>
      <c r="R154" s="1603"/>
      <c r="S154" s="1583"/>
      <c r="T154" s="1605" t="s">
        <v>339</v>
      </c>
      <c r="U154" s="1583"/>
      <c r="V154" s="1583"/>
      <c r="W154" s="1583"/>
      <c r="X154" s="1583"/>
      <c r="Y154" s="1583"/>
      <c r="Z154" s="1583"/>
      <c r="AA154" s="1583"/>
      <c r="AB154" s="1603" t="s">
        <v>306</v>
      </c>
      <c r="AC154" s="1583"/>
      <c r="AD154" s="1583"/>
      <c r="AE154" s="1583"/>
      <c r="AF154" s="1583"/>
      <c r="AG154" s="1603" t="s">
        <v>307</v>
      </c>
      <c r="AH154" s="1583"/>
      <c r="AI154" s="1583"/>
      <c r="AJ154" s="317" t="s">
        <v>336</v>
      </c>
      <c r="AK154" s="1604" t="s">
        <v>354</v>
      </c>
      <c r="AL154" s="1583"/>
      <c r="AM154" s="1583"/>
      <c r="AN154" s="1583"/>
      <c r="AO154" s="1583"/>
      <c r="AP154" s="1583"/>
      <c r="AQ154" s="318">
        <v>90000000</v>
      </c>
      <c r="AR154" s="318">
        <v>90000000</v>
      </c>
      <c r="AS154" s="1505">
        <v>0</v>
      </c>
      <c r="AT154" s="319">
        <v>0</v>
      </c>
      <c r="AU154" s="318">
        <v>90000000</v>
      </c>
      <c r="AV154" s="319">
        <v>0</v>
      </c>
      <c r="AW154" s="319">
        <v>0</v>
      </c>
      <c r="AX154" s="318">
        <v>90000000</v>
      </c>
      <c r="AY154" s="319">
        <v>0</v>
      </c>
      <c r="AZ154" s="319">
        <v>0</v>
      </c>
      <c r="BA154" s="319">
        <v>0</v>
      </c>
      <c r="BB154" s="319">
        <v>0</v>
      </c>
      <c r="BC154" s="319">
        <v>0</v>
      </c>
      <c r="BE154" s="1485">
        <f t="shared" si="9"/>
        <v>1</v>
      </c>
    </row>
    <row r="155" spans="1:57" ht="15" customHeight="1" x14ac:dyDescent="0.25">
      <c r="A155" s="1463" t="str">
        <f t="shared" si="8"/>
        <v>A-2-0-4-21-110</v>
      </c>
      <c r="B155" s="1608" t="s">
        <v>35</v>
      </c>
      <c r="C155" s="1583"/>
      <c r="D155" s="1608" t="s">
        <v>315</v>
      </c>
      <c r="E155" s="1583"/>
      <c r="F155" s="1608" t="s">
        <v>313</v>
      </c>
      <c r="G155" s="1583"/>
      <c r="H155" s="1608" t="s">
        <v>316</v>
      </c>
      <c r="I155" s="1583"/>
      <c r="J155" s="1608" t="s">
        <v>334</v>
      </c>
      <c r="K155" s="1583"/>
      <c r="L155" s="1583"/>
      <c r="M155" s="1608" t="s">
        <v>312</v>
      </c>
      <c r="N155" s="1583"/>
      <c r="O155" s="1583"/>
      <c r="P155" s="1608"/>
      <c r="Q155" s="1583"/>
      <c r="R155" s="1608"/>
      <c r="S155" s="1583"/>
      <c r="T155" s="1609" t="s">
        <v>106</v>
      </c>
      <c r="U155" s="1583"/>
      <c r="V155" s="1583"/>
      <c r="W155" s="1583"/>
      <c r="X155" s="1583"/>
      <c r="Y155" s="1583"/>
      <c r="Z155" s="1583"/>
      <c r="AA155" s="1583"/>
      <c r="AB155" s="1608" t="s">
        <v>306</v>
      </c>
      <c r="AC155" s="1583"/>
      <c r="AD155" s="1583"/>
      <c r="AE155" s="1583"/>
      <c r="AF155" s="1583"/>
      <c r="AG155" s="1608" t="s">
        <v>307</v>
      </c>
      <c r="AH155" s="1583"/>
      <c r="AI155" s="1583"/>
      <c r="AJ155" s="320" t="s">
        <v>86</v>
      </c>
      <c r="AK155" s="1610" t="s">
        <v>308</v>
      </c>
      <c r="AL155" s="1583"/>
      <c r="AM155" s="1583"/>
      <c r="AN155" s="1583"/>
      <c r="AO155" s="1583"/>
      <c r="AP155" s="1583"/>
      <c r="AQ155" s="321">
        <v>16630578</v>
      </c>
      <c r="AR155" s="321">
        <v>16380578</v>
      </c>
      <c r="AS155" s="1506">
        <v>250000</v>
      </c>
      <c r="AT155" s="322">
        <v>0</v>
      </c>
      <c r="AU155" s="321">
        <v>14831123</v>
      </c>
      <c r="AV155" s="321">
        <v>1549455</v>
      </c>
      <c r="AW155" s="322">
        <v>0</v>
      </c>
      <c r="AX155" s="321">
        <v>14831123</v>
      </c>
      <c r="AY155" s="322">
        <v>0</v>
      </c>
      <c r="AZ155" s="322">
        <v>0</v>
      </c>
      <c r="BA155" s="322">
        <v>0</v>
      </c>
      <c r="BB155" s="322">
        <v>0</v>
      </c>
      <c r="BC155" s="321">
        <v>250000</v>
      </c>
      <c r="BE155" s="1486">
        <f t="shared" si="9"/>
        <v>0.89179840893082607</v>
      </c>
    </row>
    <row r="156" spans="1:57" x14ac:dyDescent="0.25">
      <c r="A156" s="1463" t="str">
        <f t="shared" si="8"/>
        <v>A-2-0-4-21-113</v>
      </c>
      <c r="B156" s="1608" t="s">
        <v>35</v>
      </c>
      <c r="C156" s="1583"/>
      <c r="D156" s="1608" t="s">
        <v>315</v>
      </c>
      <c r="E156" s="1583"/>
      <c r="F156" s="1608" t="s">
        <v>313</v>
      </c>
      <c r="G156" s="1583"/>
      <c r="H156" s="1608" t="s">
        <v>316</v>
      </c>
      <c r="I156" s="1583"/>
      <c r="J156" s="1608" t="s">
        <v>334</v>
      </c>
      <c r="K156" s="1583"/>
      <c r="L156" s="1583"/>
      <c r="M156" s="1608" t="s">
        <v>312</v>
      </c>
      <c r="N156" s="1583"/>
      <c r="O156" s="1583"/>
      <c r="P156" s="1608"/>
      <c r="Q156" s="1583"/>
      <c r="R156" s="1608"/>
      <c r="S156" s="1583"/>
      <c r="T156" s="1609" t="s">
        <v>106</v>
      </c>
      <c r="U156" s="1583"/>
      <c r="V156" s="1583"/>
      <c r="W156" s="1583"/>
      <c r="X156" s="1583"/>
      <c r="Y156" s="1583"/>
      <c r="Z156" s="1583"/>
      <c r="AA156" s="1583"/>
      <c r="AB156" s="1608" t="s">
        <v>306</v>
      </c>
      <c r="AC156" s="1583"/>
      <c r="AD156" s="1583"/>
      <c r="AE156" s="1583"/>
      <c r="AF156" s="1583"/>
      <c r="AG156" s="1608" t="s">
        <v>307</v>
      </c>
      <c r="AH156" s="1583"/>
      <c r="AI156" s="1583"/>
      <c r="AJ156" s="320" t="s">
        <v>336</v>
      </c>
      <c r="AK156" s="1610" t="s">
        <v>354</v>
      </c>
      <c r="AL156" s="1583"/>
      <c r="AM156" s="1583"/>
      <c r="AN156" s="1583"/>
      <c r="AO156" s="1583"/>
      <c r="AP156" s="1583"/>
      <c r="AQ156" s="321">
        <v>30000000</v>
      </c>
      <c r="AR156" s="321">
        <v>30000000</v>
      </c>
      <c r="AS156" s="1506">
        <v>0</v>
      </c>
      <c r="AT156" s="322">
        <v>0</v>
      </c>
      <c r="AU156" s="321">
        <v>30000000</v>
      </c>
      <c r="AV156" s="322">
        <v>0</v>
      </c>
      <c r="AW156" s="322">
        <v>0</v>
      </c>
      <c r="AX156" s="321">
        <v>30000000</v>
      </c>
      <c r="AY156" s="322">
        <v>0</v>
      </c>
      <c r="AZ156" s="322">
        <v>0</v>
      </c>
      <c r="BA156" s="322">
        <v>0</v>
      </c>
      <c r="BB156" s="322">
        <v>0</v>
      </c>
      <c r="BC156" s="322">
        <v>0</v>
      </c>
      <c r="BE156" s="1486">
        <f t="shared" si="9"/>
        <v>1</v>
      </c>
    </row>
    <row r="157" spans="1:57" ht="15" customHeight="1" x14ac:dyDescent="0.25">
      <c r="A157" s="1463" t="str">
        <f t="shared" si="8"/>
        <v>A-2-0-4-21-410</v>
      </c>
      <c r="B157" s="1608" t="s">
        <v>35</v>
      </c>
      <c r="C157" s="1583"/>
      <c r="D157" s="1608" t="s">
        <v>315</v>
      </c>
      <c r="E157" s="1583"/>
      <c r="F157" s="1608" t="s">
        <v>313</v>
      </c>
      <c r="G157" s="1583"/>
      <c r="H157" s="1608" t="s">
        <v>316</v>
      </c>
      <c r="I157" s="1583"/>
      <c r="J157" s="1608" t="s">
        <v>334</v>
      </c>
      <c r="K157" s="1583"/>
      <c r="L157" s="1583"/>
      <c r="M157" s="1608" t="s">
        <v>316</v>
      </c>
      <c r="N157" s="1583"/>
      <c r="O157" s="1583"/>
      <c r="P157" s="1608"/>
      <c r="Q157" s="1583"/>
      <c r="R157" s="1608"/>
      <c r="S157" s="1583"/>
      <c r="T157" s="1609" t="s">
        <v>107</v>
      </c>
      <c r="U157" s="1583"/>
      <c r="V157" s="1583"/>
      <c r="W157" s="1583"/>
      <c r="X157" s="1583"/>
      <c r="Y157" s="1583"/>
      <c r="Z157" s="1583"/>
      <c r="AA157" s="1583"/>
      <c r="AB157" s="1608" t="s">
        <v>306</v>
      </c>
      <c r="AC157" s="1583"/>
      <c r="AD157" s="1583"/>
      <c r="AE157" s="1583"/>
      <c r="AF157" s="1583"/>
      <c r="AG157" s="1608" t="s">
        <v>307</v>
      </c>
      <c r="AH157" s="1583"/>
      <c r="AI157" s="1583"/>
      <c r="AJ157" s="320" t="s">
        <v>86</v>
      </c>
      <c r="AK157" s="1610" t="s">
        <v>308</v>
      </c>
      <c r="AL157" s="1583"/>
      <c r="AM157" s="1583"/>
      <c r="AN157" s="1583"/>
      <c r="AO157" s="1583"/>
      <c r="AP157" s="1583"/>
      <c r="AQ157" s="321">
        <v>16643880</v>
      </c>
      <c r="AR157" s="321">
        <v>16643880</v>
      </c>
      <c r="AS157" s="1506">
        <v>0</v>
      </c>
      <c r="AT157" s="322">
        <v>0</v>
      </c>
      <c r="AU157" s="321">
        <v>16643880</v>
      </c>
      <c r="AV157" s="322">
        <v>0</v>
      </c>
      <c r="AW157" s="322">
        <v>0</v>
      </c>
      <c r="AX157" s="321">
        <v>16643880</v>
      </c>
      <c r="AY157" s="322">
        <v>0</v>
      </c>
      <c r="AZ157" s="322">
        <v>0</v>
      </c>
      <c r="BA157" s="322">
        <v>0</v>
      </c>
      <c r="BB157" s="322">
        <v>0</v>
      </c>
      <c r="BC157" s="322">
        <v>0</v>
      </c>
      <c r="BE157" s="1486">
        <f t="shared" si="9"/>
        <v>1</v>
      </c>
    </row>
    <row r="158" spans="1:57" x14ac:dyDescent="0.25">
      <c r="A158" s="1463" t="str">
        <f t="shared" si="8"/>
        <v>A-2-0-4-21-413</v>
      </c>
      <c r="B158" s="1608" t="s">
        <v>35</v>
      </c>
      <c r="C158" s="1583"/>
      <c r="D158" s="1608" t="s">
        <v>315</v>
      </c>
      <c r="E158" s="1583"/>
      <c r="F158" s="1608" t="s">
        <v>313</v>
      </c>
      <c r="G158" s="1583"/>
      <c r="H158" s="1608" t="s">
        <v>316</v>
      </c>
      <c r="I158" s="1583"/>
      <c r="J158" s="1608" t="s">
        <v>334</v>
      </c>
      <c r="K158" s="1583"/>
      <c r="L158" s="1583"/>
      <c r="M158" s="1608" t="s">
        <v>316</v>
      </c>
      <c r="N158" s="1583"/>
      <c r="O158" s="1583"/>
      <c r="P158" s="1608"/>
      <c r="Q158" s="1583"/>
      <c r="R158" s="1608"/>
      <c r="S158" s="1583"/>
      <c r="T158" s="1609" t="s">
        <v>107</v>
      </c>
      <c r="U158" s="1583"/>
      <c r="V158" s="1583"/>
      <c r="W158" s="1583"/>
      <c r="X158" s="1583"/>
      <c r="Y158" s="1583"/>
      <c r="Z158" s="1583"/>
      <c r="AA158" s="1583"/>
      <c r="AB158" s="1608" t="s">
        <v>306</v>
      </c>
      <c r="AC158" s="1583"/>
      <c r="AD158" s="1583"/>
      <c r="AE158" s="1583"/>
      <c r="AF158" s="1583"/>
      <c r="AG158" s="1608" t="s">
        <v>307</v>
      </c>
      <c r="AH158" s="1583"/>
      <c r="AI158" s="1583"/>
      <c r="AJ158" s="320" t="s">
        <v>336</v>
      </c>
      <c r="AK158" s="1610" t="s">
        <v>354</v>
      </c>
      <c r="AL158" s="1583"/>
      <c r="AM158" s="1583"/>
      <c r="AN158" s="1583"/>
      <c r="AO158" s="1583"/>
      <c r="AP158" s="1583"/>
      <c r="AQ158" s="321">
        <v>60000000</v>
      </c>
      <c r="AR158" s="321">
        <v>60000000</v>
      </c>
      <c r="AS158" s="1506">
        <v>0</v>
      </c>
      <c r="AT158" s="322">
        <v>0</v>
      </c>
      <c r="AU158" s="321">
        <v>60000000</v>
      </c>
      <c r="AV158" s="322">
        <v>0</v>
      </c>
      <c r="AW158" s="322">
        <v>0</v>
      </c>
      <c r="AX158" s="321">
        <v>60000000</v>
      </c>
      <c r="AY158" s="322">
        <v>0</v>
      </c>
      <c r="AZ158" s="322">
        <v>0</v>
      </c>
      <c r="BA158" s="322">
        <v>0</v>
      </c>
      <c r="BB158" s="322">
        <v>0</v>
      </c>
      <c r="BC158" s="322">
        <v>0</v>
      </c>
      <c r="BE158" s="1486">
        <f t="shared" si="9"/>
        <v>1</v>
      </c>
    </row>
    <row r="159" spans="1:57" ht="15" customHeight="1" x14ac:dyDescent="0.25">
      <c r="A159" s="1463" t="str">
        <f t="shared" si="8"/>
        <v>A-2-0-4-21-510</v>
      </c>
      <c r="B159" s="1608" t="s">
        <v>35</v>
      </c>
      <c r="C159" s="1583"/>
      <c r="D159" s="1608" t="s">
        <v>315</v>
      </c>
      <c r="E159" s="1583"/>
      <c r="F159" s="1608" t="s">
        <v>313</v>
      </c>
      <c r="G159" s="1583"/>
      <c r="H159" s="1608" t="s">
        <v>316</v>
      </c>
      <c r="I159" s="1583"/>
      <c r="J159" s="1608" t="s">
        <v>334</v>
      </c>
      <c r="K159" s="1583"/>
      <c r="L159" s="1583"/>
      <c r="M159" s="1608" t="s">
        <v>317</v>
      </c>
      <c r="N159" s="1583"/>
      <c r="O159" s="1583"/>
      <c r="P159" s="1608"/>
      <c r="Q159" s="1583"/>
      <c r="R159" s="1608"/>
      <c r="S159" s="1583"/>
      <c r="T159" s="1609" t="s">
        <v>108</v>
      </c>
      <c r="U159" s="1583"/>
      <c r="V159" s="1583"/>
      <c r="W159" s="1583"/>
      <c r="X159" s="1583"/>
      <c r="Y159" s="1583"/>
      <c r="Z159" s="1583"/>
      <c r="AA159" s="1583"/>
      <c r="AB159" s="1608" t="s">
        <v>306</v>
      </c>
      <c r="AC159" s="1583"/>
      <c r="AD159" s="1583"/>
      <c r="AE159" s="1583"/>
      <c r="AF159" s="1583"/>
      <c r="AG159" s="1608" t="s">
        <v>307</v>
      </c>
      <c r="AH159" s="1583"/>
      <c r="AI159" s="1583"/>
      <c r="AJ159" s="320" t="s">
        <v>86</v>
      </c>
      <c r="AK159" s="1610" t="s">
        <v>308</v>
      </c>
      <c r="AL159" s="1583"/>
      <c r="AM159" s="1583"/>
      <c r="AN159" s="1583"/>
      <c r="AO159" s="1583"/>
      <c r="AP159" s="1583"/>
      <c r="AQ159" s="321">
        <v>66070000</v>
      </c>
      <c r="AR159" s="321">
        <v>66070000</v>
      </c>
      <c r="AS159" s="1506">
        <v>0</v>
      </c>
      <c r="AT159" s="322">
        <v>0</v>
      </c>
      <c r="AU159" s="321">
        <v>66070000</v>
      </c>
      <c r="AV159" s="322">
        <v>0</v>
      </c>
      <c r="AW159" s="321">
        <v>66070000</v>
      </c>
      <c r="AX159" s="322">
        <v>0</v>
      </c>
      <c r="AY159" s="321">
        <v>66070000</v>
      </c>
      <c r="AZ159" s="322">
        <v>0</v>
      </c>
      <c r="BA159" s="321">
        <v>66070000</v>
      </c>
      <c r="BB159" s="322">
        <v>0</v>
      </c>
      <c r="BC159" s="322">
        <v>0</v>
      </c>
      <c r="BE159" s="1486">
        <f t="shared" si="9"/>
        <v>1</v>
      </c>
    </row>
    <row r="160" spans="1:57" ht="15" customHeight="1" x14ac:dyDescent="0.25">
      <c r="A160" s="1463" t="str">
        <f t="shared" si="8"/>
        <v>A-2-0-4-21-513</v>
      </c>
      <c r="B160" s="1608" t="s">
        <v>35</v>
      </c>
      <c r="C160" s="1583"/>
      <c r="D160" s="1608" t="s">
        <v>315</v>
      </c>
      <c r="E160" s="1583"/>
      <c r="F160" s="1608" t="s">
        <v>313</v>
      </c>
      <c r="G160" s="1583"/>
      <c r="H160" s="1608" t="s">
        <v>316</v>
      </c>
      <c r="I160" s="1583"/>
      <c r="J160" s="1608" t="s">
        <v>334</v>
      </c>
      <c r="K160" s="1583"/>
      <c r="L160" s="1583"/>
      <c r="M160" s="1608" t="s">
        <v>317</v>
      </c>
      <c r="N160" s="1583"/>
      <c r="O160" s="1583"/>
      <c r="P160" s="1608"/>
      <c r="Q160" s="1583"/>
      <c r="R160" s="1608"/>
      <c r="S160" s="1583"/>
      <c r="T160" s="1609" t="s">
        <v>108</v>
      </c>
      <c r="U160" s="1583"/>
      <c r="V160" s="1583"/>
      <c r="W160" s="1583"/>
      <c r="X160" s="1583"/>
      <c r="Y160" s="1583"/>
      <c r="Z160" s="1583"/>
      <c r="AA160" s="1583"/>
      <c r="AB160" s="1608" t="s">
        <v>306</v>
      </c>
      <c r="AC160" s="1583"/>
      <c r="AD160" s="1583"/>
      <c r="AE160" s="1583"/>
      <c r="AF160" s="1583"/>
      <c r="AG160" s="1608" t="s">
        <v>307</v>
      </c>
      <c r="AH160" s="1583"/>
      <c r="AI160" s="1583"/>
      <c r="AJ160" s="320" t="s">
        <v>336</v>
      </c>
      <c r="AK160" s="1610" t="s">
        <v>354</v>
      </c>
      <c r="AL160" s="1583"/>
      <c r="AM160" s="1583"/>
      <c r="AN160" s="1583"/>
      <c r="AO160" s="1583"/>
      <c r="AP160" s="1583"/>
      <c r="AQ160" s="322">
        <v>0</v>
      </c>
      <c r="AR160" s="322">
        <v>0</v>
      </c>
      <c r="AS160" s="1506">
        <v>0</v>
      </c>
      <c r="AT160" s="322">
        <v>0</v>
      </c>
      <c r="AU160" s="322">
        <v>0</v>
      </c>
      <c r="AV160" s="322">
        <v>0</v>
      </c>
      <c r="AW160" s="322">
        <v>0</v>
      </c>
      <c r="AX160" s="322">
        <v>0</v>
      </c>
      <c r="AY160" s="322">
        <v>0</v>
      </c>
      <c r="AZ160" s="322">
        <v>0</v>
      </c>
      <c r="BA160" s="322">
        <v>0</v>
      </c>
      <c r="BB160" s="322">
        <v>0</v>
      </c>
      <c r="BC160" s="322">
        <v>0</v>
      </c>
      <c r="BE160" s="1486" t="e">
        <f t="shared" si="9"/>
        <v>#DIV/0!</v>
      </c>
    </row>
    <row r="161" spans="1:57" ht="15" customHeight="1" x14ac:dyDescent="0.25">
      <c r="A161" s="1463" t="str">
        <f t="shared" si="8"/>
        <v>A-2-0-4-21-810</v>
      </c>
      <c r="B161" s="1608" t="s">
        <v>35</v>
      </c>
      <c r="C161" s="1583"/>
      <c r="D161" s="1608" t="s">
        <v>315</v>
      </c>
      <c r="E161" s="1583"/>
      <c r="F161" s="1608" t="s">
        <v>313</v>
      </c>
      <c r="G161" s="1583"/>
      <c r="H161" s="1608" t="s">
        <v>316</v>
      </c>
      <c r="I161" s="1583"/>
      <c r="J161" s="1608" t="s">
        <v>334</v>
      </c>
      <c r="K161" s="1583"/>
      <c r="L161" s="1583"/>
      <c r="M161" s="1608" t="s">
        <v>327</v>
      </c>
      <c r="N161" s="1583"/>
      <c r="O161" s="1583"/>
      <c r="P161" s="1608"/>
      <c r="Q161" s="1583"/>
      <c r="R161" s="1608"/>
      <c r="S161" s="1583"/>
      <c r="T161" s="1609" t="s">
        <v>109</v>
      </c>
      <c r="U161" s="1583"/>
      <c r="V161" s="1583"/>
      <c r="W161" s="1583"/>
      <c r="X161" s="1583"/>
      <c r="Y161" s="1583"/>
      <c r="Z161" s="1583"/>
      <c r="AA161" s="1583"/>
      <c r="AB161" s="1608" t="s">
        <v>306</v>
      </c>
      <c r="AC161" s="1583"/>
      <c r="AD161" s="1583"/>
      <c r="AE161" s="1583"/>
      <c r="AF161" s="1583"/>
      <c r="AG161" s="1608" t="s">
        <v>307</v>
      </c>
      <c r="AH161" s="1583"/>
      <c r="AI161" s="1583"/>
      <c r="AJ161" s="320" t="s">
        <v>86</v>
      </c>
      <c r="AK161" s="1610" t="s">
        <v>308</v>
      </c>
      <c r="AL161" s="1583"/>
      <c r="AM161" s="1583"/>
      <c r="AN161" s="1583"/>
      <c r="AO161" s="1583"/>
      <c r="AP161" s="1583"/>
      <c r="AQ161" s="321">
        <v>606120</v>
      </c>
      <c r="AR161" s="322">
        <v>0</v>
      </c>
      <c r="AS161" s="1506">
        <v>606120</v>
      </c>
      <c r="AT161" s="322">
        <v>0</v>
      </c>
      <c r="AU161" s="322">
        <v>0</v>
      </c>
      <c r="AV161" s="322">
        <v>0</v>
      </c>
      <c r="AW161" s="322">
        <v>0</v>
      </c>
      <c r="AX161" s="322">
        <v>0</v>
      </c>
      <c r="AY161" s="322">
        <v>0</v>
      </c>
      <c r="AZ161" s="322">
        <v>0</v>
      </c>
      <c r="BA161" s="322">
        <v>0</v>
      </c>
      <c r="BB161" s="322">
        <v>0</v>
      </c>
      <c r="BC161" s="322">
        <v>0</v>
      </c>
      <c r="BE161" s="1486">
        <f t="shared" si="9"/>
        <v>0</v>
      </c>
    </row>
    <row r="162" spans="1:57" ht="15" customHeight="1" x14ac:dyDescent="0.25">
      <c r="A162" s="1463" t="str">
        <f t="shared" si="8"/>
        <v>A-2-0-4-21-813</v>
      </c>
      <c r="B162" s="1608" t="s">
        <v>35</v>
      </c>
      <c r="C162" s="1583"/>
      <c r="D162" s="1608" t="s">
        <v>315</v>
      </c>
      <c r="E162" s="1583"/>
      <c r="F162" s="1608" t="s">
        <v>313</v>
      </c>
      <c r="G162" s="1583"/>
      <c r="H162" s="1608" t="s">
        <v>316</v>
      </c>
      <c r="I162" s="1583"/>
      <c r="J162" s="1608" t="s">
        <v>334</v>
      </c>
      <c r="K162" s="1583"/>
      <c r="L162" s="1583"/>
      <c r="M162" s="1608" t="s">
        <v>327</v>
      </c>
      <c r="N162" s="1583"/>
      <c r="O162" s="1583"/>
      <c r="P162" s="1608"/>
      <c r="Q162" s="1583"/>
      <c r="R162" s="1608"/>
      <c r="S162" s="1583"/>
      <c r="T162" s="1609" t="s">
        <v>109</v>
      </c>
      <c r="U162" s="1583"/>
      <c r="V162" s="1583"/>
      <c r="W162" s="1583"/>
      <c r="X162" s="1583"/>
      <c r="Y162" s="1583"/>
      <c r="Z162" s="1583"/>
      <c r="AA162" s="1583"/>
      <c r="AB162" s="1608" t="s">
        <v>306</v>
      </c>
      <c r="AC162" s="1583"/>
      <c r="AD162" s="1583"/>
      <c r="AE162" s="1583"/>
      <c r="AF162" s="1583"/>
      <c r="AG162" s="1608" t="s">
        <v>307</v>
      </c>
      <c r="AH162" s="1583"/>
      <c r="AI162" s="1583"/>
      <c r="AJ162" s="320" t="s">
        <v>336</v>
      </c>
      <c r="AK162" s="1610" t="s">
        <v>354</v>
      </c>
      <c r="AL162" s="1583"/>
      <c r="AM162" s="1583"/>
      <c r="AN162" s="1583"/>
      <c r="AO162" s="1583"/>
      <c r="AP162" s="1583"/>
      <c r="AQ162" s="322">
        <v>0</v>
      </c>
      <c r="AR162" s="322">
        <v>0</v>
      </c>
      <c r="AS162" s="1506">
        <v>0</v>
      </c>
      <c r="AT162" s="322">
        <v>0</v>
      </c>
      <c r="AU162" s="322">
        <v>0</v>
      </c>
      <c r="AV162" s="322">
        <v>0</v>
      </c>
      <c r="AW162" s="322">
        <v>0</v>
      </c>
      <c r="AX162" s="322">
        <v>0</v>
      </c>
      <c r="AY162" s="322">
        <v>0</v>
      </c>
      <c r="AZ162" s="322">
        <v>0</v>
      </c>
      <c r="BA162" s="322">
        <v>0</v>
      </c>
      <c r="BB162" s="322">
        <v>0</v>
      </c>
      <c r="BC162" s="322">
        <v>0</v>
      </c>
      <c r="BE162" s="1486" t="e">
        <f t="shared" si="9"/>
        <v>#DIV/0!</v>
      </c>
    </row>
    <row r="163" spans="1:57" ht="15" customHeight="1" x14ac:dyDescent="0.25">
      <c r="B163" s="1603" t="s">
        <v>35</v>
      </c>
      <c r="C163" s="1583"/>
      <c r="D163" s="1603" t="s">
        <v>315</v>
      </c>
      <c r="E163" s="1583"/>
      <c r="F163" s="1603" t="s">
        <v>313</v>
      </c>
      <c r="G163" s="1583"/>
      <c r="H163" s="1603" t="s">
        <v>316</v>
      </c>
      <c r="I163" s="1583"/>
      <c r="J163" s="1603" t="s">
        <v>340</v>
      </c>
      <c r="K163" s="1583"/>
      <c r="L163" s="1583"/>
      <c r="M163" s="1603"/>
      <c r="N163" s="1583"/>
      <c r="O163" s="1583"/>
      <c r="P163" s="1603"/>
      <c r="Q163" s="1583"/>
      <c r="R163" s="1603"/>
      <c r="S163" s="1583"/>
      <c r="T163" s="1605" t="s">
        <v>341</v>
      </c>
      <c r="U163" s="1583"/>
      <c r="V163" s="1583"/>
      <c r="W163" s="1583"/>
      <c r="X163" s="1583"/>
      <c r="Y163" s="1583"/>
      <c r="Z163" s="1583"/>
      <c r="AA163" s="1583"/>
      <c r="AB163" s="1603" t="s">
        <v>306</v>
      </c>
      <c r="AC163" s="1583"/>
      <c r="AD163" s="1583"/>
      <c r="AE163" s="1583"/>
      <c r="AF163" s="1583"/>
      <c r="AG163" s="1603" t="s">
        <v>307</v>
      </c>
      <c r="AH163" s="1583"/>
      <c r="AI163" s="1583"/>
      <c r="AJ163" s="317" t="s">
        <v>86</v>
      </c>
      <c r="AK163" s="1604" t="s">
        <v>308</v>
      </c>
      <c r="AL163" s="1583"/>
      <c r="AM163" s="1583"/>
      <c r="AN163" s="1583"/>
      <c r="AO163" s="1583"/>
      <c r="AP163" s="1583"/>
      <c r="AQ163" s="318">
        <v>1880000</v>
      </c>
      <c r="AR163" s="318">
        <v>277800</v>
      </c>
      <c r="AS163" s="1505">
        <v>1602200</v>
      </c>
      <c r="AT163" s="319">
        <v>0</v>
      </c>
      <c r="AU163" s="318">
        <v>277800</v>
      </c>
      <c r="AV163" s="319">
        <v>0</v>
      </c>
      <c r="AW163" s="318">
        <v>277800</v>
      </c>
      <c r="AX163" s="319">
        <v>0</v>
      </c>
      <c r="AY163" s="318">
        <v>277800</v>
      </c>
      <c r="AZ163" s="319">
        <v>0</v>
      </c>
      <c r="BA163" s="318">
        <v>277800</v>
      </c>
      <c r="BB163" s="319">
        <v>0</v>
      </c>
      <c r="BC163" s="318">
        <v>250000</v>
      </c>
      <c r="BE163" s="1485">
        <f t="shared" si="9"/>
        <v>0.14776595744680851</v>
      </c>
    </row>
    <row r="164" spans="1:57" ht="15" customHeight="1" x14ac:dyDescent="0.25">
      <c r="A164" s="1463" t="str">
        <f t="shared" ref="A164:A195" si="11">+B164&amp;"-"&amp;D164&amp;"-"&amp;F164&amp;"-"&amp;H164&amp;"-"&amp;J164&amp;"-"&amp;M164&amp;AJ164</f>
        <v>A-2-0-4-40-1510</v>
      </c>
      <c r="B164" s="1608" t="s">
        <v>35</v>
      </c>
      <c r="C164" s="1583"/>
      <c r="D164" s="1608" t="s">
        <v>315</v>
      </c>
      <c r="E164" s="1583"/>
      <c r="F164" s="1608" t="s">
        <v>313</v>
      </c>
      <c r="G164" s="1583"/>
      <c r="H164" s="1608" t="s">
        <v>316</v>
      </c>
      <c r="I164" s="1583"/>
      <c r="J164" s="1608" t="s">
        <v>340</v>
      </c>
      <c r="K164" s="1583"/>
      <c r="L164" s="1583"/>
      <c r="M164" s="1608" t="s">
        <v>319</v>
      </c>
      <c r="N164" s="1583"/>
      <c r="O164" s="1583"/>
      <c r="P164" s="1608"/>
      <c r="Q164" s="1583"/>
      <c r="R164" s="1608"/>
      <c r="S164" s="1583"/>
      <c r="T164" s="1609" t="s">
        <v>207</v>
      </c>
      <c r="U164" s="1583"/>
      <c r="V164" s="1583"/>
      <c r="W164" s="1583"/>
      <c r="X164" s="1583"/>
      <c r="Y164" s="1583"/>
      <c r="Z164" s="1583"/>
      <c r="AA164" s="1583"/>
      <c r="AB164" s="1608" t="s">
        <v>306</v>
      </c>
      <c r="AC164" s="1583"/>
      <c r="AD164" s="1583"/>
      <c r="AE164" s="1583"/>
      <c r="AF164" s="1583"/>
      <c r="AG164" s="1608" t="s">
        <v>307</v>
      </c>
      <c r="AH164" s="1583"/>
      <c r="AI164" s="1583"/>
      <c r="AJ164" s="320" t="s">
        <v>86</v>
      </c>
      <c r="AK164" s="1610" t="s">
        <v>308</v>
      </c>
      <c r="AL164" s="1583"/>
      <c r="AM164" s="1583"/>
      <c r="AN164" s="1583"/>
      <c r="AO164" s="1583"/>
      <c r="AP164" s="1583"/>
      <c r="AQ164" s="321">
        <v>1880000</v>
      </c>
      <c r="AR164" s="321">
        <v>277800</v>
      </c>
      <c r="AS164" s="1506">
        <v>1602200</v>
      </c>
      <c r="AT164" s="322">
        <v>0</v>
      </c>
      <c r="AU164" s="321">
        <v>277800</v>
      </c>
      <c r="AV164" s="322">
        <v>0</v>
      </c>
      <c r="AW164" s="321">
        <v>277800</v>
      </c>
      <c r="AX164" s="322">
        <v>0</v>
      </c>
      <c r="AY164" s="321">
        <v>277800</v>
      </c>
      <c r="AZ164" s="322">
        <v>0</v>
      </c>
      <c r="BA164" s="321">
        <v>277800</v>
      </c>
      <c r="BB164" s="322">
        <v>0</v>
      </c>
      <c r="BC164" s="321">
        <v>250000</v>
      </c>
      <c r="BE164" s="1486">
        <f t="shared" si="9"/>
        <v>0.14776595744680851</v>
      </c>
    </row>
    <row r="165" spans="1:57" ht="15" customHeight="1" x14ac:dyDescent="0.25">
      <c r="B165" s="1603" t="s">
        <v>35</v>
      </c>
      <c r="C165" s="1583"/>
      <c r="D165" s="1603" t="s">
        <v>315</v>
      </c>
      <c r="E165" s="1583"/>
      <c r="F165" s="1603" t="s">
        <v>313</v>
      </c>
      <c r="G165" s="1583"/>
      <c r="H165" s="1603" t="s">
        <v>316</v>
      </c>
      <c r="I165" s="1583"/>
      <c r="J165" s="1603" t="s">
        <v>342</v>
      </c>
      <c r="K165" s="1583"/>
      <c r="L165" s="1583"/>
      <c r="M165" s="1603"/>
      <c r="N165" s="1583"/>
      <c r="O165" s="1583"/>
      <c r="P165" s="1603"/>
      <c r="Q165" s="1583"/>
      <c r="R165" s="1603"/>
      <c r="S165" s="1583"/>
      <c r="T165" s="1605" t="s">
        <v>110</v>
      </c>
      <c r="U165" s="1583"/>
      <c r="V165" s="1583"/>
      <c r="W165" s="1583"/>
      <c r="X165" s="1583"/>
      <c r="Y165" s="1583"/>
      <c r="Z165" s="1583"/>
      <c r="AA165" s="1583"/>
      <c r="AB165" s="1603" t="s">
        <v>306</v>
      </c>
      <c r="AC165" s="1583"/>
      <c r="AD165" s="1583"/>
      <c r="AE165" s="1583"/>
      <c r="AF165" s="1583"/>
      <c r="AG165" s="1603" t="s">
        <v>307</v>
      </c>
      <c r="AH165" s="1583"/>
      <c r="AI165" s="1583"/>
      <c r="AJ165" s="317" t="s">
        <v>86</v>
      </c>
      <c r="AK165" s="1604" t="s">
        <v>308</v>
      </c>
      <c r="AL165" s="1583"/>
      <c r="AM165" s="1583"/>
      <c r="AN165" s="1583"/>
      <c r="AO165" s="1583"/>
      <c r="AP165" s="1583"/>
      <c r="AQ165" s="318">
        <v>661100000</v>
      </c>
      <c r="AR165" s="318">
        <v>609159412</v>
      </c>
      <c r="AS165" s="1505">
        <v>51940588</v>
      </c>
      <c r="AT165" s="319">
        <v>0</v>
      </c>
      <c r="AU165" s="318">
        <v>590018072</v>
      </c>
      <c r="AV165" s="318">
        <v>19141340</v>
      </c>
      <c r="AW165" s="318">
        <v>445605041</v>
      </c>
      <c r="AX165" s="318">
        <v>144413031</v>
      </c>
      <c r="AY165" s="318">
        <v>115428264</v>
      </c>
      <c r="AZ165" s="318">
        <v>330176777</v>
      </c>
      <c r="BA165" s="318">
        <v>115428264</v>
      </c>
      <c r="BB165" s="319">
        <v>0</v>
      </c>
      <c r="BC165" s="318">
        <v>2000000</v>
      </c>
      <c r="BE165" s="1485">
        <f t="shared" si="9"/>
        <v>0.89247931024050819</v>
      </c>
    </row>
    <row r="166" spans="1:57" ht="15" customHeight="1" x14ac:dyDescent="0.25">
      <c r="B166" s="1603" t="s">
        <v>35</v>
      </c>
      <c r="C166" s="1583"/>
      <c r="D166" s="1603" t="s">
        <v>315</v>
      </c>
      <c r="E166" s="1583"/>
      <c r="F166" s="1603" t="s">
        <v>313</v>
      </c>
      <c r="G166" s="1583"/>
      <c r="H166" s="1603" t="s">
        <v>316</v>
      </c>
      <c r="I166" s="1583"/>
      <c r="J166" s="1603" t="s">
        <v>342</v>
      </c>
      <c r="K166" s="1583"/>
      <c r="L166" s="1583"/>
      <c r="M166" s="1603"/>
      <c r="N166" s="1583"/>
      <c r="O166" s="1583"/>
      <c r="P166" s="1603"/>
      <c r="Q166" s="1583"/>
      <c r="R166" s="1603"/>
      <c r="S166" s="1583"/>
      <c r="T166" s="1605" t="s">
        <v>110</v>
      </c>
      <c r="U166" s="1583"/>
      <c r="V166" s="1583"/>
      <c r="W166" s="1583"/>
      <c r="X166" s="1583"/>
      <c r="Y166" s="1583"/>
      <c r="Z166" s="1583"/>
      <c r="AA166" s="1583"/>
      <c r="AB166" s="1603" t="s">
        <v>306</v>
      </c>
      <c r="AC166" s="1583"/>
      <c r="AD166" s="1583"/>
      <c r="AE166" s="1583"/>
      <c r="AF166" s="1583"/>
      <c r="AG166" s="1603" t="s">
        <v>307</v>
      </c>
      <c r="AH166" s="1583"/>
      <c r="AI166" s="1583"/>
      <c r="AJ166" s="317" t="s">
        <v>336</v>
      </c>
      <c r="AK166" s="1604" t="s">
        <v>354</v>
      </c>
      <c r="AL166" s="1583"/>
      <c r="AM166" s="1583"/>
      <c r="AN166" s="1583"/>
      <c r="AO166" s="1583"/>
      <c r="AP166" s="1583"/>
      <c r="AQ166" s="318">
        <v>116000000</v>
      </c>
      <c r="AR166" s="318">
        <v>116000000</v>
      </c>
      <c r="AS166" s="1505">
        <v>0</v>
      </c>
      <c r="AT166" s="319">
        <v>0</v>
      </c>
      <c r="AU166" s="318">
        <v>115999952</v>
      </c>
      <c r="AV166" s="319">
        <v>48</v>
      </c>
      <c r="AW166" s="318">
        <v>115989867</v>
      </c>
      <c r="AX166" s="318">
        <v>10085</v>
      </c>
      <c r="AY166" s="319">
        <v>0</v>
      </c>
      <c r="AZ166" s="318">
        <v>115989867</v>
      </c>
      <c r="BA166" s="319">
        <v>0</v>
      </c>
      <c r="BB166" s="319">
        <v>0</v>
      </c>
      <c r="BC166" s="319">
        <v>0</v>
      </c>
      <c r="BE166" s="1485">
        <f t="shared" si="9"/>
        <v>0.99999958620689655</v>
      </c>
    </row>
    <row r="167" spans="1:57" ht="15" customHeight="1" x14ac:dyDescent="0.25">
      <c r="A167" s="1463" t="str">
        <f t="shared" si="11"/>
        <v>A-2-0-4-41-210</v>
      </c>
      <c r="B167" s="1608" t="s">
        <v>35</v>
      </c>
      <c r="C167" s="1583"/>
      <c r="D167" s="1608" t="s">
        <v>315</v>
      </c>
      <c r="E167" s="1583"/>
      <c r="F167" s="1608" t="s">
        <v>313</v>
      </c>
      <c r="G167" s="1583"/>
      <c r="H167" s="1608" t="s">
        <v>316</v>
      </c>
      <c r="I167" s="1583"/>
      <c r="J167" s="1608" t="s">
        <v>342</v>
      </c>
      <c r="K167" s="1583"/>
      <c r="L167" s="1583"/>
      <c r="M167" s="1608" t="s">
        <v>315</v>
      </c>
      <c r="N167" s="1583"/>
      <c r="O167" s="1583"/>
      <c r="P167" s="1608"/>
      <c r="Q167" s="1583"/>
      <c r="R167" s="1608"/>
      <c r="S167" s="1583"/>
      <c r="T167" s="1609" t="s">
        <v>111</v>
      </c>
      <c r="U167" s="1583"/>
      <c r="V167" s="1583"/>
      <c r="W167" s="1583"/>
      <c r="X167" s="1583"/>
      <c r="Y167" s="1583"/>
      <c r="Z167" s="1583"/>
      <c r="AA167" s="1583"/>
      <c r="AB167" s="1608" t="s">
        <v>306</v>
      </c>
      <c r="AC167" s="1583"/>
      <c r="AD167" s="1583"/>
      <c r="AE167" s="1583"/>
      <c r="AF167" s="1583"/>
      <c r="AG167" s="1608" t="s">
        <v>307</v>
      </c>
      <c r="AH167" s="1583"/>
      <c r="AI167" s="1583"/>
      <c r="AJ167" s="320" t="s">
        <v>86</v>
      </c>
      <c r="AK167" s="1610" t="s">
        <v>308</v>
      </c>
      <c r="AL167" s="1583"/>
      <c r="AM167" s="1583"/>
      <c r="AN167" s="1583"/>
      <c r="AO167" s="1583"/>
      <c r="AP167" s="1583"/>
      <c r="AQ167" s="321">
        <v>12000000</v>
      </c>
      <c r="AR167" s="321">
        <v>12000000</v>
      </c>
      <c r="AS167" s="1506">
        <v>0</v>
      </c>
      <c r="AT167" s="322">
        <v>0</v>
      </c>
      <c r="AU167" s="321">
        <v>9021690</v>
      </c>
      <c r="AV167" s="321">
        <v>2978310</v>
      </c>
      <c r="AW167" s="321">
        <v>9021690</v>
      </c>
      <c r="AX167" s="322">
        <v>0</v>
      </c>
      <c r="AY167" s="322">
        <v>0</v>
      </c>
      <c r="AZ167" s="321">
        <v>9021690</v>
      </c>
      <c r="BA167" s="322">
        <v>0</v>
      </c>
      <c r="BB167" s="322">
        <v>0</v>
      </c>
      <c r="BC167" s="322">
        <v>0</v>
      </c>
      <c r="BE167" s="1486">
        <f t="shared" si="9"/>
        <v>0.75180749999999996</v>
      </c>
    </row>
    <row r="168" spans="1:57" x14ac:dyDescent="0.25">
      <c r="A168" s="1463" t="str">
        <f t="shared" si="11"/>
        <v>A-2-0-4-41-213</v>
      </c>
      <c r="B168" s="1608" t="s">
        <v>35</v>
      </c>
      <c r="C168" s="1583"/>
      <c r="D168" s="1608" t="s">
        <v>315</v>
      </c>
      <c r="E168" s="1583"/>
      <c r="F168" s="1608" t="s">
        <v>313</v>
      </c>
      <c r="G168" s="1583"/>
      <c r="H168" s="1608" t="s">
        <v>316</v>
      </c>
      <c r="I168" s="1583"/>
      <c r="J168" s="1608" t="s">
        <v>342</v>
      </c>
      <c r="K168" s="1583"/>
      <c r="L168" s="1583"/>
      <c r="M168" s="1608" t="s">
        <v>315</v>
      </c>
      <c r="N168" s="1583"/>
      <c r="O168" s="1583"/>
      <c r="P168" s="1608"/>
      <c r="Q168" s="1583"/>
      <c r="R168" s="1608"/>
      <c r="S168" s="1583"/>
      <c r="T168" s="1609" t="s">
        <v>111</v>
      </c>
      <c r="U168" s="1583"/>
      <c r="V168" s="1583"/>
      <c r="W168" s="1583"/>
      <c r="X168" s="1583"/>
      <c r="Y168" s="1583"/>
      <c r="Z168" s="1583"/>
      <c r="AA168" s="1583"/>
      <c r="AB168" s="1608" t="s">
        <v>306</v>
      </c>
      <c r="AC168" s="1583"/>
      <c r="AD168" s="1583"/>
      <c r="AE168" s="1583"/>
      <c r="AF168" s="1583"/>
      <c r="AG168" s="1608" t="s">
        <v>307</v>
      </c>
      <c r="AH168" s="1583"/>
      <c r="AI168" s="1583"/>
      <c r="AJ168" s="320" t="s">
        <v>336</v>
      </c>
      <c r="AK168" s="1610" t="s">
        <v>354</v>
      </c>
      <c r="AL168" s="1583"/>
      <c r="AM168" s="1583"/>
      <c r="AN168" s="1583"/>
      <c r="AO168" s="1583"/>
      <c r="AP168" s="1583"/>
      <c r="AQ168" s="321">
        <v>116000000</v>
      </c>
      <c r="AR168" s="321">
        <v>116000000</v>
      </c>
      <c r="AS168" s="1506">
        <v>0</v>
      </c>
      <c r="AT168" s="322">
        <v>0</v>
      </c>
      <c r="AU168" s="321">
        <v>115999952</v>
      </c>
      <c r="AV168" s="322">
        <v>48</v>
      </c>
      <c r="AW168" s="321">
        <v>115989867</v>
      </c>
      <c r="AX168" s="321">
        <v>10085</v>
      </c>
      <c r="AY168" s="322">
        <v>0</v>
      </c>
      <c r="AZ168" s="321">
        <v>115989867</v>
      </c>
      <c r="BA168" s="322">
        <v>0</v>
      </c>
      <c r="BB168" s="322">
        <v>0</v>
      </c>
      <c r="BC168" s="322">
        <v>0</v>
      </c>
      <c r="BE168" s="1486">
        <f t="shared" si="9"/>
        <v>0.99999958620689655</v>
      </c>
    </row>
    <row r="169" spans="1:57" ht="15" customHeight="1" x14ac:dyDescent="0.25">
      <c r="A169" s="1463" t="str">
        <f t="shared" si="11"/>
        <v>A-2-0-4-41-510</v>
      </c>
      <c r="B169" s="1608" t="s">
        <v>35</v>
      </c>
      <c r="C169" s="1583"/>
      <c r="D169" s="1608" t="s">
        <v>315</v>
      </c>
      <c r="E169" s="1583"/>
      <c r="F169" s="1608" t="s">
        <v>313</v>
      </c>
      <c r="G169" s="1583"/>
      <c r="H169" s="1608" t="s">
        <v>316</v>
      </c>
      <c r="I169" s="1583"/>
      <c r="J169" s="1608" t="s">
        <v>342</v>
      </c>
      <c r="K169" s="1583"/>
      <c r="L169" s="1583"/>
      <c r="M169" s="1608" t="s">
        <v>317</v>
      </c>
      <c r="N169" s="1583"/>
      <c r="O169" s="1583"/>
      <c r="P169" s="1608"/>
      <c r="Q169" s="1583"/>
      <c r="R169" s="1608"/>
      <c r="S169" s="1583"/>
      <c r="T169" s="1609" t="s">
        <v>112</v>
      </c>
      <c r="U169" s="1583"/>
      <c r="V169" s="1583"/>
      <c r="W169" s="1583"/>
      <c r="X169" s="1583"/>
      <c r="Y169" s="1583"/>
      <c r="Z169" s="1583"/>
      <c r="AA169" s="1583"/>
      <c r="AB169" s="1608" t="s">
        <v>306</v>
      </c>
      <c r="AC169" s="1583"/>
      <c r="AD169" s="1583"/>
      <c r="AE169" s="1583"/>
      <c r="AF169" s="1583"/>
      <c r="AG169" s="1608" t="s">
        <v>307</v>
      </c>
      <c r="AH169" s="1583"/>
      <c r="AI169" s="1583"/>
      <c r="AJ169" s="320" t="s">
        <v>86</v>
      </c>
      <c r="AK169" s="1610" t="s">
        <v>308</v>
      </c>
      <c r="AL169" s="1583"/>
      <c r="AM169" s="1583"/>
      <c r="AN169" s="1583"/>
      <c r="AO169" s="1583"/>
      <c r="AP169" s="1583"/>
      <c r="AQ169" s="321">
        <v>5000000</v>
      </c>
      <c r="AR169" s="321">
        <v>1840462</v>
      </c>
      <c r="AS169" s="1506">
        <v>3159538</v>
      </c>
      <c r="AT169" s="322">
        <v>0</v>
      </c>
      <c r="AU169" s="321">
        <v>1840462</v>
      </c>
      <c r="AV169" s="322">
        <v>0</v>
      </c>
      <c r="AW169" s="321">
        <v>1840462</v>
      </c>
      <c r="AX169" s="322">
        <v>0</v>
      </c>
      <c r="AY169" s="321">
        <v>1840462</v>
      </c>
      <c r="AZ169" s="322">
        <v>0</v>
      </c>
      <c r="BA169" s="321">
        <v>1840462</v>
      </c>
      <c r="BB169" s="322">
        <v>0</v>
      </c>
      <c r="BC169" s="321">
        <v>2000000</v>
      </c>
      <c r="BE169" s="1486">
        <f t="shared" si="9"/>
        <v>0.36809239999999999</v>
      </c>
    </row>
    <row r="170" spans="1:57" x14ac:dyDescent="0.25">
      <c r="A170" s="1463" t="str">
        <f t="shared" si="11"/>
        <v>A-2-0-4-41-1310</v>
      </c>
      <c r="B170" s="1608" t="s">
        <v>35</v>
      </c>
      <c r="C170" s="1583"/>
      <c r="D170" s="1608" t="s">
        <v>315</v>
      </c>
      <c r="E170" s="1583"/>
      <c r="F170" s="1608" t="s">
        <v>313</v>
      </c>
      <c r="G170" s="1583"/>
      <c r="H170" s="1608" t="s">
        <v>316</v>
      </c>
      <c r="I170" s="1583"/>
      <c r="J170" s="1608" t="s">
        <v>342</v>
      </c>
      <c r="K170" s="1583"/>
      <c r="L170" s="1583"/>
      <c r="M170" s="1608" t="s">
        <v>336</v>
      </c>
      <c r="N170" s="1583"/>
      <c r="O170" s="1583"/>
      <c r="P170" s="1608"/>
      <c r="Q170" s="1583"/>
      <c r="R170" s="1608"/>
      <c r="S170" s="1583"/>
      <c r="T170" s="1609" t="s">
        <v>110</v>
      </c>
      <c r="U170" s="1583"/>
      <c r="V170" s="1583"/>
      <c r="W170" s="1583"/>
      <c r="X170" s="1583"/>
      <c r="Y170" s="1583"/>
      <c r="Z170" s="1583"/>
      <c r="AA170" s="1583"/>
      <c r="AB170" s="1608" t="s">
        <v>306</v>
      </c>
      <c r="AC170" s="1583"/>
      <c r="AD170" s="1583"/>
      <c r="AE170" s="1583"/>
      <c r="AF170" s="1583"/>
      <c r="AG170" s="1608" t="s">
        <v>307</v>
      </c>
      <c r="AH170" s="1583"/>
      <c r="AI170" s="1583"/>
      <c r="AJ170" s="320" t="s">
        <v>86</v>
      </c>
      <c r="AK170" s="1610" t="s">
        <v>308</v>
      </c>
      <c r="AL170" s="1583"/>
      <c r="AM170" s="1583"/>
      <c r="AN170" s="1583"/>
      <c r="AO170" s="1583"/>
      <c r="AP170" s="1583"/>
      <c r="AQ170" s="321">
        <v>644100000</v>
      </c>
      <c r="AR170" s="321">
        <v>595318950</v>
      </c>
      <c r="AS170" s="1506">
        <v>48781050</v>
      </c>
      <c r="AT170" s="322">
        <v>0</v>
      </c>
      <c r="AU170" s="321">
        <v>579155920</v>
      </c>
      <c r="AV170" s="321">
        <v>16163030</v>
      </c>
      <c r="AW170" s="321">
        <v>434742889</v>
      </c>
      <c r="AX170" s="321">
        <v>144413031</v>
      </c>
      <c r="AY170" s="321">
        <v>113587802</v>
      </c>
      <c r="AZ170" s="321">
        <v>321155087</v>
      </c>
      <c r="BA170" s="321">
        <v>113587802</v>
      </c>
      <c r="BB170" s="322">
        <v>0</v>
      </c>
      <c r="BC170" s="322">
        <v>0</v>
      </c>
      <c r="BE170" s="1486">
        <f t="shared" si="9"/>
        <v>0.89917081198571647</v>
      </c>
    </row>
    <row r="171" spans="1:57" s="1468" customFormat="1" x14ac:dyDescent="0.25">
      <c r="A171" s="1463"/>
      <c r="B171" s="1619" t="s">
        <v>35</v>
      </c>
      <c r="C171" s="1620"/>
      <c r="D171" s="1619" t="s">
        <v>322</v>
      </c>
      <c r="E171" s="1620"/>
      <c r="F171" s="1619"/>
      <c r="G171" s="1620"/>
      <c r="H171" s="1619"/>
      <c r="I171" s="1620"/>
      <c r="J171" s="1619"/>
      <c r="K171" s="1620"/>
      <c r="L171" s="1620"/>
      <c r="M171" s="1619"/>
      <c r="N171" s="1620"/>
      <c r="O171" s="1620"/>
      <c r="P171" s="1619"/>
      <c r="Q171" s="1620"/>
      <c r="R171" s="1619"/>
      <c r="S171" s="1620"/>
      <c r="T171" s="1621" t="s">
        <v>26</v>
      </c>
      <c r="U171" s="1620"/>
      <c r="V171" s="1620"/>
      <c r="W171" s="1620"/>
      <c r="X171" s="1620"/>
      <c r="Y171" s="1620"/>
      <c r="Z171" s="1620"/>
      <c r="AA171" s="1620"/>
      <c r="AB171" s="1619" t="s">
        <v>306</v>
      </c>
      <c r="AC171" s="1620"/>
      <c r="AD171" s="1620"/>
      <c r="AE171" s="1620"/>
      <c r="AF171" s="1620"/>
      <c r="AG171" s="1619" t="s">
        <v>307</v>
      </c>
      <c r="AH171" s="1620"/>
      <c r="AI171" s="1620"/>
      <c r="AJ171" s="479" t="s">
        <v>86</v>
      </c>
      <c r="AK171" s="1622" t="s">
        <v>308</v>
      </c>
      <c r="AL171" s="1620"/>
      <c r="AM171" s="1620"/>
      <c r="AN171" s="1620"/>
      <c r="AO171" s="1620"/>
      <c r="AP171" s="1620"/>
      <c r="AQ171" s="478">
        <v>198883464151</v>
      </c>
      <c r="AR171" s="478">
        <v>198864653486</v>
      </c>
      <c r="AS171" s="1501">
        <v>18810665</v>
      </c>
      <c r="AT171" s="477">
        <v>0</v>
      </c>
      <c r="AU171" s="478">
        <v>196699144755</v>
      </c>
      <c r="AV171" s="478">
        <v>2165508731</v>
      </c>
      <c r="AW171" s="478">
        <v>195875949237</v>
      </c>
      <c r="AX171" s="478">
        <v>823195518</v>
      </c>
      <c r="AY171" s="478">
        <v>177064119004</v>
      </c>
      <c r="AZ171" s="478">
        <v>18811830233</v>
      </c>
      <c r="BA171" s="478">
        <v>177064119004</v>
      </c>
      <c r="BB171" s="477">
        <v>0</v>
      </c>
      <c r="BC171" s="478">
        <v>8510930</v>
      </c>
      <c r="BE171" s="1478">
        <f t="shared" si="9"/>
        <v>0.98901708895043394</v>
      </c>
    </row>
    <row r="172" spans="1:57" s="1468" customFormat="1" x14ac:dyDescent="0.25">
      <c r="A172" s="1463"/>
      <c r="B172" s="1619" t="s">
        <v>35</v>
      </c>
      <c r="C172" s="1620"/>
      <c r="D172" s="1619" t="s">
        <v>322</v>
      </c>
      <c r="E172" s="1620"/>
      <c r="F172" s="1619"/>
      <c r="G172" s="1620"/>
      <c r="H172" s="1619"/>
      <c r="I172" s="1620"/>
      <c r="J172" s="1619"/>
      <c r="K172" s="1620"/>
      <c r="L172" s="1620"/>
      <c r="M172" s="1619"/>
      <c r="N172" s="1620"/>
      <c r="O172" s="1620"/>
      <c r="P172" s="1619"/>
      <c r="Q172" s="1620"/>
      <c r="R172" s="1619"/>
      <c r="S172" s="1620"/>
      <c r="T172" s="1621" t="s">
        <v>26</v>
      </c>
      <c r="U172" s="1620"/>
      <c r="V172" s="1620"/>
      <c r="W172" s="1620"/>
      <c r="X172" s="1620"/>
      <c r="Y172" s="1620"/>
      <c r="Z172" s="1620"/>
      <c r="AA172" s="1620"/>
      <c r="AB172" s="1619" t="s">
        <v>306</v>
      </c>
      <c r="AC172" s="1620"/>
      <c r="AD172" s="1620"/>
      <c r="AE172" s="1620"/>
      <c r="AF172" s="1620"/>
      <c r="AG172" s="1619" t="s">
        <v>309</v>
      </c>
      <c r="AH172" s="1620"/>
      <c r="AI172" s="1620"/>
      <c r="AJ172" s="479" t="s">
        <v>86</v>
      </c>
      <c r="AK172" s="1622" t="s">
        <v>308</v>
      </c>
      <c r="AL172" s="1620"/>
      <c r="AM172" s="1620"/>
      <c r="AN172" s="1620"/>
      <c r="AO172" s="1620"/>
      <c r="AP172" s="1620"/>
      <c r="AQ172" s="478">
        <v>159829088</v>
      </c>
      <c r="AR172" s="478">
        <v>159829088</v>
      </c>
      <c r="AS172" s="1501">
        <v>0</v>
      </c>
      <c r="AT172" s="477">
        <v>0</v>
      </c>
      <c r="AU172" s="478">
        <v>159829088</v>
      </c>
      <c r="AV172" s="478">
        <v>0</v>
      </c>
      <c r="AW172" s="478">
        <v>159829088</v>
      </c>
      <c r="AX172" s="478">
        <v>0</v>
      </c>
      <c r="AY172" s="478">
        <v>159829088</v>
      </c>
      <c r="AZ172" s="478">
        <v>0</v>
      </c>
      <c r="BA172" s="478">
        <v>159829088</v>
      </c>
      <c r="BB172" s="477">
        <v>0</v>
      </c>
      <c r="BC172" s="478">
        <v>0</v>
      </c>
      <c r="BE172" s="1478">
        <f t="shared" si="9"/>
        <v>1</v>
      </c>
    </row>
    <row r="173" spans="1:57" s="1468" customFormat="1" x14ac:dyDescent="0.25">
      <c r="A173" s="1463"/>
      <c r="B173" s="1619" t="s">
        <v>35</v>
      </c>
      <c r="C173" s="1620"/>
      <c r="D173" s="1619" t="s">
        <v>322</v>
      </c>
      <c r="E173" s="1620"/>
      <c r="F173" s="1619"/>
      <c r="G173" s="1620"/>
      <c r="H173" s="1619"/>
      <c r="I173" s="1620"/>
      <c r="J173" s="1619"/>
      <c r="K173" s="1620"/>
      <c r="L173" s="1620"/>
      <c r="M173" s="1619"/>
      <c r="N173" s="1620"/>
      <c r="O173" s="1620"/>
      <c r="P173" s="1619"/>
      <c r="Q173" s="1620"/>
      <c r="R173" s="1619"/>
      <c r="S173" s="1620"/>
      <c r="T173" s="1621" t="s">
        <v>26</v>
      </c>
      <c r="U173" s="1620"/>
      <c r="V173" s="1620"/>
      <c r="W173" s="1620"/>
      <c r="X173" s="1620"/>
      <c r="Y173" s="1620"/>
      <c r="Z173" s="1620"/>
      <c r="AA173" s="1620"/>
      <c r="AB173" s="1619" t="s">
        <v>306</v>
      </c>
      <c r="AC173" s="1620"/>
      <c r="AD173" s="1620"/>
      <c r="AE173" s="1620"/>
      <c r="AF173" s="1620"/>
      <c r="AG173" s="1619" t="s">
        <v>309</v>
      </c>
      <c r="AH173" s="1620"/>
      <c r="AI173" s="1620"/>
      <c r="AJ173" s="479" t="s">
        <v>101</v>
      </c>
      <c r="AK173" s="1622" t="s">
        <v>310</v>
      </c>
      <c r="AL173" s="1620"/>
      <c r="AM173" s="1620"/>
      <c r="AN173" s="1620"/>
      <c r="AO173" s="1620"/>
      <c r="AP173" s="1620"/>
      <c r="AQ173" s="478">
        <v>519000000</v>
      </c>
      <c r="AR173" s="478">
        <v>519000000</v>
      </c>
      <c r="AS173" s="1501">
        <v>0</v>
      </c>
      <c r="AT173" s="477">
        <v>0</v>
      </c>
      <c r="AU173" s="478">
        <v>519000000</v>
      </c>
      <c r="AV173" s="478">
        <v>0</v>
      </c>
      <c r="AW173" s="478">
        <v>519000000</v>
      </c>
      <c r="AX173" s="478">
        <v>0</v>
      </c>
      <c r="AY173" s="478">
        <v>519000000</v>
      </c>
      <c r="AZ173" s="478">
        <v>0</v>
      </c>
      <c r="BA173" s="478">
        <v>519000000</v>
      </c>
      <c r="BB173" s="477">
        <v>0</v>
      </c>
      <c r="BC173" s="478">
        <v>0</v>
      </c>
      <c r="BE173" s="1478">
        <f t="shared" si="9"/>
        <v>1</v>
      </c>
    </row>
    <row r="174" spans="1:57" s="1468" customFormat="1" x14ac:dyDescent="0.25">
      <c r="A174" s="1463"/>
      <c r="B174" s="1619" t="s">
        <v>35</v>
      </c>
      <c r="C174" s="1620"/>
      <c r="D174" s="1619" t="s">
        <v>322</v>
      </c>
      <c r="E174" s="1620"/>
      <c r="F174" s="1619"/>
      <c r="G174" s="1620"/>
      <c r="H174" s="1619"/>
      <c r="I174" s="1620"/>
      <c r="J174" s="1619"/>
      <c r="K174" s="1620"/>
      <c r="L174" s="1620"/>
      <c r="M174" s="1619"/>
      <c r="N174" s="1620"/>
      <c r="O174" s="1620"/>
      <c r="P174" s="1619"/>
      <c r="Q174" s="1620"/>
      <c r="R174" s="1619"/>
      <c r="S174" s="1620"/>
      <c r="T174" s="1621" t="s">
        <v>26</v>
      </c>
      <c r="U174" s="1620"/>
      <c r="V174" s="1620"/>
      <c r="W174" s="1620"/>
      <c r="X174" s="1620"/>
      <c r="Y174" s="1620"/>
      <c r="Z174" s="1620"/>
      <c r="AA174" s="1620"/>
      <c r="AB174" s="1619" t="s">
        <v>306</v>
      </c>
      <c r="AC174" s="1620"/>
      <c r="AD174" s="1620"/>
      <c r="AE174" s="1620"/>
      <c r="AF174" s="1620"/>
      <c r="AG174" s="1619" t="s">
        <v>309</v>
      </c>
      <c r="AH174" s="1620"/>
      <c r="AI174" s="1620"/>
      <c r="AJ174" s="479" t="s">
        <v>44</v>
      </c>
      <c r="AK174" s="1622" t="s">
        <v>311</v>
      </c>
      <c r="AL174" s="1620"/>
      <c r="AM174" s="1620"/>
      <c r="AN174" s="1620"/>
      <c r="AO174" s="1620"/>
      <c r="AP174" s="1620"/>
      <c r="AQ174" s="478">
        <v>21174918726</v>
      </c>
      <c r="AR174" s="478">
        <v>20624105673</v>
      </c>
      <c r="AS174" s="1501">
        <v>550813053</v>
      </c>
      <c r="AT174" s="477">
        <v>0</v>
      </c>
      <c r="AU174" s="478">
        <v>20422318800</v>
      </c>
      <c r="AV174" s="478">
        <v>201786873</v>
      </c>
      <c r="AW174" s="478">
        <v>14948841099</v>
      </c>
      <c r="AX174" s="478">
        <v>5473477701</v>
      </c>
      <c r="AY174" s="478">
        <v>14948335443</v>
      </c>
      <c r="AZ174" s="478">
        <v>505656</v>
      </c>
      <c r="BA174" s="478">
        <v>14948335443</v>
      </c>
      <c r="BB174" s="477">
        <v>0</v>
      </c>
      <c r="BC174" s="478">
        <v>0</v>
      </c>
      <c r="BE174" s="1478">
        <f t="shared" si="9"/>
        <v>0.96445795444419313</v>
      </c>
    </row>
    <row r="175" spans="1:57" ht="15" customHeight="1" x14ac:dyDescent="0.25">
      <c r="B175" s="1603" t="s">
        <v>35</v>
      </c>
      <c r="C175" s="1583"/>
      <c r="D175" s="1603" t="s">
        <v>322</v>
      </c>
      <c r="E175" s="1583"/>
      <c r="F175" s="1603" t="s">
        <v>315</v>
      </c>
      <c r="G175" s="1583"/>
      <c r="H175" s="1603"/>
      <c r="I175" s="1583"/>
      <c r="J175" s="1603"/>
      <c r="K175" s="1583"/>
      <c r="L175" s="1583"/>
      <c r="M175" s="1603"/>
      <c r="N175" s="1583"/>
      <c r="O175" s="1583"/>
      <c r="P175" s="1603"/>
      <c r="Q175" s="1583"/>
      <c r="R175" s="1603"/>
      <c r="S175" s="1583"/>
      <c r="T175" s="1605" t="s">
        <v>343</v>
      </c>
      <c r="U175" s="1583"/>
      <c r="V175" s="1583"/>
      <c r="W175" s="1583"/>
      <c r="X175" s="1583"/>
      <c r="Y175" s="1583"/>
      <c r="Z175" s="1583"/>
      <c r="AA175" s="1583"/>
      <c r="AB175" s="1603" t="s">
        <v>306</v>
      </c>
      <c r="AC175" s="1583"/>
      <c r="AD175" s="1583"/>
      <c r="AE175" s="1583"/>
      <c r="AF175" s="1583"/>
      <c r="AG175" s="1603" t="s">
        <v>309</v>
      </c>
      <c r="AH175" s="1583"/>
      <c r="AI175" s="1583"/>
      <c r="AJ175" s="317" t="s">
        <v>86</v>
      </c>
      <c r="AK175" s="1604" t="s">
        <v>308</v>
      </c>
      <c r="AL175" s="1583"/>
      <c r="AM175" s="1583"/>
      <c r="AN175" s="1583"/>
      <c r="AO175" s="1583"/>
      <c r="AP175" s="1583"/>
      <c r="AQ175" s="318">
        <v>159829088</v>
      </c>
      <c r="AR175" s="318">
        <v>159829088</v>
      </c>
      <c r="AS175" s="1505">
        <v>0</v>
      </c>
      <c r="AT175" s="319">
        <v>0</v>
      </c>
      <c r="AU175" s="318">
        <v>159829088</v>
      </c>
      <c r="AV175" s="319">
        <v>0</v>
      </c>
      <c r="AW175" s="318">
        <v>159829088</v>
      </c>
      <c r="AX175" s="319">
        <v>0</v>
      </c>
      <c r="AY175" s="318">
        <v>159829088</v>
      </c>
      <c r="AZ175" s="319">
        <v>0</v>
      </c>
      <c r="BA175" s="318">
        <v>159829088</v>
      </c>
      <c r="BB175" s="319">
        <v>0</v>
      </c>
      <c r="BC175" s="319">
        <v>0</v>
      </c>
      <c r="BE175" s="1485">
        <f t="shared" si="9"/>
        <v>1</v>
      </c>
    </row>
    <row r="176" spans="1:57" ht="15" customHeight="1" x14ac:dyDescent="0.25">
      <c r="B176" s="1603" t="s">
        <v>35</v>
      </c>
      <c r="C176" s="1583"/>
      <c r="D176" s="1603" t="s">
        <v>322</v>
      </c>
      <c r="E176" s="1583"/>
      <c r="F176" s="1603" t="s">
        <v>315</v>
      </c>
      <c r="G176" s="1583"/>
      <c r="H176" s="1603"/>
      <c r="I176" s="1583"/>
      <c r="J176" s="1603"/>
      <c r="K176" s="1583"/>
      <c r="L176" s="1583"/>
      <c r="M176" s="1603"/>
      <c r="N176" s="1583"/>
      <c r="O176" s="1583"/>
      <c r="P176" s="1603"/>
      <c r="Q176" s="1583"/>
      <c r="R176" s="1603"/>
      <c r="S176" s="1583"/>
      <c r="T176" s="1605" t="s">
        <v>343</v>
      </c>
      <c r="U176" s="1583"/>
      <c r="V176" s="1583"/>
      <c r="W176" s="1583"/>
      <c r="X176" s="1583"/>
      <c r="Y176" s="1583"/>
      <c r="Z176" s="1583"/>
      <c r="AA176" s="1583"/>
      <c r="AB176" s="1603" t="s">
        <v>306</v>
      </c>
      <c r="AC176" s="1583"/>
      <c r="AD176" s="1583"/>
      <c r="AE176" s="1583"/>
      <c r="AF176" s="1583"/>
      <c r="AG176" s="1603" t="s">
        <v>309</v>
      </c>
      <c r="AH176" s="1583"/>
      <c r="AI176" s="1583"/>
      <c r="AJ176" s="317" t="s">
        <v>101</v>
      </c>
      <c r="AK176" s="1604" t="s">
        <v>310</v>
      </c>
      <c r="AL176" s="1583"/>
      <c r="AM176" s="1583"/>
      <c r="AN176" s="1583"/>
      <c r="AO176" s="1583"/>
      <c r="AP176" s="1583"/>
      <c r="AQ176" s="318">
        <v>519000000</v>
      </c>
      <c r="AR176" s="318">
        <v>519000000</v>
      </c>
      <c r="AS176" s="1505">
        <v>0</v>
      </c>
      <c r="AT176" s="319">
        <v>0</v>
      </c>
      <c r="AU176" s="318">
        <v>519000000</v>
      </c>
      <c r="AV176" s="319">
        <v>0</v>
      </c>
      <c r="AW176" s="318">
        <v>519000000</v>
      </c>
      <c r="AX176" s="319">
        <v>0</v>
      </c>
      <c r="AY176" s="318">
        <v>519000000</v>
      </c>
      <c r="AZ176" s="319">
        <v>0</v>
      </c>
      <c r="BA176" s="318">
        <v>519000000</v>
      </c>
      <c r="BB176" s="319">
        <v>0</v>
      </c>
      <c r="BC176" s="319">
        <v>0</v>
      </c>
      <c r="BE176" s="1485">
        <f t="shared" si="9"/>
        <v>1</v>
      </c>
    </row>
    <row r="177" spans="1:57" ht="15" customHeight="1" x14ac:dyDescent="0.25">
      <c r="B177" s="1603" t="s">
        <v>35</v>
      </c>
      <c r="C177" s="1583"/>
      <c r="D177" s="1603" t="s">
        <v>322</v>
      </c>
      <c r="E177" s="1583"/>
      <c r="F177" s="1603" t="s">
        <v>315</v>
      </c>
      <c r="G177" s="1583"/>
      <c r="H177" s="1603" t="s">
        <v>312</v>
      </c>
      <c r="I177" s="1583"/>
      <c r="J177" s="1603"/>
      <c r="K177" s="1583"/>
      <c r="L177" s="1583"/>
      <c r="M177" s="1603"/>
      <c r="N177" s="1583"/>
      <c r="O177" s="1583"/>
      <c r="P177" s="1603"/>
      <c r="Q177" s="1583"/>
      <c r="R177" s="1603"/>
      <c r="S177" s="1583"/>
      <c r="T177" s="1605" t="s">
        <v>344</v>
      </c>
      <c r="U177" s="1583"/>
      <c r="V177" s="1583"/>
      <c r="W177" s="1583"/>
      <c r="X177" s="1583"/>
      <c r="Y177" s="1583"/>
      <c r="Z177" s="1583"/>
      <c r="AA177" s="1583"/>
      <c r="AB177" s="1603" t="s">
        <v>306</v>
      </c>
      <c r="AC177" s="1583"/>
      <c r="AD177" s="1583"/>
      <c r="AE177" s="1583"/>
      <c r="AF177" s="1583"/>
      <c r="AG177" s="1603" t="s">
        <v>309</v>
      </c>
      <c r="AH177" s="1583"/>
      <c r="AI177" s="1583"/>
      <c r="AJ177" s="317" t="s">
        <v>86</v>
      </c>
      <c r="AK177" s="1604" t="s">
        <v>308</v>
      </c>
      <c r="AL177" s="1583"/>
      <c r="AM177" s="1583"/>
      <c r="AN177" s="1583"/>
      <c r="AO177" s="1583"/>
      <c r="AP177" s="1583"/>
      <c r="AQ177" s="318">
        <v>159829088</v>
      </c>
      <c r="AR177" s="318">
        <v>159829088</v>
      </c>
      <c r="AS177" s="1505">
        <v>0</v>
      </c>
      <c r="AT177" s="319">
        <v>0</v>
      </c>
      <c r="AU177" s="318">
        <v>159829088</v>
      </c>
      <c r="AV177" s="319">
        <v>0</v>
      </c>
      <c r="AW177" s="318">
        <v>159829088</v>
      </c>
      <c r="AX177" s="319">
        <v>0</v>
      </c>
      <c r="AY177" s="318">
        <v>159829088</v>
      </c>
      <c r="AZ177" s="319">
        <v>0</v>
      </c>
      <c r="BA177" s="318">
        <v>159829088</v>
      </c>
      <c r="BB177" s="319">
        <v>0</v>
      </c>
      <c r="BC177" s="319">
        <v>0</v>
      </c>
      <c r="BE177" s="1485">
        <f t="shared" si="9"/>
        <v>1</v>
      </c>
    </row>
    <row r="178" spans="1:57" ht="15" customHeight="1" x14ac:dyDescent="0.25">
      <c r="B178" s="1603" t="s">
        <v>35</v>
      </c>
      <c r="C178" s="1583"/>
      <c r="D178" s="1603" t="s">
        <v>322</v>
      </c>
      <c r="E178" s="1583"/>
      <c r="F178" s="1603" t="s">
        <v>315</v>
      </c>
      <c r="G178" s="1583"/>
      <c r="H178" s="1603" t="s">
        <v>312</v>
      </c>
      <c r="I178" s="1583"/>
      <c r="J178" s="1603"/>
      <c r="K178" s="1583"/>
      <c r="L178" s="1583"/>
      <c r="M178" s="1603"/>
      <c r="N178" s="1583"/>
      <c r="O178" s="1583"/>
      <c r="P178" s="1603"/>
      <c r="Q178" s="1583"/>
      <c r="R178" s="1603"/>
      <c r="S178" s="1583"/>
      <c r="T178" s="1605" t="s">
        <v>344</v>
      </c>
      <c r="U178" s="1583"/>
      <c r="V178" s="1583"/>
      <c r="W178" s="1583"/>
      <c r="X178" s="1583"/>
      <c r="Y178" s="1583"/>
      <c r="Z178" s="1583"/>
      <c r="AA178" s="1583"/>
      <c r="AB178" s="1603" t="s">
        <v>306</v>
      </c>
      <c r="AC178" s="1583"/>
      <c r="AD178" s="1583"/>
      <c r="AE178" s="1583"/>
      <c r="AF178" s="1583"/>
      <c r="AG178" s="1603" t="s">
        <v>309</v>
      </c>
      <c r="AH178" s="1583"/>
      <c r="AI178" s="1583"/>
      <c r="AJ178" s="317" t="s">
        <v>101</v>
      </c>
      <c r="AK178" s="1604" t="s">
        <v>310</v>
      </c>
      <c r="AL178" s="1583"/>
      <c r="AM178" s="1583"/>
      <c r="AN178" s="1583"/>
      <c r="AO178" s="1583"/>
      <c r="AP178" s="1583"/>
      <c r="AQ178" s="318">
        <v>519000000</v>
      </c>
      <c r="AR178" s="318">
        <v>519000000</v>
      </c>
      <c r="AS178" s="1505">
        <v>0</v>
      </c>
      <c r="AT178" s="319">
        <v>0</v>
      </c>
      <c r="AU178" s="318">
        <v>519000000</v>
      </c>
      <c r="AV178" s="319">
        <v>0</v>
      </c>
      <c r="AW178" s="318">
        <v>519000000</v>
      </c>
      <c r="AX178" s="319">
        <v>0</v>
      </c>
      <c r="AY178" s="318">
        <v>519000000</v>
      </c>
      <c r="AZ178" s="319">
        <v>0</v>
      </c>
      <c r="BA178" s="318">
        <v>519000000</v>
      </c>
      <c r="BB178" s="319">
        <v>0</v>
      </c>
      <c r="BC178" s="319">
        <v>0</v>
      </c>
      <c r="BE178" s="1485">
        <f t="shared" si="9"/>
        <v>1</v>
      </c>
    </row>
    <row r="179" spans="1:57" x14ac:dyDescent="0.25">
      <c r="A179" s="1463" t="str">
        <f t="shared" ref="A179:A180" si="12">+B179&amp;"-"&amp;D179&amp;"-"&amp;F179&amp;"-"&amp;H179&amp;"-"&amp;J179&amp;M179&amp;AJ179</f>
        <v>A-3-2-1-110</v>
      </c>
      <c r="B179" s="1608" t="s">
        <v>35</v>
      </c>
      <c r="C179" s="1583"/>
      <c r="D179" s="1608" t="s">
        <v>322</v>
      </c>
      <c r="E179" s="1583"/>
      <c r="F179" s="1608" t="s">
        <v>315</v>
      </c>
      <c r="G179" s="1583"/>
      <c r="H179" s="1608" t="s">
        <v>312</v>
      </c>
      <c r="I179" s="1583"/>
      <c r="J179" s="1608" t="s">
        <v>312</v>
      </c>
      <c r="K179" s="1583"/>
      <c r="L179" s="1583"/>
      <c r="M179" s="1608"/>
      <c r="N179" s="1583"/>
      <c r="O179" s="1583"/>
      <c r="P179" s="1608"/>
      <c r="Q179" s="1583"/>
      <c r="R179" s="1608"/>
      <c r="S179" s="1583"/>
      <c r="T179" s="1609" t="s">
        <v>113</v>
      </c>
      <c r="U179" s="1583"/>
      <c r="V179" s="1583"/>
      <c r="W179" s="1583"/>
      <c r="X179" s="1583"/>
      <c r="Y179" s="1583"/>
      <c r="Z179" s="1583"/>
      <c r="AA179" s="1583"/>
      <c r="AB179" s="1608" t="s">
        <v>306</v>
      </c>
      <c r="AC179" s="1583"/>
      <c r="AD179" s="1583"/>
      <c r="AE179" s="1583"/>
      <c r="AF179" s="1583"/>
      <c r="AG179" s="1608" t="s">
        <v>309</v>
      </c>
      <c r="AH179" s="1583"/>
      <c r="AI179" s="1583"/>
      <c r="AJ179" s="320" t="s">
        <v>86</v>
      </c>
      <c r="AK179" s="1610" t="s">
        <v>308</v>
      </c>
      <c r="AL179" s="1583"/>
      <c r="AM179" s="1583"/>
      <c r="AN179" s="1583"/>
      <c r="AO179" s="1583"/>
      <c r="AP179" s="1583"/>
      <c r="AQ179" s="321">
        <v>159829088</v>
      </c>
      <c r="AR179" s="321">
        <v>159829088</v>
      </c>
      <c r="AS179" s="1506">
        <v>0</v>
      </c>
      <c r="AT179" s="322">
        <v>0</v>
      </c>
      <c r="AU179" s="321">
        <v>159829088</v>
      </c>
      <c r="AV179" s="322">
        <v>0</v>
      </c>
      <c r="AW179" s="321">
        <v>159829088</v>
      </c>
      <c r="AX179" s="322">
        <v>0</v>
      </c>
      <c r="AY179" s="321">
        <v>159829088</v>
      </c>
      <c r="AZ179" s="322">
        <v>0</v>
      </c>
      <c r="BA179" s="321">
        <v>159829088</v>
      </c>
      <c r="BB179" s="322">
        <v>0</v>
      </c>
      <c r="BC179" s="322">
        <v>0</v>
      </c>
      <c r="BE179" s="1486">
        <f t="shared" si="9"/>
        <v>1</v>
      </c>
    </row>
    <row r="180" spans="1:57" x14ac:dyDescent="0.25">
      <c r="A180" s="1463" t="str">
        <f t="shared" si="12"/>
        <v>A-3-2-1-111</v>
      </c>
      <c r="B180" s="1608" t="s">
        <v>35</v>
      </c>
      <c r="C180" s="1583"/>
      <c r="D180" s="1608" t="s">
        <v>322</v>
      </c>
      <c r="E180" s="1583"/>
      <c r="F180" s="1608" t="s">
        <v>315</v>
      </c>
      <c r="G180" s="1583"/>
      <c r="H180" s="1608" t="s">
        <v>312</v>
      </c>
      <c r="I180" s="1583"/>
      <c r="J180" s="1608" t="s">
        <v>312</v>
      </c>
      <c r="K180" s="1583"/>
      <c r="L180" s="1583"/>
      <c r="M180" s="1608"/>
      <c r="N180" s="1583"/>
      <c r="O180" s="1583"/>
      <c r="P180" s="1608"/>
      <c r="Q180" s="1583"/>
      <c r="R180" s="1608"/>
      <c r="S180" s="1583"/>
      <c r="T180" s="1609" t="s">
        <v>113</v>
      </c>
      <c r="U180" s="1583"/>
      <c r="V180" s="1583"/>
      <c r="W180" s="1583"/>
      <c r="X180" s="1583"/>
      <c r="Y180" s="1583"/>
      <c r="Z180" s="1583"/>
      <c r="AA180" s="1583"/>
      <c r="AB180" s="1608" t="s">
        <v>306</v>
      </c>
      <c r="AC180" s="1583"/>
      <c r="AD180" s="1583"/>
      <c r="AE180" s="1583"/>
      <c r="AF180" s="1583"/>
      <c r="AG180" s="1608" t="s">
        <v>309</v>
      </c>
      <c r="AH180" s="1583"/>
      <c r="AI180" s="1583"/>
      <c r="AJ180" s="320" t="s">
        <v>101</v>
      </c>
      <c r="AK180" s="1610" t="s">
        <v>310</v>
      </c>
      <c r="AL180" s="1583"/>
      <c r="AM180" s="1583"/>
      <c r="AN180" s="1583"/>
      <c r="AO180" s="1583"/>
      <c r="AP180" s="1583"/>
      <c r="AQ180" s="321">
        <v>519000000</v>
      </c>
      <c r="AR180" s="321">
        <v>519000000</v>
      </c>
      <c r="AS180" s="1506">
        <v>0</v>
      </c>
      <c r="AT180" s="322">
        <v>0</v>
      </c>
      <c r="AU180" s="321">
        <v>519000000</v>
      </c>
      <c r="AV180" s="322">
        <v>0</v>
      </c>
      <c r="AW180" s="321">
        <v>519000000</v>
      </c>
      <c r="AX180" s="322">
        <v>0</v>
      </c>
      <c r="AY180" s="321">
        <v>519000000</v>
      </c>
      <c r="AZ180" s="322">
        <v>0</v>
      </c>
      <c r="BA180" s="321">
        <v>519000000</v>
      </c>
      <c r="BB180" s="322">
        <v>0</v>
      </c>
      <c r="BC180" s="322">
        <v>0</v>
      </c>
      <c r="BE180" s="1486">
        <f t="shared" si="9"/>
        <v>1</v>
      </c>
    </row>
    <row r="181" spans="1:57" x14ac:dyDescent="0.25">
      <c r="B181" s="1603" t="s">
        <v>35</v>
      </c>
      <c r="C181" s="1583"/>
      <c r="D181" s="1603" t="s">
        <v>322</v>
      </c>
      <c r="E181" s="1583"/>
      <c r="F181" s="1603" t="s">
        <v>317</v>
      </c>
      <c r="G181" s="1583"/>
      <c r="H181" s="1603"/>
      <c r="I181" s="1583"/>
      <c r="J181" s="1603"/>
      <c r="K181" s="1583"/>
      <c r="L181" s="1583"/>
      <c r="M181" s="1603"/>
      <c r="N181" s="1583"/>
      <c r="O181" s="1583"/>
      <c r="P181" s="1603"/>
      <c r="Q181" s="1583"/>
      <c r="R181" s="1603"/>
      <c r="S181" s="1583"/>
      <c r="T181" s="1605" t="s">
        <v>345</v>
      </c>
      <c r="U181" s="1583"/>
      <c r="V181" s="1583"/>
      <c r="W181" s="1583"/>
      <c r="X181" s="1583"/>
      <c r="Y181" s="1583"/>
      <c r="Z181" s="1583"/>
      <c r="AA181" s="1583"/>
      <c r="AB181" s="1603" t="s">
        <v>306</v>
      </c>
      <c r="AC181" s="1583"/>
      <c r="AD181" s="1583"/>
      <c r="AE181" s="1583"/>
      <c r="AF181" s="1583"/>
      <c r="AG181" s="1603" t="s">
        <v>307</v>
      </c>
      <c r="AH181" s="1583"/>
      <c r="AI181" s="1583"/>
      <c r="AJ181" s="317" t="s">
        <v>86</v>
      </c>
      <c r="AK181" s="1604" t="s">
        <v>308</v>
      </c>
      <c r="AL181" s="1583"/>
      <c r="AM181" s="1583"/>
      <c r="AN181" s="1583"/>
      <c r="AO181" s="1583"/>
      <c r="AP181" s="1583"/>
      <c r="AQ181" s="319">
        <v>0</v>
      </c>
      <c r="AR181" s="319">
        <v>0</v>
      </c>
      <c r="AS181" s="1505">
        <v>0</v>
      </c>
      <c r="AT181" s="319">
        <v>0</v>
      </c>
      <c r="AU181" s="319">
        <v>0</v>
      </c>
      <c r="AV181" s="319">
        <v>0</v>
      </c>
      <c r="AW181" s="319">
        <v>0</v>
      </c>
      <c r="AX181" s="319">
        <v>0</v>
      </c>
      <c r="AY181" s="319">
        <v>0</v>
      </c>
      <c r="AZ181" s="319">
        <v>0</v>
      </c>
      <c r="BA181" s="319">
        <v>0</v>
      </c>
      <c r="BB181" s="319">
        <v>0</v>
      </c>
      <c r="BC181" s="319">
        <v>0</v>
      </c>
      <c r="BE181" s="1485" t="e">
        <f t="shared" si="9"/>
        <v>#DIV/0!</v>
      </c>
    </row>
    <row r="182" spans="1:57" x14ac:dyDescent="0.25">
      <c r="B182" s="1603" t="s">
        <v>35</v>
      </c>
      <c r="C182" s="1583"/>
      <c r="D182" s="1603" t="s">
        <v>322</v>
      </c>
      <c r="E182" s="1583"/>
      <c r="F182" s="1603" t="s">
        <v>317</v>
      </c>
      <c r="G182" s="1583"/>
      <c r="H182" s="1603" t="s">
        <v>322</v>
      </c>
      <c r="I182" s="1583"/>
      <c r="J182" s="1603"/>
      <c r="K182" s="1583"/>
      <c r="L182" s="1583"/>
      <c r="M182" s="1603"/>
      <c r="N182" s="1583"/>
      <c r="O182" s="1583"/>
      <c r="P182" s="1603"/>
      <c r="Q182" s="1583"/>
      <c r="R182" s="1603"/>
      <c r="S182" s="1583"/>
      <c r="T182" s="1605" t="s">
        <v>346</v>
      </c>
      <c r="U182" s="1583"/>
      <c r="V182" s="1583"/>
      <c r="W182" s="1583"/>
      <c r="X182" s="1583"/>
      <c r="Y182" s="1583"/>
      <c r="Z182" s="1583"/>
      <c r="AA182" s="1583"/>
      <c r="AB182" s="1603" t="s">
        <v>306</v>
      </c>
      <c r="AC182" s="1583"/>
      <c r="AD182" s="1583"/>
      <c r="AE182" s="1583"/>
      <c r="AF182" s="1583"/>
      <c r="AG182" s="1603" t="s">
        <v>307</v>
      </c>
      <c r="AH182" s="1583"/>
      <c r="AI182" s="1583"/>
      <c r="AJ182" s="317" t="s">
        <v>86</v>
      </c>
      <c r="AK182" s="1604" t="s">
        <v>308</v>
      </c>
      <c r="AL182" s="1583"/>
      <c r="AM182" s="1583"/>
      <c r="AN182" s="1583"/>
      <c r="AO182" s="1583"/>
      <c r="AP182" s="1583"/>
      <c r="AQ182" s="319">
        <v>0</v>
      </c>
      <c r="AR182" s="319">
        <v>0</v>
      </c>
      <c r="AS182" s="1505">
        <v>0</v>
      </c>
      <c r="AT182" s="319">
        <v>0</v>
      </c>
      <c r="AU182" s="319">
        <v>0</v>
      </c>
      <c r="AV182" s="319">
        <v>0</v>
      </c>
      <c r="AW182" s="319">
        <v>0</v>
      </c>
      <c r="AX182" s="319">
        <v>0</v>
      </c>
      <c r="AY182" s="319">
        <v>0</v>
      </c>
      <c r="AZ182" s="319">
        <v>0</v>
      </c>
      <c r="BA182" s="319">
        <v>0</v>
      </c>
      <c r="BB182" s="319">
        <v>0</v>
      </c>
      <c r="BC182" s="319">
        <v>0</v>
      </c>
      <c r="BE182" s="1485" t="e">
        <f t="shared" si="9"/>
        <v>#DIV/0!</v>
      </c>
    </row>
    <row r="183" spans="1:57" ht="15" customHeight="1" x14ac:dyDescent="0.25">
      <c r="A183" s="1463" t="str">
        <f t="shared" ref="A183" si="13">+B183&amp;"-"&amp;D183&amp;"-"&amp;F183&amp;"-"&amp;H183&amp;"-"&amp;J183&amp;M183&amp;AJ183</f>
        <v>A-3-5-3-4410</v>
      </c>
      <c r="B183" s="1608" t="s">
        <v>35</v>
      </c>
      <c r="C183" s="1583"/>
      <c r="D183" s="1608" t="s">
        <v>322</v>
      </c>
      <c r="E183" s="1583"/>
      <c r="F183" s="1608" t="s">
        <v>317</v>
      </c>
      <c r="G183" s="1583"/>
      <c r="H183" s="1608" t="s">
        <v>322</v>
      </c>
      <c r="I183" s="1583"/>
      <c r="J183" s="1608" t="s">
        <v>347</v>
      </c>
      <c r="K183" s="1583"/>
      <c r="L183" s="1583"/>
      <c r="M183" s="1608"/>
      <c r="N183" s="1583"/>
      <c r="O183" s="1583"/>
      <c r="P183" s="1608"/>
      <c r="Q183" s="1583"/>
      <c r="R183" s="1608"/>
      <c r="S183" s="1583"/>
      <c r="T183" s="1609" t="s">
        <v>114</v>
      </c>
      <c r="U183" s="1583"/>
      <c r="V183" s="1583"/>
      <c r="W183" s="1583"/>
      <c r="X183" s="1583"/>
      <c r="Y183" s="1583"/>
      <c r="Z183" s="1583"/>
      <c r="AA183" s="1583"/>
      <c r="AB183" s="1608" t="s">
        <v>306</v>
      </c>
      <c r="AC183" s="1583"/>
      <c r="AD183" s="1583"/>
      <c r="AE183" s="1583"/>
      <c r="AF183" s="1583"/>
      <c r="AG183" s="1608" t="s">
        <v>307</v>
      </c>
      <c r="AH183" s="1583"/>
      <c r="AI183" s="1583"/>
      <c r="AJ183" s="320" t="s">
        <v>86</v>
      </c>
      <c r="AK183" s="1610" t="s">
        <v>308</v>
      </c>
      <c r="AL183" s="1583"/>
      <c r="AM183" s="1583"/>
      <c r="AN183" s="1583"/>
      <c r="AO183" s="1583"/>
      <c r="AP183" s="1583"/>
      <c r="AQ183" s="322">
        <v>0</v>
      </c>
      <c r="AR183" s="322">
        <v>0</v>
      </c>
      <c r="AS183" s="1506">
        <v>0</v>
      </c>
      <c r="AT183" s="322">
        <v>0</v>
      </c>
      <c r="AU183" s="322">
        <v>0</v>
      </c>
      <c r="AV183" s="322">
        <v>0</v>
      </c>
      <c r="AW183" s="322">
        <v>0</v>
      </c>
      <c r="AX183" s="322">
        <v>0</v>
      </c>
      <c r="AY183" s="322">
        <v>0</v>
      </c>
      <c r="AZ183" s="322">
        <v>0</v>
      </c>
      <c r="BA183" s="322">
        <v>0</v>
      </c>
      <c r="BB183" s="322">
        <v>0</v>
      </c>
      <c r="BC183" s="322">
        <v>0</v>
      </c>
      <c r="BE183" s="1486" t="e">
        <f t="shared" si="9"/>
        <v>#DIV/0!</v>
      </c>
    </row>
    <row r="184" spans="1:57" x14ac:dyDescent="0.25">
      <c r="B184" s="1603" t="s">
        <v>35</v>
      </c>
      <c r="C184" s="1583"/>
      <c r="D184" s="1603" t="s">
        <v>322</v>
      </c>
      <c r="E184" s="1583"/>
      <c r="F184" s="1603" t="s">
        <v>325</v>
      </c>
      <c r="G184" s="1583"/>
      <c r="H184" s="1603"/>
      <c r="I184" s="1583"/>
      <c r="J184" s="1603"/>
      <c r="K184" s="1583"/>
      <c r="L184" s="1583"/>
      <c r="M184" s="1603"/>
      <c r="N184" s="1583"/>
      <c r="O184" s="1583"/>
      <c r="P184" s="1603"/>
      <c r="Q184" s="1583"/>
      <c r="R184" s="1603"/>
      <c r="S184" s="1583"/>
      <c r="T184" s="1605" t="s">
        <v>348</v>
      </c>
      <c r="U184" s="1583"/>
      <c r="V184" s="1583"/>
      <c r="W184" s="1583"/>
      <c r="X184" s="1583"/>
      <c r="Y184" s="1583"/>
      <c r="Z184" s="1583"/>
      <c r="AA184" s="1583"/>
      <c r="AB184" s="1603" t="s">
        <v>306</v>
      </c>
      <c r="AC184" s="1583"/>
      <c r="AD184" s="1583"/>
      <c r="AE184" s="1583"/>
      <c r="AF184" s="1583"/>
      <c r="AG184" s="1603" t="s">
        <v>307</v>
      </c>
      <c r="AH184" s="1583"/>
      <c r="AI184" s="1583"/>
      <c r="AJ184" s="317" t="s">
        <v>86</v>
      </c>
      <c r="AK184" s="1604" t="s">
        <v>308</v>
      </c>
      <c r="AL184" s="1583"/>
      <c r="AM184" s="1583"/>
      <c r="AN184" s="1583"/>
      <c r="AO184" s="1583"/>
      <c r="AP184" s="1583"/>
      <c r="AQ184" s="318">
        <v>198883464151</v>
      </c>
      <c r="AR184" s="318">
        <v>198864653486</v>
      </c>
      <c r="AS184" s="1505">
        <v>18810665</v>
      </c>
      <c r="AT184" s="319">
        <v>0</v>
      </c>
      <c r="AU184" s="318">
        <v>196699144755</v>
      </c>
      <c r="AV184" s="318">
        <v>2165508731</v>
      </c>
      <c r="AW184" s="318">
        <v>195875949237</v>
      </c>
      <c r="AX184" s="318">
        <v>823195518</v>
      </c>
      <c r="AY184" s="318">
        <v>177064119004</v>
      </c>
      <c r="AZ184" s="318">
        <v>18811830233</v>
      </c>
      <c r="BA184" s="318">
        <v>177064119004</v>
      </c>
      <c r="BB184" s="319">
        <v>0</v>
      </c>
      <c r="BC184" s="318">
        <v>8510930</v>
      </c>
      <c r="BE184" s="1485">
        <f t="shared" si="9"/>
        <v>0.98901708895043394</v>
      </c>
    </row>
    <row r="185" spans="1:57" x14ac:dyDescent="0.25">
      <c r="B185" s="1603" t="s">
        <v>35</v>
      </c>
      <c r="C185" s="1583"/>
      <c r="D185" s="1603" t="s">
        <v>322</v>
      </c>
      <c r="E185" s="1583"/>
      <c r="F185" s="1603" t="s">
        <v>325</v>
      </c>
      <c r="G185" s="1583"/>
      <c r="H185" s="1603"/>
      <c r="I185" s="1583"/>
      <c r="J185" s="1603"/>
      <c r="K185" s="1583"/>
      <c r="L185" s="1583"/>
      <c r="M185" s="1603"/>
      <c r="N185" s="1583"/>
      <c r="O185" s="1583"/>
      <c r="P185" s="1603"/>
      <c r="Q185" s="1583"/>
      <c r="R185" s="1603"/>
      <c r="S185" s="1583"/>
      <c r="T185" s="1605" t="s">
        <v>348</v>
      </c>
      <c r="U185" s="1583"/>
      <c r="V185" s="1583"/>
      <c r="W185" s="1583"/>
      <c r="X185" s="1583"/>
      <c r="Y185" s="1583"/>
      <c r="Z185" s="1583"/>
      <c r="AA185" s="1583"/>
      <c r="AB185" s="1603" t="s">
        <v>306</v>
      </c>
      <c r="AC185" s="1583"/>
      <c r="AD185" s="1583"/>
      <c r="AE185" s="1583"/>
      <c r="AF185" s="1583"/>
      <c r="AG185" s="1603" t="s">
        <v>309</v>
      </c>
      <c r="AH185" s="1583"/>
      <c r="AI185" s="1583"/>
      <c r="AJ185" s="317" t="s">
        <v>44</v>
      </c>
      <c r="AK185" s="1604" t="s">
        <v>311</v>
      </c>
      <c r="AL185" s="1583"/>
      <c r="AM185" s="1583"/>
      <c r="AN185" s="1583"/>
      <c r="AO185" s="1583"/>
      <c r="AP185" s="1583"/>
      <c r="AQ185" s="318">
        <v>21174918726</v>
      </c>
      <c r="AR185" s="318">
        <v>20624105673</v>
      </c>
      <c r="AS185" s="1505">
        <v>550813053</v>
      </c>
      <c r="AT185" s="319">
        <v>0</v>
      </c>
      <c r="AU185" s="318">
        <v>20422318800</v>
      </c>
      <c r="AV185" s="318">
        <v>201786873</v>
      </c>
      <c r="AW185" s="318">
        <v>14948841099</v>
      </c>
      <c r="AX185" s="318">
        <v>5473477701</v>
      </c>
      <c r="AY185" s="318">
        <v>14948335443</v>
      </c>
      <c r="AZ185" s="318">
        <v>505656</v>
      </c>
      <c r="BA185" s="318">
        <v>14948335443</v>
      </c>
      <c r="BB185" s="319">
        <v>0</v>
      </c>
      <c r="BC185" s="319">
        <v>0</v>
      </c>
      <c r="BE185" s="1485">
        <f t="shared" si="9"/>
        <v>0.96445795444419313</v>
      </c>
    </row>
    <row r="186" spans="1:57" ht="15" customHeight="1" x14ac:dyDescent="0.25">
      <c r="B186" s="1603" t="s">
        <v>35</v>
      </c>
      <c r="C186" s="1583"/>
      <c r="D186" s="1603" t="s">
        <v>322</v>
      </c>
      <c r="E186" s="1583"/>
      <c r="F186" s="1603" t="s">
        <v>325</v>
      </c>
      <c r="G186" s="1583"/>
      <c r="H186" s="1603" t="s">
        <v>312</v>
      </c>
      <c r="I186" s="1583"/>
      <c r="J186" s="1603"/>
      <c r="K186" s="1583"/>
      <c r="L186" s="1583"/>
      <c r="M186" s="1603"/>
      <c r="N186" s="1583"/>
      <c r="O186" s="1583"/>
      <c r="P186" s="1603"/>
      <c r="Q186" s="1583"/>
      <c r="R186" s="1603"/>
      <c r="S186" s="1583"/>
      <c r="T186" s="1605" t="s">
        <v>453</v>
      </c>
      <c r="U186" s="1583"/>
      <c r="V186" s="1583"/>
      <c r="W186" s="1583"/>
      <c r="X186" s="1583"/>
      <c r="Y186" s="1583"/>
      <c r="Z186" s="1583"/>
      <c r="AA186" s="1583"/>
      <c r="AB186" s="1603" t="s">
        <v>306</v>
      </c>
      <c r="AC186" s="1583"/>
      <c r="AD186" s="1583"/>
      <c r="AE186" s="1583"/>
      <c r="AF186" s="1583"/>
      <c r="AG186" s="1603" t="s">
        <v>307</v>
      </c>
      <c r="AH186" s="1583"/>
      <c r="AI186" s="1583"/>
      <c r="AJ186" s="317" t="s">
        <v>86</v>
      </c>
      <c r="AK186" s="1604" t="s">
        <v>308</v>
      </c>
      <c r="AL186" s="1583"/>
      <c r="AM186" s="1583"/>
      <c r="AN186" s="1583"/>
      <c r="AO186" s="1583"/>
      <c r="AP186" s="1583"/>
      <c r="AQ186" s="318">
        <v>452964151</v>
      </c>
      <c r="AR186" s="318">
        <v>452964151</v>
      </c>
      <c r="AS186" s="1505">
        <v>0</v>
      </c>
      <c r="AT186" s="319">
        <v>0</v>
      </c>
      <c r="AU186" s="318">
        <v>452964151</v>
      </c>
      <c r="AV186" s="319">
        <v>0</v>
      </c>
      <c r="AW186" s="318">
        <v>452964151</v>
      </c>
      <c r="AX186" s="319">
        <v>0</v>
      </c>
      <c r="AY186" s="318">
        <v>452964151</v>
      </c>
      <c r="AZ186" s="319">
        <v>0</v>
      </c>
      <c r="BA186" s="318">
        <v>452964151</v>
      </c>
      <c r="BB186" s="319">
        <v>0</v>
      </c>
      <c r="BC186" s="319">
        <v>0</v>
      </c>
      <c r="BE186" s="1485">
        <f t="shared" si="9"/>
        <v>1</v>
      </c>
    </row>
    <row r="187" spans="1:57" x14ac:dyDescent="0.25">
      <c r="B187" s="1608" t="s">
        <v>35</v>
      </c>
      <c r="C187" s="1583"/>
      <c r="D187" s="1608" t="s">
        <v>322</v>
      </c>
      <c r="E187" s="1583"/>
      <c r="F187" s="1608" t="s">
        <v>325</v>
      </c>
      <c r="G187" s="1583"/>
      <c r="H187" s="1608" t="s">
        <v>312</v>
      </c>
      <c r="I187" s="1583"/>
      <c r="J187" s="1608" t="s">
        <v>312</v>
      </c>
      <c r="K187" s="1583"/>
      <c r="L187" s="1583"/>
      <c r="M187" s="1608"/>
      <c r="N187" s="1583"/>
      <c r="O187" s="1583"/>
      <c r="P187" s="1608"/>
      <c r="Q187" s="1583"/>
      <c r="R187" s="1608"/>
      <c r="S187" s="1583"/>
      <c r="T187" s="1609" t="s">
        <v>453</v>
      </c>
      <c r="U187" s="1583"/>
      <c r="V187" s="1583"/>
      <c r="W187" s="1583"/>
      <c r="X187" s="1583"/>
      <c r="Y187" s="1583"/>
      <c r="Z187" s="1583"/>
      <c r="AA187" s="1583"/>
      <c r="AB187" s="1608" t="s">
        <v>306</v>
      </c>
      <c r="AC187" s="1583"/>
      <c r="AD187" s="1583"/>
      <c r="AE187" s="1583"/>
      <c r="AF187" s="1583"/>
      <c r="AG187" s="1608" t="s">
        <v>307</v>
      </c>
      <c r="AH187" s="1583"/>
      <c r="AI187" s="1583"/>
      <c r="AJ187" s="320" t="s">
        <v>86</v>
      </c>
      <c r="AK187" s="1610" t="s">
        <v>308</v>
      </c>
      <c r="AL187" s="1583"/>
      <c r="AM187" s="1583"/>
      <c r="AN187" s="1583"/>
      <c r="AO187" s="1583"/>
      <c r="AP187" s="1583"/>
      <c r="AQ187" s="321">
        <v>452964151</v>
      </c>
      <c r="AR187" s="321">
        <v>452964151</v>
      </c>
      <c r="AS187" s="1506">
        <v>0</v>
      </c>
      <c r="AT187" s="322">
        <v>0</v>
      </c>
      <c r="AU187" s="321">
        <v>452964151</v>
      </c>
      <c r="AV187" s="322">
        <v>0</v>
      </c>
      <c r="AW187" s="321">
        <v>452964151</v>
      </c>
      <c r="AX187" s="322">
        <v>0</v>
      </c>
      <c r="AY187" s="321">
        <v>452964151</v>
      </c>
      <c r="AZ187" s="322">
        <v>0</v>
      </c>
      <c r="BA187" s="321">
        <v>452964151</v>
      </c>
      <c r="BB187" s="322">
        <v>0</v>
      </c>
      <c r="BC187" s="322">
        <v>0</v>
      </c>
      <c r="BE187" s="1486">
        <f t="shared" si="9"/>
        <v>1</v>
      </c>
    </row>
    <row r="188" spans="1:57" x14ac:dyDescent="0.25">
      <c r="A188" s="1463" t="str">
        <f t="shared" si="11"/>
        <v>A-3-6-1-1-210</v>
      </c>
      <c r="B188" s="1608" t="s">
        <v>35</v>
      </c>
      <c r="C188" s="1583"/>
      <c r="D188" s="1608" t="s">
        <v>322</v>
      </c>
      <c r="E188" s="1583"/>
      <c r="F188" s="1608" t="s">
        <v>325</v>
      </c>
      <c r="G188" s="1583"/>
      <c r="H188" s="1608" t="s">
        <v>312</v>
      </c>
      <c r="I188" s="1583"/>
      <c r="J188" s="1608" t="s">
        <v>312</v>
      </c>
      <c r="K188" s="1583"/>
      <c r="L188" s="1583"/>
      <c r="M188" s="1608" t="s">
        <v>315</v>
      </c>
      <c r="N188" s="1583"/>
      <c r="O188" s="1583"/>
      <c r="P188" s="1608"/>
      <c r="Q188" s="1583"/>
      <c r="R188" s="1608"/>
      <c r="S188" s="1583"/>
      <c r="T188" s="1609" t="s">
        <v>454</v>
      </c>
      <c r="U188" s="1583"/>
      <c r="V188" s="1583"/>
      <c r="W188" s="1583"/>
      <c r="X188" s="1583"/>
      <c r="Y188" s="1583"/>
      <c r="Z188" s="1583"/>
      <c r="AA188" s="1583"/>
      <c r="AB188" s="1608" t="s">
        <v>306</v>
      </c>
      <c r="AC188" s="1583"/>
      <c r="AD188" s="1583"/>
      <c r="AE188" s="1583"/>
      <c r="AF188" s="1583"/>
      <c r="AG188" s="1608" t="s">
        <v>307</v>
      </c>
      <c r="AH188" s="1583"/>
      <c r="AI188" s="1583"/>
      <c r="AJ188" s="320" t="s">
        <v>86</v>
      </c>
      <c r="AK188" s="1610" t="s">
        <v>308</v>
      </c>
      <c r="AL188" s="1583"/>
      <c r="AM188" s="1583"/>
      <c r="AN188" s="1583"/>
      <c r="AO188" s="1583"/>
      <c r="AP188" s="1583"/>
      <c r="AQ188" s="321">
        <v>452964151</v>
      </c>
      <c r="AR188" s="321">
        <v>452964151</v>
      </c>
      <c r="AS188" s="1506">
        <v>0</v>
      </c>
      <c r="AT188" s="322">
        <v>0</v>
      </c>
      <c r="AU188" s="321">
        <v>452964151</v>
      </c>
      <c r="AV188" s="322">
        <v>0</v>
      </c>
      <c r="AW188" s="321">
        <v>452964151</v>
      </c>
      <c r="AX188" s="322">
        <v>0</v>
      </c>
      <c r="AY188" s="321">
        <v>452964151</v>
      </c>
      <c r="AZ188" s="322">
        <v>0</v>
      </c>
      <c r="BA188" s="321">
        <v>452964151</v>
      </c>
      <c r="BB188" s="322">
        <v>0</v>
      </c>
      <c r="BC188" s="322">
        <v>0</v>
      </c>
      <c r="BE188" s="1486">
        <f t="shared" si="9"/>
        <v>1</v>
      </c>
    </row>
    <row r="189" spans="1:57" x14ac:dyDescent="0.25">
      <c r="B189" s="1603" t="s">
        <v>35</v>
      </c>
      <c r="C189" s="1583"/>
      <c r="D189" s="1603" t="s">
        <v>322</v>
      </c>
      <c r="E189" s="1583"/>
      <c r="F189" s="1603" t="s">
        <v>325</v>
      </c>
      <c r="G189" s="1583"/>
      <c r="H189" s="1603" t="s">
        <v>322</v>
      </c>
      <c r="I189" s="1583"/>
      <c r="J189" s="1603"/>
      <c r="K189" s="1583"/>
      <c r="L189" s="1583"/>
      <c r="M189" s="1603"/>
      <c r="N189" s="1583"/>
      <c r="O189" s="1583"/>
      <c r="P189" s="1603"/>
      <c r="Q189" s="1583"/>
      <c r="R189" s="1603"/>
      <c r="S189" s="1583"/>
      <c r="T189" s="1605" t="s">
        <v>349</v>
      </c>
      <c r="U189" s="1583"/>
      <c r="V189" s="1583"/>
      <c r="W189" s="1583"/>
      <c r="X189" s="1583"/>
      <c r="Y189" s="1583"/>
      <c r="Z189" s="1583"/>
      <c r="AA189" s="1583"/>
      <c r="AB189" s="1603" t="s">
        <v>306</v>
      </c>
      <c r="AC189" s="1583"/>
      <c r="AD189" s="1583"/>
      <c r="AE189" s="1583"/>
      <c r="AF189" s="1583"/>
      <c r="AG189" s="1603" t="s">
        <v>307</v>
      </c>
      <c r="AH189" s="1583"/>
      <c r="AI189" s="1583"/>
      <c r="AJ189" s="317" t="s">
        <v>86</v>
      </c>
      <c r="AK189" s="1604" t="s">
        <v>308</v>
      </c>
      <c r="AL189" s="1583"/>
      <c r="AM189" s="1583"/>
      <c r="AN189" s="1583"/>
      <c r="AO189" s="1583"/>
      <c r="AP189" s="1583"/>
      <c r="AQ189" s="318">
        <v>198430500000</v>
      </c>
      <c r="AR189" s="318">
        <v>198411689335</v>
      </c>
      <c r="AS189" s="1505">
        <v>18810665</v>
      </c>
      <c r="AT189" s="319">
        <v>0</v>
      </c>
      <c r="AU189" s="318">
        <v>196246180604</v>
      </c>
      <c r="AV189" s="318">
        <v>2165508731</v>
      </c>
      <c r="AW189" s="318">
        <v>195422985086</v>
      </c>
      <c r="AX189" s="318">
        <v>823195518</v>
      </c>
      <c r="AY189" s="318">
        <v>176611154853</v>
      </c>
      <c r="AZ189" s="318">
        <v>18811830233</v>
      </c>
      <c r="BA189" s="318">
        <v>176611154853</v>
      </c>
      <c r="BB189" s="319">
        <v>0</v>
      </c>
      <c r="BC189" s="318">
        <v>8510930</v>
      </c>
      <c r="BE189" s="1485">
        <f t="shared" si="9"/>
        <v>0.98899201788031577</v>
      </c>
    </row>
    <row r="190" spans="1:57" x14ac:dyDescent="0.25">
      <c r="B190" s="1603" t="s">
        <v>35</v>
      </c>
      <c r="C190" s="1583"/>
      <c r="D190" s="1603" t="s">
        <v>322</v>
      </c>
      <c r="E190" s="1583"/>
      <c r="F190" s="1603" t="s">
        <v>325</v>
      </c>
      <c r="G190" s="1583"/>
      <c r="H190" s="1603" t="s">
        <v>322</v>
      </c>
      <c r="I190" s="1583"/>
      <c r="J190" s="1603"/>
      <c r="K190" s="1583"/>
      <c r="L190" s="1583"/>
      <c r="M190" s="1603"/>
      <c r="N190" s="1583"/>
      <c r="O190" s="1583"/>
      <c r="P190" s="1603"/>
      <c r="Q190" s="1583"/>
      <c r="R190" s="1603"/>
      <c r="S190" s="1583"/>
      <c r="T190" s="1605" t="s">
        <v>349</v>
      </c>
      <c r="U190" s="1583"/>
      <c r="V190" s="1583"/>
      <c r="W190" s="1583"/>
      <c r="X190" s="1583"/>
      <c r="Y190" s="1583"/>
      <c r="Z190" s="1583"/>
      <c r="AA190" s="1583"/>
      <c r="AB190" s="1603" t="s">
        <v>306</v>
      </c>
      <c r="AC190" s="1583"/>
      <c r="AD190" s="1583"/>
      <c r="AE190" s="1583"/>
      <c r="AF190" s="1583"/>
      <c r="AG190" s="1603" t="s">
        <v>309</v>
      </c>
      <c r="AH190" s="1583"/>
      <c r="AI190" s="1583"/>
      <c r="AJ190" s="317" t="s">
        <v>44</v>
      </c>
      <c r="AK190" s="1604" t="s">
        <v>311</v>
      </c>
      <c r="AL190" s="1583"/>
      <c r="AM190" s="1583"/>
      <c r="AN190" s="1583"/>
      <c r="AO190" s="1583"/>
      <c r="AP190" s="1583"/>
      <c r="AQ190" s="318">
        <v>21174918726</v>
      </c>
      <c r="AR190" s="318">
        <v>20624105673</v>
      </c>
      <c r="AS190" s="1505">
        <v>550813053</v>
      </c>
      <c r="AT190" s="319">
        <v>0</v>
      </c>
      <c r="AU190" s="318">
        <v>20422318800</v>
      </c>
      <c r="AV190" s="318">
        <v>201786873</v>
      </c>
      <c r="AW190" s="318">
        <v>14948841099</v>
      </c>
      <c r="AX190" s="318">
        <v>5473477701</v>
      </c>
      <c r="AY190" s="318">
        <v>14948335443</v>
      </c>
      <c r="AZ190" s="318">
        <v>505656</v>
      </c>
      <c r="BA190" s="318">
        <v>14948335443</v>
      </c>
      <c r="BB190" s="319">
        <v>0</v>
      </c>
      <c r="BC190" s="319">
        <v>0</v>
      </c>
      <c r="BE190" s="1485">
        <f t="shared" si="9"/>
        <v>0.96445795444419313</v>
      </c>
    </row>
    <row r="191" spans="1:57" x14ac:dyDescent="0.25">
      <c r="A191" s="1463" t="str">
        <f t="shared" ref="A191:A192" si="14">+B191&amp;"-"&amp;D191&amp;"-"&amp;F191&amp;"-"&amp;H191&amp;"-"&amp;J191&amp;M191&amp;AJ191</f>
        <v>A-3-6-3-410</v>
      </c>
      <c r="B191" s="1608" t="s">
        <v>35</v>
      </c>
      <c r="C191" s="1583"/>
      <c r="D191" s="1608" t="s">
        <v>322</v>
      </c>
      <c r="E191" s="1583"/>
      <c r="F191" s="1608" t="s">
        <v>325</v>
      </c>
      <c r="G191" s="1583"/>
      <c r="H191" s="1608" t="s">
        <v>322</v>
      </c>
      <c r="I191" s="1583"/>
      <c r="J191" s="1608" t="s">
        <v>316</v>
      </c>
      <c r="K191" s="1583"/>
      <c r="L191" s="1583"/>
      <c r="M191" s="1608"/>
      <c r="N191" s="1583"/>
      <c r="O191" s="1583"/>
      <c r="P191" s="1608"/>
      <c r="Q191" s="1583"/>
      <c r="R191" s="1608"/>
      <c r="S191" s="1583"/>
      <c r="T191" s="1609" t="s">
        <v>115</v>
      </c>
      <c r="U191" s="1583"/>
      <c r="V191" s="1583"/>
      <c r="W191" s="1583"/>
      <c r="X191" s="1583"/>
      <c r="Y191" s="1583"/>
      <c r="Z191" s="1583"/>
      <c r="AA191" s="1583"/>
      <c r="AB191" s="1608" t="s">
        <v>306</v>
      </c>
      <c r="AC191" s="1583"/>
      <c r="AD191" s="1583"/>
      <c r="AE191" s="1583"/>
      <c r="AF191" s="1583"/>
      <c r="AG191" s="1608" t="s">
        <v>307</v>
      </c>
      <c r="AH191" s="1583"/>
      <c r="AI191" s="1583"/>
      <c r="AJ191" s="320" t="s">
        <v>86</v>
      </c>
      <c r="AK191" s="1610" t="s">
        <v>308</v>
      </c>
      <c r="AL191" s="1583"/>
      <c r="AM191" s="1583"/>
      <c r="AN191" s="1583"/>
      <c r="AO191" s="1583"/>
      <c r="AP191" s="1583"/>
      <c r="AQ191" s="321">
        <v>298000000</v>
      </c>
      <c r="AR191" s="321">
        <v>297066667</v>
      </c>
      <c r="AS191" s="1506">
        <v>933333</v>
      </c>
      <c r="AT191" s="322">
        <v>0</v>
      </c>
      <c r="AU191" s="321">
        <v>289250000</v>
      </c>
      <c r="AV191" s="321">
        <v>7816667</v>
      </c>
      <c r="AW191" s="321">
        <v>252828283</v>
      </c>
      <c r="AX191" s="321">
        <v>36421717</v>
      </c>
      <c r="AY191" s="321">
        <v>235061617</v>
      </c>
      <c r="AZ191" s="321">
        <v>17766666</v>
      </c>
      <c r="BA191" s="321">
        <v>235061617</v>
      </c>
      <c r="BB191" s="322">
        <v>0</v>
      </c>
      <c r="BC191" s="322">
        <v>0</v>
      </c>
      <c r="BE191" s="1486">
        <f t="shared" si="9"/>
        <v>0.97063758389261745</v>
      </c>
    </row>
    <row r="192" spans="1:57" ht="16.5" customHeight="1" x14ac:dyDescent="0.25">
      <c r="A192" s="1463" t="str">
        <f t="shared" si="14"/>
        <v>A-3-6-3-710</v>
      </c>
      <c r="B192" s="1608" t="s">
        <v>35</v>
      </c>
      <c r="C192" s="1583"/>
      <c r="D192" s="1608" t="s">
        <v>322</v>
      </c>
      <c r="E192" s="1583"/>
      <c r="F192" s="1608" t="s">
        <v>325</v>
      </c>
      <c r="G192" s="1583"/>
      <c r="H192" s="1608" t="s">
        <v>322</v>
      </c>
      <c r="I192" s="1583"/>
      <c r="J192" s="1608" t="s">
        <v>326</v>
      </c>
      <c r="K192" s="1583"/>
      <c r="L192" s="1583"/>
      <c r="M192" s="1608"/>
      <c r="N192" s="1583"/>
      <c r="O192" s="1583"/>
      <c r="P192" s="1608"/>
      <c r="Q192" s="1583"/>
      <c r="R192" s="1608"/>
      <c r="S192" s="1583"/>
      <c r="T192" s="1609" t="s">
        <v>116</v>
      </c>
      <c r="U192" s="1583"/>
      <c r="V192" s="1583"/>
      <c r="W192" s="1583"/>
      <c r="X192" s="1583"/>
      <c r="Y192" s="1583"/>
      <c r="Z192" s="1583"/>
      <c r="AA192" s="1583"/>
      <c r="AB192" s="1608" t="s">
        <v>306</v>
      </c>
      <c r="AC192" s="1583"/>
      <c r="AD192" s="1583"/>
      <c r="AE192" s="1583"/>
      <c r="AF192" s="1583"/>
      <c r="AG192" s="1608" t="s">
        <v>307</v>
      </c>
      <c r="AH192" s="1583"/>
      <c r="AI192" s="1583"/>
      <c r="AJ192" s="320" t="s">
        <v>86</v>
      </c>
      <c r="AK192" s="1610" t="s">
        <v>308</v>
      </c>
      <c r="AL192" s="1583"/>
      <c r="AM192" s="1583"/>
      <c r="AN192" s="1583"/>
      <c r="AO192" s="1583"/>
      <c r="AP192" s="1583"/>
      <c r="AQ192" s="321">
        <v>198132500000</v>
      </c>
      <c r="AR192" s="321">
        <v>198114622668</v>
      </c>
      <c r="AS192" s="1506">
        <v>17877332</v>
      </c>
      <c r="AT192" s="322">
        <v>0</v>
      </c>
      <c r="AU192" s="321">
        <v>195956930604</v>
      </c>
      <c r="AV192" s="321">
        <v>2157692064</v>
      </c>
      <c r="AW192" s="321">
        <v>195170156803</v>
      </c>
      <c r="AX192" s="321">
        <v>786773801</v>
      </c>
      <c r="AY192" s="321">
        <v>176376093236</v>
      </c>
      <c r="AZ192" s="321">
        <v>18794063567</v>
      </c>
      <c r="BA192" s="321">
        <v>176376093236</v>
      </c>
      <c r="BB192" s="322">
        <v>0</v>
      </c>
      <c r="BC192" s="321">
        <v>8510930</v>
      </c>
      <c r="BE192" s="1486">
        <f t="shared" si="9"/>
        <v>0.98901962375682939</v>
      </c>
    </row>
    <row r="193" spans="1:57" ht="16.5" customHeight="1" x14ac:dyDescent="0.25">
      <c r="B193" s="1608" t="s">
        <v>35</v>
      </c>
      <c r="C193" s="1583"/>
      <c r="D193" s="1608" t="s">
        <v>322</v>
      </c>
      <c r="E193" s="1583"/>
      <c r="F193" s="1608" t="s">
        <v>325</v>
      </c>
      <c r="G193" s="1583"/>
      <c r="H193" s="1608" t="s">
        <v>322</v>
      </c>
      <c r="I193" s="1583"/>
      <c r="J193" s="1608" t="s">
        <v>101</v>
      </c>
      <c r="K193" s="1583"/>
      <c r="L193" s="1583"/>
      <c r="M193" s="1608"/>
      <c r="N193" s="1583"/>
      <c r="O193" s="1583"/>
      <c r="P193" s="1608"/>
      <c r="Q193" s="1583"/>
      <c r="R193" s="1608"/>
      <c r="S193" s="1583"/>
      <c r="T193" s="1609" t="s">
        <v>208</v>
      </c>
      <c r="U193" s="1583"/>
      <c r="V193" s="1583"/>
      <c r="W193" s="1583"/>
      <c r="X193" s="1583"/>
      <c r="Y193" s="1583"/>
      <c r="Z193" s="1583"/>
      <c r="AA193" s="1583"/>
      <c r="AB193" s="1608" t="s">
        <v>306</v>
      </c>
      <c r="AC193" s="1583"/>
      <c r="AD193" s="1583"/>
      <c r="AE193" s="1583"/>
      <c r="AF193" s="1583"/>
      <c r="AG193" s="1608" t="s">
        <v>309</v>
      </c>
      <c r="AH193" s="1583"/>
      <c r="AI193" s="1583"/>
      <c r="AJ193" s="320" t="s">
        <v>44</v>
      </c>
      <c r="AK193" s="1610" t="s">
        <v>311</v>
      </c>
      <c r="AL193" s="1583"/>
      <c r="AM193" s="1583"/>
      <c r="AN193" s="1583"/>
      <c r="AO193" s="1583"/>
      <c r="AP193" s="1583"/>
      <c r="AQ193" s="321">
        <v>20670018726</v>
      </c>
      <c r="AR193" s="321">
        <v>20624105673</v>
      </c>
      <c r="AS193" s="1506">
        <v>45913053</v>
      </c>
      <c r="AT193" s="322">
        <v>0</v>
      </c>
      <c r="AU193" s="321">
        <v>20422318800</v>
      </c>
      <c r="AV193" s="321">
        <v>201786873</v>
      </c>
      <c r="AW193" s="321">
        <v>14948841099</v>
      </c>
      <c r="AX193" s="321">
        <v>5473477701</v>
      </c>
      <c r="AY193" s="321">
        <v>14948335443</v>
      </c>
      <c r="AZ193" s="321">
        <v>505656</v>
      </c>
      <c r="BA193" s="321">
        <v>14948335443</v>
      </c>
      <c r="BB193" s="322">
        <v>0</v>
      </c>
      <c r="BC193" s="322">
        <v>0</v>
      </c>
      <c r="BE193" s="1486">
        <f t="shared" si="9"/>
        <v>0.9880164633964057</v>
      </c>
    </row>
    <row r="194" spans="1:57" ht="16.5" customHeight="1" x14ac:dyDescent="0.25">
      <c r="A194" s="1463" t="str">
        <f t="shared" si="11"/>
        <v>A-3-6-3-11-116</v>
      </c>
      <c r="B194" s="1608" t="s">
        <v>35</v>
      </c>
      <c r="C194" s="1583"/>
      <c r="D194" s="1608" t="s">
        <v>322</v>
      </c>
      <c r="E194" s="1583"/>
      <c r="F194" s="1608" t="s">
        <v>325</v>
      </c>
      <c r="G194" s="1583"/>
      <c r="H194" s="1608" t="s">
        <v>322</v>
      </c>
      <c r="I194" s="1583"/>
      <c r="J194" s="1608" t="s">
        <v>101</v>
      </c>
      <c r="K194" s="1583"/>
      <c r="L194" s="1583"/>
      <c r="M194" s="1608" t="s">
        <v>312</v>
      </c>
      <c r="N194" s="1583"/>
      <c r="O194" s="1583"/>
      <c r="P194" s="1608" t="s">
        <v>269</v>
      </c>
      <c r="Q194" s="1583"/>
      <c r="R194" s="1608" t="s">
        <v>269</v>
      </c>
      <c r="S194" s="1583"/>
      <c r="T194" s="1609" t="s">
        <v>117</v>
      </c>
      <c r="U194" s="1583"/>
      <c r="V194" s="1583"/>
      <c r="W194" s="1583"/>
      <c r="X194" s="1583"/>
      <c r="Y194" s="1583"/>
      <c r="Z194" s="1583"/>
      <c r="AA194" s="1583"/>
      <c r="AB194" s="1608" t="s">
        <v>306</v>
      </c>
      <c r="AC194" s="1583"/>
      <c r="AD194" s="1583"/>
      <c r="AE194" s="1583"/>
      <c r="AF194" s="1583"/>
      <c r="AG194" s="1608" t="s">
        <v>309</v>
      </c>
      <c r="AH194" s="1583"/>
      <c r="AI194" s="1583"/>
      <c r="AJ194" s="320" t="s">
        <v>44</v>
      </c>
      <c r="AK194" s="1610" t="s">
        <v>311</v>
      </c>
      <c r="AL194" s="1583"/>
      <c r="AM194" s="1583"/>
      <c r="AN194" s="1583"/>
      <c r="AO194" s="1583"/>
      <c r="AP194" s="1583"/>
      <c r="AQ194" s="321">
        <v>12675518726</v>
      </c>
      <c r="AR194" s="321">
        <v>12629605673</v>
      </c>
      <c r="AS194" s="1506">
        <v>45913053</v>
      </c>
      <c r="AT194" s="322">
        <v>0</v>
      </c>
      <c r="AU194" s="321">
        <v>12629512079</v>
      </c>
      <c r="AV194" s="321">
        <v>93594</v>
      </c>
      <c r="AW194" s="321">
        <v>11015150300</v>
      </c>
      <c r="AX194" s="321">
        <v>1614361779</v>
      </c>
      <c r="AY194" s="321">
        <v>11015150300</v>
      </c>
      <c r="AZ194" s="322">
        <v>0</v>
      </c>
      <c r="BA194" s="321">
        <v>11015150300</v>
      </c>
      <c r="BB194" s="322">
        <v>0</v>
      </c>
      <c r="BC194" s="322">
        <v>0</v>
      </c>
      <c r="BE194" s="1486">
        <f t="shared" si="9"/>
        <v>0.99637043280085802</v>
      </c>
    </row>
    <row r="195" spans="1:57" x14ac:dyDescent="0.25">
      <c r="A195" s="1463" t="str">
        <f t="shared" si="11"/>
        <v>A-3-6-3-11-216</v>
      </c>
      <c r="B195" s="1608" t="s">
        <v>35</v>
      </c>
      <c r="C195" s="1583"/>
      <c r="D195" s="1608" t="s">
        <v>322</v>
      </c>
      <c r="E195" s="1583"/>
      <c r="F195" s="1608" t="s">
        <v>325</v>
      </c>
      <c r="G195" s="1583"/>
      <c r="H195" s="1608" t="s">
        <v>322</v>
      </c>
      <c r="I195" s="1583"/>
      <c r="J195" s="1608" t="s">
        <v>101</v>
      </c>
      <c r="K195" s="1583"/>
      <c r="L195" s="1583"/>
      <c r="M195" s="1608" t="s">
        <v>315</v>
      </c>
      <c r="N195" s="1583"/>
      <c r="O195" s="1583"/>
      <c r="P195" s="1608" t="s">
        <v>269</v>
      </c>
      <c r="Q195" s="1583"/>
      <c r="R195" s="1608" t="s">
        <v>269</v>
      </c>
      <c r="S195" s="1583"/>
      <c r="T195" s="1609" t="s">
        <v>118</v>
      </c>
      <c r="U195" s="1583"/>
      <c r="V195" s="1583"/>
      <c r="W195" s="1583"/>
      <c r="X195" s="1583"/>
      <c r="Y195" s="1583"/>
      <c r="Z195" s="1583"/>
      <c r="AA195" s="1583"/>
      <c r="AB195" s="1608" t="s">
        <v>306</v>
      </c>
      <c r="AC195" s="1583"/>
      <c r="AD195" s="1583"/>
      <c r="AE195" s="1583"/>
      <c r="AF195" s="1583"/>
      <c r="AG195" s="1608" t="s">
        <v>309</v>
      </c>
      <c r="AH195" s="1583"/>
      <c r="AI195" s="1583"/>
      <c r="AJ195" s="320" t="s">
        <v>44</v>
      </c>
      <c r="AK195" s="1610" t="s">
        <v>311</v>
      </c>
      <c r="AL195" s="1583"/>
      <c r="AM195" s="1583"/>
      <c r="AN195" s="1583"/>
      <c r="AO195" s="1583"/>
      <c r="AP195" s="1583"/>
      <c r="AQ195" s="321">
        <v>7994500000</v>
      </c>
      <c r="AR195" s="321">
        <v>7994500000</v>
      </c>
      <c r="AS195" s="1506">
        <v>0</v>
      </c>
      <c r="AT195" s="322">
        <v>0</v>
      </c>
      <c r="AU195" s="321">
        <v>7792806721</v>
      </c>
      <c r="AV195" s="321">
        <v>201693279</v>
      </c>
      <c r="AW195" s="321">
        <v>3933690799</v>
      </c>
      <c r="AX195" s="321">
        <v>3859115922</v>
      </c>
      <c r="AY195" s="321">
        <v>3933185143</v>
      </c>
      <c r="AZ195" s="321">
        <v>505656</v>
      </c>
      <c r="BA195" s="321">
        <v>3933185143</v>
      </c>
      <c r="BB195" s="322">
        <v>0</v>
      </c>
      <c r="BC195" s="322">
        <v>0</v>
      </c>
      <c r="BE195" s="1486">
        <f t="shared" si="9"/>
        <v>0.97477099518418908</v>
      </c>
    </row>
    <row r="196" spans="1:57" x14ac:dyDescent="0.25">
      <c r="A196" s="1463" t="str">
        <f t="shared" ref="A196" si="15">+B196&amp;"-"&amp;D196&amp;"-"&amp;F196&amp;"-"&amp;H196&amp;"-"&amp;J196&amp;M196&amp;AJ196</f>
        <v>A-3-6-3-6616</v>
      </c>
      <c r="B196" s="1608" t="s">
        <v>35</v>
      </c>
      <c r="C196" s="1583"/>
      <c r="D196" s="1608" t="s">
        <v>322</v>
      </c>
      <c r="E196" s="1583"/>
      <c r="F196" s="1608" t="s">
        <v>325</v>
      </c>
      <c r="G196" s="1583"/>
      <c r="H196" s="1608" t="s">
        <v>322</v>
      </c>
      <c r="I196" s="1583"/>
      <c r="J196" s="1608" t="s">
        <v>350</v>
      </c>
      <c r="K196" s="1583"/>
      <c r="L196" s="1583"/>
      <c r="M196" s="1608"/>
      <c r="N196" s="1583"/>
      <c r="O196" s="1583"/>
      <c r="P196" s="1608"/>
      <c r="Q196" s="1583"/>
      <c r="R196" s="1608"/>
      <c r="S196" s="1583"/>
      <c r="T196" s="1609" t="s">
        <v>119</v>
      </c>
      <c r="U196" s="1583"/>
      <c r="V196" s="1583"/>
      <c r="W196" s="1583"/>
      <c r="X196" s="1583"/>
      <c r="Y196" s="1583"/>
      <c r="Z196" s="1583"/>
      <c r="AA196" s="1583"/>
      <c r="AB196" s="1608" t="s">
        <v>306</v>
      </c>
      <c r="AC196" s="1583"/>
      <c r="AD196" s="1583"/>
      <c r="AE196" s="1583"/>
      <c r="AF196" s="1583"/>
      <c r="AG196" s="1608" t="s">
        <v>309</v>
      </c>
      <c r="AH196" s="1583"/>
      <c r="AI196" s="1583"/>
      <c r="AJ196" s="320" t="s">
        <v>44</v>
      </c>
      <c r="AK196" s="1610" t="s">
        <v>311</v>
      </c>
      <c r="AL196" s="1583"/>
      <c r="AM196" s="1583"/>
      <c r="AN196" s="1583"/>
      <c r="AO196" s="1583"/>
      <c r="AP196" s="1583"/>
      <c r="AQ196" s="321">
        <v>504900000</v>
      </c>
      <c r="AR196" s="322">
        <v>0</v>
      </c>
      <c r="AS196" s="1506">
        <v>504900000</v>
      </c>
      <c r="AT196" s="322">
        <v>0</v>
      </c>
      <c r="AU196" s="322">
        <v>0</v>
      </c>
      <c r="AV196" s="322">
        <v>0</v>
      </c>
      <c r="AW196" s="322">
        <v>0</v>
      </c>
      <c r="AX196" s="322">
        <v>0</v>
      </c>
      <c r="AY196" s="322">
        <v>0</v>
      </c>
      <c r="AZ196" s="322">
        <v>0</v>
      </c>
      <c r="BA196" s="322">
        <v>0</v>
      </c>
      <c r="BB196" s="322">
        <v>0</v>
      </c>
      <c r="BC196" s="322">
        <v>0</v>
      </c>
      <c r="BE196" s="1486">
        <f t="shared" si="9"/>
        <v>0</v>
      </c>
    </row>
    <row r="197" spans="1:57" s="1468" customFormat="1" x14ac:dyDescent="0.25">
      <c r="A197" s="1463"/>
      <c r="B197" s="1619" t="s">
        <v>120</v>
      </c>
      <c r="C197" s="1620"/>
      <c r="D197" s="1619"/>
      <c r="E197" s="1620"/>
      <c r="F197" s="1619"/>
      <c r="G197" s="1620"/>
      <c r="H197" s="1619"/>
      <c r="I197" s="1620"/>
      <c r="J197" s="1619"/>
      <c r="K197" s="1620"/>
      <c r="L197" s="1620"/>
      <c r="M197" s="1619"/>
      <c r="N197" s="1620"/>
      <c r="O197" s="1620"/>
      <c r="P197" s="1619"/>
      <c r="Q197" s="1620"/>
      <c r="R197" s="1619"/>
      <c r="S197" s="1620"/>
      <c r="T197" s="1621" t="s">
        <v>27</v>
      </c>
      <c r="U197" s="1620"/>
      <c r="V197" s="1620"/>
      <c r="W197" s="1620"/>
      <c r="X197" s="1620"/>
      <c r="Y197" s="1620"/>
      <c r="Z197" s="1620"/>
      <c r="AA197" s="1620"/>
      <c r="AB197" s="1619" t="s">
        <v>306</v>
      </c>
      <c r="AC197" s="1620"/>
      <c r="AD197" s="1620"/>
      <c r="AE197" s="1620"/>
      <c r="AF197" s="1620"/>
      <c r="AG197" s="1619" t="s">
        <v>307</v>
      </c>
      <c r="AH197" s="1620"/>
      <c r="AI197" s="1620"/>
      <c r="AJ197" s="479" t="s">
        <v>86</v>
      </c>
      <c r="AK197" s="1622" t="s">
        <v>308</v>
      </c>
      <c r="AL197" s="1620"/>
      <c r="AM197" s="1620"/>
      <c r="AN197" s="1620"/>
      <c r="AO197" s="1620"/>
      <c r="AP197" s="1620"/>
      <c r="AQ197" s="478">
        <v>24075464465</v>
      </c>
      <c r="AR197" s="478">
        <v>23530028654</v>
      </c>
      <c r="AS197" s="1501">
        <v>545435811</v>
      </c>
      <c r="AT197" s="477">
        <v>0</v>
      </c>
      <c r="AU197" s="478">
        <v>21628628171.259998</v>
      </c>
      <c r="AV197" s="478">
        <v>1901400482.74</v>
      </c>
      <c r="AW197" s="478">
        <v>13634178144.549999</v>
      </c>
      <c r="AX197" s="478">
        <v>7994450026.71</v>
      </c>
      <c r="AY197" s="478">
        <v>10404848388.610001</v>
      </c>
      <c r="AZ197" s="478">
        <v>3229329755.9400001</v>
      </c>
      <c r="BA197" s="478">
        <v>10404848388.610001</v>
      </c>
      <c r="BB197" s="477">
        <v>0</v>
      </c>
      <c r="BC197" s="478">
        <v>5095530</v>
      </c>
      <c r="BE197" s="1478">
        <f t="shared" si="9"/>
        <v>0.89836805444409518</v>
      </c>
    </row>
    <row r="198" spans="1:57" s="1468" customFormat="1" x14ac:dyDescent="0.25">
      <c r="A198" s="1463"/>
      <c r="B198" s="1619" t="s">
        <v>120</v>
      </c>
      <c r="C198" s="1620"/>
      <c r="D198" s="1619"/>
      <c r="E198" s="1620"/>
      <c r="F198" s="1619"/>
      <c r="G198" s="1620"/>
      <c r="H198" s="1619"/>
      <c r="I198" s="1620"/>
      <c r="J198" s="1619"/>
      <c r="K198" s="1620"/>
      <c r="L198" s="1620"/>
      <c r="M198" s="1619"/>
      <c r="N198" s="1620"/>
      <c r="O198" s="1620"/>
      <c r="P198" s="1619"/>
      <c r="Q198" s="1620"/>
      <c r="R198" s="1619"/>
      <c r="S198" s="1620"/>
      <c r="T198" s="1621" t="s">
        <v>27</v>
      </c>
      <c r="U198" s="1620"/>
      <c r="V198" s="1620"/>
      <c r="W198" s="1620"/>
      <c r="X198" s="1620"/>
      <c r="Y198" s="1620"/>
      <c r="Z198" s="1620"/>
      <c r="AA198" s="1620"/>
      <c r="AB198" s="1619" t="s">
        <v>306</v>
      </c>
      <c r="AC198" s="1620"/>
      <c r="AD198" s="1620"/>
      <c r="AE198" s="1620"/>
      <c r="AF198" s="1620"/>
      <c r="AG198" s="1619" t="s">
        <v>307</v>
      </c>
      <c r="AH198" s="1620"/>
      <c r="AI198" s="1620"/>
      <c r="AJ198" s="479" t="s">
        <v>336</v>
      </c>
      <c r="AK198" s="1622" t="s">
        <v>354</v>
      </c>
      <c r="AL198" s="1620"/>
      <c r="AM198" s="1620"/>
      <c r="AN198" s="1620"/>
      <c r="AO198" s="1620"/>
      <c r="AP198" s="1620"/>
      <c r="AQ198" s="478">
        <v>5000000000</v>
      </c>
      <c r="AR198" s="478">
        <v>5000000000</v>
      </c>
      <c r="AS198" s="1501">
        <v>0</v>
      </c>
      <c r="AT198" s="477">
        <v>0</v>
      </c>
      <c r="AU198" s="478">
        <v>5000000000</v>
      </c>
      <c r="AV198" s="478">
        <v>0</v>
      </c>
      <c r="AW198" s="478">
        <v>2574635907.98</v>
      </c>
      <c r="AX198" s="478">
        <v>2425364092.02</v>
      </c>
      <c r="AY198" s="478">
        <v>1320337730.0999999</v>
      </c>
      <c r="AZ198" s="478">
        <v>1254298177.8800001</v>
      </c>
      <c r="BA198" s="478">
        <v>1320337730.0999999</v>
      </c>
      <c r="BB198" s="477">
        <v>0</v>
      </c>
      <c r="BC198" s="478">
        <v>0</v>
      </c>
      <c r="BE198" s="1478">
        <f t="shared" si="9"/>
        <v>1</v>
      </c>
    </row>
    <row r="199" spans="1:57" s="1468" customFormat="1" x14ac:dyDescent="0.25">
      <c r="A199" s="1463"/>
      <c r="B199" s="1619" t="s">
        <v>120</v>
      </c>
      <c r="C199" s="1620"/>
      <c r="D199" s="1619"/>
      <c r="E199" s="1620"/>
      <c r="F199" s="1619"/>
      <c r="G199" s="1620"/>
      <c r="H199" s="1619"/>
      <c r="I199" s="1620"/>
      <c r="J199" s="1619"/>
      <c r="K199" s="1620"/>
      <c r="L199" s="1620"/>
      <c r="M199" s="1619"/>
      <c r="N199" s="1620"/>
      <c r="O199" s="1620"/>
      <c r="P199" s="1619"/>
      <c r="Q199" s="1620"/>
      <c r="R199" s="1619"/>
      <c r="S199" s="1620"/>
      <c r="T199" s="1621" t="s">
        <v>27</v>
      </c>
      <c r="U199" s="1620"/>
      <c r="V199" s="1620"/>
      <c r="W199" s="1620"/>
      <c r="X199" s="1620"/>
      <c r="Y199" s="1620"/>
      <c r="Z199" s="1620"/>
      <c r="AA199" s="1620"/>
      <c r="AB199" s="1619" t="s">
        <v>306</v>
      </c>
      <c r="AC199" s="1620"/>
      <c r="AD199" s="1620"/>
      <c r="AE199" s="1620"/>
      <c r="AF199" s="1620"/>
      <c r="AG199" s="1619" t="s">
        <v>307</v>
      </c>
      <c r="AH199" s="1620"/>
      <c r="AI199" s="1620"/>
      <c r="AJ199" s="479" t="s">
        <v>319</v>
      </c>
      <c r="AK199" s="1622" t="s">
        <v>455</v>
      </c>
      <c r="AL199" s="1620"/>
      <c r="AM199" s="1620"/>
      <c r="AN199" s="1620"/>
      <c r="AO199" s="1620"/>
      <c r="AP199" s="1620"/>
      <c r="AQ199" s="478">
        <v>2815325822</v>
      </c>
      <c r="AR199" s="478">
        <v>1036100000</v>
      </c>
      <c r="AS199" s="1501">
        <v>1779225822</v>
      </c>
      <c r="AT199" s="477">
        <v>0</v>
      </c>
      <c r="AU199" s="478">
        <v>177873333</v>
      </c>
      <c r="AV199" s="478">
        <v>858226667</v>
      </c>
      <c r="AW199" s="478">
        <v>117873333</v>
      </c>
      <c r="AX199" s="478">
        <v>60000000</v>
      </c>
      <c r="AY199" s="478">
        <v>102873333</v>
      </c>
      <c r="AZ199" s="478">
        <v>15000000</v>
      </c>
      <c r="BA199" s="478">
        <v>102873333</v>
      </c>
      <c r="BB199" s="477">
        <v>0</v>
      </c>
      <c r="BC199" s="478">
        <v>0</v>
      </c>
      <c r="BE199" s="1478">
        <f t="shared" si="9"/>
        <v>6.3180372094068765E-2</v>
      </c>
    </row>
    <row r="200" spans="1:57" ht="15" customHeight="1" x14ac:dyDescent="0.25">
      <c r="B200" s="1603" t="s">
        <v>120</v>
      </c>
      <c r="C200" s="1583"/>
      <c r="D200" s="1603" t="s">
        <v>355</v>
      </c>
      <c r="E200" s="1583"/>
      <c r="F200" s="1603"/>
      <c r="G200" s="1583"/>
      <c r="H200" s="1603"/>
      <c r="I200" s="1583"/>
      <c r="J200" s="1603"/>
      <c r="K200" s="1583"/>
      <c r="L200" s="1583"/>
      <c r="M200" s="1603"/>
      <c r="N200" s="1583"/>
      <c r="O200" s="1583"/>
      <c r="P200" s="1603"/>
      <c r="Q200" s="1583"/>
      <c r="R200" s="1603"/>
      <c r="S200" s="1583"/>
      <c r="T200" s="1605" t="s">
        <v>356</v>
      </c>
      <c r="U200" s="1583"/>
      <c r="V200" s="1583"/>
      <c r="W200" s="1583"/>
      <c r="X200" s="1583"/>
      <c r="Y200" s="1583"/>
      <c r="Z200" s="1583"/>
      <c r="AA200" s="1583"/>
      <c r="AB200" s="1603" t="s">
        <v>306</v>
      </c>
      <c r="AC200" s="1583"/>
      <c r="AD200" s="1583"/>
      <c r="AE200" s="1583"/>
      <c r="AF200" s="1583"/>
      <c r="AG200" s="1603" t="s">
        <v>307</v>
      </c>
      <c r="AH200" s="1583"/>
      <c r="AI200" s="1583"/>
      <c r="AJ200" s="317" t="s">
        <v>86</v>
      </c>
      <c r="AK200" s="1604" t="s">
        <v>308</v>
      </c>
      <c r="AL200" s="1583"/>
      <c r="AM200" s="1583"/>
      <c r="AN200" s="1583"/>
      <c r="AO200" s="1583"/>
      <c r="AP200" s="1583"/>
      <c r="AQ200" s="318">
        <v>15827544465</v>
      </c>
      <c r="AR200" s="318">
        <v>15300424119</v>
      </c>
      <c r="AS200" s="1505">
        <v>527120346</v>
      </c>
      <c r="AT200" s="319">
        <v>0</v>
      </c>
      <c r="AU200" s="318">
        <v>13945090861.629999</v>
      </c>
      <c r="AV200" s="318">
        <v>1355333257.3699999</v>
      </c>
      <c r="AW200" s="318">
        <v>10752723856.629999</v>
      </c>
      <c r="AX200" s="318">
        <v>3192367005</v>
      </c>
      <c r="AY200" s="318">
        <v>8454988595</v>
      </c>
      <c r="AZ200" s="318">
        <v>2297735261.6300001</v>
      </c>
      <c r="BA200" s="318">
        <v>8454988595</v>
      </c>
      <c r="BB200" s="319">
        <v>0</v>
      </c>
      <c r="BC200" s="318">
        <v>5095530</v>
      </c>
      <c r="BE200" s="1485">
        <f t="shared" si="9"/>
        <v>0.88106470921419711</v>
      </c>
    </row>
    <row r="201" spans="1:57" ht="15" customHeight="1" x14ac:dyDescent="0.25">
      <c r="B201" s="1603" t="s">
        <v>120</v>
      </c>
      <c r="C201" s="1583"/>
      <c r="D201" s="1603" t="s">
        <v>355</v>
      </c>
      <c r="E201" s="1583"/>
      <c r="F201" s="1603"/>
      <c r="G201" s="1583"/>
      <c r="H201" s="1603"/>
      <c r="I201" s="1583"/>
      <c r="J201" s="1603"/>
      <c r="K201" s="1583"/>
      <c r="L201" s="1583"/>
      <c r="M201" s="1603"/>
      <c r="N201" s="1583"/>
      <c r="O201" s="1583"/>
      <c r="P201" s="1603"/>
      <c r="Q201" s="1583"/>
      <c r="R201" s="1603"/>
      <c r="S201" s="1583"/>
      <c r="T201" s="1605" t="s">
        <v>356</v>
      </c>
      <c r="U201" s="1583"/>
      <c r="V201" s="1583"/>
      <c r="W201" s="1583"/>
      <c r="X201" s="1583"/>
      <c r="Y201" s="1583"/>
      <c r="Z201" s="1583"/>
      <c r="AA201" s="1583"/>
      <c r="AB201" s="1603" t="s">
        <v>306</v>
      </c>
      <c r="AC201" s="1583"/>
      <c r="AD201" s="1583"/>
      <c r="AE201" s="1583"/>
      <c r="AF201" s="1583"/>
      <c r="AG201" s="1603" t="s">
        <v>307</v>
      </c>
      <c r="AH201" s="1583"/>
      <c r="AI201" s="1583"/>
      <c r="AJ201" s="317" t="s">
        <v>319</v>
      </c>
      <c r="AK201" s="1604" t="s">
        <v>455</v>
      </c>
      <c r="AL201" s="1583"/>
      <c r="AM201" s="1583"/>
      <c r="AN201" s="1583"/>
      <c r="AO201" s="1583"/>
      <c r="AP201" s="1583"/>
      <c r="AQ201" s="318">
        <v>2815325822</v>
      </c>
      <c r="AR201" s="318">
        <v>1036100000</v>
      </c>
      <c r="AS201" s="1505">
        <v>1779225822</v>
      </c>
      <c r="AT201" s="319">
        <v>0</v>
      </c>
      <c r="AU201" s="318">
        <v>177873333</v>
      </c>
      <c r="AV201" s="318">
        <v>858226667</v>
      </c>
      <c r="AW201" s="318">
        <v>117873333</v>
      </c>
      <c r="AX201" s="318">
        <v>60000000</v>
      </c>
      <c r="AY201" s="318">
        <v>102873333</v>
      </c>
      <c r="AZ201" s="318">
        <v>15000000</v>
      </c>
      <c r="BA201" s="318">
        <v>102873333</v>
      </c>
      <c r="BB201" s="319">
        <v>0</v>
      </c>
      <c r="BC201" s="319">
        <v>0</v>
      </c>
      <c r="BE201" s="1485">
        <f t="shared" si="9"/>
        <v>6.3180372094068765E-2</v>
      </c>
    </row>
    <row r="202" spans="1:57" ht="15" customHeight="1" x14ac:dyDescent="0.25">
      <c r="B202" s="1603" t="s">
        <v>120</v>
      </c>
      <c r="C202" s="1583"/>
      <c r="D202" s="1603" t="s">
        <v>355</v>
      </c>
      <c r="E202" s="1583"/>
      <c r="F202" s="1603" t="s">
        <v>357</v>
      </c>
      <c r="G202" s="1583"/>
      <c r="H202" s="1603"/>
      <c r="I202" s="1583"/>
      <c r="J202" s="1603"/>
      <c r="K202" s="1583"/>
      <c r="L202" s="1583"/>
      <c r="M202" s="1603"/>
      <c r="N202" s="1583"/>
      <c r="O202" s="1583"/>
      <c r="P202" s="1603"/>
      <c r="Q202" s="1583"/>
      <c r="R202" s="1603"/>
      <c r="S202" s="1583"/>
      <c r="T202" s="1605" t="s">
        <v>358</v>
      </c>
      <c r="U202" s="1583"/>
      <c r="V202" s="1583"/>
      <c r="W202" s="1583"/>
      <c r="X202" s="1583"/>
      <c r="Y202" s="1583"/>
      <c r="Z202" s="1583"/>
      <c r="AA202" s="1583"/>
      <c r="AB202" s="1603" t="s">
        <v>306</v>
      </c>
      <c r="AC202" s="1583"/>
      <c r="AD202" s="1583"/>
      <c r="AE202" s="1583"/>
      <c r="AF202" s="1583"/>
      <c r="AG202" s="1603" t="s">
        <v>307</v>
      </c>
      <c r="AH202" s="1583"/>
      <c r="AI202" s="1583"/>
      <c r="AJ202" s="317" t="s">
        <v>86</v>
      </c>
      <c r="AK202" s="1604" t="s">
        <v>308</v>
      </c>
      <c r="AL202" s="1583"/>
      <c r="AM202" s="1583"/>
      <c r="AN202" s="1583"/>
      <c r="AO202" s="1583"/>
      <c r="AP202" s="1583"/>
      <c r="AQ202" s="318">
        <v>15827544465</v>
      </c>
      <c r="AR202" s="318">
        <v>15300424119</v>
      </c>
      <c r="AS202" s="1505">
        <v>527120346</v>
      </c>
      <c r="AT202" s="319">
        <v>0</v>
      </c>
      <c r="AU202" s="318">
        <v>13945090861.629999</v>
      </c>
      <c r="AV202" s="318">
        <v>1355333257.3699999</v>
      </c>
      <c r="AW202" s="318">
        <v>10752723856.629999</v>
      </c>
      <c r="AX202" s="318">
        <v>3192367005</v>
      </c>
      <c r="AY202" s="318">
        <v>8454988595</v>
      </c>
      <c r="AZ202" s="318">
        <v>2297735261.6300001</v>
      </c>
      <c r="BA202" s="318">
        <v>8454988595</v>
      </c>
      <c r="BB202" s="319">
        <v>0</v>
      </c>
      <c r="BC202" s="318">
        <v>5095530</v>
      </c>
      <c r="BE202" s="1485">
        <f t="shared" si="9"/>
        <v>0.88106470921419711</v>
      </c>
    </row>
    <row r="203" spans="1:57" ht="15" customHeight="1" x14ac:dyDescent="0.25">
      <c r="B203" s="1603" t="s">
        <v>120</v>
      </c>
      <c r="C203" s="1583"/>
      <c r="D203" s="1603" t="s">
        <v>355</v>
      </c>
      <c r="E203" s="1583"/>
      <c r="F203" s="1603" t="s">
        <v>357</v>
      </c>
      <c r="G203" s="1583"/>
      <c r="H203" s="1603"/>
      <c r="I203" s="1583"/>
      <c r="J203" s="1603"/>
      <c r="K203" s="1583"/>
      <c r="L203" s="1583"/>
      <c r="M203" s="1603"/>
      <c r="N203" s="1583"/>
      <c r="O203" s="1583"/>
      <c r="P203" s="1603"/>
      <c r="Q203" s="1583"/>
      <c r="R203" s="1603"/>
      <c r="S203" s="1583"/>
      <c r="T203" s="1605" t="s">
        <v>358</v>
      </c>
      <c r="U203" s="1583"/>
      <c r="V203" s="1583"/>
      <c r="W203" s="1583"/>
      <c r="X203" s="1583"/>
      <c r="Y203" s="1583"/>
      <c r="Z203" s="1583"/>
      <c r="AA203" s="1583"/>
      <c r="AB203" s="1603" t="s">
        <v>306</v>
      </c>
      <c r="AC203" s="1583"/>
      <c r="AD203" s="1583"/>
      <c r="AE203" s="1583"/>
      <c r="AF203" s="1583"/>
      <c r="AG203" s="1603" t="s">
        <v>307</v>
      </c>
      <c r="AH203" s="1583"/>
      <c r="AI203" s="1583"/>
      <c r="AJ203" s="317" t="s">
        <v>319</v>
      </c>
      <c r="AK203" s="1604" t="s">
        <v>455</v>
      </c>
      <c r="AL203" s="1583"/>
      <c r="AM203" s="1583"/>
      <c r="AN203" s="1583"/>
      <c r="AO203" s="1583"/>
      <c r="AP203" s="1583"/>
      <c r="AQ203" s="318">
        <v>2815325822</v>
      </c>
      <c r="AR203" s="318">
        <v>1036100000</v>
      </c>
      <c r="AS203" s="1505">
        <v>1779225822</v>
      </c>
      <c r="AT203" s="319">
        <v>0</v>
      </c>
      <c r="AU203" s="318">
        <v>177873333</v>
      </c>
      <c r="AV203" s="318">
        <v>858226667</v>
      </c>
      <c r="AW203" s="318">
        <v>117873333</v>
      </c>
      <c r="AX203" s="318">
        <v>60000000</v>
      </c>
      <c r="AY203" s="318">
        <v>102873333</v>
      </c>
      <c r="AZ203" s="318">
        <v>15000000</v>
      </c>
      <c r="BA203" s="318">
        <v>102873333</v>
      </c>
      <c r="BB203" s="319">
        <v>0</v>
      </c>
      <c r="BC203" s="319">
        <v>0</v>
      </c>
      <c r="BE203" s="1485">
        <f t="shared" si="9"/>
        <v>6.3180372094068765E-2</v>
      </c>
    </row>
    <row r="204" spans="1:57" x14ac:dyDescent="0.25">
      <c r="B204" s="1608" t="s">
        <v>120</v>
      </c>
      <c r="C204" s="1583"/>
      <c r="D204" s="1608" t="s">
        <v>355</v>
      </c>
      <c r="E204" s="1583"/>
      <c r="F204" s="1608" t="s">
        <v>357</v>
      </c>
      <c r="G204" s="1583"/>
      <c r="H204" s="1608" t="s">
        <v>312</v>
      </c>
      <c r="I204" s="1583"/>
      <c r="J204" s="1608"/>
      <c r="K204" s="1583"/>
      <c r="L204" s="1583"/>
      <c r="M204" s="1608"/>
      <c r="N204" s="1583"/>
      <c r="O204" s="1583"/>
      <c r="P204" s="1608"/>
      <c r="Q204" s="1583"/>
      <c r="R204" s="1608"/>
      <c r="S204" s="1583"/>
      <c r="T204" s="1609" t="s">
        <v>270</v>
      </c>
      <c r="U204" s="1583"/>
      <c r="V204" s="1583"/>
      <c r="W204" s="1583"/>
      <c r="X204" s="1583"/>
      <c r="Y204" s="1583"/>
      <c r="Z204" s="1583"/>
      <c r="AA204" s="1583"/>
      <c r="AB204" s="1608" t="s">
        <v>306</v>
      </c>
      <c r="AC204" s="1583"/>
      <c r="AD204" s="1583"/>
      <c r="AE204" s="1583"/>
      <c r="AF204" s="1583"/>
      <c r="AG204" s="1608" t="s">
        <v>307</v>
      </c>
      <c r="AH204" s="1583"/>
      <c r="AI204" s="1583"/>
      <c r="AJ204" s="320" t="s">
        <v>86</v>
      </c>
      <c r="AK204" s="1610" t="s">
        <v>308</v>
      </c>
      <c r="AL204" s="1583"/>
      <c r="AM204" s="1583"/>
      <c r="AN204" s="1583"/>
      <c r="AO204" s="1583"/>
      <c r="AP204" s="1583"/>
      <c r="AQ204" s="321">
        <v>1018783856</v>
      </c>
      <c r="AR204" s="321">
        <v>931180120</v>
      </c>
      <c r="AS204" s="1506">
        <v>87603736</v>
      </c>
      <c r="AT204" s="322">
        <v>0</v>
      </c>
      <c r="AU204" s="321">
        <v>821608746.63</v>
      </c>
      <c r="AV204" s="321">
        <v>109571373.37</v>
      </c>
      <c r="AW204" s="321">
        <v>572619373.63</v>
      </c>
      <c r="AX204" s="321">
        <v>248989373</v>
      </c>
      <c r="AY204" s="321">
        <v>335454562</v>
      </c>
      <c r="AZ204" s="321">
        <v>237164811.63</v>
      </c>
      <c r="BA204" s="321">
        <v>335454562</v>
      </c>
      <c r="BB204" s="322">
        <v>0</v>
      </c>
      <c r="BC204" s="322">
        <v>0</v>
      </c>
      <c r="BE204" s="1486">
        <f t="shared" si="9"/>
        <v>0.80646031225488912</v>
      </c>
    </row>
    <row r="205" spans="1:57" ht="15" customHeight="1" x14ac:dyDescent="0.25">
      <c r="B205" s="1603" t="s">
        <v>120</v>
      </c>
      <c r="C205" s="1583"/>
      <c r="D205" s="1603" t="s">
        <v>355</v>
      </c>
      <c r="E205" s="1583"/>
      <c r="F205" s="1603" t="s">
        <v>357</v>
      </c>
      <c r="G205" s="1583"/>
      <c r="H205" s="1603" t="s">
        <v>312</v>
      </c>
      <c r="I205" s="1583"/>
      <c r="J205" s="1603"/>
      <c r="K205" s="1583"/>
      <c r="L205" s="1583"/>
      <c r="M205" s="1603"/>
      <c r="N205" s="1583"/>
      <c r="O205" s="1583"/>
      <c r="P205" s="1603"/>
      <c r="Q205" s="1583"/>
      <c r="R205" s="1603"/>
      <c r="S205" s="1583"/>
      <c r="T205" s="1605" t="s">
        <v>270</v>
      </c>
      <c r="U205" s="1583"/>
      <c r="V205" s="1583"/>
      <c r="W205" s="1583"/>
      <c r="X205" s="1583"/>
      <c r="Y205" s="1583"/>
      <c r="Z205" s="1583"/>
      <c r="AA205" s="1583"/>
      <c r="AB205" s="1603" t="s">
        <v>306</v>
      </c>
      <c r="AC205" s="1583"/>
      <c r="AD205" s="1583"/>
      <c r="AE205" s="1583"/>
      <c r="AF205" s="1583"/>
      <c r="AG205" s="1603" t="s">
        <v>307</v>
      </c>
      <c r="AH205" s="1583"/>
      <c r="AI205" s="1583"/>
      <c r="AJ205" s="317" t="s">
        <v>319</v>
      </c>
      <c r="AK205" s="1604" t="s">
        <v>455</v>
      </c>
      <c r="AL205" s="1583"/>
      <c r="AM205" s="1583"/>
      <c r="AN205" s="1583"/>
      <c r="AO205" s="1583"/>
      <c r="AP205" s="1583"/>
      <c r="AQ205" s="318">
        <v>2815325822</v>
      </c>
      <c r="AR205" s="318">
        <v>1036100000</v>
      </c>
      <c r="AS205" s="1505">
        <v>1779225822</v>
      </c>
      <c r="AT205" s="319">
        <v>0</v>
      </c>
      <c r="AU205" s="318">
        <v>177873333</v>
      </c>
      <c r="AV205" s="318">
        <v>858226667</v>
      </c>
      <c r="AW205" s="318">
        <v>117873333</v>
      </c>
      <c r="AX205" s="318">
        <v>60000000</v>
      </c>
      <c r="AY205" s="318">
        <v>102873333</v>
      </c>
      <c r="AZ205" s="318">
        <v>15000000</v>
      </c>
      <c r="BA205" s="318">
        <v>102873333</v>
      </c>
      <c r="BB205" s="319">
        <v>0</v>
      </c>
      <c r="BC205" s="319">
        <v>0</v>
      </c>
      <c r="BE205" s="1485">
        <f t="shared" si="9"/>
        <v>6.3180372094068765E-2</v>
      </c>
    </row>
    <row r="206" spans="1:57" ht="15" customHeight="1" x14ac:dyDescent="0.25">
      <c r="B206" s="1603" t="s">
        <v>120</v>
      </c>
      <c r="C206" s="1583"/>
      <c r="D206" s="1603" t="s">
        <v>355</v>
      </c>
      <c r="E206" s="1583"/>
      <c r="F206" s="1603" t="s">
        <v>357</v>
      </c>
      <c r="G206" s="1583"/>
      <c r="H206" s="1603" t="s">
        <v>312</v>
      </c>
      <c r="I206" s="1583"/>
      <c r="J206" s="1603" t="s">
        <v>313</v>
      </c>
      <c r="K206" s="1583"/>
      <c r="L206" s="1583"/>
      <c r="M206" s="1603"/>
      <c r="N206" s="1583"/>
      <c r="O206" s="1583"/>
      <c r="P206" s="1603"/>
      <c r="Q206" s="1583"/>
      <c r="R206" s="1603"/>
      <c r="S206" s="1583"/>
      <c r="T206" s="1605" t="s">
        <v>270</v>
      </c>
      <c r="U206" s="1583"/>
      <c r="V206" s="1583"/>
      <c r="W206" s="1583"/>
      <c r="X206" s="1583"/>
      <c r="Y206" s="1583"/>
      <c r="Z206" s="1583"/>
      <c r="AA206" s="1583"/>
      <c r="AB206" s="1603" t="s">
        <v>306</v>
      </c>
      <c r="AC206" s="1583"/>
      <c r="AD206" s="1583"/>
      <c r="AE206" s="1583"/>
      <c r="AF206" s="1583"/>
      <c r="AG206" s="1603" t="s">
        <v>307</v>
      </c>
      <c r="AH206" s="1583"/>
      <c r="AI206" s="1583"/>
      <c r="AJ206" s="317" t="s">
        <v>86</v>
      </c>
      <c r="AK206" s="1604" t="s">
        <v>308</v>
      </c>
      <c r="AL206" s="1583"/>
      <c r="AM206" s="1583"/>
      <c r="AN206" s="1583"/>
      <c r="AO206" s="1583"/>
      <c r="AP206" s="1583"/>
      <c r="AQ206" s="318">
        <v>1018783856</v>
      </c>
      <c r="AR206" s="318">
        <v>931180120</v>
      </c>
      <c r="AS206" s="1505">
        <v>87603736</v>
      </c>
      <c r="AT206" s="319">
        <v>0</v>
      </c>
      <c r="AU206" s="318">
        <v>821608746.63</v>
      </c>
      <c r="AV206" s="318">
        <v>109571373.37</v>
      </c>
      <c r="AW206" s="318">
        <v>572619373.63</v>
      </c>
      <c r="AX206" s="318">
        <v>248989373</v>
      </c>
      <c r="AY206" s="318">
        <v>335454562</v>
      </c>
      <c r="AZ206" s="318">
        <v>237164811.63</v>
      </c>
      <c r="BA206" s="318">
        <v>335454562</v>
      </c>
      <c r="BB206" s="319">
        <v>0</v>
      </c>
      <c r="BC206" s="319">
        <v>0</v>
      </c>
      <c r="BE206" s="1485">
        <f t="shared" si="9"/>
        <v>0.80646031225488912</v>
      </c>
    </row>
    <row r="207" spans="1:57" ht="15" customHeight="1" x14ac:dyDescent="0.25">
      <c r="B207" s="1603" t="s">
        <v>120</v>
      </c>
      <c r="C207" s="1583"/>
      <c r="D207" s="1603" t="s">
        <v>355</v>
      </c>
      <c r="E207" s="1583"/>
      <c r="F207" s="1603" t="s">
        <v>357</v>
      </c>
      <c r="G207" s="1583"/>
      <c r="H207" s="1603" t="s">
        <v>312</v>
      </c>
      <c r="I207" s="1583"/>
      <c r="J207" s="1603" t="s">
        <v>313</v>
      </c>
      <c r="K207" s="1583"/>
      <c r="L207" s="1583"/>
      <c r="M207" s="1603"/>
      <c r="N207" s="1583"/>
      <c r="O207" s="1583"/>
      <c r="P207" s="1603"/>
      <c r="Q207" s="1583"/>
      <c r="R207" s="1603"/>
      <c r="S207" s="1583"/>
      <c r="T207" s="1605" t="s">
        <v>270</v>
      </c>
      <c r="U207" s="1583"/>
      <c r="V207" s="1583"/>
      <c r="W207" s="1583"/>
      <c r="X207" s="1583"/>
      <c r="Y207" s="1583"/>
      <c r="Z207" s="1583"/>
      <c r="AA207" s="1583"/>
      <c r="AB207" s="1603" t="s">
        <v>306</v>
      </c>
      <c r="AC207" s="1583"/>
      <c r="AD207" s="1583"/>
      <c r="AE207" s="1583"/>
      <c r="AF207" s="1583"/>
      <c r="AG207" s="1603" t="s">
        <v>307</v>
      </c>
      <c r="AH207" s="1583"/>
      <c r="AI207" s="1583"/>
      <c r="AJ207" s="317" t="s">
        <v>319</v>
      </c>
      <c r="AK207" s="1604" t="s">
        <v>455</v>
      </c>
      <c r="AL207" s="1583"/>
      <c r="AM207" s="1583"/>
      <c r="AN207" s="1583"/>
      <c r="AO207" s="1583"/>
      <c r="AP207" s="1583"/>
      <c r="AQ207" s="318">
        <v>2815325822</v>
      </c>
      <c r="AR207" s="318">
        <v>1036100000</v>
      </c>
      <c r="AS207" s="1505">
        <v>1779225822</v>
      </c>
      <c r="AT207" s="319">
        <v>0</v>
      </c>
      <c r="AU207" s="318">
        <v>177873333</v>
      </c>
      <c r="AV207" s="318">
        <v>858226667</v>
      </c>
      <c r="AW207" s="318">
        <v>117873333</v>
      </c>
      <c r="AX207" s="318">
        <v>60000000</v>
      </c>
      <c r="AY207" s="318">
        <v>102873333</v>
      </c>
      <c r="AZ207" s="318">
        <v>15000000</v>
      </c>
      <c r="BA207" s="318">
        <v>102873333</v>
      </c>
      <c r="BB207" s="319">
        <v>0</v>
      </c>
      <c r="BC207" s="319">
        <v>0</v>
      </c>
      <c r="BE207" s="1485">
        <f t="shared" si="9"/>
        <v>6.3180372094068765E-2</v>
      </c>
    </row>
    <row r="208" spans="1:57" s="1488" customFormat="1" ht="15" customHeight="1" x14ac:dyDescent="0.25">
      <c r="B208" s="1615" t="s">
        <v>120</v>
      </c>
      <c r="C208" s="1616"/>
      <c r="D208" s="1615" t="s">
        <v>355</v>
      </c>
      <c r="E208" s="1616"/>
      <c r="F208" s="1615" t="s">
        <v>357</v>
      </c>
      <c r="G208" s="1616"/>
      <c r="H208" s="1615" t="s">
        <v>312</v>
      </c>
      <c r="I208" s="1616"/>
      <c r="J208" s="1615" t="s">
        <v>313</v>
      </c>
      <c r="K208" s="1616"/>
      <c r="L208" s="1616"/>
      <c r="M208" s="1615" t="s">
        <v>315</v>
      </c>
      <c r="N208" s="1616"/>
      <c r="O208" s="1616"/>
      <c r="P208" s="1615"/>
      <c r="Q208" s="1616"/>
      <c r="R208" s="1615"/>
      <c r="S208" s="1616"/>
      <c r="T208" s="1617" t="s">
        <v>359</v>
      </c>
      <c r="U208" s="1616"/>
      <c r="V208" s="1616"/>
      <c r="W208" s="1616"/>
      <c r="X208" s="1616"/>
      <c r="Y208" s="1616"/>
      <c r="Z208" s="1616"/>
      <c r="AA208" s="1616"/>
      <c r="AB208" s="1615" t="s">
        <v>306</v>
      </c>
      <c r="AC208" s="1616"/>
      <c r="AD208" s="1616"/>
      <c r="AE208" s="1616"/>
      <c r="AF208" s="1616"/>
      <c r="AG208" s="1615" t="s">
        <v>307</v>
      </c>
      <c r="AH208" s="1616"/>
      <c r="AI208" s="1616"/>
      <c r="AJ208" s="1489" t="s">
        <v>86</v>
      </c>
      <c r="AK208" s="1618" t="s">
        <v>308</v>
      </c>
      <c r="AL208" s="1616"/>
      <c r="AM208" s="1616"/>
      <c r="AN208" s="1616"/>
      <c r="AO208" s="1616"/>
      <c r="AP208" s="1616"/>
      <c r="AQ208" s="1490">
        <v>1018783856</v>
      </c>
      <c r="AR208" s="1490">
        <v>931180120</v>
      </c>
      <c r="AS208" s="1507">
        <v>87603736</v>
      </c>
      <c r="AT208" s="1491">
        <v>0</v>
      </c>
      <c r="AU208" s="1490">
        <v>821608746.63</v>
      </c>
      <c r="AV208" s="1490">
        <v>109571373.37</v>
      </c>
      <c r="AW208" s="1490">
        <v>572619373.63</v>
      </c>
      <c r="AX208" s="1490">
        <v>248989373</v>
      </c>
      <c r="AY208" s="1490">
        <v>335454562</v>
      </c>
      <c r="AZ208" s="1490">
        <v>237164811.63</v>
      </c>
      <c r="BA208" s="1490">
        <v>335454562</v>
      </c>
      <c r="BB208" s="1491">
        <v>0</v>
      </c>
      <c r="BC208" s="1491">
        <v>0</v>
      </c>
      <c r="BE208" s="1492">
        <f t="shared" si="9"/>
        <v>0.80646031225488912</v>
      </c>
    </row>
    <row r="209" spans="1:57" x14ac:dyDescent="0.25">
      <c r="A209" s="1463" t="str">
        <f>+B209&amp;"-"&amp;D209&amp;"-"&amp;F209&amp;"-"&amp;H209&amp;"-"&amp;J209&amp;"-"&amp;M209&amp;"-"&amp;P209&amp;AJ209</f>
        <v>C-2502-1000-1-0-2-110</v>
      </c>
      <c r="B209" s="1608" t="s">
        <v>120</v>
      </c>
      <c r="C209" s="1583"/>
      <c r="D209" s="1608" t="s">
        <v>355</v>
      </c>
      <c r="E209" s="1583"/>
      <c r="F209" s="1608" t="s">
        <v>357</v>
      </c>
      <c r="G209" s="1583"/>
      <c r="H209" s="1608" t="s">
        <v>312</v>
      </c>
      <c r="I209" s="1583"/>
      <c r="J209" s="1608" t="s">
        <v>313</v>
      </c>
      <c r="K209" s="1583"/>
      <c r="L209" s="1583"/>
      <c r="M209" s="1608" t="s">
        <v>315</v>
      </c>
      <c r="N209" s="1583"/>
      <c r="O209" s="1583"/>
      <c r="P209" s="1608" t="s">
        <v>312</v>
      </c>
      <c r="Q209" s="1583"/>
      <c r="R209" s="1608"/>
      <c r="S209" s="1583"/>
      <c r="T209" s="1609" t="s">
        <v>365</v>
      </c>
      <c r="U209" s="1583"/>
      <c r="V209" s="1583"/>
      <c r="W209" s="1583"/>
      <c r="X209" s="1583"/>
      <c r="Y209" s="1583"/>
      <c r="Z209" s="1583"/>
      <c r="AA209" s="1583"/>
      <c r="AB209" s="1608" t="s">
        <v>306</v>
      </c>
      <c r="AC209" s="1583"/>
      <c r="AD209" s="1583"/>
      <c r="AE209" s="1583"/>
      <c r="AF209" s="1583"/>
      <c r="AG209" s="1608" t="s">
        <v>307</v>
      </c>
      <c r="AH209" s="1583"/>
      <c r="AI209" s="1583"/>
      <c r="AJ209" s="320" t="s">
        <v>86</v>
      </c>
      <c r="AK209" s="1610" t="s">
        <v>308</v>
      </c>
      <c r="AL209" s="1583"/>
      <c r="AM209" s="1583"/>
      <c r="AN209" s="1583"/>
      <c r="AO209" s="1583"/>
      <c r="AP209" s="1583"/>
      <c r="AQ209" s="321">
        <v>90000000</v>
      </c>
      <c r="AR209" s="321">
        <v>30000000</v>
      </c>
      <c r="AS209" s="1506">
        <v>60000000</v>
      </c>
      <c r="AT209" s="322">
        <v>0</v>
      </c>
      <c r="AU209" s="321">
        <v>30000000</v>
      </c>
      <c r="AV209" s="322">
        <v>0</v>
      </c>
      <c r="AW209" s="321">
        <v>30000000</v>
      </c>
      <c r="AX209" s="322">
        <v>0</v>
      </c>
      <c r="AY209" s="322">
        <v>0</v>
      </c>
      <c r="AZ209" s="321">
        <v>30000000</v>
      </c>
      <c r="BA209" s="322">
        <v>0</v>
      </c>
      <c r="BB209" s="322">
        <v>0</v>
      </c>
      <c r="BC209" s="322">
        <v>0</v>
      </c>
      <c r="BE209" s="1486">
        <f t="shared" si="9"/>
        <v>0.33333333333333331</v>
      </c>
    </row>
    <row r="210" spans="1:57" x14ac:dyDescent="0.25">
      <c r="A210" s="1463" t="str">
        <f t="shared" ref="A210:A222" si="16">+B210&amp;"-"&amp;D210&amp;"-"&amp;F210&amp;"-"&amp;H210&amp;"-"&amp;J210&amp;"-"&amp;M210&amp;"-"&amp;P210&amp;AJ210</f>
        <v>C-2502-1000-1-0-2-210</v>
      </c>
      <c r="B210" s="1608" t="s">
        <v>120</v>
      </c>
      <c r="C210" s="1583"/>
      <c r="D210" s="1608" t="s">
        <v>355</v>
      </c>
      <c r="E210" s="1583"/>
      <c r="F210" s="1608" t="s">
        <v>357</v>
      </c>
      <c r="G210" s="1583"/>
      <c r="H210" s="1608" t="s">
        <v>312</v>
      </c>
      <c r="I210" s="1583"/>
      <c r="J210" s="1608" t="s">
        <v>313</v>
      </c>
      <c r="K210" s="1583"/>
      <c r="L210" s="1583"/>
      <c r="M210" s="1608" t="s">
        <v>315</v>
      </c>
      <c r="N210" s="1583"/>
      <c r="O210" s="1583"/>
      <c r="P210" s="1608" t="s">
        <v>315</v>
      </c>
      <c r="Q210" s="1583"/>
      <c r="R210" s="1608"/>
      <c r="S210" s="1583"/>
      <c r="T210" s="1609" t="s">
        <v>360</v>
      </c>
      <c r="U210" s="1583"/>
      <c r="V210" s="1583"/>
      <c r="W210" s="1583"/>
      <c r="X210" s="1583"/>
      <c r="Y210" s="1583"/>
      <c r="Z210" s="1583"/>
      <c r="AA210" s="1583"/>
      <c r="AB210" s="1608" t="s">
        <v>306</v>
      </c>
      <c r="AC210" s="1583"/>
      <c r="AD210" s="1583"/>
      <c r="AE210" s="1583"/>
      <c r="AF210" s="1583"/>
      <c r="AG210" s="1608" t="s">
        <v>307</v>
      </c>
      <c r="AH210" s="1583"/>
      <c r="AI210" s="1583"/>
      <c r="AJ210" s="320" t="s">
        <v>86</v>
      </c>
      <c r="AK210" s="1610" t="s">
        <v>308</v>
      </c>
      <c r="AL210" s="1583"/>
      <c r="AM210" s="1583"/>
      <c r="AN210" s="1583"/>
      <c r="AO210" s="1583"/>
      <c r="AP210" s="1583"/>
      <c r="AQ210" s="321">
        <v>105000000</v>
      </c>
      <c r="AR210" s="321">
        <v>105000000</v>
      </c>
      <c r="AS210" s="1506">
        <v>0</v>
      </c>
      <c r="AT210" s="322">
        <v>0</v>
      </c>
      <c r="AU210" s="321">
        <v>105000000</v>
      </c>
      <c r="AV210" s="322">
        <v>0</v>
      </c>
      <c r="AW210" s="321">
        <v>105000000</v>
      </c>
      <c r="AX210" s="322">
        <v>0</v>
      </c>
      <c r="AY210" s="321">
        <v>26906627</v>
      </c>
      <c r="AZ210" s="321">
        <v>78093373</v>
      </c>
      <c r="BA210" s="321">
        <v>26906627</v>
      </c>
      <c r="BB210" s="322">
        <v>0</v>
      </c>
      <c r="BC210" s="322">
        <v>0</v>
      </c>
      <c r="BE210" s="1486">
        <f t="shared" si="9"/>
        <v>1</v>
      </c>
    </row>
    <row r="211" spans="1:57" x14ac:dyDescent="0.25">
      <c r="A211" s="1463" t="str">
        <f t="shared" si="16"/>
        <v>C-2502-1000-1-0-2-310</v>
      </c>
      <c r="B211" s="1608" t="s">
        <v>120</v>
      </c>
      <c r="C211" s="1583"/>
      <c r="D211" s="1608" t="s">
        <v>355</v>
      </c>
      <c r="E211" s="1583"/>
      <c r="F211" s="1608" t="s">
        <v>357</v>
      </c>
      <c r="G211" s="1583"/>
      <c r="H211" s="1608" t="s">
        <v>312</v>
      </c>
      <c r="I211" s="1583"/>
      <c r="J211" s="1608" t="s">
        <v>313</v>
      </c>
      <c r="K211" s="1583"/>
      <c r="L211" s="1583"/>
      <c r="M211" s="1608" t="s">
        <v>315</v>
      </c>
      <c r="N211" s="1583"/>
      <c r="O211" s="1583"/>
      <c r="P211" s="1608" t="s">
        <v>322</v>
      </c>
      <c r="Q211" s="1583"/>
      <c r="R211" s="1608"/>
      <c r="S211" s="1583"/>
      <c r="T211" s="1609" t="s">
        <v>361</v>
      </c>
      <c r="U211" s="1583"/>
      <c r="V211" s="1583"/>
      <c r="W211" s="1583"/>
      <c r="X211" s="1583"/>
      <c r="Y211" s="1583"/>
      <c r="Z211" s="1583"/>
      <c r="AA211" s="1583"/>
      <c r="AB211" s="1608" t="s">
        <v>306</v>
      </c>
      <c r="AC211" s="1583"/>
      <c r="AD211" s="1583"/>
      <c r="AE211" s="1583"/>
      <c r="AF211" s="1583"/>
      <c r="AG211" s="1608" t="s">
        <v>307</v>
      </c>
      <c r="AH211" s="1583"/>
      <c r="AI211" s="1583"/>
      <c r="AJ211" s="320" t="s">
        <v>86</v>
      </c>
      <c r="AK211" s="1610" t="s">
        <v>308</v>
      </c>
      <c r="AL211" s="1583"/>
      <c r="AM211" s="1583"/>
      <c r="AN211" s="1583"/>
      <c r="AO211" s="1583"/>
      <c r="AP211" s="1583"/>
      <c r="AQ211" s="321">
        <v>341600000</v>
      </c>
      <c r="AR211" s="321">
        <v>341600000</v>
      </c>
      <c r="AS211" s="1506">
        <v>0</v>
      </c>
      <c r="AT211" s="322">
        <v>0</v>
      </c>
      <c r="AU211" s="321">
        <v>341600000</v>
      </c>
      <c r="AV211" s="322">
        <v>0</v>
      </c>
      <c r="AW211" s="321">
        <v>165302578</v>
      </c>
      <c r="AX211" s="321">
        <v>176297422</v>
      </c>
      <c r="AY211" s="321">
        <v>145548321</v>
      </c>
      <c r="AZ211" s="321">
        <v>19754257</v>
      </c>
      <c r="BA211" s="321">
        <v>145548321</v>
      </c>
      <c r="BB211" s="322">
        <v>0</v>
      </c>
      <c r="BC211" s="322">
        <v>0</v>
      </c>
      <c r="BE211" s="1486">
        <f t="shared" si="9"/>
        <v>1</v>
      </c>
    </row>
    <row r="212" spans="1:57" x14ac:dyDescent="0.25">
      <c r="A212" s="1463" t="str">
        <f t="shared" si="16"/>
        <v>C-2502-1000-1-0-2-410</v>
      </c>
      <c r="B212" s="1608" t="s">
        <v>120</v>
      </c>
      <c r="C212" s="1583"/>
      <c r="D212" s="1608" t="s">
        <v>355</v>
      </c>
      <c r="E212" s="1583"/>
      <c r="F212" s="1608" t="s">
        <v>357</v>
      </c>
      <c r="G212" s="1583"/>
      <c r="H212" s="1608" t="s">
        <v>312</v>
      </c>
      <c r="I212" s="1583"/>
      <c r="J212" s="1608" t="s">
        <v>313</v>
      </c>
      <c r="K212" s="1583"/>
      <c r="L212" s="1583"/>
      <c r="M212" s="1608" t="s">
        <v>315</v>
      </c>
      <c r="N212" s="1583"/>
      <c r="O212" s="1583"/>
      <c r="P212" s="1608" t="s">
        <v>316</v>
      </c>
      <c r="Q212" s="1583"/>
      <c r="R212" s="1608"/>
      <c r="S212" s="1583"/>
      <c r="T212" s="1609" t="s">
        <v>105</v>
      </c>
      <c r="U212" s="1583"/>
      <c r="V212" s="1583"/>
      <c r="W212" s="1583"/>
      <c r="X212" s="1583"/>
      <c r="Y212" s="1583"/>
      <c r="Z212" s="1583"/>
      <c r="AA212" s="1583"/>
      <c r="AB212" s="1608" t="s">
        <v>306</v>
      </c>
      <c r="AC212" s="1583"/>
      <c r="AD212" s="1583"/>
      <c r="AE212" s="1583"/>
      <c r="AF212" s="1583"/>
      <c r="AG212" s="1608" t="s">
        <v>307</v>
      </c>
      <c r="AH212" s="1583"/>
      <c r="AI212" s="1583"/>
      <c r="AJ212" s="320" t="s">
        <v>86</v>
      </c>
      <c r="AK212" s="1610" t="s">
        <v>308</v>
      </c>
      <c r="AL212" s="1583"/>
      <c r="AM212" s="1583"/>
      <c r="AN212" s="1583"/>
      <c r="AO212" s="1583"/>
      <c r="AP212" s="1583"/>
      <c r="AQ212" s="321">
        <v>294400000</v>
      </c>
      <c r="AR212" s="321">
        <v>294400000</v>
      </c>
      <c r="AS212" s="1506">
        <v>0</v>
      </c>
      <c r="AT212" s="322">
        <v>0</v>
      </c>
      <c r="AU212" s="321">
        <v>204037889</v>
      </c>
      <c r="AV212" s="321">
        <v>90362111</v>
      </c>
      <c r="AW212" s="321">
        <v>191526058</v>
      </c>
      <c r="AX212" s="321">
        <v>12511831</v>
      </c>
      <c r="AY212" s="321">
        <v>162999614</v>
      </c>
      <c r="AZ212" s="321">
        <v>28526444</v>
      </c>
      <c r="BA212" s="321">
        <v>162999614</v>
      </c>
      <c r="BB212" s="322">
        <v>0</v>
      </c>
      <c r="BC212" s="322">
        <v>0</v>
      </c>
      <c r="BE212" s="1486">
        <f t="shared" si="9"/>
        <v>0.69306348165760867</v>
      </c>
    </row>
    <row r="213" spans="1:57" ht="15" customHeight="1" x14ac:dyDescent="0.25">
      <c r="A213" s="1463" t="str">
        <f t="shared" si="16"/>
        <v>C-2502-1000-1-0-2-610</v>
      </c>
      <c r="B213" s="1608" t="s">
        <v>120</v>
      </c>
      <c r="C213" s="1583"/>
      <c r="D213" s="1608" t="s">
        <v>355</v>
      </c>
      <c r="E213" s="1583"/>
      <c r="F213" s="1608" t="s">
        <v>357</v>
      </c>
      <c r="G213" s="1583"/>
      <c r="H213" s="1608" t="s">
        <v>312</v>
      </c>
      <c r="I213" s="1583"/>
      <c r="J213" s="1608" t="s">
        <v>313</v>
      </c>
      <c r="K213" s="1583"/>
      <c r="L213" s="1583"/>
      <c r="M213" s="1608" t="s">
        <v>315</v>
      </c>
      <c r="N213" s="1583"/>
      <c r="O213" s="1583"/>
      <c r="P213" s="1608" t="s">
        <v>325</v>
      </c>
      <c r="Q213" s="1583"/>
      <c r="R213" s="1608"/>
      <c r="S213" s="1583"/>
      <c r="T213" s="1609" t="s">
        <v>362</v>
      </c>
      <c r="U213" s="1583"/>
      <c r="V213" s="1583"/>
      <c r="W213" s="1583"/>
      <c r="X213" s="1583"/>
      <c r="Y213" s="1583"/>
      <c r="Z213" s="1583"/>
      <c r="AA213" s="1583"/>
      <c r="AB213" s="1608" t="s">
        <v>306</v>
      </c>
      <c r="AC213" s="1583"/>
      <c r="AD213" s="1583"/>
      <c r="AE213" s="1583"/>
      <c r="AF213" s="1583"/>
      <c r="AG213" s="1608" t="s">
        <v>307</v>
      </c>
      <c r="AH213" s="1583"/>
      <c r="AI213" s="1583"/>
      <c r="AJ213" s="320" t="s">
        <v>86</v>
      </c>
      <c r="AK213" s="1610" t="s">
        <v>308</v>
      </c>
      <c r="AL213" s="1583"/>
      <c r="AM213" s="1583"/>
      <c r="AN213" s="1583"/>
      <c r="AO213" s="1583"/>
      <c r="AP213" s="1583"/>
      <c r="AQ213" s="321">
        <v>60180120</v>
      </c>
      <c r="AR213" s="321">
        <v>60180120</v>
      </c>
      <c r="AS213" s="1506">
        <v>0</v>
      </c>
      <c r="AT213" s="322">
        <v>0</v>
      </c>
      <c r="AU213" s="321">
        <v>60180120</v>
      </c>
      <c r="AV213" s="322">
        <v>0</v>
      </c>
      <c r="AW213" s="322">
        <v>0</v>
      </c>
      <c r="AX213" s="321">
        <v>60180120</v>
      </c>
      <c r="AY213" s="322">
        <v>0</v>
      </c>
      <c r="AZ213" s="322">
        <v>0</v>
      </c>
      <c r="BA213" s="322">
        <v>0</v>
      </c>
      <c r="BB213" s="322">
        <v>0</v>
      </c>
      <c r="BC213" s="322">
        <v>0</v>
      </c>
      <c r="BE213" s="1486">
        <f t="shared" ref="BE213:BE276" si="17">+AU213/AQ213</f>
        <v>1</v>
      </c>
    </row>
    <row r="214" spans="1:57" ht="15" customHeight="1" x14ac:dyDescent="0.25">
      <c r="A214" s="1463" t="str">
        <f t="shared" si="16"/>
        <v>C-2502-1000-1-0-2-710</v>
      </c>
      <c r="B214" s="1608" t="s">
        <v>120</v>
      </c>
      <c r="C214" s="1583"/>
      <c r="D214" s="1608" t="s">
        <v>355</v>
      </c>
      <c r="E214" s="1583"/>
      <c r="F214" s="1608" t="s">
        <v>357</v>
      </c>
      <c r="G214" s="1583"/>
      <c r="H214" s="1608" t="s">
        <v>312</v>
      </c>
      <c r="I214" s="1583"/>
      <c r="J214" s="1608" t="s">
        <v>313</v>
      </c>
      <c r="K214" s="1583"/>
      <c r="L214" s="1583"/>
      <c r="M214" s="1608" t="s">
        <v>315</v>
      </c>
      <c r="N214" s="1583"/>
      <c r="O214" s="1583"/>
      <c r="P214" s="1608" t="s">
        <v>326</v>
      </c>
      <c r="Q214" s="1583"/>
      <c r="R214" s="1608"/>
      <c r="S214" s="1583"/>
      <c r="T214" s="1609" t="s">
        <v>368</v>
      </c>
      <c r="U214" s="1583"/>
      <c r="V214" s="1583"/>
      <c r="W214" s="1583"/>
      <c r="X214" s="1583"/>
      <c r="Y214" s="1583"/>
      <c r="Z214" s="1583"/>
      <c r="AA214" s="1583"/>
      <c r="AB214" s="1608" t="s">
        <v>306</v>
      </c>
      <c r="AC214" s="1583"/>
      <c r="AD214" s="1583"/>
      <c r="AE214" s="1583"/>
      <c r="AF214" s="1583"/>
      <c r="AG214" s="1608" t="s">
        <v>307</v>
      </c>
      <c r="AH214" s="1583"/>
      <c r="AI214" s="1583"/>
      <c r="AJ214" s="320" t="s">
        <v>86</v>
      </c>
      <c r="AK214" s="1610" t="s">
        <v>308</v>
      </c>
      <c r="AL214" s="1583"/>
      <c r="AM214" s="1583"/>
      <c r="AN214" s="1583"/>
      <c r="AO214" s="1583"/>
      <c r="AP214" s="1583"/>
      <c r="AQ214" s="321">
        <v>27603736</v>
      </c>
      <c r="AR214" s="322">
        <v>0</v>
      </c>
      <c r="AS214" s="1506">
        <v>27603736</v>
      </c>
      <c r="AT214" s="322">
        <v>0</v>
      </c>
      <c r="AU214" s="322">
        <v>0</v>
      </c>
      <c r="AV214" s="322">
        <v>0</v>
      </c>
      <c r="AW214" s="322">
        <v>0</v>
      </c>
      <c r="AX214" s="322">
        <v>0</v>
      </c>
      <c r="AY214" s="322">
        <v>0</v>
      </c>
      <c r="AZ214" s="322">
        <v>0</v>
      </c>
      <c r="BA214" s="322">
        <v>0</v>
      </c>
      <c r="BB214" s="322">
        <v>0</v>
      </c>
      <c r="BC214" s="322">
        <v>0</v>
      </c>
      <c r="BE214" s="1486">
        <f t="shared" si="17"/>
        <v>0</v>
      </c>
    </row>
    <row r="215" spans="1:57" x14ac:dyDescent="0.25">
      <c r="A215" s="1463" t="str">
        <f t="shared" si="16"/>
        <v>C-2502-1000-1-0-2-810</v>
      </c>
      <c r="B215" s="1608" t="s">
        <v>120</v>
      </c>
      <c r="C215" s="1583"/>
      <c r="D215" s="1608" t="s">
        <v>355</v>
      </c>
      <c r="E215" s="1583"/>
      <c r="F215" s="1608" t="s">
        <v>357</v>
      </c>
      <c r="G215" s="1583"/>
      <c r="H215" s="1608" t="s">
        <v>312</v>
      </c>
      <c r="I215" s="1583"/>
      <c r="J215" s="1608" t="s">
        <v>313</v>
      </c>
      <c r="K215" s="1583"/>
      <c r="L215" s="1583"/>
      <c r="M215" s="1608" t="s">
        <v>315</v>
      </c>
      <c r="N215" s="1583"/>
      <c r="O215" s="1583"/>
      <c r="P215" s="1608" t="s">
        <v>327</v>
      </c>
      <c r="Q215" s="1583"/>
      <c r="R215" s="1608"/>
      <c r="S215" s="1583"/>
      <c r="T215" s="1609" t="s">
        <v>686</v>
      </c>
      <c r="U215" s="1583"/>
      <c r="V215" s="1583"/>
      <c r="W215" s="1583"/>
      <c r="X215" s="1583"/>
      <c r="Y215" s="1583"/>
      <c r="Z215" s="1583"/>
      <c r="AA215" s="1583"/>
      <c r="AB215" s="1608" t="s">
        <v>306</v>
      </c>
      <c r="AC215" s="1583"/>
      <c r="AD215" s="1583"/>
      <c r="AE215" s="1583"/>
      <c r="AF215" s="1583"/>
      <c r="AG215" s="1608" t="s">
        <v>307</v>
      </c>
      <c r="AH215" s="1583"/>
      <c r="AI215" s="1583"/>
      <c r="AJ215" s="320" t="s">
        <v>86</v>
      </c>
      <c r="AK215" s="1610" t="s">
        <v>308</v>
      </c>
      <c r="AL215" s="1583"/>
      <c r="AM215" s="1583"/>
      <c r="AN215" s="1583"/>
      <c r="AO215" s="1583"/>
      <c r="AP215" s="1583"/>
      <c r="AQ215" s="321">
        <v>100000000</v>
      </c>
      <c r="AR215" s="321">
        <v>100000000</v>
      </c>
      <c r="AS215" s="1506">
        <v>0</v>
      </c>
      <c r="AT215" s="322">
        <v>0</v>
      </c>
      <c r="AU215" s="321">
        <v>80790737.629999995</v>
      </c>
      <c r="AV215" s="321">
        <v>19209262.370000001</v>
      </c>
      <c r="AW215" s="321">
        <v>80790737.629999995</v>
      </c>
      <c r="AX215" s="322">
        <v>0</v>
      </c>
      <c r="AY215" s="322">
        <v>0</v>
      </c>
      <c r="AZ215" s="321">
        <v>80790737.629999995</v>
      </c>
      <c r="BA215" s="322">
        <v>0</v>
      </c>
      <c r="BB215" s="322">
        <v>0</v>
      </c>
      <c r="BC215" s="322">
        <v>0</v>
      </c>
      <c r="BE215" s="1486">
        <f t="shared" si="17"/>
        <v>0.80790737629999998</v>
      </c>
    </row>
    <row r="216" spans="1:57" ht="15" customHeight="1" x14ac:dyDescent="0.25">
      <c r="A216" s="1463" t="str">
        <f t="shared" si="16"/>
        <v>C-2502-1000-1-0-2-1110</v>
      </c>
      <c r="B216" s="1608" t="s">
        <v>120</v>
      </c>
      <c r="C216" s="1583"/>
      <c r="D216" s="1608" t="s">
        <v>355</v>
      </c>
      <c r="E216" s="1583"/>
      <c r="F216" s="1608" t="s">
        <v>357</v>
      </c>
      <c r="G216" s="1583"/>
      <c r="H216" s="1608" t="s">
        <v>312</v>
      </c>
      <c r="I216" s="1583"/>
      <c r="J216" s="1608" t="s">
        <v>313</v>
      </c>
      <c r="K216" s="1583"/>
      <c r="L216" s="1583"/>
      <c r="M216" s="1608" t="s">
        <v>315</v>
      </c>
      <c r="N216" s="1583"/>
      <c r="O216" s="1583"/>
      <c r="P216" s="1608" t="s">
        <v>101</v>
      </c>
      <c r="Q216" s="1583"/>
      <c r="R216" s="1608"/>
      <c r="S216" s="1583"/>
      <c r="T216" s="1609" t="s">
        <v>363</v>
      </c>
      <c r="U216" s="1583"/>
      <c r="V216" s="1583"/>
      <c r="W216" s="1583"/>
      <c r="X216" s="1583"/>
      <c r="Y216" s="1583"/>
      <c r="Z216" s="1583"/>
      <c r="AA216" s="1583"/>
      <c r="AB216" s="1608" t="s">
        <v>306</v>
      </c>
      <c r="AC216" s="1583"/>
      <c r="AD216" s="1583"/>
      <c r="AE216" s="1583"/>
      <c r="AF216" s="1583"/>
      <c r="AG216" s="1608" t="s">
        <v>307</v>
      </c>
      <c r="AH216" s="1583"/>
      <c r="AI216" s="1583"/>
      <c r="AJ216" s="320" t="s">
        <v>86</v>
      </c>
      <c r="AK216" s="1610" t="s">
        <v>308</v>
      </c>
      <c r="AL216" s="1583"/>
      <c r="AM216" s="1583"/>
      <c r="AN216" s="1583"/>
      <c r="AO216" s="1583"/>
      <c r="AP216" s="1583"/>
      <c r="AQ216" s="322">
        <v>0</v>
      </c>
      <c r="AR216" s="322">
        <v>0</v>
      </c>
      <c r="AS216" s="1506">
        <v>0</v>
      </c>
      <c r="AT216" s="322">
        <v>0</v>
      </c>
      <c r="AU216" s="322">
        <v>0</v>
      </c>
      <c r="AV216" s="322">
        <v>0</v>
      </c>
      <c r="AW216" s="322">
        <v>0</v>
      </c>
      <c r="AX216" s="322">
        <v>0</v>
      </c>
      <c r="AY216" s="322">
        <v>0</v>
      </c>
      <c r="AZ216" s="322">
        <v>0</v>
      </c>
      <c r="BA216" s="322">
        <v>0</v>
      </c>
      <c r="BB216" s="322">
        <v>0</v>
      </c>
      <c r="BC216" s="322">
        <v>0</v>
      </c>
      <c r="BE216" s="1486" t="e">
        <f t="shared" si="17"/>
        <v>#DIV/0!</v>
      </c>
    </row>
    <row r="217" spans="1:57" s="1488" customFormat="1" ht="15" customHeight="1" x14ac:dyDescent="0.25">
      <c r="B217" s="1615" t="s">
        <v>120</v>
      </c>
      <c r="C217" s="1616"/>
      <c r="D217" s="1615" t="s">
        <v>355</v>
      </c>
      <c r="E217" s="1616"/>
      <c r="F217" s="1615" t="s">
        <v>357</v>
      </c>
      <c r="G217" s="1616"/>
      <c r="H217" s="1615" t="s">
        <v>312</v>
      </c>
      <c r="I217" s="1616"/>
      <c r="J217" s="1615" t="s">
        <v>313</v>
      </c>
      <c r="K217" s="1616"/>
      <c r="L217" s="1616"/>
      <c r="M217" s="1615" t="s">
        <v>322</v>
      </c>
      <c r="N217" s="1616"/>
      <c r="O217" s="1616"/>
      <c r="P217" s="1615"/>
      <c r="Q217" s="1616"/>
      <c r="R217" s="1615"/>
      <c r="S217" s="1616"/>
      <c r="T217" s="1617" t="s">
        <v>456</v>
      </c>
      <c r="U217" s="1616"/>
      <c r="V217" s="1616"/>
      <c r="W217" s="1616"/>
      <c r="X217" s="1616"/>
      <c r="Y217" s="1616"/>
      <c r="Z217" s="1616"/>
      <c r="AA217" s="1616"/>
      <c r="AB217" s="1615" t="s">
        <v>306</v>
      </c>
      <c r="AC217" s="1616"/>
      <c r="AD217" s="1616"/>
      <c r="AE217" s="1616"/>
      <c r="AF217" s="1616"/>
      <c r="AG217" s="1615" t="s">
        <v>307</v>
      </c>
      <c r="AH217" s="1616"/>
      <c r="AI217" s="1616"/>
      <c r="AJ217" s="1489" t="s">
        <v>319</v>
      </c>
      <c r="AK217" s="1618" t="s">
        <v>455</v>
      </c>
      <c r="AL217" s="1616"/>
      <c r="AM217" s="1616"/>
      <c r="AN217" s="1616"/>
      <c r="AO217" s="1616"/>
      <c r="AP217" s="1616"/>
      <c r="AQ217" s="1490">
        <v>2815325822</v>
      </c>
      <c r="AR217" s="1490">
        <v>1036100000</v>
      </c>
      <c r="AS217" s="1507">
        <v>1779225822</v>
      </c>
      <c r="AT217" s="1491">
        <v>0</v>
      </c>
      <c r="AU217" s="1490">
        <v>177873333</v>
      </c>
      <c r="AV217" s="1490">
        <v>858226667</v>
      </c>
      <c r="AW217" s="1490">
        <v>117873333</v>
      </c>
      <c r="AX217" s="1490">
        <v>60000000</v>
      </c>
      <c r="AY217" s="1490">
        <v>102873333</v>
      </c>
      <c r="AZ217" s="1490">
        <v>15000000</v>
      </c>
      <c r="BA217" s="1490">
        <v>102873333</v>
      </c>
      <c r="BB217" s="1491">
        <v>0</v>
      </c>
      <c r="BC217" s="1491">
        <v>0</v>
      </c>
      <c r="BE217" s="1492">
        <f t="shared" si="17"/>
        <v>6.3180372094068765E-2</v>
      </c>
    </row>
    <row r="218" spans="1:57" x14ac:dyDescent="0.25">
      <c r="A218" s="1463" t="str">
        <f t="shared" si="16"/>
        <v>C-2502-1000-1-0-3-115</v>
      </c>
      <c r="B218" s="1608" t="s">
        <v>120</v>
      </c>
      <c r="C218" s="1583"/>
      <c r="D218" s="1608" t="s">
        <v>355</v>
      </c>
      <c r="E218" s="1583"/>
      <c r="F218" s="1608" t="s">
        <v>357</v>
      </c>
      <c r="G218" s="1583"/>
      <c r="H218" s="1608" t="s">
        <v>312</v>
      </c>
      <c r="I218" s="1583"/>
      <c r="J218" s="1608" t="s">
        <v>313</v>
      </c>
      <c r="K218" s="1583"/>
      <c r="L218" s="1583"/>
      <c r="M218" s="1608" t="s">
        <v>322</v>
      </c>
      <c r="N218" s="1583"/>
      <c r="O218" s="1583"/>
      <c r="P218" s="1608" t="s">
        <v>312</v>
      </c>
      <c r="Q218" s="1583"/>
      <c r="R218" s="1608"/>
      <c r="S218" s="1583"/>
      <c r="T218" s="1609" t="s">
        <v>365</v>
      </c>
      <c r="U218" s="1583"/>
      <c r="V218" s="1583"/>
      <c r="W218" s="1583"/>
      <c r="X218" s="1583"/>
      <c r="Y218" s="1583"/>
      <c r="Z218" s="1583"/>
      <c r="AA218" s="1583"/>
      <c r="AB218" s="1608" t="s">
        <v>306</v>
      </c>
      <c r="AC218" s="1583"/>
      <c r="AD218" s="1583"/>
      <c r="AE218" s="1583"/>
      <c r="AF218" s="1583"/>
      <c r="AG218" s="1608" t="s">
        <v>307</v>
      </c>
      <c r="AH218" s="1583"/>
      <c r="AI218" s="1583"/>
      <c r="AJ218" s="320" t="s">
        <v>319</v>
      </c>
      <c r="AK218" s="1610" t="s">
        <v>455</v>
      </c>
      <c r="AL218" s="1583"/>
      <c r="AM218" s="1583"/>
      <c r="AN218" s="1583"/>
      <c r="AO218" s="1583"/>
      <c r="AP218" s="1583"/>
      <c r="AQ218" s="321">
        <v>1217200000</v>
      </c>
      <c r="AR218" s="321">
        <v>626800000</v>
      </c>
      <c r="AS218" s="1506">
        <v>590400000</v>
      </c>
      <c r="AT218" s="322">
        <v>0</v>
      </c>
      <c r="AU218" s="321">
        <v>177873333</v>
      </c>
      <c r="AV218" s="321">
        <v>448926667</v>
      </c>
      <c r="AW218" s="321">
        <v>117873333</v>
      </c>
      <c r="AX218" s="321">
        <v>60000000</v>
      </c>
      <c r="AY218" s="321">
        <v>102873333</v>
      </c>
      <c r="AZ218" s="321">
        <v>15000000</v>
      </c>
      <c r="BA218" s="321">
        <v>102873333</v>
      </c>
      <c r="BB218" s="322">
        <v>0</v>
      </c>
      <c r="BC218" s="322">
        <v>0</v>
      </c>
      <c r="BE218" s="1486">
        <f t="shared" si="17"/>
        <v>0.14613320161025303</v>
      </c>
    </row>
    <row r="219" spans="1:57" x14ac:dyDescent="0.25">
      <c r="A219" s="1463" t="str">
        <f t="shared" si="16"/>
        <v>C-2502-1000-1-0-3-215</v>
      </c>
      <c r="B219" s="1608" t="s">
        <v>120</v>
      </c>
      <c r="C219" s="1583"/>
      <c r="D219" s="1608" t="s">
        <v>355</v>
      </c>
      <c r="E219" s="1583"/>
      <c r="F219" s="1608" t="s">
        <v>357</v>
      </c>
      <c r="G219" s="1583"/>
      <c r="H219" s="1608" t="s">
        <v>312</v>
      </c>
      <c r="I219" s="1583"/>
      <c r="J219" s="1608" t="s">
        <v>313</v>
      </c>
      <c r="K219" s="1583"/>
      <c r="L219" s="1583"/>
      <c r="M219" s="1608" t="s">
        <v>322</v>
      </c>
      <c r="N219" s="1583"/>
      <c r="O219" s="1583"/>
      <c r="P219" s="1608" t="s">
        <v>315</v>
      </c>
      <c r="Q219" s="1583"/>
      <c r="R219" s="1608"/>
      <c r="S219" s="1583"/>
      <c r="T219" s="1609" t="s">
        <v>360</v>
      </c>
      <c r="U219" s="1583"/>
      <c r="V219" s="1583"/>
      <c r="W219" s="1583"/>
      <c r="X219" s="1583"/>
      <c r="Y219" s="1583"/>
      <c r="Z219" s="1583"/>
      <c r="AA219" s="1583"/>
      <c r="AB219" s="1608" t="s">
        <v>306</v>
      </c>
      <c r="AC219" s="1583"/>
      <c r="AD219" s="1583"/>
      <c r="AE219" s="1583"/>
      <c r="AF219" s="1583"/>
      <c r="AG219" s="1608" t="s">
        <v>307</v>
      </c>
      <c r="AH219" s="1583"/>
      <c r="AI219" s="1583"/>
      <c r="AJ219" s="320" t="s">
        <v>319</v>
      </c>
      <c r="AK219" s="1610" t="s">
        <v>455</v>
      </c>
      <c r="AL219" s="1583"/>
      <c r="AM219" s="1583"/>
      <c r="AN219" s="1583"/>
      <c r="AO219" s="1583"/>
      <c r="AP219" s="1583"/>
      <c r="AQ219" s="321">
        <v>228000000</v>
      </c>
      <c r="AR219" s="321">
        <v>228000000</v>
      </c>
      <c r="AS219" s="1506">
        <v>0</v>
      </c>
      <c r="AT219" s="322">
        <v>0</v>
      </c>
      <c r="AU219" s="322">
        <v>0</v>
      </c>
      <c r="AV219" s="321">
        <v>228000000</v>
      </c>
      <c r="AW219" s="322">
        <v>0</v>
      </c>
      <c r="AX219" s="322">
        <v>0</v>
      </c>
      <c r="AY219" s="322">
        <v>0</v>
      </c>
      <c r="AZ219" s="322">
        <v>0</v>
      </c>
      <c r="BA219" s="322">
        <v>0</v>
      </c>
      <c r="BB219" s="322">
        <v>0</v>
      </c>
      <c r="BC219" s="322">
        <v>0</v>
      </c>
      <c r="BE219" s="1486">
        <f t="shared" si="17"/>
        <v>0</v>
      </c>
    </row>
    <row r="220" spans="1:57" x14ac:dyDescent="0.25">
      <c r="A220" s="1463" t="str">
        <f t="shared" si="16"/>
        <v>C-2502-1000-1-0-3-315</v>
      </c>
      <c r="B220" s="1608" t="s">
        <v>120</v>
      </c>
      <c r="C220" s="1583"/>
      <c r="D220" s="1608" t="s">
        <v>355</v>
      </c>
      <c r="E220" s="1583"/>
      <c r="F220" s="1608" t="s">
        <v>357</v>
      </c>
      <c r="G220" s="1583"/>
      <c r="H220" s="1608" t="s">
        <v>312</v>
      </c>
      <c r="I220" s="1583"/>
      <c r="J220" s="1608" t="s">
        <v>313</v>
      </c>
      <c r="K220" s="1583"/>
      <c r="L220" s="1583"/>
      <c r="M220" s="1608" t="s">
        <v>322</v>
      </c>
      <c r="N220" s="1583"/>
      <c r="O220" s="1583"/>
      <c r="P220" s="1608" t="s">
        <v>322</v>
      </c>
      <c r="Q220" s="1583"/>
      <c r="R220" s="1608"/>
      <c r="S220" s="1583"/>
      <c r="T220" s="1609" t="s">
        <v>361</v>
      </c>
      <c r="U220" s="1583"/>
      <c r="V220" s="1583"/>
      <c r="W220" s="1583"/>
      <c r="X220" s="1583"/>
      <c r="Y220" s="1583"/>
      <c r="Z220" s="1583"/>
      <c r="AA220" s="1583"/>
      <c r="AB220" s="1608" t="s">
        <v>306</v>
      </c>
      <c r="AC220" s="1583"/>
      <c r="AD220" s="1583"/>
      <c r="AE220" s="1583"/>
      <c r="AF220" s="1583"/>
      <c r="AG220" s="1608" t="s">
        <v>307</v>
      </c>
      <c r="AH220" s="1583"/>
      <c r="AI220" s="1583"/>
      <c r="AJ220" s="320" t="s">
        <v>319</v>
      </c>
      <c r="AK220" s="1610" t="s">
        <v>455</v>
      </c>
      <c r="AL220" s="1583"/>
      <c r="AM220" s="1583"/>
      <c r="AN220" s="1583"/>
      <c r="AO220" s="1583"/>
      <c r="AP220" s="1583"/>
      <c r="AQ220" s="321">
        <v>164000000</v>
      </c>
      <c r="AR220" s="321">
        <v>164000000</v>
      </c>
      <c r="AS220" s="1506">
        <v>0</v>
      </c>
      <c r="AT220" s="322">
        <v>0</v>
      </c>
      <c r="AU220" s="322">
        <v>0</v>
      </c>
      <c r="AV220" s="321">
        <v>164000000</v>
      </c>
      <c r="AW220" s="322">
        <v>0</v>
      </c>
      <c r="AX220" s="322">
        <v>0</v>
      </c>
      <c r="AY220" s="322">
        <v>0</v>
      </c>
      <c r="AZ220" s="322">
        <v>0</v>
      </c>
      <c r="BA220" s="322">
        <v>0</v>
      </c>
      <c r="BB220" s="322">
        <v>0</v>
      </c>
      <c r="BC220" s="322">
        <v>0</v>
      </c>
      <c r="BE220" s="1486">
        <f t="shared" si="17"/>
        <v>0</v>
      </c>
    </row>
    <row r="221" spans="1:57" x14ac:dyDescent="0.25">
      <c r="A221" s="1463" t="str">
        <f t="shared" si="16"/>
        <v>C-2502-1000-1-0-3-415</v>
      </c>
      <c r="B221" s="1608" t="s">
        <v>120</v>
      </c>
      <c r="C221" s="1583"/>
      <c r="D221" s="1608" t="s">
        <v>355</v>
      </c>
      <c r="E221" s="1583"/>
      <c r="F221" s="1608" t="s">
        <v>357</v>
      </c>
      <c r="G221" s="1583"/>
      <c r="H221" s="1608" t="s">
        <v>312</v>
      </c>
      <c r="I221" s="1583"/>
      <c r="J221" s="1608" t="s">
        <v>313</v>
      </c>
      <c r="K221" s="1583"/>
      <c r="L221" s="1583"/>
      <c r="M221" s="1608" t="s">
        <v>322</v>
      </c>
      <c r="N221" s="1583"/>
      <c r="O221" s="1583"/>
      <c r="P221" s="1608" t="s">
        <v>316</v>
      </c>
      <c r="Q221" s="1583"/>
      <c r="R221" s="1608"/>
      <c r="S221" s="1583"/>
      <c r="T221" s="1609" t="s">
        <v>105</v>
      </c>
      <c r="U221" s="1583"/>
      <c r="V221" s="1583"/>
      <c r="W221" s="1583"/>
      <c r="X221" s="1583"/>
      <c r="Y221" s="1583"/>
      <c r="Z221" s="1583"/>
      <c r="AA221" s="1583"/>
      <c r="AB221" s="1608" t="s">
        <v>306</v>
      </c>
      <c r="AC221" s="1583"/>
      <c r="AD221" s="1583"/>
      <c r="AE221" s="1583"/>
      <c r="AF221" s="1583"/>
      <c r="AG221" s="1608" t="s">
        <v>307</v>
      </c>
      <c r="AH221" s="1583"/>
      <c r="AI221" s="1583"/>
      <c r="AJ221" s="320" t="s">
        <v>319</v>
      </c>
      <c r="AK221" s="1610" t="s">
        <v>455</v>
      </c>
      <c r="AL221" s="1583"/>
      <c r="AM221" s="1583"/>
      <c r="AN221" s="1583"/>
      <c r="AO221" s="1583"/>
      <c r="AP221" s="1583"/>
      <c r="AQ221" s="321">
        <v>361540000</v>
      </c>
      <c r="AR221" s="321">
        <v>17300000</v>
      </c>
      <c r="AS221" s="1506">
        <v>344240000</v>
      </c>
      <c r="AT221" s="322">
        <v>0</v>
      </c>
      <c r="AU221" s="322">
        <v>0</v>
      </c>
      <c r="AV221" s="321">
        <v>17300000</v>
      </c>
      <c r="AW221" s="322">
        <v>0</v>
      </c>
      <c r="AX221" s="322">
        <v>0</v>
      </c>
      <c r="AY221" s="322">
        <v>0</v>
      </c>
      <c r="AZ221" s="322">
        <v>0</v>
      </c>
      <c r="BA221" s="322">
        <v>0</v>
      </c>
      <c r="BB221" s="322">
        <v>0</v>
      </c>
      <c r="BC221" s="322">
        <v>0</v>
      </c>
      <c r="BE221" s="1486">
        <f t="shared" si="17"/>
        <v>0</v>
      </c>
    </row>
    <row r="222" spans="1:57" x14ac:dyDescent="0.25">
      <c r="A222" s="1463" t="str">
        <f t="shared" si="16"/>
        <v>C-2502-1000-1-0-3-1115</v>
      </c>
      <c r="B222" s="1608" t="s">
        <v>120</v>
      </c>
      <c r="C222" s="1583"/>
      <c r="D222" s="1608" t="s">
        <v>355</v>
      </c>
      <c r="E222" s="1583"/>
      <c r="F222" s="1608" t="s">
        <v>357</v>
      </c>
      <c r="G222" s="1583"/>
      <c r="H222" s="1608" t="s">
        <v>312</v>
      </c>
      <c r="I222" s="1583"/>
      <c r="J222" s="1608" t="s">
        <v>313</v>
      </c>
      <c r="K222" s="1583"/>
      <c r="L222" s="1583"/>
      <c r="M222" s="1608" t="s">
        <v>322</v>
      </c>
      <c r="N222" s="1583"/>
      <c r="O222" s="1583"/>
      <c r="P222" s="1608" t="s">
        <v>101</v>
      </c>
      <c r="Q222" s="1583"/>
      <c r="R222" s="1608"/>
      <c r="S222" s="1583"/>
      <c r="T222" s="1609" t="s">
        <v>363</v>
      </c>
      <c r="U222" s="1583"/>
      <c r="V222" s="1583"/>
      <c r="W222" s="1583"/>
      <c r="X222" s="1583"/>
      <c r="Y222" s="1583"/>
      <c r="Z222" s="1583"/>
      <c r="AA222" s="1583"/>
      <c r="AB222" s="1608" t="s">
        <v>306</v>
      </c>
      <c r="AC222" s="1583"/>
      <c r="AD222" s="1583"/>
      <c r="AE222" s="1583"/>
      <c r="AF222" s="1583"/>
      <c r="AG222" s="1608" t="s">
        <v>307</v>
      </c>
      <c r="AH222" s="1583"/>
      <c r="AI222" s="1583"/>
      <c r="AJ222" s="320" t="s">
        <v>319</v>
      </c>
      <c r="AK222" s="1610" t="s">
        <v>455</v>
      </c>
      <c r="AL222" s="1583"/>
      <c r="AM222" s="1583"/>
      <c r="AN222" s="1583"/>
      <c r="AO222" s="1583"/>
      <c r="AP222" s="1583"/>
      <c r="AQ222" s="321">
        <v>844585822</v>
      </c>
      <c r="AR222" s="322">
        <v>0</v>
      </c>
      <c r="AS222" s="1506">
        <v>844585822</v>
      </c>
      <c r="AT222" s="322">
        <v>0</v>
      </c>
      <c r="AU222" s="322">
        <v>0</v>
      </c>
      <c r="AV222" s="322">
        <v>0</v>
      </c>
      <c r="AW222" s="322">
        <v>0</v>
      </c>
      <c r="AX222" s="322">
        <v>0</v>
      </c>
      <c r="AY222" s="322">
        <v>0</v>
      </c>
      <c r="AZ222" s="322">
        <v>0</v>
      </c>
      <c r="BA222" s="322">
        <v>0</v>
      </c>
      <c r="BB222" s="322">
        <v>0</v>
      </c>
      <c r="BC222" s="322">
        <v>0</v>
      </c>
      <c r="BE222" s="1486">
        <f t="shared" si="17"/>
        <v>0</v>
      </c>
    </row>
    <row r="223" spans="1:57" x14ac:dyDescent="0.25">
      <c r="B223" s="1608" t="s">
        <v>120</v>
      </c>
      <c r="C223" s="1583"/>
      <c r="D223" s="1608" t="s">
        <v>355</v>
      </c>
      <c r="E223" s="1583"/>
      <c r="F223" s="1608" t="s">
        <v>357</v>
      </c>
      <c r="G223" s="1583"/>
      <c r="H223" s="1608" t="s">
        <v>315</v>
      </c>
      <c r="I223" s="1583"/>
      <c r="J223" s="1608"/>
      <c r="K223" s="1583"/>
      <c r="L223" s="1583"/>
      <c r="M223" s="1608"/>
      <c r="N223" s="1583"/>
      <c r="O223" s="1583"/>
      <c r="P223" s="1608"/>
      <c r="Q223" s="1583"/>
      <c r="R223" s="1608"/>
      <c r="S223" s="1583"/>
      <c r="T223" s="1609" t="s">
        <v>351</v>
      </c>
      <c r="U223" s="1583"/>
      <c r="V223" s="1583"/>
      <c r="W223" s="1583"/>
      <c r="X223" s="1583"/>
      <c r="Y223" s="1583"/>
      <c r="Z223" s="1583"/>
      <c r="AA223" s="1583"/>
      <c r="AB223" s="1608" t="s">
        <v>306</v>
      </c>
      <c r="AC223" s="1583"/>
      <c r="AD223" s="1583"/>
      <c r="AE223" s="1583"/>
      <c r="AF223" s="1583"/>
      <c r="AG223" s="1608" t="s">
        <v>307</v>
      </c>
      <c r="AH223" s="1583"/>
      <c r="AI223" s="1583"/>
      <c r="AJ223" s="320" t="s">
        <v>86</v>
      </c>
      <c r="AK223" s="1610" t="s">
        <v>308</v>
      </c>
      <c r="AL223" s="1583"/>
      <c r="AM223" s="1583"/>
      <c r="AN223" s="1583"/>
      <c r="AO223" s="1583"/>
      <c r="AP223" s="1583"/>
      <c r="AQ223" s="321">
        <v>1523259460</v>
      </c>
      <c r="AR223" s="321">
        <v>1523259460</v>
      </c>
      <c r="AS223" s="1506">
        <v>0</v>
      </c>
      <c r="AT223" s="322">
        <v>0</v>
      </c>
      <c r="AU223" s="321">
        <v>1442919191</v>
      </c>
      <c r="AV223" s="321">
        <v>80340269</v>
      </c>
      <c r="AW223" s="321">
        <v>981380908</v>
      </c>
      <c r="AX223" s="321">
        <v>461538283</v>
      </c>
      <c r="AY223" s="321">
        <v>752253810</v>
      </c>
      <c r="AZ223" s="321">
        <v>229127098</v>
      </c>
      <c r="BA223" s="321">
        <v>752253810</v>
      </c>
      <c r="BB223" s="322">
        <v>0</v>
      </c>
      <c r="BC223" s="321">
        <v>183673</v>
      </c>
      <c r="BE223" s="1486">
        <f t="shared" si="17"/>
        <v>0.94725765957166619</v>
      </c>
    </row>
    <row r="224" spans="1:57" s="1493" customFormat="1" ht="15" customHeight="1" x14ac:dyDescent="0.25">
      <c r="B224" s="1611" t="s">
        <v>120</v>
      </c>
      <c r="C224" s="1612"/>
      <c r="D224" s="1611" t="s">
        <v>355</v>
      </c>
      <c r="E224" s="1612"/>
      <c r="F224" s="1611" t="s">
        <v>357</v>
      </c>
      <c r="G224" s="1612"/>
      <c r="H224" s="1611" t="s">
        <v>315</v>
      </c>
      <c r="I224" s="1612"/>
      <c r="J224" s="1611" t="s">
        <v>313</v>
      </c>
      <c r="K224" s="1612"/>
      <c r="L224" s="1612"/>
      <c r="M224" s="1611"/>
      <c r="N224" s="1612"/>
      <c r="O224" s="1612"/>
      <c r="P224" s="1611"/>
      <c r="Q224" s="1612"/>
      <c r="R224" s="1611"/>
      <c r="S224" s="1612"/>
      <c r="T224" s="1613" t="s">
        <v>351</v>
      </c>
      <c r="U224" s="1612"/>
      <c r="V224" s="1612"/>
      <c r="W224" s="1612"/>
      <c r="X224" s="1612"/>
      <c r="Y224" s="1612"/>
      <c r="Z224" s="1612"/>
      <c r="AA224" s="1612"/>
      <c r="AB224" s="1611" t="s">
        <v>306</v>
      </c>
      <c r="AC224" s="1612"/>
      <c r="AD224" s="1612"/>
      <c r="AE224" s="1612"/>
      <c r="AF224" s="1612"/>
      <c r="AG224" s="1611" t="s">
        <v>307</v>
      </c>
      <c r="AH224" s="1612"/>
      <c r="AI224" s="1612"/>
      <c r="AJ224" s="1494" t="s">
        <v>86</v>
      </c>
      <c r="AK224" s="1614" t="s">
        <v>308</v>
      </c>
      <c r="AL224" s="1612"/>
      <c r="AM224" s="1612"/>
      <c r="AN224" s="1612"/>
      <c r="AO224" s="1612"/>
      <c r="AP224" s="1612"/>
      <c r="AQ224" s="1495">
        <v>1523259460</v>
      </c>
      <c r="AR224" s="1495">
        <v>1523259460</v>
      </c>
      <c r="AS224" s="1508">
        <v>0</v>
      </c>
      <c r="AT224" s="1496">
        <v>0</v>
      </c>
      <c r="AU224" s="1495">
        <v>1442919191</v>
      </c>
      <c r="AV224" s="1495">
        <v>80340269</v>
      </c>
      <c r="AW224" s="1495">
        <v>981380908</v>
      </c>
      <c r="AX224" s="1495">
        <v>461538283</v>
      </c>
      <c r="AY224" s="1495">
        <v>752253810</v>
      </c>
      <c r="AZ224" s="1495">
        <v>229127098</v>
      </c>
      <c r="BA224" s="1495">
        <v>752253810</v>
      </c>
      <c r="BB224" s="1496">
        <v>0</v>
      </c>
      <c r="BC224" s="1495">
        <v>183673</v>
      </c>
      <c r="BE224" s="1497">
        <f t="shared" si="17"/>
        <v>0.94725765957166619</v>
      </c>
    </row>
    <row r="225" spans="1:57" ht="15" customHeight="1" x14ac:dyDescent="0.25">
      <c r="B225" s="1603" t="s">
        <v>120</v>
      </c>
      <c r="C225" s="1583"/>
      <c r="D225" s="1603" t="s">
        <v>355</v>
      </c>
      <c r="E225" s="1583"/>
      <c r="F225" s="1603" t="s">
        <v>357</v>
      </c>
      <c r="G225" s="1583"/>
      <c r="H225" s="1603" t="s">
        <v>315</v>
      </c>
      <c r="I225" s="1583"/>
      <c r="J225" s="1603" t="s">
        <v>313</v>
      </c>
      <c r="K225" s="1583"/>
      <c r="L225" s="1583"/>
      <c r="M225" s="1603" t="s">
        <v>312</v>
      </c>
      <c r="N225" s="1583"/>
      <c r="O225" s="1583"/>
      <c r="P225" s="1603"/>
      <c r="Q225" s="1583"/>
      <c r="R225" s="1603"/>
      <c r="S225" s="1583"/>
      <c r="T225" s="1605" t="s">
        <v>364</v>
      </c>
      <c r="U225" s="1583"/>
      <c r="V225" s="1583"/>
      <c r="W225" s="1583"/>
      <c r="X225" s="1583"/>
      <c r="Y225" s="1583"/>
      <c r="Z225" s="1583"/>
      <c r="AA225" s="1583"/>
      <c r="AB225" s="1603" t="s">
        <v>306</v>
      </c>
      <c r="AC225" s="1583"/>
      <c r="AD225" s="1583"/>
      <c r="AE225" s="1583"/>
      <c r="AF225" s="1583"/>
      <c r="AG225" s="1603" t="s">
        <v>307</v>
      </c>
      <c r="AH225" s="1583"/>
      <c r="AI225" s="1583"/>
      <c r="AJ225" s="317" t="s">
        <v>86</v>
      </c>
      <c r="AK225" s="1604" t="s">
        <v>308</v>
      </c>
      <c r="AL225" s="1583"/>
      <c r="AM225" s="1583"/>
      <c r="AN225" s="1583"/>
      <c r="AO225" s="1583"/>
      <c r="AP225" s="1583"/>
      <c r="AQ225" s="318">
        <v>298000000</v>
      </c>
      <c r="AR225" s="318">
        <v>298000000</v>
      </c>
      <c r="AS225" s="1505">
        <v>0</v>
      </c>
      <c r="AT225" s="319">
        <v>0</v>
      </c>
      <c r="AU225" s="318">
        <v>280390030</v>
      </c>
      <c r="AV225" s="318">
        <v>17609970</v>
      </c>
      <c r="AW225" s="318">
        <v>156111296</v>
      </c>
      <c r="AX225" s="318">
        <v>124278734</v>
      </c>
      <c r="AY225" s="318">
        <v>117458122</v>
      </c>
      <c r="AZ225" s="318">
        <v>38653174</v>
      </c>
      <c r="BA225" s="318">
        <v>117458122</v>
      </c>
      <c r="BB225" s="319">
        <v>0</v>
      </c>
      <c r="BC225" s="318">
        <v>183673</v>
      </c>
      <c r="BE225" s="1485">
        <f t="shared" si="17"/>
        <v>0.94090614093959735</v>
      </c>
    </row>
    <row r="226" spans="1:57" x14ac:dyDescent="0.25">
      <c r="A226" s="1463" t="str">
        <f t="shared" ref="A226:A236" si="18">+B226&amp;"-"&amp;D226&amp;"-"&amp;F226&amp;"-"&amp;H226&amp;"-"&amp;J226&amp;"-"&amp;M226&amp;"-"&amp;P226&amp;AJ226</f>
        <v>C-2502-1000-2-0-1-110</v>
      </c>
      <c r="B226" s="1608" t="s">
        <v>120</v>
      </c>
      <c r="C226" s="1583"/>
      <c r="D226" s="1608" t="s">
        <v>355</v>
      </c>
      <c r="E226" s="1583"/>
      <c r="F226" s="1608" t="s">
        <v>357</v>
      </c>
      <c r="G226" s="1583"/>
      <c r="H226" s="1608" t="s">
        <v>315</v>
      </c>
      <c r="I226" s="1583"/>
      <c r="J226" s="1608" t="s">
        <v>313</v>
      </c>
      <c r="K226" s="1583"/>
      <c r="L226" s="1583"/>
      <c r="M226" s="1608" t="s">
        <v>312</v>
      </c>
      <c r="N226" s="1583"/>
      <c r="O226" s="1583"/>
      <c r="P226" s="1608" t="s">
        <v>312</v>
      </c>
      <c r="Q226" s="1583"/>
      <c r="R226" s="1608"/>
      <c r="S226" s="1583"/>
      <c r="T226" s="1609" t="s">
        <v>365</v>
      </c>
      <c r="U226" s="1583"/>
      <c r="V226" s="1583"/>
      <c r="W226" s="1583"/>
      <c r="X226" s="1583"/>
      <c r="Y226" s="1583"/>
      <c r="Z226" s="1583"/>
      <c r="AA226" s="1583"/>
      <c r="AB226" s="1608" t="s">
        <v>306</v>
      </c>
      <c r="AC226" s="1583"/>
      <c r="AD226" s="1583"/>
      <c r="AE226" s="1583"/>
      <c r="AF226" s="1583"/>
      <c r="AG226" s="1608" t="s">
        <v>307</v>
      </c>
      <c r="AH226" s="1583"/>
      <c r="AI226" s="1583"/>
      <c r="AJ226" s="320" t="s">
        <v>86</v>
      </c>
      <c r="AK226" s="1610" t="s">
        <v>308</v>
      </c>
      <c r="AL226" s="1583"/>
      <c r="AM226" s="1583"/>
      <c r="AN226" s="1583"/>
      <c r="AO226" s="1583"/>
      <c r="AP226" s="1583"/>
      <c r="AQ226" s="321">
        <v>93000000</v>
      </c>
      <c r="AR226" s="321">
        <v>93000000</v>
      </c>
      <c r="AS226" s="1506">
        <v>0</v>
      </c>
      <c r="AT226" s="322">
        <v>0</v>
      </c>
      <c r="AU226" s="321">
        <v>78000000</v>
      </c>
      <c r="AV226" s="321">
        <v>15000000</v>
      </c>
      <c r="AW226" s="321">
        <v>78000000</v>
      </c>
      <c r="AX226" s="322">
        <v>0</v>
      </c>
      <c r="AY226" s="321">
        <v>54500000</v>
      </c>
      <c r="AZ226" s="321">
        <v>23500000</v>
      </c>
      <c r="BA226" s="321">
        <v>54500000</v>
      </c>
      <c r="BB226" s="322">
        <v>0</v>
      </c>
      <c r="BC226" s="322">
        <v>0</v>
      </c>
      <c r="BE226" s="1486">
        <f t="shared" si="17"/>
        <v>0.83870967741935487</v>
      </c>
    </row>
    <row r="227" spans="1:57" x14ac:dyDescent="0.25">
      <c r="A227" s="1463" t="str">
        <f t="shared" si="18"/>
        <v>C-2502-1000-2-0-1-210</v>
      </c>
      <c r="B227" s="1608" t="s">
        <v>120</v>
      </c>
      <c r="C227" s="1583"/>
      <c r="D227" s="1608" t="s">
        <v>355</v>
      </c>
      <c r="E227" s="1583"/>
      <c r="F227" s="1608" t="s">
        <v>357</v>
      </c>
      <c r="G227" s="1583"/>
      <c r="H227" s="1608" t="s">
        <v>315</v>
      </c>
      <c r="I227" s="1583"/>
      <c r="J227" s="1608" t="s">
        <v>313</v>
      </c>
      <c r="K227" s="1583"/>
      <c r="L227" s="1583"/>
      <c r="M227" s="1608" t="s">
        <v>312</v>
      </c>
      <c r="N227" s="1583"/>
      <c r="O227" s="1583"/>
      <c r="P227" s="1608" t="s">
        <v>315</v>
      </c>
      <c r="Q227" s="1583"/>
      <c r="R227" s="1608"/>
      <c r="S227" s="1583"/>
      <c r="T227" s="1609" t="s">
        <v>360</v>
      </c>
      <c r="U227" s="1583"/>
      <c r="V227" s="1583"/>
      <c r="W227" s="1583"/>
      <c r="X227" s="1583"/>
      <c r="Y227" s="1583"/>
      <c r="Z227" s="1583"/>
      <c r="AA227" s="1583"/>
      <c r="AB227" s="1608" t="s">
        <v>306</v>
      </c>
      <c r="AC227" s="1583"/>
      <c r="AD227" s="1583"/>
      <c r="AE227" s="1583"/>
      <c r="AF227" s="1583"/>
      <c r="AG227" s="1608" t="s">
        <v>307</v>
      </c>
      <c r="AH227" s="1583"/>
      <c r="AI227" s="1583"/>
      <c r="AJ227" s="320" t="s">
        <v>86</v>
      </c>
      <c r="AK227" s="1610" t="s">
        <v>308</v>
      </c>
      <c r="AL227" s="1583"/>
      <c r="AM227" s="1583"/>
      <c r="AN227" s="1583"/>
      <c r="AO227" s="1583"/>
      <c r="AP227" s="1583"/>
      <c r="AQ227" s="321">
        <v>175000000</v>
      </c>
      <c r="AR227" s="321">
        <v>175000000</v>
      </c>
      <c r="AS227" s="1506">
        <v>0</v>
      </c>
      <c r="AT227" s="322">
        <v>0</v>
      </c>
      <c r="AU227" s="321">
        <v>175000000</v>
      </c>
      <c r="AV227" s="322">
        <v>0</v>
      </c>
      <c r="AW227" s="321">
        <v>51558707</v>
      </c>
      <c r="AX227" s="321">
        <v>123441293</v>
      </c>
      <c r="AY227" s="321">
        <v>36405533</v>
      </c>
      <c r="AZ227" s="321">
        <v>15153174</v>
      </c>
      <c r="BA227" s="321">
        <v>36405533</v>
      </c>
      <c r="BB227" s="322">
        <v>0</v>
      </c>
      <c r="BC227" s="322">
        <v>0</v>
      </c>
      <c r="BE227" s="1486">
        <f t="shared" si="17"/>
        <v>1</v>
      </c>
    </row>
    <row r="228" spans="1:57" ht="15" customHeight="1" x14ac:dyDescent="0.25">
      <c r="A228" s="1463" t="str">
        <f t="shared" si="18"/>
        <v>C-2502-1000-2-0-1-310</v>
      </c>
      <c r="B228" s="1608" t="s">
        <v>120</v>
      </c>
      <c r="C228" s="1583"/>
      <c r="D228" s="1608" t="s">
        <v>355</v>
      </c>
      <c r="E228" s="1583"/>
      <c r="F228" s="1608" t="s">
        <v>357</v>
      </c>
      <c r="G228" s="1583"/>
      <c r="H228" s="1608" t="s">
        <v>315</v>
      </c>
      <c r="I228" s="1583"/>
      <c r="J228" s="1608" t="s">
        <v>313</v>
      </c>
      <c r="K228" s="1583"/>
      <c r="L228" s="1583"/>
      <c r="M228" s="1608" t="s">
        <v>312</v>
      </c>
      <c r="N228" s="1583"/>
      <c r="O228" s="1583"/>
      <c r="P228" s="1608" t="s">
        <v>322</v>
      </c>
      <c r="Q228" s="1583"/>
      <c r="R228" s="1608"/>
      <c r="S228" s="1583"/>
      <c r="T228" s="1609" t="s">
        <v>361</v>
      </c>
      <c r="U228" s="1583"/>
      <c r="V228" s="1583"/>
      <c r="W228" s="1583"/>
      <c r="X228" s="1583"/>
      <c r="Y228" s="1583"/>
      <c r="Z228" s="1583"/>
      <c r="AA228" s="1583"/>
      <c r="AB228" s="1608" t="s">
        <v>306</v>
      </c>
      <c r="AC228" s="1583"/>
      <c r="AD228" s="1583"/>
      <c r="AE228" s="1583"/>
      <c r="AF228" s="1583"/>
      <c r="AG228" s="1608" t="s">
        <v>307</v>
      </c>
      <c r="AH228" s="1583"/>
      <c r="AI228" s="1583"/>
      <c r="AJ228" s="320" t="s">
        <v>86</v>
      </c>
      <c r="AK228" s="1610" t="s">
        <v>308</v>
      </c>
      <c r="AL228" s="1583"/>
      <c r="AM228" s="1583"/>
      <c r="AN228" s="1583"/>
      <c r="AO228" s="1583"/>
      <c r="AP228" s="1583"/>
      <c r="AQ228" s="321">
        <v>5000000</v>
      </c>
      <c r="AR228" s="321">
        <v>5000000</v>
      </c>
      <c r="AS228" s="1506">
        <v>0</v>
      </c>
      <c r="AT228" s="322">
        <v>0</v>
      </c>
      <c r="AU228" s="321">
        <v>5000000</v>
      </c>
      <c r="AV228" s="322">
        <v>0</v>
      </c>
      <c r="AW228" s="321">
        <v>4162559</v>
      </c>
      <c r="AX228" s="321">
        <v>837441</v>
      </c>
      <c r="AY228" s="321">
        <v>4162559</v>
      </c>
      <c r="AZ228" s="322">
        <v>0</v>
      </c>
      <c r="BA228" s="321">
        <v>4162559</v>
      </c>
      <c r="BB228" s="322">
        <v>0</v>
      </c>
      <c r="BC228" s="321">
        <v>183673</v>
      </c>
      <c r="BE228" s="1486">
        <f t="shared" si="17"/>
        <v>1</v>
      </c>
    </row>
    <row r="229" spans="1:57" x14ac:dyDescent="0.25">
      <c r="A229" s="1463" t="str">
        <f t="shared" si="18"/>
        <v>C-2502-1000-2-0-1-410</v>
      </c>
      <c r="B229" s="1608" t="s">
        <v>120</v>
      </c>
      <c r="C229" s="1583"/>
      <c r="D229" s="1608" t="s">
        <v>355</v>
      </c>
      <c r="E229" s="1583"/>
      <c r="F229" s="1608" t="s">
        <v>357</v>
      </c>
      <c r="G229" s="1583"/>
      <c r="H229" s="1608" t="s">
        <v>315</v>
      </c>
      <c r="I229" s="1583"/>
      <c r="J229" s="1608" t="s">
        <v>313</v>
      </c>
      <c r="K229" s="1583"/>
      <c r="L229" s="1583"/>
      <c r="M229" s="1608" t="s">
        <v>312</v>
      </c>
      <c r="N229" s="1583"/>
      <c r="O229" s="1583"/>
      <c r="P229" s="1608" t="s">
        <v>316</v>
      </c>
      <c r="Q229" s="1583"/>
      <c r="R229" s="1608"/>
      <c r="S229" s="1583"/>
      <c r="T229" s="1609" t="s">
        <v>105</v>
      </c>
      <c r="U229" s="1583"/>
      <c r="V229" s="1583"/>
      <c r="W229" s="1583"/>
      <c r="X229" s="1583"/>
      <c r="Y229" s="1583"/>
      <c r="Z229" s="1583"/>
      <c r="AA229" s="1583"/>
      <c r="AB229" s="1608" t="s">
        <v>306</v>
      </c>
      <c r="AC229" s="1583"/>
      <c r="AD229" s="1583"/>
      <c r="AE229" s="1583"/>
      <c r="AF229" s="1583"/>
      <c r="AG229" s="1608" t="s">
        <v>307</v>
      </c>
      <c r="AH229" s="1583"/>
      <c r="AI229" s="1583"/>
      <c r="AJ229" s="320" t="s">
        <v>86</v>
      </c>
      <c r="AK229" s="1610" t="s">
        <v>308</v>
      </c>
      <c r="AL229" s="1583"/>
      <c r="AM229" s="1583"/>
      <c r="AN229" s="1583"/>
      <c r="AO229" s="1583"/>
      <c r="AP229" s="1583"/>
      <c r="AQ229" s="321">
        <v>25000000</v>
      </c>
      <c r="AR229" s="321">
        <v>25000000</v>
      </c>
      <c r="AS229" s="1506">
        <v>0</v>
      </c>
      <c r="AT229" s="322">
        <v>0</v>
      </c>
      <c r="AU229" s="321">
        <v>22390030</v>
      </c>
      <c r="AV229" s="321">
        <v>2609970</v>
      </c>
      <c r="AW229" s="321">
        <v>22390030</v>
      </c>
      <c r="AX229" s="322">
        <v>0</v>
      </c>
      <c r="AY229" s="321">
        <v>22390030</v>
      </c>
      <c r="AZ229" s="322">
        <v>0</v>
      </c>
      <c r="BA229" s="321">
        <v>22390030</v>
      </c>
      <c r="BB229" s="322">
        <v>0</v>
      </c>
      <c r="BC229" s="322">
        <v>0</v>
      </c>
      <c r="BE229" s="1486">
        <f t="shared" si="17"/>
        <v>0.89560119999999999</v>
      </c>
    </row>
    <row r="230" spans="1:57" ht="15" customHeight="1" x14ac:dyDescent="0.25">
      <c r="A230" s="1463" t="str">
        <f t="shared" si="18"/>
        <v>C-2502-1000-2-0-2-10</v>
      </c>
      <c r="B230" s="1603" t="s">
        <v>120</v>
      </c>
      <c r="C230" s="1583"/>
      <c r="D230" s="1603" t="s">
        <v>355</v>
      </c>
      <c r="E230" s="1583"/>
      <c r="F230" s="1603" t="s">
        <v>357</v>
      </c>
      <c r="G230" s="1583"/>
      <c r="H230" s="1603" t="s">
        <v>315</v>
      </c>
      <c r="I230" s="1583"/>
      <c r="J230" s="1603" t="s">
        <v>313</v>
      </c>
      <c r="K230" s="1583"/>
      <c r="L230" s="1583"/>
      <c r="M230" s="1603" t="s">
        <v>315</v>
      </c>
      <c r="N230" s="1583"/>
      <c r="O230" s="1583"/>
      <c r="P230" s="1603"/>
      <c r="Q230" s="1583"/>
      <c r="R230" s="1603"/>
      <c r="S230" s="1583"/>
      <c r="T230" s="1605" t="s">
        <v>359</v>
      </c>
      <c r="U230" s="1583"/>
      <c r="V230" s="1583"/>
      <c r="W230" s="1583"/>
      <c r="X230" s="1583"/>
      <c r="Y230" s="1583"/>
      <c r="Z230" s="1583"/>
      <c r="AA230" s="1583"/>
      <c r="AB230" s="1603" t="s">
        <v>306</v>
      </c>
      <c r="AC230" s="1583"/>
      <c r="AD230" s="1583"/>
      <c r="AE230" s="1583"/>
      <c r="AF230" s="1583"/>
      <c r="AG230" s="1603" t="s">
        <v>307</v>
      </c>
      <c r="AH230" s="1583"/>
      <c r="AI230" s="1583"/>
      <c r="AJ230" s="317" t="s">
        <v>86</v>
      </c>
      <c r="AK230" s="1604" t="s">
        <v>308</v>
      </c>
      <c r="AL230" s="1583"/>
      <c r="AM230" s="1583"/>
      <c r="AN230" s="1583"/>
      <c r="AO230" s="1583"/>
      <c r="AP230" s="1583"/>
      <c r="AQ230" s="318">
        <v>1225259460</v>
      </c>
      <c r="AR230" s="318">
        <v>1225259460</v>
      </c>
      <c r="AS230" s="1505">
        <v>0</v>
      </c>
      <c r="AT230" s="319">
        <v>0</v>
      </c>
      <c r="AU230" s="318">
        <v>1162529161</v>
      </c>
      <c r="AV230" s="318">
        <v>62730299</v>
      </c>
      <c r="AW230" s="318">
        <v>825269612</v>
      </c>
      <c r="AX230" s="318">
        <v>337259549</v>
      </c>
      <c r="AY230" s="318">
        <v>634795688</v>
      </c>
      <c r="AZ230" s="318">
        <v>190473924</v>
      </c>
      <c r="BA230" s="318">
        <v>634795688</v>
      </c>
      <c r="BB230" s="319">
        <v>0</v>
      </c>
      <c r="BC230" s="319">
        <v>0</v>
      </c>
      <c r="BE230" s="1485">
        <f t="shared" si="17"/>
        <v>0.94880243650597895</v>
      </c>
    </row>
    <row r="231" spans="1:57" x14ac:dyDescent="0.25">
      <c r="A231" s="1463" t="str">
        <f t="shared" si="18"/>
        <v>C-2502-1000-2-0-2-110</v>
      </c>
      <c r="B231" s="1608" t="s">
        <v>120</v>
      </c>
      <c r="C231" s="1583"/>
      <c r="D231" s="1608" t="s">
        <v>355</v>
      </c>
      <c r="E231" s="1583"/>
      <c r="F231" s="1608" t="s">
        <v>357</v>
      </c>
      <c r="G231" s="1583"/>
      <c r="H231" s="1608" t="s">
        <v>315</v>
      </c>
      <c r="I231" s="1583"/>
      <c r="J231" s="1608" t="s">
        <v>313</v>
      </c>
      <c r="K231" s="1583"/>
      <c r="L231" s="1583"/>
      <c r="M231" s="1608" t="s">
        <v>315</v>
      </c>
      <c r="N231" s="1583"/>
      <c r="O231" s="1583"/>
      <c r="P231" s="1608" t="s">
        <v>312</v>
      </c>
      <c r="Q231" s="1583"/>
      <c r="R231" s="1608"/>
      <c r="S231" s="1583"/>
      <c r="T231" s="1609" t="s">
        <v>365</v>
      </c>
      <c r="U231" s="1583"/>
      <c r="V231" s="1583"/>
      <c r="W231" s="1583"/>
      <c r="X231" s="1583"/>
      <c r="Y231" s="1583"/>
      <c r="Z231" s="1583"/>
      <c r="AA231" s="1583"/>
      <c r="AB231" s="1608" t="s">
        <v>306</v>
      </c>
      <c r="AC231" s="1583"/>
      <c r="AD231" s="1583"/>
      <c r="AE231" s="1583"/>
      <c r="AF231" s="1583"/>
      <c r="AG231" s="1608" t="s">
        <v>307</v>
      </c>
      <c r="AH231" s="1583"/>
      <c r="AI231" s="1583"/>
      <c r="AJ231" s="320" t="s">
        <v>86</v>
      </c>
      <c r="AK231" s="1610" t="s">
        <v>308</v>
      </c>
      <c r="AL231" s="1583"/>
      <c r="AM231" s="1583"/>
      <c r="AN231" s="1583"/>
      <c r="AO231" s="1583"/>
      <c r="AP231" s="1583"/>
      <c r="AQ231" s="321">
        <v>135340000</v>
      </c>
      <c r="AR231" s="321">
        <v>135340000</v>
      </c>
      <c r="AS231" s="1506">
        <v>0</v>
      </c>
      <c r="AT231" s="322">
        <v>0</v>
      </c>
      <c r="AU231" s="321">
        <v>135340000</v>
      </c>
      <c r="AV231" s="322">
        <v>0</v>
      </c>
      <c r="AW231" s="321">
        <v>135340000</v>
      </c>
      <c r="AX231" s="322">
        <v>0</v>
      </c>
      <c r="AY231" s="321">
        <v>117640000</v>
      </c>
      <c r="AZ231" s="321">
        <v>17700000</v>
      </c>
      <c r="BA231" s="321">
        <v>117640000</v>
      </c>
      <c r="BB231" s="322">
        <v>0</v>
      </c>
      <c r="BC231" s="322">
        <v>0</v>
      </c>
      <c r="BE231" s="1486">
        <f t="shared" si="17"/>
        <v>1</v>
      </c>
    </row>
    <row r="232" spans="1:57" x14ac:dyDescent="0.25">
      <c r="A232" s="1463" t="str">
        <f t="shared" si="18"/>
        <v>C-2502-1000-2-0-2-210</v>
      </c>
      <c r="B232" s="1608" t="s">
        <v>120</v>
      </c>
      <c r="C232" s="1583"/>
      <c r="D232" s="1608" t="s">
        <v>355</v>
      </c>
      <c r="E232" s="1583"/>
      <c r="F232" s="1608" t="s">
        <v>357</v>
      </c>
      <c r="G232" s="1583"/>
      <c r="H232" s="1608" t="s">
        <v>315</v>
      </c>
      <c r="I232" s="1583"/>
      <c r="J232" s="1608" t="s">
        <v>313</v>
      </c>
      <c r="K232" s="1583"/>
      <c r="L232" s="1583"/>
      <c r="M232" s="1608" t="s">
        <v>315</v>
      </c>
      <c r="N232" s="1583"/>
      <c r="O232" s="1583"/>
      <c r="P232" s="1608" t="s">
        <v>315</v>
      </c>
      <c r="Q232" s="1583"/>
      <c r="R232" s="1608"/>
      <c r="S232" s="1583"/>
      <c r="T232" s="1609" t="s">
        <v>360</v>
      </c>
      <c r="U232" s="1583"/>
      <c r="V232" s="1583"/>
      <c r="W232" s="1583"/>
      <c r="X232" s="1583"/>
      <c r="Y232" s="1583"/>
      <c r="Z232" s="1583"/>
      <c r="AA232" s="1583"/>
      <c r="AB232" s="1608" t="s">
        <v>306</v>
      </c>
      <c r="AC232" s="1583"/>
      <c r="AD232" s="1583"/>
      <c r="AE232" s="1583"/>
      <c r="AF232" s="1583"/>
      <c r="AG232" s="1608" t="s">
        <v>307</v>
      </c>
      <c r="AH232" s="1583"/>
      <c r="AI232" s="1583"/>
      <c r="AJ232" s="320" t="s">
        <v>86</v>
      </c>
      <c r="AK232" s="1610" t="s">
        <v>308</v>
      </c>
      <c r="AL232" s="1583"/>
      <c r="AM232" s="1583"/>
      <c r="AN232" s="1583"/>
      <c r="AO232" s="1583"/>
      <c r="AP232" s="1583"/>
      <c r="AQ232" s="321">
        <v>633400000</v>
      </c>
      <c r="AR232" s="321">
        <v>633400000</v>
      </c>
      <c r="AS232" s="1506">
        <v>0</v>
      </c>
      <c r="AT232" s="322">
        <v>0</v>
      </c>
      <c r="AU232" s="321">
        <v>633400000</v>
      </c>
      <c r="AV232" s="322">
        <v>0</v>
      </c>
      <c r="AW232" s="321">
        <v>366777971</v>
      </c>
      <c r="AX232" s="321">
        <v>266622029</v>
      </c>
      <c r="AY232" s="321">
        <v>236859405</v>
      </c>
      <c r="AZ232" s="321">
        <v>129918566</v>
      </c>
      <c r="BA232" s="321">
        <v>236859405</v>
      </c>
      <c r="BB232" s="322">
        <v>0</v>
      </c>
      <c r="BC232" s="322">
        <v>0</v>
      </c>
      <c r="BE232" s="1486">
        <f t="shared" si="17"/>
        <v>1</v>
      </c>
    </row>
    <row r="233" spans="1:57" x14ac:dyDescent="0.25">
      <c r="A233" s="1463" t="str">
        <f t="shared" si="18"/>
        <v>C-2502-1000-2-0-2-310</v>
      </c>
      <c r="B233" s="1608" t="s">
        <v>120</v>
      </c>
      <c r="C233" s="1583"/>
      <c r="D233" s="1608" t="s">
        <v>355</v>
      </c>
      <c r="E233" s="1583"/>
      <c r="F233" s="1608" t="s">
        <v>357</v>
      </c>
      <c r="G233" s="1583"/>
      <c r="H233" s="1608" t="s">
        <v>315</v>
      </c>
      <c r="I233" s="1583"/>
      <c r="J233" s="1608" t="s">
        <v>313</v>
      </c>
      <c r="K233" s="1583"/>
      <c r="L233" s="1583"/>
      <c r="M233" s="1608" t="s">
        <v>315</v>
      </c>
      <c r="N233" s="1583"/>
      <c r="O233" s="1583"/>
      <c r="P233" s="1608" t="s">
        <v>322</v>
      </c>
      <c r="Q233" s="1583"/>
      <c r="R233" s="1608"/>
      <c r="S233" s="1583"/>
      <c r="T233" s="1609" t="s">
        <v>361</v>
      </c>
      <c r="U233" s="1583"/>
      <c r="V233" s="1583"/>
      <c r="W233" s="1583"/>
      <c r="X233" s="1583"/>
      <c r="Y233" s="1583"/>
      <c r="Z233" s="1583"/>
      <c r="AA233" s="1583"/>
      <c r="AB233" s="1608" t="s">
        <v>306</v>
      </c>
      <c r="AC233" s="1583"/>
      <c r="AD233" s="1583"/>
      <c r="AE233" s="1583"/>
      <c r="AF233" s="1583"/>
      <c r="AG233" s="1608" t="s">
        <v>307</v>
      </c>
      <c r="AH233" s="1583"/>
      <c r="AI233" s="1583"/>
      <c r="AJ233" s="320" t="s">
        <v>86</v>
      </c>
      <c r="AK233" s="1610" t="s">
        <v>308</v>
      </c>
      <c r="AL233" s="1583"/>
      <c r="AM233" s="1583"/>
      <c r="AN233" s="1583"/>
      <c r="AO233" s="1583"/>
      <c r="AP233" s="1583"/>
      <c r="AQ233" s="321">
        <v>160000000</v>
      </c>
      <c r="AR233" s="321">
        <v>160000000</v>
      </c>
      <c r="AS233" s="1506">
        <v>0</v>
      </c>
      <c r="AT233" s="322">
        <v>0</v>
      </c>
      <c r="AU233" s="321">
        <v>150000000</v>
      </c>
      <c r="AV233" s="321">
        <v>10000000</v>
      </c>
      <c r="AW233" s="321">
        <v>149975927</v>
      </c>
      <c r="AX233" s="321">
        <v>24073</v>
      </c>
      <c r="AY233" s="321">
        <v>119998782</v>
      </c>
      <c r="AZ233" s="321">
        <v>29977145</v>
      </c>
      <c r="BA233" s="321">
        <v>119998782</v>
      </c>
      <c r="BB233" s="322">
        <v>0</v>
      </c>
      <c r="BC233" s="322">
        <v>0</v>
      </c>
      <c r="BE233" s="1486">
        <f t="shared" si="17"/>
        <v>0.9375</v>
      </c>
    </row>
    <row r="234" spans="1:57" x14ac:dyDescent="0.25">
      <c r="A234" s="1463" t="str">
        <f t="shared" si="18"/>
        <v>C-2502-1000-2-0-2-410</v>
      </c>
      <c r="B234" s="1608" t="s">
        <v>120</v>
      </c>
      <c r="C234" s="1583"/>
      <c r="D234" s="1608" t="s">
        <v>355</v>
      </c>
      <c r="E234" s="1583"/>
      <c r="F234" s="1608" t="s">
        <v>357</v>
      </c>
      <c r="G234" s="1583"/>
      <c r="H234" s="1608" t="s">
        <v>315</v>
      </c>
      <c r="I234" s="1583"/>
      <c r="J234" s="1608" t="s">
        <v>313</v>
      </c>
      <c r="K234" s="1583"/>
      <c r="L234" s="1583"/>
      <c r="M234" s="1608" t="s">
        <v>315</v>
      </c>
      <c r="N234" s="1583"/>
      <c r="O234" s="1583"/>
      <c r="P234" s="1608" t="s">
        <v>316</v>
      </c>
      <c r="Q234" s="1583"/>
      <c r="R234" s="1608"/>
      <c r="S234" s="1583"/>
      <c r="T234" s="1609" t="s">
        <v>105</v>
      </c>
      <c r="U234" s="1583"/>
      <c r="V234" s="1583"/>
      <c r="W234" s="1583"/>
      <c r="X234" s="1583"/>
      <c r="Y234" s="1583"/>
      <c r="Z234" s="1583"/>
      <c r="AA234" s="1583"/>
      <c r="AB234" s="1608" t="s">
        <v>306</v>
      </c>
      <c r="AC234" s="1583"/>
      <c r="AD234" s="1583"/>
      <c r="AE234" s="1583"/>
      <c r="AF234" s="1583"/>
      <c r="AG234" s="1608" t="s">
        <v>307</v>
      </c>
      <c r="AH234" s="1583"/>
      <c r="AI234" s="1583"/>
      <c r="AJ234" s="320" t="s">
        <v>86</v>
      </c>
      <c r="AK234" s="1610" t="s">
        <v>308</v>
      </c>
      <c r="AL234" s="1583"/>
      <c r="AM234" s="1583"/>
      <c r="AN234" s="1583"/>
      <c r="AO234" s="1583"/>
      <c r="AP234" s="1583"/>
      <c r="AQ234" s="321">
        <v>176660000</v>
      </c>
      <c r="AR234" s="321">
        <v>176660000</v>
      </c>
      <c r="AS234" s="1506">
        <v>0</v>
      </c>
      <c r="AT234" s="322">
        <v>0</v>
      </c>
      <c r="AU234" s="321">
        <v>146195151</v>
      </c>
      <c r="AV234" s="321">
        <v>30464849</v>
      </c>
      <c r="AW234" s="321">
        <v>145581704</v>
      </c>
      <c r="AX234" s="321">
        <v>613447</v>
      </c>
      <c r="AY234" s="321">
        <v>132703491</v>
      </c>
      <c r="AZ234" s="321">
        <v>12878213</v>
      </c>
      <c r="BA234" s="321">
        <v>132703491</v>
      </c>
      <c r="BB234" s="322">
        <v>0</v>
      </c>
      <c r="BC234" s="322">
        <v>0</v>
      </c>
      <c r="BE234" s="1486">
        <f t="shared" si="17"/>
        <v>0.82755095097928222</v>
      </c>
    </row>
    <row r="235" spans="1:57" ht="15" customHeight="1" x14ac:dyDescent="0.25">
      <c r="A235" s="1463" t="str">
        <f t="shared" si="18"/>
        <v>C-2502-1000-2-0-2-610</v>
      </c>
      <c r="B235" s="1608" t="s">
        <v>120</v>
      </c>
      <c r="C235" s="1583"/>
      <c r="D235" s="1608" t="s">
        <v>355</v>
      </c>
      <c r="E235" s="1583"/>
      <c r="F235" s="1608" t="s">
        <v>357</v>
      </c>
      <c r="G235" s="1583"/>
      <c r="H235" s="1608" t="s">
        <v>315</v>
      </c>
      <c r="I235" s="1583"/>
      <c r="J235" s="1608" t="s">
        <v>313</v>
      </c>
      <c r="K235" s="1583"/>
      <c r="L235" s="1583"/>
      <c r="M235" s="1608" t="s">
        <v>315</v>
      </c>
      <c r="N235" s="1583"/>
      <c r="O235" s="1583"/>
      <c r="P235" s="1608" t="s">
        <v>325</v>
      </c>
      <c r="Q235" s="1583"/>
      <c r="R235" s="1608"/>
      <c r="S235" s="1583"/>
      <c r="T235" s="1609" t="s">
        <v>362</v>
      </c>
      <c r="U235" s="1583"/>
      <c r="V235" s="1583"/>
      <c r="W235" s="1583"/>
      <c r="X235" s="1583"/>
      <c r="Y235" s="1583"/>
      <c r="Z235" s="1583"/>
      <c r="AA235" s="1583"/>
      <c r="AB235" s="1608" t="s">
        <v>306</v>
      </c>
      <c r="AC235" s="1583"/>
      <c r="AD235" s="1583"/>
      <c r="AE235" s="1583"/>
      <c r="AF235" s="1583"/>
      <c r="AG235" s="1608" t="s">
        <v>307</v>
      </c>
      <c r="AH235" s="1583"/>
      <c r="AI235" s="1583"/>
      <c r="AJ235" s="320" t="s">
        <v>86</v>
      </c>
      <c r="AK235" s="1610" t="s">
        <v>308</v>
      </c>
      <c r="AL235" s="1583"/>
      <c r="AM235" s="1583"/>
      <c r="AN235" s="1583"/>
      <c r="AO235" s="1583"/>
      <c r="AP235" s="1583"/>
      <c r="AQ235" s="321">
        <v>70000000</v>
      </c>
      <c r="AR235" s="321">
        <v>70000000</v>
      </c>
      <c r="AS235" s="1506">
        <v>0</v>
      </c>
      <c r="AT235" s="322">
        <v>0</v>
      </c>
      <c r="AU235" s="321">
        <v>70000000</v>
      </c>
      <c r="AV235" s="322">
        <v>0</v>
      </c>
      <c r="AW235" s="322">
        <v>0</v>
      </c>
      <c r="AX235" s="321">
        <v>70000000</v>
      </c>
      <c r="AY235" s="322">
        <v>0</v>
      </c>
      <c r="AZ235" s="322">
        <v>0</v>
      </c>
      <c r="BA235" s="322">
        <v>0</v>
      </c>
      <c r="BB235" s="322">
        <v>0</v>
      </c>
      <c r="BC235" s="322">
        <v>0</v>
      </c>
      <c r="BE235" s="1486">
        <f t="shared" si="17"/>
        <v>1</v>
      </c>
    </row>
    <row r="236" spans="1:57" ht="15" customHeight="1" x14ac:dyDescent="0.25">
      <c r="A236" s="1463" t="str">
        <f t="shared" si="18"/>
        <v>C-2502-1000-2-0-2-1110</v>
      </c>
      <c r="B236" s="1608" t="s">
        <v>120</v>
      </c>
      <c r="C236" s="1583"/>
      <c r="D236" s="1608" t="s">
        <v>355</v>
      </c>
      <c r="E236" s="1583"/>
      <c r="F236" s="1608" t="s">
        <v>357</v>
      </c>
      <c r="G236" s="1583"/>
      <c r="H236" s="1608" t="s">
        <v>315</v>
      </c>
      <c r="I236" s="1583"/>
      <c r="J236" s="1608" t="s">
        <v>313</v>
      </c>
      <c r="K236" s="1583"/>
      <c r="L236" s="1583"/>
      <c r="M236" s="1608" t="s">
        <v>315</v>
      </c>
      <c r="N236" s="1583"/>
      <c r="O236" s="1583"/>
      <c r="P236" s="1608" t="s">
        <v>101</v>
      </c>
      <c r="Q236" s="1583"/>
      <c r="R236" s="1608"/>
      <c r="S236" s="1583"/>
      <c r="T236" s="1609" t="s">
        <v>363</v>
      </c>
      <c r="U236" s="1583"/>
      <c r="V236" s="1583"/>
      <c r="W236" s="1583"/>
      <c r="X236" s="1583"/>
      <c r="Y236" s="1583"/>
      <c r="Z236" s="1583"/>
      <c r="AA236" s="1583"/>
      <c r="AB236" s="1608" t="s">
        <v>306</v>
      </c>
      <c r="AC236" s="1583"/>
      <c r="AD236" s="1583"/>
      <c r="AE236" s="1583"/>
      <c r="AF236" s="1583"/>
      <c r="AG236" s="1608" t="s">
        <v>307</v>
      </c>
      <c r="AH236" s="1583"/>
      <c r="AI236" s="1583"/>
      <c r="AJ236" s="320" t="s">
        <v>86</v>
      </c>
      <c r="AK236" s="1610" t="s">
        <v>308</v>
      </c>
      <c r="AL236" s="1583"/>
      <c r="AM236" s="1583"/>
      <c r="AN236" s="1583"/>
      <c r="AO236" s="1583"/>
      <c r="AP236" s="1583"/>
      <c r="AQ236" s="321">
        <v>49859460</v>
      </c>
      <c r="AR236" s="321">
        <v>49859460</v>
      </c>
      <c r="AS236" s="1506">
        <v>0</v>
      </c>
      <c r="AT236" s="322">
        <v>0</v>
      </c>
      <c r="AU236" s="321">
        <v>27594010</v>
      </c>
      <c r="AV236" s="321">
        <v>22265450</v>
      </c>
      <c r="AW236" s="321">
        <v>27594010</v>
      </c>
      <c r="AX236" s="322">
        <v>0</v>
      </c>
      <c r="AY236" s="321">
        <v>27594010</v>
      </c>
      <c r="AZ236" s="322">
        <v>0</v>
      </c>
      <c r="BA236" s="321">
        <v>27594010</v>
      </c>
      <c r="BB236" s="322">
        <v>0</v>
      </c>
      <c r="BC236" s="322">
        <v>0</v>
      </c>
      <c r="BE236" s="1486">
        <f t="shared" si="17"/>
        <v>0.55343579733916093</v>
      </c>
    </row>
    <row r="237" spans="1:57" s="1493" customFormat="1" ht="15" customHeight="1" x14ac:dyDescent="0.25">
      <c r="B237" s="1611" t="s">
        <v>120</v>
      </c>
      <c r="C237" s="1612"/>
      <c r="D237" s="1611" t="s">
        <v>355</v>
      </c>
      <c r="E237" s="1612"/>
      <c r="F237" s="1611" t="s">
        <v>357</v>
      </c>
      <c r="G237" s="1612"/>
      <c r="H237" s="1611" t="s">
        <v>322</v>
      </c>
      <c r="I237" s="1612"/>
      <c r="J237" s="1611"/>
      <c r="K237" s="1612"/>
      <c r="L237" s="1612"/>
      <c r="M237" s="1611"/>
      <c r="N237" s="1612"/>
      <c r="O237" s="1612"/>
      <c r="P237" s="1611"/>
      <c r="Q237" s="1612"/>
      <c r="R237" s="1611"/>
      <c r="S237" s="1612"/>
      <c r="T237" s="1613" t="s">
        <v>353</v>
      </c>
      <c r="U237" s="1612"/>
      <c r="V237" s="1612"/>
      <c r="W237" s="1612"/>
      <c r="X237" s="1612"/>
      <c r="Y237" s="1612"/>
      <c r="Z237" s="1612"/>
      <c r="AA237" s="1612"/>
      <c r="AB237" s="1611" t="s">
        <v>306</v>
      </c>
      <c r="AC237" s="1612"/>
      <c r="AD237" s="1612"/>
      <c r="AE237" s="1612"/>
      <c r="AF237" s="1612"/>
      <c r="AG237" s="1611" t="s">
        <v>307</v>
      </c>
      <c r="AH237" s="1612"/>
      <c r="AI237" s="1612"/>
      <c r="AJ237" s="1494" t="s">
        <v>86</v>
      </c>
      <c r="AK237" s="1614" t="s">
        <v>308</v>
      </c>
      <c r="AL237" s="1612"/>
      <c r="AM237" s="1612"/>
      <c r="AN237" s="1612"/>
      <c r="AO237" s="1612"/>
      <c r="AP237" s="1612"/>
      <c r="AQ237" s="1495">
        <v>2350501149</v>
      </c>
      <c r="AR237" s="1495">
        <v>2350501149</v>
      </c>
      <c r="AS237" s="1508">
        <v>0</v>
      </c>
      <c r="AT237" s="1496">
        <v>0</v>
      </c>
      <c r="AU237" s="1495">
        <v>2219259680.8800001</v>
      </c>
      <c r="AV237" s="1495">
        <v>131241468.12</v>
      </c>
      <c r="AW237" s="1495">
        <v>1697414642</v>
      </c>
      <c r="AX237" s="1495">
        <v>521845038.88</v>
      </c>
      <c r="AY237" s="1495">
        <v>1306448315</v>
      </c>
      <c r="AZ237" s="1495">
        <v>390966327</v>
      </c>
      <c r="BA237" s="1495">
        <v>1306448315</v>
      </c>
      <c r="BB237" s="1496">
        <v>0</v>
      </c>
      <c r="BC237" s="1495">
        <v>900000</v>
      </c>
      <c r="BE237" s="1497">
        <f t="shared" si="17"/>
        <v>0.94416447395661329</v>
      </c>
    </row>
    <row r="238" spans="1:57" ht="15" customHeight="1" x14ac:dyDescent="0.25">
      <c r="B238" s="1603" t="s">
        <v>120</v>
      </c>
      <c r="C238" s="1583"/>
      <c r="D238" s="1603" t="s">
        <v>355</v>
      </c>
      <c r="E238" s="1583"/>
      <c r="F238" s="1603" t="s">
        <v>357</v>
      </c>
      <c r="G238" s="1583"/>
      <c r="H238" s="1603" t="s">
        <v>322</v>
      </c>
      <c r="I238" s="1583"/>
      <c r="J238" s="1603" t="s">
        <v>313</v>
      </c>
      <c r="K238" s="1583"/>
      <c r="L238" s="1583"/>
      <c r="M238" s="1603"/>
      <c r="N238" s="1583"/>
      <c r="O238" s="1583"/>
      <c r="P238" s="1603"/>
      <c r="Q238" s="1583"/>
      <c r="R238" s="1603"/>
      <c r="S238" s="1583"/>
      <c r="T238" s="1605" t="s">
        <v>353</v>
      </c>
      <c r="U238" s="1583"/>
      <c r="V238" s="1583"/>
      <c r="W238" s="1583"/>
      <c r="X238" s="1583"/>
      <c r="Y238" s="1583"/>
      <c r="Z238" s="1583"/>
      <c r="AA238" s="1583"/>
      <c r="AB238" s="1603" t="s">
        <v>306</v>
      </c>
      <c r="AC238" s="1583"/>
      <c r="AD238" s="1583"/>
      <c r="AE238" s="1583"/>
      <c r="AF238" s="1583"/>
      <c r="AG238" s="1603" t="s">
        <v>307</v>
      </c>
      <c r="AH238" s="1583"/>
      <c r="AI238" s="1583"/>
      <c r="AJ238" s="317" t="s">
        <v>86</v>
      </c>
      <c r="AK238" s="1604" t="s">
        <v>308</v>
      </c>
      <c r="AL238" s="1583"/>
      <c r="AM238" s="1583"/>
      <c r="AN238" s="1583"/>
      <c r="AO238" s="1583"/>
      <c r="AP238" s="1583"/>
      <c r="AQ238" s="318">
        <v>2350501149</v>
      </c>
      <c r="AR238" s="318">
        <v>2350501149</v>
      </c>
      <c r="AS238" s="1505">
        <v>0</v>
      </c>
      <c r="AT238" s="319">
        <v>0</v>
      </c>
      <c r="AU238" s="318">
        <v>2219259680.8800001</v>
      </c>
      <c r="AV238" s="318">
        <v>131241468.12</v>
      </c>
      <c r="AW238" s="318">
        <v>1697414642</v>
      </c>
      <c r="AX238" s="318">
        <v>521845038.88</v>
      </c>
      <c r="AY238" s="318">
        <v>1306448315</v>
      </c>
      <c r="AZ238" s="318">
        <v>390966327</v>
      </c>
      <c r="BA238" s="318">
        <v>1306448315</v>
      </c>
      <c r="BB238" s="319">
        <v>0</v>
      </c>
      <c r="BC238" s="318">
        <v>900000</v>
      </c>
      <c r="BE238" s="1485">
        <f t="shared" si="17"/>
        <v>0.94416447395661329</v>
      </c>
    </row>
    <row r="239" spans="1:57" x14ac:dyDescent="0.25">
      <c r="B239" s="1603" t="s">
        <v>120</v>
      </c>
      <c r="C239" s="1583"/>
      <c r="D239" s="1603" t="s">
        <v>355</v>
      </c>
      <c r="E239" s="1583"/>
      <c r="F239" s="1603" t="s">
        <v>357</v>
      </c>
      <c r="G239" s="1583"/>
      <c r="H239" s="1603" t="s">
        <v>322</v>
      </c>
      <c r="I239" s="1583"/>
      <c r="J239" s="1603" t="s">
        <v>313</v>
      </c>
      <c r="K239" s="1583"/>
      <c r="L239" s="1583"/>
      <c r="M239" s="1603" t="s">
        <v>312</v>
      </c>
      <c r="N239" s="1583"/>
      <c r="O239" s="1583"/>
      <c r="P239" s="1603"/>
      <c r="Q239" s="1583"/>
      <c r="R239" s="1603"/>
      <c r="S239" s="1583"/>
      <c r="T239" s="1605" t="s">
        <v>364</v>
      </c>
      <c r="U239" s="1583"/>
      <c r="V239" s="1583"/>
      <c r="W239" s="1583"/>
      <c r="X239" s="1583"/>
      <c r="Y239" s="1583"/>
      <c r="Z239" s="1583"/>
      <c r="AA239" s="1583"/>
      <c r="AB239" s="1603" t="s">
        <v>306</v>
      </c>
      <c r="AC239" s="1583"/>
      <c r="AD239" s="1583"/>
      <c r="AE239" s="1583"/>
      <c r="AF239" s="1583"/>
      <c r="AG239" s="1603" t="s">
        <v>307</v>
      </c>
      <c r="AH239" s="1583"/>
      <c r="AI239" s="1583"/>
      <c r="AJ239" s="317" t="s">
        <v>86</v>
      </c>
      <c r="AK239" s="1604" t="s">
        <v>308</v>
      </c>
      <c r="AL239" s="1583"/>
      <c r="AM239" s="1583"/>
      <c r="AN239" s="1583"/>
      <c r="AO239" s="1583"/>
      <c r="AP239" s="1583"/>
      <c r="AQ239" s="319">
        <v>0</v>
      </c>
      <c r="AR239" s="319">
        <v>0</v>
      </c>
      <c r="AS239" s="1505">
        <v>0</v>
      </c>
      <c r="AT239" s="319">
        <v>0</v>
      </c>
      <c r="AU239" s="319">
        <v>0</v>
      </c>
      <c r="AV239" s="319">
        <v>0</v>
      </c>
      <c r="AW239" s="319">
        <v>0</v>
      </c>
      <c r="AX239" s="319">
        <v>0</v>
      </c>
      <c r="AY239" s="319">
        <v>0</v>
      </c>
      <c r="AZ239" s="319">
        <v>0</v>
      </c>
      <c r="BA239" s="319">
        <v>0</v>
      </c>
      <c r="BB239" s="319">
        <v>0</v>
      </c>
      <c r="BC239" s="319">
        <v>0</v>
      </c>
      <c r="BE239" s="1485" t="e">
        <f t="shared" si="17"/>
        <v>#DIV/0!</v>
      </c>
    </row>
    <row r="240" spans="1:57" ht="15" customHeight="1" x14ac:dyDescent="0.25">
      <c r="A240" s="1463" t="str">
        <f t="shared" ref="A240:A250" si="19">+B240&amp;"-"&amp;D240&amp;"-"&amp;F240&amp;"-"&amp;H240&amp;"-"&amp;J240&amp;"-"&amp;M240&amp;"-"&amp;P240&amp;AJ240</f>
        <v>C-2502-1000-3-0-1-410</v>
      </c>
      <c r="B240" s="1608" t="s">
        <v>120</v>
      </c>
      <c r="C240" s="1583"/>
      <c r="D240" s="1608" t="s">
        <v>355</v>
      </c>
      <c r="E240" s="1583"/>
      <c r="F240" s="1608" t="s">
        <v>357</v>
      </c>
      <c r="G240" s="1583"/>
      <c r="H240" s="1608" t="s">
        <v>322</v>
      </c>
      <c r="I240" s="1583"/>
      <c r="J240" s="1608" t="s">
        <v>313</v>
      </c>
      <c r="K240" s="1583"/>
      <c r="L240" s="1583"/>
      <c r="M240" s="1608" t="s">
        <v>312</v>
      </c>
      <c r="N240" s="1583"/>
      <c r="O240" s="1583"/>
      <c r="P240" s="1608" t="s">
        <v>316</v>
      </c>
      <c r="Q240" s="1583"/>
      <c r="R240" s="1608"/>
      <c r="S240" s="1583"/>
      <c r="T240" s="1609" t="s">
        <v>105</v>
      </c>
      <c r="U240" s="1583"/>
      <c r="V240" s="1583"/>
      <c r="W240" s="1583"/>
      <c r="X240" s="1583"/>
      <c r="Y240" s="1583"/>
      <c r="Z240" s="1583"/>
      <c r="AA240" s="1583"/>
      <c r="AB240" s="1608" t="s">
        <v>306</v>
      </c>
      <c r="AC240" s="1583"/>
      <c r="AD240" s="1583"/>
      <c r="AE240" s="1583"/>
      <c r="AF240" s="1583"/>
      <c r="AG240" s="1608" t="s">
        <v>307</v>
      </c>
      <c r="AH240" s="1583"/>
      <c r="AI240" s="1583"/>
      <c r="AJ240" s="320" t="s">
        <v>86</v>
      </c>
      <c r="AK240" s="1610" t="s">
        <v>308</v>
      </c>
      <c r="AL240" s="1583"/>
      <c r="AM240" s="1583"/>
      <c r="AN240" s="1583"/>
      <c r="AO240" s="1583"/>
      <c r="AP240" s="1583"/>
      <c r="AQ240" s="322">
        <v>0</v>
      </c>
      <c r="AR240" s="322">
        <v>0</v>
      </c>
      <c r="AS240" s="1506">
        <v>0</v>
      </c>
      <c r="AT240" s="322">
        <v>0</v>
      </c>
      <c r="AU240" s="322">
        <v>0</v>
      </c>
      <c r="AV240" s="322">
        <v>0</v>
      </c>
      <c r="AW240" s="322">
        <v>0</v>
      </c>
      <c r="AX240" s="322">
        <v>0</v>
      </c>
      <c r="AY240" s="322">
        <v>0</v>
      </c>
      <c r="AZ240" s="322">
        <v>0</v>
      </c>
      <c r="BA240" s="322">
        <v>0</v>
      </c>
      <c r="BB240" s="322">
        <v>0</v>
      </c>
      <c r="BC240" s="322">
        <v>0</v>
      </c>
      <c r="BE240" s="1486" t="e">
        <f t="shared" si="17"/>
        <v>#DIV/0!</v>
      </c>
    </row>
    <row r="241" spans="1:57" ht="15" customHeight="1" x14ac:dyDescent="0.25">
      <c r="B241" s="1603" t="s">
        <v>120</v>
      </c>
      <c r="C241" s="1583"/>
      <c r="D241" s="1603" t="s">
        <v>355</v>
      </c>
      <c r="E241" s="1583"/>
      <c r="F241" s="1603" t="s">
        <v>357</v>
      </c>
      <c r="G241" s="1583"/>
      <c r="H241" s="1603" t="s">
        <v>322</v>
      </c>
      <c r="I241" s="1583"/>
      <c r="J241" s="1603" t="s">
        <v>313</v>
      </c>
      <c r="K241" s="1583"/>
      <c r="L241" s="1583"/>
      <c r="M241" s="1603" t="s">
        <v>315</v>
      </c>
      <c r="N241" s="1583"/>
      <c r="O241" s="1583"/>
      <c r="P241" s="1603"/>
      <c r="Q241" s="1583"/>
      <c r="R241" s="1603"/>
      <c r="S241" s="1583"/>
      <c r="T241" s="1605" t="s">
        <v>359</v>
      </c>
      <c r="U241" s="1583"/>
      <c r="V241" s="1583"/>
      <c r="W241" s="1583"/>
      <c r="X241" s="1583"/>
      <c r="Y241" s="1583"/>
      <c r="Z241" s="1583"/>
      <c r="AA241" s="1583"/>
      <c r="AB241" s="1603" t="s">
        <v>306</v>
      </c>
      <c r="AC241" s="1583"/>
      <c r="AD241" s="1583"/>
      <c r="AE241" s="1583"/>
      <c r="AF241" s="1583"/>
      <c r="AG241" s="1603" t="s">
        <v>307</v>
      </c>
      <c r="AH241" s="1583"/>
      <c r="AI241" s="1583"/>
      <c r="AJ241" s="317" t="s">
        <v>86</v>
      </c>
      <c r="AK241" s="1604" t="s">
        <v>308</v>
      </c>
      <c r="AL241" s="1583"/>
      <c r="AM241" s="1583"/>
      <c r="AN241" s="1583"/>
      <c r="AO241" s="1583"/>
      <c r="AP241" s="1583"/>
      <c r="AQ241" s="318">
        <v>2350501149</v>
      </c>
      <c r="AR241" s="318">
        <v>2350501149</v>
      </c>
      <c r="AS241" s="1505">
        <v>0</v>
      </c>
      <c r="AT241" s="319">
        <v>0</v>
      </c>
      <c r="AU241" s="318">
        <v>2219259680.8800001</v>
      </c>
      <c r="AV241" s="318">
        <v>131241468.12</v>
      </c>
      <c r="AW241" s="318">
        <v>1697414642</v>
      </c>
      <c r="AX241" s="318">
        <v>521845038.88</v>
      </c>
      <c r="AY241" s="318">
        <v>1306448315</v>
      </c>
      <c r="AZ241" s="318">
        <v>390966327</v>
      </c>
      <c r="BA241" s="318">
        <v>1306448315</v>
      </c>
      <c r="BB241" s="319">
        <v>0</v>
      </c>
      <c r="BC241" s="318">
        <v>900000</v>
      </c>
      <c r="BE241" s="1485">
        <f t="shared" si="17"/>
        <v>0.94416447395661329</v>
      </c>
    </row>
    <row r="242" spans="1:57" x14ac:dyDescent="0.25">
      <c r="A242" s="1463" t="str">
        <f t="shared" si="19"/>
        <v>C-2502-1000-3-0-2-110</v>
      </c>
      <c r="B242" s="1608" t="s">
        <v>120</v>
      </c>
      <c r="C242" s="1583"/>
      <c r="D242" s="1608" t="s">
        <v>355</v>
      </c>
      <c r="E242" s="1583"/>
      <c r="F242" s="1608" t="s">
        <v>357</v>
      </c>
      <c r="G242" s="1583"/>
      <c r="H242" s="1608" t="s">
        <v>322</v>
      </c>
      <c r="I242" s="1583"/>
      <c r="J242" s="1608" t="s">
        <v>313</v>
      </c>
      <c r="K242" s="1583"/>
      <c r="L242" s="1583"/>
      <c r="M242" s="1608" t="s">
        <v>315</v>
      </c>
      <c r="N242" s="1583"/>
      <c r="O242" s="1583"/>
      <c r="P242" s="1608" t="s">
        <v>312</v>
      </c>
      <c r="Q242" s="1583"/>
      <c r="R242" s="1608"/>
      <c r="S242" s="1583"/>
      <c r="T242" s="1609" t="s">
        <v>365</v>
      </c>
      <c r="U242" s="1583"/>
      <c r="V242" s="1583"/>
      <c r="W242" s="1583"/>
      <c r="X242" s="1583"/>
      <c r="Y242" s="1583"/>
      <c r="Z242" s="1583"/>
      <c r="AA242" s="1583"/>
      <c r="AB242" s="1608" t="s">
        <v>306</v>
      </c>
      <c r="AC242" s="1583"/>
      <c r="AD242" s="1583"/>
      <c r="AE242" s="1583"/>
      <c r="AF242" s="1583"/>
      <c r="AG242" s="1608" t="s">
        <v>307</v>
      </c>
      <c r="AH242" s="1583"/>
      <c r="AI242" s="1583"/>
      <c r="AJ242" s="320" t="s">
        <v>86</v>
      </c>
      <c r="AK242" s="1610" t="s">
        <v>308</v>
      </c>
      <c r="AL242" s="1583"/>
      <c r="AM242" s="1583"/>
      <c r="AN242" s="1583"/>
      <c r="AO242" s="1583"/>
      <c r="AP242" s="1583"/>
      <c r="AQ242" s="321">
        <v>770501149</v>
      </c>
      <c r="AR242" s="321">
        <v>770501149</v>
      </c>
      <c r="AS242" s="1506">
        <v>0</v>
      </c>
      <c r="AT242" s="322">
        <v>0</v>
      </c>
      <c r="AU242" s="321">
        <v>727461550</v>
      </c>
      <c r="AV242" s="321">
        <v>43039599</v>
      </c>
      <c r="AW242" s="321">
        <v>706594883</v>
      </c>
      <c r="AX242" s="321">
        <v>20866667</v>
      </c>
      <c r="AY242" s="321">
        <v>595919403</v>
      </c>
      <c r="AZ242" s="321">
        <v>110675480</v>
      </c>
      <c r="BA242" s="321">
        <v>595919403</v>
      </c>
      <c r="BB242" s="322">
        <v>0</v>
      </c>
      <c r="BC242" s="322">
        <v>0</v>
      </c>
      <c r="BE242" s="1486">
        <f t="shared" si="17"/>
        <v>0.94414077246236527</v>
      </c>
    </row>
    <row r="243" spans="1:57" x14ac:dyDescent="0.25">
      <c r="A243" s="1463" t="str">
        <f t="shared" si="19"/>
        <v>C-2502-1000-3-0-2-210</v>
      </c>
      <c r="B243" s="1608" t="s">
        <v>120</v>
      </c>
      <c r="C243" s="1583"/>
      <c r="D243" s="1608" t="s">
        <v>355</v>
      </c>
      <c r="E243" s="1583"/>
      <c r="F243" s="1608" t="s">
        <v>357</v>
      </c>
      <c r="G243" s="1583"/>
      <c r="H243" s="1608" t="s">
        <v>322</v>
      </c>
      <c r="I243" s="1583"/>
      <c r="J243" s="1608" t="s">
        <v>313</v>
      </c>
      <c r="K243" s="1583"/>
      <c r="L243" s="1583"/>
      <c r="M243" s="1608" t="s">
        <v>315</v>
      </c>
      <c r="N243" s="1583"/>
      <c r="O243" s="1583"/>
      <c r="P243" s="1608" t="s">
        <v>315</v>
      </c>
      <c r="Q243" s="1583"/>
      <c r="R243" s="1608"/>
      <c r="S243" s="1583"/>
      <c r="T243" s="1609" t="s">
        <v>360</v>
      </c>
      <c r="U243" s="1583"/>
      <c r="V243" s="1583"/>
      <c r="W243" s="1583"/>
      <c r="X243" s="1583"/>
      <c r="Y243" s="1583"/>
      <c r="Z243" s="1583"/>
      <c r="AA243" s="1583"/>
      <c r="AB243" s="1608" t="s">
        <v>306</v>
      </c>
      <c r="AC243" s="1583"/>
      <c r="AD243" s="1583"/>
      <c r="AE243" s="1583"/>
      <c r="AF243" s="1583"/>
      <c r="AG243" s="1608" t="s">
        <v>307</v>
      </c>
      <c r="AH243" s="1583"/>
      <c r="AI243" s="1583"/>
      <c r="AJ243" s="320" t="s">
        <v>86</v>
      </c>
      <c r="AK243" s="1610" t="s">
        <v>308</v>
      </c>
      <c r="AL243" s="1583"/>
      <c r="AM243" s="1583"/>
      <c r="AN243" s="1583"/>
      <c r="AO243" s="1583"/>
      <c r="AP243" s="1583"/>
      <c r="AQ243" s="321">
        <v>420000000</v>
      </c>
      <c r="AR243" s="321">
        <v>420000000</v>
      </c>
      <c r="AS243" s="1506">
        <v>0</v>
      </c>
      <c r="AT243" s="322">
        <v>0</v>
      </c>
      <c r="AU243" s="321">
        <v>420000000</v>
      </c>
      <c r="AV243" s="322">
        <v>0</v>
      </c>
      <c r="AW243" s="321">
        <v>305326627</v>
      </c>
      <c r="AX243" s="321">
        <v>114673373</v>
      </c>
      <c r="AY243" s="321">
        <v>151184414</v>
      </c>
      <c r="AZ243" s="321">
        <v>154142213</v>
      </c>
      <c r="BA243" s="321">
        <v>151184414</v>
      </c>
      <c r="BB243" s="322">
        <v>0</v>
      </c>
      <c r="BC243" s="322">
        <v>0</v>
      </c>
      <c r="BE243" s="1486">
        <f t="shared" si="17"/>
        <v>1</v>
      </c>
    </row>
    <row r="244" spans="1:57" x14ac:dyDescent="0.25">
      <c r="A244" s="1463" t="str">
        <f t="shared" si="19"/>
        <v>C-2502-1000-3-0-2-310</v>
      </c>
      <c r="B244" s="1608" t="s">
        <v>120</v>
      </c>
      <c r="C244" s="1583"/>
      <c r="D244" s="1608" t="s">
        <v>355</v>
      </c>
      <c r="E244" s="1583"/>
      <c r="F244" s="1608" t="s">
        <v>357</v>
      </c>
      <c r="G244" s="1583"/>
      <c r="H244" s="1608" t="s">
        <v>322</v>
      </c>
      <c r="I244" s="1583"/>
      <c r="J244" s="1608" t="s">
        <v>313</v>
      </c>
      <c r="K244" s="1583"/>
      <c r="L244" s="1583"/>
      <c r="M244" s="1608" t="s">
        <v>315</v>
      </c>
      <c r="N244" s="1583"/>
      <c r="O244" s="1583"/>
      <c r="P244" s="1608" t="s">
        <v>322</v>
      </c>
      <c r="Q244" s="1583"/>
      <c r="R244" s="1608"/>
      <c r="S244" s="1583"/>
      <c r="T244" s="1609" t="s">
        <v>361</v>
      </c>
      <c r="U244" s="1583"/>
      <c r="V244" s="1583"/>
      <c r="W244" s="1583"/>
      <c r="X244" s="1583"/>
      <c r="Y244" s="1583"/>
      <c r="Z244" s="1583"/>
      <c r="AA244" s="1583"/>
      <c r="AB244" s="1608" t="s">
        <v>306</v>
      </c>
      <c r="AC244" s="1583"/>
      <c r="AD244" s="1583"/>
      <c r="AE244" s="1583"/>
      <c r="AF244" s="1583"/>
      <c r="AG244" s="1608" t="s">
        <v>307</v>
      </c>
      <c r="AH244" s="1583"/>
      <c r="AI244" s="1583"/>
      <c r="AJ244" s="320" t="s">
        <v>86</v>
      </c>
      <c r="AK244" s="1610" t="s">
        <v>308</v>
      </c>
      <c r="AL244" s="1583"/>
      <c r="AM244" s="1583"/>
      <c r="AN244" s="1583"/>
      <c r="AO244" s="1583"/>
      <c r="AP244" s="1583"/>
      <c r="AQ244" s="321">
        <v>250000000</v>
      </c>
      <c r="AR244" s="321">
        <v>250000000</v>
      </c>
      <c r="AS244" s="1506">
        <v>0</v>
      </c>
      <c r="AT244" s="322">
        <v>0</v>
      </c>
      <c r="AU244" s="321">
        <v>250000000</v>
      </c>
      <c r="AV244" s="322">
        <v>0</v>
      </c>
      <c r="AW244" s="321">
        <v>219017396</v>
      </c>
      <c r="AX244" s="321">
        <v>30982604</v>
      </c>
      <c r="AY244" s="321">
        <v>211039643</v>
      </c>
      <c r="AZ244" s="321">
        <v>7977753</v>
      </c>
      <c r="BA244" s="321">
        <v>211039643</v>
      </c>
      <c r="BB244" s="322">
        <v>0</v>
      </c>
      <c r="BC244" s="322">
        <v>0</v>
      </c>
      <c r="BE244" s="1486">
        <f t="shared" si="17"/>
        <v>1</v>
      </c>
    </row>
    <row r="245" spans="1:57" x14ac:dyDescent="0.25">
      <c r="A245" s="1463" t="str">
        <f t="shared" si="19"/>
        <v>C-2502-1000-3-0-2-410</v>
      </c>
      <c r="B245" s="1608" t="s">
        <v>120</v>
      </c>
      <c r="C245" s="1583"/>
      <c r="D245" s="1608" t="s">
        <v>355</v>
      </c>
      <c r="E245" s="1583"/>
      <c r="F245" s="1608" t="s">
        <v>357</v>
      </c>
      <c r="G245" s="1583"/>
      <c r="H245" s="1608" t="s">
        <v>322</v>
      </c>
      <c r="I245" s="1583"/>
      <c r="J245" s="1608" t="s">
        <v>313</v>
      </c>
      <c r="K245" s="1583"/>
      <c r="L245" s="1583"/>
      <c r="M245" s="1608" t="s">
        <v>315</v>
      </c>
      <c r="N245" s="1583"/>
      <c r="O245" s="1583"/>
      <c r="P245" s="1608" t="s">
        <v>316</v>
      </c>
      <c r="Q245" s="1583"/>
      <c r="R245" s="1608"/>
      <c r="S245" s="1583"/>
      <c r="T245" s="1609" t="s">
        <v>105</v>
      </c>
      <c r="U245" s="1583"/>
      <c r="V245" s="1583"/>
      <c r="W245" s="1583"/>
      <c r="X245" s="1583"/>
      <c r="Y245" s="1583"/>
      <c r="Z245" s="1583"/>
      <c r="AA245" s="1583"/>
      <c r="AB245" s="1608" t="s">
        <v>306</v>
      </c>
      <c r="AC245" s="1583"/>
      <c r="AD245" s="1583"/>
      <c r="AE245" s="1583"/>
      <c r="AF245" s="1583"/>
      <c r="AG245" s="1608" t="s">
        <v>307</v>
      </c>
      <c r="AH245" s="1583"/>
      <c r="AI245" s="1583"/>
      <c r="AJ245" s="320" t="s">
        <v>86</v>
      </c>
      <c r="AK245" s="1610" t="s">
        <v>308</v>
      </c>
      <c r="AL245" s="1583"/>
      <c r="AM245" s="1583"/>
      <c r="AN245" s="1583"/>
      <c r="AO245" s="1583"/>
      <c r="AP245" s="1583"/>
      <c r="AQ245" s="321">
        <v>450000000</v>
      </c>
      <c r="AR245" s="321">
        <v>450000000</v>
      </c>
      <c r="AS245" s="1506">
        <v>0</v>
      </c>
      <c r="AT245" s="322">
        <v>0</v>
      </c>
      <c r="AU245" s="321">
        <v>382454618</v>
      </c>
      <c r="AV245" s="321">
        <v>67545382</v>
      </c>
      <c r="AW245" s="321">
        <v>367525757</v>
      </c>
      <c r="AX245" s="321">
        <v>14928861</v>
      </c>
      <c r="AY245" s="321">
        <v>348304855</v>
      </c>
      <c r="AZ245" s="321">
        <v>19220902</v>
      </c>
      <c r="BA245" s="321">
        <v>348304855</v>
      </c>
      <c r="BB245" s="322">
        <v>0</v>
      </c>
      <c r="BC245" s="321">
        <v>900000</v>
      </c>
      <c r="BE245" s="1486">
        <f t="shared" si="17"/>
        <v>0.84989915111111114</v>
      </c>
    </row>
    <row r="246" spans="1:57" x14ac:dyDescent="0.25">
      <c r="A246" s="1463" t="str">
        <f t="shared" si="19"/>
        <v>C-2502-1000-3-0-2-610</v>
      </c>
      <c r="B246" s="1608" t="s">
        <v>120</v>
      </c>
      <c r="C246" s="1583"/>
      <c r="D246" s="1608" t="s">
        <v>355</v>
      </c>
      <c r="E246" s="1583"/>
      <c r="F246" s="1608" t="s">
        <v>357</v>
      </c>
      <c r="G246" s="1583"/>
      <c r="H246" s="1608" t="s">
        <v>322</v>
      </c>
      <c r="I246" s="1583"/>
      <c r="J246" s="1608" t="s">
        <v>313</v>
      </c>
      <c r="K246" s="1583"/>
      <c r="L246" s="1583"/>
      <c r="M246" s="1608" t="s">
        <v>315</v>
      </c>
      <c r="N246" s="1583"/>
      <c r="O246" s="1583"/>
      <c r="P246" s="1608" t="s">
        <v>325</v>
      </c>
      <c r="Q246" s="1583"/>
      <c r="R246" s="1608"/>
      <c r="S246" s="1583"/>
      <c r="T246" s="1609" t="s">
        <v>362</v>
      </c>
      <c r="U246" s="1583"/>
      <c r="V246" s="1583"/>
      <c r="W246" s="1583"/>
      <c r="X246" s="1583"/>
      <c r="Y246" s="1583"/>
      <c r="Z246" s="1583"/>
      <c r="AA246" s="1583"/>
      <c r="AB246" s="1608" t="s">
        <v>306</v>
      </c>
      <c r="AC246" s="1583"/>
      <c r="AD246" s="1583"/>
      <c r="AE246" s="1583"/>
      <c r="AF246" s="1583"/>
      <c r="AG246" s="1608" t="s">
        <v>307</v>
      </c>
      <c r="AH246" s="1583"/>
      <c r="AI246" s="1583"/>
      <c r="AJ246" s="320" t="s">
        <v>86</v>
      </c>
      <c r="AK246" s="1610" t="s">
        <v>308</v>
      </c>
      <c r="AL246" s="1583"/>
      <c r="AM246" s="1583"/>
      <c r="AN246" s="1583"/>
      <c r="AO246" s="1583"/>
      <c r="AP246" s="1583"/>
      <c r="AQ246" s="321">
        <v>200000000</v>
      </c>
      <c r="AR246" s="321">
        <v>200000000</v>
      </c>
      <c r="AS246" s="1506">
        <v>0</v>
      </c>
      <c r="AT246" s="322">
        <v>0</v>
      </c>
      <c r="AU246" s="321">
        <v>200000000</v>
      </c>
      <c r="AV246" s="322">
        <v>0</v>
      </c>
      <c r="AW246" s="322">
        <v>0</v>
      </c>
      <c r="AX246" s="321">
        <v>200000000</v>
      </c>
      <c r="AY246" s="322">
        <v>0</v>
      </c>
      <c r="AZ246" s="322">
        <v>0</v>
      </c>
      <c r="BA246" s="322">
        <v>0</v>
      </c>
      <c r="BB246" s="322">
        <v>0</v>
      </c>
      <c r="BC246" s="322">
        <v>0</v>
      </c>
      <c r="BE246" s="1486">
        <f t="shared" si="17"/>
        <v>1</v>
      </c>
    </row>
    <row r="247" spans="1:57" x14ac:dyDescent="0.25">
      <c r="A247" s="1463" t="str">
        <f t="shared" si="19"/>
        <v>C-2502-1000-3-0-2-710</v>
      </c>
      <c r="B247" s="1608" t="s">
        <v>120</v>
      </c>
      <c r="C247" s="1583"/>
      <c r="D247" s="1608" t="s">
        <v>355</v>
      </c>
      <c r="E247" s="1583"/>
      <c r="F247" s="1608" t="s">
        <v>357</v>
      </c>
      <c r="G247" s="1583"/>
      <c r="H247" s="1608" t="s">
        <v>322</v>
      </c>
      <c r="I247" s="1583"/>
      <c r="J247" s="1608" t="s">
        <v>313</v>
      </c>
      <c r="K247" s="1583"/>
      <c r="L247" s="1583"/>
      <c r="M247" s="1608" t="s">
        <v>315</v>
      </c>
      <c r="N247" s="1583"/>
      <c r="O247" s="1583"/>
      <c r="P247" s="1608" t="s">
        <v>326</v>
      </c>
      <c r="Q247" s="1583"/>
      <c r="R247" s="1608"/>
      <c r="S247" s="1583"/>
      <c r="T247" s="1609" t="s">
        <v>368</v>
      </c>
      <c r="U247" s="1583"/>
      <c r="V247" s="1583"/>
      <c r="W247" s="1583"/>
      <c r="X247" s="1583"/>
      <c r="Y247" s="1583"/>
      <c r="Z247" s="1583"/>
      <c r="AA247" s="1583"/>
      <c r="AB247" s="1608" t="s">
        <v>306</v>
      </c>
      <c r="AC247" s="1583"/>
      <c r="AD247" s="1583"/>
      <c r="AE247" s="1583"/>
      <c r="AF247" s="1583"/>
      <c r="AG247" s="1608" t="s">
        <v>307</v>
      </c>
      <c r="AH247" s="1583"/>
      <c r="AI247" s="1583"/>
      <c r="AJ247" s="320" t="s">
        <v>86</v>
      </c>
      <c r="AK247" s="1610" t="s">
        <v>308</v>
      </c>
      <c r="AL247" s="1583"/>
      <c r="AM247" s="1583"/>
      <c r="AN247" s="1583"/>
      <c r="AO247" s="1583"/>
      <c r="AP247" s="1583"/>
      <c r="AQ247" s="321">
        <v>80000000</v>
      </c>
      <c r="AR247" s="321">
        <v>80000000</v>
      </c>
      <c r="AS247" s="1506">
        <v>0</v>
      </c>
      <c r="AT247" s="322">
        <v>0</v>
      </c>
      <c r="AU247" s="321">
        <v>63327853.880000003</v>
      </c>
      <c r="AV247" s="321">
        <v>16672146.119999999</v>
      </c>
      <c r="AW247" s="322">
        <v>0</v>
      </c>
      <c r="AX247" s="321">
        <v>63327853.880000003</v>
      </c>
      <c r="AY247" s="322">
        <v>0</v>
      </c>
      <c r="AZ247" s="322">
        <v>0</v>
      </c>
      <c r="BA247" s="322">
        <v>0</v>
      </c>
      <c r="BB247" s="322">
        <v>0</v>
      </c>
      <c r="BC247" s="322">
        <v>0</v>
      </c>
      <c r="BE247" s="1486">
        <f t="shared" si="17"/>
        <v>0.79159817350000006</v>
      </c>
    </row>
    <row r="248" spans="1:57" x14ac:dyDescent="0.25">
      <c r="A248" s="1463" t="str">
        <f t="shared" si="19"/>
        <v>C-2502-1000-3-0-2-810</v>
      </c>
      <c r="B248" s="1608" t="s">
        <v>120</v>
      </c>
      <c r="C248" s="1583"/>
      <c r="D248" s="1608" t="s">
        <v>355</v>
      </c>
      <c r="E248" s="1583"/>
      <c r="F248" s="1608" t="s">
        <v>357</v>
      </c>
      <c r="G248" s="1583"/>
      <c r="H248" s="1608" t="s">
        <v>322</v>
      </c>
      <c r="I248" s="1583"/>
      <c r="J248" s="1608" t="s">
        <v>313</v>
      </c>
      <c r="K248" s="1583"/>
      <c r="L248" s="1583"/>
      <c r="M248" s="1608" t="s">
        <v>315</v>
      </c>
      <c r="N248" s="1583"/>
      <c r="O248" s="1583"/>
      <c r="P248" s="1608" t="s">
        <v>327</v>
      </c>
      <c r="Q248" s="1583"/>
      <c r="R248" s="1608"/>
      <c r="S248" s="1583"/>
      <c r="T248" s="1609" t="s">
        <v>686</v>
      </c>
      <c r="U248" s="1583"/>
      <c r="V248" s="1583"/>
      <c r="W248" s="1583"/>
      <c r="X248" s="1583"/>
      <c r="Y248" s="1583"/>
      <c r="Z248" s="1583"/>
      <c r="AA248" s="1583"/>
      <c r="AB248" s="1608" t="s">
        <v>306</v>
      </c>
      <c r="AC248" s="1583"/>
      <c r="AD248" s="1583"/>
      <c r="AE248" s="1583"/>
      <c r="AF248" s="1583"/>
      <c r="AG248" s="1608" t="s">
        <v>307</v>
      </c>
      <c r="AH248" s="1583"/>
      <c r="AI248" s="1583"/>
      <c r="AJ248" s="320" t="s">
        <v>86</v>
      </c>
      <c r="AK248" s="1610" t="s">
        <v>308</v>
      </c>
      <c r="AL248" s="1583"/>
      <c r="AM248" s="1583"/>
      <c r="AN248" s="1583"/>
      <c r="AO248" s="1583"/>
      <c r="AP248" s="1583"/>
      <c r="AQ248" s="321">
        <v>100000000</v>
      </c>
      <c r="AR248" s="321">
        <v>100000000</v>
      </c>
      <c r="AS248" s="1506">
        <v>0</v>
      </c>
      <c r="AT248" s="322">
        <v>0</v>
      </c>
      <c r="AU248" s="321">
        <v>98949979</v>
      </c>
      <c r="AV248" s="321">
        <v>1050021</v>
      </c>
      <c r="AW248" s="321">
        <v>98949979</v>
      </c>
      <c r="AX248" s="322">
        <v>0</v>
      </c>
      <c r="AY248" s="322">
        <v>0</v>
      </c>
      <c r="AZ248" s="321">
        <v>98949979</v>
      </c>
      <c r="BA248" s="322">
        <v>0</v>
      </c>
      <c r="BB248" s="322">
        <v>0</v>
      </c>
      <c r="BC248" s="322">
        <v>0</v>
      </c>
      <c r="BE248" s="1486">
        <f t="shared" si="17"/>
        <v>0.98949978999999999</v>
      </c>
    </row>
    <row r="249" spans="1:57" ht="15" customHeight="1" x14ac:dyDescent="0.25">
      <c r="A249" s="1463" t="str">
        <f t="shared" si="19"/>
        <v>C-2502-1000-3-0-2-1110</v>
      </c>
      <c r="B249" s="1608" t="s">
        <v>120</v>
      </c>
      <c r="C249" s="1583"/>
      <c r="D249" s="1608" t="s">
        <v>355</v>
      </c>
      <c r="E249" s="1583"/>
      <c r="F249" s="1608" t="s">
        <v>357</v>
      </c>
      <c r="G249" s="1583"/>
      <c r="H249" s="1608" t="s">
        <v>322</v>
      </c>
      <c r="I249" s="1583"/>
      <c r="J249" s="1608" t="s">
        <v>313</v>
      </c>
      <c r="K249" s="1583"/>
      <c r="L249" s="1583"/>
      <c r="M249" s="1608" t="s">
        <v>315</v>
      </c>
      <c r="N249" s="1583"/>
      <c r="O249" s="1583"/>
      <c r="P249" s="1608" t="s">
        <v>101</v>
      </c>
      <c r="Q249" s="1583"/>
      <c r="R249" s="1608"/>
      <c r="S249" s="1583"/>
      <c r="T249" s="1609" t="s">
        <v>363</v>
      </c>
      <c r="U249" s="1583"/>
      <c r="V249" s="1583"/>
      <c r="W249" s="1583"/>
      <c r="X249" s="1583"/>
      <c r="Y249" s="1583"/>
      <c r="Z249" s="1583"/>
      <c r="AA249" s="1583"/>
      <c r="AB249" s="1608" t="s">
        <v>306</v>
      </c>
      <c r="AC249" s="1583"/>
      <c r="AD249" s="1583"/>
      <c r="AE249" s="1583"/>
      <c r="AF249" s="1583"/>
      <c r="AG249" s="1608" t="s">
        <v>307</v>
      </c>
      <c r="AH249" s="1583"/>
      <c r="AI249" s="1583"/>
      <c r="AJ249" s="320" t="s">
        <v>86</v>
      </c>
      <c r="AK249" s="1610" t="s">
        <v>308</v>
      </c>
      <c r="AL249" s="1583"/>
      <c r="AM249" s="1583"/>
      <c r="AN249" s="1583"/>
      <c r="AO249" s="1583"/>
      <c r="AP249" s="1583"/>
      <c r="AQ249" s="322">
        <v>0</v>
      </c>
      <c r="AR249" s="322">
        <v>0</v>
      </c>
      <c r="AS249" s="1506">
        <v>0</v>
      </c>
      <c r="AT249" s="322">
        <v>0</v>
      </c>
      <c r="AU249" s="322">
        <v>0</v>
      </c>
      <c r="AV249" s="322">
        <v>0</v>
      </c>
      <c r="AW249" s="322">
        <v>0</v>
      </c>
      <c r="AX249" s="322">
        <v>0</v>
      </c>
      <c r="AY249" s="322">
        <v>0</v>
      </c>
      <c r="AZ249" s="322">
        <v>0</v>
      </c>
      <c r="BA249" s="322">
        <v>0</v>
      </c>
      <c r="BB249" s="322">
        <v>0</v>
      </c>
      <c r="BC249" s="322">
        <v>0</v>
      </c>
      <c r="BE249" s="1486" t="e">
        <f t="shared" si="17"/>
        <v>#DIV/0!</v>
      </c>
    </row>
    <row r="250" spans="1:57" x14ac:dyDescent="0.25">
      <c r="A250" s="1463" t="str">
        <f t="shared" si="19"/>
        <v>C-2502-1000-3-0-2-1210</v>
      </c>
      <c r="B250" s="1608" t="s">
        <v>120</v>
      </c>
      <c r="C250" s="1583"/>
      <c r="D250" s="1608" t="s">
        <v>355</v>
      </c>
      <c r="E250" s="1583"/>
      <c r="F250" s="1608" t="s">
        <v>357</v>
      </c>
      <c r="G250" s="1583"/>
      <c r="H250" s="1608" t="s">
        <v>322</v>
      </c>
      <c r="I250" s="1583"/>
      <c r="J250" s="1608" t="s">
        <v>313</v>
      </c>
      <c r="K250" s="1583"/>
      <c r="L250" s="1583"/>
      <c r="M250" s="1608" t="s">
        <v>315</v>
      </c>
      <c r="N250" s="1583"/>
      <c r="O250" s="1583"/>
      <c r="P250" s="1608" t="s">
        <v>323</v>
      </c>
      <c r="Q250" s="1583"/>
      <c r="R250" s="1608" t="s">
        <v>269</v>
      </c>
      <c r="S250" s="1583"/>
      <c r="T250" s="1609" t="s">
        <v>732</v>
      </c>
      <c r="U250" s="1583"/>
      <c r="V250" s="1583"/>
      <c r="W250" s="1583"/>
      <c r="X250" s="1583"/>
      <c r="Y250" s="1583"/>
      <c r="Z250" s="1583"/>
      <c r="AA250" s="1583"/>
      <c r="AB250" s="1608" t="s">
        <v>306</v>
      </c>
      <c r="AC250" s="1583"/>
      <c r="AD250" s="1583"/>
      <c r="AE250" s="1583"/>
      <c r="AF250" s="1583"/>
      <c r="AG250" s="1608" t="s">
        <v>307</v>
      </c>
      <c r="AH250" s="1583"/>
      <c r="AI250" s="1583"/>
      <c r="AJ250" s="320" t="s">
        <v>86</v>
      </c>
      <c r="AK250" s="1610" t="s">
        <v>308</v>
      </c>
      <c r="AL250" s="1583"/>
      <c r="AM250" s="1583"/>
      <c r="AN250" s="1583"/>
      <c r="AO250" s="1583"/>
      <c r="AP250" s="1583"/>
      <c r="AQ250" s="321">
        <v>80000000</v>
      </c>
      <c r="AR250" s="321">
        <v>80000000</v>
      </c>
      <c r="AS250" s="1506">
        <v>0</v>
      </c>
      <c r="AT250" s="322">
        <v>0</v>
      </c>
      <c r="AU250" s="321">
        <v>77065680</v>
      </c>
      <c r="AV250" s="321">
        <v>2934320</v>
      </c>
      <c r="AW250" s="322">
        <v>0</v>
      </c>
      <c r="AX250" s="321">
        <v>77065680</v>
      </c>
      <c r="AY250" s="322">
        <v>0</v>
      </c>
      <c r="AZ250" s="322">
        <v>0</v>
      </c>
      <c r="BA250" s="322">
        <v>0</v>
      </c>
      <c r="BB250" s="322">
        <v>0</v>
      </c>
      <c r="BC250" s="322">
        <v>0</v>
      </c>
      <c r="BE250" s="1486">
        <f t="shared" si="17"/>
        <v>0.96332099999999998</v>
      </c>
    </row>
    <row r="251" spans="1:57" s="1493" customFormat="1" ht="15" customHeight="1" x14ac:dyDescent="0.25">
      <c r="B251" s="1611" t="s">
        <v>120</v>
      </c>
      <c r="C251" s="1612"/>
      <c r="D251" s="1611" t="s">
        <v>355</v>
      </c>
      <c r="E251" s="1612"/>
      <c r="F251" s="1611" t="s">
        <v>357</v>
      </c>
      <c r="G251" s="1612"/>
      <c r="H251" s="1611" t="s">
        <v>316</v>
      </c>
      <c r="I251" s="1612"/>
      <c r="J251" s="1611"/>
      <c r="K251" s="1612"/>
      <c r="L251" s="1612"/>
      <c r="M251" s="1611"/>
      <c r="N251" s="1612"/>
      <c r="O251" s="1612"/>
      <c r="P251" s="1611"/>
      <c r="Q251" s="1612"/>
      <c r="R251" s="1611"/>
      <c r="S251" s="1612"/>
      <c r="T251" s="1613" t="s">
        <v>352</v>
      </c>
      <c r="U251" s="1612"/>
      <c r="V251" s="1612"/>
      <c r="W251" s="1612"/>
      <c r="X251" s="1612"/>
      <c r="Y251" s="1612"/>
      <c r="Z251" s="1612"/>
      <c r="AA251" s="1612"/>
      <c r="AB251" s="1611" t="s">
        <v>306</v>
      </c>
      <c r="AC251" s="1612"/>
      <c r="AD251" s="1612"/>
      <c r="AE251" s="1612"/>
      <c r="AF251" s="1612"/>
      <c r="AG251" s="1611" t="s">
        <v>307</v>
      </c>
      <c r="AH251" s="1612"/>
      <c r="AI251" s="1612"/>
      <c r="AJ251" s="1494" t="s">
        <v>86</v>
      </c>
      <c r="AK251" s="1614" t="s">
        <v>308</v>
      </c>
      <c r="AL251" s="1612"/>
      <c r="AM251" s="1612"/>
      <c r="AN251" s="1612"/>
      <c r="AO251" s="1612"/>
      <c r="AP251" s="1612"/>
      <c r="AQ251" s="1495">
        <v>600000000</v>
      </c>
      <c r="AR251" s="1495">
        <v>587400000</v>
      </c>
      <c r="AS251" s="1508">
        <v>12600000</v>
      </c>
      <c r="AT251" s="1496">
        <v>0</v>
      </c>
      <c r="AU251" s="1495">
        <v>529859404</v>
      </c>
      <c r="AV251" s="1495">
        <v>57540596</v>
      </c>
      <c r="AW251" s="1495">
        <v>464225164</v>
      </c>
      <c r="AX251" s="1495">
        <v>65634240</v>
      </c>
      <c r="AY251" s="1495">
        <v>344386735</v>
      </c>
      <c r="AZ251" s="1495">
        <v>119838429</v>
      </c>
      <c r="BA251" s="1495">
        <v>344386735</v>
      </c>
      <c r="BB251" s="1496">
        <v>0</v>
      </c>
      <c r="BC251" s="1495">
        <v>0</v>
      </c>
      <c r="BE251" s="1497">
        <f t="shared" si="17"/>
        <v>0.88309900666666663</v>
      </c>
    </row>
    <row r="252" spans="1:57" ht="15" customHeight="1" x14ac:dyDescent="0.25">
      <c r="B252" s="1603" t="s">
        <v>120</v>
      </c>
      <c r="C252" s="1583"/>
      <c r="D252" s="1603" t="s">
        <v>355</v>
      </c>
      <c r="E252" s="1583"/>
      <c r="F252" s="1603" t="s">
        <v>357</v>
      </c>
      <c r="G252" s="1583"/>
      <c r="H252" s="1603" t="s">
        <v>316</v>
      </c>
      <c r="I252" s="1583"/>
      <c r="J252" s="1603" t="s">
        <v>313</v>
      </c>
      <c r="K252" s="1583"/>
      <c r="L252" s="1583"/>
      <c r="M252" s="1603"/>
      <c r="N252" s="1583"/>
      <c r="O252" s="1583"/>
      <c r="P252" s="1603"/>
      <c r="Q252" s="1583"/>
      <c r="R252" s="1603"/>
      <c r="S252" s="1583"/>
      <c r="T252" s="1605" t="s">
        <v>352</v>
      </c>
      <c r="U252" s="1583"/>
      <c r="V252" s="1583"/>
      <c r="W252" s="1583"/>
      <c r="X252" s="1583"/>
      <c r="Y252" s="1583"/>
      <c r="Z252" s="1583"/>
      <c r="AA252" s="1583"/>
      <c r="AB252" s="1603" t="s">
        <v>306</v>
      </c>
      <c r="AC252" s="1583"/>
      <c r="AD252" s="1583"/>
      <c r="AE252" s="1583"/>
      <c r="AF252" s="1583"/>
      <c r="AG252" s="1603" t="s">
        <v>307</v>
      </c>
      <c r="AH252" s="1583"/>
      <c r="AI252" s="1583"/>
      <c r="AJ252" s="317" t="s">
        <v>86</v>
      </c>
      <c r="AK252" s="1604" t="s">
        <v>308</v>
      </c>
      <c r="AL252" s="1583"/>
      <c r="AM252" s="1583"/>
      <c r="AN252" s="1583"/>
      <c r="AO252" s="1583"/>
      <c r="AP252" s="1583"/>
      <c r="AQ252" s="318">
        <v>600000000</v>
      </c>
      <c r="AR252" s="318">
        <v>587400000</v>
      </c>
      <c r="AS252" s="1505">
        <v>12600000</v>
      </c>
      <c r="AT252" s="319">
        <v>0</v>
      </c>
      <c r="AU252" s="318">
        <v>529859404</v>
      </c>
      <c r="AV252" s="318">
        <v>57540596</v>
      </c>
      <c r="AW252" s="318">
        <v>464225164</v>
      </c>
      <c r="AX252" s="318">
        <v>65634240</v>
      </c>
      <c r="AY252" s="318">
        <v>344386735</v>
      </c>
      <c r="AZ252" s="318">
        <v>119838429</v>
      </c>
      <c r="BA252" s="318">
        <v>344386735</v>
      </c>
      <c r="BB252" s="319">
        <v>0</v>
      </c>
      <c r="BC252" s="319">
        <v>0</v>
      </c>
      <c r="BE252" s="1485">
        <f t="shared" si="17"/>
        <v>0.88309900666666663</v>
      </c>
    </row>
    <row r="253" spans="1:57" ht="15" customHeight="1" x14ac:dyDescent="0.25">
      <c r="B253" s="1603" t="s">
        <v>120</v>
      </c>
      <c r="C253" s="1583"/>
      <c r="D253" s="1603" t="s">
        <v>355</v>
      </c>
      <c r="E253" s="1583"/>
      <c r="F253" s="1603" t="s">
        <v>357</v>
      </c>
      <c r="G253" s="1583"/>
      <c r="H253" s="1603" t="s">
        <v>316</v>
      </c>
      <c r="I253" s="1583"/>
      <c r="J253" s="1603" t="s">
        <v>313</v>
      </c>
      <c r="K253" s="1583"/>
      <c r="L253" s="1583"/>
      <c r="M253" s="1603" t="s">
        <v>315</v>
      </c>
      <c r="N253" s="1583"/>
      <c r="O253" s="1583"/>
      <c r="P253" s="1603"/>
      <c r="Q253" s="1583"/>
      <c r="R253" s="1603"/>
      <c r="S253" s="1583"/>
      <c r="T253" s="1605" t="s">
        <v>359</v>
      </c>
      <c r="U253" s="1583"/>
      <c r="V253" s="1583"/>
      <c r="W253" s="1583"/>
      <c r="X253" s="1583"/>
      <c r="Y253" s="1583"/>
      <c r="Z253" s="1583"/>
      <c r="AA253" s="1583"/>
      <c r="AB253" s="1603" t="s">
        <v>306</v>
      </c>
      <c r="AC253" s="1583"/>
      <c r="AD253" s="1583"/>
      <c r="AE253" s="1583"/>
      <c r="AF253" s="1583"/>
      <c r="AG253" s="1603" t="s">
        <v>307</v>
      </c>
      <c r="AH253" s="1583"/>
      <c r="AI253" s="1583"/>
      <c r="AJ253" s="317" t="s">
        <v>86</v>
      </c>
      <c r="AK253" s="1604" t="s">
        <v>308</v>
      </c>
      <c r="AL253" s="1583"/>
      <c r="AM253" s="1583"/>
      <c r="AN253" s="1583"/>
      <c r="AO253" s="1583"/>
      <c r="AP253" s="1583"/>
      <c r="AQ253" s="318">
        <v>600000000</v>
      </c>
      <c r="AR253" s="318">
        <v>587400000</v>
      </c>
      <c r="AS253" s="1505">
        <v>12600000</v>
      </c>
      <c r="AT253" s="319">
        <v>0</v>
      </c>
      <c r="AU253" s="318">
        <v>529859404</v>
      </c>
      <c r="AV253" s="318">
        <v>57540596</v>
      </c>
      <c r="AW253" s="318">
        <v>464225164</v>
      </c>
      <c r="AX253" s="318">
        <v>65634240</v>
      </c>
      <c r="AY253" s="318">
        <v>344386735</v>
      </c>
      <c r="AZ253" s="318">
        <v>119838429</v>
      </c>
      <c r="BA253" s="318">
        <v>344386735</v>
      </c>
      <c r="BB253" s="319">
        <v>0</v>
      </c>
      <c r="BC253" s="319">
        <v>0</v>
      </c>
      <c r="BE253" s="1485">
        <f t="shared" si="17"/>
        <v>0.88309900666666663</v>
      </c>
    </row>
    <row r="254" spans="1:57" x14ac:dyDescent="0.25">
      <c r="A254" s="1463" t="str">
        <f t="shared" ref="A254:A259" si="20">+B254&amp;"-"&amp;D254&amp;"-"&amp;F254&amp;"-"&amp;H254&amp;"-"&amp;J254&amp;"-"&amp;M254&amp;"-"&amp;P254&amp;AJ254</f>
        <v>C-2502-1000-4-0-2-110</v>
      </c>
      <c r="B254" s="1608" t="s">
        <v>120</v>
      </c>
      <c r="C254" s="1583"/>
      <c r="D254" s="1608" t="s">
        <v>355</v>
      </c>
      <c r="E254" s="1583"/>
      <c r="F254" s="1608" t="s">
        <v>357</v>
      </c>
      <c r="G254" s="1583"/>
      <c r="H254" s="1608" t="s">
        <v>316</v>
      </c>
      <c r="I254" s="1583"/>
      <c r="J254" s="1608" t="s">
        <v>313</v>
      </c>
      <c r="K254" s="1583"/>
      <c r="L254" s="1583"/>
      <c r="M254" s="1608" t="s">
        <v>315</v>
      </c>
      <c r="N254" s="1583"/>
      <c r="O254" s="1583"/>
      <c r="P254" s="1608" t="s">
        <v>312</v>
      </c>
      <c r="Q254" s="1583"/>
      <c r="R254" s="1608"/>
      <c r="S254" s="1583"/>
      <c r="T254" s="1609" t="s">
        <v>365</v>
      </c>
      <c r="U254" s="1583"/>
      <c r="V254" s="1583"/>
      <c r="W254" s="1583"/>
      <c r="X254" s="1583"/>
      <c r="Y254" s="1583"/>
      <c r="Z254" s="1583"/>
      <c r="AA254" s="1583"/>
      <c r="AB254" s="1608" t="s">
        <v>306</v>
      </c>
      <c r="AC254" s="1583"/>
      <c r="AD254" s="1583"/>
      <c r="AE254" s="1583"/>
      <c r="AF254" s="1583"/>
      <c r="AG254" s="1608" t="s">
        <v>307</v>
      </c>
      <c r="AH254" s="1583"/>
      <c r="AI254" s="1583"/>
      <c r="AJ254" s="320" t="s">
        <v>86</v>
      </c>
      <c r="AK254" s="1610" t="s">
        <v>308</v>
      </c>
      <c r="AL254" s="1583"/>
      <c r="AM254" s="1583"/>
      <c r="AN254" s="1583"/>
      <c r="AO254" s="1583"/>
      <c r="AP254" s="1583"/>
      <c r="AQ254" s="321">
        <v>289194899</v>
      </c>
      <c r="AR254" s="321">
        <v>276594899</v>
      </c>
      <c r="AS254" s="1506">
        <v>12600000</v>
      </c>
      <c r="AT254" s="322">
        <v>0</v>
      </c>
      <c r="AU254" s="321">
        <v>276594898</v>
      </c>
      <c r="AV254" s="322">
        <v>1</v>
      </c>
      <c r="AW254" s="321">
        <v>276594898</v>
      </c>
      <c r="AX254" s="322">
        <v>0</v>
      </c>
      <c r="AY254" s="321">
        <v>186635529</v>
      </c>
      <c r="AZ254" s="321">
        <v>89959369</v>
      </c>
      <c r="BA254" s="321">
        <v>186635529</v>
      </c>
      <c r="BB254" s="322">
        <v>0</v>
      </c>
      <c r="BC254" s="322">
        <v>0</v>
      </c>
      <c r="BE254" s="1486">
        <f t="shared" si="17"/>
        <v>0.95643076332407928</v>
      </c>
    </row>
    <row r="255" spans="1:57" x14ac:dyDescent="0.25">
      <c r="A255" s="1463" t="str">
        <f t="shared" si="20"/>
        <v>C-2502-1000-4-0-2-210</v>
      </c>
      <c r="B255" s="1608" t="s">
        <v>120</v>
      </c>
      <c r="C255" s="1583"/>
      <c r="D255" s="1608" t="s">
        <v>355</v>
      </c>
      <c r="E255" s="1583"/>
      <c r="F255" s="1608" t="s">
        <v>357</v>
      </c>
      <c r="G255" s="1583"/>
      <c r="H255" s="1608" t="s">
        <v>316</v>
      </c>
      <c r="I255" s="1583"/>
      <c r="J255" s="1608" t="s">
        <v>313</v>
      </c>
      <c r="K255" s="1583"/>
      <c r="L255" s="1583"/>
      <c r="M255" s="1608" t="s">
        <v>315</v>
      </c>
      <c r="N255" s="1583"/>
      <c r="O255" s="1583"/>
      <c r="P255" s="1608" t="s">
        <v>315</v>
      </c>
      <c r="Q255" s="1583"/>
      <c r="R255" s="1608"/>
      <c r="S255" s="1583"/>
      <c r="T255" s="1609" t="s">
        <v>360</v>
      </c>
      <c r="U255" s="1583"/>
      <c r="V255" s="1583"/>
      <c r="W255" s="1583"/>
      <c r="X255" s="1583"/>
      <c r="Y255" s="1583"/>
      <c r="Z255" s="1583"/>
      <c r="AA255" s="1583"/>
      <c r="AB255" s="1608" t="s">
        <v>306</v>
      </c>
      <c r="AC255" s="1583"/>
      <c r="AD255" s="1583"/>
      <c r="AE255" s="1583"/>
      <c r="AF255" s="1583"/>
      <c r="AG255" s="1608" t="s">
        <v>307</v>
      </c>
      <c r="AH255" s="1583"/>
      <c r="AI255" s="1583"/>
      <c r="AJ255" s="320" t="s">
        <v>86</v>
      </c>
      <c r="AK255" s="1610" t="s">
        <v>308</v>
      </c>
      <c r="AL255" s="1583"/>
      <c r="AM255" s="1583"/>
      <c r="AN255" s="1583"/>
      <c r="AO255" s="1583"/>
      <c r="AP255" s="1583"/>
      <c r="AQ255" s="321">
        <v>60000000</v>
      </c>
      <c r="AR255" s="321">
        <v>60000000</v>
      </c>
      <c r="AS255" s="1506">
        <v>0</v>
      </c>
      <c r="AT255" s="322">
        <v>0</v>
      </c>
      <c r="AU255" s="321">
        <v>60000000</v>
      </c>
      <c r="AV255" s="322">
        <v>0</v>
      </c>
      <c r="AW255" s="321">
        <v>25775425</v>
      </c>
      <c r="AX255" s="321">
        <v>34224575</v>
      </c>
      <c r="AY255" s="322">
        <v>0</v>
      </c>
      <c r="AZ255" s="321">
        <v>25775425</v>
      </c>
      <c r="BA255" s="322">
        <v>0</v>
      </c>
      <c r="BB255" s="322">
        <v>0</v>
      </c>
      <c r="BC255" s="322">
        <v>0</v>
      </c>
      <c r="BE255" s="1486">
        <f t="shared" si="17"/>
        <v>1</v>
      </c>
    </row>
    <row r="256" spans="1:57" x14ac:dyDescent="0.25">
      <c r="A256" s="1463" t="str">
        <f t="shared" si="20"/>
        <v>C-2502-1000-4-0-2-310</v>
      </c>
      <c r="B256" s="1608" t="s">
        <v>120</v>
      </c>
      <c r="C256" s="1583"/>
      <c r="D256" s="1608" t="s">
        <v>355</v>
      </c>
      <c r="E256" s="1583"/>
      <c r="F256" s="1608" t="s">
        <v>357</v>
      </c>
      <c r="G256" s="1583"/>
      <c r="H256" s="1608" t="s">
        <v>316</v>
      </c>
      <c r="I256" s="1583"/>
      <c r="J256" s="1608" t="s">
        <v>313</v>
      </c>
      <c r="K256" s="1583"/>
      <c r="L256" s="1583"/>
      <c r="M256" s="1608" t="s">
        <v>315</v>
      </c>
      <c r="N256" s="1583"/>
      <c r="O256" s="1583"/>
      <c r="P256" s="1608" t="s">
        <v>322</v>
      </c>
      <c r="Q256" s="1583"/>
      <c r="R256" s="1608"/>
      <c r="S256" s="1583"/>
      <c r="T256" s="1609" t="s">
        <v>361</v>
      </c>
      <c r="U256" s="1583"/>
      <c r="V256" s="1583"/>
      <c r="W256" s="1583"/>
      <c r="X256" s="1583"/>
      <c r="Y256" s="1583"/>
      <c r="Z256" s="1583"/>
      <c r="AA256" s="1583"/>
      <c r="AB256" s="1608" t="s">
        <v>306</v>
      </c>
      <c r="AC256" s="1583"/>
      <c r="AD256" s="1583"/>
      <c r="AE256" s="1583"/>
      <c r="AF256" s="1583"/>
      <c r="AG256" s="1608" t="s">
        <v>307</v>
      </c>
      <c r="AH256" s="1583"/>
      <c r="AI256" s="1583"/>
      <c r="AJ256" s="320" t="s">
        <v>86</v>
      </c>
      <c r="AK256" s="1610" t="s">
        <v>308</v>
      </c>
      <c r="AL256" s="1583"/>
      <c r="AM256" s="1583"/>
      <c r="AN256" s="1583"/>
      <c r="AO256" s="1583"/>
      <c r="AP256" s="1583"/>
      <c r="AQ256" s="321">
        <v>63800000</v>
      </c>
      <c r="AR256" s="321">
        <v>63800000</v>
      </c>
      <c r="AS256" s="1506">
        <v>0</v>
      </c>
      <c r="AT256" s="322">
        <v>0</v>
      </c>
      <c r="AU256" s="321">
        <v>63800000</v>
      </c>
      <c r="AV256" s="322">
        <v>0</v>
      </c>
      <c r="AW256" s="321">
        <v>53692409</v>
      </c>
      <c r="AX256" s="321">
        <v>10107591</v>
      </c>
      <c r="AY256" s="321">
        <v>52481773</v>
      </c>
      <c r="AZ256" s="321">
        <v>1210636</v>
      </c>
      <c r="BA256" s="321">
        <v>52481773</v>
      </c>
      <c r="BB256" s="322">
        <v>0</v>
      </c>
      <c r="BC256" s="322">
        <v>0</v>
      </c>
      <c r="BE256" s="1486">
        <f t="shared" si="17"/>
        <v>1</v>
      </c>
    </row>
    <row r="257" spans="1:57" x14ac:dyDescent="0.25">
      <c r="A257" s="1463" t="str">
        <f t="shared" si="20"/>
        <v>C-2502-1000-4-0-2-410</v>
      </c>
      <c r="B257" s="1608" t="s">
        <v>120</v>
      </c>
      <c r="C257" s="1583"/>
      <c r="D257" s="1608" t="s">
        <v>355</v>
      </c>
      <c r="E257" s="1583"/>
      <c r="F257" s="1608" t="s">
        <v>357</v>
      </c>
      <c r="G257" s="1583"/>
      <c r="H257" s="1608" t="s">
        <v>316</v>
      </c>
      <c r="I257" s="1583"/>
      <c r="J257" s="1608" t="s">
        <v>313</v>
      </c>
      <c r="K257" s="1583"/>
      <c r="L257" s="1583"/>
      <c r="M257" s="1608" t="s">
        <v>315</v>
      </c>
      <c r="N257" s="1583"/>
      <c r="O257" s="1583"/>
      <c r="P257" s="1608" t="s">
        <v>316</v>
      </c>
      <c r="Q257" s="1583"/>
      <c r="R257" s="1608"/>
      <c r="S257" s="1583"/>
      <c r="T257" s="1609" t="s">
        <v>105</v>
      </c>
      <c r="U257" s="1583"/>
      <c r="V257" s="1583"/>
      <c r="W257" s="1583"/>
      <c r="X257" s="1583"/>
      <c r="Y257" s="1583"/>
      <c r="Z257" s="1583"/>
      <c r="AA257" s="1583"/>
      <c r="AB257" s="1608" t="s">
        <v>306</v>
      </c>
      <c r="AC257" s="1583"/>
      <c r="AD257" s="1583"/>
      <c r="AE257" s="1583"/>
      <c r="AF257" s="1583"/>
      <c r="AG257" s="1608" t="s">
        <v>307</v>
      </c>
      <c r="AH257" s="1583"/>
      <c r="AI257" s="1583"/>
      <c r="AJ257" s="320" t="s">
        <v>86</v>
      </c>
      <c r="AK257" s="1610" t="s">
        <v>308</v>
      </c>
      <c r="AL257" s="1583"/>
      <c r="AM257" s="1583"/>
      <c r="AN257" s="1583"/>
      <c r="AO257" s="1583"/>
      <c r="AP257" s="1583"/>
      <c r="AQ257" s="321">
        <v>167005101</v>
      </c>
      <c r="AR257" s="321">
        <v>167005101</v>
      </c>
      <c r="AS257" s="1506">
        <v>0</v>
      </c>
      <c r="AT257" s="322">
        <v>0</v>
      </c>
      <c r="AU257" s="321">
        <v>109464506</v>
      </c>
      <c r="AV257" s="321">
        <v>57540595</v>
      </c>
      <c r="AW257" s="321">
        <v>108162432</v>
      </c>
      <c r="AX257" s="321">
        <v>1302074</v>
      </c>
      <c r="AY257" s="321">
        <v>105269433</v>
      </c>
      <c r="AZ257" s="321">
        <v>2892999</v>
      </c>
      <c r="BA257" s="321">
        <v>105269433</v>
      </c>
      <c r="BB257" s="322">
        <v>0</v>
      </c>
      <c r="BC257" s="322">
        <v>0</v>
      </c>
      <c r="BE257" s="1486">
        <f t="shared" si="17"/>
        <v>0.65545606298576475</v>
      </c>
    </row>
    <row r="258" spans="1:57" x14ac:dyDescent="0.25">
      <c r="A258" s="1463" t="str">
        <f t="shared" si="20"/>
        <v>C-2502-1000-4-0-2-610</v>
      </c>
      <c r="B258" s="1608" t="s">
        <v>120</v>
      </c>
      <c r="C258" s="1583"/>
      <c r="D258" s="1608" t="s">
        <v>355</v>
      </c>
      <c r="E258" s="1583"/>
      <c r="F258" s="1608" t="s">
        <v>357</v>
      </c>
      <c r="G258" s="1583"/>
      <c r="H258" s="1608" t="s">
        <v>316</v>
      </c>
      <c r="I258" s="1583"/>
      <c r="J258" s="1608" t="s">
        <v>313</v>
      </c>
      <c r="K258" s="1583"/>
      <c r="L258" s="1583"/>
      <c r="M258" s="1608" t="s">
        <v>315</v>
      </c>
      <c r="N258" s="1583"/>
      <c r="O258" s="1583"/>
      <c r="P258" s="1608" t="s">
        <v>325</v>
      </c>
      <c r="Q258" s="1583"/>
      <c r="R258" s="1608"/>
      <c r="S258" s="1583"/>
      <c r="T258" s="1609" t="s">
        <v>362</v>
      </c>
      <c r="U258" s="1583"/>
      <c r="V258" s="1583"/>
      <c r="W258" s="1583"/>
      <c r="X258" s="1583"/>
      <c r="Y258" s="1583"/>
      <c r="Z258" s="1583"/>
      <c r="AA258" s="1583"/>
      <c r="AB258" s="1608" t="s">
        <v>306</v>
      </c>
      <c r="AC258" s="1583"/>
      <c r="AD258" s="1583"/>
      <c r="AE258" s="1583"/>
      <c r="AF258" s="1583"/>
      <c r="AG258" s="1608" t="s">
        <v>307</v>
      </c>
      <c r="AH258" s="1583"/>
      <c r="AI258" s="1583"/>
      <c r="AJ258" s="320" t="s">
        <v>86</v>
      </c>
      <c r="AK258" s="1610" t="s">
        <v>308</v>
      </c>
      <c r="AL258" s="1583"/>
      <c r="AM258" s="1583"/>
      <c r="AN258" s="1583"/>
      <c r="AO258" s="1583"/>
      <c r="AP258" s="1583"/>
      <c r="AQ258" s="321">
        <v>20000000</v>
      </c>
      <c r="AR258" s="321">
        <v>20000000</v>
      </c>
      <c r="AS258" s="1506">
        <v>0</v>
      </c>
      <c r="AT258" s="322">
        <v>0</v>
      </c>
      <c r="AU258" s="321">
        <v>20000000</v>
      </c>
      <c r="AV258" s="322">
        <v>0</v>
      </c>
      <c r="AW258" s="322">
        <v>0</v>
      </c>
      <c r="AX258" s="321">
        <v>20000000</v>
      </c>
      <c r="AY258" s="322">
        <v>0</v>
      </c>
      <c r="AZ258" s="322">
        <v>0</v>
      </c>
      <c r="BA258" s="322">
        <v>0</v>
      </c>
      <c r="BB258" s="322">
        <v>0</v>
      </c>
      <c r="BC258" s="322">
        <v>0</v>
      </c>
      <c r="BE258" s="1486">
        <f t="shared" si="17"/>
        <v>1</v>
      </c>
    </row>
    <row r="259" spans="1:57" ht="15" customHeight="1" x14ac:dyDescent="0.25">
      <c r="A259" s="1463" t="str">
        <f t="shared" si="20"/>
        <v>C-2502-1000-4-0-2-1110</v>
      </c>
      <c r="B259" s="1608" t="s">
        <v>120</v>
      </c>
      <c r="C259" s="1583"/>
      <c r="D259" s="1608" t="s">
        <v>355</v>
      </c>
      <c r="E259" s="1583"/>
      <c r="F259" s="1608" t="s">
        <v>357</v>
      </c>
      <c r="G259" s="1583"/>
      <c r="H259" s="1608" t="s">
        <v>316</v>
      </c>
      <c r="I259" s="1583"/>
      <c r="J259" s="1608" t="s">
        <v>313</v>
      </c>
      <c r="K259" s="1583"/>
      <c r="L259" s="1583"/>
      <c r="M259" s="1608" t="s">
        <v>315</v>
      </c>
      <c r="N259" s="1583"/>
      <c r="O259" s="1583"/>
      <c r="P259" s="1608" t="s">
        <v>101</v>
      </c>
      <c r="Q259" s="1583"/>
      <c r="R259" s="1608"/>
      <c r="S259" s="1583"/>
      <c r="T259" s="1609" t="s">
        <v>363</v>
      </c>
      <c r="U259" s="1583"/>
      <c r="V259" s="1583"/>
      <c r="W259" s="1583"/>
      <c r="X259" s="1583"/>
      <c r="Y259" s="1583"/>
      <c r="Z259" s="1583"/>
      <c r="AA259" s="1583"/>
      <c r="AB259" s="1608" t="s">
        <v>306</v>
      </c>
      <c r="AC259" s="1583"/>
      <c r="AD259" s="1583"/>
      <c r="AE259" s="1583"/>
      <c r="AF259" s="1583"/>
      <c r="AG259" s="1608" t="s">
        <v>307</v>
      </c>
      <c r="AH259" s="1583"/>
      <c r="AI259" s="1583"/>
      <c r="AJ259" s="320" t="s">
        <v>86</v>
      </c>
      <c r="AK259" s="1610" t="s">
        <v>308</v>
      </c>
      <c r="AL259" s="1583"/>
      <c r="AM259" s="1583"/>
      <c r="AN259" s="1583"/>
      <c r="AO259" s="1583"/>
      <c r="AP259" s="1583"/>
      <c r="AQ259" s="322">
        <v>0</v>
      </c>
      <c r="AR259" s="322">
        <v>0</v>
      </c>
      <c r="AS259" s="1506">
        <v>0</v>
      </c>
      <c r="AT259" s="322">
        <v>0</v>
      </c>
      <c r="AU259" s="322">
        <v>0</v>
      </c>
      <c r="AV259" s="322">
        <v>0</v>
      </c>
      <c r="AW259" s="322">
        <v>0</v>
      </c>
      <c r="AX259" s="322">
        <v>0</v>
      </c>
      <c r="AY259" s="322">
        <v>0</v>
      </c>
      <c r="AZ259" s="322">
        <v>0</v>
      </c>
      <c r="BA259" s="322">
        <v>0</v>
      </c>
      <c r="BB259" s="322">
        <v>0</v>
      </c>
      <c r="BC259" s="322">
        <v>0</v>
      </c>
      <c r="BE259" s="1486" t="e">
        <f t="shared" si="17"/>
        <v>#DIV/0!</v>
      </c>
    </row>
    <row r="260" spans="1:57" s="1493" customFormat="1" ht="15" customHeight="1" x14ac:dyDescent="0.25">
      <c r="B260" s="1611" t="s">
        <v>120</v>
      </c>
      <c r="C260" s="1612"/>
      <c r="D260" s="1611" t="s">
        <v>355</v>
      </c>
      <c r="E260" s="1612"/>
      <c r="F260" s="1611" t="s">
        <v>357</v>
      </c>
      <c r="G260" s="1612"/>
      <c r="H260" s="1611" t="s">
        <v>317</v>
      </c>
      <c r="I260" s="1612"/>
      <c r="J260" s="1611"/>
      <c r="K260" s="1612"/>
      <c r="L260" s="1612"/>
      <c r="M260" s="1611"/>
      <c r="N260" s="1612"/>
      <c r="O260" s="1612"/>
      <c r="P260" s="1611"/>
      <c r="Q260" s="1612"/>
      <c r="R260" s="1611"/>
      <c r="S260" s="1612"/>
      <c r="T260" s="1613" t="s">
        <v>366</v>
      </c>
      <c r="U260" s="1612"/>
      <c r="V260" s="1612"/>
      <c r="W260" s="1612"/>
      <c r="X260" s="1612"/>
      <c r="Y260" s="1612"/>
      <c r="Z260" s="1612"/>
      <c r="AA260" s="1612"/>
      <c r="AB260" s="1611" t="s">
        <v>306</v>
      </c>
      <c r="AC260" s="1612"/>
      <c r="AD260" s="1612"/>
      <c r="AE260" s="1612"/>
      <c r="AF260" s="1612"/>
      <c r="AG260" s="1611" t="s">
        <v>307</v>
      </c>
      <c r="AH260" s="1612"/>
      <c r="AI260" s="1612"/>
      <c r="AJ260" s="1494" t="s">
        <v>86</v>
      </c>
      <c r="AK260" s="1614" t="s">
        <v>308</v>
      </c>
      <c r="AL260" s="1612"/>
      <c r="AM260" s="1612"/>
      <c r="AN260" s="1612"/>
      <c r="AO260" s="1612"/>
      <c r="AP260" s="1612"/>
      <c r="AQ260" s="1495">
        <v>900000000</v>
      </c>
      <c r="AR260" s="1495">
        <v>900000000</v>
      </c>
      <c r="AS260" s="1508">
        <v>0</v>
      </c>
      <c r="AT260" s="1496">
        <v>0</v>
      </c>
      <c r="AU260" s="1495">
        <v>849850832</v>
      </c>
      <c r="AV260" s="1495">
        <v>50149168</v>
      </c>
      <c r="AW260" s="1495">
        <v>811598879</v>
      </c>
      <c r="AX260" s="1495">
        <v>38251953</v>
      </c>
      <c r="AY260" s="1495">
        <v>658100172</v>
      </c>
      <c r="AZ260" s="1495">
        <v>153498707</v>
      </c>
      <c r="BA260" s="1495">
        <v>658100172</v>
      </c>
      <c r="BB260" s="1496">
        <v>0</v>
      </c>
      <c r="BC260" s="1495">
        <v>0</v>
      </c>
      <c r="BE260" s="1497">
        <f t="shared" si="17"/>
        <v>0.94427870222222221</v>
      </c>
    </row>
    <row r="261" spans="1:57" ht="15" customHeight="1" x14ac:dyDescent="0.25">
      <c r="B261" s="1603" t="s">
        <v>120</v>
      </c>
      <c r="C261" s="1583"/>
      <c r="D261" s="1603" t="s">
        <v>355</v>
      </c>
      <c r="E261" s="1583"/>
      <c r="F261" s="1603" t="s">
        <v>357</v>
      </c>
      <c r="G261" s="1583"/>
      <c r="H261" s="1603" t="s">
        <v>317</v>
      </c>
      <c r="I261" s="1583"/>
      <c r="J261" s="1603" t="s">
        <v>313</v>
      </c>
      <c r="K261" s="1583"/>
      <c r="L261" s="1583"/>
      <c r="M261" s="1603"/>
      <c r="N261" s="1583"/>
      <c r="O261" s="1583"/>
      <c r="P261" s="1603"/>
      <c r="Q261" s="1583"/>
      <c r="R261" s="1603"/>
      <c r="S261" s="1583"/>
      <c r="T261" s="1605" t="s">
        <v>366</v>
      </c>
      <c r="U261" s="1583"/>
      <c r="V261" s="1583"/>
      <c r="W261" s="1583"/>
      <c r="X261" s="1583"/>
      <c r="Y261" s="1583"/>
      <c r="Z261" s="1583"/>
      <c r="AA261" s="1583"/>
      <c r="AB261" s="1603" t="s">
        <v>306</v>
      </c>
      <c r="AC261" s="1583"/>
      <c r="AD261" s="1583"/>
      <c r="AE261" s="1583"/>
      <c r="AF261" s="1583"/>
      <c r="AG261" s="1603" t="s">
        <v>307</v>
      </c>
      <c r="AH261" s="1583"/>
      <c r="AI261" s="1583"/>
      <c r="AJ261" s="317" t="s">
        <v>86</v>
      </c>
      <c r="AK261" s="1604" t="s">
        <v>308</v>
      </c>
      <c r="AL261" s="1583"/>
      <c r="AM261" s="1583"/>
      <c r="AN261" s="1583"/>
      <c r="AO261" s="1583"/>
      <c r="AP261" s="1583"/>
      <c r="AQ261" s="318">
        <v>900000000</v>
      </c>
      <c r="AR261" s="318">
        <v>900000000</v>
      </c>
      <c r="AS261" s="1505">
        <v>0</v>
      </c>
      <c r="AT261" s="319">
        <v>0</v>
      </c>
      <c r="AU261" s="318">
        <v>849850832</v>
      </c>
      <c r="AV261" s="318">
        <v>50149168</v>
      </c>
      <c r="AW261" s="318">
        <v>811598879</v>
      </c>
      <c r="AX261" s="318">
        <v>38251953</v>
      </c>
      <c r="AY261" s="318">
        <v>658100172</v>
      </c>
      <c r="AZ261" s="318">
        <v>153498707</v>
      </c>
      <c r="BA261" s="318">
        <v>658100172</v>
      </c>
      <c r="BB261" s="319">
        <v>0</v>
      </c>
      <c r="BC261" s="319">
        <v>0</v>
      </c>
      <c r="BE261" s="1485">
        <f t="shared" si="17"/>
        <v>0.94427870222222221</v>
      </c>
    </row>
    <row r="262" spans="1:57" ht="15" customHeight="1" x14ac:dyDescent="0.25">
      <c r="B262" s="1603" t="s">
        <v>120</v>
      </c>
      <c r="C262" s="1583"/>
      <c r="D262" s="1603" t="s">
        <v>355</v>
      </c>
      <c r="E262" s="1583"/>
      <c r="F262" s="1603" t="s">
        <v>357</v>
      </c>
      <c r="G262" s="1583"/>
      <c r="H262" s="1603" t="s">
        <v>317</v>
      </c>
      <c r="I262" s="1583"/>
      <c r="J262" s="1603" t="s">
        <v>313</v>
      </c>
      <c r="K262" s="1583"/>
      <c r="L262" s="1583"/>
      <c r="M262" s="1603" t="s">
        <v>315</v>
      </c>
      <c r="N262" s="1583"/>
      <c r="O262" s="1583"/>
      <c r="P262" s="1603"/>
      <c r="Q262" s="1583"/>
      <c r="R262" s="1603"/>
      <c r="S262" s="1583"/>
      <c r="T262" s="1605" t="s">
        <v>359</v>
      </c>
      <c r="U262" s="1583"/>
      <c r="V262" s="1583"/>
      <c r="W262" s="1583"/>
      <c r="X262" s="1583"/>
      <c r="Y262" s="1583"/>
      <c r="Z262" s="1583"/>
      <c r="AA262" s="1583"/>
      <c r="AB262" s="1603" t="s">
        <v>306</v>
      </c>
      <c r="AC262" s="1583"/>
      <c r="AD262" s="1583"/>
      <c r="AE262" s="1583"/>
      <c r="AF262" s="1583"/>
      <c r="AG262" s="1603" t="s">
        <v>307</v>
      </c>
      <c r="AH262" s="1583"/>
      <c r="AI262" s="1583"/>
      <c r="AJ262" s="317" t="s">
        <v>86</v>
      </c>
      <c r="AK262" s="1604" t="s">
        <v>308</v>
      </c>
      <c r="AL262" s="1583"/>
      <c r="AM262" s="1583"/>
      <c r="AN262" s="1583"/>
      <c r="AO262" s="1583"/>
      <c r="AP262" s="1583"/>
      <c r="AQ262" s="318">
        <v>900000000</v>
      </c>
      <c r="AR262" s="318">
        <v>900000000</v>
      </c>
      <c r="AS262" s="1505">
        <v>0</v>
      </c>
      <c r="AT262" s="319">
        <v>0</v>
      </c>
      <c r="AU262" s="318">
        <v>849850832</v>
      </c>
      <c r="AV262" s="318">
        <v>50149168</v>
      </c>
      <c r="AW262" s="318">
        <v>811598879</v>
      </c>
      <c r="AX262" s="318">
        <v>38251953</v>
      </c>
      <c r="AY262" s="318">
        <v>658100172</v>
      </c>
      <c r="AZ262" s="318">
        <v>153498707</v>
      </c>
      <c r="BA262" s="318">
        <v>658100172</v>
      </c>
      <c r="BB262" s="319">
        <v>0</v>
      </c>
      <c r="BC262" s="319">
        <v>0</v>
      </c>
      <c r="BE262" s="1485">
        <f t="shared" si="17"/>
        <v>0.94427870222222221</v>
      </c>
    </row>
    <row r="263" spans="1:57" x14ac:dyDescent="0.25">
      <c r="A263" s="1463" t="str">
        <f t="shared" ref="A263:A268" si="21">+B263&amp;"-"&amp;D263&amp;"-"&amp;F263&amp;"-"&amp;H263&amp;"-"&amp;J263&amp;"-"&amp;M263&amp;"-"&amp;P263&amp;AJ263</f>
        <v>C-2502-1000-5-0-2-110</v>
      </c>
      <c r="B263" s="1608" t="s">
        <v>120</v>
      </c>
      <c r="C263" s="1583"/>
      <c r="D263" s="1608" t="s">
        <v>355</v>
      </c>
      <c r="E263" s="1583"/>
      <c r="F263" s="1608" t="s">
        <v>357</v>
      </c>
      <c r="G263" s="1583"/>
      <c r="H263" s="1608" t="s">
        <v>317</v>
      </c>
      <c r="I263" s="1583"/>
      <c r="J263" s="1608" t="s">
        <v>313</v>
      </c>
      <c r="K263" s="1583"/>
      <c r="L263" s="1583"/>
      <c r="M263" s="1608" t="s">
        <v>315</v>
      </c>
      <c r="N263" s="1583"/>
      <c r="O263" s="1583"/>
      <c r="P263" s="1608" t="s">
        <v>312</v>
      </c>
      <c r="Q263" s="1583"/>
      <c r="R263" s="1608"/>
      <c r="S263" s="1583"/>
      <c r="T263" s="1609" t="s">
        <v>365</v>
      </c>
      <c r="U263" s="1583"/>
      <c r="V263" s="1583"/>
      <c r="W263" s="1583"/>
      <c r="X263" s="1583"/>
      <c r="Y263" s="1583"/>
      <c r="Z263" s="1583"/>
      <c r="AA263" s="1583"/>
      <c r="AB263" s="1608" t="s">
        <v>306</v>
      </c>
      <c r="AC263" s="1583"/>
      <c r="AD263" s="1583"/>
      <c r="AE263" s="1583"/>
      <c r="AF263" s="1583"/>
      <c r="AG263" s="1608" t="s">
        <v>307</v>
      </c>
      <c r="AH263" s="1583"/>
      <c r="AI263" s="1583"/>
      <c r="AJ263" s="320" t="s">
        <v>86</v>
      </c>
      <c r="AK263" s="1610" t="s">
        <v>308</v>
      </c>
      <c r="AL263" s="1583"/>
      <c r="AM263" s="1583"/>
      <c r="AN263" s="1583"/>
      <c r="AO263" s="1583"/>
      <c r="AP263" s="1583"/>
      <c r="AQ263" s="321">
        <v>373820000</v>
      </c>
      <c r="AR263" s="321">
        <v>373820000</v>
      </c>
      <c r="AS263" s="1506">
        <v>0</v>
      </c>
      <c r="AT263" s="322">
        <v>0</v>
      </c>
      <c r="AU263" s="321">
        <v>372933333</v>
      </c>
      <c r="AV263" s="321">
        <v>886667</v>
      </c>
      <c r="AW263" s="321">
        <v>356933333</v>
      </c>
      <c r="AX263" s="321">
        <v>16000000</v>
      </c>
      <c r="AY263" s="321">
        <v>309133333</v>
      </c>
      <c r="AZ263" s="321">
        <v>47800000</v>
      </c>
      <c r="BA263" s="321">
        <v>309133333</v>
      </c>
      <c r="BB263" s="322">
        <v>0</v>
      </c>
      <c r="BC263" s="322">
        <v>0</v>
      </c>
      <c r="BE263" s="1486">
        <f t="shared" si="17"/>
        <v>0.99762809105986838</v>
      </c>
    </row>
    <row r="264" spans="1:57" x14ac:dyDescent="0.25">
      <c r="A264" s="1463" t="str">
        <f t="shared" si="21"/>
        <v>C-2502-1000-5-0-2-210</v>
      </c>
      <c r="B264" s="1608" t="s">
        <v>120</v>
      </c>
      <c r="C264" s="1583"/>
      <c r="D264" s="1608" t="s">
        <v>355</v>
      </c>
      <c r="E264" s="1583"/>
      <c r="F264" s="1608" t="s">
        <v>357</v>
      </c>
      <c r="G264" s="1583"/>
      <c r="H264" s="1608" t="s">
        <v>317</v>
      </c>
      <c r="I264" s="1583"/>
      <c r="J264" s="1608" t="s">
        <v>313</v>
      </c>
      <c r="K264" s="1583"/>
      <c r="L264" s="1583"/>
      <c r="M264" s="1608" t="s">
        <v>315</v>
      </c>
      <c r="N264" s="1583"/>
      <c r="O264" s="1583"/>
      <c r="P264" s="1608" t="s">
        <v>315</v>
      </c>
      <c r="Q264" s="1583"/>
      <c r="R264" s="1608"/>
      <c r="S264" s="1583"/>
      <c r="T264" s="1609" t="s">
        <v>360</v>
      </c>
      <c r="U264" s="1583"/>
      <c r="V264" s="1583"/>
      <c r="W264" s="1583"/>
      <c r="X264" s="1583"/>
      <c r="Y264" s="1583"/>
      <c r="Z264" s="1583"/>
      <c r="AA264" s="1583"/>
      <c r="AB264" s="1608" t="s">
        <v>306</v>
      </c>
      <c r="AC264" s="1583"/>
      <c r="AD264" s="1583"/>
      <c r="AE264" s="1583"/>
      <c r="AF264" s="1583"/>
      <c r="AG264" s="1608" t="s">
        <v>307</v>
      </c>
      <c r="AH264" s="1583"/>
      <c r="AI264" s="1583"/>
      <c r="AJ264" s="320" t="s">
        <v>86</v>
      </c>
      <c r="AK264" s="1610" t="s">
        <v>308</v>
      </c>
      <c r="AL264" s="1583"/>
      <c r="AM264" s="1583"/>
      <c r="AN264" s="1583"/>
      <c r="AO264" s="1583"/>
      <c r="AP264" s="1583"/>
      <c r="AQ264" s="321">
        <v>154000000</v>
      </c>
      <c r="AR264" s="321">
        <v>154000000</v>
      </c>
      <c r="AS264" s="1506">
        <v>0</v>
      </c>
      <c r="AT264" s="322">
        <v>0</v>
      </c>
      <c r="AU264" s="321">
        <v>154000000</v>
      </c>
      <c r="AV264" s="322">
        <v>0</v>
      </c>
      <c r="AW264" s="321">
        <v>137296423</v>
      </c>
      <c r="AX264" s="321">
        <v>16703577</v>
      </c>
      <c r="AY264" s="321">
        <v>58091264</v>
      </c>
      <c r="AZ264" s="321">
        <v>79205159</v>
      </c>
      <c r="BA264" s="321">
        <v>58091264</v>
      </c>
      <c r="BB264" s="322">
        <v>0</v>
      </c>
      <c r="BC264" s="322">
        <v>0</v>
      </c>
      <c r="BE264" s="1486">
        <f t="shared" si="17"/>
        <v>1</v>
      </c>
    </row>
    <row r="265" spans="1:57" ht="15" customHeight="1" x14ac:dyDescent="0.25">
      <c r="A265" s="1463" t="str">
        <f t="shared" si="21"/>
        <v>C-2502-1000-5-0-2-310</v>
      </c>
      <c r="B265" s="1608" t="s">
        <v>120</v>
      </c>
      <c r="C265" s="1583"/>
      <c r="D265" s="1608" t="s">
        <v>355</v>
      </c>
      <c r="E265" s="1583"/>
      <c r="F265" s="1608" t="s">
        <v>357</v>
      </c>
      <c r="G265" s="1583"/>
      <c r="H265" s="1608" t="s">
        <v>317</v>
      </c>
      <c r="I265" s="1583"/>
      <c r="J265" s="1608" t="s">
        <v>313</v>
      </c>
      <c r="K265" s="1583"/>
      <c r="L265" s="1583"/>
      <c r="M265" s="1608" t="s">
        <v>315</v>
      </c>
      <c r="N265" s="1583"/>
      <c r="O265" s="1583"/>
      <c r="P265" s="1608" t="s">
        <v>322</v>
      </c>
      <c r="Q265" s="1583"/>
      <c r="R265" s="1608"/>
      <c r="S265" s="1583"/>
      <c r="T265" s="1609" t="s">
        <v>361</v>
      </c>
      <c r="U265" s="1583"/>
      <c r="V265" s="1583"/>
      <c r="W265" s="1583"/>
      <c r="X265" s="1583"/>
      <c r="Y265" s="1583"/>
      <c r="Z265" s="1583"/>
      <c r="AA265" s="1583"/>
      <c r="AB265" s="1608" t="s">
        <v>306</v>
      </c>
      <c r="AC265" s="1583"/>
      <c r="AD265" s="1583"/>
      <c r="AE265" s="1583"/>
      <c r="AF265" s="1583"/>
      <c r="AG265" s="1608" t="s">
        <v>307</v>
      </c>
      <c r="AH265" s="1583"/>
      <c r="AI265" s="1583"/>
      <c r="AJ265" s="320" t="s">
        <v>86</v>
      </c>
      <c r="AK265" s="1610" t="s">
        <v>308</v>
      </c>
      <c r="AL265" s="1583"/>
      <c r="AM265" s="1583"/>
      <c r="AN265" s="1583"/>
      <c r="AO265" s="1583"/>
      <c r="AP265" s="1583"/>
      <c r="AQ265" s="321">
        <v>75000000</v>
      </c>
      <c r="AR265" s="321">
        <v>75000000</v>
      </c>
      <c r="AS265" s="1506">
        <v>0</v>
      </c>
      <c r="AT265" s="322">
        <v>0</v>
      </c>
      <c r="AU265" s="321">
        <v>75000000</v>
      </c>
      <c r="AV265" s="322">
        <v>0</v>
      </c>
      <c r="AW265" s="321">
        <v>73439953</v>
      </c>
      <c r="AX265" s="321">
        <v>1560047</v>
      </c>
      <c r="AY265" s="321">
        <v>63581496</v>
      </c>
      <c r="AZ265" s="321">
        <v>9858457</v>
      </c>
      <c r="BA265" s="321">
        <v>63581496</v>
      </c>
      <c r="BB265" s="322">
        <v>0</v>
      </c>
      <c r="BC265" s="322">
        <v>0</v>
      </c>
      <c r="BE265" s="1486">
        <f t="shared" si="17"/>
        <v>1</v>
      </c>
    </row>
    <row r="266" spans="1:57" x14ac:dyDescent="0.25">
      <c r="A266" s="1463" t="str">
        <f t="shared" si="21"/>
        <v>C-2502-1000-5-0-2-410</v>
      </c>
      <c r="B266" s="1608" t="s">
        <v>120</v>
      </c>
      <c r="C266" s="1583"/>
      <c r="D266" s="1608" t="s">
        <v>355</v>
      </c>
      <c r="E266" s="1583"/>
      <c r="F266" s="1608" t="s">
        <v>357</v>
      </c>
      <c r="G266" s="1583"/>
      <c r="H266" s="1608" t="s">
        <v>317</v>
      </c>
      <c r="I266" s="1583"/>
      <c r="J266" s="1608" t="s">
        <v>313</v>
      </c>
      <c r="K266" s="1583"/>
      <c r="L266" s="1583"/>
      <c r="M266" s="1608" t="s">
        <v>315</v>
      </c>
      <c r="N266" s="1583"/>
      <c r="O266" s="1583"/>
      <c r="P266" s="1608" t="s">
        <v>316</v>
      </c>
      <c r="Q266" s="1583"/>
      <c r="R266" s="1608"/>
      <c r="S266" s="1583"/>
      <c r="T266" s="1609" t="s">
        <v>105</v>
      </c>
      <c r="U266" s="1583"/>
      <c r="V266" s="1583"/>
      <c r="W266" s="1583"/>
      <c r="X266" s="1583"/>
      <c r="Y266" s="1583"/>
      <c r="Z266" s="1583"/>
      <c r="AA266" s="1583"/>
      <c r="AB266" s="1608" t="s">
        <v>306</v>
      </c>
      <c r="AC266" s="1583"/>
      <c r="AD266" s="1583"/>
      <c r="AE266" s="1583"/>
      <c r="AF266" s="1583"/>
      <c r="AG266" s="1608" t="s">
        <v>307</v>
      </c>
      <c r="AH266" s="1583"/>
      <c r="AI266" s="1583"/>
      <c r="AJ266" s="320" t="s">
        <v>86</v>
      </c>
      <c r="AK266" s="1610" t="s">
        <v>308</v>
      </c>
      <c r="AL266" s="1583"/>
      <c r="AM266" s="1583"/>
      <c r="AN266" s="1583"/>
      <c r="AO266" s="1583"/>
      <c r="AP266" s="1583"/>
      <c r="AQ266" s="321">
        <v>297180000</v>
      </c>
      <c r="AR266" s="321">
        <v>297180000</v>
      </c>
      <c r="AS266" s="1506">
        <v>0</v>
      </c>
      <c r="AT266" s="322">
        <v>0</v>
      </c>
      <c r="AU266" s="321">
        <v>247917499</v>
      </c>
      <c r="AV266" s="321">
        <v>49262501</v>
      </c>
      <c r="AW266" s="321">
        <v>243929170</v>
      </c>
      <c r="AX266" s="321">
        <v>3988329</v>
      </c>
      <c r="AY266" s="321">
        <v>227294079</v>
      </c>
      <c r="AZ266" s="321">
        <v>16635091</v>
      </c>
      <c r="BA266" s="321">
        <v>227294079</v>
      </c>
      <c r="BB266" s="322">
        <v>0</v>
      </c>
      <c r="BC266" s="322">
        <v>0</v>
      </c>
      <c r="BE266" s="1486">
        <f t="shared" si="17"/>
        <v>0.83423345783700109</v>
      </c>
    </row>
    <row r="267" spans="1:57" ht="15" customHeight="1" x14ac:dyDescent="0.25">
      <c r="A267" s="1463" t="str">
        <f t="shared" si="21"/>
        <v>C-2502-1000-5-0-2-610</v>
      </c>
      <c r="B267" s="1608" t="s">
        <v>120</v>
      </c>
      <c r="C267" s="1583"/>
      <c r="D267" s="1608" t="s">
        <v>355</v>
      </c>
      <c r="E267" s="1583"/>
      <c r="F267" s="1608" t="s">
        <v>357</v>
      </c>
      <c r="G267" s="1583"/>
      <c r="H267" s="1608" t="s">
        <v>317</v>
      </c>
      <c r="I267" s="1583"/>
      <c r="J267" s="1608" t="s">
        <v>313</v>
      </c>
      <c r="K267" s="1583"/>
      <c r="L267" s="1583"/>
      <c r="M267" s="1608" t="s">
        <v>315</v>
      </c>
      <c r="N267" s="1583"/>
      <c r="O267" s="1583"/>
      <c r="P267" s="1608" t="s">
        <v>325</v>
      </c>
      <c r="Q267" s="1583"/>
      <c r="R267" s="1608"/>
      <c r="S267" s="1583"/>
      <c r="T267" s="1609" t="s">
        <v>362</v>
      </c>
      <c r="U267" s="1583"/>
      <c r="V267" s="1583"/>
      <c r="W267" s="1583"/>
      <c r="X267" s="1583"/>
      <c r="Y267" s="1583"/>
      <c r="Z267" s="1583"/>
      <c r="AA267" s="1583"/>
      <c r="AB267" s="1608" t="s">
        <v>306</v>
      </c>
      <c r="AC267" s="1583"/>
      <c r="AD267" s="1583"/>
      <c r="AE267" s="1583"/>
      <c r="AF267" s="1583"/>
      <c r="AG267" s="1608" t="s">
        <v>307</v>
      </c>
      <c r="AH267" s="1583"/>
      <c r="AI267" s="1583"/>
      <c r="AJ267" s="320" t="s">
        <v>86</v>
      </c>
      <c r="AK267" s="1610" t="s">
        <v>308</v>
      </c>
      <c r="AL267" s="1583"/>
      <c r="AM267" s="1583"/>
      <c r="AN267" s="1583"/>
      <c r="AO267" s="1583"/>
      <c r="AP267" s="1583"/>
      <c r="AQ267" s="322">
        <v>0</v>
      </c>
      <c r="AR267" s="322">
        <v>0</v>
      </c>
      <c r="AS267" s="1506">
        <v>0</v>
      </c>
      <c r="AT267" s="322">
        <v>0</v>
      </c>
      <c r="AU267" s="322">
        <v>0</v>
      </c>
      <c r="AV267" s="322">
        <v>0</v>
      </c>
      <c r="AW267" s="322">
        <v>0</v>
      </c>
      <c r="AX267" s="322">
        <v>0</v>
      </c>
      <c r="AY267" s="322">
        <v>0</v>
      </c>
      <c r="AZ267" s="322">
        <v>0</v>
      </c>
      <c r="BA267" s="322">
        <v>0</v>
      </c>
      <c r="BB267" s="322">
        <v>0</v>
      </c>
      <c r="BC267" s="322">
        <v>0</v>
      </c>
      <c r="BE267" s="1486" t="e">
        <f t="shared" si="17"/>
        <v>#DIV/0!</v>
      </c>
    </row>
    <row r="268" spans="1:57" ht="15" customHeight="1" x14ac:dyDescent="0.25">
      <c r="A268" s="1463" t="str">
        <f t="shared" si="21"/>
        <v>C-2502-1000-5-0-2-1110</v>
      </c>
      <c r="B268" s="1608" t="s">
        <v>120</v>
      </c>
      <c r="C268" s="1583"/>
      <c r="D268" s="1608" t="s">
        <v>355</v>
      </c>
      <c r="E268" s="1583"/>
      <c r="F268" s="1608" t="s">
        <v>357</v>
      </c>
      <c r="G268" s="1583"/>
      <c r="H268" s="1608" t="s">
        <v>317</v>
      </c>
      <c r="I268" s="1583"/>
      <c r="J268" s="1608" t="s">
        <v>313</v>
      </c>
      <c r="K268" s="1583"/>
      <c r="L268" s="1583"/>
      <c r="M268" s="1608" t="s">
        <v>315</v>
      </c>
      <c r="N268" s="1583"/>
      <c r="O268" s="1583"/>
      <c r="P268" s="1608" t="s">
        <v>101</v>
      </c>
      <c r="Q268" s="1583"/>
      <c r="R268" s="1608"/>
      <c r="S268" s="1583"/>
      <c r="T268" s="1609" t="s">
        <v>363</v>
      </c>
      <c r="U268" s="1583"/>
      <c r="V268" s="1583"/>
      <c r="W268" s="1583"/>
      <c r="X268" s="1583"/>
      <c r="Y268" s="1583"/>
      <c r="Z268" s="1583"/>
      <c r="AA268" s="1583"/>
      <c r="AB268" s="1608" t="s">
        <v>306</v>
      </c>
      <c r="AC268" s="1583"/>
      <c r="AD268" s="1583"/>
      <c r="AE268" s="1583"/>
      <c r="AF268" s="1583"/>
      <c r="AG268" s="1608" t="s">
        <v>307</v>
      </c>
      <c r="AH268" s="1583"/>
      <c r="AI268" s="1583"/>
      <c r="AJ268" s="320" t="s">
        <v>86</v>
      </c>
      <c r="AK268" s="1610" t="s">
        <v>308</v>
      </c>
      <c r="AL268" s="1583"/>
      <c r="AM268" s="1583"/>
      <c r="AN268" s="1583"/>
      <c r="AO268" s="1583"/>
      <c r="AP268" s="1583"/>
      <c r="AQ268" s="322">
        <v>0</v>
      </c>
      <c r="AR268" s="322">
        <v>0</v>
      </c>
      <c r="AS268" s="1506">
        <v>0</v>
      </c>
      <c r="AT268" s="322">
        <v>0</v>
      </c>
      <c r="AU268" s="322">
        <v>0</v>
      </c>
      <c r="AV268" s="322">
        <v>0</v>
      </c>
      <c r="AW268" s="322">
        <v>0</v>
      </c>
      <c r="AX268" s="322">
        <v>0</v>
      </c>
      <c r="AY268" s="322">
        <v>0</v>
      </c>
      <c r="AZ268" s="322">
        <v>0</v>
      </c>
      <c r="BA268" s="322">
        <v>0</v>
      </c>
      <c r="BB268" s="322">
        <v>0</v>
      </c>
      <c r="BC268" s="322">
        <v>0</v>
      </c>
      <c r="BE268" s="1486" t="e">
        <f t="shared" si="17"/>
        <v>#DIV/0!</v>
      </c>
    </row>
    <row r="269" spans="1:57" s="1493" customFormat="1" ht="15" customHeight="1" x14ac:dyDescent="0.25">
      <c r="B269" s="1611" t="s">
        <v>120</v>
      </c>
      <c r="C269" s="1612"/>
      <c r="D269" s="1611" t="s">
        <v>355</v>
      </c>
      <c r="E269" s="1612"/>
      <c r="F269" s="1611" t="s">
        <v>357</v>
      </c>
      <c r="G269" s="1612"/>
      <c r="H269" s="1611" t="s">
        <v>325</v>
      </c>
      <c r="I269" s="1612"/>
      <c r="J269" s="1611"/>
      <c r="K269" s="1612"/>
      <c r="L269" s="1612"/>
      <c r="M269" s="1611"/>
      <c r="N269" s="1612"/>
      <c r="O269" s="1612"/>
      <c r="P269" s="1611"/>
      <c r="Q269" s="1612"/>
      <c r="R269" s="1611"/>
      <c r="S269" s="1612"/>
      <c r="T269" s="1613" t="s">
        <v>367</v>
      </c>
      <c r="U269" s="1612"/>
      <c r="V269" s="1612"/>
      <c r="W269" s="1612"/>
      <c r="X269" s="1612"/>
      <c r="Y269" s="1612"/>
      <c r="Z269" s="1612"/>
      <c r="AA269" s="1612"/>
      <c r="AB269" s="1611" t="s">
        <v>306</v>
      </c>
      <c r="AC269" s="1612"/>
      <c r="AD269" s="1612"/>
      <c r="AE269" s="1612"/>
      <c r="AF269" s="1612"/>
      <c r="AG269" s="1611" t="s">
        <v>307</v>
      </c>
      <c r="AH269" s="1612"/>
      <c r="AI269" s="1612"/>
      <c r="AJ269" s="1494" t="s">
        <v>86</v>
      </c>
      <c r="AK269" s="1614" t="s">
        <v>308</v>
      </c>
      <c r="AL269" s="1612"/>
      <c r="AM269" s="1612"/>
      <c r="AN269" s="1612"/>
      <c r="AO269" s="1612"/>
      <c r="AP269" s="1612"/>
      <c r="AQ269" s="1495">
        <v>4000000000</v>
      </c>
      <c r="AR269" s="1495">
        <v>3930240275</v>
      </c>
      <c r="AS269" s="1508">
        <v>69759725</v>
      </c>
      <c r="AT269" s="1496">
        <v>0</v>
      </c>
      <c r="AU269" s="1495">
        <v>3435139898.1199999</v>
      </c>
      <c r="AV269" s="1495">
        <v>495100376.88</v>
      </c>
      <c r="AW269" s="1495">
        <v>2623314514</v>
      </c>
      <c r="AX269" s="1495">
        <v>811825384.12</v>
      </c>
      <c r="AY269" s="1495">
        <v>2298369565</v>
      </c>
      <c r="AZ269" s="1495">
        <v>324944949</v>
      </c>
      <c r="BA269" s="1495">
        <v>2298369565</v>
      </c>
      <c r="BB269" s="1496">
        <v>0</v>
      </c>
      <c r="BC269" s="1495">
        <v>1555129</v>
      </c>
      <c r="BE269" s="1497">
        <f t="shared" si="17"/>
        <v>0.85878497453000002</v>
      </c>
    </row>
    <row r="270" spans="1:57" ht="15" customHeight="1" x14ac:dyDescent="0.25">
      <c r="B270" s="1603" t="s">
        <v>120</v>
      </c>
      <c r="C270" s="1583"/>
      <c r="D270" s="1603" t="s">
        <v>355</v>
      </c>
      <c r="E270" s="1583"/>
      <c r="F270" s="1603" t="s">
        <v>357</v>
      </c>
      <c r="G270" s="1583"/>
      <c r="H270" s="1603" t="s">
        <v>325</v>
      </c>
      <c r="I270" s="1583"/>
      <c r="J270" s="1603" t="s">
        <v>313</v>
      </c>
      <c r="K270" s="1583"/>
      <c r="L270" s="1583"/>
      <c r="M270" s="1603"/>
      <c r="N270" s="1583"/>
      <c r="O270" s="1583"/>
      <c r="P270" s="1603"/>
      <c r="Q270" s="1583"/>
      <c r="R270" s="1603"/>
      <c r="S270" s="1583"/>
      <c r="T270" s="1605" t="s">
        <v>367</v>
      </c>
      <c r="U270" s="1583"/>
      <c r="V270" s="1583"/>
      <c r="W270" s="1583"/>
      <c r="X270" s="1583"/>
      <c r="Y270" s="1583"/>
      <c r="Z270" s="1583"/>
      <c r="AA270" s="1583"/>
      <c r="AB270" s="1603" t="s">
        <v>306</v>
      </c>
      <c r="AC270" s="1583"/>
      <c r="AD270" s="1583"/>
      <c r="AE270" s="1583"/>
      <c r="AF270" s="1583"/>
      <c r="AG270" s="1603" t="s">
        <v>307</v>
      </c>
      <c r="AH270" s="1583"/>
      <c r="AI270" s="1583"/>
      <c r="AJ270" s="317" t="s">
        <v>86</v>
      </c>
      <c r="AK270" s="1604" t="s">
        <v>308</v>
      </c>
      <c r="AL270" s="1583"/>
      <c r="AM270" s="1583"/>
      <c r="AN270" s="1583"/>
      <c r="AO270" s="1583"/>
      <c r="AP270" s="1583"/>
      <c r="AQ270" s="318">
        <v>4000000000</v>
      </c>
      <c r="AR270" s="318">
        <v>3930240275</v>
      </c>
      <c r="AS270" s="1505">
        <v>69759725</v>
      </c>
      <c r="AT270" s="319">
        <v>0</v>
      </c>
      <c r="AU270" s="318">
        <v>3435139898.1199999</v>
      </c>
      <c r="AV270" s="318">
        <v>495100376.88</v>
      </c>
      <c r="AW270" s="318">
        <v>2623314514</v>
      </c>
      <c r="AX270" s="318">
        <v>811825384.12</v>
      </c>
      <c r="AY270" s="318">
        <v>2298369565</v>
      </c>
      <c r="AZ270" s="318">
        <v>324944949</v>
      </c>
      <c r="BA270" s="318">
        <v>2298369565</v>
      </c>
      <c r="BB270" s="319">
        <v>0</v>
      </c>
      <c r="BC270" s="318">
        <v>1555129</v>
      </c>
      <c r="BE270" s="1485">
        <f t="shared" si="17"/>
        <v>0.85878497453000002</v>
      </c>
    </row>
    <row r="271" spans="1:57" ht="15" customHeight="1" x14ac:dyDescent="0.25">
      <c r="B271" s="1603" t="s">
        <v>120</v>
      </c>
      <c r="C271" s="1583"/>
      <c r="D271" s="1603" t="s">
        <v>355</v>
      </c>
      <c r="E271" s="1583"/>
      <c r="F271" s="1603" t="s">
        <v>357</v>
      </c>
      <c r="G271" s="1583"/>
      <c r="H271" s="1603" t="s">
        <v>325</v>
      </c>
      <c r="I271" s="1583"/>
      <c r="J271" s="1603" t="s">
        <v>313</v>
      </c>
      <c r="K271" s="1583"/>
      <c r="L271" s="1583"/>
      <c r="M271" s="1603" t="s">
        <v>312</v>
      </c>
      <c r="N271" s="1583"/>
      <c r="O271" s="1583"/>
      <c r="P271" s="1603"/>
      <c r="Q271" s="1583"/>
      <c r="R271" s="1603"/>
      <c r="S271" s="1583"/>
      <c r="T271" s="1605" t="s">
        <v>364</v>
      </c>
      <c r="U271" s="1583"/>
      <c r="V271" s="1583"/>
      <c r="W271" s="1583"/>
      <c r="X271" s="1583"/>
      <c r="Y271" s="1583"/>
      <c r="Z271" s="1583"/>
      <c r="AA271" s="1583"/>
      <c r="AB271" s="1603" t="s">
        <v>306</v>
      </c>
      <c r="AC271" s="1583"/>
      <c r="AD271" s="1583"/>
      <c r="AE271" s="1583"/>
      <c r="AF271" s="1583"/>
      <c r="AG271" s="1603" t="s">
        <v>307</v>
      </c>
      <c r="AH271" s="1583"/>
      <c r="AI271" s="1583"/>
      <c r="AJ271" s="317" t="s">
        <v>86</v>
      </c>
      <c r="AK271" s="1604" t="s">
        <v>308</v>
      </c>
      <c r="AL271" s="1583"/>
      <c r="AM271" s="1583"/>
      <c r="AN271" s="1583"/>
      <c r="AO271" s="1583"/>
      <c r="AP271" s="1583"/>
      <c r="AQ271" s="318">
        <v>4000000000</v>
      </c>
      <c r="AR271" s="318">
        <v>3930240275</v>
      </c>
      <c r="AS271" s="1505">
        <v>69759725</v>
      </c>
      <c r="AT271" s="319">
        <v>0</v>
      </c>
      <c r="AU271" s="318">
        <v>3435139898.1199999</v>
      </c>
      <c r="AV271" s="318">
        <v>495100376.88</v>
      </c>
      <c r="AW271" s="318">
        <v>2623314514</v>
      </c>
      <c r="AX271" s="318">
        <v>811825384.12</v>
      </c>
      <c r="AY271" s="318">
        <v>2298369565</v>
      </c>
      <c r="AZ271" s="318">
        <v>324944949</v>
      </c>
      <c r="BA271" s="318">
        <v>2298369565</v>
      </c>
      <c r="BB271" s="319">
        <v>0</v>
      </c>
      <c r="BC271" s="318">
        <v>1555129</v>
      </c>
      <c r="BE271" s="1485">
        <f t="shared" si="17"/>
        <v>0.85878497453000002</v>
      </c>
    </row>
    <row r="272" spans="1:57" x14ac:dyDescent="0.25">
      <c r="A272" s="1463" t="str">
        <f t="shared" ref="A272:A277" si="22">+B272&amp;"-"&amp;D272&amp;"-"&amp;F272&amp;"-"&amp;H272&amp;"-"&amp;J272&amp;"-"&amp;M272&amp;"-"&amp;P272&amp;AJ272</f>
        <v>C-2502-1000-6-0-1-110</v>
      </c>
      <c r="B272" s="1608" t="s">
        <v>120</v>
      </c>
      <c r="C272" s="1583"/>
      <c r="D272" s="1608" t="s">
        <v>355</v>
      </c>
      <c r="E272" s="1583"/>
      <c r="F272" s="1608" t="s">
        <v>357</v>
      </c>
      <c r="G272" s="1583"/>
      <c r="H272" s="1608" t="s">
        <v>325</v>
      </c>
      <c r="I272" s="1583"/>
      <c r="J272" s="1608" t="s">
        <v>313</v>
      </c>
      <c r="K272" s="1583"/>
      <c r="L272" s="1583"/>
      <c r="M272" s="1608" t="s">
        <v>312</v>
      </c>
      <c r="N272" s="1583"/>
      <c r="O272" s="1583"/>
      <c r="P272" s="1608" t="s">
        <v>312</v>
      </c>
      <c r="Q272" s="1583"/>
      <c r="R272" s="1608"/>
      <c r="S272" s="1583"/>
      <c r="T272" s="1609" t="s">
        <v>365</v>
      </c>
      <c r="U272" s="1583"/>
      <c r="V272" s="1583"/>
      <c r="W272" s="1583"/>
      <c r="X272" s="1583"/>
      <c r="Y272" s="1583"/>
      <c r="Z272" s="1583"/>
      <c r="AA272" s="1583"/>
      <c r="AB272" s="1608" t="s">
        <v>306</v>
      </c>
      <c r="AC272" s="1583"/>
      <c r="AD272" s="1583"/>
      <c r="AE272" s="1583"/>
      <c r="AF272" s="1583"/>
      <c r="AG272" s="1608" t="s">
        <v>307</v>
      </c>
      <c r="AH272" s="1583"/>
      <c r="AI272" s="1583"/>
      <c r="AJ272" s="320" t="s">
        <v>86</v>
      </c>
      <c r="AK272" s="1610" t="s">
        <v>308</v>
      </c>
      <c r="AL272" s="1583"/>
      <c r="AM272" s="1583"/>
      <c r="AN272" s="1583"/>
      <c r="AO272" s="1583"/>
      <c r="AP272" s="1583"/>
      <c r="AQ272" s="321">
        <v>1103992633</v>
      </c>
      <c r="AR272" s="321">
        <v>1103992633</v>
      </c>
      <c r="AS272" s="1506">
        <v>0</v>
      </c>
      <c r="AT272" s="322">
        <v>0</v>
      </c>
      <c r="AU272" s="321">
        <v>789554600</v>
      </c>
      <c r="AV272" s="321">
        <v>314438033</v>
      </c>
      <c r="AW272" s="321">
        <v>718812200</v>
      </c>
      <c r="AX272" s="321">
        <v>70742400</v>
      </c>
      <c r="AY272" s="321">
        <v>638046200</v>
      </c>
      <c r="AZ272" s="321">
        <v>80766000</v>
      </c>
      <c r="BA272" s="321">
        <v>638046200</v>
      </c>
      <c r="BB272" s="322">
        <v>0</v>
      </c>
      <c r="BC272" s="322">
        <v>0</v>
      </c>
      <c r="BE272" s="1486">
        <f t="shared" si="17"/>
        <v>0.71518104052420794</v>
      </c>
    </row>
    <row r="273" spans="1:57" x14ac:dyDescent="0.25">
      <c r="A273" s="1463" t="str">
        <f t="shared" si="22"/>
        <v>C-2502-1000-6-0-1-210</v>
      </c>
      <c r="B273" s="1608" t="s">
        <v>120</v>
      </c>
      <c r="C273" s="1583"/>
      <c r="D273" s="1608" t="s">
        <v>355</v>
      </c>
      <c r="E273" s="1583"/>
      <c r="F273" s="1608" t="s">
        <v>357</v>
      </c>
      <c r="G273" s="1583"/>
      <c r="H273" s="1608" t="s">
        <v>325</v>
      </c>
      <c r="I273" s="1583"/>
      <c r="J273" s="1608" t="s">
        <v>313</v>
      </c>
      <c r="K273" s="1583"/>
      <c r="L273" s="1583"/>
      <c r="M273" s="1608" t="s">
        <v>312</v>
      </c>
      <c r="N273" s="1583"/>
      <c r="O273" s="1583"/>
      <c r="P273" s="1608" t="s">
        <v>315</v>
      </c>
      <c r="Q273" s="1583"/>
      <c r="R273" s="1608"/>
      <c r="S273" s="1583"/>
      <c r="T273" s="1609" t="s">
        <v>360</v>
      </c>
      <c r="U273" s="1583"/>
      <c r="V273" s="1583"/>
      <c r="W273" s="1583"/>
      <c r="X273" s="1583"/>
      <c r="Y273" s="1583"/>
      <c r="Z273" s="1583"/>
      <c r="AA273" s="1583"/>
      <c r="AB273" s="1608" t="s">
        <v>306</v>
      </c>
      <c r="AC273" s="1583"/>
      <c r="AD273" s="1583"/>
      <c r="AE273" s="1583"/>
      <c r="AF273" s="1583"/>
      <c r="AG273" s="1608" t="s">
        <v>307</v>
      </c>
      <c r="AH273" s="1583"/>
      <c r="AI273" s="1583"/>
      <c r="AJ273" s="320" t="s">
        <v>86</v>
      </c>
      <c r="AK273" s="1610" t="s">
        <v>308</v>
      </c>
      <c r="AL273" s="1583"/>
      <c r="AM273" s="1583"/>
      <c r="AN273" s="1583"/>
      <c r="AO273" s="1583"/>
      <c r="AP273" s="1583"/>
      <c r="AQ273" s="321">
        <v>534700000</v>
      </c>
      <c r="AR273" s="321">
        <v>534700000</v>
      </c>
      <c r="AS273" s="1506">
        <v>0</v>
      </c>
      <c r="AT273" s="322">
        <v>0</v>
      </c>
      <c r="AU273" s="321">
        <v>534700000</v>
      </c>
      <c r="AV273" s="322">
        <v>0</v>
      </c>
      <c r="AW273" s="321">
        <v>232202178</v>
      </c>
      <c r="AX273" s="321">
        <v>302497822</v>
      </c>
      <c r="AY273" s="321">
        <v>81421877</v>
      </c>
      <c r="AZ273" s="321">
        <v>150780301</v>
      </c>
      <c r="BA273" s="321">
        <v>81421877</v>
      </c>
      <c r="BB273" s="322">
        <v>0</v>
      </c>
      <c r="BC273" s="322">
        <v>0</v>
      </c>
      <c r="BE273" s="1486">
        <f t="shared" si="17"/>
        <v>1</v>
      </c>
    </row>
    <row r="274" spans="1:57" x14ac:dyDescent="0.25">
      <c r="A274" s="1463" t="str">
        <f t="shared" si="22"/>
        <v>C-2502-1000-6-0-1-310</v>
      </c>
      <c r="B274" s="1608" t="s">
        <v>120</v>
      </c>
      <c r="C274" s="1583"/>
      <c r="D274" s="1608" t="s">
        <v>355</v>
      </c>
      <c r="E274" s="1583"/>
      <c r="F274" s="1608" t="s">
        <v>357</v>
      </c>
      <c r="G274" s="1583"/>
      <c r="H274" s="1608" t="s">
        <v>325</v>
      </c>
      <c r="I274" s="1583"/>
      <c r="J274" s="1608" t="s">
        <v>313</v>
      </c>
      <c r="K274" s="1583"/>
      <c r="L274" s="1583"/>
      <c r="M274" s="1608" t="s">
        <v>312</v>
      </c>
      <c r="N274" s="1583"/>
      <c r="O274" s="1583"/>
      <c r="P274" s="1608" t="s">
        <v>322</v>
      </c>
      <c r="Q274" s="1583"/>
      <c r="R274" s="1608"/>
      <c r="S274" s="1583"/>
      <c r="T274" s="1609" t="s">
        <v>361</v>
      </c>
      <c r="U274" s="1583"/>
      <c r="V274" s="1583"/>
      <c r="W274" s="1583"/>
      <c r="X274" s="1583"/>
      <c r="Y274" s="1583"/>
      <c r="Z274" s="1583"/>
      <c r="AA274" s="1583"/>
      <c r="AB274" s="1608" t="s">
        <v>306</v>
      </c>
      <c r="AC274" s="1583"/>
      <c r="AD274" s="1583"/>
      <c r="AE274" s="1583"/>
      <c r="AF274" s="1583"/>
      <c r="AG274" s="1608" t="s">
        <v>307</v>
      </c>
      <c r="AH274" s="1583"/>
      <c r="AI274" s="1583"/>
      <c r="AJ274" s="320" t="s">
        <v>86</v>
      </c>
      <c r="AK274" s="1610" t="s">
        <v>308</v>
      </c>
      <c r="AL274" s="1583"/>
      <c r="AM274" s="1583"/>
      <c r="AN274" s="1583"/>
      <c r="AO274" s="1583"/>
      <c r="AP274" s="1583"/>
      <c r="AQ274" s="321">
        <v>390000000</v>
      </c>
      <c r="AR274" s="321">
        <v>390000000</v>
      </c>
      <c r="AS274" s="1506">
        <v>0</v>
      </c>
      <c r="AT274" s="322">
        <v>0</v>
      </c>
      <c r="AU274" s="321">
        <v>390000000</v>
      </c>
      <c r="AV274" s="322">
        <v>0</v>
      </c>
      <c r="AW274" s="321">
        <v>259859816</v>
      </c>
      <c r="AX274" s="321">
        <v>130140184</v>
      </c>
      <c r="AY274" s="321">
        <v>230206952</v>
      </c>
      <c r="AZ274" s="321">
        <v>29652864</v>
      </c>
      <c r="BA274" s="321">
        <v>230206952</v>
      </c>
      <c r="BB274" s="322">
        <v>0</v>
      </c>
      <c r="BC274" s="322">
        <v>0</v>
      </c>
      <c r="BE274" s="1486">
        <f t="shared" si="17"/>
        <v>1</v>
      </c>
    </row>
    <row r="275" spans="1:57" x14ac:dyDescent="0.25">
      <c r="A275" s="1463" t="str">
        <f t="shared" si="22"/>
        <v>C-2502-1000-6-0-1-410</v>
      </c>
      <c r="B275" s="1608" t="s">
        <v>120</v>
      </c>
      <c r="C275" s="1583"/>
      <c r="D275" s="1608" t="s">
        <v>355</v>
      </c>
      <c r="E275" s="1583"/>
      <c r="F275" s="1608" t="s">
        <v>357</v>
      </c>
      <c r="G275" s="1583"/>
      <c r="H275" s="1608" t="s">
        <v>325</v>
      </c>
      <c r="I275" s="1583"/>
      <c r="J275" s="1608" t="s">
        <v>313</v>
      </c>
      <c r="K275" s="1583"/>
      <c r="L275" s="1583"/>
      <c r="M275" s="1608" t="s">
        <v>312</v>
      </c>
      <c r="N275" s="1583"/>
      <c r="O275" s="1583"/>
      <c r="P275" s="1608" t="s">
        <v>316</v>
      </c>
      <c r="Q275" s="1583"/>
      <c r="R275" s="1608"/>
      <c r="S275" s="1583"/>
      <c r="T275" s="1609" t="s">
        <v>105</v>
      </c>
      <c r="U275" s="1583"/>
      <c r="V275" s="1583"/>
      <c r="W275" s="1583"/>
      <c r="X275" s="1583"/>
      <c r="Y275" s="1583"/>
      <c r="Z275" s="1583"/>
      <c r="AA275" s="1583"/>
      <c r="AB275" s="1608" t="s">
        <v>306</v>
      </c>
      <c r="AC275" s="1583"/>
      <c r="AD275" s="1583"/>
      <c r="AE275" s="1583"/>
      <c r="AF275" s="1583"/>
      <c r="AG275" s="1608" t="s">
        <v>307</v>
      </c>
      <c r="AH275" s="1583"/>
      <c r="AI275" s="1583"/>
      <c r="AJ275" s="320" t="s">
        <v>86</v>
      </c>
      <c r="AK275" s="1610" t="s">
        <v>308</v>
      </c>
      <c r="AL275" s="1583"/>
      <c r="AM275" s="1583"/>
      <c r="AN275" s="1583"/>
      <c r="AO275" s="1583"/>
      <c r="AP275" s="1583"/>
      <c r="AQ275" s="321">
        <v>1634547642</v>
      </c>
      <c r="AR275" s="321">
        <v>1571547642</v>
      </c>
      <c r="AS275" s="1506">
        <v>63000000</v>
      </c>
      <c r="AT275" s="322">
        <v>0</v>
      </c>
      <c r="AU275" s="321">
        <v>1432290317</v>
      </c>
      <c r="AV275" s="321">
        <v>139257325</v>
      </c>
      <c r="AW275" s="321">
        <v>1412440320</v>
      </c>
      <c r="AX275" s="321">
        <v>19849997</v>
      </c>
      <c r="AY275" s="321">
        <v>1348694536</v>
      </c>
      <c r="AZ275" s="321">
        <v>63745784</v>
      </c>
      <c r="BA275" s="321">
        <v>1348694536</v>
      </c>
      <c r="BB275" s="322">
        <v>0</v>
      </c>
      <c r="BC275" s="321">
        <v>1555129</v>
      </c>
      <c r="BE275" s="1486">
        <f t="shared" si="17"/>
        <v>0.87626097899935063</v>
      </c>
    </row>
    <row r="276" spans="1:57" x14ac:dyDescent="0.25">
      <c r="A276" s="1463" t="str">
        <f t="shared" si="22"/>
        <v>C-2502-1000-6-0-1-710</v>
      </c>
      <c r="B276" s="1608" t="s">
        <v>120</v>
      </c>
      <c r="C276" s="1583"/>
      <c r="D276" s="1608" t="s">
        <v>355</v>
      </c>
      <c r="E276" s="1583"/>
      <c r="F276" s="1608" t="s">
        <v>357</v>
      </c>
      <c r="G276" s="1583"/>
      <c r="H276" s="1608" t="s">
        <v>325</v>
      </c>
      <c r="I276" s="1583"/>
      <c r="J276" s="1608" t="s">
        <v>313</v>
      </c>
      <c r="K276" s="1583"/>
      <c r="L276" s="1583"/>
      <c r="M276" s="1608" t="s">
        <v>312</v>
      </c>
      <c r="N276" s="1583"/>
      <c r="O276" s="1583"/>
      <c r="P276" s="1608" t="s">
        <v>326</v>
      </c>
      <c r="Q276" s="1583"/>
      <c r="R276" s="1608"/>
      <c r="S276" s="1583"/>
      <c r="T276" s="1609" t="s">
        <v>368</v>
      </c>
      <c r="U276" s="1583"/>
      <c r="V276" s="1583"/>
      <c r="W276" s="1583"/>
      <c r="X276" s="1583"/>
      <c r="Y276" s="1583"/>
      <c r="Z276" s="1583"/>
      <c r="AA276" s="1583"/>
      <c r="AB276" s="1608" t="s">
        <v>306</v>
      </c>
      <c r="AC276" s="1583"/>
      <c r="AD276" s="1583"/>
      <c r="AE276" s="1583"/>
      <c r="AF276" s="1583"/>
      <c r="AG276" s="1608" t="s">
        <v>307</v>
      </c>
      <c r="AH276" s="1583"/>
      <c r="AI276" s="1583"/>
      <c r="AJ276" s="320" t="s">
        <v>86</v>
      </c>
      <c r="AK276" s="1610" t="s">
        <v>308</v>
      </c>
      <c r="AL276" s="1583"/>
      <c r="AM276" s="1583"/>
      <c r="AN276" s="1583"/>
      <c r="AO276" s="1583"/>
      <c r="AP276" s="1583"/>
      <c r="AQ276" s="321">
        <v>196759725</v>
      </c>
      <c r="AR276" s="321">
        <v>190000000</v>
      </c>
      <c r="AS276" s="1506">
        <v>6759725</v>
      </c>
      <c r="AT276" s="322">
        <v>0</v>
      </c>
      <c r="AU276" s="321">
        <v>153372146.12</v>
      </c>
      <c r="AV276" s="321">
        <v>36627853.880000003</v>
      </c>
      <c r="AW276" s="322">
        <v>0</v>
      </c>
      <c r="AX276" s="321">
        <v>153372146.12</v>
      </c>
      <c r="AY276" s="322">
        <v>0</v>
      </c>
      <c r="AZ276" s="322">
        <v>0</v>
      </c>
      <c r="BA276" s="322">
        <v>0</v>
      </c>
      <c r="BB276" s="322">
        <v>0</v>
      </c>
      <c r="BC276" s="322">
        <v>0</v>
      </c>
      <c r="BE276" s="1486">
        <f t="shared" si="17"/>
        <v>0.77948953282995292</v>
      </c>
    </row>
    <row r="277" spans="1:57" x14ac:dyDescent="0.25">
      <c r="A277" s="1463" t="str">
        <f t="shared" si="22"/>
        <v>C-2502-1000-6-0-1-1210</v>
      </c>
      <c r="B277" s="1608" t="s">
        <v>120</v>
      </c>
      <c r="C277" s="1583"/>
      <c r="D277" s="1608" t="s">
        <v>355</v>
      </c>
      <c r="E277" s="1583"/>
      <c r="F277" s="1608" t="s">
        <v>357</v>
      </c>
      <c r="G277" s="1583"/>
      <c r="H277" s="1608" t="s">
        <v>325</v>
      </c>
      <c r="I277" s="1583"/>
      <c r="J277" s="1608" t="s">
        <v>313</v>
      </c>
      <c r="K277" s="1583"/>
      <c r="L277" s="1583"/>
      <c r="M277" s="1608" t="s">
        <v>312</v>
      </c>
      <c r="N277" s="1583"/>
      <c r="O277" s="1583"/>
      <c r="P277" s="1608" t="s">
        <v>323</v>
      </c>
      <c r="Q277" s="1583"/>
      <c r="R277" s="1608" t="s">
        <v>269</v>
      </c>
      <c r="S277" s="1583"/>
      <c r="T277" s="1609" t="s">
        <v>732</v>
      </c>
      <c r="U277" s="1583"/>
      <c r="V277" s="1583"/>
      <c r="W277" s="1583"/>
      <c r="X277" s="1583"/>
      <c r="Y277" s="1583"/>
      <c r="Z277" s="1583"/>
      <c r="AA277" s="1583"/>
      <c r="AB277" s="1608" t="s">
        <v>306</v>
      </c>
      <c r="AC277" s="1583"/>
      <c r="AD277" s="1583"/>
      <c r="AE277" s="1583"/>
      <c r="AF277" s="1583"/>
      <c r="AG277" s="1608" t="s">
        <v>307</v>
      </c>
      <c r="AH277" s="1583"/>
      <c r="AI277" s="1583"/>
      <c r="AJ277" s="320" t="s">
        <v>86</v>
      </c>
      <c r="AK277" s="1610" t="s">
        <v>308</v>
      </c>
      <c r="AL277" s="1583"/>
      <c r="AM277" s="1583"/>
      <c r="AN277" s="1583"/>
      <c r="AO277" s="1583"/>
      <c r="AP277" s="1583"/>
      <c r="AQ277" s="321">
        <v>140000000</v>
      </c>
      <c r="AR277" s="321">
        <v>140000000</v>
      </c>
      <c r="AS277" s="1506">
        <v>0</v>
      </c>
      <c r="AT277" s="322">
        <v>0</v>
      </c>
      <c r="AU277" s="321">
        <v>135222835</v>
      </c>
      <c r="AV277" s="321">
        <v>4777165</v>
      </c>
      <c r="AW277" s="322">
        <v>0</v>
      </c>
      <c r="AX277" s="321">
        <v>135222835</v>
      </c>
      <c r="AY277" s="322">
        <v>0</v>
      </c>
      <c r="AZ277" s="322">
        <v>0</v>
      </c>
      <c r="BA277" s="322">
        <v>0</v>
      </c>
      <c r="BB277" s="322">
        <v>0</v>
      </c>
      <c r="BC277" s="322">
        <v>0</v>
      </c>
      <c r="BE277" s="1486">
        <f t="shared" ref="BE277:BE340" si="23">+AU277/AQ277</f>
        <v>0.9658773928571428</v>
      </c>
    </row>
    <row r="278" spans="1:57" s="1493" customFormat="1" ht="15" customHeight="1" x14ac:dyDescent="0.25">
      <c r="B278" s="1611" t="s">
        <v>120</v>
      </c>
      <c r="C278" s="1612"/>
      <c r="D278" s="1611" t="s">
        <v>355</v>
      </c>
      <c r="E278" s="1612"/>
      <c r="F278" s="1611" t="s">
        <v>357</v>
      </c>
      <c r="G278" s="1612"/>
      <c r="H278" s="1611" t="s">
        <v>326</v>
      </c>
      <c r="I278" s="1612"/>
      <c r="J278" s="1611"/>
      <c r="K278" s="1612"/>
      <c r="L278" s="1612"/>
      <c r="M278" s="1611"/>
      <c r="N278" s="1612"/>
      <c r="O278" s="1612"/>
      <c r="P278" s="1611"/>
      <c r="Q278" s="1612"/>
      <c r="R278" s="1611"/>
      <c r="S278" s="1612"/>
      <c r="T278" s="1613" t="s">
        <v>369</v>
      </c>
      <c r="U278" s="1612"/>
      <c r="V278" s="1612"/>
      <c r="W278" s="1612"/>
      <c r="X278" s="1612"/>
      <c r="Y278" s="1612"/>
      <c r="Z278" s="1612"/>
      <c r="AA278" s="1612"/>
      <c r="AB278" s="1611" t="s">
        <v>306</v>
      </c>
      <c r="AC278" s="1612"/>
      <c r="AD278" s="1612"/>
      <c r="AE278" s="1612"/>
      <c r="AF278" s="1612"/>
      <c r="AG278" s="1611" t="s">
        <v>307</v>
      </c>
      <c r="AH278" s="1612"/>
      <c r="AI278" s="1612"/>
      <c r="AJ278" s="1494" t="s">
        <v>86</v>
      </c>
      <c r="AK278" s="1614" t="s">
        <v>308</v>
      </c>
      <c r="AL278" s="1612"/>
      <c r="AM278" s="1612"/>
      <c r="AN278" s="1612"/>
      <c r="AO278" s="1612"/>
      <c r="AP278" s="1612"/>
      <c r="AQ278" s="1495">
        <v>4435000000</v>
      </c>
      <c r="AR278" s="1495">
        <v>4088112331</v>
      </c>
      <c r="AS278" s="1508">
        <v>346887669</v>
      </c>
      <c r="AT278" s="1496">
        <v>0</v>
      </c>
      <c r="AU278" s="1495">
        <v>3792043662</v>
      </c>
      <c r="AV278" s="1495">
        <v>296068669</v>
      </c>
      <c r="AW278" s="1495">
        <v>3227149560</v>
      </c>
      <c r="AX278" s="1495">
        <v>564894102</v>
      </c>
      <c r="AY278" s="1495">
        <v>2580224506</v>
      </c>
      <c r="AZ278" s="1495">
        <v>646925054</v>
      </c>
      <c r="BA278" s="1495">
        <v>2580224506</v>
      </c>
      <c r="BB278" s="1496">
        <v>0</v>
      </c>
      <c r="BC278" s="1495">
        <v>0</v>
      </c>
      <c r="BE278" s="1497">
        <f t="shared" si="23"/>
        <v>0.85502675580608789</v>
      </c>
    </row>
    <row r="279" spans="1:57" ht="15" customHeight="1" x14ac:dyDescent="0.25">
      <c r="B279" s="1603" t="s">
        <v>120</v>
      </c>
      <c r="C279" s="1583"/>
      <c r="D279" s="1603" t="s">
        <v>355</v>
      </c>
      <c r="E279" s="1583"/>
      <c r="F279" s="1603" t="s">
        <v>357</v>
      </c>
      <c r="G279" s="1583"/>
      <c r="H279" s="1603" t="s">
        <v>326</v>
      </c>
      <c r="I279" s="1583"/>
      <c r="J279" s="1603" t="s">
        <v>313</v>
      </c>
      <c r="K279" s="1583"/>
      <c r="L279" s="1583"/>
      <c r="M279" s="1603"/>
      <c r="N279" s="1583"/>
      <c r="O279" s="1583"/>
      <c r="P279" s="1603"/>
      <c r="Q279" s="1583"/>
      <c r="R279" s="1603"/>
      <c r="S279" s="1583"/>
      <c r="T279" s="1605" t="s">
        <v>369</v>
      </c>
      <c r="U279" s="1583"/>
      <c r="V279" s="1583"/>
      <c r="W279" s="1583"/>
      <c r="X279" s="1583"/>
      <c r="Y279" s="1583"/>
      <c r="Z279" s="1583"/>
      <c r="AA279" s="1583"/>
      <c r="AB279" s="1603" t="s">
        <v>306</v>
      </c>
      <c r="AC279" s="1583"/>
      <c r="AD279" s="1583"/>
      <c r="AE279" s="1583"/>
      <c r="AF279" s="1583"/>
      <c r="AG279" s="1603" t="s">
        <v>307</v>
      </c>
      <c r="AH279" s="1583"/>
      <c r="AI279" s="1583"/>
      <c r="AJ279" s="317" t="s">
        <v>86</v>
      </c>
      <c r="AK279" s="1604" t="s">
        <v>308</v>
      </c>
      <c r="AL279" s="1583"/>
      <c r="AM279" s="1583"/>
      <c r="AN279" s="1583"/>
      <c r="AO279" s="1583"/>
      <c r="AP279" s="1583"/>
      <c r="AQ279" s="318">
        <v>4435000000</v>
      </c>
      <c r="AR279" s="318">
        <v>4088112331</v>
      </c>
      <c r="AS279" s="1505">
        <v>346887669</v>
      </c>
      <c r="AT279" s="319">
        <v>0</v>
      </c>
      <c r="AU279" s="318">
        <v>3792043662</v>
      </c>
      <c r="AV279" s="318">
        <v>296068669</v>
      </c>
      <c r="AW279" s="318">
        <v>3227149560</v>
      </c>
      <c r="AX279" s="318">
        <v>564894102</v>
      </c>
      <c r="AY279" s="318">
        <v>2580224506</v>
      </c>
      <c r="AZ279" s="318">
        <v>646925054</v>
      </c>
      <c r="BA279" s="318">
        <v>2580224506</v>
      </c>
      <c r="BB279" s="319">
        <v>0</v>
      </c>
      <c r="BC279" s="319">
        <v>0</v>
      </c>
      <c r="BE279" s="1485">
        <f t="shared" si="23"/>
        <v>0.85502675580608789</v>
      </c>
    </row>
    <row r="280" spans="1:57" ht="15" customHeight="1" x14ac:dyDescent="0.25">
      <c r="B280" s="1603" t="s">
        <v>120</v>
      </c>
      <c r="C280" s="1583"/>
      <c r="D280" s="1603" t="s">
        <v>355</v>
      </c>
      <c r="E280" s="1583"/>
      <c r="F280" s="1603" t="s">
        <v>357</v>
      </c>
      <c r="G280" s="1583"/>
      <c r="H280" s="1603" t="s">
        <v>326</v>
      </c>
      <c r="I280" s="1583"/>
      <c r="J280" s="1603" t="s">
        <v>313</v>
      </c>
      <c r="K280" s="1583"/>
      <c r="L280" s="1583"/>
      <c r="M280" s="1603" t="s">
        <v>315</v>
      </c>
      <c r="N280" s="1583"/>
      <c r="O280" s="1583"/>
      <c r="P280" s="1603"/>
      <c r="Q280" s="1583"/>
      <c r="R280" s="1603"/>
      <c r="S280" s="1583"/>
      <c r="T280" s="1605" t="s">
        <v>359</v>
      </c>
      <c r="U280" s="1583"/>
      <c r="V280" s="1583"/>
      <c r="W280" s="1583"/>
      <c r="X280" s="1583"/>
      <c r="Y280" s="1583"/>
      <c r="Z280" s="1583"/>
      <c r="AA280" s="1583"/>
      <c r="AB280" s="1603" t="s">
        <v>306</v>
      </c>
      <c r="AC280" s="1583"/>
      <c r="AD280" s="1583"/>
      <c r="AE280" s="1583"/>
      <c r="AF280" s="1583"/>
      <c r="AG280" s="1603" t="s">
        <v>307</v>
      </c>
      <c r="AH280" s="1583"/>
      <c r="AI280" s="1583"/>
      <c r="AJ280" s="317" t="s">
        <v>86</v>
      </c>
      <c r="AK280" s="1604" t="s">
        <v>308</v>
      </c>
      <c r="AL280" s="1583"/>
      <c r="AM280" s="1583"/>
      <c r="AN280" s="1583"/>
      <c r="AO280" s="1583"/>
      <c r="AP280" s="1583"/>
      <c r="AQ280" s="318">
        <v>4435000000</v>
      </c>
      <c r="AR280" s="318">
        <v>4088112331</v>
      </c>
      <c r="AS280" s="1505">
        <v>346887669</v>
      </c>
      <c r="AT280" s="319">
        <v>0</v>
      </c>
      <c r="AU280" s="318">
        <v>3792043662</v>
      </c>
      <c r="AV280" s="318">
        <v>296068669</v>
      </c>
      <c r="AW280" s="318">
        <v>3227149560</v>
      </c>
      <c r="AX280" s="318">
        <v>564894102</v>
      </c>
      <c r="AY280" s="318">
        <v>2580224506</v>
      </c>
      <c r="AZ280" s="318">
        <v>646925054</v>
      </c>
      <c r="BA280" s="318">
        <v>2580224506</v>
      </c>
      <c r="BB280" s="319">
        <v>0</v>
      </c>
      <c r="BC280" s="319">
        <v>0</v>
      </c>
      <c r="BE280" s="1485">
        <f t="shared" si="23"/>
        <v>0.85502675580608789</v>
      </c>
    </row>
    <row r="281" spans="1:57" x14ac:dyDescent="0.25">
      <c r="A281" s="1463" t="str">
        <f t="shared" ref="A281:A286" si="24">+B281&amp;"-"&amp;D281&amp;"-"&amp;F281&amp;"-"&amp;H281&amp;"-"&amp;J281&amp;"-"&amp;M281&amp;"-"&amp;P281&amp;AJ281</f>
        <v>C-2502-1000-7-0-2-110</v>
      </c>
      <c r="B281" s="1608" t="s">
        <v>120</v>
      </c>
      <c r="C281" s="1583"/>
      <c r="D281" s="1608" t="s">
        <v>355</v>
      </c>
      <c r="E281" s="1583"/>
      <c r="F281" s="1608" t="s">
        <v>357</v>
      </c>
      <c r="G281" s="1583"/>
      <c r="H281" s="1608" t="s">
        <v>326</v>
      </c>
      <c r="I281" s="1583"/>
      <c r="J281" s="1608" t="s">
        <v>313</v>
      </c>
      <c r="K281" s="1583"/>
      <c r="L281" s="1583"/>
      <c r="M281" s="1608" t="s">
        <v>315</v>
      </c>
      <c r="N281" s="1583"/>
      <c r="O281" s="1583"/>
      <c r="P281" s="1608" t="s">
        <v>312</v>
      </c>
      <c r="Q281" s="1583"/>
      <c r="R281" s="1608"/>
      <c r="S281" s="1583"/>
      <c r="T281" s="1609" t="s">
        <v>365</v>
      </c>
      <c r="U281" s="1583"/>
      <c r="V281" s="1583"/>
      <c r="W281" s="1583"/>
      <c r="X281" s="1583"/>
      <c r="Y281" s="1583"/>
      <c r="Z281" s="1583"/>
      <c r="AA281" s="1583"/>
      <c r="AB281" s="1608" t="s">
        <v>306</v>
      </c>
      <c r="AC281" s="1583"/>
      <c r="AD281" s="1583"/>
      <c r="AE281" s="1583"/>
      <c r="AF281" s="1583"/>
      <c r="AG281" s="1608" t="s">
        <v>307</v>
      </c>
      <c r="AH281" s="1583"/>
      <c r="AI281" s="1583"/>
      <c r="AJ281" s="320" t="s">
        <v>86</v>
      </c>
      <c r="AK281" s="1610" t="s">
        <v>308</v>
      </c>
      <c r="AL281" s="1583"/>
      <c r="AM281" s="1583"/>
      <c r="AN281" s="1583"/>
      <c r="AO281" s="1583"/>
      <c r="AP281" s="1583"/>
      <c r="AQ281" s="321">
        <v>2128000000</v>
      </c>
      <c r="AR281" s="321">
        <v>2046112331</v>
      </c>
      <c r="AS281" s="1506">
        <v>81887669</v>
      </c>
      <c r="AT281" s="322">
        <v>0</v>
      </c>
      <c r="AU281" s="321">
        <v>1952095650</v>
      </c>
      <c r="AV281" s="321">
        <v>94016681</v>
      </c>
      <c r="AW281" s="321">
        <v>1941557651</v>
      </c>
      <c r="AX281" s="321">
        <v>10537999</v>
      </c>
      <c r="AY281" s="321">
        <v>1710807651</v>
      </c>
      <c r="AZ281" s="321">
        <v>230750000</v>
      </c>
      <c r="BA281" s="321">
        <v>1710807651</v>
      </c>
      <c r="BB281" s="322">
        <v>0</v>
      </c>
      <c r="BC281" s="322">
        <v>0</v>
      </c>
      <c r="BE281" s="1486">
        <f t="shared" si="23"/>
        <v>0.91733818139097745</v>
      </c>
    </row>
    <row r="282" spans="1:57" x14ac:dyDescent="0.25">
      <c r="A282" s="1463" t="str">
        <f t="shared" si="24"/>
        <v>C-2502-1000-7-0-2-210</v>
      </c>
      <c r="B282" s="1608" t="s">
        <v>120</v>
      </c>
      <c r="C282" s="1583"/>
      <c r="D282" s="1608" t="s">
        <v>355</v>
      </c>
      <c r="E282" s="1583"/>
      <c r="F282" s="1608" t="s">
        <v>357</v>
      </c>
      <c r="G282" s="1583"/>
      <c r="H282" s="1608" t="s">
        <v>326</v>
      </c>
      <c r="I282" s="1583"/>
      <c r="J282" s="1608" t="s">
        <v>313</v>
      </c>
      <c r="K282" s="1583"/>
      <c r="L282" s="1583"/>
      <c r="M282" s="1608" t="s">
        <v>315</v>
      </c>
      <c r="N282" s="1583"/>
      <c r="O282" s="1583"/>
      <c r="P282" s="1608" t="s">
        <v>315</v>
      </c>
      <c r="Q282" s="1583"/>
      <c r="R282" s="1608"/>
      <c r="S282" s="1583"/>
      <c r="T282" s="1609" t="s">
        <v>360</v>
      </c>
      <c r="U282" s="1583"/>
      <c r="V282" s="1583"/>
      <c r="W282" s="1583"/>
      <c r="X282" s="1583"/>
      <c r="Y282" s="1583"/>
      <c r="Z282" s="1583"/>
      <c r="AA282" s="1583"/>
      <c r="AB282" s="1608" t="s">
        <v>306</v>
      </c>
      <c r="AC282" s="1583"/>
      <c r="AD282" s="1583"/>
      <c r="AE282" s="1583"/>
      <c r="AF282" s="1583"/>
      <c r="AG282" s="1608" t="s">
        <v>307</v>
      </c>
      <c r="AH282" s="1583"/>
      <c r="AI282" s="1583"/>
      <c r="AJ282" s="320" t="s">
        <v>86</v>
      </c>
      <c r="AK282" s="1610" t="s">
        <v>308</v>
      </c>
      <c r="AL282" s="1583"/>
      <c r="AM282" s="1583"/>
      <c r="AN282" s="1583"/>
      <c r="AO282" s="1583"/>
      <c r="AP282" s="1583"/>
      <c r="AQ282" s="321">
        <v>841000000</v>
      </c>
      <c r="AR282" s="321">
        <v>841000000</v>
      </c>
      <c r="AS282" s="1506">
        <v>0</v>
      </c>
      <c r="AT282" s="322">
        <v>0</v>
      </c>
      <c r="AU282" s="321">
        <v>841000000</v>
      </c>
      <c r="AV282" s="322">
        <v>0</v>
      </c>
      <c r="AW282" s="321">
        <v>381961848</v>
      </c>
      <c r="AX282" s="321">
        <v>459038152</v>
      </c>
      <c r="AY282" s="321">
        <v>144117565</v>
      </c>
      <c r="AZ282" s="321">
        <v>237844283</v>
      </c>
      <c r="BA282" s="321">
        <v>144117565</v>
      </c>
      <c r="BB282" s="322">
        <v>0</v>
      </c>
      <c r="BC282" s="322">
        <v>0</v>
      </c>
      <c r="BE282" s="1486">
        <f t="shared" si="23"/>
        <v>1</v>
      </c>
    </row>
    <row r="283" spans="1:57" x14ac:dyDescent="0.25">
      <c r="A283" s="1463" t="str">
        <f t="shared" si="24"/>
        <v>C-2502-1000-7-0-2-310</v>
      </c>
      <c r="B283" s="1608" t="s">
        <v>120</v>
      </c>
      <c r="C283" s="1583"/>
      <c r="D283" s="1608" t="s">
        <v>355</v>
      </c>
      <c r="E283" s="1583"/>
      <c r="F283" s="1608" t="s">
        <v>357</v>
      </c>
      <c r="G283" s="1583"/>
      <c r="H283" s="1608" t="s">
        <v>326</v>
      </c>
      <c r="I283" s="1583"/>
      <c r="J283" s="1608" t="s">
        <v>313</v>
      </c>
      <c r="K283" s="1583"/>
      <c r="L283" s="1583"/>
      <c r="M283" s="1608" t="s">
        <v>315</v>
      </c>
      <c r="N283" s="1583"/>
      <c r="O283" s="1583"/>
      <c r="P283" s="1608" t="s">
        <v>322</v>
      </c>
      <c r="Q283" s="1583"/>
      <c r="R283" s="1608"/>
      <c r="S283" s="1583"/>
      <c r="T283" s="1609" t="s">
        <v>361</v>
      </c>
      <c r="U283" s="1583"/>
      <c r="V283" s="1583"/>
      <c r="W283" s="1583"/>
      <c r="X283" s="1583"/>
      <c r="Y283" s="1583"/>
      <c r="Z283" s="1583"/>
      <c r="AA283" s="1583"/>
      <c r="AB283" s="1608" t="s">
        <v>306</v>
      </c>
      <c r="AC283" s="1583"/>
      <c r="AD283" s="1583"/>
      <c r="AE283" s="1583"/>
      <c r="AF283" s="1583"/>
      <c r="AG283" s="1608" t="s">
        <v>307</v>
      </c>
      <c r="AH283" s="1583"/>
      <c r="AI283" s="1583"/>
      <c r="AJ283" s="320" t="s">
        <v>86</v>
      </c>
      <c r="AK283" s="1610" t="s">
        <v>308</v>
      </c>
      <c r="AL283" s="1583"/>
      <c r="AM283" s="1583"/>
      <c r="AN283" s="1583"/>
      <c r="AO283" s="1583"/>
      <c r="AP283" s="1583"/>
      <c r="AQ283" s="321">
        <v>508000000</v>
      </c>
      <c r="AR283" s="321">
        <v>508000000</v>
      </c>
      <c r="AS283" s="1506">
        <v>0</v>
      </c>
      <c r="AT283" s="322">
        <v>0</v>
      </c>
      <c r="AU283" s="321">
        <v>451320000</v>
      </c>
      <c r="AV283" s="321">
        <v>56680000</v>
      </c>
      <c r="AW283" s="321">
        <v>364451683</v>
      </c>
      <c r="AX283" s="321">
        <v>86868317</v>
      </c>
      <c r="AY283" s="321">
        <v>223744243</v>
      </c>
      <c r="AZ283" s="321">
        <v>140707440</v>
      </c>
      <c r="BA283" s="321">
        <v>223744243</v>
      </c>
      <c r="BB283" s="322">
        <v>0</v>
      </c>
      <c r="BC283" s="322">
        <v>0</v>
      </c>
      <c r="BE283" s="1486">
        <f t="shared" si="23"/>
        <v>0.88842519685039367</v>
      </c>
    </row>
    <row r="284" spans="1:57" x14ac:dyDescent="0.25">
      <c r="A284" s="1463" t="str">
        <f t="shared" si="24"/>
        <v>C-2502-1000-7-0-2-410</v>
      </c>
      <c r="B284" s="1608" t="s">
        <v>120</v>
      </c>
      <c r="C284" s="1583"/>
      <c r="D284" s="1608" t="s">
        <v>355</v>
      </c>
      <c r="E284" s="1583"/>
      <c r="F284" s="1608" t="s">
        <v>357</v>
      </c>
      <c r="G284" s="1583"/>
      <c r="H284" s="1608" t="s">
        <v>326</v>
      </c>
      <c r="I284" s="1583"/>
      <c r="J284" s="1608" t="s">
        <v>313</v>
      </c>
      <c r="K284" s="1583"/>
      <c r="L284" s="1583"/>
      <c r="M284" s="1608" t="s">
        <v>315</v>
      </c>
      <c r="N284" s="1583"/>
      <c r="O284" s="1583"/>
      <c r="P284" s="1608" t="s">
        <v>316</v>
      </c>
      <c r="Q284" s="1583"/>
      <c r="R284" s="1608"/>
      <c r="S284" s="1583"/>
      <c r="T284" s="1609" t="s">
        <v>105</v>
      </c>
      <c r="U284" s="1583"/>
      <c r="V284" s="1583"/>
      <c r="W284" s="1583"/>
      <c r="X284" s="1583"/>
      <c r="Y284" s="1583"/>
      <c r="Z284" s="1583"/>
      <c r="AA284" s="1583"/>
      <c r="AB284" s="1608" t="s">
        <v>306</v>
      </c>
      <c r="AC284" s="1583"/>
      <c r="AD284" s="1583"/>
      <c r="AE284" s="1583"/>
      <c r="AF284" s="1583"/>
      <c r="AG284" s="1608" t="s">
        <v>307</v>
      </c>
      <c r="AH284" s="1583"/>
      <c r="AI284" s="1583"/>
      <c r="AJ284" s="320" t="s">
        <v>86</v>
      </c>
      <c r="AK284" s="1610" t="s">
        <v>308</v>
      </c>
      <c r="AL284" s="1583"/>
      <c r="AM284" s="1583"/>
      <c r="AN284" s="1583"/>
      <c r="AO284" s="1583"/>
      <c r="AP284" s="1583"/>
      <c r="AQ284" s="321">
        <v>693000000</v>
      </c>
      <c r="AR284" s="321">
        <v>693000000</v>
      </c>
      <c r="AS284" s="1506">
        <v>0</v>
      </c>
      <c r="AT284" s="322">
        <v>0</v>
      </c>
      <c r="AU284" s="321">
        <v>547628012</v>
      </c>
      <c r="AV284" s="321">
        <v>145371988</v>
      </c>
      <c r="AW284" s="321">
        <v>539178378</v>
      </c>
      <c r="AX284" s="321">
        <v>8449634</v>
      </c>
      <c r="AY284" s="321">
        <v>501555047</v>
      </c>
      <c r="AZ284" s="321">
        <v>37623331</v>
      </c>
      <c r="BA284" s="321">
        <v>501555047</v>
      </c>
      <c r="BB284" s="322">
        <v>0</v>
      </c>
      <c r="BC284" s="322">
        <v>0</v>
      </c>
      <c r="BE284" s="1486">
        <f t="shared" si="23"/>
        <v>0.79022801154401157</v>
      </c>
    </row>
    <row r="285" spans="1:57" ht="15" customHeight="1" x14ac:dyDescent="0.25">
      <c r="A285" s="1463" t="str">
        <f t="shared" si="24"/>
        <v>C-2502-1000-7-0-2-610</v>
      </c>
      <c r="B285" s="1608" t="s">
        <v>120</v>
      </c>
      <c r="C285" s="1583"/>
      <c r="D285" s="1608" t="s">
        <v>355</v>
      </c>
      <c r="E285" s="1583"/>
      <c r="F285" s="1608" t="s">
        <v>357</v>
      </c>
      <c r="G285" s="1583"/>
      <c r="H285" s="1608" t="s">
        <v>326</v>
      </c>
      <c r="I285" s="1583"/>
      <c r="J285" s="1608" t="s">
        <v>313</v>
      </c>
      <c r="K285" s="1583"/>
      <c r="L285" s="1583"/>
      <c r="M285" s="1608" t="s">
        <v>315</v>
      </c>
      <c r="N285" s="1583"/>
      <c r="O285" s="1583"/>
      <c r="P285" s="1608" t="s">
        <v>325</v>
      </c>
      <c r="Q285" s="1583"/>
      <c r="R285" s="1608"/>
      <c r="S285" s="1583"/>
      <c r="T285" s="1609" t="s">
        <v>362</v>
      </c>
      <c r="U285" s="1583"/>
      <c r="V285" s="1583"/>
      <c r="W285" s="1583"/>
      <c r="X285" s="1583"/>
      <c r="Y285" s="1583"/>
      <c r="Z285" s="1583"/>
      <c r="AA285" s="1583"/>
      <c r="AB285" s="1608" t="s">
        <v>306</v>
      </c>
      <c r="AC285" s="1583"/>
      <c r="AD285" s="1583"/>
      <c r="AE285" s="1583"/>
      <c r="AF285" s="1583"/>
      <c r="AG285" s="1608" t="s">
        <v>307</v>
      </c>
      <c r="AH285" s="1583"/>
      <c r="AI285" s="1583"/>
      <c r="AJ285" s="320" t="s">
        <v>86</v>
      </c>
      <c r="AK285" s="1610" t="s">
        <v>308</v>
      </c>
      <c r="AL285" s="1583"/>
      <c r="AM285" s="1583"/>
      <c r="AN285" s="1583"/>
      <c r="AO285" s="1583"/>
      <c r="AP285" s="1583"/>
      <c r="AQ285" s="321">
        <v>75000000</v>
      </c>
      <c r="AR285" s="322">
        <v>0</v>
      </c>
      <c r="AS285" s="1506">
        <v>75000000</v>
      </c>
      <c r="AT285" s="322">
        <v>0</v>
      </c>
      <c r="AU285" s="322">
        <v>0</v>
      </c>
      <c r="AV285" s="322">
        <v>0</v>
      </c>
      <c r="AW285" s="322">
        <v>0</v>
      </c>
      <c r="AX285" s="322">
        <v>0</v>
      </c>
      <c r="AY285" s="322">
        <v>0</v>
      </c>
      <c r="AZ285" s="322">
        <v>0</v>
      </c>
      <c r="BA285" s="322">
        <v>0</v>
      </c>
      <c r="BB285" s="322">
        <v>0</v>
      </c>
      <c r="BC285" s="322">
        <v>0</v>
      </c>
      <c r="BE285" s="1486">
        <f t="shared" si="23"/>
        <v>0</v>
      </c>
    </row>
    <row r="286" spans="1:57" x14ac:dyDescent="0.25">
      <c r="A286" s="1463" t="str">
        <f t="shared" si="24"/>
        <v>C-2502-1000-7-0-2-1110</v>
      </c>
      <c r="B286" s="1608" t="s">
        <v>120</v>
      </c>
      <c r="C286" s="1583"/>
      <c r="D286" s="1608" t="s">
        <v>355</v>
      </c>
      <c r="E286" s="1583"/>
      <c r="F286" s="1608" t="s">
        <v>357</v>
      </c>
      <c r="G286" s="1583"/>
      <c r="H286" s="1608" t="s">
        <v>326</v>
      </c>
      <c r="I286" s="1583"/>
      <c r="J286" s="1608" t="s">
        <v>313</v>
      </c>
      <c r="K286" s="1583"/>
      <c r="L286" s="1583"/>
      <c r="M286" s="1608" t="s">
        <v>315</v>
      </c>
      <c r="N286" s="1583"/>
      <c r="O286" s="1583"/>
      <c r="P286" s="1608" t="s">
        <v>101</v>
      </c>
      <c r="Q286" s="1583"/>
      <c r="R286" s="1608"/>
      <c r="S286" s="1583"/>
      <c r="T286" s="1609" t="s">
        <v>363</v>
      </c>
      <c r="U286" s="1583"/>
      <c r="V286" s="1583"/>
      <c r="W286" s="1583"/>
      <c r="X286" s="1583"/>
      <c r="Y286" s="1583"/>
      <c r="Z286" s="1583"/>
      <c r="AA286" s="1583"/>
      <c r="AB286" s="1608" t="s">
        <v>306</v>
      </c>
      <c r="AC286" s="1583"/>
      <c r="AD286" s="1583"/>
      <c r="AE286" s="1583"/>
      <c r="AF286" s="1583"/>
      <c r="AG286" s="1608" t="s">
        <v>307</v>
      </c>
      <c r="AH286" s="1583"/>
      <c r="AI286" s="1583"/>
      <c r="AJ286" s="320" t="s">
        <v>86</v>
      </c>
      <c r="AK286" s="1610" t="s">
        <v>308</v>
      </c>
      <c r="AL286" s="1583"/>
      <c r="AM286" s="1583"/>
      <c r="AN286" s="1583"/>
      <c r="AO286" s="1583"/>
      <c r="AP286" s="1583"/>
      <c r="AQ286" s="321">
        <v>190000000</v>
      </c>
      <c r="AR286" s="322">
        <v>0</v>
      </c>
      <c r="AS286" s="1506">
        <v>190000000</v>
      </c>
      <c r="AT286" s="322">
        <v>0</v>
      </c>
      <c r="AU286" s="322">
        <v>0</v>
      </c>
      <c r="AV286" s="322">
        <v>0</v>
      </c>
      <c r="AW286" s="322">
        <v>0</v>
      </c>
      <c r="AX286" s="322">
        <v>0</v>
      </c>
      <c r="AY286" s="322">
        <v>0</v>
      </c>
      <c r="AZ286" s="322">
        <v>0</v>
      </c>
      <c r="BA286" s="322">
        <v>0</v>
      </c>
      <c r="BB286" s="322">
        <v>0</v>
      </c>
      <c r="BC286" s="322">
        <v>0</v>
      </c>
      <c r="BE286" s="1486">
        <f t="shared" si="23"/>
        <v>0</v>
      </c>
    </row>
    <row r="287" spans="1:57" s="1493" customFormat="1" ht="15" customHeight="1" x14ac:dyDescent="0.25">
      <c r="B287" s="1611" t="s">
        <v>120</v>
      </c>
      <c r="C287" s="1612"/>
      <c r="D287" s="1611" t="s">
        <v>355</v>
      </c>
      <c r="E287" s="1612"/>
      <c r="F287" s="1611" t="s">
        <v>357</v>
      </c>
      <c r="G287" s="1612"/>
      <c r="H287" s="1611" t="s">
        <v>327</v>
      </c>
      <c r="I287" s="1612"/>
      <c r="J287" s="1611" t="s">
        <v>269</v>
      </c>
      <c r="K287" s="1612"/>
      <c r="L287" s="1612"/>
      <c r="M287" s="1611" t="s">
        <v>269</v>
      </c>
      <c r="N287" s="1612"/>
      <c r="O287" s="1612"/>
      <c r="P287" s="1611" t="s">
        <v>269</v>
      </c>
      <c r="Q287" s="1612"/>
      <c r="R287" s="1611" t="s">
        <v>269</v>
      </c>
      <c r="S287" s="1612"/>
      <c r="T287" s="1613" t="s">
        <v>755</v>
      </c>
      <c r="U287" s="1612"/>
      <c r="V287" s="1612"/>
      <c r="W287" s="1612"/>
      <c r="X287" s="1612"/>
      <c r="Y287" s="1612"/>
      <c r="Z287" s="1612"/>
      <c r="AA287" s="1612"/>
      <c r="AB287" s="1611" t="s">
        <v>306</v>
      </c>
      <c r="AC287" s="1612"/>
      <c r="AD287" s="1612"/>
      <c r="AE287" s="1612"/>
      <c r="AF287" s="1612"/>
      <c r="AG287" s="1611" t="s">
        <v>307</v>
      </c>
      <c r="AH287" s="1612"/>
      <c r="AI287" s="1612"/>
      <c r="AJ287" s="1494" t="s">
        <v>86</v>
      </c>
      <c r="AK287" s="1614" t="s">
        <v>308</v>
      </c>
      <c r="AL287" s="1612"/>
      <c r="AM287" s="1612"/>
      <c r="AN287" s="1612"/>
      <c r="AO287" s="1612"/>
      <c r="AP287" s="1612"/>
      <c r="AQ287" s="1495">
        <v>400000000</v>
      </c>
      <c r="AR287" s="1495">
        <v>398697451</v>
      </c>
      <c r="AS287" s="1508">
        <v>1302549</v>
      </c>
      <c r="AT287" s="1496">
        <v>0</v>
      </c>
      <c r="AU287" s="1495">
        <v>394525919</v>
      </c>
      <c r="AV287" s="1495">
        <v>4171532</v>
      </c>
      <c r="AW287" s="1495">
        <v>62440210</v>
      </c>
      <c r="AX287" s="1495">
        <v>332085709</v>
      </c>
      <c r="AY287" s="1495">
        <v>62440210</v>
      </c>
      <c r="AZ287" s="1495">
        <v>0</v>
      </c>
      <c r="BA287" s="1495">
        <v>62440210</v>
      </c>
      <c r="BB287" s="1496">
        <v>0</v>
      </c>
      <c r="BC287" s="1495">
        <v>0</v>
      </c>
      <c r="BE287" s="1497">
        <f t="shared" si="23"/>
        <v>0.98631479749999995</v>
      </c>
    </row>
    <row r="288" spans="1:57" ht="15" customHeight="1" x14ac:dyDescent="0.25">
      <c r="B288" s="1603" t="s">
        <v>120</v>
      </c>
      <c r="C288" s="1583"/>
      <c r="D288" s="1603" t="s">
        <v>355</v>
      </c>
      <c r="E288" s="1583"/>
      <c r="F288" s="1603" t="s">
        <v>357</v>
      </c>
      <c r="G288" s="1583"/>
      <c r="H288" s="1603" t="s">
        <v>327</v>
      </c>
      <c r="I288" s="1583"/>
      <c r="J288" s="1603" t="s">
        <v>313</v>
      </c>
      <c r="K288" s="1583"/>
      <c r="L288" s="1583"/>
      <c r="M288" s="1603" t="s">
        <v>269</v>
      </c>
      <c r="N288" s="1583"/>
      <c r="O288" s="1583"/>
      <c r="P288" s="1603" t="s">
        <v>269</v>
      </c>
      <c r="Q288" s="1583"/>
      <c r="R288" s="1603" t="s">
        <v>269</v>
      </c>
      <c r="S288" s="1583"/>
      <c r="T288" s="1605" t="s">
        <v>755</v>
      </c>
      <c r="U288" s="1583"/>
      <c r="V288" s="1583"/>
      <c r="W288" s="1583"/>
      <c r="X288" s="1583"/>
      <c r="Y288" s="1583"/>
      <c r="Z288" s="1583"/>
      <c r="AA288" s="1583"/>
      <c r="AB288" s="1603" t="s">
        <v>306</v>
      </c>
      <c r="AC288" s="1583"/>
      <c r="AD288" s="1583"/>
      <c r="AE288" s="1583"/>
      <c r="AF288" s="1583"/>
      <c r="AG288" s="1603" t="s">
        <v>307</v>
      </c>
      <c r="AH288" s="1583"/>
      <c r="AI288" s="1583"/>
      <c r="AJ288" s="317" t="s">
        <v>86</v>
      </c>
      <c r="AK288" s="1604" t="s">
        <v>308</v>
      </c>
      <c r="AL288" s="1583"/>
      <c r="AM288" s="1583"/>
      <c r="AN288" s="1583"/>
      <c r="AO288" s="1583"/>
      <c r="AP288" s="1583"/>
      <c r="AQ288" s="318">
        <v>400000000</v>
      </c>
      <c r="AR288" s="318">
        <v>398697451</v>
      </c>
      <c r="AS288" s="1505">
        <v>1302549</v>
      </c>
      <c r="AT288" s="319">
        <v>0</v>
      </c>
      <c r="AU288" s="318">
        <v>394525919</v>
      </c>
      <c r="AV288" s="318">
        <v>4171532</v>
      </c>
      <c r="AW288" s="318">
        <v>62440210</v>
      </c>
      <c r="AX288" s="318">
        <v>332085709</v>
      </c>
      <c r="AY288" s="318">
        <v>62440210</v>
      </c>
      <c r="AZ288" s="319">
        <v>0</v>
      </c>
      <c r="BA288" s="318">
        <v>62440210</v>
      </c>
      <c r="BB288" s="319">
        <v>0</v>
      </c>
      <c r="BC288" s="319">
        <v>0</v>
      </c>
      <c r="BE288" s="1485">
        <f t="shared" si="23"/>
        <v>0.98631479749999995</v>
      </c>
    </row>
    <row r="289" spans="1:57" ht="15" customHeight="1" x14ac:dyDescent="0.25">
      <c r="B289" s="1603" t="s">
        <v>120</v>
      </c>
      <c r="C289" s="1583"/>
      <c r="D289" s="1603" t="s">
        <v>355</v>
      </c>
      <c r="E289" s="1583"/>
      <c r="F289" s="1603" t="s">
        <v>357</v>
      </c>
      <c r="G289" s="1583"/>
      <c r="H289" s="1603" t="s">
        <v>327</v>
      </c>
      <c r="I289" s="1583"/>
      <c r="J289" s="1603" t="s">
        <v>313</v>
      </c>
      <c r="K289" s="1583"/>
      <c r="L289" s="1583"/>
      <c r="M289" s="1603" t="s">
        <v>315</v>
      </c>
      <c r="N289" s="1583"/>
      <c r="O289" s="1583"/>
      <c r="P289" s="1603" t="s">
        <v>269</v>
      </c>
      <c r="Q289" s="1583"/>
      <c r="R289" s="1603" t="s">
        <v>269</v>
      </c>
      <c r="S289" s="1583"/>
      <c r="T289" s="1605" t="s">
        <v>359</v>
      </c>
      <c r="U289" s="1583"/>
      <c r="V289" s="1583"/>
      <c r="W289" s="1583"/>
      <c r="X289" s="1583"/>
      <c r="Y289" s="1583"/>
      <c r="Z289" s="1583"/>
      <c r="AA289" s="1583"/>
      <c r="AB289" s="1603" t="s">
        <v>306</v>
      </c>
      <c r="AC289" s="1583"/>
      <c r="AD289" s="1583"/>
      <c r="AE289" s="1583"/>
      <c r="AF289" s="1583"/>
      <c r="AG289" s="1603" t="s">
        <v>307</v>
      </c>
      <c r="AH289" s="1583"/>
      <c r="AI289" s="1583"/>
      <c r="AJ289" s="317" t="s">
        <v>86</v>
      </c>
      <c r="AK289" s="1604" t="s">
        <v>308</v>
      </c>
      <c r="AL289" s="1583"/>
      <c r="AM289" s="1583"/>
      <c r="AN289" s="1583"/>
      <c r="AO289" s="1583"/>
      <c r="AP289" s="1583"/>
      <c r="AQ289" s="318">
        <v>400000000</v>
      </c>
      <c r="AR289" s="318">
        <v>398697451</v>
      </c>
      <c r="AS289" s="1505">
        <v>1302549</v>
      </c>
      <c r="AT289" s="319">
        <v>0</v>
      </c>
      <c r="AU289" s="318">
        <v>394525919</v>
      </c>
      <c r="AV289" s="318">
        <v>4171532</v>
      </c>
      <c r="AW289" s="318">
        <v>62440210</v>
      </c>
      <c r="AX289" s="318">
        <v>332085709</v>
      </c>
      <c r="AY289" s="318">
        <v>62440210</v>
      </c>
      <c r="AZ289" s="319">
        <v>0</v>
      </c>
      <c r="BA289" s="318">
        <v>62440210</v>
      </c>
      <c r="BB289" s="319">
        <v>0</v>
      </c>
      <c r="BC289" s="319">
        <v>0</v>
      </c>
      <c r="BE289" s="1485">
        <f t="shared" si="23"/>
        <v>0.98631479749999995</v>
      </c>
    </row>
    <row r="290" spans="1:57" x14ac:dyDescent="0.25">
      <c r="A290" s="1463" t="str">
        <f t="shared" ref="A290:A291" si="25">+B290&amp;"-"&amp;D290&amp;"-"&amp;F290&amp;"-"&amp;H290&amp;"-"&amp;J290&amp;"-"&amp;M290&amp;"-"&amp;P290&amp;AJ290</f>
        <v>C-2502-1000-8-0-2-1010</v>
      </c>
      <c r="B290" s="1608" t="s">
        <v>120</v>
      </c>
      <c r="C290" s="1583"/>
      <c r="D290" s="1608" t="s">
        <v>355</v>
      </c>
      <c r="E290" s="1583"/>
      <c r="F290" s="1608" t="s">
        <v>357</v>
      </c>
      <c r="G290" s="1583"/>
      <c r="H290" s="1608" t="s">
        <v>327</v>
      </c>
      <c r="I290" s="1583"/>
      <c r="J290" s="1608" t="s">
        <v>313</v>
      </c>
      <c r="K290" s="1583"/>
      <c r="L290" s="1583"/>
      <c r="M290" s="1608" t="s">
        <v>315</v>
      </c>
      <c r="N290" s="1583"/>
      <c r="O290" s="1583"/>
      <c r="P290" s="1608" t="s">
        <v>86</v>
      </c>
      <c r="Q290" s="1583"/>
      <c r="R290" s="1608" t="s">
        <v>269</v>
      </c>
      <c r="S290" s="1583"/>
      <c r="T290" s="1609" t="s">
        <v>757</v>
      </c>
      <c r="U290" s="1583"/>
      <c r="V290" s="1583"/>
      <c r="W290" s="1583"/>
      <c r="X290" s="1583"/>
      <c r="Y290" s="1583"/>
      <c r="Z290" s="1583"/>
      <c r="AA290" s="1583"/>
      <c r="AB290" s="1608" t="s">
        <v>306</v>
      </c>
      <c r="AC290" s="1583"/>
      <c r="AD290" s="1583"/>
      <c r="AE290" s="1583"/>
      <c r="AF290" s="1583"/>
      <c r="AG290" s="1608" t="s">
        <v>307</v>
      </c>
      <c r="AH290" s="1583"/>
      <c r="AI290" s="1583"/>
      <c r="AJ290" s="320" t="s">
        <v>86</v>
      </c>
      <c r="AK290" s="1610" t="s">
        <v>308</v>
      </c>
      <c r="AL290" s="1583"/>
      <c r="AM290" s="1583"/>
      <c r="AN290" s="1583"/>
      <c r="AO290" s="1583"/>
      <c r="AP290" s="1583"/>
      <c r="AQ290" s="321">
        <v>361979000</v>
      </c>
      <c r="AR290" s="321">
        <v>360676951</v>
      </c>
      <c r="AS290" s="1506">
        <v>1302049</v>
      </c>
      <c r="AT290" s="322">
        <v>0</v>
      </c>
      <c r="AU290" s="321">
        <v>356517319</v>
      </c>
      <c r="AV290" s="321">
        <v>4159632</v>
      </c>
      <c r="AW290" s="321">
        <v>24431610</v>
      </c>
      <c r="AX290" s="321">
        <v>332085709</v>
      </c>
      <c r="AY290" s="321">
        <v>24431610</v>
      </c>
      <c r="AZ290" s="322">
        <v>0</v>
      </c>
      <c r="BA290" s="321">
        <v>24431610</v>
      </c>
      <c r="BB290" s="322">
        <v>0</v>
      </c>
      <c r="BC290" s="322">
        <v>0</v>
      </c>
      <c r="BE290" s="1486">
        <f t="shared" si="23"/>
        <v>0.98491160813196343</v>
      </c>
    </row>
    <row r="291" spans="1:57" x14ac:dyDescent="0.25">
      <c r="A291" s="1463" t="str">
        <f t="shared" si="25"/>
        <v>C-2502-1000-8-0-2-1110</v>
      </c>
      <c r="B291" s="1608" t="s">
        <v>120</v>
      </c>
      <c r="C291" s="1583"/>
      <c r="D291" s="1608" t="s">
        <v>355</v>
      </c>
      <c r="E291" s="1583"/>
      <c r="F291" s="1608" t="s">
        <v>357</v>
      </c>
      <c r="G291" s="1583"/>
      <c r="H291" s="1608" t="s">
        <v>327</v>
      </c>
      <c r="I291" s="1583"/>
      <c r="J291" s="1608" t="s">
        <v>313</v>
      </c>
      <c r="K291" s="1583"/>
      <c r="L291" s="1583"/>
      <c r="M291" s="1608" t="s">
        <v>315</v>
      </c>
      <c r="N291" s="1583"/>
      <c r="O291" s="1583"/>
      <c r="P291" s="1608" t="s">
        <v>101</v>
      </c>
      <c r="Q291" s="1583"/>
      <c r="R291" s="1608" t="s">
        <v>269</v>
      </c>
      <c r="S291" s="1583"/>
      <c r="T291" s="1609" t="s">
        <v>363</v>
      </c>
      <c r="U291" s="1583"/>
      <c r="V291" s="1583"/>
      <c r="W291" s="1583"/>
      <c r="X291" s="1583"/>
      <c r="Y291" s="1583"/>
      <c r="Z291" s="1583"/>
      <c r="AA291" s="1583"/>
      <c r="AB291" s="1608" t="s">
        <v>306</v>
      </c>
      <c r="AC291" s="1583"/>
      <c r="AD291" s="1583"/>
      <c r="AE291" s="1583"/>
      <c r="AF291" s="1583"/>
      <c r="AG291" s="1608" t="s">
        <v>307</v>
      </c>
      <c r="AH291" s="1583"/>
      <c r="AI291" s="1583"/>
      <c r="AJ291" s="320" t="s">
        <v>86</v>
      </c>
      <c r="AK291" s="1610" t="s">
        <v>308</v>
      </c>
      <c r="AL291" s="1583"/>
      <c r="AM291" s="1583"/>
      <c r="AN291" s="1583"/>
      <c r="AO291" s="1583"/>
      <c r="AP291" s="1583"/>
      <c r="AQ291" s="321">
        <v>38021000</v>
      </c>
      <c r="AR291" s="321">
        <v>38020500</v>
      </c>
      <c r="AS291" s="1506">
        <v>500</v>
      </c>
      <c r="AT291" s="322">
        <v>0</v>
      </c>
      <c r="AU291" s="321">
        <v>38008600</v>
      </c>
      <c r="AV291" s="321">
        <v>11900</v>
      </c>
      <c r="AW291" s="321">
        <v>38008600</v>
      </c>
      <c r="AX291" s="322">
        <v>0</v>
      </c>
      <c r="AY291" s="321">
        <v>38008600</v>
      </c>
      <c r="AZ291" s="322">
        <v>0</v>
      </c>
      <c r="BA291" s="321">
        <v>38008600</v>
      </c>
      <c r="BB291" s="322">
        <v>0</v>
      </c>
      <c r="BC291" s="322">
        <v>0</v>
      </c>
      <c r="BE291" s="1486">
        <f t="shared" si="23"/>
        <v>0.99967386444333395</v>
      </c>
    </row>
    <row r="292" spans="1:57" x14ac:dyDescent="0.25">
      <c r="B292" s="1603" t="s">
        <v>120</v>
      </c>
      <c r="C292" s="1583"/>
      <c r="D292" s="1603" t="s">
        <v>355</v>
      </c>
      <c r="E292" s="1583"/>
      <c r="F292" s="1603" t="s">
        <v>357</v>
      </c>
      <c r="G292" s="1583"/>
      <c r="H292" s="1603" t="s">
        <v>327</v>
      </c>
      <c r="I292" s="1583"/>
      <c r="J292" s="1603" t="s">
        <v>313</v>
      </c>
      <c r="K292" s="1583"/>
      <c r="L292" s="1583"/>
      <c r="M292" s="1603" t="s">
        <v>322</v>
      </c>
      <c r="N292" s="1583"/>
      <c r="O292" s="1583"/>
      <c r="P292" s="1603" t="s">
        <v>269</v>
      </c>
      <c r="Q292" s="1583"/>
      <c r="R292" s="1603" t="s">
        <v>269</v>
      </c>
      <c r="S292" s="1583"/>
      <c r="T292" s="1605" t="s">
        <v>756</v>
      </c>
      <c r="U292" s="1583"/>
      <c r="V292" s="1583"/>
      <c r="W292" s="1583"/>
      <c r="X292" s="1583"/>
      <c r="Y292" s="1583"/>
      <c r="Z292" s="1583"/>
      <c r="AA292" s="1583"/>
      <c r="AB292" s="1603" t="s">
        <v>306</v>
      </c>
      <c r="AC292" s="1583"/>
      <c r="AD292" s="1583"/>
      <c r="AE292" s="1583"/>
      <c r="AF292" s="1583"/>
      <c r="AG292" s="1603" t="s">
        <v>307</v>
      </c>
      <c r="AH292" s="1583"/>
      <c r="AI292" s="1583"/>
      <c r="AJ292" s="317" t="s">
        <v>86</v>
      </c>
      <c r="AK292" s="1604" t="s">
        <v>308</v>
      </c>
      <c r="AL292" s="1583"/>
      <c r="AM292" s="1583"/>
      <c r="AN292" s="1583"/>
      <c r="AO292" s="1583"/>
      <c r="AP292" s="1583"/>
      <c r="AQ292" s="319">
        <v>0</v>
      </c>
      <c r="AR292" s="319">
        <v>0</v>
      </c>
      <c r="AS292" s="1505">
        <v>0</v>
      </c>
      <c r="AT292" s="319">
        <v>0</v>
      </c>
      <c r="AU292" s="319">
        <v>0</v>
      </c>
      <c r="AV292" s="319">
        <v>0</v>
      </c>
      <c r="AW292" s="319">
        <v>0</v>
      </c>
      <c r="AX292" s="319">
        <v>0</v>
      </c>
      <c r="AY292" s="319">
        <v>0</v>
      </c>
      <c r="AZ292" s="319">
        <v>0</v>
      </c>
      <c r="BA292" s="319">
        <v>0</v>
      </c>
      <c r="BB292" s="319">
        <v>0</v>
      </c>
      <c r="BC292" s="319">
        <v>0</v>
      </c>
      <c r="BE292" s="1485" t="e">
        <f t="shared" si="23"/>
        <v>#DIV/0!</v>
      </c>
    </row>
    <row r="293" spans="1:57" ht="15" customHeight="1" x14ac:dyDescent="0.25">
      <c r="A293" s="1463" t="str">
        <f t="shared" ref="A293:A294" si="26">+B293&amp;"-"&amp;D293&amp;"-"&amp;F293&amp;"-"&amp;H293&amp;"-"&amp;J293&amp;"-"&amp;M293&amp;"-"&amp;P293&amp;AJ293</f>
        <v>C-2502-1000-8-0-3-1010</v>
      </c>
      <c r="B293" s="1608" t="s">
        <v>120</v>
      </c>
      <c r="C293" s="1583"/>
      <c r="D293" s="1608" t="s">
        <v>355</v>
      </c>
      <c r="E293" s="1583"/>
      <c r="F293" s="1608" t="s">
        <v>357</v>
      </c>
      <c r="G293" s="1583"/>
      <c r="H293" s="1608" t="s">
        <v>327</v>
      </c>
      <c r="I293" s="1583"/>
      <c r="J293" s="1608" t="s">
        <v>313</v>
      </c>
      <c r="K293" s="1583"/>
      <c r="L293" s="1583"/>
      <c r="M293" s="1608" t="s">
        <v>322</v>
      </c>
      <c r="N293" s="1583"/>
      <c r="O293" s="1583"/>
      <c r="P293" s="1608" t="s">
        <v>86</v>
      </c>
      <c r="Q293" s="1583"/>
      <c r="R293" s="1608" t="s">
        <v>269</v>
      </c>
      <c r="S293" s="1583"/>
      <c r="T293" s="1609" t="s">
        <v>757</v>
      </c>
      <c r="U293" s="1583"/>
      <c r="V293" s="1583"/>
      <c r="W293" s="1583"/>
      <c r="X293" s="1583"/>
      <c r="Y293" s="1583"/>
      <c r="Z293" s="1583"/>
      <c r="AA293" s="1583"/>
      <c r="AB293" s="1608" t="s">
        <v>306</v>
      </c>
      <c r="AC293" s="1583"/>
      <c r="AD293" s="1583"/>
      <c r="AE293" s="1583"/>
      <c r="AF293" s="1583"/>
      <c r="AG293" s="1608" t="s">
        <v>307</v>
      </c>
      <c r="AH293" s="1583"/>
      <c r="AI293" s="1583"/>
      <c r="AJ293" s="320" t="s">
        <v>86</v>
      </c>
      <c r="AK293" s="1610" t="s">
        <v>308</v>
      </c>
      <c r="AL293" s="1583"/>
      <c r="AM293" s="1583"/>
      <c r="AN293" s="1583"/>
      <c r="AO293" s="1583"/>
      <c r="AP293" s="1583"/>
      <c r="AQ293" s="322">
        <v>0</v>
      </c>
      <c r="AR293" s="322">
        <v>0</v>
      </c>
      <c r="AS293" s="1506">
        <v>0</v>
      </c>
      <c r="AT293" s="322">
        <v>0</v>
      </c>
      <c r="AU293" s="322">
        <v>0</v>
      </c>
      <c r="AV293" s="322">
        <v>0</v>
      </c>
      <c r="AW293" s="322">
        <v>0</v>
      </c>
      <c r="AX293" s="322">
        <v>0</v>
      </c>
      <c r="AY293" s="322">
        <v>0</v>
      </c>
      <c r="AZ293" s="322">
        <v>0</v>
      </c>
      <c r="BA293" s="322">
        <v>0</v>
      </c>
      <c r="BB293" s="322">
        <v>0</v>
      </c>
      <c r="BC293" s="322">
        <v>0</v>
      </c>
      <c r="BE293" s="1486" t="e">
        <f t="shared" si="23"/>
        <v>#DIV/0!</v>
      </c>
    </row>
    <row r="294" spans="1:57" ht="15" customHeight="1" x14ac:dyDescent="0.25">
      <c r="A294" s="1463" t="str">
        <f t="shared" si="26"/>
        <v>C-2502-1000-8-0-3-1110</v>
      </c>
      <c r="B294" s="1608" t="s">
        <v>120</v>
      </c>
      <c r="C294" s="1583"/>
      <c r="D294" s="1608" t="s">
        <v>355</v>
      </c>
      <c r="E294" s="1583"/>
      <c r="F294" s="1608" t="s">
        <v>357</v>
      </c>
      <c r="G294" s="1583"/>
      <c r="H294" s="1608" t="s">
        <v>327</v>
      </c>
      <c r="I294" s="1583"/>
      <c r="J294" s="1608" t="s">
        <v>313</v>
      </c>
      <c r="K294" s="1583"/>
      <c r="L294" s="1583"/>
      <c r="M294" s="1608" t="s">
        <v>322</v>
      </c>
      <c r="N294" s="1583"/>
      <c r="O294" s="1583"/>
      <c r="P294" s="1608" t="s">
        <v>101</v>
      </c>
      <c r="Q294" s="1583"/>
      <c r="R294" s="1608" t="s">
        <v>269</v>
      </c>
      <c r="S294" s="1583"/>
      <c r="T294" s="1609" t="s">
        <v>363</v>
      </c>
      <c r="U294" s="1583"/>
      <c r="V294" s="1583"/>
      <c r="W294" s="1583"/>
      <c r="X294" s="1583"/>
      <c r="Y294" s="1583"/>
      <c r="Z294" s="1583"/>
      <c r="AA294" s="1583"/>
      <c r="AB294" s="1608" t="s">
        <v>306</v>
      </c>
      <c r="AC294" s="1583"/>
      <c r="AD294" s="1583"/>
      <c r="AE294" s="1583"/>
      <c r="AF294" s="1583"/>
      <c r="AG294" s="1608" t="s">
        <v>307</v>
      </c>
      <c r="AH294" s="1583"/>
      <c r="AI294" s="1583"/>
      <c r="AJ294" s="320" t="s">
        <v>86</v>
      </c>
      <c r="AK294" s="1610" t="s">
        <v>308</v>
      </c>
      <c r="AL294" s="1583"/>
      <c r="AM294" s="1583"/>
      <c r="AN294" s="1583"/>
      <c r="AO294" s="1583"/>
      <c r="AP294" s="1583"/>
      <c r="AQ294" s="322">
        <v>0</v>
      </c>
      <c r="AR294" s="322">
        <v>0</v>
      </c>
      <c r="AS294" s="1506">
        <v>0</v>
      </c>
      <c r="AT294" s="322">
        <v>0</v>
      </c>
      <c r="AU294" s="322">
        <v>0</v>
      </c>
      <c r="AV294" s="322">
        <v>0</v>
      </c>
      <c r="AW294" s="322">
        <v>0</v>
      </c>
      <c r="AX294" s="322">
        <v>0</v>
      </c>
      <c r="AY294" s="322">
        <v>0</v>
      </c>
      <c r="AZ294" s="322">
        <v>0</v>
      </c>
      <c r="BA294" s="322">
        <v>0</v>
      </c>
      <c r="BB294" s="322">
        <v>0</v>
      </c>
      <c r="BC294" s="322">
        <v>0</v>
      </c>
      <c r="BE294" s="1486" t="e">
        <f t="shared" si="23"/>
        <v>#DIV/0!</v>
      </c>
    </row>
    <row r="295" spans="1:57" ht="15" customHeight="1" x14ac:dyDescent="0.25">
      <c r="B295" s="1603" t="s">
        <v>120</v>
      </c>
      <c r="C295" s="1583"/>
      <c r="D295" s="1603" t="s">
        <v>355</v>
      </c>
      <c r="E295" s="1583"/>
      <c r="F295" s="1603" t="s">
        <v>357</v>
      </c>
      <c r="G295" s="1583"/>
      <c r="H295" s="1603" t="s">
        <v>321</v>
      </c>
      <c r="I295" s="1583"/>
      <c r="J295" s="1603" t="s">
        <v>313</v>
      </c>
      <c r="K295" s="1583"/>
      <c r="L295" s="1583"/>
      <c r="M295" s="1603"/>
      <c r="N295" s="1583"/>
      <c r="O295" s="1583"/>
      <c r="P295" s="1603"/>
      <c r="Q295" s="1583"/>
      <c r="R295" s="1603"/>
      <c r="S295" s="1583"/>
      <c r="T295" s="1605" t="s">
        <v>786</v>
      </c>
      <c r="U295" s="1583"/>
      <c r="V295" s="1583"/>
      <c r="W295" s="1583"/>
      <c r="X295" s="1583"/>
      <c r="Y295" s="1583"/>
      <c r="Z295" s="1583"/>
      <c r="AA295" s="1583"/>
      <c r="AB295" s="1603" t="s">
        <v>306</v>
      </c>
      <c r="AC295" s="1583"/>
      <c r="AD295" s="1583"/>
      <c r="AE295" s="1583"/>
      <c r="AF295" s="1583"/>
      <c r="AG295" s="1603" t="s">
        <v>307</v>
      </c>
      <c r="AH295" s="1583"/>
      <c r="AI295" s="1583"/>
      <c r="AJ295" s="317" t="s">
        <v>86</v>
      </c>
      <c r="AK295" s="1604" t="s">
        <v>308</v>
      </c>
      <c r="AL295" s="1583"/>
      <c r="AM295" s="1583"/>
      <c r="AN295" s="1583"/>
      <c r="AO295" s="1583"/>
      <c r="AP295" s="1583"/>
      <c r="AQ295" s="318">
        <v>300000000</v>
      </c>
      <c r="AR295" s="318">
        <v>291033333</v>
      </c>
      <c r="AS295" s="1505">
        <v>8966667</v>
      </c>
      <c r="AT295" s="319">
        <v>0</v>
      </c>
      <c r="AU295" s="318">
        <v>190855181</v>
      </c>
      <c r="AV295" s="318">
        <v>100178152</v>
      </c>
      <c r="AW295" s="318">
        <v>105119188</v>
      </c>
      <c r="AX295" s="318">
        <v>85735993</v>
      </c>
      <c r="AY295" s="318">
        <v>19521488</v>
      </c>
      <c r="AZ295" s="318">
        <v>85597700</v>
      </c>
      <c r="BA295" s="318">
        <v>19521488</v>
      </c>
      <c r="BB295" s="319">
        <v>0</v>
      </c>
      <c r="BC295" s="319">
        <v>0</v>
      </c>
      <c r="BE295" s="1485">
        <f t="shared" si="23"/>
        <v>0.63618393666666662</v>
      </c>
    </row>
    <row r="296" spans="1:57" s="1493" customFormat="1" ht="15" customHeight="1" x14ac:dyDescent="0.25">
      <c r="B296" s="1611" t="s">
        <v>120</v>
      </c>
      <c r="C296" s="1612"/>
      <c r="D296" s="1611" t="s">
        <v>355</v>
      </c>
      <c r="E296" s="1612"/>
      <c r="F296" s="1611" t="s">
        <v>357</v>
      </c>
      <c r="G296" s="1612"/>
      <c r="H296" s="1611" t="s">
        <v>321</v>
      </c>
      <c r="I296" s="1612"/>
      <c r="J296" s="1611" t="s">
        <v>269</v>
      </c>
      <c r="K296" s="1612"/>
      <c r="L296" s="1612"/>
      <c r="M296" s="1611" t="s">
        <v>269</v>
      </c>
      <c r="N296" s="1612"/>
      <c r="O296" s="1612"/>
      <c r="P296" s="1611" t="s">
        <v>269</v>
      </c>
      <c r="Q296" s="1612"/>
      <c r="R296" s="1611" t="s">
        <v>269</v>
      </c>
      <c r="S296" s="1612"/>
      <c r="T296" s="1613" t="s">
        <v>786</v>
      </c>
      <c r="U296" s="1612"/>
      <c r="V296" s="1612"/>
      <c r="W296" s="1612"/>
      <c r="X296" s="1612"/>
      <c r="Y296" s="1612"/>
      <c r="Z296" s="1612"/>
      <c r="AA296" s="1612"/>
      <c r="AB296" s="1611" t="s">
        <v>306</v>
      </c>
      <c r="AC296" s="1612"/>
      <c r="AD296" s="1612"/>
      <c r="AE296" s="1612"/>
      <c r="AF296" s="1612"/>
      <c r="AG296" s="1611" t="s">
        <v>307</v>
      </c>
      <c r="AH296" s="1612"/>
      <c r="AI296" s="1612"/>
      <c r="AJ296" s="1494" t="s">
        <v>86</v>
      </c>
      <c r="AK296" s="1614" t="s">
        <v>308</v>
      </c>
      <c r="AL296" s="1612"/>
      <c r="AM296" s="1612"/>
      <c r="AN296" s="1612"/>
      <c r="AO296" s="1612"/>
      <c r="AP296" s="1612"/>
      <c r="AQ296" s="1495">
        <v>300000000</v>
      </c>
      <c r="AR296" s="1495">
        <v>291033333</v>
      </c>
      <c r="AS296" s="1508">
        <v>8966667</v>
      </c>
      <c r="AT296" s="1496">
        <v>0</v>
      </c>
      <c r="AU296" s="1495">
        <v>190855181</v>
      </c>
      <c r="AV296" s="1495">
        <v>100178152</v>
      </c>
      <c r="AW296" s="1495">
        <v>105119188</v>
      </c>
      <c r="AX296" s="1495">
        <v>85735993</v>
      </c>
      <c r="AY296" s="1495">
        <v>19521488</v>
      </c>
      <c r="AZ296" s="1495">
        <v>85597700</v>
      </c>
      <c r="BA296" s="1495">
        <v>19521488</v>
      </c>
      <c r="BB296" s="1496">
        <v>0</v>
      </c>
      <c r="BC296" s="1495">
        <v>0</v>
      </c>
      <c r="BE296" s="1497">
        <f t="shared" si="23"/>
        <v>0.63618393666666662</v>
      </c>
    </row>
    <row r="297" spans="1:57" ht="15" customHeight="1" x14ac:dyDescent="0.25">
      <c r="B297" s="1603" t="s">
        <v>120</v>
      </c>
      <c r="C297" s="1583"/>
      <c r="D297" s="1603" t="s">
        <v>355</v>
      </c>
      <c r="E297" s="1583"/>
      <c r="F297" s="1603" t="s">
        <v>357</v>
      </c>
      <c r="G297" s="1583"/>
      <c r="H297" s="1603" t="s">
        <v>321</v>
      </c>
      <c r="I297" s="1583"/>
      <c r="J297" s="1603" t="s">
        <v>313</v>
      </c>
      <c r="K297" s="1583"/>
      <c r="L297" s="1583"/>
      <c r="M297" s="1603" t="s">
        <v>315</v>
      </c>
      <c r="N297" s="1583"/>
      <c r="O297" s="1583"/>
      <c r="P297" s="1603"/>
      <c r="Q297" s="1583"/>
      <c r="R297" s="1603"/>
      <c r="S297" s="1583"/>
      <c r="T297" s="1605" t="s">
        <v>359</v>
      </c>
      <c r="U297" s="1583"/>
      <c r="V297" s="1583"/>
      <c r="W297" s="1583"/>
      <c r="X297" s="1583"/>
      <c r="Y297" s="1583"/>
      <c r="Z297" s="1583"/>
      <c r="AA297" s="1583"/>
      <c r="AB297" s="1603" t="s">
        <v>306</v>
      </c>
      <c r="AC297" s="1583"/>
      <c r="AD297" s="1583"/>
      <c r="AE297" s="1583"/>
      <c r="AF297" s="1583"/>
      <c r="AG297" s="1603" t="s">
        <v>307</v>
      </c>
      <c r="AH297" s="1583"/>
      <c r="AI297" s="1583"/>
      <c r="AJ297" s="317" t="s">
        <v>86</v>
      </c>
      <c r="AK297" s="1604" t="s">
        <v>308</v>
      </c>
      <c r="AL297" s="1583"/>
      <c r="AM297" s="1583"/>
      <c r="AN297" s="1583"/>
      <c r="AO297" s="1583"/>
      <c r="AP297" s="1583"/>
      <c r="AQ297" s="318">
        <v>300000000</v>
      </c>
      <c r="AR297" s="318">
        <v>291033333</v>
      </c>
      <c r="AS297" s="1505">
        <v>8966667</v>
      </c>
      <c r="AT297" s="319">
        <v>0</v>
      </c>
      <c r="AU297" s="318">
        <v>190855181</v>
      </c>
      <c r="AV297" s="318">
        <v>100178152</v>
      </c>
      <c r="AW297" s="318">
        <v>105119188</v>
      </c>
      <c r="AX297" s="318">
        <v>85735993</v>
      </c>
      <c r="AY297" s="318">
        <v>19521488</v>
      </c>
      <c r="AZ297" s="318">
        <v>85597700</v>
      </c>
      <c r="BA297" s="318">
        <v>19521488</v>
      </c>
      <c r="BB297" s="319">
        <v>0</v>
      </c>
      <c r="BC297" s="319">
        <v>0</v>
      </c>
      <c r="BE297" s="1485">
        <f t="shared" si="23"/>
        <v>0.63618393666666662</v>
      </c>
    </row>
    <row r="298" spans="1:57" ht="15" customHeight="1" x14ac:dyDescent="0.25">
      <c r="A298" s="1463" t="str">
        <f t="shared" ref="A298:A302" si="27">+B298&amp;"-"&amp;D298&amp;"-"&amp;F298&amp;"-"&amp;H298&amp;"-"&amp;J298&amp;"-"&amp;M298&amp;"-"&amp;P298&amp;AJ298</f>
        <v>C-2502-1000-9-0-2-110</v>
      </c>
      <c r="B298" s="1608" t="s">
        <v>120</v>
      </c>
      <c r="C298" s="1583"/>
      <c r="D298" s="1608" t="s">
        <v>355</v>
      </c>
      <c r="E298" s="1583"/>
      <c r="F298" s="1608" t="s">
        <v>357</v>
      </c>
      <c r="G298" s="1583"/>
      <c r="H298" s="1608" t="s">
        <v>321</v>
      </c>
      <c r="I298" s="1583"/>
      <c r="J298" s="1608" t="s">
        <v>313</v>
      </c>
      <c r="K298" s="1583"/>
      <c r="L298" s="1583"/>
      <c r="M298" s="1608" t="s">
        <v>315</v>
      </c>
      <c r="N298" s="1583"/>
      <c r="O298" s="1583"/>
      <c r="P298" s="1608" t="s">
        <v>312</v>
      </c>
      <c r="Q298" s="1583"/>
      <c r="R298" s="1608"/>
      <c r="S298" s="1583"/>
      <c r="T298" s="1609" t="s">
        <v>365</v>
      </c>
      <c r="U298" s="1583"/>
      <c r="V298" s="1583"/>
      <c r="W298" s="1583"/>
      <c r="X298" s="1583"/>
      <c r="Y298" s="1583"/>
      <c r="Z298" s="1583"/>
      <c r="AA298" s="1583"/>
      <c r="AB298" s="1608" t="s">
        <v>306</v>
      </c>
      <c r="AC298" s="1583"/>
      <c r="AD298" s="1583"/>
      <c r="AE298" s="1583"/>
      <c r="AF298" s="1583"/>
      <c r="AG298" s="1608" t="s">
        <v>307</v>
      </c>
      <c r="AH298" s="1583"/>
      <c r="AI298" s="1583"/>
      <c r="AJ298" s="320" t="s">
        <v>86</v>
      </c>
      <c r="AK298" s="1610" t="s">
        <v>308</v>
      </c>
      <c r="AL298" s="1583"/>
      <c r="AM298" s="1583"/>
      <c r="AN298" s="1583"/>
      <c r="AO298" s="1583"/>
      <c r="AP298" s="1583"/>
      <c r="AQ298" s="321">
        <v>13800000</v>
      </c>
      <c r="AR298" s="321">
        <v>4833333</v>
      </c>
      <c r="AS298" s="1506">
        <v>8966667</v>
      </c>
      <c r="AT298" s="322">
        <v>0</v>
      </c>
      <c r="AU298" s="321">
        <v>4833333</v>
      </c>
      <c r="AV298" s="322">
        <v>0</v>
      </c>
      <c r="AW298" s="321">
        <v>4833333</v>
      </c>
      <c r="AX298" s="322">
        <v>0</v>
      </c>
      <c r="AY298" s="322">
        <v>0</v>
      </c>
      <c r="AZ298" s="321">
        <v>4833333</v>
      </c>
      <c r="BA298" s="322">
        <v>0</v>
      </c>
      <c r="BB298" s="322">
        <v>0</v>
      </c>
      <c r="BC298" s="322">
        <v>0</v>
      </c>
      <c r="BE298" s="1486">
        <f t="shared" si="23"/>
        <v>0.35024152173913042</v>
      </c>
    </row>
    <row r="299" spans="1:57" x14ac:dyDescent="0.25">
      <c r="A299" s="1463" t="str">
        <f t="shared" si="27"/>
        <v>C-2502-1000-9-0-2-210</v>
      </c>
      <c r="B299" s="1608" t="s">
        <v>120</v>
      </c>
      <c r="C299" s="1583"/>
      <c r="D299" s="1608" t="s">
        <v>355</v>
      </c>
      <c r="E299" s="1583"/>
      <c r="F299" s="1608" t="s">
        <v>357</v>
      </c>
      <c r="G299" s="1583"/>
      <c r="H299" s="1608" t="s">
        <v>321</v>
      </c>
      <c r="I299" s="1583"/>
      <c r="J299" s="1608" t="s">
        <v>313</v>
      </c>
      <c r="K299" s="1583"/>
      <c r="L299" s="1583"/>
      <c r="M299" s="1608" t="s">
        <v>315</v>
      </c>
      <c r="N299" s="1583"/>
      <c r="O299" s="1583"/>
      <c r="P299" s="1608" t="s">
        <v>315</v>
      </c>
      <c r="Q299" s="1583"/>
      <c r="R299" s="1608"/>
      <c r="S299" s="1583"/>
      <c r="T299" s="1609" t="s">
        <v>360</v>
      </c>
      <c r="U299" s="1583"/>
      <c r="V299" s="1583"/>
      <c r="W299" s="1583"/>
      <c r="X299" s="1583"/>
      <c r="Y299" s="1583"/>
      <c r="Z299" s="1583"/>
      <c r="AA299" s="1583"/>
      <c r="AB299" s="1608" t="s">
        <v>306</v>
      </c>
      <c r="AC299" s="1583"/>
      <c r="AD299" s="1583"/>
      <c r="AE299" s="1583"/>
      <c r="AF299" s="1583"/>
      <c r="AG299" s="1608" t="s">
        <v>307</v>
      </c>
      <c r="AH299" s="1583"/>
      <c r="AI299" s="1583"/>
      <c r="AJ299" s="320" t="s">
        <v>86</v>
      </c>
      <c r="AK299" s="1610" t="s">
        <v>308</v>
      </c>
      <c r="AL299" s="1583"/>
      <c r="AM299" s="1583"/>
      <c r="AN299" s="1583"/>
      <c r="AO299" s="1583"/>
      <c r="AP299" s="1583"/>
      <c r="AQ299" s="321">
        <v>86000000</v>
      </c>
      <c r="AR299" s="321">
        <v>86000000</v>
      </c>
      <c r="AS299" s="1506">
        <v>0</v>
      </c>
      <c r="AT299" s="322">
        <v>0</v>
      </c>
      <c r="AU299" s="321">
        <v>86000000</v>
      </c>
      <c r="AV299" s="322">
        <v>0</v>
      </c>
      <c r="AW299" s="321">
        <v>53547440</v>
      </c>
      <c r="AX299" s="321">
        <v>32452560</v>
      </c>
      <c r="AY299" s="322">
        <v>0</v>
      </c>
      <c r="AZ299" s="321">
        <v>53547440</v>
      </c>
      <c r="BA299" s="322">
        <v>0</v>
      </c>
      <c r="BB299" s="322">
        <v>0</v>
      </c>
      <c r="BC299" s="322">
        <v>0</v>
      </c>
      <c r="BE299" s="1486">
        <f t="shared" si="23"/>
        <v>1</v>
      </c>
    </row>
    <row r="300" spans="1:57" x14ac:dyDescent="0.25">
      <c r="A300" s="1463" t="str">
        <f t="shared" si="27"/>
        <v>C-2502-1000-9-0-2-310</v>
      </c>
      <c r="B300" s="1608" t="s">
        <v>120</v>
      </c>
      <c r="C300" s="1583"/>
      <c r="D300" s="1608" t="s">
        <v>355</v>
      </c>
      <c r="E300" s="1583"/>
      <c r="F300" s="1608" t="s">
        <v>357</v>
      </c>
      <c r="G300" s="1583"/>
      <c r="H300" s="1608" t="s">
        <v>321</v>
      </c>
      <c r="I300" s="1583"/>
      <c r="J300" s="1608" t="s">
        <v>313</v>
      </c>
      <c r="K300" s="1583"/>
      <c r="L300" s="1583"/>
      <c r="M300" s="1608" t="s">
        <v>315</v>
      </c>
      <c r="N300" s="1583"/>
      <c r="O300" s="1583"/>
      <c r="P300" s="1608" t="s">
        <v>322</v>
      </c>
      <c r="Q300" s="1583"/>
      <c r="R300" s="1608"/>
      <c r="S300" s="1583"/>
      <c r="T300" s="1609" t="s">
        <v>361</v>
      </c>
      <c r="U300" s="1583"/>
      <c r="V300" s="1583"/>
      <c r="W300" s="1583"/>
      <c r="X300" s="1583"/>
      <c r="Y300" s="1583"/>
      <c r="Z300" s="1583"/>
      <c r="AA300" s="1583"/>
      <c r="AB300" s="1608" t="s">
        <v>306</v>
      </c>
      <c r="AC300" s="1583"/>
      <c r="AD300" s="1583"/>
      <c r="AE300" s="1583"/>
      <c r="AF300" s="1583"/>
      <c r="AG300" s="1608" t="s">
        <v>307</v>
      </c>
      <c r="AH300" s="1583"/>
      <c r="AI300" s="1583"/>
      <c r="AJ300" s="320" t="s">
        <v>86</v>
      </c>
      <c r="AK300" s="1610" t="s">
        <v>308</v>
      </c>
      <c r="AL300" s="1583"/>
      <c r="AM300" s="1583"/>
      <c r="AN300" s="1583"/>
      <c r="AO300" s="1583"/>
      <c r="AP300" s="1583"/>
      <c r="AQ300" s="321">
        <v>68860000</v>
      </c>
      <c r="AR300" s="321">
        <v>68860000</v>
      </c>
      <c r="AS300" s="1506">
        <v>0</v>
      </c>
      <c r="AT300" s="322">
        <v>0</v>
      </c>
      <c r="AU300" s="321">
        <v>68860000</v>
      </c>
      <c r="AV300" s="322">
        <v>0</v>
      </c>
      <c r="AW300" s="321">
        <v>17856565</v>
      </c>
      <c r="AX300" s="321">
        <v>51003435</v>
      </c>
      <c r="AY300" s="322">
        <v>0</v>
      </c>
      <c r="AZ300" s="321">
        <v>17856565</v>
      </c>
      <c r="BA300" s="322">
        <v>0</v>
      </c>
      <c r="BB300" s="322">
        <v>0</v>
      </c>
      <c r="BC300" s="322">
        <v>0</v>
      </c>
      <c r="BE300" s="1486">
        <f t="shared" si="23"/>
        <v>1</v>
      </c>
    </row>
    <row r="301" spans="1:57" ht="15" customHeight="1" x14ac:dyDescent="0.25">
      <c r="A301" s="1463" t="str">
        <f t="shared" si="27"/>
        <v>C-2502-1000-9-0-2-410</v>
      </c>
      <c r="B301" s="1608" t="s">
        <v>120</v>
      </c>
      <c r="C301" s="1583"/>
      <c r="D301" s="1608" t="s">
        <v>355</v>
      </c>
      <c r="E301" s="1583"/>
      <c r="F301" s="1608" t="s">
        <v>357</v>
      </c>
      <c r="G301" s="1583"/>
      <c r="H301" s="1608" t="s">
        <v>321</v>
      </c>
      <c r="I301" s="1583"/>
      <c r="J301" s="1608" t="s">
        <v>313</v>
      </c>
      <c r="K301" s="1583"/>
      <c r="L301" s="1583"/>
      <c r="M301" s="1608" t="s">
        <v>315</v>
      </c>
      <c r="N301" s="1583"/>
      <c r="O301" s="1583"/>
      <c r="P301" s="1608" t="s">
        <v>316</v>
      </c>
      <c r="Q301" s="1583"/>
      <c r="R301" s="1608"/>
      <c r="S301" s="1583"/>
      <c r="T301" s="1609" t="s">
        <v>105</v>
      </c>
      <c r="U301" s="1583"/>
      <c r="V301" s="1583"/>
      <c r="W301" s="1583"/>
      <c r="X301" s="1583"/>
      <c r="Y301" s="1583"/>
      <c r="Z301" s="1583"/>
      <c r="AA301" s="1583"/>
      <c r="AB301" s="1608" t="s">
        <v>306</v>
      </c>
      <c r="AC301" s="1583"/>
      <c r="AD301" s="1583"/>
      <c r="AE301" s="1583"/>
      <c r="AF301" s="1583"/>
      <c r="AG301" s="1608" t="s">
        <v>307</v>
      </c>
      <c r="AH301" s="1583"/>
      <c r="AI301" s="1583"/>
      <c r="AJ301" s="320" t="s">
        <v>86</v>
      </c>
      <c r="AK301" s="1610" t="s">
        <v>308</v>
      </c>
      <c r="AL301" s="1583"/>
      <c r="AM301" s="1583"/>
      <c r="AN301" s="1583"/>
      <c r="AO301" s="1583"/>
      <c r="AP301" s="1583"/>
      <c r="AQ301" s="321">
        <v>56340000</v>
      </c>
      <c r="AR301" s="321">
        <v>56340000</v>
      </c>
      <c r="AS301" s="1506">
        <v>0</v>
      </c>
      <c r="AT301" s="322">
        <v>0</v>
      </c>
      <c r="AU301" s="321">
        <v>31161848</v>
      </c>
      <c r="AV301" s="321">
        <v>25178152</v>
      </c>
      <c r="AW301" s="321">
        <v>28881850</v>
      </c>
      <c r="AX301" s="321">
        <v>2279998</v>
      </c>
      <c r="AY301" s="321">
        <v>19521488</v>
      </c>
      <c r="AZ301" s="321">
        <v>9360362</v>
      </c>
      <c r="BA301" s="321">
        <v>19521488</v>
      </c>
      <c r="BB301" s="322">
        <v>0</v>
      </c>
      <c r="BC301" s="322">
        <v>0</v>
      </c>
      <c r="BE301" s="1486">
        <f t="shared" si="23"/>
        <v>0.5531034433794817</v>
      </c>
    </row>
    <row r="302" spans="1:57" ht="15" customHeight="1" x14ac:dyDescent="0.25">
      <c r="A302" s="1463" t="str">
        <f t="shared" si="27"/>
        <v>C-2502-1000-9-0-2-610</v>
      </c>
      <c r="B302" s="1608" t="s">
        <v>120</v>
      </c>
      <c r="C302" s="1583"/>
      <c r="D302" s="1608" t="s">
        <v>355</v>
      </c>
      <c r="E302" s="1583"/>
      <c r="F302" s="1608" t="s">
        <v>357</v>
      </c>
      <c r="G302" s="1583"/>
      <c r="H302" s="1608" t="s">
        <v>321</v>
      </c>
      <c r="I302" s="1583"/>
      <c r="J302" s="1608" t="s">
        <v>313</v>
      </c>
      <c r="K302" s="1583"/>
      <c r="L302" s="1583"/>
      <c r="M302" s="1608" t="s">
        <v>315</v>
      </c>
      <c r="N302" s="1583"/>
      <c r="O302" s="1583"/>
      <c r="P302" s="1608" t="s">
        <v>325</v>
      </c>
      <c r="Q302" s="1583"/>
      <c r="R302" s="1608"/>
      <c r="S302" s="1583"/>
      <c r="T302" s="1609" t="s">
        <v>362</v>
      </c>
      <c r="U302" s="1583"/>
      <c r="V302" s="1583"/>
      <c r="W302" s="1583"/>
      <c r="X302" s="1583"/>
      <c r="Y302" s="1583"/>
      <c r="Z302" s="1583"/>
      <c r="AA302" s="1583"/>
      <c r="AB302" s="1608" t="s">
        <v>306</v>
      </c>
      <c r="AC302" s="1583"/>
      <c r="AD302" s="1583"/>
      <c r="AE302" s="1583"/>
      <c r="AF302" s="1583"/>
      <c r="AG302" s="1608" t="s">
        <v>307</v>
      </c>
      <c r="AH302" s="1583"/>
      <c r="AI302" s="1583"/>
      <c r="AJ302" s="320" t="s">
        <v>86</v>
      </c>
      <c r="AK302" s="1610" t="s">
        <v>308</v>
      </c>
      <c r="AL302" s="1583"/>
      <c r="AM302" s="1583"/>
      <c r="AN302" s="1583"/>
      <c r="AO302" s="1583"/>
      <c r="AP302" s="1583"/>
      <c r="AQ302" s="321">
        <v>75000000</v>
      </c>
      <c r="AR302" s="321">
        <v>75000000</v>
      </c>
      <c r="AS302" s="1506">
        <v>0</v>
      </c>
      <c r="AT302" s="322">
        <v>0</v>
      </c>
      <c r="AU302" s="322">
        <v>0</v>
      </c>
      <c r="AV302" s="321">
        <v>75000000</v>
      </c>
      <c r="AW302" s="322">
        <v>0</v>
      </c>
      <c r="AX302" s="322">
        <v>0</v>
      </c>
      <c r="AY302" s="322">
        <v>0</v>
      </c>
      <c r="AZ302" s="322">
        <v>0</v>
      </c>
      <c r="BA302" s="322">
        <v>0</v>
      </c>
      <c r="BB302" s="322">
        <v>0</v>
      </c>
      <c r="BC302" s="322">
        <v>0</v>
      </c>
      <c r="BE302" s="1486">
        <f t="shared" si="23"/>
        <v>0</v>
      </c>
    </row>
    <row r="303" spans="1:57" ht="15" customHeight="1" x14ac:dyDescent="0.25">
      <c r="B303" s="1603" t="s">
        <v>120</v>
      </c>
      <c r="C303" s="1583"/>
      <c r="D303" s="1603" t="s">
        <v>355</v>
      </c>
      <c r="E303" s="1583"/>
      <c r="F303" s="1603" t="s">
        <v>357</v>
      </c>
      <c r="G303" s="1583"/>
      <c r="H303" s="1603" t="s">
        <v>323</v>
      </c>
      <c r="I303" s="1583"/>
      <c r="J303" s="1603" t="s">
        <v>313</v>
      </c>
      <c r="K303" s="1583"/>
      <c r="L303" s="1583"/>
      <c r="M303" s="1603"/>
      <c r="N303" s="1583"/>
      <c r="O303" s="1583"/>
      <c r="P303" s="1603"/>
      <c r="Q303" s="1583"/>
      <c r="R303" s="1603"/>
      <c r="S303" s="1583"/>
      <c r="T303" s="1605" t="s">
        <v>758</v>
      </c>
      <c r="U303" s="1583"/>
      <c r="V303" s="1583"/>
      <c r="W303" s="1583"/>
      <c r="X303" s="1583"/>
      <c r="Y303" s="1583"/>
      <c r="Z303" s="1583"/>
      <c r="AA303" s="1583"/>
      <c r="AB303" s="1603" t="s">
        <v>306</v>
      </c>
      <c r="AC303" s="1583"/>
      <c r="AD303" s="1583"/>
      <c r="AE303" s="1583"/>
      <c r="AF303" s="1583"/>
      <c r="AG303" s="1603" t="s">
        <v>307</v>
      </c>
      <c r="AH303" s="1583"/>
      <c r="AI303" s="1583"/>
      <c r="AJ303" s="317" t="s">
        <v>86</v>
      </c>
      <c r="AK303" s="1604" t="s">
        <v>308</v>
      </c>
      <c r="AL303" s="1583"/>
      <c r="AM303" s="1583"/>
      <c r="AN303" s="1583"/>
      <c r="AO303" s="1583"/>
      <c r="AP303" s="1583"/>
      <c r="AQ303" s="318">
        <v>300000000</v>
      </c>
      <c r="AR303" s="318">
        <v>300000000</v>
      </c>
      <c r="AS303" s="1505">
        <v>0</v>
      </c>
      <c r="AT303" s="319">
        <v>0</v>
      </c>
      <c r="AU303" s="318">
        <v>269028347</v>
      </c>
      <c r="AV303" s="318">
        <v>30971653</v>
      </c>
      <c r="AW303" s="318">
        <v>207461418</v>
      </c>
      <c r="AX303" s="318">
        <v>61566929</v>
      </c>
      <c r="AY303" s="318">
        <v>97789232</v>
      </c>
      <c r="AZ303" s="318">
        <v>109672186</v>
      </c>
      <c r="BA303" s="318">
        <v>97789232</v>
      </c>
      <c r="BB303" s="319">
        <v>0</v>
      </c>
      <c r="BC303" s="318">
        <v>2456728</v>
      </c>
      <c r="BE303" s="1485">
        <f t="shared" si="23"/>
        <v>0.89676115666666667</v>
      </c>
    </row>
    <row r="304" spans="1:57" s="1493" customFormat="1" ht="15" customHeight="1" x14ac:dyDescent="0.25">
      <c r="B304" s="1611" t="s">
        <v>120</v>
      </c>
      <c r="C304" s="1612"/>
      <c r="D304" s="1611" t="s">
        <v>355</v>
      </c>
      <c r="E304" s="1612"/>
      <c r="F304" s="1611" t="s">
        <v>357</v>
      </c>
      <c r="G304" s="1612"/>
      <c r="H304" s="1611" t="s">
        <v>323</v>
      </c>
      <c r="I304" s="1612"/>
      <c r="J304" s="1611" t="s">
        <v>269</v>
      </c>
      <c r="K304" s="1612"/>
      <c r="L304" s="1612"/>
      <c r="M304" s="1611" t="s">
        <v>269</v>
      </c>
      <c r="N304" s="1612"/>
      <c r="O304" s="1612"/>
      <c r="P304" s="1611" t="s">
        <v>269</v>
      </c>
      <c r="Q304" s="1612"/>
      <c r="R304" s="1611" t="s">
        <v>269</v>
      </c>
      <c r="S304" s="1612"/>
      <c r="T304" s="1613" t="s">
        <v>758</v>
      </c>
      <c r="U304" s="1612"/>
      <c r="V304" s="1612"/>
      <c r="W304" s="1612"/>
      <c r="X304" s="1612"/>
      <c r="Y304" s="1612"/>
      <c r="Z304" s="1612"/>
      <c r="AA304" s="1612"/>
      <c r="AB304" s="1611" t="s">
        <v>306</v>
      </c>
      <c r="AC304" s="1612"/>
      <c r="AD304" s="1612"/>
      <c r="AE304" s="1612"/>
      <c r="AF304" s="1612"/>
      <c r="AG304" s="1611" t="s">
        <v>307</v>
      </c>
      <c r="AH304" s="1612"/>
      <c r="AI304" s="1612"/>
      <c r="AJ304" s="1494" t="s">
        <v>86</v>
      </c>
      <c r="AK304" s="1614" t="s">
        <v>308</v>
      </c>
      <c r="AL304" s="1612"/>
      <c r="AM304" s="1612"/>
      <c r="AN304" s="1612"/>
      <c r="AO304" s="1612"/>
      <c r="AP304" s="1612"/>
      <c r="AQ304" s="1495">
        <v>300000000</v>
      </c>
      <c r="AR304" s="1495">
        <v>300000000</v>
      </c>
      <c r="AS304" s="1508">
        <v>0</v>
      </c>
      <c r="AT304" s="1496">
        <v>0</v>
      </c>
      <c r="AU304" s="1495">
        <v>269028347</v>
      </c>
      <c r="AV304" s="1495">
        <v>30971653</v>
      </c>
      <c r="AW304" s="1495">
        <v>207461418</v>
      </c>
      <c r="AX304" s="1495">
        <v>61566929</v>
      </c>
      <c r="AY304" s="1495">
        <v>97789232</v>
      </c>
      <c r="AZ304" s="1495">
        <v>109672186</v>
      </c>
      <c r="BA304" s="1495">
        <v>97789232</v>
      </c>
      <c r="BB304" s="1496">
        <v>0</v>
      </c>
      <c r="BC304" s="1495">
        <v>2456728</v>
      </c>
      <c r="BE304" s="1497">
        <f t="shared" si="23"/>
        <v>0.89676115666666667</v>
      </c>
    </row>
    <row r="305" spans="1:57" ht="15" customHeight="1" x14ac:dyDescent="0.25">
      <c r="B305" s="1603" t="s">
        <v>120</v>
      </c>
      <c r="C305" s="1583"/>
      <c r="D305" s="1603" t="s">
        <v>355</v>
      </c>
      <c r="E305" s="1583"/>
      <c r="F305" s="1603" t="s">
        <v>357</v>
      </c>
      <c r="G305" s="1583"/>
      <c r="H305" s="1603" t="s">
        <v>323</v>
      </c>
      <c r="I305" s="1583"/>
      <c r="J305" s="1603" t="s">
        <v>313</v>
      </c>
      <c r="K305" s="1583"/>
      <c r="L305" s="1583"/>
      <c r="M305" s="1603" t="s">
        <v>315</v>
      </c>
      <c r="N305" s="1583"/>
      <c r="O305" s="1583"/>
      <c r="P305" s="1603"/>
      <c r="Q305" s="1583"/>
      <c r="R305" s="1603"/>
      <c r="S305" s="1583"/>
      <c r="T305" s="1605" t="s">
        <v>359</v>
      </c>
      <c r="U305" s="1583"/>
      <c r="V305" s="1583"/>
      <c r="W305" s="1583"/>
      <c r="X305" s="1583"/>
      <c r="Y305" s="1583"/>
      <c r="Z305" s="1583"/>
      <c r="AA305" s="1583"/>
      <c r="AB305" s="1603" t="s">
        <v>306</v>
      </c>
      <c r="AC305" s="1583"/>
      <c r="AD305" s="1583"/>
      <c r="AE305" s="1583"/>
      <c r="AF305" s="1583"/>
      <c r="AG305" s="1603" t="s">
        <v>307</v>
      </c>
      <c r="AH305" s="1583"/>
      <c r="AI305" s="1583"/>
      <c r="AJ305" s="317" t="s">
        <v>86</v>
      </c>
      <c r="AK305" s="1604" t="s">
        <v>308</v>
      </c>
      <c r="AL305" s="1583"/>
      <c r="AM305" s="1583"/>
      <c r="AN305" s="1583"/>
      <c r="AO305" s="1583"/>
      <c r="AP305" s="1583"/>
      <c r="AQ305" s="318">
        <v>300000000</v>
      </c>
      <c r="AR305" s="318">
        <v>300000000</v>
      </c>
      <c r="AS305" s="1505">
        <v>0</v>
      </c>
      <c r="AT305" s="319">
        <v>0</v>
      </c>
      <c r="AU305" s="318">
        <v>269028347</v>
      </c>
      <c r="AV305" s="318">
        <v>30971653</v>
      </c>
      <c r="AW305" s="318">
        <v>207461418</v>
      </c>
      <c r="AX305" s="318">
        <v>61566929</v>
      </c>
      <c r="AY305" s="318">
        <v>97789232</v>
      </c>
      <c r="AZ305" s="318">
        <v>109672186</v>
      </c>
      <c r="BA305" s="318">
        <v>97789232</v>
      </c>
      <c r="BB305" s="319">
        <v>0</v>
      </c>
      <c r="BC305" s="318">
        <v>2456728</v>
      </c>
      <c r="BE305" s="1485">
        <f t="shared" si="23"/>
        <v>0.89676115666666667</v>
      </c>
    </row>
    <row r="306" spans="1:57" x14ac:dyDescent="0.25">
      <c r="A306" s="1463" t="str">
        <f t="shared" ref="A306:A310" si="28">+B306&amp;"-"&amp;D306&amp;"-"&amp;F306&amp;"-"&amp;H306&amp;"-"&amp;J306&amp;"-"&amp;M306&amp;"-"&amp;P306&amp;AJ306</f>
        <v>C-2502-1000-12-0-2-110</v>
      </c>
      <c r="B306" s="1608" t="s">
        <v>120</v>
      </c>
      <c r="C306" s="1583"/>
      <c r="D306" s="1608" t="s">
        <v>355</v>
      </c>
      <c r="E306" s="1583"/>
      <c r="F306" s="1608" t="s">
        <v>357</v>
      </c>
      <c r="G306" s="1583"/>
      <c r="H306" s="1608" t="s">
        <v>323</v>
      </c>
      <c r="I306" s="1583"/>
      <c r="J306" s="1608" t="s">
        <v>313</v>
      </c>
      <c r="K306" s="1583"/>
      <c r="L306" s="1583"/>
      <c r="M306" s="1608" t="s">
        <v>315</v>
      </c>
      <c r="N306" s="1583"/>
      <c r="O306" s="1583"/>
      <c r="P306" s="1608" t="s">
        <v>312</v>
      </c>
      <c r="Q306" s="1583"/>
      <c r="R306" s="1608"/>
      <c r="S306" s="1583"/>
      <c r="T306" s="1609" t="s">
        <v>365</v>
      </c>
      <c r="U306" s="1583"/>
      <c r="V306" s="1583"/>
      <c r="W306" s="1583"/>
      <c r="X306" s="1583"/>
      <c r="Y306" s="1583"/>
      <c r="Z306" s="1583"/>
      <c r="AA306" s="1583"/>
      <c r="AB306" s="1608" t="s">
        <v>306</v>
      </c>
      <c r="AC306" s="1583"/>
      <c r="AD306" s="1583"/>
      <c r="AE306" s="1583"/>
      <c r="AF306" s="1583"/>
      <c r="AG306" s="1608" t="s">
        <v>307</v>
      </c>
      <c r="AH306" s="1583"/>
      <c r="AI306" s="1583"/>
      <c r="AJ306" s="320" t="s">
        <v>86</v>
      </c>
      <c r="AK306" s="1610" t="s">
        <v>308</v>
      </c>
      <c r="AL306" s="1583"/>
      <c r="AM306" s="1583"/>
      <c r="AN306" s="1583"/>
      <c r="AO306" s="1583"/>
      <c r="AP306" s="1583"/>
      <c r="AQ306" s="321">
        <v>45000000</v>
      </c>
      <c r="AR306" s="321">
        <v>45000000</v>
      </c>
      <c r="AS306" s="1506">
        <v>0</v>
      </c>
      <c r="AT306" s="322">
        <v>0</v>
      </c>
      <c r="AU306" s="321">
        <v>45000000</v>
      </c>
      <c r="AV306" s="322">
        <v>0</v>
      </c>
      <c r="AW306" s="321">
        <v>45000000</v>
      </c>
      <c r="AX306" s="322">
        <v>0</v>
      </c>
      <c r="AY306" s="321">
        <v>30000000</v>
      </c>
      <c r="AZ306" s="321">
        <v>15000000</v>
      </c>
      <c r="BA306" s="321">
        <v>30000000</v>
      </c>
      <c r="BB306" s="322">
        <v>0</v>
      </c>
      <c r="BC306" s="322">
        <v>0</v>
      </c>
      <c r="BE306" s="1486">
        <f t="shared" si="23"/>
        <v>1</v>
      </c>
    </row>
    <row r="307" spans="1:57" x14ac:dyDescent="0.25">
      <c r="A307" s="1463" t="str">
        <f t="shared" si="28"/>
        <v>C-2502-1000-12-0-2-210</v>
      </c>
      <c r="B307" s="1608" t="s">
        <v>120</v>
      </c>
      <c r="C307" s="1583"/>
      <c r="D307" s="1608" t="s">
        <v>355</v>
      </c>
      <c r="E307" s="1583"/>
      <c r="F307" s="1608" t="s">
        <v>357</v>
      </c>
      <c r="G307" s="1583"/>
      <c r="H307" s="1608" t="s">
        <v>323</v>
      </c>
      <c r="I307" s="1583"/>
      <c r="J307" s="1608" t="s">
        <v>313</v>
      </c>
      <c r="K307" s="1583"/>
      <c r="L307" s="1583"/>
      <c r="M307" s="1608" t="s">
        <v>315</v>
      </c>
      <c r="N307" s="1583"/>
      <c r="O307" s="1583"/>
      <c r="P307" s="1608" t="s">
        <v>315</v>
      </c>
      <c r="Q307" s="1583"/>
      <c r="R307" s="1608"/>
      <c r="S307" s="1583"/>
      <c r="T307" s="1609" t="s">
        <v>360</v>
      </c>
      <c r="U307" s="1583"/>
      <c r="V307" s="1583"/>
      <c r="W307" s="1583"/>
      <c r="X307" s="1583"/>
      <c r="Y307" s="1583"/>
      <c r="Z307" s="1583"/>
      <c r="AA307" s="1583"/>
      <c r="AB307" s="1608" t="s">
        <v>306</v>
      </c>
      <c r="AC307" s="1583"/>
      <c r="AD307" s="1583"/>
      <c r="AE307" s="1583"/>
      <c r="AF307" s="1583"/>
      <c r="AG307" s="1608" t="s">
        <v>307</v>
      </c>
      <c r="AH307" s="1583"/>
      <c r="AI307" s="1583"/>
      <c r="AJ307" s="320" t="s">
        <v>86</v>
      </c>
      <c r="AK307" s="1610" t="s">
        <v>308</v>
      </c>
      <c r="AL307" s="1583"/>
      <c r="AM307" s="1583"/>
      <c r="AN307" s="1583"/>
      <c r="AO307" s="1583"/>
      <c r="AP307" s="1583"/>
      <c r="AQ307" s="321">
        <v>101000000</v>
      </c>
      <c r="AR307" s="321">
        <v>101000000</v>
      </c>
      <c r="AS307" s="1506">
        <v>0</v>
      </c>
      <c r="AT307" s="322">
        <v>0</v>
      </c>
      <c r="AU307" s="321">
        <v>101000000</v>
      </c>
      <c r="AV307" s="322">
        <v>0</v>
      </c>
      <c r="AW307" s="321">
        <v>82523022</v>
      </c>
      <c r="AX307" s="321">
        <v>18476978</v>
      </c>
      <c r="AY307" s="322">
        <v>0</v>
      </c>
      <c r="AZ307" s="321">
        <v>82523022</v>
      </c>
      <c r="BA307" s="322">
        <v>0</v>
      </c>
      <c r="BB307" s="322">
        <v>0</v>
      </c>
      <c r="BC307" s="322">
        <v>0</v>
      </c>
      <c r="BE307" s="1486">
        <f t="shared" si="23"/>
        <v>1</v>
      </c>
    </row>
    <row r="308" spans="1:57" x14ac:dyDescent="0.25">
      <c r="A308" s="1463" t="str">
        <f t="shared" si="28"/>
        <v>C-2502-1000-12-0-2-310</v>
      </c>
      <c r="B308" s="1608" t="s">
        <v>120</v>
      </c>
      <c r="C308" s="1583"/>
      <c r="D308" s="1608" t="s">
        <v>355</v>
      </c>
      <c r="E308" s="1583"/>
      <c r="F308" s="1608" t="s">
        <v>357</v>
      </c>
      <c r="G308" s="1583"/>
      <c r="H308" s="1608" t="s">
        <v>323</v>
      </c>
      <c r="I308" s="1583"/>
      <c r="J308" s="1608" t="s">
        <v>313</v>
      </c>
      <c r="K308" s="1583"/>
      <c r="L308" s="1583"/>
      <c r="M308" s="1608" t="s">
        <v>315</v>
      </c>
      <c r="N308" s="1583"/>
      <c r="O308" s="1583"/>
      <c r="P308" s="1608" t="s">
        <v>322</v>
      </c>
      <c r="Q308" s="1583"/>
      <c r="R308" s="1608"/>
      <c r="S308" s="1583"/>
      <c r="T308" s="1609" t="s">
        <v>361</v>
      </c>
      <c r="U308" s="1583"/>
      <c r="V308" s="1583"/>
      <c r="W308" s="1583"/>
      <c r="X308" s="1583"/>
      <c r="Y308" s="1583"/>
      <c r="Z308" s="1583"/>
      <c r="AA308" s="1583"/>
      <c r="AB308" s="1608" t="s">
        <v>306</v>
      </c>
      <c r="AC308" s="1583"/>
      <c r="AD308" s="1583"/>
      <c r="AE308" s="1583"/>
      <c r="AF308" s="1583"/>
      <c r="AG308" s="1608" t="s">
        <v>307</v>
      </c>
      <c r="AH308" s="1583"/>
      <c r="AI308" s="1583"/>
      <c r="AJ308" s="320" t="s">
        <v>86</v>
      </c>
      <c r="AK308" s="1610" t="s">
        <v>308</v>
      </c>
      <c r="AL308" s="1583"/>
      <c r="AM308" s="1583"/>
      <c r="AN308" s="1583"/>
      <c r="AO308" s="1583"/>
      <c r="AP308" s="1583"/>
      <c r="AQ308" s="321">
        <v>49000000</v>
      </c>
      <c r="AR308" s="321">
        <v>49000000</v>
      </c>
      <c r="AS308" s="1506">
        <v>0</v>
      </c>
      <c r="AT308" s="322">
        <v>0</v>
      </c>
      <c r="AU308" s="321">
        <v>49000000</v>
      </c>
      <c r="AV308" s="322">
        <v>0</v>
      </c>
      <c r="AW308" s="321">
        <v>19850245</v>
      </c>
      <c r="AX308" s="321">
        <v>29149755</v>
      </c>
      <c r="AY308" s="321">
        <v>14650967</v>
      </c>
      <c r="AZ308" s="321">
        <v>5199278</v>
      </c>
      <c r="BA308" s="321">
        <v>14650967</v>
      </c>
      <c r="BB308" s="322">
        <v>0</v>
      </c>
      <c r="BC308" s="322">
        <v>0</v>
      </c>
      <c r="BE308" s="1486">
        <f t="shared" si="23"/>
        <v>1</v>
      </c>
    </row>
    <row r="309" spans="1:57" ht="15" customHeight="1" x14ac:dyDescent="0.25">
      <c r="A309" s="1463" t="str">
        <f t="shared" si="28"/>
        <v>C-2502-1000-12-0-2-410</v>
      </c>
      <c r="B309" s="1608" t="s">
        <v>120</v>
      </c>
      <c r="C309" s="1583"/>
      <c r="D309" s="1608" t="s">
        <v>355</v>
      </c>
      <c r="E309" s="1583"/>
      <c r="F309" s="1608" t="s">
        <v>357</v>
      </c>
      <c r="G309" s="1583"/>
      <c r="H309" s="1608" t="s">
        <v>323</v>
      </c>
      <c r="I309" s="1583"/>
      <c r="J309" s="1608" t="s">
        <v>313</v>
      </c>
      <c r="K309" s="1583"/>
      <c r="L309" s="1583"/>
      <c r="M309" s="1608" t="s">
        <v>315</v>
      </c>
      <c r="N309" s="1583"/>
      <c r="O309" s="1583"/>
      <c r="P309" s="1608" t="s">
        <v>316</v>
      </c>
      <c r="Q309" s="1583"/>
      <c r="R309" s="1608"/>
      <c r="S309" s="1583"/>
      <c r="T309" s="1609" t="s">
        <v>105</v>
      </c>
      <c r="U309" s="1583"/>
      <c r="V309" s="1583"/>
      <c r="W309" s="1583"/>
      <c r="X309" s="1583"/>
      <c r="Y309" s="1583"/>
      <c r="Z309" s="1583"/>
      <c r="AA309" s="1583"/>
      <c r="AB309" s="1608" t="s">
        <v>306</v>
      </c>
      <c r="AC309" s="1583"/>
      <c r="AD309" s="1583"/>
      <c r="AE309" s="1583"/>
      <c r="AF309" s="1583"/>
      <c r="AG309" s="1608" t="s">
        <v>307</v>
      </c>
      <c r="AH309" s="1583"/>
      <c r="AI309" s="1583"/>
      <c r="AJ309" s="320" t="s">
        <v>86</v>
      </c>
      <c r="AK309" s="1610" t="s">
        <v>308</v>
      </c>
      <c r="AL309" s="1583"/>
      <c r="AM309" s="1583"/>
      <c r="AN309" s="1583"/>
      <c r="AO309" s="1583"/>
      <c r="AP309" s="1583"/>
      <c r="AQ309" s="321">
        <v>95000000</v>
      </c>
      <c r="AR309" s="321">
        <v>95000000</v>
      </c>
      <c r="AS309" s="1506">
        <v>0</v>
      </c>
      <c r="AT309" s="322">
        <v>0</v>
      </c>
      <c r="AU309" s="321">
        <v>64028347</v>
      </c>
      <c r="AV309" s="321">
        <v>30971653</v>
      </c>
      <c r="AW309" s="321">
        <v>60088151</v>
      </c>
      <c r="AX309" s="321">
        <v>3940196</v>
      </c>
      <c r="AY309" s="321">
        <v>53138265</v>
      </c>
      <c r="AZ309" s="321">
        <v>6949886</v>
      </c>
      <c r="BA309" s="321">
        <v>53138265</v>
      </c>
      <c r="BB309" s="322">
        <v>0</v>
      </c>
      <c r="BC309" s="321">
        <v>2456728</v>
      </c>
      <c r="BE309" s="1486">
        <f t="shared" si="23"/>
        <v>0.67398259999999999</v>
      </c>
    </row>
    <row r="310" spans="1:57" ht="15" customHeight="1" x14ac:dyDescent="0.25">
      <c r="A310" s="1463" t="str">
        <f t="shared" si="28"/>
        <v>C-2502-1000-12-0-2-610</v>
      </c>
      <c r="B310" s="1608" t="s">
        <v>120</v>
      </c>
      <c r="C310" s="1583"/>
      <c r="D310" s="1608" t="s">
        <v>355</v>
      </c>
      <c r="E310" s="1583"/>
      <c r="F310" s="1608" t="s">
        <v>357</v>
      </c>
      <c r="G310" s="1583"/>
      <c r="H310" s="1608" t="s">
        <v>323</v>
      </c>
      <c r="I310" s="1583"/>
      <c r="J310" s="1608" t="s">
        <v>313</v>
      </c>
      <c r="K310" s="1583"/>
      <c r="L310" s="1583"/>
      <c r="M310" s="1608" t="s">
        <v>315</v>
      </c>
      <c r="N310" s="1583"/>
      <c r="O310" s="1583"/>
      <c r="P310" s="1608" t="s">
        <v>325</v>
      </c>
      <c r="Q310" s="1583"/>
      <c r="R310" s="1608"/>
      <c r="S310" s="1583"/>
      <c r="T310" s="1609" t="s">
        <v>362</v>
      </c>
      <c r="U310" s="1583"/>
      <c r="V310" s="1583"/>
      <c r="W310" s="1583"/>
      <c r="X310" s="1583"/>
      <c r="Y310" s="1583"/>
      <c r="Z310" s="1583"/>
      <c r="AA310" s="1583"/>
      <c r="AB310" s="1608" t="s">
        <v>306</v>
      </c>
      <c r="AC310" s="1583"/>
      <c r="AD310" s="1583"/>
      <c r="AE310" s="1583"/>
      <c r="AF310" s="1583"/>
      <c r="AG310" s="1608" t="s">
        <v>307</v>
      </c>
      <c r="AH310" s="1583"/>
      <c r="AI310" s="1583"/>
      <c r="AJ310" s="320" t="s">
        <v>86</v>
      </c>
      <c r="AK310" s="1610" t="s">
        <v>308</v>
      </c>
      <c r="AL310" s="1583"/>
      <c r="AM310" s="1583"/>
      <c r="AN310" s="1583"/>
      <c r="AO310" s="1583"/>
      <c r="AP310" s="1583"/>
      <c r="AQ310" s="321">
        <v>10000000</v>
      </c>
      <c r="AR310" s="321">
        <v>10000000</v>
      </c>
      <c r="AS310" s="1506">
        <v>0</v>
      </c>
      <c r="AT310" s="322">
        <v>0</v>
      </c>
      <c r="AU310" s="321">
        <v>10000000</v>
      </c>
      <c r="AV310" s="322">
        <v>0</v>
      </c>
      <c r="AW310" s="322">
        <v>0</v>
      </c>
      <c r="AX310" s="321">
        <v>10000000</v>
      </c>
      <c r="AY310" s="322">
        <v>0</v>
      </c>
      <c r="AZ310" s="322">
        <v>0</v>
      </c>
      <c r="BA310" s="322">
        <v>0</v>
      </c>
      <c r="BB310" s="322">
        <v>0</v>
      </c>
      <c r="BC310" s="322">
        <v>0</v>
      </c>
      <c r="BE310" s="1486">
        <f t="shared" si="23"/>
        <v>1</v>
      </c>
    </row>
    <row r="311" spans="1:57" x14ac:dyDescent="0.25">
      <c r="B311" s="1603" t="s">
        <v>120</v>
      </c>
      <c r="C311" s="1583"/>
      <c r="D311" s="1603" t="s">
        <v>355</v>
      </c>
      <c r="E311" s="1583"/>
      <c r="F311" s="1603" t="s">
        <v>357</v>
      </c>
      <c r="G311" s="1583"/>
      <c r="H311" s="1603" t="s">
        <v>318</v>
      </c>
      <c r="I311" s="1583"/>
      <c r="J311" s="1603" t="s">
        <v>313</v>
      </c>
      <c r="K311" s="1583"/>
      <c r="L311" s="1583"/>
      <c r="M311" s="1603"/>
      <c r="N311" s="1583"/>
      <c r="O311" s="1583"/>
      <c r="P311" s="1603"/>
      <c r="Q311" s="1583"/>
      <c r="R311" s="1603"/>
      <c r="S311" s="1583"/>
      <c r="T311" s="1605" t="s">
        <v>787</v>
      </c>
      <c r="U311" s="1583"/>
      <c r="V311" s="1583"/>
      <c r="W311" s="1583"/>
      <c r="X311" s="1583"/>
      <c r="Y311" s="1583"/>
      <c r="Z311" s="1583"/>
      <c r="AA311" s="1583"/>
      <c r="AB311" s="1603" t="s">
        <v>306</v>
      </c>
      <c r="AC311" s="1583"/>
      <c r="AD311" s="1583"/>
      <c r="AE311" s="1583"/>
      <c r="AF311" s="1583"/>
      <c r="AG311" s="1603" t="s">
        <v>307</v>
      </c>
      <c r="AH311" s="1583"/>
      <c r="AI311" s="1583"/>
      <c r="AJ311" s="317" t="s">
        <v>86</v>
      </c>
      <c r="AK311" s="1604" t="s">
        <v>308</v>
      </c>
      <c r="AL311" s="1583"/>
      <c r="AM311" s="1583"/>
      <c r="AN311" s="1583"/>
      <c r="AO311" s="1583"/>
      <c r="AP311" s="1583"/>
      <c r="AQ311" s="319">
        <v>0</v>
      </c>
      <c r="AR311" s="319">
        <v>0</v>
      </c>
      <c r="AS311" s="1505">
        <v>0</v>
      </c>
      <c r="AT311" s="319">
        <v>0</v>
      </c>
      <c r="AU311" s="319">
        <v>0</v>
      </c>
      <c r="AV311" s="319">
        <v>0</v>
      </c>
      <c r="AW311" s="319">
        <v>0</v>
      </c>
      <c r="AX311" s="319">
        <v>0</v>
      </c>
      <c r="AY311" s="319">
        <v>0</v>
      </c>
      <c r="AZ311" s="319">
        <v>0</v>
      </c>
      <c r="BA311" s="319">
        <v>0</v>
      </c>
      <c r="BB311" s="319">
        <v>0</v>
      </c>
      <c r="BC311" s="319">
        <v>0</v>
      </c>
      <c r="BE311" s="1485" t="e">
        <f t="shared" si="23"/>
        <v>#DIV/0!</v>
      </c>
    </row>
    <row r="312" spans="1:57" s="1493" customFormat="1" ht="15" customHeight="1" x14ac:dyDescent="0.25">
      <c r="B312" s="1611" t="s">
        <v>120</v>
      </c>
      <c r="C312" s="1612"/>
      <c r="D312" s="1611" t="s">
        <v>355</v>
      </c>
      <c r="E312" s="1612"/>
      <c r="F312" s="1611" t="s">
        <v>357</v>
      </c>
      <c r="G312" s="1612"/>
      <c r="H312" s="1611" t="s">
        <v>318</v>
      </c>
      <c r="I312" s="1612"/>
      <c r="J312" s="1611" t="s">
        <v>269</v>
      </c>
      <c r="K312" s="1612"/>
      <c r="L312" s="1612"/>
      <c r="M312" s="1611" t="s">
        <v>269</v>
      </c>
      <c r="N312" s="1612"/>
      <c r="O312" s="1612"/>
      <c r="P312" s="1611" t="s">
        <v>269</v>
      </c>
      <c r="Q312" s="1612"/>
      <c r="R312" s="1611" t="s">
        <v>269</v>
      </c>
      <c r="S312" s="1612"/>
      <c r="T312" s="1613" t="s">
        <v>787</v>
      </c>
      <c r="U312" s="1612"/>
      <c r="V312" s="1612"/>
      <c r="W312" s="1612"/>
      <c r="X312" s="1612"/>
      <c r="Y312" s="1612"/>
      <c r="Z312" s="1612"/>
      <c r="AA312" s="1612"/>
      <c r="AB312" s="1611" t="s">
        <v>306</v>
      </c>
      <c r="AC312" s="1612"/>
      <c r="AD312" s="1612"/>
      <c r="AE312" s="1612"/>
      <c r="AF312" s="1612"/>
      <c r="AG312" s="1611" t="s">
        <v>307</v>
      </c>
      <c r="AH312" s="1612"/>
      <c r="AI312" s="1612"/>
      <c r="AJ312" s="1494" t="s">
        <v>86</v>
      </c>
      <c r="AK312" s="1614" t="s">
        <v>308</v>
      </c>
      <c r="AL312" s="1612"/>
      <c r="AM312" s="1612"/>
      <c r="AN312" s="1612"/>
      <c r="AO312" s="1612"/>
      <c r="AP312" s="1612"/>
      <c r="AQ312" s="1495">
        <v>0</v>
      </c>
      <c r="AR312" s="1495">
        <v>0</v>
      </c>
      <c r="AS312" s="1508">
        <v>0</v>
      </c>
      <c r="AT312" s="1496">
        <v>0</v>
      </c>
      <c r="AU312" s="1495">
        <v>0</v>
      </c>
      <c r="AV312" s="1495">
        <v>0</v>
      </c>
      <c r="AW312" s="1495">
        <v>0</v>
      </c>
      <c r="AX312" s="1495">
        <v>0</v>
      </c>
      <c r="AY312" s="1495">
        <v>0</v>
      </c>
      <c r="AZ312" s="1495">
        <v>0</v>
      </c>
      <c r="BA312" s="1495">
        <v>0</v>
      </c>
      <c r="BB312" s="1496">
        <v>0</v>
      </c>
      <c r="BC312" s="1495">
        <v>0</v>
      </c>
      <c r="BE312" s="1497" t="e">
        <f t="shared" si="23"/>
        <v>#DIV/0!</v>
      </c>
    </row>
    <row r="313" spans="1:57" x14ac:dyDescent="0.25">
      <c r="B313" s="1603" t="s">
        <v>120</v>
      </c>
      <c r="C313" s="1583"/>
      <c r="D313" s="1603" t="s">
        <v>355</v>
      </c>
      <c r="E313" s="1583"/>
      <c r="F313" s="1603" t="s">
        <v>357</v>
      </c>
      <c r="G313" s="1583"/>
      <c r="H313" s="1603" t="s">
        <v>318</v>
      </c>
      <c r="I313" s="1583"/>
      <c r="J313" s="1603" t="s">
        <v>313</v>
      </c>
      <c r="K313" s="1583"/>
      <c r="L313" s="1583"/>
      <c r="M313" s="1603" t="s">
        <v>315</v>
      </c>
      <c r="N313" s="1583"/>
      <c r="O313" s="1583"/>
      <c r="P313" s="1603"/>
      <c r="Q313" s="1583"/>
      <c r="R313" s="1603"/>
      <c r="S313" s="1583"/>
      <c r="T313" s="1605" t="s">
        <v>359</v>
      </c>
      <c r="U313" s="1583"/>
      <c r="V313" s="1583"/>
      <c r="W313" s="1583"/>
      <c r="X313" s="1583"/>
      <c r="Y313" s="1583"/>
      <c r="Z313" s="1583"/>
      <c r="AA313" s="1583"/>
      <c r="AB313" s="1603" t="s">
        <v>306</v>
      </c>
      <c r="AC313" s="1583"/>
      <c r="AD313" s="1583"/>
      <c r="AE313" s="1583"/>
      <c r="AF313" s="1583"/>
      <c r="AG313" s="1603" t="s">
        <v>307</v>
      </c>
      <c r="AH313" s="1583"/>
      <c r="AI313" s="1583"/>
      <c r="AJ313" s="317" t="s">
        <v>86</v>
      </c>
      <c r="AK313" s="1604" t="s">
        <v>308</v>
      </c>
      <c r="AL313" s="1583"/>
      <c r="AM313" s="1583"/>
      <c r="AN313" s="1583"/>
      <c r="AO313" s="1583"/>
      <c r="AP313" s="1583"/>
      <c r="AQ313" s="319">
        <v>0</v>
      </c>
      <c r="AR313" s="319">
        <v>0</v>
      </c>
      <c r="AS313" s="1505">
        <v>0</v>
      </c>
      <c r="AT313" s="319">
        <v>0</v>
      </c>
      <c r="AU313" s="319">
        <v>0</v>
      </c>
      <c r="AV313" s="319">
        <v>0</v>
      </c>
      <c r="AW313" s="319">
        <v>0</v>
      </c>
      <c r="AX313" s="319">
        <v>0</v>
      </c>
      <c r="AY313" s="319">
        <v>0</v>
      </c>
      <c r="AZ313" s="319">
        <v>0</v>
      </c>
      <c r="BA313" s="319">
        <v>0</v>
      </c>
      <c r="BB313" s="319">
        <v>0</v>
      </c>
      <c r="BC313" s="319">
        <v>0</v>
      </c>
      <c r="BE313" s="1485" t="e">
        <f t="shared" si="23"/>
        <v>#DIV/0!</v>
      </c>
    </row>
    <row r="314" spans="1:57" ht="15" customHeight="1" x14ac:dyDescent="0.25">
      <c r="A314" s="1463" t="str">
        <f t="shared" ref="A314:A315" si="29">+B314&amp;"-"&amp;D314&amp;"-"&amp;F314&amp;"-"&amp;H314&amp;"-"&amp;J314&amp;"-"&amp;M314&amp;"-"&amp;P314&amp;AJ314</f>
        <v>C-2502-1000-14-0-2-110</v>
      </c>
      <c r="B314" s="1608" t="s">
        <v>120</v>
      </c>
      <c r="C314" s="1583"/>
      <c r="D314" s="1608" t="s">
        <v>355</v>
      </c>
      <c r="E314" s="1583"/>
      <c r="F314" s="1608" t="s">
        <v>357</v>
      </c>
      <c r="G314" s="1583"/>
      <c r="H314" s="1608" t="s">
        <v>318</v>
      </c>
      <c r="I314" s="1583"/>
      <c r="J314" s="1608" t="s">
        <v>313</v>
      </c>
      <c r="K314" s="1583"/>
      <c r="L314" s="1583"/>
      <c r="M314" s="1608" t="s">
        <v>315</v>
      </c>
      <c r="N314" s="1583"/>
      <c r="O314" s="1583"/>
      <c r="P314" s="1608" t="s">
        <v>312</v>
      </c>
      <c r="Q314" s="1583"/>
      <c r="R314" s="1608"/>
      <c r="S314" s="1583"/>
      <c r="T314" s="1609" t="s">
        <v>365</v>
      </c>
      <c r="U314" s="1583"/>
      <c r="V314" s="1583"/>
      <c r="W314" s="1583"/>
      <c r="X314" s="1583"/>
      <c r="Y314" s="1583"/>
      <c r="Z314" s="1583"/>
      <c r="AA314" s="1583"/>
      <c r="AB314" s="1608" t="s">
        <v>306</v>
      </c>
      <c r="AC314" s="1583"/>
      <c r="AD314" s="1583"/>
      <c r="AE314" s="1583"/>
      <c r="AF314" s="1583"/>
      <c r="AG314" s="1608" t="s">
        <v>307</v>
      </c>
      <c r="AH314" s="1583"/>
      <c r="AI314" s="1583"/>
      <c r="AJ314" s="320" t="s">
        <v>86</v>
      </c>
      <c r="AK314" s="1610" t="s">
        <v>308</v>
      </c>
      <c r="AL314" s="1583"/>
      <c r="AM314" s="1583"/>
      <c r="AN314" s="1583"/>
      <c r="AO314" s="1583"/>
      <c r="AP314" s="1583"/>
      <c r="AQ314" s="322">
        <v>0</v>
      </c>
      <c r="AR314" s="322">
        <v>0</v>
      </c>
      <c r="AS314" s="1506">
        <v>0</v>
      </c>
      <c r="AT314" s="322">
        <v>0</v>
      </c>
      <c r="AU314" s="322">
        <v>0</v>
      </c>
      <c r="AV314" s="322">
        <v>0</v>
      </c>
      <c r="AW314" s="322">
        <v>0</v>
      </c>
      <c r="AX314" s="322">
        <v>0</v>
      </c>
      <c r="AY314" s="322">
        <v>0</v>
      </c>
      <c r="AZ314" s="322">
        <v>0</v>
      </c>
      <c r="BA314" s="322">
        <v>0</v>
      </c>
      <c r="BB314" s="322">
        <v>0</v>
      </c>
      <c r="BC314" s="322">
        <v>0</v>
      </c>
      <c r="BE314" s="1486" t="e">
        <f t="shared" si="23"/>
        <v>#DIV/0!</v>
      </c>
    </row>
    <row r="315" spans="1:57" ht="15" customHeight="1" x14ac:dyDescent="0.25">
      <c r="A315" s="1463" t="str">
        <f t="shared" si="29"/>
        <v>C-2502-1000-14-0-2-210</v>
      </c>
      <c r="B315" s="1608" t="s">
        <v>120</v>
      </c>
      <c r="C315" s="1583"/>
      <c r="D315" s="1608" t="s">
        <v>355</v>
      </c>
      <c r="E315" s="1583"/>
      <c r="F315" s="1608" t="s">
        <v>357</v>
      </c>
      <c r="G315" s="1583"/>
      <c r="H315" s="1608" t="s">
        <v>318</v>
      </c>
      <c r="I315" s="1583"/>
      <c r="J315" s="1608" t="s">
        <v>313</v>
      </c>
      <c r="K315" s="1583"/>
      <c r="L315" s="1583"/>
      <c r="M315" s="1608" t="s">
        <v>315</v>
      </c>
      <c r="N315" s="1583"/>
      <c r="O315" s="1583"/>
      <c r="P315" s="1608" t="s">
        <v>315</v>
      </c>
      <c r="Q315" s="1583"/>
      <c r="R315" s="1608"/>
      <c r="S315" s="1583"/>
      <c r="T315" s="1609" t="s">
        <v>360</v>
      </c>
      <c r="U315" s="1583"/>
      <c r="V315" s="1583"/>
      <c r="W315" s="1583"/>
      <c r="X315" s="1583"/>
      <c r="Y315" s="1583"/>
      <c r="Z315" s="1583"/>
      <c r="AA315" s="1583"/>
      <c r="AB315" s="1608" t="s">
        <v>306</v>
      </c>
      <c r="AC315" s="1583"/>
      <c r="AD315" s="1583"/>
      <c r="AE315" s="1583"/>
      <c r="AF315" s="1583"/>
      <c r="AG315" s="1608" t="s">
        <v>307</v>
      </c>
      <c r="AH315" s="1583"/>
      <c r="AI315" s="1583"/>
      <c r="AJ315" s="320" t="s">
        <v>86</v>
      </c>
      <c r="AK315" s="1610" t="s">
        <v>308</v>
      </c>
      <c r="AL315" s="1583"/>
      <c r="AM315" s="1583"/>
      <c r="AN315" s="1583"/>
      <c r="AO315" s="1583"/>
      <c r="AP315" s="1583"/>
      <c r="AQ315" s="322">
        <v>0</v>
      </c>
      <c r="AR315" s="322">
        <v>0</v>
      </c>
      <c r="AS315" s="1506">
        <v>0</v>
      </c>
      <c r="AT315" s="322">
        <v>0</v>
      </c>
      <c r="AU315" s="322">
        <v>0</v>
      </c>
      <c r="AV315" s="322">
        <v>0</v>
      </c>
      <c r="AW315" s="322">
        <v>0</v>
      </c>
      <c r="AX315" s="322">
        <v>0</v>
      </c>
      <c r="AY315" s="322">
        <v>0</v>
      </c>
      <c r="AZ315" s="322">
        <v>0</v>
      </c>
      <c r="BA315" s="322">
        <v>0</v>
      </c>
      <c r="BB315" s="322">
        <v>0</v>
      </c>
      <c r="BC315" s="322">
        <v>0</v>
      </c>
      <c r="BE315" s="1486" t="e">
        <f t="shared" si="23"/>
        <v>#DIV/0!</v>
      </c>
    </row>
    <row r="316" spans="1:57" ht="15" customHeight="1" x14ac:dyDescent="0.25">
      <c r="A316" s="1463" t="str">
        <f t="shared" ref="A316" si="30">+B316&amp;"-"&amp;D316&amp;"-"&amp;F316&amp;"-"&amp;H316&amp;"-"&amp;J316&amp;"-"&amp;M316&amp;AJ316</f>
        <v>C-2599----10</v>
      </c>
      <c r="B316" s="1603" t="s">
        <v>120</v>
      </c>
      <c r="C316" s="1583"/>
      <c r="D316" s="1603" t="s">
        <v>370</v>
      </c>
      <c r="E316" s="1583"/>
      <c r="F316" s="1603"/>
      <c r="G316" s="1583"/>
      <c r="H316" s="1603"/>
      <c r="I316" s="1583"/>
      <c r="J316" s="1603"/>
      <c r="K316" s="1583"/>
      <c r="L316" s="1583"/>
      <c r="M316" s="1603"/>
      <c r="N316" s="1583"/>
      <c r="O316" s="1583"/>
      <c r="P316" s="1603"/>
      <c r="Q316" s="1583"/>
      <c r="R316" s="1603"/>
      <c r="S316" s="1583"/>
      <c r="T316" s="1605" t="s">
        <v>371</v>
      </c>
      <c r="U316" s="1583"/>
      <c r="V316" s="1583"/>
      <c r="W316" s="1583"/>
      <c r="X316" s="1583"/>
      <c r="Y316" s="1583"/>
      <c r="Z316" s="1583"/>
      <c r="AA316" s="1583"/>
      <c r="AB316" s="1603" t="s">
        <v>306</v>
      </c>
      <c r="AC316" s="1583"/>
      <c r="AD316" s="1583"/>
      <c r="AE316" s="1583"/>
      <c r="AF316" s="1583"/>
      <c r="AG316" s="1603" t="s">
        <v>307</v>
      </c>
      <c r="AH316" s="1583"/>
      <c r="AI316" s="1583"/>
      <c r="AJ316" s="317" t="s">
        <v>86</v>
      </c>
      <c r="AK316" s="1604" t="s">
        <v>308</v>
      </c>
      <c r="AL316" s="1583"/>
      <c r="AM316" s="1583"/>
      <c r="AN316" s="1583"/>
      <c r="AO316" s="1583"/>
      <c r="AP316" s="1583"/>
      <c r="AQ316" s="318">
        <v>8247920000</v>
      </c>
      <c r="AR316" s="318">
        <v>8229604535</v>
      </c>
      <c r="AS316" s="1505">
        <v>18315465</v>
      </c>
      <c r="AT316" s="319">
        <v>0</v>
      </c>
      <c r="AU316" s="318">
        <v>7683537309.6300001</v>
      </c>
      <c r="AV316" s="318">
        <v>546067225.37</v>
      </c>
      <c r="AW316" s="318">
        <v>2881454287.9200001</v>
      </c>
      <c r="AX316" s="318">
        <v>4802083021.71</v>
      </c>
      <c r="AY316" s="318">
        <v>1949859793.6099999</v>
      </c>
      <c r="AZ316" s="318">
        <v>931594494.30999994</v>
      </c>
      <c r="BA316" s="318">
        <v>1949859793.6099999</v>
      </c>
      <c r="BB316" s="319">
        <v>0</v>
      </c>
      <c r="BC316" s="319">
        <v>0</v>
      </c>
      <c r="BE316" s="1485">
        <f t="shared" si="23"/>
        <v>0.93157272495732257</v>
      </c>
    </row>
    <row r="317" spans="1:57" ht="15" customHeight="1" x14ac:dyDescent="0.25">
      <c r="B317" s="1603" t="s">
        <v>120</v>
      </c>
      <c r="C317" s="1583"/>
      <c r="D317" s="1603" t="s">
        <v>370</v>
      </c>
      <c r="E317" s="1583"/>
      <c r="F317" s="1603"/>
      <c r="G317" s="1583"/>
      <c r="H317" s="1603"/>
      <c r="I317" s="1583"/>
      <c r="J317" s="1603"/>
      <c r="K317" s="1583"/>
      <c r="L317" s="1583"/>
      <c r="M317" s="1603"/>
      <c r="N317" s="1583"/>
      <c r="O317" s="1583"/>
      <c r="P317" s="1603"/>
      <c r="Q317" s="1583"/>
      <c r="R317" s="1603"/>
      <c r="S317" s="1583"/>
      <c r="T317" s="1605" t="s">
        <v>371</v>
      </c>
      <c r="U317" s="1583"/>
      <c r="V317" s="1583"/>
      <c r="W317" s="1583"/>
      <c r="X317" s="1583"/>
      <c r="Y317" s="1583"/>
      <c r="Z317" s="1583"/>
      <c r="AA317" s="1583"/>
      <c r="AB317" s="1603" t="s">
        <v>306</v>
      </c>
      <c r="AC317" s="1583"/>
      <c r="AD317" s="1583"/>
      <c r="AE317" s="1583"/>
      <c r="AF317" s="1583"/>
      <c r="AG317" s="1603" t="s">
        <v>307</v>
      </c>
      <c r="AH317" s="1583"/>
      <c r="AI317" s="1583"/>
      <c r="AJ317" s="317" t="s">
        <v>336</v>
      </c>
      <c r="AK317" s="1604" t="s">
        <v>354</v>
      </c>
      <c r="AL317" s="1583"/>
      <c r="AM317" s="1583"/>
      <c r="AN317" s="1583"/>
      <c r="AO317" s="1583"/>
      <c r="AP317" s="1583"/>
      <c r="AQ317" s="318">
        <v>5000000000</v>
      </c>
      <c r="AR317" s="318">
        <v>5000000000</v>
      </c>
      <c r="AS317" s="1505">
        <v>0</v>
      </c>
      <c r="AT317" s="319">
        <v>0</v>
      </c>
      <c r="AU317" s="318">
        <v>5000000000</v>
      </c>
      <c r="AV317" s="319">
        <v>0</v>
      </c>
      <c r="AW317" s="318">
        <v>2574635907.98</v>
      </c>
      <c r="AX317" s="318">
        <v>2425364092.02</v>
      </c>
      <c r="AY317" s="318">
        <v>1320337730.0999999</v>
      </c>
      <c r="AZ317" s="318">
        <v>1254298177.8800001</v>
      </c>
      <c r="BA317" s="318">
        <v>1320337730.0999999</v>
      </c>
      <c r="BB317" s="319">
        <v>0</v>
      </c>
      <c r="BC317" s="319">
        <v>0</v>
      </c>
      <c r="BE317" s="1485">
        <f t="shared" si="23"/>
        <v>1</v>
      </c>
    </row>
    <row r="318" spans="1:57" ht="15" customHeight="1" x14ac:dyDescent="0.25">
      <c r="B318" s="1603" t="s">
        <v>120</v>
      </c>
      <c r="C318" s="1583"/>
      <c r="D318" s="1603" t="s">
        <v>370</v>
      </c>
      <c r="E318" s="1583"/>
      <c r="F318" s="1603" t="s">
        <v>357</v>
      </c>
      <c r="G318" s="1583"/>
      <c r="H318" s="1603"/>
      <c r="I318" s="1583"/>
      <c r="J318" s="1603"/>
      <c r="K318" s="1583"/>
      <c r="L318" s="1583"/>
      <c r="M318" s="1603"/>
      <c r="N318" s="1583"/>
      <c r="O318" s="1583"/>
      <c r="P318" s="1603"/>
      <c r="Q318" s="1583"/>
      <c r="R318" s="1603"/>
      <c r="S318" s="1583"/>
      <c r="T318" s="1605" t="s">
        <v>358</v>
      </c>
      <c r="U318" s="1583"/>
      <c r="V318" s="1583"/>
      <c r="W318" s="1583"/>
      <c r="X318" s="1583"/>
      <c r="Y318" s="1583"/>
      <c r="Z318" s="1583"/>
      <c r="AA318" s="1583"/>
      <c r="AB318" s="1603" t="s">
        <v>306</v>
      </c>
      <c r="AC318" s="1583"/>
      <c r="AD318" s="1583"/>
      <c r="AE318" s="1583"/>
      <c r="AF318" s="1583"/>
      <c r="AG318" s="1603" t="s">
        <v>307</v>
      </c>
      <c r="AH318" s="1583"/>
      <c r="AI318" s="1583"/>
      <c r="AJ318" s="317" t="s">
        <v>86</v>
      </c>
      <c r="AK318" s="1604" t="s">
        <v>308</v>
      </c>
      <c r="AL318" s="1583"/>
      <c r="AM318" s="1583"/>
      <c r="AN318" s="1583"/>
      <c r="AO318" s="1583"/>
      <c r="AP318" s="1583"/>
      <c r="AQ318" s="318">
        <v>8247920000</v>
      </c>
      <c r="AR318" s="318">
        <v>8229604535</v>
      </c>
      <c r="AS318" s="1505">
        <v>18315465</v>
      </c>
      <c r="AT318" s="319">
        <v>0</v>
      </c>
      <c r="AU318" s="318">
        <v>7683537309.6300001</v>
      </c>
      <c r="AV318" s="318">
        <v>546067225.37</v>
      </c>
      <c r="AW318" s="318">
        <v>2881454287.9200001</v>
      </c>
      <c r="AX318" s="318">
        <v>4802083021.71</v>
      </c>
      <c r="AY318" s="318">
        <v>1949859793.6099999</v>
      </c>
      <c r="AZ318" s="318">
        <v>931594494.30999994</v>
      </c>
      <c r="BA318" s="318">
        <v>1949859793.6099999</v>
      </c>
      <c r="BB318" s="319">
        <v>0</v>
      </c>
      <c r="BC318" s="319">
        <v>0</v>
      </c>
      <c r="BE318" s="1485">
        <f t="shared" si="23"/>
        <v>0.93157272495732257</v>
      </c>
    </row>
    <row r="319" spans="1:57" ht="15" customHeight="1" x14ac:dyDescent="0.25">
      <c r="B319" s="1603" t="s">
        <v>120</v>
      </c>
      <c r="C319" s="1583"/>
      <c r="D319" s="1603" t="s">
        <v>370</v>
      </c>
      <c r="E319" s="1583"/>
      <c r="F319" s="1603" t="s">
        <v>357</v>
      </c>
      <c r="G319" s="1583"/>
      <c r="H319" s="1603"/>
      <c r="I319" s="1583"/>
      <c r="J319" s="1603"/>
      <c r="K319" s="1583"/>
      <c r="L319" s="1583"/>
      <c r="M319" s="1603"/>
      <c r="N319" s="1583"/>
      <c r="O319" s="1583"/>
      <c r="P319" s="1603"/>
      <c r="Q319" s="1583"/>
      <c r="R319" s="1603"/>
      <c r="S319" s="1583"/>
      <c r="T319" s="1605" t="s">
        <v>358</v>
      </c>
      <c r="U319" s="1583"/>
      <c r="V319" s="1583"/>
      <c r="W319" s="1583"/>
      <c r="X319" s="1583"/>
      <c r="Y319" s="1583"/>
      <c r="Z319" s="1583"/>
      <c r="AA319" s="1583"/>
      <c r="AB319" s="1603" t="s">
        <v>306</v>
      </c>
      <c r="AC319" s="1583"/>
      <c r="AD319" s="1583"/>
      <c r="AE319" s="1583"/>
      <c r="AF319" s="1583"/>
      <c r="AG319" s="1603" t="s">
        <v>307</v>
      </c>
      <c r="AH319" s="1583"/>
      <c r="AI319" s="1583"/>
      <c r="AJ319" s="317" t="s">
        <v>336</v>
      </c>
      <c r="AK319" s="1604" t="s">
        <v>354</v>
      </c>
      <c r="AL319" s="1583"/>
      <c r="AM319" s="1583"/>
      <c r="AN319" s="1583"/>
      <c r="AO319" s="1583"/>
      <c r="AP319" s="1583"/>
      <c r="AQ319" s="318">
        <v>5000000000</v>
      </c>
      <c r="AR319" s="318">
        <v>5000000000</v>
      </c>
      <c r="AS319" s="1505">
        <v>0</v>
      </c>
      <c r="AT319" s="319">
        <v>0</v>
      </c>
      <c r="AU319" s="318">
        <v>5000000000</v>
      </c>
      <c r="AV319" s="319">
        <v>0</v>
      </c>
      <c r="AW319" s="318">
        <v>2574635907.98</v>
      </c>
      <c r="AX319" s="318">
        <v>2425364092.02</v>
      </c>
      <c r="AY319" s="318">
        <v>1320337730.0999999</v>
      </c>
      <c r="AZ319" s="318">
        <v>1254298177.8800001</v>
      </c>
      <c r="BA319" s="318">
        <v>1320337730.0999999</v>
      </c>
      <c r="BB319" s="319">
        <v>0</v>
      </c>
      <c r="BC319" s="319">
        <v>0</v>
      </c>
      <c r="BE319" s="1485">
        <f t="shared" si="23"/>
        <v>1</v>
      </c>
    </row>
    <row r="320" spans="1:57" s="1493" customFormat="1" ht="15" customHeight="1" x14ac:dyDescent="0.25">
      <c r="B320" s="1611" t="s">
        <v>120</v>
      </c>
      <c r="C320" s="1612"/>
      <c r="D320" s="1611" t="s">
        <v>370</v>
      </c>
      <c r="E320" s="1612"/>
      <c r="F320" s="1611" t="s">
        <v>357</v>
      </c>
      <c r="G320" s="1612"/>
      <c r="H320" s="1611" t="s">
        <v>312</v>
      </c>
      <c r="I320" s="1612"/>
      <c r="J320" s="1611"/>
      <c r="K320" s="1612"/>
      <c r="L320" s="1612"/>
      <c r="M320" s="1611"/>
      <c r="N320" s="1612"/>
      <c r="O320" s="1612"/>
      <c r="P320" s="1611"/>
      <c r="Q320" s="1612"/>
      <c r="R320" s="1611"/>
      <c r="S320" s="1612"/>
      <c r="T320" s="1613" t="s">
        <v>209</v>
      </c>
      <c r="U320" s="1612"/>
      <c r="V320" s="1612"/>
      <c r="W320" s="1612"/>
      <c r="X320" s="1612"/>
      <c r="Y320" s="1612"/>
      <c r="Z320" s="1612"/>
      <c r="AA320" s="1612"/>
      <c r="AB320" s="1611" t="s">
        <v>306</v>
      </c>
      <c r="AC320" s="1612"/>
      <c r="AD320" s="1612"/>
      <c r="AE320" s="1612"/>
      <c r="AF320" s="1612"/>
      <c r="AG320" s="1611" t="s">
        <v>307</v>
      </c>
      <c r="AH320" s="1612"/>
      <c r="AI320" s="1612"/>
      <c r="AJ320" s="1494" t="s">
        <v>86</v>
      </c>
      <c r="AK320" s="1614" t="s">
        <v>308</v>
      </c>
      <c r="AL320" s="1612"/>
      <c r="AM320" s="1612"/>
      <c r="AN320" s="1612"/>
      <c r="AO320" s="1612"/>
      <c r="AP320" s="1612"/>
      <c r="AQ320" s="1495">
        <v>0</v>
      </c>
      <c r="AR320" s="1495">
        <v>0</v>
      </c>
      <c r="AS320" s="1508">
        <v>0</v>
      </c>
      <c r="AT320" s="1496">
        <v>0</v>
      </c>
      <c r="AU320" s="1495">
        <v>0</v>
      </c>
      <c r="AV320" s="1495">
        <v>0</v>
      </c>
      <c r="AW320" s="1495">
        <v>0</v>
      </c>
      <c r="AX320" s="1495">
        <v>0</v>
      </c>
      <c r="AY320" s="1495">
        <v>0</v>
      </c>
      <c r="AZ320" s="1495">
        <v>0</v>
      </c>
      <c r="BA320" s="1495">
        <v>0</v>
      </c>
      <c r="BB320" s="1496">
        <v>0</v>
      </c>
      <c r="BC320" s="1495">
        <v>0</v>
      </c>
      <c r="BE320" s="1497" t="e">
        <f t="shared" si="23"/>
        <v>#DIV/0!</v>
      </c>
    </row>
    <row r="321" spans="1:57" s="1493" customFormat="1" ht="15" customHeight="1" x14ac:dyDescent="0.25">
      <c r="A321" s="1493" t="s">
        <v>839</v>
      </c>
      <c r="B321" s="1611" t="s">
        <v>120</v>
      </c>
      <c r="C321" s="1612"/>
      <c r="D321" s="1611" t="s">
        <v>370</v>
      </c>
      <c r="E321" s="1612"/>
      <c r="F321" s="1611" t="s">
        <v>357</v>
      </c>
      <c r="G321" s="1612"/>
      <c r="H321" s="1611" t="s">
        <v>312</v>
      </c>
      <c r="I321" s="1612"/>
      <c r="J321" s="1611"/>
      <c r="K321" s="1612"/>
      <c r="L321" s="1612"/>
      <c r="M321" s="1611"/>
      <c r="N321" s="1612"/>
      <c r="O321" s="1612"/>
      <c r="P321" s="1611"/>
      <c r="Q321" s="1612"/>
      <c r="R321" s="1611"/>
      <c r="S321" s="1612"/>
      <c r="T321" s="1613" t="s">
        <v>209</v>
      </c>
      <c r="U321" s="1612"/>
      <c r="V321" s="1612"/>
      <c r="W321" s="1612"/>
      <c r="X321" s="1612"/>
      <c r="Y321" s="1612"/>
      <c r="Z321" s="1612"/>
      <c r="AA321" s="1612"/>
      <c r="AB321" s="1611" t="s">
        <v>306</v>
      </c>
      <c r="AC321" s="1612"/>
      <c r="AD321" s="1612"/>
      <c r="AE321" s="1612"/>
      <c r="AF321" s="1612"/>
      <c r="AG321" s="1611" t="s">
        <v>307</v>
      </c>
      <c r="AH321" s="1612"/>
      <c r="AI321" s="1612"/>
      <c r="AJ321" s="1494" t="s">
        <v>336</v>
      </c>
      <c r="AK321" s="1614" t="s">
        <v>354</v>
      </c>
      <c r="AL321" s="1612"/>
      <c r="AM321" s="1612"/>
      <c r="AN321" s="1612"/>
      <c r="AO321" s="1612"/>
      <c r="AP321" s="1612"/>
      <c r="AQ321" s="1495">
        <v>5000000000</v>
      </c>
      <c r="AR321" s="1495">
        <v>5000000000</v>
      </c>
      <c r="AS321" s="1508">
        <v>0</v>
      </c>
      <c r="AT321" s="1496">
        <v>0</v>
      </c>
      <c r="AU321" s="1495">
        <v>5000000000</v>
      </c>
      <c r="AV321" s="1495">
        <v>0</v>
      </c>
      <c r="AW321" s="1495">
        <v>2574635907.98</v>
      </c>
      <c r="AX321" s="1495">
        <v>2425364092.02</v>
      </c>
      <c r="AY321" s="1495">
        <v>1320337730.0999999</v>
      </c>
      <c r="AZ321" s="1495">
        <v>1254298177.8800001</v>
      </c>
      <c r="BA321" s="1495">
        <v>1320337730.0999999</v>
      </c>
      <c r="BB321" s="1496">
        <v>0</v>
      </c>
      <c r="BC321" s="1495">
        <v>0</v>
      </c>
      <c r="BE321" s="1497">
        <f t="shared" si="23"/>
        <v>1</v>
      </c>
    </row>
    <row r="322" spans="1:57" ht="15" customHeight="1" x14ac:dyDescent="0.25">
      <c r="B322" s="1603" t="s">
        <v>120</v>
      </c>
      <c r="C322" s="1583"/>
      <c r="D322" s="1603" t="s">
        <v>370</v>
      </c>
      <c r="E322" s="1583"/>
      <c r="F322" s="1603" t="s">
        <v>357</v>
      </c>
      <c r="G322" s="1583"/>
      <c r="H322" s="1603" t="s">
        <v>315</v>
      </c>
      <c r="I322" s="1583"/>
      <c r="J322" s="1603" t="s">
        <v>313</v>
      </c>
      <c r="K322" s="1583"/>
      <c r="L322" s="1583"/>
      <c r="M322" s="1603" t="s">
        <v>269</v>
      </c>
      <c r="N322" s="1583"/>
      <c r="O322" s="1583"/>
      <c r="P322" s="1603" t="s">
        <v>269</v>
      </c>
      <c r="Q322" s="1583"/>
      <c r="R322" s="1603" t="s">
        <v>269</v>
      </c>
      <c r="S322" s="1583"/>
      <c r="T322" s="1605" t="s">
        <v>681</v>
      </c>
      <c r="U322" s="1583"/>
      <c r="V322" s="1583"/>
      <c r="W322" s="1583"/>
      <c r="X322" s="1583"/>
      <c r="Y322" s="1583"/>
      <c r="Z322" s="1583"/>
      <c r="AA322" s="1583"/>
      <c r="AB322" s="1603" t="s">
        <v>306</v>
      </c>
      <c r="AC322" s="1583"/>
      <c r="AD322" s="1583"/>
      <c r="AE322" s="1583"/>
      <c r="AF322" s="1583"/>
      <c r="AG322" s="1603" t="s">
        <v>307</v>
      </c>
      <c r="AH322" s="1583"/>
      <c r="AI322" s="1583"/>
      <c r="AJ322" s="317" t="s">
        <v>86</v>
      </c>
      <c r="AK322" s="1604" t="s">
        <v>308</v>
      </c>
      <c r="AL322" s="1583"/>
      <c r="AM322" s="1583"/>
      <c r="AN322" s="1583"/>
      <c r="AO322" s="1583"/>
      <c r="AP322" s="1583"/>
      <c r="AQ322" s="318">
        <v>7170420000</v>
      </c>
      <c r="AR322" s="318">
        <v>7152104535</v>
      </c>
      <c r="AS322" s="1505">
        <v>18315465</v>
      </c>
      <c r="AT322" s="319">
        <v>0</v>
      </c>
      <c r="AU322" s="318">
        <v>6786211351.3199997</v>
      </c>
      <c r="AV322" s="318">
        <v>365893183.68000001</v>
      </c>
      <c r="AW322" s="318">
        <v>2573705381.6100001</v>
      </c>
      <c r="AX322" s="318">
        <v>4212505969.71</v>
      </c>
      <c r="AY322" s="318">
        <v>1822850000.6099999</v>
      </c>
      <c r="AZ322" s="318">
        <v>750855381</v>
      </c>
      <c r="BA322" s="318">
        <v>1822850000.6099999</v>
      </c>
      <c r="BB322" s="319">
        <v>0</v>
      </c>
      <c r="BC322" s="319">
        <v>0</v>
      </c>
      <c r="BE322" s="1485">
        <f t="shared" si="23"/>
        <v>0.94641755313077891</v>
      </c>
    </row>
    <row r="323" spans="1:57" s="1493" customFormat="1" ht="15" customHeight="1" x14ac:dyDescent="0.25">
      <c r="B323" s="1611" t="s">
        <v>120</v>
      </c>
      <c r="C323" s="1612"/>
      <c r="D323" s="1611" t="s">
        <v>370</v>
      </c>
      <c r="E323" s="1612"/>
      <c r="F323" s="1611" t="s">
        <v>357</v>
      </c>
      <c r="G323" s="1612"/>
      <c r="H323" s="1611" t="s">
        <v>315</v>
      </c>
      <c r="I323" s="1612"/>
      <c r="J323" s="1611" t="s">
        <v>269</v>
      </c>
      <c r="K323" s="1612"/>
      <c r="L323" s="1612"/>
      <c r="M323" s="1611" t="s">
        <v>269</v>
      </c>
      <c r="N323" s="1612"/>
      <c r="O323" s="1612"/>
      <c r="P323" s="1611" t="s">
        <v>269</v>
      </c>
      <c r="Q323" s="1612"/>
      <c r="R323" s="1611" t="s">
        <v>269</v>
      </c>
      <c r="S323" s="1612"/>
      <c r="T323" s="1613" t="s">
        <v>681</v>
      </c>
      <c r="U323" s="1612"/>
      <c r="V323" s="1612"/>
      <c r="W323" s="1612"/>
      <c r="X323" s="1612"/>
      <c r="Y323" s="1612"/>
      <c r="Z323" s="1612"/>
      <c r="AA323" s="1612"/>
      <c r="AB323" s="1611" t="s">
        <v>306</v>
      </c>
      <c r="AC323" s="1612"/>
      <c r="AD323" s="1612"/>
      <c r="AE323" s="1612"/>
      <c r="AF323" s="1612"/>
      <c r="AG323" s="1611" t="s">
        <v>307</v>
      </c>
      <c r="AH323" s="1612"/>
      <c r="AI323" s="1612"/>
      <c r="AJ323" s="1494" t="s">
        <v>86</v>
      </c>
      <c r="AK323" s="1614" t="s">
        <v>308</v>
      </c>
      <c r="AL323" s="1612"/>
      <c r="AM323" s="1612"/>
      <c r="AN323" s="1612"/>
      <c r="AO323" s="1612"/>
      <c r="AP323" s="1612"/>
      <c r="AQ323" s="1495">
        <v>7170420000</v>
      </c>
      <c r="AR323" s="1495">
        <v>7152104535</v>
      </c>
      <c r="AS323" s="1508">
        <v>18315465</v>
      </c>
      <c r="AT323" s="1496">
        <v>0</v>
      </c>
      <c r="AU323" s="1495">
        <v>6786211351.3199997</v>
      </c>
      <c r="AV323" s="1495">
        <v>365893183.68000001</v>
      </c>
      <c r="AW323" s="1495">
        <v>2573705381.6100001</v>
      </c>
      <c r="AX323" s="1495">
        <v>4212505969.71</v>
      </c>
      <c r="AY323" s="1495">
        <v>1822850000.6099999</v>
      </c>
      <c r="AZ323" s="1495">
        <v>750855381</v>
      </c>
      <c r="BA323" s="1495">
        <v>1822850000.6099999</v>
      </c>
      <c r="BB323" s="1496">
        <v>0</v>
      </c>
      <c r="BC323" s="1495">
        <v>0</v>
      </c>
      <c r="BE323" s="1497">
        <f t="shared" si="23"/>
        <v>0.94641755313077891</v>
      </c>
    </row>
    <row r="324" spans="1:57" ht="15" customHeight="1" x14ac:dyDescent="0.25">
      <c r="B324" s="1603" t="s">
        <v>120</v>
      </c>
      <c r="C324" s="1583"/>
      <c r="D324" s="1603" t="s">
        <v>370</v>
      </c>
      <c r="E324" s="1583"/>
      <c r="F324" s="1603" t="s">
        <v>357</v>
      </c>
      <c r="G324" s="1583"/>
      <c r="H324" s="1603" t="s">
        <v>315</v>
      </c>
      <c r="I324" s="1583"/>
      <c r="J324" s="1603" t="s">
        <v>313</v>
      </c>
      <c r="K324" s="1583"/>
      <c r="L324" s="1583"/>
      <c r="M324" s="1603" t="s">
        <v>315</v>
      </c>
      <c r="N324" s="1583"/>
      <c r="O324" s="1583"/>
      <c r="P324" s="1603" t="s">
        <v>269</v>
      </c>
      <c r="Q324" s="1583"/>
      <c r="R324" s="1603" t="s">
        <v>269</v>
      </c>
      <c r="S324" s="1583"/>
      <c r="T324" s="1605" t="s">
        <v>435</v>
      </c>
      <c r="U324" s="1583"/>
      <c r="V324" s="1583"/>
      <c r="W324" s="1583"/>
      <c r="X324" s="1583"/>
      <c r="Y324" s="1583"/>
      <c r="Z324" s="1583"/>
      <c r="AA324" s="1583"/>
      <c r="AB324" s="1603" t="s">
        <v>306</v>
      </c>
      <c r="AC324" s="1583"/>
      <c r="AD324" s="1583"/>
      <c r="AE324" s="1583"/>
      <c r="AF324" s="1583"/>
      <c r="AG324" s="1603" t="s">
        <v>307</v>
      </c>
      <c r="AH324" s="1583"/>
      <c r="AI324" s="1583"/>
      <c r="AJ324" s="317" t="s">
        <v>86</v>
      </c>
      <c r="AK324" s="1604" t="s">
        <v>308</v>
      </c>
      <c r="AL324" s="1583"/>
      <c r="AM324" s="1583"/>
      <c r="AN324" s="1583"/>
      <c r="AO324" s="1583"/>
      <c r="AP324" s="1583"/>
      <c r="AQ324" s="318">
        <v>323920000</v>
      </c>
      <c r="AR324" s="318">
        <v>323920000</v>
      </c>
      <c r="AS324" s="1505">
        <v>0</v>
      </c>
      <c r="AT324" s="319">
        <v>0</v>
      </c>
      <c r="AU324" s="318">
        <v>323920000</v>
      </c>
      <c r="AV324" s="319">
        <v>0</v>
      </c>
      <c r="AW324" s="319">
        <v>0</v>
      </c>
      <c r="AX324" s="318">
        <v>323920000</v>
      </c>
      <c r="AY324" s="319">
        <v>0</v>
      </c>
      <c r="AZ324" s="319">
        <v>0</v>
      </c>
      <c r="BA324" s="319">
        <v>0</v>
      </c>
      <c r="BB324" s="319">
        <v>0</v>
      </c>
      <c r="BC324" s="319">
        <v>0</v>
      </c>
      <c r="BE324" s="1485">
        <f t="shared" si="23"/>
        <v>1</v>
      </c>
    </row>
    <row r="325" spans="1:57" x14ac:dyDescent="0.25">
      <c r="A325" s="1463" t="str">
        <f t="shared" ref="A325" si="31">+B325&amp;"-"&amp;D325&amp;"-"&amp;F325&amp;"-"&amp;H325&amp;"-"&amp;J325&amp;"-"&amp;M325&amp;"-"&amp;P325&amp;AJ325</f>
        <v>C-2599-1000-2-0-2-1310</v>
      </c>
      <c r="B325" s="1608" t="s">
        <v>120</v>
      </c>
      <c r="C325" s="1583"/>
      <c r="D325" s="1608" t="s">
        <v>370</v>
      </c>
      <c r="E325" s="1583"/>
      <c r="F325" s="1608" t="s">
        <v>357</v>
      </c>
      <c r="G325" s="1583"/>
      <c r="H325" s="1608" t="s">
        <v>315</v>
      </c>
      <c r="I325" s="1583"/>
      <c r="J325" s="1608" t="s">
        <v>313</v>
      </c>
      <c r="K325" s="1583"/>
      <c r="L325" s="1583"/>
      <c r="M325" s="1608" t="s">
        <v>315</v>
      </c>
      <c r="N325" s="1583"/>
      <c r="O325" s="1583"/>
      <c r="P325" s="1608" t="s">
        <v>336</v>
      </c>
      <c r="Q325" s="1583"/>
      <c r="R325" s="1608" t="s">
        <v>269</v>
      </c>
      <c r="S325" s="1583"/>
      <c r="T325" s="1609" t="s">
        <v>759</v>
      </c>
      <c r="U325" s="1583"/>
      <c r="V325" s="1583"/>
      <c r="W325" s="1583"/>
      <c r="X325" s="1583"/>
      <c r="Y325" s="1583"/>
      <c r="Z325" s="1583"/>
      <c r="AA325" s="1583"/>
      <c r="AB325" s="1608" t="s">
        <v>306</v>
      </c>
      <c r="AC325" s="1583"/>
      <c r="AD325" s="1583"/>
      <c r="AE325" s="1583"/>
      <c r="AF325" s="1583"/>
      <c r="AG325" s="1608" t="s">
        <v>307</v>
      </c>
      <c r="AH325" s="1583"/>
      <c r="AI325" s="1583"/>
      <c r="AJ325" s="320" t="s">
        <v>86</v>
      </c>
      <c r="AK325" s="1610" t="s">
        <v>308</v>
      </c>
      <c r="AL325" s="1583"/>
      <c r="AM325" s="1583"/>
      <c r="AN325" s="1583"/>
      <c r="AO325" s="1583"/>
      <c r="AP325" s="1583"/>
      <c r="AQ325" s="321">
        <v>323920000</v>
      </c>
      <c r="AR325" s="321">
        <v>323920000</v>
      </c>
      <c r="AS325" s="1506">
        <v>0</v>
      </c>
      <c r="AT325" s="322">
        <v>0</v>
      </c>
      <c r="AU325" s="321">
        <v>323920000</v>
      </c>
      <c r="AV325" s="322">
        <v>0</v>
      </c>
      <c r="AW325" s="322">
        <v>0</v>
      </c>
      <c r="AX325" s="321">
        <v>323920000</v>
      </c>
      <c r="AY325" s="322">
        <v>0</v>
      </c>
      <c r="AZ325" s="322">
        <v>0</v>
      </c>
      <c r="BA325" s="322">
        <v>0</v>
      </c>
      <c r="BB325" s="322">
        <v>0</v>
      </c>
      <c r="BC325" s="322">
        <v>0</v>
      </c>
      <c r="BE325" s="1486">
        <f t="shared" si="23"/>
        <v>1</v>
      </c>
    </row>
    <row r="326" spans="1:57" ht="15" customHeight="1" x14ac:dyDescent="0.25">
      <c r="B326" s="1603" t="s">
        <v>120</v>
      </c>
      <c r="C326" s="1583"/>
      <c r="D326" s="1603" t="s">
        <v>370</v>
      </c>
      <c r="E326" s="1583"/>
      <c r="F326" s="1603" t="s">
        <v>357</v>
      </c>
      <c r="G326" s="1583"/>
      <c r="H326" s="1603" t="s">
        <v>315</v>
      </c>
      <c r="I326" s="1583"/>
      <c r="J326" s="1603" t="s">
        <v>313</v>
      </c>
      <c r="K326" s="1583"/>
      <c r="L326" s="1583"/>
      <c r="M326" s="1603" t="s">
        <v>322</v>
      </c>
      <c r="N326" s="1583"/>
      <c r="O326" s="1583"/>
      <c r="P326" s="1603" t="s">
        <v>269</v>
      </c>
      <c r="Q326" s="1583"/>
      <c r="R326" s="1603" t="s">
        <v>269</v>
      </c>
      <c r="S326" s="1583"/>
      <c r="T326" s="1605" t="s">
        <v>756</v>
      </c>
      <c r="U326" s="1583"/>
      <c r="V326" s="1583"/>
      <c r="W326" s="1583"/>
      <c r="X326" s="1583"/>
      <c r="Y326" s="1583"/>
      <c r="Z326" s="1583"/>
      <c r="AA326" s="1583"/>
      <c r="AB326" s="1603" t="s">
        <v>306</v>
      </c>
      <c r="AC326" s="1583"/>
      <c r="AD326" s="1583"/>
      <c r="AE326" s="1583"/>
      <c r="AF326" s="1583"/>
      <c r="AG326" s="1603" t="s">
        <v>307</v>
      </c>
      <c r="AH326" s="1583"/>
      <c r="AI326" s="1583"/>
      <c r="AJ326" s="317" t="s">
        <v>86</v>
      </c>
      <c r="AK326" s="1604" t="s">
        <v>308</v>
      </c>
      <c r="AL326" s="1583"/>
      <c r="AM326" s="1583"/>
      <c r="AN326" s="1583"/>
      <c r="AO326" s="1583"/>
      <c r="AP326" s="1583"/>
      <c r="AQ326" s="318">
        <v>6846500000</v>
      </c>
      <c r="AR326" s="318">
        <v>6828184535</v>
      </c>
      <c r="AS326" s="1505">
        <v>18315465</v>
      </c>
      <c r="AT326" s="319">
        <v>0</v>
      </c>
      <c r="AU326" s="318">
        <v>6462291351.3199997</v>
      </c>
      <c r="AV326" s="318">
        <v>365893183.68000001</v>
      </c>
      <c r="AW326" s="318">
        <v>2573705381.6100001</v>
      </c>
      <c r="AX326" s="318">
        <v>3888585969.71</v>
      </c>
      <c r="AY326" s="318">
        <v>1822850000.6099999</v>
      </c>
      <c r="AZ326" s="318">
        <v>750855381</v>
      </c>
      <c r="BA326" s="318">
        <v>1822850000.6099999</v>
      </c>
      <c r="BB326" s="319">
        <v>0</v>
      </c>
      <c r="BC326" s="319">
        <v>0</v>
      </c>
      <c r="BE326" s="1485">
        <f t="shared" si="23"/>
        <v>0.94388247298911854</v>
      </c>
    </row>
    <row r="327" spans="1:57" ht="16.5" customHeight="1" x14ac:dyDescent="0.25">
      <c r="A327" s="1463" t="str">
        <f t="shared" ref="A327:A329" si="32">+B327&amp;"-"&amp;D327&amp;"-"&amp;F327&amp;"-"&amp;H327&amp;"-"&amp;J327&amp;"-"&amp;M327&amp;"-"&amp;P327&amp;AJ327</f>
        <v>C-2599-1000-2-0-3-1110</v>
      </c>
      <c r="B327" s="1608" t="s">
        <v>120</v>
      </c>
      <c r="C327" s="1583"/>
      <c r="D327" s="1608" t="s">
        <v>370</v>
      </c>
      <c r="E327" s="1583"/>
      <c r="F327" s="1608" t="s">
        <v>357</v>
      </c>
      <c r="G327" s="1583"/>
      <c r="H327" s="1608" t="s">
        <v>315</v>
      </c>
      <c r="I327" s="1583"/>
      <c r="J327" s="1608" t="s">
        <v>313</v>
      </c>
      <c r="K327" s="1583"/>
      <c r="L327" s="1583"/>
      <c r="M327" s="1608" t="s">
        <v>322</v>
      </c>
      <c r="N327" s="1583"/>
      <c r="O327" s="1583"/>
      <c r="P327" s="1608" t="s">
        <v>101</v>
      </c>
      <c r="Q327" s="1583"/>
      <c r="R327" s="1608" t="s">
        <v>269</v>
      </c>
      <c r="S327" s="1583"/>
      <c r="T327" s="1609" t="s">
        <v>363</v>
      </c>
      <c r="U327" s="1583"/>
      <c r="V327" s="1583"/>
      <c r="W327" s="1583"/>
      <c r="X327" s="1583"/>
      <c r="Y327" s="1583"/>
      <c r="Z327" s="1583"/>
      <c r="AA327" s="1583"/>
      <c r="AB327" s="1608" t="s">
        <v>306</v>
      </c>
      <c r="AC327" s="1583"/>
      <c r="AD327" s="1583"/>
      <c r="AE327" s="1583"/>
      <c r="AF327" s="1583"/>
      <c r="AG327" s="1608" t="s">
        <v>307</v>
      </c>
      <c r="AH327" s="1583"/>
      <c r="AI327" s="1583"/>
      <c r="AJ327" s="320" t="s">
        <v>86</v>
      </c>
      <c r="AK327" s="1610" t="s">
        <v>308</v>
      </c>
      <c r="AL327" s="1583"/>
      <c r="AM327" s="1583"/>
      <c r="AN327" s="1583"/>
      <c r="AO327" s="1583"/>
      <c r="AP327" s="1583"/>
      <c r="AQ327" s="321">
        <v>3940992000</v>
      </c>
      <c r="AR327" s="321">
        <v>3940721535</v>
      </c>
      <c r="AS327" s="1506">
        <v>270465</v>
      </c>
      <c r="AT327" s="322">
        <v>0</v>
      </c>
      <c r="AU327" s="321">
        <v>3642908051.3200002</v>
      </c>
      <c r="AV327" s="321">
        <v>297813483.68000001</v>
      </c>
      <c r="AW327" s="321">
        <v>1548124581.6099999</v>
      </c>
      <c r="AX327" s="321">
        <v>2094783469.71</v>
      </c>
      <c r="AY327" s="321">
        <v>1210506700.6099999</v>
      </c>
      <c r="AZ327" s="321">
        <v>337617881</v>
      </c>
      <c r="BA327" s="321">
        <v>1210506700.6099999</v>
      </c>
      <c r="BB327" s="322">
        <v>0</v>
      </c>
      <c r="BC327" s="322">
        <v>0</v>
      </c>
      <c r="BE327" s="1486">
        <f t="shared" si="23"/>
        <v>0.92436321903723739</v>
      </c>
    </row>
    <row r="328" spans="1:57" ht="16.5" customHeight="1" x14ac:dyDescent="0.25">
      <c r="A328" s="1463" t="str">
        <f t="shared" si="32"/>
        <v>C-2599-1000-2-0-3-1310</v>
      </c>
      <c r="B328" s="1608" t="s">
        <v>120</v>
      </c>
      <c r="C328" s="1583"/>
      <c r="D328" s="1608" t="s">
        <v>370</v>
      </c>
      <c r="E328" s="1583"/>
      <c r="F328" s="1608" t="s">
        <v>357</v>
      </c>
      <c r="G328" s="1583"/>
      <c r="H328" s="1608" t="s">
        <v>315</v>
      </c>
      <c r="I328" s="1583"/>
      <c r="J328" s="1608" t="s">
        <v>313</v>
      </c>
      <c r="K328" s="1583"/>
      <c r="L328" s="1583"/>
      <c r="M328" s="1608" t="s">
        <v>322</v>
      </c>
      <c r="N328" s="1583"/>
      <c r="O328" s="1583"/>
      <c r="P328" s="1608" t="s">
        <v>336</v>
      </c>
      <c r="Q328" s="1583"/>
      <c r="R328" s="1608" t="s">
        <v>269</v>
      </c>
      <c r="S328" s="1583"/>
      <c r="T328" s="1609" t="s">
        <v>759</v>
      </c>
      <c r="U328" s="1583"/>
      <c r="V328" s="1583"/>
      <c r="W328" s="1583"/>
      <c r="X328" s="1583"/>
      <c r="Y328" s="1583"/>
      <c r="Z328" s="1583"/>
      <c r="AA328" s="1583"/>
      <c r="AB328" s="1608" t="s">
        <v>306</v>
      </c>
      <c r="AC328" s="1583"/>
      <c r="AD328" s="1583"/>
      <c r="AE328" s="1583"/>
      <c r="AF328" s="1583"/>
      <c r="AG328" s="1608" t="s">
        <v>307</v>
      </c>
      <c r="AH328" s="1583"/>
      <c r="AI328" s="1583"/>
      <c r="AJ328" s="320" t="s">
        <v>86</v>
      </c>
      <c r="AK328" s="1610" t="s">
        <v>308</v>
      </c>
      <c r="AL328" s="1583"/>
      <c r="AM328" s="1583"/>
      <c r="AN328" s="1583"/>
      <c r="AO328" s="1583"/>
      <c r="AP328" s="1583"/>
      <c r="AQ328" s="321">
        <v>2878508000</v>
      </c>
      <c r="AR328" s="321">
        <v>2878463000</v>
      </c>
      <c r="AS328" s="1506">
        <v>45000</v>
      </c>
      <c r="AT328" s="322">
        <v>0</v>
      </c>
      <c r="AU328" s="321">
        <v>2811525000</v>
      </c>
      <c r="AV328" s="321">
        <v>66938000</v>
      </c>
      <c r="AW328" s="321">
        <v>1017722500</v>
      </c>
      <c r="AX328" s="321">
        <v>1793802500</v>
      </c>
      <c r="AY328" s="321">
        <v>604485000</v>
      </c>
      <c r="AZ328" s="321">
        <v>413237500</v>
      </c>
      <c r="BA328" s="321">
        <v>604485000</v>
      </c>
      <c r="BB328" s="322">
        <v>0</v>
      </c>
      <c r="BC328" s="322">
        <v>0</v>
      </c>
      <c r="BE328" s="1486">
        <f t="shared" si="23"/>
        <v>0.97672995871472301</v>
      </c>
    </row>
    <row r="329" spans="1:57" ht="15" customHeight="1" x14ac:dyDescent="0.25">
      <c r="A329" s="1463" t="str">
        <f t="shared" si="32"/>
        <v>C-2599-1000-2-0-3-1510</v>
      </c>
      <c r="B329" s="1608" t="s">
        <v>120</v>
      </c>
      <c r="C329" s="1583"/>
      <c r="D329" s="1608" t="s">
        <v>370</v>
      </c>
      <c r="E329" s="1583"/>
      <c r="F329" s="1608" t="s">
        <v>357</v>
      </c>
      <c r="G329" s="1583"/>
      <c r="H329" s="1608" t="s">
        <v>315</v>
      </c>
      <c r="I329" s="1583"/>
      <c r="J329" s="1608" t="s">
        <v>313</v>
      </c>
      <c r="K329" s="1583"/>
      <c r="L329" s="1583"/>
      <c r="M329" s="1608" t="s">
        <v>322</v>
      </c>
      <c r="N329" s="1583"/>
      <c r="O329" s="1583"/>
      <c r="P329" s="1608" t="s">
        <v>319</v>
      </c>
      <c r="Q329" s="1583"/>
      <c r="R329" s="1608" t="s">
        <v>269</v>
      </c>
      <c r="S329" s="1583"/>
      <c r="T329" s="1609" t="s">
        <v>66</v>
      </c>
      <c r="U329" s="1583"/>
      <c r="V329" s="1583"/>
      <c r="W329" s="1583"/>
      <c r="X329" s="1583"/>
      <c r="Y329" s="1583"/>
      <c r="Z329" s="1583"/>
      <c r="AA329" s="1583"/>
      <c r="AB329" s="1608" t="s">
        <v>306</v>
      </c>
      <c r="AC329" s="1583"/>
      <c r="AD329" s="1583"/>
      <c r="AE329" s="1583"/>
      <c r="AF329" s="1583"/>
      <c r="AG329" s="1608" t="s">
        <v>307</v>
      </c>
      <c r="AH329" s="1583"/>
      <c r="AI329" s="1583"/>
      <c r="AJ329" s="320" t="s">
        <v>86</v>
      </c>
      <c r="AK329" s="1610" t="s">
        <v>308</v>
      </c>
      <c r="AL329" s="1583"/>
      <c r="AM329" s="1583"/>
      <c r="AN329" s="1583"/>
      <c r="AO329" s="1583"/>
      <c r="AP329" s="1583"/>
      <c r="AQ329" s="321">
        <v>27000000</v>
      </c>
      <c r="AR329" s="321">
        <v>9000000</v>
      </c>
      <c r="AS329" s="1506">
        <v>18000000</v>
      </c>
      <c r="AT329" s="322">
        <v>0</v>
      </c>
      <c r="AU329" s="321">
        <v>7858300</v>
      </c>
      <c r="AV329" s="321">
        <v>1141700</v>
      </c>
      <c r="AW329" s="321">
        <v>7858300</v>
      </c>
      <c r="AX329" s="322">
        <v>0</v>
      </c>
      <c r="AY329" s="321">
        <v>7858300</v>
      </c>
      <c r="AZ329" s="322">
        <v>0</v>
      </c>
      <c r="BA329" s="321">
        <v>7858300</v>
      </c>
      <c r="BB329" s="322">
        <v>0</v>
      </c>
      <c r="BC329" s="322">
        <v>0</v>
      </c>
      <c r="BE329" s="1486">
        <f t="shared" si="23"/>
        <v>0.29104814814814817</v>
      </c>
    </row>
    <row r="330" spans="1:57" x14ac:dyDescent="0.25">
      <c r="B330" s="1603" t="s">
        <v>120</v>
      </c>
      <c r="C330" s="1583"/>
      <c r="D330" s="1603" t="s">
        <v>370</v>
      </c>
      <c r="E330" s="1583"/>
      <c r="F330" s="1603" t="s">
        <v>357</v>
      </c>
      <c r="G330" s="1583"/>
      <c r="H330" s="1603" t="s">
        <v>322</v>
      </c>
      <c r="I330" s="1583"/>
      <c r="J330" s="1603" t="s">
        <v>313</v>
      </c>
      <c r="K330" s="1583"/>
      <c r="L330" s="1583"/>
      <c r="M330" s="1603" t="s">
        <v>269</v>
      </c>
      <c r="N330" s="1583"/>
      <c r="O330" s="1583"/>
      <c r="P330" s="1603" t="s">
        <v>269</v>
      </c>
      <c r="Q330" s="1583"/>
      <c r="R330" s="1603" t="s">
        <v>269</v>
      </c>
      <c r="S330" s="1583"/>
      <c r="T330" s="1605" t="s">
        <v>760</v>
      </c>
      <c r="U330" s="1583"/>
      <c r="V330" s="1583"/>
      <c r="W330" s="1583"/>
      <c r="X330" s="1583"/>
      <c r="Y330" s="1583"/>
      <c r="Z330" s="1583"/>
      <c r="AA330" s="1583"/>
      <c r="AB330" s="1603" t="s">
        <v>306</v>
      </c>
      <c r="AC330" s="1583"/>
      <c r="AD330" s="1583"/>
      <c r="AE330" s="1583"/>
      <c r="AF330" s="1583"/>
      <c r="AG330" s="1603" t="s">
        <v>307</v>
      </c>
      <c r="AH330" s="1583"/>
      <c r="AI330" s="1583"/>
      <c r="AJ330" s="317" t="s">
        <v>86</v>
      </c>
      <c r="AK330" s="1604" t="s">
        <v>308</v>
      </c>
      <c r="AL330" s="1583"/>
      <c r="AM330" s="1583"/>
      <c r="AN330" s="1583"/>
      <c r="AO330" s="1583"/>
      <c r="AP330" s="1583"/>
      <c r="AQ330" s="319">
        <v>0</v>
      </c>
      <c r="AR330" s="319">
        <v>0</v>
      </c>
      <c r="AS330" s="1505">
        <v>0</v>
      </c>
      <c r="AT330" s="319">
        <v>0</v>
      </c>
      <c r="AU330" s="319">
        <v>0</v>
      </c>
      <c r="AV330" s="319">
        <v>0</v>
      </c>
      <c r="AW330" s="319">
        <v>0</v>
      </c>
      <c r="AX330" s="319">
        <v>0</v>
      </c>
      <c r="AY330" s="319">
        <v>0</v>
      </c>
      <c r="AZ330" s="319">
        <v>0</v>
      </c>
      <c r="BA330" s="319">
        <v>0</v>
      </c>
      <c r="BB330" s="319">
        <v>0</v>
      </c>
      <c r="BC330" s="319">
        <v>0</v>
      </c>
      <c r="BE330" s="1485" t="e">
        <f t="shared" si="23"/>
        <v>#DIV/0!</v>
      </c>
    </row>
    <row r="331" spans="1:57" x14ac:dyDescent="0.25">
      <c r="B331" s="1603" t="s">
        <v>120</v>
      </c>
      <c r="C331" s="1583"/>
      <c r="D331" s="1603" t="s">
        <v>370</v>
      </c>
      <c r="E331" s="1583"/>
      <c r="F331" s="1603" t="s">
        <v>357</v>
      </c>
      <c r="G331" s="1583"/>
      <c r="H331" s="1603" t="s">
        <v>322</v>
      </c>
      <c r="I331" s="1583"/>
      <c r="J331" s="1603" t="s">
        <v>269</v>
      </c>
      <c r="K331" s="1583"/>
      <c r="L331" s="1583"/>
      <c r="M331" s="1603" t="s">
        <v>269</v>
      </c>
      <c r="N331" s="1583"/>
      <c r="O331" s="1583"/>
      <c r="P331" s="1603" t="s">
        <v>269</v>
      </c>
      <c r="Q331" s="1583"/>
      <c r="R331" s="1603" t="s">
        <v>269</v>
      </c>
      <c r="S331" s="1583"/>
      <c r="T331" s="1605" t="s">
        <v>760</v>
      </c>
      <c r="U331" s="1583"/>
      <c r="V331" s="1583"/>
      <c r="W331" s="1583"/>
      <c r="X331" s="1583"/>
      <c r="Y331" s="1583"/>
      <c r="Z331" s="1583"/>
      <c r="AA331" s="1583"/>
      <c r="AB331" s="1603" t="s">
        <v>306</v>
      </c>
      <c r="AC331" s="1583"/>
      <c r="AD331" s="1583"/>
      <c r="AE331" s="1583"/>
      <c r="AF331" s="1583"/>
      <c r="AG331" s="1603" t="s">
        <v>307</v>
      </c>
      <c r="AH331" s="1583"/>
      <c r="AI331" s="1583"/>
      <c r="AJ331" s="317" t="s">
        <v>86</v>
      </c>
      <c r="AK331" s="1604" t="s">
        <v>308</v>
      </c>
      <c r="AL331" s="1583"/>
      <c r="AM331" s="1583"/>
      <c r="AN331" s="1583"/>
      <c r="AO331" s="1583"/>
      <c r="AP331" s="1583"/>
      <c r="AQ331" s="319">
        <v>0</v>
      </c>
      <c r="AR331" s="319">
        <v>0</v>
      </c>
      <c r="AS331" s="1505">
        <v>0</v>
      </c>
      <c r="AT331" s="319">
        <v>0</v>
      </c>
      <c r="AU331" s="319">
        <v>0</v>
      </c>
      <c r="AV331" s="319">
        <v>0</v>
      </c>
      <c r="AW331" s="319">
        <v>0</v>
      </c>
      <c r="AX331" s="319">
        <v>0</v>
      </c>
      <c r="AY331" s="319">
        <v>0</v>
      </c>
      <c r="AZ331" s="319">
        <v>0</v>
      </c>
      <c r="BA331" s="319">
        <v>0</v>
      </c>
      <c r="BB331" s="319">
        <v>0</v>
      </c>
      <c r="BC331" s="319">
        <v>0</v>
      </c>
      <c r="BE331" s="1485" t="e">
        <f t="shared" si="23"/>
        <v>#DIV/0!</v>
      </c>
    </row>
    <row r="332" spans="1:57" x14ac:dyDescent="0.25">
      <c r="B332" s="1603" t="s">
        <v>120</v>
      </c>
      <c r="C332" s="1583"/>
      <c r="D332" s="1603" t="s">
        <v>370</v>
      </c>
      <c r="E332" s="1583"/>
      <c r="F332" s="1603" t="s">
        <v>357</v>
      </c>
      <c r="G332" s="1583"/>
      <c r="H332" s="1603" t="s">
        <v>322</v>
      </c>
      <c r="I332" s="1583"/>
      <c r="J332" s="1603" t="s">
        <v>313</v>
      </c>
      <c r="K332" s="1583"/>
      <c r="L332" s="1583"/>
      <c r="M332" s="1603" t="s">
        <v>322</v>
      </c>
      <c r="N332" s="1583"/>
      <c r="O332" s="1583"/>
      <c r="P332" s="1603" t="s">
        <v>269</v>
      </c>
      <c r="Q332" s="1583"/>
      <c r="R332" s="1603" t="s">
        <v>269</v>
      </c>
      <c r="S332" s="1583"/>
      <c r="T332" s="1605" t="s">
        <v>756</v>
      </c>
      <c r="U332" s="1583"/>
      <c r="V332" s="1583"/>
      <c r="W332" s="1583"/>
      <c r="X332" s="1583"/>
      <c r="Y332" s="1583"/>
      <c r="Z332" s="1583"/>
      <c r="AA332" s="1583"/>
      <c r="AB332" s="1603" t="s">
        <v>306</v>
      </c>
      <c r="AC332" s="1583"/>
      <c r="AD332" s="1583"/>
      <c r="AE332" s="1583"/>
      <c r="AF332" s="1583"/>
      <c r="AG332" s="1603" t="s">
        <v>307</v>
      </c>
      <c r="AH332" s="1583"/>
      <c r="AI332" s="1583"/>
      <c r="AJ332" s="317" t="s">
        <v>86</v>
      </c>
      <c r="AK332" s="1604" t="s">
        <v>308</v>
      </c>
      <c r="AL332" s="1583"/>
      <c r="AM332" s="1583"/>
      <c r="AN332" s="1583"/>
      <c r="AO332" s="1583"/>
      <c r="AP332" s="1583"/>
      <c r="AQ332" s="319">
        <v>0</v>
      </c>
      <c r="AR332" s="319">
        <v>0</v>
      </c>
      <c r="AS332" s="1505">
        <v>0</v>
      </c>
      <c r="AT332" s="319">
        <v>0</v>
      </c>
      <c r="AU332" s="319">
        <v>0</v>
      </c>
      <c r="AV332" s="319">
        <v>0</v>
      </c>
      <c r="AW332" s="319">
        <v>0</v>
      </c>
      <c r="AX332" s="319">
        <v>0</v>
      </c>
      <c r="AY332" s="319">
        <v>0</v>
      </c>
      <c r="AZ332" s="319">
        <v>0</v>
      </c>
      <c r="BA332" s="319">
        <v>0</v>
      </c>
      <c r="BB332" s="319">
        <v>0</v>
      </c>
      <c r="BC332" s="319">
        <v>0</v>
      </c>
      <c r="BE332" s="1485" t="e">
        <f t="shared" si="23"/>
        <v>#DIV/0!</v>
      </c>
    </row>
    <row r="333" spans="1:57" ht="15" customHeight="1" x14ac:dyDescent="0.25">
      <c r="A333" s="1463" t="str">
        <f t="shared" ref="A333" si="33">+B333&amp;"-"&amp;D333&amp;"-"&amp;F333&amp;"-"&amp;H333&amp;"-"&amp;J333&amp;"-"&amp;M333&amp;"-"&amp;P333&amp;AJ333</f>
        <v>C-2599-1000-3-0-3-1110</v>
      </c>
      <c r="B333" s="1608" t="s">
        <v>120</v>
      </c>
      <c r="C333" s="1583"/>
      <c r="D333" s="1608" t="s">
        <v>370</v>
      </c>
      <c r="E333" s="1583"/>
      <c r="F333" s="1608" t="s">
        <v>357</v>
      </c>
      <c r="G333" s="1583"/>
      <c r="H333" s="1608" t="s">
        <v>322</v>
      </c>
      <c r="I333" s="1583"/>
      <c r="J333" s="1608" t="s">
        <v>313</v>
      </c>
      <c r="K333" s="1583"/>
      <c r="L333" s="1583"/>
      <c r="M333" s="1608" t="s">
        <v>322</v>
      </c>
      <c r="N333" s="1583"/>
      <c r="O333" s="1583"/>
      <c r="P333" s="1608" t="s">
        <v>101</v>
      </c>
      <c r="Q333" s="1583"/>
      <c r="R333" s="1608" t="s">
        <v>269</v>
      </c>
      <c r="S333" s="1583"/>
      <c r="T333" s="1609" t="s">
        <v>761</v>
      </c>
      <c r="U333" s="1583"/>
      <c r="V333" s="1583"/>
      <c r="W333" s="1583"/>
      <c r="X333" s="1583"/>
      <c r="Y333" s="1583"/>
      <c r="Z333" s="1583"/>
      <c r="AA333" s="1583"/>
      <c r="AB333" s="1608" t="s">
        <v>306</v>
      </c>
      <c r="AC333" s="1583"/>
      <c r="AD333" s="1583"/>
      <c r="AE333" s="1583"/>
      <c r="AF333" s="1583"/>
      <c r="AG333" s="1608" t="s">
        <v>307</v>
      </c>
      <c r="AH333" s="1583"/>
      <c r="AI333" s="1583"/>
      <c r="AJ333" s="320" t="s">
        <v>86</v>
      </c>
      <c r="AK333" s="1610" t="s">
        <v>308</v>
      </c>
      <c r="AL333" s="1583"/>
      <c r="AM333" s="1583"/>
      <c r="AN333" s="1583"/>
      <c r="AO333" s="1583"/>
      <c r="AP333" s="1583"/>
      <c r="AQ333" s="322">
        <v>0</v>
      </c>
      <c r="AR333" s="322">
        <v>0</v>
      </c>
      <c r="AS333" s="1506">
        <v>0</v>
      </c>
      <c r="AT333" s="322">
        <v>0</v>
      </c>
      <c r="AU333" s="322">
        <v>0</v>
      </c>
      <c r="AV333" s="322">
        <v>0</v>
      </c>
      <c r="AW333" s="322">
        <v>0</v>
      </c>
      <c r="AX333" s="322">
        <v>0</v>
      </c>
      <c r="AY333" s="322">
        <v>0</v>
      </c>
      <c r="AZ333" s="322">
        <v>0</v>
      </c>
      <c r="BA333" s="322">
        <v>0</v>
      </c>
      <c r="BB333" s="322">
        <v>0</v>
      </c>
      <c r="BC333" s="322">
        <v>0</v>
      </c>
      <c r="BE333" s="1486" t="e">
        <f t="shared" si="23"/>
        <v>#DIV/0!</v>
      </c>
    </row>
    <row r="334" spans="1:57" ht="15" customHeight="1" x14ac:dyDescent="0.25">
      <c r="B334" s="1603" t="s">
        <v>120</v>
      </c>
      <c r="C334" s="1583"/>
      <c r="D334" s="1603" t="s">
        <v>370</v>
      </c>
      <c r="E334" s="1583"/>
      <c r="F334" s="1603" t="s">
        <v>357</v>
      </c>
      <c r="G334" s="1583"/>
      <c r="H334" s="1603" t="s">
        <v>316</v>
      </c>
      <c r="I334" s="1583"/>
      <c r="J334" s="1603" t="s">
        <v>313</v>
      </c>
      <c r="K334" s="1583"/>
      <c r="L334" s="1583"/>
      <c r="M334" s="1603"/>
      <c r="N334" s="1583"/>
      <c r="O334" s="1583"/>
      <c r="P334" s="1603"/>
      <c r="Q334" s="1583"/>
      <c r="R334" s="1603"/>
      <c r="S334" s="1583"/>
      <c r="T334" s="1605" t="s">
        <v>682</v>
      </c>
      <c r="U334" s="1583"/>
      <c r="V334" s="1583"/>
      <c r="W334" s="1583"/>
      <c r="X334" s="1583"/>
      <c r="Y334" s="1583"/>
      <c r="Z334" s="1583"/>
      <c r="AA334" s="1583"/>
      <c r="AB334" s="1603" t="s">
        <v>306</v>
      </c>
      <c r="AC334" s="1583"/>
      <c r="AD334" s="1583"/>
      <c r="AE334" s="1583"/>
      <c r="AF334" s="1583"/>
      <c r="AG334" s="1603" t="s">
        <v>307</v>
      </c>
      <c r="AH334" s="1583"/>
      <c r="AI334" s="1583"/>
      <c r="AJ334" s="317" t="s">
        <v>86</v>
      </c>
      <c r="AK334" s="1604" t="s">
        <v>308</v>
      </c>
      <c r="AL334" s="1583"/>
      <c r="AM334" s="1583"/>
      <c r="AN334" s="1583"/>
      <c r="AO334" s="1583"/>
      <c r="AP334" s="1583"/>
      <c r="AQ334" s="318">
        <v>850000000</v>
      </c>
      <c r="AR334" s="318">
        <v>850000000</v>
      </c>
      <c r="AS334" s="1505">
        <v>0</v>
      </c>
      <c r="AT334" s="319">
        <v>0</v>
      </c>
      <c r="AU334" s="318">
        <v>737135976</v>
      </c>
      <c r="AV334" s="318">
        <v>112864024</v>
      </c>
      <c r="AW334" s="318">
        <v>153477962</v>
      </c>
      <c r="AX334" s="318">
        <v>583658014</v>
      </c>
      <c r="AY334" s="318">
        <v>79357341</v>
      </c>
      <c r="AZ334" s="318">
        <v>74120621</v>
      </c>
      <c r="BA334" s="318">
        <v>79357341</v>
      </c>
      <c r="BB334" s="319">
        <v>0</v>
      </c>
      <c r="BC334" s="319">
        <v>0</v>
      </c>
      <c r="BE334" s="1485">
        <f t="shared" si="23"/>
        <v>0.86721879529411761</v>
      </c>
    </row>
    <row r="335" spans="1:57" ht="15" customHeight="1" x14ac:dyDescent="0.25">
      <c r="B335" s="1603" t="s">
        <v>120</v>
      </c>
      <c r="C335" s="1583"/>
      <c r="D335" s="1603" t="s">
        <v>370</v>
      </c>
      <c r="E335" s="1583"/>
      <c r="F335" s="1603" t="s">
        <v>357</v>
      </c>
      <c r="G335" s="1583"/>
      <c r="H335" s="1603" t="s">
        <v>316</v>
      </c>
      <c r="I335" s="1583"/>
      <c r="J335" s="1603" t="s">
        <v>269</v>
      </c>
      <c r="K335" s="1583"/>
      <c r="L335" s="1583"/>
      <c r="M335" s="1603" t="s">
        <v>269</v>
      </c>
      <c r="N335" s="1583"/>
      <c r="O335" s="1583"/>
      <c r="P335" s="1603" t="s">
        <v>269</v>
      </c>
      <c r="Q335" s="1583"/>
      <c r="R335" s="1603" t="s">
        <v>269</v>
      </c>
      <c r="S335" s="1583"/>
      <c r="T335" s="1605" t="s">
        <v>682</v>
      </c>
      <c r="U335" s="1583"/>
      <c r="V335" s="1583"/>
      <c r="W335" s="1583"/>
      <c r="X335" s="1583"/>
      <c r="Y335" s="1583"/>
      <c r="Z335" s="1583"/>
      <c r="AA335" s="1583"/>
      <c r="AB335" s="1603" t="s">
        <v>306</v>
      </c>
      <c r="AC335" s="1583"/>
      <c r="AD335" s="1583"/>
      <c r="AE335" s="1583"/>
      <c r="AF335" s="1583"/>
      <c r="AG335" s="1603" t="s">
        <v>307</v>
      </c>
      <c r="AH335" s="1583"/>
      <c r="AI335" s="1583"/>
      <c r="AJ335" s="317" t="s">
        <v>86</v>
      </c>
      <c r="AK335" s="1604" t="s">
        <v>308</v>
      </c>
      <c r="AL335" s="1583"/>
      <c r="AM335" s="1583"/>
      <c r="AN335" s="1583"/>
      <c r="AO335" s="1583"/>
      <c r="AP335" s="1583"/>
      <c r="AQ335" s="318">
        <v>850000000</v>
      </c>
      <c r="AR335" s="318">
        <v>850000000</v>
      </c>
      <c r="AS335" s="1505">
        <v>0</v>
      </c>
      <c r="AT335" s="319">
        <v>0</v>
      </c>
      <c r="AU335" s="318">
        <v>737135976</v>
      </c>
      <c r="AV335" s="318">
        <v>112864024</v>
      </c>
      <c r="AW335" s="318">
        <v>153477962</v>
      </c>
      <c r="AX335" s="318">
        <v>583658014</v>
      </c>
      <c r="AY335" s="318">
        <v>79357341</v>
      </c>
      <c r="AZ335" s="318">
        <v>74120621</v>
      </c>
      <c r="BA335" s="318">
        <v>79357341</v>
      </c>
      <c r="BB335" s="319">
        <v>0</v>
      </c>
      <c r="BC335" s="319">
        <v>0</v>
      </c>
      <c r="BE335" s="1485">
        <f t="shared" si="23"/>
        <v>0.86721879529411761</v>
      </c>
    </row>
    <row r="336" spans="1:57" ht="15" customHeight="1" x14ac:dyDescent="0.25">
      <c r="B336" s="1603" t="s">
        <v>120</v>
      </c>
      <c r="C336" s="1583"/>
      <c r="D336" s="1603" t="s">
        <v>370</v>
      </c>
      <c r="E336" s="1583"/>
      <c r="F336" s="1603" t="s">
        <v>357</v>
      </c>
      <c r="G336" s="1583"/>
      <c r="H336" s="1603" t="s">
        <v>316</v>
      </c>
      <c r="I336" s="1583"/>
      <c r="J336" s="1603" t="s">
        <v>313</v>
      </c>
      <c r="K336" s="1583"/>
      <c r="L336" s="1583"/>
      <c r="M336" s="1603" t="s">
        <v>315</v>
      </c>
      <c r="N336" s="1583"/>
      <c r="O336" s="1583"/>
      <c r="P336" s="1603"/>
      <c r="Q336" s="1583"/>
      <c r="R336" s="1603"/>
      <c r="S336" s="1583"/>
      <c r="T336" s="1605" t="s">
        <v>359</v>
      </c>
      <c r="U336" s="1583"/>
      <c r="V336" s="1583"/>
      <c r="W336" s="1583"/>
      <c r="X336" s="1583"/>
      <c r="Y336" s="1583"/>
      <c r="Z336" s="1583"/>
      <c r="AA336" s="1583"/>
      <c r="AB336" s="1603" t="s">
        <v>306</v>
      </c>
      <c r="AC336" s="1583"/>
      <c r="AD336" s="1583"/>
      <c r="AE336" s="1583"/>
      <c r="AF336" s="1583"/>
      <c r="AG336" s="1603" t="s">
        <v>307</v>
      </c>
      <c r="AH336" s="1583"/>
      <c r="AI336" s="1583"/>
      <c r="AJ336" s="317" t="s">
        <v>86</v>
      </c>
      <c r="AK336" s="1604" t="s">
        <v>308</v>
      </c>
      <c r="AL336" s="1583"/>
      <c r="AM336" s="1583"/>
      <c r="AN336" s="1583"/>
      <c r="AO336" s="1583"/>
      <c r="AP336" s="1583"/>
      <c r="AQ336" s="318">
        <v>350000000</v>
      </c>
      <c r="AR336" s="318">
        <v>350000000</v>
      </c>
      <c r="AS336" s="1505">
        <v>0</v>
      </c>
      <c r="AT336" s="319">
        <v>0</v>
      </c>
      <c r="AU336" s="318">
        <v>249711976</v>
      </c>
      <c r="AV336" s="318">
        <v>100288024</v>
      </c>
      <c r="AW336" s="318">
        <v>153477962</v>
      </c>
      <c r="AX336" s="318">
        <v>96234014</v>
      </c>
      <c r="AY336" s="318">
        <v>79357341</v>
      </c>
      <c r="AZ336" s="318">
        <v>74120621</v>
      </c>
      <c r="BA336" s="318">
        <v>79357341</v>
      </c>
      <c r="BB336" s="319">
        <v>0</v>
      </c>
      <c r="BC336" s="319">
        <v>0</v>
      </c>
      <c r="BE336" s="1485">
        <f t="shared" si="23"/>
        <v>0.71346278857142853</v>
      </c>
    </row>
    <row r="337" spans="1:57" x14ac:dyDescent="0.25">
      <c r="A337" s="1463" t="str">
        <f t="shared" ref="A337:A342" si="34">+B337&amp;"-"&amp;D337&amp;"-"&amp;F337&amp;"-"&amp;H337&amp;"-"&amp;J337&amp;"-"&amp;M337&amp;"-"&amp;P337&amp;AJ337</f>
        <v>C-2599-1000-4-0-2-110</v>
      </c>
      <c r="B337" s="1608" t="s">
        <v>120</v>
      </c>
      <c r="C337" s="1583"/>
      <c r="D337" s="1608" t="s">
        <v>370</v>
      </c>
      <c r="E337" s="1583"/>
      <c r="F337" s="1608" t="s">
        <v>357</v>
      </c>
      <c r="G337" s="1583"/>
      <c r="H337" s="1608" t="s">
        <v>316</v>
      </c>
      <c r="I337" s="1583"/>
      <c r="J337" s="1608" t="s">
        <v>313</v>
      </c>
      <c r="K337" s="1583"/>
      <c r="L337" s="1583"/>
      <c r="M337" s="1608" t="s">
        <v>315</v>
      </c>
      <c r="N337" s="1583"/>
      <c r="O337" s="1583"/>
      <c r="P337" s="1608" t="s">
        <v>312</v>
      </c>
      <c r="Q337" s="1583"/>
      <c r="R337" s="1608"/>
      <c r="S337" s="1583"/>
      <c r="T337" s="1609" t="s">
        <v>365</v>
      </c>
      <c r="U337" s="1583"/>
      <c r="V337" s="1583"/>
      <c r="W337" s="1583"/>
      <c r="X337" s="1583"/>
      <c r="Y337" s="1583"/>
      <c r="Z337" s="1583"/>
      <c r="AA337" s="1583"/>
      <c r="AB337" s="1608" t="s">
        <v>306</v>
      </c>
      <c r="AC337" s="1583"/>
      <c r="AD337" s="1583"/>
      <c r="AE337" s="1583"/>
      <c r="AF337" s="1583"/>
      <c r="AG337" s="1608" t="s">
        <v>307</v>
      </c>
      <c r="AH337" s="1583"/>
      <c r="AI337" s="1583"/>
      <c r="AJ337" s="320" t="s">
        <v>86</v>
      </c>
      <c r="AK337" s="1610" t="s">
        <v>308</v>
      </c>
      <c r="AL337" s="1583"/>
      <c r="AM337" s="1583"/>
      <c r="AN337" s="1583"/>
      <c r="AO337" s="1583"/>
      <c r="AP337" s="1583"/>
      <c r="AQ337" s="321">
        <v>120000000</v>
      </c>
      <c r="AR337" s="321">
        <v>120000000</v>
      </c>
      <c r="AS337" s="1506">
        <v>0</v>
      </c>
      <c r="AT337" s="322">
        <v>0</v>
      </c>
      <c r="AU337" s="321">
        <v>87380000</v>
      </c>
      <c r="AV337" s="321">
        <v>32620000</v>
      </c>
      <c r="AW337" s="321">
        <v>79380000</v>
      </c>
      <c r="AX337" s="321">
        <v>8000000</v>
      </c>
      <c r="AY337" s="321">
        <v>57680000</v>
      </c>
      <c r="AZ337" s="321">
        <v>21700000</v>
      </c>
      <c r="BA337" s="321">
        <v>57680000</v>
      </c>
      <c r="BB337" s="322">
        <v>0</v>
      </c>
      <c r="BC337" s="322">
        <v>0</v>
      </c>
      <c r="BE337" s="1486">
        <f t="shared" si="23"/>
        <v>0.72816666666666663</v>
      </c>
    </row>
    <row r="338" spans="1:57" ht="15" customHeight="1" x14ac:dyDescent="0.25">
      <c r="A338" s="1463" t="str">
        <f t="shared" si="34"/>
        <v>C-2599-1000-4-0-2-310</v>
      </c>
      <c r="B338" s="1608" t="s">
        <v>120</v>
      </c>
      <c r="C338" s="1583"/>
      <c r="D338" s="1608" t="s">
        <v>370</v>
      </c>
      <c r="E338" s="1583"/>
      <c r="F338" s="1608" t="s">
        <v>357</v>
      </c>
      <c r="G338" s="1583"/>
      <c r="H338" s="1608" t="s">
        <v>316</v>
      </c>
      <c r="I338" s="1583"/>
      <c r="J338" s="1608" t="s">
        <v>313</v>
      </c>
      <c r="K338" s="1583"/>
      <c r="L338" s="1583"/>
      <c r="M338" s="1608" t="s">
        <v>315</v>
      </c>
      <c r="N338" s="1583"/>
      <c r="O338" s="1583"/>
      <c r="P338" s="1608" t="s">
        <v>322</v>
      </c>
      <c r="Q338" s="1583"/>
      <c r="R338" s="1608"/>
      <c r="S338" s="1583"/>
      <c r="T338" s="1609" t="s">
        <v>361</v>
      </c>
      <c r="U338" s="1583"/>
      <c r="V338" s="1583"/>
      <c r="W338" s="1583"/>
      <c r="X338" s="1583"/>
      <c r="Y338" s="1583"/>
      <c r="Z338" s="1583"/>
      <c r="AA338" s="1583"/>
      <c r="AB338" s="1608" t="s">
        <v>306</v>
      </c>
      <c r="AC338" s="1583"/>
      <c r="AD338" s="1583"/>
      <c r="AE338" s="1583"/>
      <c r="AF338" s="1583"/>
      <c r="AG338" s="1608" t="s">
        <v>307</v>
      </c>
      <c r="AH338" s="1583"/>
      <c r="AI338" s="1583"/>
      <c r="AJ338" s="320" t="s">
        <v>86</v>
      </c>
      <c r="AK338" s="1610" t="s">
        <v>308</v>
      </c>
      <c r="AL338" s="1583"/>
      <c r="AM338" s="1583"/>
      <c r="AN338" s="1583"/>
      <c r="AO338" s="1583"/>
      <c r="AP338" s="1583"/>
      <c r="AQ338" s="321">
        <v>45000000</v>
      </c>
      <c r="AR338" s="321">
        <v>45000000</v>
      </c>
      <c r="AS338" s="1506">
        <v>0</v>
      </c>
      <c r="AT338" s="322">
        <v>0</v>
      </c>
      <c r="AU338" s="321">
        <v>35000000</v>
      </c>
      <c r="AV338" s="321">
        <v>10000000</v>
      </c>
      <c r="AW338" s="321">
        <v>32789657</v>
      </c>
      <c r="AX338" s="321">
        <v>2210343</v>
      </c>
      <c r="AY338" s="322">
        <v>0</v>
      </c>
      <c r="AZ338" s="321">
        <v>32789657</v>
      </c>
      <c r="BA338" s="322">
        <v>0</v>
      </c>
      <c r="BB338" s="322">
        <v>0</v>
      </c>
      <c r="BC338" s="322">
        <v>0</v>
      </c>
      <c r="BE338" s="1486">
        <f t="shared" si="23"/>
        <v>0.77777777777777779</v>
      </c>
    </row>
    <row r="339" spans="1:57" ht="15" customHeight="1" x14ac:dyDescent="0.25">
      <c r="A339" s="1463" t="str">
        <f t="shared" si="34"/>
        <v>C-2599-1000-4-0-2-410</v>
      </c>
      <c r="B339" s="1608" t="s">
        <v>120</v>
      </c>
      <c r="C339" s="1583"/>
      <c r="D339" s="1608" t="s">
        <v>370</v>
      </c>
      <c r="E339" s="1583"/>
      <c r="F339" s="1608" t="s">
        <v>357</v>
      </c>
      <c r="G339" s="1583"/>
      <c r="H339" s="1608" t="s">
        <v>316</v>
      </c>
      <c r="I339" s="1583"/>
      <c r="J339" s="1608" t="s">
        <v>313</v>
      </c>
      <c r="K339" s="1583"/>
      <c r="L339" s="1583"/>
      <c r="M339" s="1608" t="s">
        <v>315</v>
      </c>
      <c r="N339" s="1583"/>
      <c r="O339" s="1583"/>
      <c r="P339" s="1608" t="s">
        <v>316</v>
      </c>
      <c r="Q339" s="1583"/>
      <c r="R339" s="1608"/>
      <c r="S339" s="1583"/>
      <c r="T339" s="1609" t="s">
        <v>105</v>
      </c>
      <c r="U339" s="1583"/>
      <c r="V339" s="1583"/>
      <c r="W339" s="1583"/>
      <c r="X339" s="1583"/>
      <c r="Y339" s="1583"/>
      <c r="Z339" s="1583"/>
      <c r="AA339" s="1583"/>
      <c r="AB339" s="1608" t="s">
        <v>306</v>
      </c>
      <c r="AC339" s="1583"/>
      <c r="AD339" s="1583"/>
      <c r="AE339" s="1583"/>
      <c r="AF339" s="1583"/>
      <c r="AG339" s="1608" t="s">
        <v>307</v>
      </c>
      <c r="AH339" s="1583"/>
      <c r="AI339" s="1583"/>
      <c r="AJ339" s="320" t="s">
        <v>86</v>
      </c>
      <c r="AK339" s="1610" t="s">
        <v>308</v>
      </c>
      <c r="AL339" s="1583"/>
      <c r="AM339" s="1583"/>
      <c r="AN339" s="1583"/>
      <c r="AO339" s="1583"/>
      <c r="AP339" s="1583"/>
      <c r="AQ339" s="321">
        <v>55000000</v>
      </c>
      <c r="AR339" s="321">
        <v>55000000</v>
      </c>
      <c r="AS339" s="1506">
        <v>0</v>
      </c>
      <c r="AT339" s="322">
        <v>0</v>
      </c>
      <c r="AU339" s="321">
        <v>43486976</v>
      </c>
      <c r="AV339" s="321">
        <v>11513024</v>
      </c>
      <c r="AW339" s="321">
        <v>41308305</v>
      </c>
      <c r="AX339" s="321">
        <v>2178671</v>
      </c>
      <c r="AY339" s="321">
        <v>21677341</v>
      </c>
      <c r="AZ339" s="321">
        <v>19630964</v>
      </c>
      <c r="BA339" s="321">
        <v>21677341</v>
      </c>
      <c r="BB339" s="322">
        <v>0</v>
      </c>
      <c r="BC339" s="322">
        <v>0</v>
      </c>
      <c r="BE339" s="1486">
        <f t="shared" si="23"/>
        <v>0.79067229090909086</v>
      </c>
    </row>
    <row r="340" spans="1:57" x14ac:dyDescent="0.25">
      <c r="A340" s="1463" t="str">
        <f t="shared" si="34"/>
        <v>C-2599-1000-4-0-2-710</v>
      </c>
      <c r="B340" s="1608" t="s">
        <v>120</v>
      </c>
      <c r="C340" s="1583"/>
      <c r="D340" s="1608" t="s">
        <v>370</v>
      </c>
      <c r="E340" s="1583"/>
      <c r="F340" s="1608" t="s">
        <v>357</v>
      </c>
      <c r="G340" s="1583"/>
      <c r="H340" s="1608" t="s">
        <v>316</v>
      </c>
      <c r="I340" s="1583"/>
      <c r="J340" s="1608" t="s">
        <v>313</v>
      </c>
      <c r="K340" s="1583"/>
      <c r="L340" s="1583"/>
      <c r="M340" s="1608" t="s">
        <v>315</v>
      </c>
      <c r="N340" s="1583"/>
      <c r="O340" s="1583"/>
      <c r="P340" s="1608" t="s">
        <v>326</v>
      </c>
      <c r="Q340" s="1583"/>
      <c r="R340" s="1608"/>
      <c r="S340" s="1583"/>
      <c r="T340" s="1609" t="s">
        <v>368</v>
      </c>
      <c r="U340" s="1583"/>
      <c r="V340" s="1583"/>
      <c r="W340" s="1583"/>
      <c r="X340" s="1583"/>
      <c r="Y340" s="1583"/>
      <c r="Z340" s="1583"/>
      <c r="AA340" s="1583"/>
      <c r="AB340" s="1608" t="s">
        <v>306</v>
      </c>
      <c r="AC340" s="1583"/>
      <c r="AD340" s="1583"/>
      <c r="AE340" s="1583"/>
      <c r="AF340" s="1583"/>
      <c r="AG340" s="1608" t="s">
        <v>307</v>
      </c>
      <c r="AH340" s="1583"/>
      <c r="AI340" s="1583"/>
      <c r="AJ340" s="320" t="s">
        <v>86</v>
      </c>
      <c r="AK340" s="1610" t="s">
        <v>308</v>
      </c>
      <c r="AL340" s="1583"/>
      <c r="AM340" s="1583"/>
      <c r="AN340" s="1583"/>
      <c r="AO340" s="1583"/>
      <c r="AP340" s="1583"/>
      <c r="AQ340" s="321">
        <v>130000000</v>
      </c>
      <c r="AR340" s="321">
        <v>130000000</v>
      </c>
      <c r="AS340" s="1506">
        <v>0</v>
      </c>
      <c r="AT340" s="322">
        <v>0</v>
      </c>
      <c r="AU340" s="321">
        <v>83845000</v>
      </c>
      <c r="AV340" s="321">
        <v>46155000</v>
      </c>
      <c r="AW340" s="322">
        <v>0</v>
      </c>
      <c r="AX340" s="321">
        <v>83845000</v>
      </c>
      <c r="AY340" s="322">
        <v>0</v>
      </c>
      <c r="AZ340" s="322">
        <v>0</v>
      </c>
      <c r="BA340" s="322">
        <v>0</v>
      </c>
      <c r="BB340" s="322">
        <v>0</v>
      </c>
      <c r="BC340" s="322">
        <v>0</v>
      </c>
      <c r="BE340" s="1486">
        <f t="shared" si="23"/>
        <v>0.64496153846153847</v>
      </c>
    </row>
    <row r="341" spans="1:57" ht="15" customHeight="1" x14ac:dyDescent="0.25">
      <c r="B341" s="1603" t="s">
        <v>120</v>
      </c>
      <c r="C341" s="1583"/>
      <c r="D341" s="1603" t="s">
        <v>370</v>
      </c>
      <c r="E341" s="1583"/>
      <c r="F341" s="1603" t="s">
        <v>357</v>
      </c>
      <c r="G341" s="1583"/>
      <c r="H341" s="1603" t="s">
        <v>316</v>
      </c>
      <c r="I341" s="1583"/>
      <c r="J341" s="1603" t="s">
        <v>313</v>
      </c>
      <c r="K341" s="1583"/>
      <c r="L341" s="1583"/>
      <c r="M341" s="1603" t="s">
        <v>322</v>
      </c>
      <c r="N341" s="1583"/>
      <c r="O341" s="1583"/>
      <c r="P341" s="1603"/>
      <c r="Q341" s="1583"/>
      <c r="R341" s="1603"/>
      <c r="S341" s="1583"/>
      <c r="T341" s="1605" t="s">
        <v>456</v>
      </c>
      <c r="U341" s="1583"/>
      <c r="V341" s="1583"/>
      <c r="W341" s="1583"/>
      <c r="X341" s="1583"/>
      <c r="Y341" s="1583"/>
      <c r="Z341" s="1583"/>
      <c r="AA341" s="1583"/>
      <c r="AB341" s="1603" t="s">
        <v>306</v>
      </c>
      <c r="AC341" s="1583"/>
      <c r="AD341" s="1583"/>
      <c r="AE341" s="1583"/>
      <c r="AF341" s="1583"/>
      <c r="AG341" s="1603" t="s">
        <v>307</v>
      </c>
      <c r="AH341" s="1583"/>
      <c r="AI341" s="1583"/>
      <c r="AJ341" s="317" t="s">
        <v>86</v>
      </c>
      <c r="AK341" s="1604" t="s">
        <v>308</v>
      </c>
      <c r="AL341" s="1583"/>
      <c r="AM341" s="1583"/>
      <c r="AN341" s="1583"/>
      <c r="AO341" s="1583"/>
      <c r="AP341" s="1583"/>
      <c r="AQ341" s="318">
        <v>500000000</v>
      </c>
      <c r="AR341" s="318">
        <v>500000000</v>
      </c>
      <c r="AS341" s="1505">
        <v>0</v>
      </c>
      <c r="AT341" s="319">
        <v>0</v>
      </c>
      <c r="AU341" s="318">
        <v>487424000</v>
      </c>
      <c r="AV341" s="318">
        <v>12576000</v>
      </c>
      <c r="AW341" s="319">
        <v>0</v>
      </c>
      <c r="AX341" s="318">
        <v>487424000</v>
      </c>
      <c r="AY341" s="319">
        <v>0</v>
      </c>
      <c r="AZ341" s="319">
        <v>0</v>
      </c>
      <c r="BA341" s="319">
        <v>0</v>
      </c>
      <c r="BB341" s="319">
        <v>0</v>
      </c>
      <c r="BC341" s="319">
        <v>0</v>
      </c>
      <c r="BE341" s="1485">
        <f t="shared" ref="BE341:BE357" si="35">+AU341/AQ341</f>
        <v>0.97484800000000005</v>
      </c>
    </row>
    <row r="342" spans="1:57" x14ac:dyDescent="0.25">
      <c r="A342" s="1463" t="str">
        <f t="shared" si="34"/>
        <v>C-2599-1000-4-0-3-710</v>
      </c>
      <c r="B342" s="1608" t="s">
        <v>120</v>
      </c>
      <c r="C342" s="1583"/>
      <c r="D342" s="1608" t="s">
        <v>370</v>
      </c>
      <c r="E342" s="1583"/>
      <c r="F342" s="1608" t="s">
        <v>357</v>
      </c>
      <c r="G342" s="1583"/>
      <c r="H342" s="1608" t="s">
        <v>316</v>
      </c>
      <c r="I342" s="1583"/>
      <c r="J342" s="1608" t="s">
        <v>313</v>
      </c>
      <c r="K342" s="1583"/>
      <c r="L342" s="1583"/>
      <c r="M342" s="1608" t="s">
        <v>322</v>
      </c>
      <c r="N342" s="1583"/>
      <c r="O342" s="1583"/>
      <c r="P342" s="1608" t="s">
        <v>326</v>
      </c>
      <c r="Q342" s="1583"/>
      <c r="R342" s="1608"/>
      <c r="S342" s="1583"/>
      <c r="T342" s="1609" t="s">
        <v>368</v>
      </c>
      <c r="U342" s="1583"/>
      <c r="V342" s="1583"/>
      <c r="W342" s="1583"/>
      <c r="X342" s="1583"/>
      <c r="Y342" s="1583"/>
      <c r="Z342" s="1583"/>
      <c r="AA342" s="1583"/>
      <c r="AB342" s="1608" t="s">
        <v>306</v>
      </c>
      <c r="AC342" s="1583"/>
      <c r="AD342" s="1583"/>
      <c r="AE342" s="1583"/>
      <c r="AF342" s="1583"/>
      <c r="AG342" s="1608" t="s">
        <v>307</v>
      </c>
      <c r="AH342" s="1583"/>
      <c r="AI342" s="1583"/>
      <c r="AJ342" s="320" t="s">
        <v>86</v>
      </c>
      <c r="AK342" s="1610" t="s">
        <v>308</v>
      </c>
      <c r="AL342" s="1583"/>
      <c r="AM342" s="1583"/>
      <c r="AN342" s="1583"/>
      <c r="AO342" s="1583"/>
      <c r="AP342" s="1583"/>
      <c r="AQ342" s="321">
        <v>500000000</v>
      </c>
      <c r="AR342" s="321">
        <v>500000000</v>
      </c>
      <c r="AS342" s="1506">
        <v>0</v>
      </c>
      <c r="AT342" s="322">
        <v>0</v>
      </c>
      <c r="AU342" s="321">
        <v>487424000</v>
      </c>
      <c r="AV342" s="321">
        <v>12576000</v>
      </c>
      <c r="AW342" s="322">
        <v>0</v>
      </c>
      <c r="AX342" s="321">
        <v>487424000</v>
      </c>
      <c r="AY342" s="322">
        <v>0</v>
      </c>
      <c r="AZ342" s="322">
        <v>0</v>
      </c>
      <c r="BA342" s="322">
        <v>0</v>
      </c>
      <c r="BB342" s="322">
        <v>0</v>
      </c>
      <c r="BC342" s="322">
        <v>0</v>
      </c>
      <c r="BE342" s="1486">
        <f t="shared" si="35"/>
        <v>0.97484800000000005</v>
      </c>
    </row>
    <row r="343" spans="1:57" x14ac:dyDescent="0.25">
      <c r="B343" s="1603" t="s">
        <v>120</v>
      </c>
      <c r="C343" s="1583"/>
      <c r="D343" s="1603" t="s">
        <v>370</v>
      </c>
      <c r="E343" s="1583"/>
      <c r="F343" s="1603" t="s">
        <v>357</v>
      </c>
      <c r="G343" s="1583"/>
      <c r="H343" s="1603" t="s">
        <v>317</v>
      </c>
      <c r="I343" s="1583"/>
      <c r="J343" s="1603" t="s">
        <v>313</v>
      </c>
      <c r="K343" s="1583"/>
      <c r="L343" s="1583"/>
      <c r="M343" s="1603"/>
      <c r="N343" s="1583"/>
      <c r="O343" s="1583"/>
      <c r="P343" s="1603"/>
      <c r="Q343" s="1583"/>
      <c r="R343" s="1603"/>
      <c r="S343" s="1583"/>
      <c r="T343" s="1605" t="s">
        <v>683</v>
      </c>
      <c r="U343" s="1583"/>
      <c r="V343" s="1583"/>
      <c r="W343" s="1583"/>
      <c r="X343" s="1583"/>
      <c r="Y343" s="1583"/>
      <c r="Z343" s="1583"/>
      <c r="AA343" s="1583"/>
      <c r="AB343" s="1603" t="s">
        <v>306</v>
      </c>
      <c r="AC343" s="1583"/>
      <c r="AD343" s="1583"/>
      <c r="AE343" s="1583"/>
      <c r="AF343" s="1583"/>
      <c r="AG343" s="1603" t="s">
        <v>307</v>
      </c>
      <c r="AH343" s="1583"/>
      <c r="AI343" s="1583"/>
      <c r="AJ343" s="317" t="s">
        <v>86</v>
      </c>
      <c r="AK343" s="1604" t="s">
        <v>308</v>
      </c>
      <c r="AL343" s="1583"/>
      <c r="AM343" s="1583"/>
      <c r="AN343" s="1583"/>
      <c r="AO343" s="1583"/>
      <c r="AP343" s="1583"/>
      <c r="AQ343" s="319">
        <v>0</v>
      </c>
      <c r="AR343" s="319">
        <v>0</v>
      </c>
      <c r="AS343" s="1505">
        <v>0</v>
      </c>
      <c r="AT343" s="319">
        <v>0</v>
      </c>
      <c r="AU343" s="319">
        <v>0</v>
      </c>
      <c r="AV343" s="319">
        <v>0</v>
      </c>
      <c r="AW343" s="319">
        <v>0</v>
      </c>
      <c r="AX343" s="319">
        <v>0</v>
      </c>
      <c r="AY343" s="319">
        <v>0</v>
      </c>
      <c r="AZ343" s="319">
        <v>0</v>
      </c>
      <c r="BA343" s="319">
        <v>0</v>
      </c>
      <c r="BB343" s="319">
        <v>0</v>
      </c>
      <c r="BC343" s="319">
        <v>0</v>
      </c>
      <c r="BE343" s="1485" t="e">
        <f t="shared" si="35"/>
        <v>#DIV/0!</v>
      </c>
    </row>
    <row r="344" spans="1:57" x14ac:dyDescent="0.25">
      <c r="B344" s="1603" t="s">
        <v>120</v>
      </c>
      <c r="C344" s="1583"/>
      <c r="D344" s="1603" t="s">
        <v>370</v>
      </c>
      <c r="E344" s="1583"/>
      <c r="F344" s="1603" t="s">
        <v>357</v>
      </c>
      <c r="G344" s="1583"/>
      <c r="H344" s="1603" t="s">
        <v>317</v>
      </c>
      <c r="I344" s="1583"/>
      <c r="J344" s="1603" t="s">
        <v>269</v>
      </c>
      <c r="K344" s="1583"/>
      <c r="L344" s="1583"/>
      <c r="M344" s="1603" t="s">
        <v>269</v>
      </c>
      <c r="N344" s="1583"/>
      <c r="O344" s="1583"/>
      <c r="P344" s="1603" t="s">
        <v>269</v>
      </c>
      <c r="Q344" s="1583"/>
      <c r="R344" s="1603" t="s">
        <v>269</v>
      </c>
      <c r="S344" s="1583"/>
      <c r="T344" s="1605" t="s">
        <v>683</v>
      </c>
      <c r="U344" s="1583"/>
      <c r="V344" s="1583"/>
      <c r="W344" s="1583"/>
      <c r="X344" s="1583"/>
      <c r="Y344" s="1583"/>
      <c r="Z344" s="1583"/>
      <c r="AA344" s="1583"/>
      <c r="AB344" s="1603" t="s">
        <v>306</v>
      </c>
      <c r="AC344" s="1583"/>
      <c r="AD344" s="1583"/>
      <c r="AE344" s="1583"/>
      <c r="AF344" s="1583"/>
      <c r="AG344" s="1603" t="s">
        <v>307</v>
      </c>
      <c r="AH344" s="1583"/>
      <c r="AI344" s="1583"/>
      <c r="AJ344" s="317" t="s">
        <v>86</v>
      </c>
      <c r="AK344" s="1604" t="s">
        <v>308</v>
      </c>
      <c r="AL344" s="1583"/>
      <c r="AM344" s="1583"/>
      <c r="AN344" s="1583"/>
      <c r="AO344" s="1583"/>
      <c r="AP344" s="1583"/>
      <c r="AQ344" s="319">
        <v>0</v>
      </c>
      <c r="AR344" s="319">
        <v>0</v>
      </c>
      <c r="AS344" s="1505">
        <v>0</v>
      </c>
      <c r="AT344" s="319">
        <v>0</v>
      </c>
      <c r="AU344" s="319">
        <v>0</v>
      </c>
      <c r="AV344" s="319">
        <v>0</v>
      </c>
      <c r="AW344" s="319">
        <v>0</v>
      </c>
      <c r="AX344" s="319">
        <v>0</v>
      </c>
      <c r="AY344" s="319">
        <v>0</v>
      </c>
      <c r="AZ344" s="319">
        <v>0</v>
      </c>
      <c r="BA344" s="319">
        <v>0</v>
      </c>
      <c r="BB344" s="319">
        <v>0</v>
      </c>
      <c r="BC344" s="319">
        <v>0</v>
      </c>
      <c r="BE344" s="1485" t="e">
        <f t="shared" si="35"/>
        <v>#DIV/0!</v>
      </c>
    </row>
    <row r="345" spans="1:57" x14ac:dyDescent="0.25">
      <c r="B345" s="1603" t="s">
        <v>120</v>
      </c>
      <c r="C345" s="1583"/>
      <c r="D345" s="1603" t="s">
        <v>370</v>
      </c>
      <c r="E345" s="1583"/>
      <c r="F345" s="1603" t="s">
        <v>357</v>
      </c>
      <c r="G345" s="1583"/>
      <c r="H345" s="1603" t="s">
        <v>317</v>
      </c>
      <c r="I345" s="1583"/>
      <c r="J345" s="1603" t="s">
        <v>313</v>
      </c>
      <c r="K345" s="1583"/>
      <c r="L345" s="1583"/>
      <c r="M345" s="1603" t="s">
        <v>315</v>
      </c>
      <c r="N345" s="1583"/>
      <c r="O345" s="1583"/>
      <c r="P345" s="1603"/>
      <c r="Q345" s="1583"/>
      <c r="R345" s="1603"/>
      <c r="S345" s="1583"/>
      <c r="T345" s="1605" t="s">
        <v>359</v>
      </c>
      <c r="U345" s="1583"/>
      <c r="V345" s="1583"/>
      <c r="W345" s="1583"/>
      <c r="X345" s="1583"/>
      <c r="Y345" s="1583"/>
      <c r="Z345" s="1583"/>
      <c r="AA345" s="1583"/>
      <c r="AB345" s="1603" t="s">
        <v>306</v>
      </c>
      <c r="AC345" s="1583"/>
      <c r="AD345" s="1583"/>
      <c r="AE345" s="1583"/>
      <c r="AF345" s="1583"/>
      <c r="AG345" s="1603" t="s">
        <v>307</v>
      </c>
      <c r="AH345" s="1583"/>
      <c r="AI345" s="1583"/>
      <c r="AJ345" s="317" t="s">
        <v>86</v>
      </c>
      <c r="AK345" s="1604" t="s">
        <v>308</v>
      </c>
      <c r="AL345" s="1583"/>
      <c r="AM345" s="1583"/>
      <c r="AN345" s="1583"/>
      <c r="AO345" s="1583"/>
      <c r="AP345" s="1583"/>
      <c r="AQ345" s="319">
        <v>0</v>
      </c>
      <c r="AR345" s="319">
        <v>0</v>
      </c>
      <c r="AS345" s="1505">
        <v>0</v>
      </c>
      <c r="AT345" s="319">
        <v>0</v>
      </c>
      <c r="AU345" s="319">
        <v>0</v>
      </c>
      <c r="AV345" s="319">
        <v>0</v>
      </c>
      <c r="AW345" s="319">
        <v>0</v>
      </c>
      <c r="AX345" s="319">
        <v>0</v>
      </c>
      <c r="AY345" s="319">
        <v>0</v>
      </c>
      <c r="AZ345" s="319">
        <v>0</v>
      </c>
      <c r="BA345" s="319">
        <v>0</v>
      </c>
      <c r="BB345" s="319">
        <v>0</v>
      </c>
      <c r="BC345" s="319">
        <v>0</v>
      </c>
      <c r="BE345" s="1485" t="e">
        <f t="shared" si="35"/>
        <v>#DIV/0!</v>
      </c>
    </row>
    <row r="346" spans="1:57" ht="15" customHeight="1" x14ac:dyDescent="0.25">
      <c r="A346" s="1463" t="str">
        <f t="shared" ref="A346" si="36">+B346&amp;"-"&amp;D346&amp;"-"&amp;F346&amp;"-"&amp;H346&amp;"-"&amp;J346&amp;"-"&amp;M346&amp;"-"&amp;P346&amp;AJ346</f>
        <v>C-2599-1000-5-0-2-110</v>
      </c>
      <c r="B346" s="1608" t="s">
        <v>120</v>
      </c>
      <c r="C346" s="1583"/>
      <c r="D346" s="1608" t="s">
        <v>370</v>
      </c>
      <c r="E346" s="1583"/>
      <c r="F346" s="1608" t="s">
        <v>357</v>
      </c>
      <c r="G346" s="1583"/>
      <c r="H346" s="1608" t="s">
        <v>317</v>
      </c>
      <c r="I346" s="1583"/>
      <c r="J346" s="1608" t="s">
        <v>313</v>
      </c>
      <c r="K346" s="1583"/>
      <c r="L346" s="1583"/>
      <c r="M346" s="1608" t="s">
        <v>315</v>
      </c>
      <c r="N346" s="1583"/>
      <c r="O346" s="1583"/>
      <c r="P346" s="1608" t="s">
        <v>312</v>
      </c>
      <c r="Q346" s="1583"/>
      <c r="R346" s="1608"/>
      <c r="S346" s="1583"/>
      <c r="T346" s="1609" t="s">
        <v>365</v>
      </c>
      <c r="U346" s="1583"/>
      <c r="V346" s="1583"/>
      <c r="W346" s="1583"/>
      <c r="X346" s="1583"/>
      <c r="Y346" s="1583"/>
      <c r="Z346" s="1583"/>
      <c r="AA346" s="1583"/>
      <c r="AB346" s="1608" t="s">
        <v>306</v>
      </c>
      <c r="AC346" s="1583"/>
      <c r="AD346" s="1583"/>
      <c r="AE346" s="1583"/>
      <c r="AF346" s="1583"/>
      <c r="AG346" s="1608" t="s">
        <v>307</v>
      </c>
      <c r="AH346" s="1583"/>
      <c r="AI346" s="1583"/>
      <c r="AJ346" s="320" t="s">
        <v>86</v>
      </c>
      <c r="AK346" s="1610" t="s">
        <v>308</v>
      </c>
      <c r="AL346" s="1583"/>
      <c r="AM346" s="1583"/>
      <c r="AN346" s="1583"/>
      <c r="AO346" s="1583"/>
      <c r="AP346" s="1583"/>
      <c r="AQ346" s="322">
        <v>0</v>
      </c>
      <c r="AR346" s="322">
        <v>0</v>
      </c>
      <c r="AS346" s="1506">
        <v>0</v>
      </c>
      <c r="AT346" s="322">
        <v>0</v>
      </c>
      <c r="AU346" s="322">
        <v>0</v>
      </c>
      <c r="AV346" s="322">
        <v>0</v>
      </c>
      <c r="AW346" s="322">
        <v>0</v>
      </c>
      <c r="AX346" s="322">
        <v>0</v>
      </c>
      <c r="AY346" s="322">
        <v>0</v>
      </c>
      <c r="AZ346" s="322">
        <v>0</v>
      </c>
      <c r="BA346" s="322">
        <v>0</v>
      </c>
      <c r="BB346" s="322">
        <v>0</v>
      </c>
      <c r="BC346" s="322">
        <v>0</v>
      </c>
      <c r="BE346" s="1486" t="e">
        <f t="shared" si="35"/>
        <v>#DIV/0!</v>
      </c>
    </row>
    <row r="347" spans="1:57" ht="15" customHeight="1" x14ac:dyDescent="0.25">
      <c r="B347" s="1603" t="s">
        <v>120</v>
      </c>
      <c r="C347" s="1583"/>
      <c r="D347" s="1603" t="s">
        <v>370</v>
      </c>
      <c r="E347" s="1583"/>
      <c r="F347" s="1603" t="s">
        <v>357</v>
      </c>
      <c r="G347" s="1583"/>
      <c r="H347" s="1603" t="s">
        <v>325</v>
      </c>
      <c r="I347" s="1583"/>
      <c r="J347" s="1603" t="s">
        <v>313</v>
      </c>
      <c r="K347" s="1583"/>
      <c r="L347" s="1583"/>
      <c r="M347" s="1603"/>
      <c r="N347" s="1583"/>
      <c r="O347" s="1583"/>
      <c r="P347" s="1603"/>
      <c r="Q347" s="1583"/>
      <c r="R347" s="1603"/>
      <c r="S347" s="1583"/>
      <c r="T347" s="1605" t="s">
        <v>700</v>
      </c>
      <c r="U347" s="1583"/>
      <c r="V347" s="1583"/>
      <c r="W347" s="1583"/>
      <c r="X347" s="1583"/>
      <c r="Y347" s="1583"/>
      <c r="Z347" s="1583"/>
      <c r="AA347" s="1583"/>
      <c r="AB347" s="1603" t="s">
        <v>306</v>
      </c>
      <c r="AC347" s="1583"/>
      <c r="AD347" s="1583"/>
      <c r="AE347" s="1583"/>
      <c r="AF347" s="1583"/>
      <c r="AG347" s="1603" t="s">
        <v>307</v>
      </c>
      <c r="AH347" s="1583"/>
      <c r="AI347" s="1583"/>
      <c r="AJ347" s="317" t="s">
        <v>86</v>
      </c>
      <c r="AK347" s="1604" t="s">
        <v>308</v>
      </c>
      <c r="AL347" s="1583"/>
      <c r="AM347" s="1583"/>
      <c r="AN347" s="1583"/>
      <c r="AO347" s="1583"/>
      <c r="AP347" s="1583"/>
      <c r="AQ347" s="318">
        <v>227500000</v>
      </c>
      <c r="AR347" s="318">
        <v>227500000</v>
      </c>
      <c r="AS347" s="1505">
        <v>0</v>
      </c>
      <c r="AT347" s="319">
        <v>0</v>
      </c>
      <c r="AU347" s="318">
        <v>160189982.31</v>
      </c>
      <c r="AV347" s="318">
        <v>67310017.689999998</v>
      </c>
      <c r="AW347" s="318">
        <v>154270944.31</v>
      </c>
      <c r="AX347" s="318">
        <v>5919038</v>
      </c>
      <c r="AY347" s="318">
        <v>47652452</v>
      </c>
      <c r="AZ347" s="318">
        <v>106618492.31</v>
      </c>
      <c r="BA347" s="318">
        <v>47652452</v>
      </c>
      <c r="BB347" s="319">
        <v>0</v>
      </c>
      <c r="BC347" s="319">
        <v>0</v>
      </c>
      <c r="BE347" s="1485">
        <f t="shared" si="35"/>
        <v>0.70413179037362639</v>
      </c>
    </row>
    <row r="348" spans="1:57" ht="15" customHeight="1" x14ac:dyDescent="0.25">
      <c r="B348" s="1603" t="s">
        <v>120</v>
      </c>
      <c r="C348" s="1583"/>
      <c r="D348" s="1603" t="s">
        <v>370</v>
      </c>
      <c r="E348" s="1583"/>
      <c r="F348" s="1603" t="s">
        <v>357</v>
      </c>
      <c r="G348" s="1583"/>
      <c r="H348" s="1603" t="s">
        <v>325</v>
      </c>
      <c r="I348" s="1583"/>
      <c r="J348" s="1603" t="s">
        <v>269</v>
      </c>
      <c r="K348" s="1583"/>
      <c r="L348" s="1583"/>
      <c r="M348" s="1603" t="s">
        <v>269</v>
      </c>
      <c r="N348" s="1583"/>
      <c r="O348" s="1583"/>
      <c r="P348" s="1603" t="s">
        <v>269</v>
      </c>
      <c r="Q348" s="1583"/>
      <c r="R348" s="1603" t="s">
        <v>269</v>
      </c>
      <c r="S348" s="1583"/>
      <c r="T348" s="1605" t="s">
        <v>685</v>
      </c>
      <c r="U348" s="1583"/>
      <c r="V348" s="1583"/>
      <c r="W348" s="1583"/>
      <c r="X348" s="1583"/>
      <c r="Y348" s="1583"/>
      <c r="Z348" s="1583"/>
      <c r="AA348" s="1583"/>
      <c r="AB348" s="1603" t="s">
        <v>306</v>
      </c>
      <c r="AC348" s="1583"/>
      <c r="AD348" s="1583"/>
      <c r="AE348" s="1583"/>
      <c r="AF348" s="1583"/>
      <c r="AG348" s="1603" t="s">
        <v>307</v>
      </c>
      <c r="AH348" s="1583"/>
      <c r="AI348" s="1583"/>
      <c r="AJ348" s="317" t="s">
        <v>86</v>
      </c>
      <c r="AK348" s="1604" t="s">
        <v>308</v>
      </c>
      <c r="AL348" s="1583"/>
      <c r="AM348" s="1583"/>
      <c r="AN348" s="1583"/>
      <c r="AO348" s="1583"/>
      <c r="AP348" s="1583"/>
      <c r="AQ348" s="318">
        <v>227500000</v>
      </c>
      <c r="AR348" s="318">
        <v>227500000</v>
      </c>
      <c r="AS348" s="1505">
        <v>0</v>
      </c>
      <c r="AT348" s="319">
        <v>0</v>
      </c>
      <c r="AU348" s="318">
        <v>160189982.31</v>
      </c>
      <c r="AV348" s="318">
        <v>67310017.689999998</v>
      </c>
      <c r="AW348" s="318">
        <v>154270944.31</v>
      </c>
      <c r="AX348" s="318">
        <v>5919038</v>
      </c>
      <c r="AY348" s="318">
        <v>47652452</v>
      </c>
      <c r="AZ348" s="318">
        <v>106618492.31</v>
      </c>
      <c r="BA348" s="318">
        <v>47652452</v>
      </c>
      <c r="BB348" s="319">
        <v>0</v>
      </c>
      <c r="BC348" s="319">
        <v>0</v>
      </c>
      <c r="BE348" s="1485">
        <f t="shared" si="35"/>
        <v>0.70413179037362639</v>
      </c>
    </row>
    <row r="349" spans="1:57" x14ac:dyDescent="0.25">
      <c r="B349" s="1603" t="s">
        <v>120</v>
      </c>
      <c r="C349" s="1583"/>
      <c r="D349" s="1603" t="s">
        <v>370</v>
      </c>
      <c r="E349" s="1583"/>
      <c r="F349" s="1603" t="s">
        <v>357</v>
      </c>
      <c r="G349" s="1583"/>
      <c r="H349" s="1603" t="s">
        <v>325</v>
      </c>
      <c r="I349" s="1583"/>
      <c r="J349" s="1603" t="s">
        <v>313</v>
      </c>
      <c r="K349" s="1583"/>
      <c r="L349" s="1583"/>
      <c r="M349" s="1603" t="s">
        <v>312</v>
      </c>
      <c r="N349" s="1583"/>
      <c r="O349" s="1583"/>
      <c r="P349" s="1603"/>
      <c r="Q349" s="1583"/>
      <c r="R349" s="1603"/>
      <c r="S349" s="1583"/>
      <c r="T349" s="1605" t="s">
        <v>364</v>
      </c>
      <c r="U349" s="1583"/>
      <c r="V349" s="1583"/>
      <c r="W349" s="1583"/>
      <c r="X349" s="1583"/>
      <c r="Y349" s="1583"/>
      <c r="Z349" s="1583"/>
      <c r="AA349" s="1583"/>
      <c r="AB349" s="1603" t="s">
        <v>306</v>
      </c>
      <c r="AC349" s="1583"/>
      <c r="AD349" s="1583"/>
      <c r="AE349" s="1583"/>
      <c r="AF349" s="1583"/>
      <c r="AG349" s="1603" t="s">
        <v>307</v>
      </c>
      <c r="AH349" s="1583"/>
      <c r="AI349" s="1583"/>
      <c r="AJ349" s="317" t="s">
        <v>86</v>
      </c>
      <c r="AK349" s="1604" t="s">
        <v>308</v>
      </c>
      <c r="AL349" s="1583"/>
      <c r="AM349" s="1583"/>
      <c r="AN349" s="1583"/>
      <c r="AO349" s="1583"/>
      <c r="AP349" s="1583"/>
      <c r="AQ349" s="319">
        <v>0</v>
      </c>
      <c r="AR349" s="319">
        <v>0</v>
      </c>
      <c r="AS349" s="1505">
        <v>0</v>
      </c>
      <c r="AT349" s="319">
        <v>0</v>
      </c>
      <c r="AU349" s="319">
        <v>0</v>
      </c>
      <c r="AV349" s="319">
        <v>0</v>
      </c>
      <c r="AW349" s="319">
        <v>0</v>
      </c>
      <c r="AX349" s="319">
        <v>0</v>
      </c>
      <c r="AY349" s="319">
        <v>0</v>
      </c>
      <c r="AZ349" s="319">
        <v>0</v>
      </c>
      <c r="BA349" s="319">
        <v>0</v>
      </c>
      <c r="BB349" s="319">
        <v>0</v>
      </c>
      <c r="BC349" s="319">
        <v>0</v>
      </c>
      <c r="BE349" s="1485" t="e">
        <f t="shared" si="35"/>
        <v>#DIV/0!</v>
      </c>
    </row>
    <row r="350" spans="1:57" ht="15" customHeight="1" x14ac:dyDescent="0.25">
      <c r="A350" s="1463" t="str">
        <f t="shared" ref="A350:A357" si="37">+B350&amp;"-"&amp;D350&amp;"-"&amp;F350&amp;"-"&amp;H350&amp;"-"&amp;J350&amp;"-"&amp;M350&amp;"-"&amp;P350&amp;AJ350</f>
        <v>C-2599-1000-6-0-1-110</v>
      </c>
      <c r="B350" s="1608" t="s">
        <v>120</v>
      </c>
      <c r="C350" s="1583"/>
      <c r="D350" s="1608" t="s">
        <v>370</v>
      </c>
      <c r="E350" s="1583"/>
      <c r="F350" s="1608" t="s">
        <v>357</v>
      </c>
      <c r="G350" s="1583"/>
      <c r="H350" s="1608" t="s">
        <v>325</v>
      </c>
      <c r="I350" s="1583"/>
      <c r="J350" s="1608" t="s">
        <v>313</v>
      </c>
      <c r="K350" s="1583"/>
      <c r="L350" s="1583"/>
      <c r="M350" s="1608" t="s">
        <v>312</v>
      </c>
      <c r="N350" s="1583"/>
      <c r="O350" s="1583"/>
      <c r="P350" s="1608" t="s">
        <v>312</v>
      </c>
      <c r="Q350" s="1583"/>
      <c r="R350" s="1608"/>
      <c r="S350" s="1583"/>
      <c r="T350" s="1609" t="s">
        <v>365</v>
      </c>
      <c r="U350" s="1583"/>
      <c r="V350" s="1583"/>
      <c r="W350" s="1583"/>
      <c r="X350" s="1583"/>
      <c r="Y350" s="1583"/>
      <c r="Z350" s="1583"/>
      <c r="AA350" s="1583"/>
      <c r="AB350" s="1608" t="s">
        <v>306</v>
      </c>
      <c r="AC350" s="1583"/>
      <c r="AD350" s="1583"/>
      <c r="AE350" s="1583"/>
      <c r="AF350" s="1583"/>
      <c r="AG350" s="1608" t="s">
        <v>307</v>
      </c>
      <c r="AH350" s="1583"/>
      <c r="AI350" s="1583"/>
      <c r="AJ350" s="320" t="s">
        <v>86</v>
      </c>
      <c r="AK350" s="1610" t="s">
        <v>308</v>
      </c>
      <c r="AL350" s="1583"/>
      <c r="AM350" s="1583"/>
      <c r="AN350" s="1583"/>
      <c r="AO350" s="1583"/>
      <c r="AP350" s="1583"/>
      <c r="AQ350" s="322">
        <v>0</v>
      </c>
      <c r="AR350" s="322">
        <v>0</v>
      </c>
      <c r="AS350" s="1506">
        <v>0</v>
      </c>
      <c r="AT350" s="322">
        <v>0</v>
      </c>
      <c r="AU350" s="322">
        <v>0</v>
      </c>
      <c r="AV350" s="322">
        <v>0</v>
      </c>
      <c r="AW350" s="322">
        <v>0</v>
      </c>
      <c r="AX350" s="322">
        <v>0</v>
      </c>
      <c r="AY350" s="322">
        <v>0</v>
      </c>
      <c r="AZ350" s="322">
        <v>0</v>
      </c>
      <c r="BA350" s="322">
        <v>0</v>
      </c>
      <c r="BB350" s="322">
        <v>0</v>
      </c>
      <c r="BC350" s="322">
        <v>0</v>
      </c>
      <c r="BE350" s="1486" t="e">
        <f t="shared" si="35"/>
        <v>#DIV/0!</v>
      </c>
    </row>
    <row r="351" spans="1:57" ht="15" customHeight="1" x14ac:dyDescent="0.25">
      <c r="A351" s="1463" t="str">
        <f t="shared" si="37"/>
        <v>C-2599-1000-6-0-1-810</v>
      </c>
      <c r="B351" s="1608" t="s">
        <v>120</v>
      </c>
      <c r="C351" s="1583"/>
      <c r="D351" s="1608" t="s">
        <v>370</v>
      </c>
      <c r="E351" s="1583"/>
      <c r="F351" s="1608" t="s">
        <v>357</v>
      </c>
      <c r="G351" s="1583"/>
      <c r="H351" s="1608" t="s">
        <v>325</v>
      </c>
      <c r="I351" s="1583"/>
      <c r="J351" s="1608" t="s">
        <v>313</v>
      </c>
      <c r="K351" s="1583"/>
      <c r="L351" s="1583"/>
      <c r="M351" s="1608" t="s">
        <v>312</v>
      </c>
      <c r="N351" s="1583"/>
      <c r="O351" s="1583"/>
      <c r="P351" s="1608" t="s">
        <v>327</v>
      </c>
      <c r="Q351" s="1583"/>
      <c r="R351" s="1608"/>
      <c r="S351" s="1583"/>
      <c r="T351" s="1609" t="s">
        <v>686</v>
      </c>
      <c r="U351" s="1583"/>
      <c r="V351" s="1583"/>
      <c r="W351" s="1583"/>
      <c r="X351" s="1583"/>
      <c r="Y351" s="1583"/>
      <c r="Z351" s="1583"/>
      <c r="AA351" s="1583"/>
      <c r="AB351" s="1608" t="s">
        <v>306</v>
      </c>
      <c r="AC351" s="1583"/>
      <c r="AD351" s="1583"/>
      <c r="AE351" s="1583"/>
      <c r="AF351" s="1583"/>
      <c r="AG351" s="1608" t="s">
        <v>307</v>
      </c>
      <c r="AH351" s="1583"/>
      <c r="AI351" s="1583"/>
      <c r="AJ351" s="320" t="s">
        <v>86</v>
      </c>
      <c r="AK351" s="1610" t="s">
        <v>308</v>
      </c>
      <c r="AL351" s="1583"/>
      <c r="AM351" s="1583"/>
      <c r="AN351" s="1583"/>
      <c r="AO351" s="1583"/>
      <c r="AP351" s="1583"/>
      <c r="AQ351" s="322">
        <v>0</v>
      </c>
      <c r="AR351" s="322">
        <v>0</v>
      </c>
      <c r="AS351" s="1506">
        <v>0</v>
      </c>
      <c r="AT351" s="322">
        <v>0</v>
      </c>
      <c r="AU351" s="322">
        <v>0</v>
      </c>
      <c r="AV351" s="322">
        <v>0</v>
      </c>
      <c r="AW351" s="322">
        <v>0</v>
      </c>
      <c r="AX351" s="322">
        <v>0</v>
      </c>
      <c r="AY351" s="322">
        <v>0</v>
      </c>
      <c r="AZ351" s="322">
        <v>0</v>
      </c>
      <c r="BA351" s="322">
        <v>0</v>
      </c>
      <c r="BB351" s="322">
        <v>0</v>
      </c>
      <c r="BC351" s="322">
        <v>0</v>
      </c>
      <c r="BE351" s="1486" t="e">
        <f t="shared" si="35"/>
        <v>#DIV/0!</v>
      </c>
    </row>
    <row r="352" spans="1:57" ht="15" customHeight="1" x14ac:dyDescent="0.25">
      <c r="B352" s="1603" t="s">
        <v>120</v>
      </c>
      <c r="C352" s="1583"/>
      <c r="D352" s="1603" t="s">
        <v>370</v>
      </c>
      <c r="E352" s="1583"/>
      <c r="F352" s="1603" t="s">
        <v>357</v>
      </c>
      <c r="G352" s="1583"/>
      <c r="H352" s="1603" t="s">
        <v>325</v>
      </c>
      <c r="I352" s="1583"/>
      <c r="J352" s="1603" t="s">
        <v>313</v>
      </c>
      <c r="K352" s="1583"/>
      <c r="L352" s="1583"/>
      <c r="M352" s="1603" t="s">
        <v>315</v>
      </c>
      <c r="N352" s="1583"/>
      <c r="O352" s="1583"/>
      <c r="P352" s="1603"/>
      <c r="Q352" s="1583"/>
      <c r="R352" s="1603"/>
      <c r="S352" s="1583"/>
      <c r="T352" s="1605" t="s">
        <v>359</v>
      </c>
      <c r="U352" s="1583"/>
      <c r="V352" s="1583"/>
      <c r="W352" s="1583"/>
      <c r="X352" s="1583"/>
      <c r="Y352" s="1583"/>
      <c r="Z352" s="1583"/>
      <c r="AA352" s="1583"/>
      <c r="AB352" s="1603" t="s">
        <v>306</v>
      </c>
      <c r="AC352" s="1583"/>
      <c r="AD352" s="1583"/>
      <c r="AE352" s="1583"/>
      <c r="AF352" s="1583"/>
      <c r="AG352" s="1603" t="s">
        <v>307</v>
      </c>
      <c r="AH352" s="1583"/>
      <c r="AI352" s="1583"/>
      <c r="AJ352" s="317" t="s">
        <v>86</v>
      </c>
      <c r="AK352" s="1604" t="s">
        <v>308</v>
      </c>
      <c r="AL352" s="1583"/>
      <c r="AM352" s="1583"/>
      <c r="AN352" s="1583"/>
      <c r="AO352" s="1583"/>
      <c r="AP352" s="1583"/>
      <c r="AQ352" s="318">
        <v>227500000</v>
      </c>
      <c r="AR352" s="318">
        <v>227500000</v>
      </c>
      <c r="AS352" s="1505">
        <v>0</v>
      </c>
      <c r="AT352" s="319">
        <v>0</v>
      </c>
      <c r="AU352" s="318">
        <v>160189982.31</v>
      </c>
      <c r="AV352" s="318">
        <v>67310017.689999998</v>
      </c>
      <c r="AW352" s="318">
        <v>154270944.31</v>
      </c>
      <c r="AX352" s="318">
        <v>5919038</v>
      </c>
      <c r="AY352" s="318">
        <v>47652452</v>
      </c>
      <c r="AZ352" s="318">
        <v>106618492.31</v>
      </c>
      <c r="BA352" s="318">
        <v>47652452</v>
      </c>
      <c r="BB352" s="319">
        <v>0</v>
      </c>
      <c r="BC352" s="319">
        <v>0</v>
      </c>
      <c r="BE352" s="1485">
        <f t="shared" si="35"/>
        <v>0.70413179037362639</v>
      </c>
    </row>
    <row r="353" spans="1:57" ht="15" customHeight="1" x14ac:dyDescent="0.25">
      <c r="A353" s="1463" t="str">
        <f t="shared" si="37"/>
        <v>C-2599-1000-6-0-2-110</v>
      </c>
      <c r="B353" s="1608" t="s">
        <v>120</v>
      </c>
      <c r="C353" s="1583"/>
      <c r="D353" s="1608" t="s">
        <v>370</v>
      </c>
      <c r="E353" s="1583"/>
      <c r="F353" s="1608" t="s">
        <v>357</v>
      </c>
      <c r="G353" s="1583"/>
      <c r="H353" s="1608" t="s">
        <v>325</v>
      </c>
      <c r="I353" s="1583"/>
      <c r="J353" s="1608" t="s">
        <v>313</v>
      </c>
      <c r="K353" s="1583"/>
      <c r="L353" s="1583"/>
      <c r="M353" s="1608" t="s">
        <v>315</v>
      </c>
      <c r="N353" s="1583"/>
      <c r="O353" s="1583"/>
      <c r="P353" s="1608" t="s">
        <v>312</v>
      </c>
      <c r="Q353" s="1583"/>
      <c r="R353" s="1608"/>
      <c r="S353" s="1583"/>
      <c r="T353" s="1609" t="s">
        <v>365</v>
      </c>
      <c r="U353" s="1583"/>
      <c r="V353" s="1583"/>
      <c r="W353" s="1583"/>
      <c r="X353" s="1583"/>
      <c r="Y353" s="1583"/>
      <c r="Z353" s="1583"/>
      <c r="AA353" s="1583"/>
      <c r="AB353" s="1608" t="s">
        <v>306</v>
      </c>
      <c r="AC353" s="1583"/>
      <c r="AD353" s="1583"/>
      <c r="AE353" s="1583"/>
      <c r="AF353" s="1583"/>
      <c r="AG353" s="1608" t="s">
        <v>307</v>
      </c>
      <c r="AH353" s="1583"/>
      <c r="AI353" s="1583"/>
      <c r="AJ353" s="320" t="s">
        <v>86</v>
      </c>
      <c r="AK353" s="1610" t="s">
        <v>308</v>
      </c>
      <c r="AL353" s="1583"/>
      <c r="AM353" s="1583"/>
      <c r="AN353" s="1583"/>
      <c r="AO353" s="1583"/>
      <c r="AP353" s="1583"/>
      <c r="AQ353" s="321">
        <v>37332000</v>
      </c>
      <c r="AR353" s="321">
        <v>37332000</v>
      </c>
      <c r="AS353" s="1506">
        <v>0</v>
      </c>
      <c r="AT353" s="322">
        <v>0</v>
      </c>
      <c r="AU353" s="321">
        <v>37332000</v>
      </c>
      <c r="AV353" s="322">
        <v>0</v>
      </c>
      <c r="AW353" s="321">
        <v>31421100</v>
      </c>
      <c r="AX353" s="321">
        <v>5910900</v>
      </c>
      <c r="AY353" s="321">
        <v>22088100</v>
      </c>
      <c r="AZ353" s="321">
        <v>9333000</v>
      </c>
      <c r="BA353" s="321">
        <v>22088100</v>
      </c>
      <c r="BB353" s="322">
        <v>0</v>
      </c>
      <c r="BC353" s="322">
        <v>0</v>
      </c>
      <c r="BE353" s="1486">
        <f t="shared" si="35"/>
        <v>1</v>
      </c>
    </row>
    <row r="354" spans="1:57" ht="15" customHeight="1" x14ac:dyDescent="0.25">
      <c r="A354" s="1463" t="str">
        <f t="shared" si="37"/>
        <v>C-2599-1000-6-0-2-310</v>
      </c>
      <c r="B354" s="1608" t="s">
        <v>120</v>
      </c>
      <c r="C354" s="1583"/>
      <c r="D354" s="1608" t="s">
        <v>370</v>
      </c>
      <c r="E354" s="1583"/>
      <c r="F354" s="1608" t="s">
        <v>357</v>
      </c>
      <c r="G354" s="1583"/>
      <c r="H354" s="1608" t="s">
        <v>325</v>
      </c>
      <c r="I354" s="1583"/>
      <c r="J354" s="1608" t="s">
        <v>313</v>
      </c>
      <c r="K354" s="1583"/>
      <c r="L354" s="1583"/>
      <c r="M354" s="1608" t="s">
        <v>315</v>
      </c>
      <c r="N354" s="1583"/>
      <c r="O354" s="1583"/>
      <c r="P354" s="1608" t="s">
        <v>322</v>
      </c>
      <c r="Q354" s="1583"/>
      <c r="R354" s="1608"/>
      <c r="S354" s="1583"/>
      <c r="T354" s="1609" t="s">
        <v>361</v>
      </c>
      <c r="U354" s="1583"/>
      <c r="V354" s="1583"/>
      <c r="W354" s="1583"/>
      <c r="X354" s="1583"/>
      <c r="Y354" s="1583"/>
      <c r="Z354" s="1583"/>
      <c r="AA354" s="1583"/>
      <c r="AB354" s="1608" t="s">
        <v>306</v>
      </c>
      <c r="AC354" s="1583"/>
      <c r="AD354" s="1583"/>
      <c r="AE354" s="1583"/>
      <c r="AF354" s="1583"/>
      <c r="AG354" s="1608" t="s">
        <v>307</v>
      </c>
      <c r="AH354" s="1583"/>
      <c r="AI354" s="1583"/>
      <c r="AJ354" s="320" t="s">
        <v>86</v>
      </c>
      <c r="AK354" s="1610" t="s">
        <v>308</v>
      </c>
      <c r="AL354" s="1583"/>
      <c r="AM354" s="1583"/>
      <c r="AN354" s="1583"/>
      <c r="AO354" s="1583"/>
      <c r="AP354" s="1583"/>
      <c r="AQ354" s="321">
        <v>30750000</v>
      </c>
      <c r="AR354" s="321">
        <v>30750000</v>
      </c>
      <c r="AS354" s="1506">
        <v>0</v>
      </c>
      <c r="AT354" s="322">
        <v>0</v>
      </c>
      <c r="AU354" s="321">
        <v>16000000</v>
      </c>
      <c r="AV354" s="321">
        <v>14750000</v>
      </c>
      <c r="AW354" s="321">
        <v>15991862</v>
      </c>
      <c r="AX354" s="321">
        <v>8138</v>
      </c>
      <c r="AY354" s="321">
        <v>15991862</v>
      </c>
      <c r="AZ354" s="322">
        <v>0</v>
      </c>
      <c r="BA354" s="321">
        <v>15991862</v>
      </c>
      <c r="BB354" s="322">
        <v>0</v>
      </c>
      <c r="BC354" s="322">
        <v>0</v>
      </c>
      <c r="BE354" s="1486">
        <f t="shared" si="35"/>
        <v>0.52032520325203258</v>
      </c>
    </row>
    <row r="355" spans="1:57" ht="15" customHeight="1" x14ac:dyDescent="0.25">
      <c r="A355" s="1463" t="str">
        <f t="shared" si="37"/>
        <v>C-2599-1000-6-0-2-410</v>
      </c>
      <c r="B355" s="1608" t="s">
        <v>120</v>
      </c>
      <c r="C355" s="1583"/>
      <c r="D355" s="1608" t="s">
        <v>370</v>
      </c>
      <c r="E355" s="1583"/>
      <c r="F355" s="1608" t="s">
        <v>357</v>
      </c>
      <c r="G355" s="1583"/>
      <c r="H355" s="1608" t="s">
        <v>325</v>
      </c>
      <c r="I355" s="1583"/>
      <c r="J355" s="1608" t="s">
        <v>313</v>
      </c>
      <c r="K355" s="1583"/>
      <c r="L355" s="1583"/>
      <c r="M355" s="1608" t="s">
        <v>315</v>
      </c>
      <c r="N355" s="1583"/>
      <c r="O355" s="1583"/>
      <c r="P355" s="1608" t="s">
        <v>316</v>
      </c>
      <c r="Q355" s="1583"/>
      <c r="R355" s="1608"/>
      <c r="S355" s="1583"/>
      <c r="T355" s="1609" t="s">
        <v>105</v>
      </c>
      <c r="U355" s="1583"/>
      <c r="V355" s="1583"/>
      <c r="W355" s="1583"/>
      <c r="X355" s="1583"/>
      <c r="Y355" s="1583"/>
      <c r="Z355" s="1583"/>
      <c r="AA355" s="1583"/>
      <c r="AB355" s="1608" t="s">
        <v>306</v>
      </c>
      <c r="AC355" s="1583"/>
      <c r="AD355" s="1583"/>
      <c r="AE355" s="1583"/>
      <c r="AF355" s="1583"/>
      <c r="AG355" s="1608" t="s">
        <v>307</v>
      </c>
      <c r="AH355" s="1583"/>
      <c r="AI355" s="1583"/>
      <c r="AJ355" s="320" t="s">
        <v>86</v>
      </c>
      <c r="AK355" s="1610" t="s">
        <v>308</v>
      </c>
      <c r="AL355" s="1583"/>
      <c r="AM355" s="1583"/>
      <c r="AN355" s="1583"/>
      <c r="AO355" s="1583"/>
      <c r="AP355" s="1583"/>
      <c r="AQ355" s="321">
        <v>24568000</v>
      </c>
      <c r="AR355" s="321">
        <v>24568000</v>
      </c>
      <c r="AS355" s="1506">
        <v>0</v>
      </c>
      <c r="AT355" s="322">
        <v>0</v>
      </c>
      <c r="AU355" s="321">
        <v>9572490</v>
      </c>
      <c r="AV355" s="321">
        <v>14995510</v>
      </c>
      <c r="AW355" s="321">
        <v>9572490</v>
      </c>
      <c r="AX355" s="322">
        <v>0</v>
      </c>
      <c r="AY355" s="321">
        <v>9572490</v>
      </c>
      <c r="AZ355" s="322">
        <v>0</v>
      </c>
      <c r="BA355" s="321">
        <v>9572490</v>
      </c>
      <c r="BB355" s="322">
        <v>0</v>
      </c>
      <c r="BC355" s="322">
        <v>0</v>
      </c>
      <c r="BE355" s="1486">
        <f t="shared" si="35"/>
        <v>0.389632448713774</v>
      </c>
    </row>
    <row r="356" spans="1:57" x14ac:dyDescent="0.25">
      <c r="A356" s="1463" t="str">
        <f t="shared" si="37"/>
        <v>C-2599-1000-6-0-2-810</v>
      </c>
      <c r="B356" s="1608" t="s">
        <v>120</v>
      </c>
      <c r="C356" s="1583"/>
      <c r="D356" s="1608" t="s">
        <v>370</v>
      </c>
      <c r="E356" s="1583"/>
      <c r="F356" s="1608" t="s">
        <v>357</v>
      </c>
      <c r="G356" s="1583"/>
      <c r="H356" s="1608" t="s">
        <v>325</v>
      </c>
      <c r="I356" s="1583"/>
      <c r="J356" s="1608" t="s">
        <v>313</v>
      </c>
      <c r="K356" s="1583"/>
      <c r="L356" s="1583"/>
      <c r="M356" s="1608" t="s">
        <v>315</v>
      </c>
      <c r="N356" s="1583"/>
      <c r="O356" s="1583"/>
      <c r="P356" s="1608" t="s">
        <v>327</v>
      </c>
      <c r="Q356" s="1583"/>
      <c r="R356" s="1608"/>
      <c r="S356" s="1583"/>
      <c r="T356" s="1609" t="s">
        <v>686</v>
      </c>
      <c r="U356" s="1583"/>
      <c r="V356" s="1583"/>
      <c r="W356" s="1583"/>
      <c r="X356" s="1583"/>
      <c r="Y356" s="1583"/>
      <c r="Z356" s="1583"/>
      <c r="AA356" s="1583"/>
      <c r="AB356" s="1608" t="s">
        <v>306</v>
      </c>
      <c r="AC356" s="1583"/>
      <c r="AD356" s="1583"/>
      <c r="AE356" s="1583"/>
      <c r="AF356" s="1583"/>
      <c r="AG356" s="1608" t="s">
        <v>307</v>
      </c>
      <c r="AH356" s="1583"/>
      <c r="AI356" s="1583"/>
      <c r="AJ356" s="320" t="s">
        <v>86</v>
      </c>
      <c r="AK356" s="1610" t="s">
        <v>308</v>
      </c>
      <c r="AL356" s="1583"/>
      <c r="AM356" s="1583"/>
      <c r="AN356" s="1583"/>
      <c r="AO356" s="1583"/>
      <c r="AP356" s="1583"/>
      <c r="AQ356" s="321">
        <v>117000000</v>
      </c>
      <c r="AR356" s="321">
        <v>117000000</v>
      </c>
      <c r="AS356" s="1506">
        <v>0</v>
      </c>
      <c r="AT356" s="322">
        <v>0</v>
      </c>
      <c r="AU356" s="321">
        <v>79435492.310000002</v>
      </c>
      <c r="AV356" s="321">
        <v>37564507.689999998</v>
      </c>
      <c r="AW356" s="321">
        <v>79435492.310000002</v>
      </c>
      <c r="AX356" s="322">
        <v>0</v>
      </c>
      <c r="AY356" s="322">
        <v>0</v>
      </c>
      <c r="AZ356" s="321">
        <v>79435492.310000002</v>
      </c>
      <c r="BA356" s="322">
        <v>0</v>
      </c>
      <c r="BB356" s="322">
        <v>0</v>
      </c>
      <c r="BC356" s="322">
        <v>0</v>
      </c>
      <c r="BE356" s="1486">
        <f t="shared" si="35"/>
        <v>0.67893583170940175</v>
      </c>
    </row>
    <row r="357" spans="1:57" ht="15" customHeight="1" x14ac:dyDescent="0.25">
      <c r="A357" s="1463" t="str">
        <f t="shared" si="37"/>
        <v>C-2599-1000-6-0-2-1110</v>
      </c>
      <c r="B357" s="1608" t="s">
        <v>120</v>
      </c>
      <c r="C357" s="1583"/>
      <c r="D357" s="1608" t="s">
        <v>370</v>
      </c>
      <c r="E357" s="1583"/>
      <c r="F357" s="1608" t="s">
        <v>357</v>
      </c>
      <c r="G357" s="1583"/>
      <c r="H357" s="1608" t="s">
        <v>325</v>
      </c>
      <c r="I357" s="1583"/>
      <c r="J357" s="1608" t="s">
        <v>313</v>
      </c>
      <c r="K357" s="1583"/>
      <c r="L357" s="1583"/>
      <c r="M357" s="1608" t="s">
        <v>315</v>
      </c>
      <c r="N357" s="1583"/>
      <c r="O357" s="1583"/>
      <c r="P357" s="1608" t="s">
        <v>101</v>
      </c>
      <c r="Q357" s="1583"/>
      <c r="R357" s="1608"/>
      <c r="S357" s="1583"/>
      <c r="T357" s="1609" t="s">
        <v>363</v>
      </c>
      <c r="U357" s="1583"/>
      <c r="V357" s="1583"/>
      <c r="W357" s="1583"/>
      <c r="X357" s="1583"/>
      <c r="Y357" s="1583"/>
      <c r="Z357" s="1583"/>
      <c r="AA357" s="1583"/>
      <c r="AB357" s="1608" t="s">
        <v>306</v>
      </c>
      <c r="AC357" s="1583"/>
      <c r="AD357" s="1583"/>
      <c r="AE357" s="1583"/>
      <c r="AF357" s="1583"/>
      <c r="AG357" s="1608" t="s">
        <v>307</v>
      </c>
      <c r="AH357" s="1583"/>
      <c r="AI357" s="1583"/>
      <c r="AJ357" s="320" t="s">
        <v>86</v>
      </c>
      <c r="AK357" s="1610" t="s">
        <v>308</v>
      </c>
      <c r="AL357" s="1583"/>
      <c r="AM357" s="1583"/>
      <c r="AN357" s="1583"/>
      <c r="AO357" s="1583"/>
      <c r="AP357" s="1583"/>
      <c r="AQ357" s="321">
        <v>17850000</v>
      </c>
      <c r="AR357" s="321">
        <v>17850000</v>
      </c>
      <c r="AS357" s="1506">
        <v>0</v>
      </c>
      <c r="AT357" s="322">
        <v>0</v>
      </c>
      <c r="AU357" s="321">
        <v>17850000</v>
      </c>
      <c r="AV357" s="322">
        <v>0</v>
      </c>
      <c r="AW357" s="321">
        <v>17850000</v>
      </c>
      <c r="AX357" s="322">
        <v>0</v>
      </c>
      <c r="AY357" s="322">
        <v>0</v>
      </c>
      <c r="AZ357" s="321">
        <v>17850000</v>
      </c>
      <c r="BA357" s="322">
        <v>0</v>
      </c>
      <c r="BB357" s="322">
        <v>0</v>
      </c>
      <c r="BC357" s="322">
        <v>0</v>
      </c>
      <c r="BE357" s="1486">
        <f t="shared" si="35"/>
        <v>1</v>
      </c>
    </row>
  </sheetData>
  <autoFilter ref="B25:BC357">
    <filterColumn colId="0" showButton="0"/>
    <filterColumn colId="2" showButton="0"/>
    <filterColumn colId="4" showButton="0"/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5" showButton="0"/>
    <filterColumn colId="36" showButton="0"/>
    <filterColumn colId="37" showButton="0"/>
    <filterColumn colId="38" showButton="0"/>
    <filterColumn colId="39" showButton="0"/>
  </autoFilter>
  <mergeCells count="4101">
    <mergeCell ref="AE8:AN8"/>
    <mergeCell ref="AP8:AT8"/>
    <mergeCell ref="B13:F13"/>
    <mergeCell ref="G13:I13"/>
    <mergeCell ref="J13:Q13"/>
    <mergeCell ref="R13:X13"/>
    <mergeCell ref="Y13:AE13"/>
    <mergeCell ref="AF13:AK13"/>
    <mergeCell ref="AN13:AP13"/>
    <mergeCell ref="B2:K5"/>
    <mergeCell ref="N3:AB5"/>
    <mergeCell ref="AE3:AN3"/>
    <mergeCell ref="AP3:AT3"/>
    <mergeCell ref="AE5:AN6"/>
    <mergeCell ref="AP5:AT6"/>
    <mergeCell ref="AK16:AP16"/>
    <mergeCell ref="B17:C17"/>
    <mergeCell ref="D17:E17"/>
    <mergeCell ref="F17:G17"/>
    <mergeCell ref="H17:I17"/>
    <mergeCell ref="J17:L17"/>
    <mergeCell ref="M17:O17"/>
    <mergeCell ref="P17:Q17"/>
    <mergeCell ref="R17:S17"/>
    <mergeCell ref="T17:AA17"/>
    <mergeCell ref="M16:O16"/>
    <mergeCell ref="P16:Q16"/>
    <mergeCell ref="R16:S16"/>
    <mergeCell ref="T16:AA16"/>
    <mergeCell ref="AB16:AF16"/>
    <mergeCell ref="AG16:AI16"/>
    <mergeCell ref="B14:G14"/>
    <mergeCell ref="H14:AH14"/>
    <mergeCell ref="AN14:AP14"/>
    <mergeCell ref="B15:H15"/>
    <mergeCell ref="I15:AP15"/>
    <mergeCell ref="B16:C16"/>
    <mergeCell ref="D16:E16"/>
    <mergeCell ref="F16:G16"/>
    <mergeCell ref="H16:I16"/>
    <mergeCell ref="J16:L16"/>
    <mergeCell ref="R18:S18"/>
    <mergeCell ref="T18:AA18"/>
    <mergeCell ref="AB18:AF18"/>
    <mergeCell ref="AG18:AI18"/>
    <mergeCell ref="AK18:AP18"/>
    <mergeCell ref="B19:C19"/>
    <mergeCell ref="D19:E19"/>
    <mergeCell ref="F19:G19"/>
    <mergeCell ref="H19:I19"/>
    <mergeCell ref="J19:L19"/>
    <mergeCell ref="AB17:AF17"/>
    <mergeCell ref="AG17:AI17"/>
    <mergeCell ref="AK17:AP17"/>
    <mergeCell ref="B18:C18"/>
    <mergeCell ref="D18:E18"/>
    <mergeCell ref="F18:G18"/>
    <mergeCell ref="H18:I18"/>
    <mergeCell ref="J18:L18"/>
    <mergeCell ref="M18:O18"/>
    <mergeCell ref="P18:Q18"/>
    <mergeCell ref="P22:Q22"/>
    <mergeCell ref="R22:S22"/>
    <mergeCell ref="T22:AA22"/>
    <mergeCell ref="AB22:AF22"/>
    <mergeCell ref="AG22:AI22"/>
    <mergeCell ref="AK22:AP22"/>
    <mergeCell ref="AB20:AF20"/>
    <mergeCell ref="AG20:AI20"/>
    <mergeCell ref="AK20:AP20"/>
    <mergeCell ref="B21:AP21"/>
    <mergeCell ref="B22:C22"/>
    <mergeCell ref="D22:E22"/>
    <mergeCell ref="F22:G22"/>
    <mergeCell ref="H22:I22"/>
    <mergeCell ref="J22:L22"/>
    <mergeCell ref="M22:O22"/>
    <mergeCell ref="AK19:AP19"/>
    <mergeCell ref="B20:C20"/>
    <mergeCell ref="D20:E20"/>
    <mergeCell ref="F20:G20"/>
    <mergeCell ref="H20:I20"/>
    <mergeCell ref="J20:L20"/>
    <mergeCell ref="M20:O20"/>
    <mergeCell ref="P20:Q20"/>
    <mergeCell ref="R20:S20"/>
    <mergeCell ref="T20:AA20"/>
    <mergeCell ref="M19:O19"/>
    <mergeCell ref="P19:Q19"/>
    <mergeCell ref="R19:S19"/>
    <mergeCell ref="T19:AA19"/>
    <mergeCell ref="AB19:AF19"/>
    <mergeCell ref="AG19:AI19"/>
    <mergeCell ref="P25:Q25"/>
    <mergeCell ref="R25:S25"/>
    <mergeCell ref="T25:AA25"/>
    <mergeCell ref="AB25:AF25"/>
    <mergeCell ref="AG25:AI25"/>
    <mergeCell ref="AK25:AP25"/>
    <mergeCell ref="B25:C25"/>
    <mergeCell ref="D25:E25"/>
    <mergeCell ref="F25:G25"/>
    <mergeCell ref="H25:I25"/>
    <mergeCell ref="J25:L25"/>
    <mergeCell ref="M25:O25"/>
    <mergeCell ref="P23:Q23"/>
    <mergeCell ref="R23:S23"/>
    <mergeCell ref="T23:AA23"/>
    <mergeCell ref="AB23:AF23"/>
    <mergeCell ref="AG23:AI23"/>
    <mergeCell ref="AK23:AP23"/>
    <mergeCell ref="B23:C23"/>
    <mergeCell ref="D23:E23"/>
    <mergeCell ref="F23:G23"/>
    <mergeCell ref="H23:I23"/>
    <mergeCell ref="J23:L23"/>
    <mergeCell ref="M23:O23"/>
    <mergeCell ref="P27:Q27"/>
    <mergeCell ref="R27:S27"/>
    <mergeCell ref="T27:AA27"/>
    <mergeCell ref="AB27:AF27"/>
    <mergeCell ref="AG27:AI27"/>
    <mergeCell ref="AK27:AP27"/>
    <mergeCell ref="B27:C27"/>
    <mergeCell ref="D27:E27"/>
    <mergeCell ref="F27:G27"/>
    <mergeCell ref="H27:I27"/>
    <mergeCell ref="J27:L27"/>
    <mergeCell ref="M27:O27"/>
    <mergeCell ref="P26:Q26"/>
    <mergeCell ref="R26:S26"/>
    <mergeCell ref="T26:AA26"/>
    <mergeCell ref="AB26:AF26"/>
    <mergeCell ref="AG26:AI26"/>
    <mergeCell ref="AK26:AP26"/>
    <mergeCell ref="B26:C26"/>
    <mergeCell ref="D26:E26"/>
    <mergeCell ref="F26:G26"/>
    <mergeCell ref="H26:I26"/>
    <mergeCell ref="J26:L26"/>
    <mergeCell ref="M26:O26"/>
    <mergeCell ref="P29:Q29"/>
    <mergeCell ref="R29:S29"/>
    <mergeCell ref="T29:AA29"/>
    <mergeCell ref="AB29:AF29"/>
    <mergeCell ref="AG29:AI29"/>
    <mergeCell ref="AK29:AP29"/>
    <mergeCell ref="B29:C29"/>
    <mergeCell ref="D29:E29"/>
    <mergeCell ref="F29:G29"/>
    <mergeCell ref="H29:I29"/>
    <mergeCell ref="J29:L29"/>
    <mergeCell ref="M29:O29"/>
    <mergeCell ref="P28:Q28"/>
    <mergeCell ref="R28:S28"/>
    <mergeCell ref="T28:AA28"/>
    <mergeCell ref="AB28:AF28"/>
    <mergeCell ref="AG28:AI28"/>
    <mergeCell ref="AK28:AP28"/>
    <mergeCell ref="B28:C28"/>
    <mergeCell ref="D28:E28"/>
    <mergeCell ref="F28:G28"/>
    <mergeCell ref="H28:I28"/>
    <mergeCell ref="J28:L28"/>
    <mergeCell ref="M28:O28"/>
    <mergeCell ref="P31:Q31"/>
    <mergeCell ref="R31:S31"/>
    <mergeCell ref="T31:AA31"/>
    <mergeCell ref="AB31:AF31"/>
    <mergeCell ref="AG31:AI31"/>
    <mergeCell ref="AK31:AP31"/>
    <mergeCell ref="B31:C31"/>
    <mergeCell ref="D31:E31"/>
    <mergeCell ref="F31:G31"/>
    <mergeCell ref="H31:I31"/>
    <mergeCell ref="J31:L31"/>
    <mergeCell ref="M31:O31"/>
    <mergeCell ref="P30:Q30"/>
    <mergeCell ref="R30:S30"/>
    <mergeCell ref="T30:AA30"/>
    <mergeCell ref="AB30:AF30"/>
    <mergeCell ref="AG30:AI30"/>
    <mergeCell ref="AK30:AP30"/>
    <mergeCell ref="B30:C30"/>
    <mergeCell ref="D30:E30"/>
    <mergeCell ref="F30:G30"/>
    <mergeCell ref="H30:I30"/>
    <mergeCell ref="J30:L30"/>
    <mergeCell ref="M30:O30"/>
    <mergeCell ref="P33:Q33"/>
    <mergeCell ref="R33:S33"/>
    <mergeCell ref="T33:AA33"/>
    <mergeCell ref="AB33:AF33"/>
    <mergeCell ref="AG33:AI33"/>
    <mergeCell ref="AK33:AP33"/>
    <mergeCell ref="B33:C33"/>
    <mergeCell ref="D33:E33"/>
    <mergeCell ref="F33:G33"/>
    <mergeCell ref="H33:I33"/>
    <mergeCell ref="J33:L33"/>
    <mergeCell ref="M33:O33"/>
    <mergeCell ref="P32:Q32"/>
    <mergeCell ref="R32:S32"/>
    <mergeCell ref="T32:AA32"/>
    <mergeCell ref="AB32:AF32"/>
    <mergeCell ref="AG32:AI32"/>
    <mergeCell ref="AK32:AP32"/>
    <mergeCell ref="B32:C32"/>
    <mergeCell ref="D32:E32"/>
    <mergeCell ref="F32:G32"/>
    <mergeCell ref="H32:I32"/>
    <mergeCell ref="J32:L32"/>
    <mergeCell ref="M32:O32"/>
    <mergeCell ref="P35:Q35"/>
    <mergeCell ref="R35:S35"/>
    <mergeCell ref="T35:AA35"/>
    <mergeCell ref="AB35:AF35"/>
    <mergeCell ref="AG35:AI35"/>
    <mergeCell ref="AK35:AP35"/>
    <mergeCell ref="B35:C35"/>
    <mergeCell ref="D35:E35"/>
    <mergeCell ref="F35:G35"/>
    <mergeCell ref="H35:I35"/>
    <mergeCell ref="J35:L35"/>
    <mergeCell ref="M35:O35"/>
    <mergeCell ref="P34:Q34"/>
    <mergeCell ref="R34:S34"/>
    <mergeCell ref="T34:AA34"/>
    <mergeCell ref="AB34:AF34"/>
    <mergeCell ref="AG34:AI34"/>
    <mergeCell ref="AK34:AP34"/>
    <mergeCell ref="B34:C34"/>
    <mergeCell ref="D34:E34"/>
    <mergeCell ref="F34:G34"/>
    <mergeCell ref="H34:I34"/>
    <mergeCell ref="J34:L34"/>
    <mergeCell ref="M34:O34"/>
    <mergeCell ref="P37:Q37"/>
    <mergeCell ref="R37:S37"/>
    <mergeCell ref="T37:AA37"/>
    <mergeCell ref="AB37:AF37"/>
    <mergeCell ref="AG37:AI37"/>
    <mergeCell ref="AK37:AP37"/>
    <mergeCell ref="B37:C37"/>
    <mergeCell ref="D37:E37"/>
    <mergeCell ref="F37:G37"/>
    <mergeCell ref="H37:I37"/>
    <mergeCell ref="J37:L37"/>
    <mergeCell ref="M37:O37"/>
    <mergeCell ref="P36:Q36"/>
    <mergeCell ref="R36:S36"/>
    <mergeCell ref="T36:AA36"/>
    <mergeCell ref="AB36:AF36"/>
    <mergeCell ref="AG36:AI36"/>
    <mergeCell ref="AK36:AP36"/>
    <mergeCell ref="B36:C36"/>
    <mergeCell ref="D36:E36"/>
    <mergeCell ref="F36:G36"/>
    <mergeCell ref="H36:I36"/>
    <mergeCell ref="J36:L36"/>
    <mergeCell ref="M36:O36"/>
    <mergeCell ref="P39:Q39"/>
    <mergeCell ref="R39:S39"/>
    <mergeCell ref="T39:AA39"/>
    <mergeCell ref="AB39:AF39"/>
    <mergeCell ref="AG39:AI39"/>
    <mergeCell ref="AK39:AP39"/>
    <mergeCell ref="B39:C39"/>
    <mergeCell ref="D39:E39"/>
    <mergeCell ref="F39:G39"/>
    <mergeCell ref="H39:I39"/>
    <mergeCell ref="J39:L39"/>
    <mergeCell ref="M39:O39"/>
    <mergeCell ref="P38:Q38"/>
    <mergeCell ref="R38:S38"/>
    <mergeCell ref="T38:AA38"/>
    <mergeCell ref="AB38:AF38"/>
    <mergeCell ref="AG38:AI38"/>
    <mergeCell ref="AK38:AP38"/>
    <mergeCell ref="B38:C38"/>
    <mergeCell ref="D38:E38"/>
    <mergeCell ref="F38:G38"/>
    <mergeCell ref="H38:I38"/>
    <mergeCell ref="J38:L38"/>
    <mergeCell ref="M38:O38"/>
    <mergeCell ref="P41:Q41"/>
    <mergeCell ref="R41:S41"/>
    <mergeCell ref="T41:AA41"/>
    <mergeCell ref="AB41:AF41"/>
    <mergeCell ref="AG41:AI41"/>
    <mergeCell ref="AK41:AP41"/>
    <mergeCell ref="B41:C41"/>
    <mergeCell ref="D41:E41"/>
    <mergeCell ref="F41:G41"/>
    <mergeCell ref="H41:I41"/>
    <mergeCell ref="J41:L41"/>
    <mergeCell ref="M41:O41"/>
    <mergeCell ref="P40:Q40"/>
    <mergeCell ref="R40:S40"/>
    <mergeCell ref="T40:AA40"/>
    <mergeCell ref="AB40:AF40"/>
    <mergeCell ref="AG40:AI40"/>
    <mergeCell ref="AK40:AP40"/>
    <mergeCell ref="B40:C40"/>
    <mergeCell ref="D40:E40"/>
    <mergeCell ref="F40:G40"/>
    <mergeCell ref="H40:I40"/>
    <mergeCell ref="J40:L40"/>
    <mergeCell ref="M40:O40"/>
    <mergeCell ref="P43:Q43"/>
    <mergeCell ref="R43:S43"/>
    <mergeCell ref="T43:AA43"/>
    <mergeCell ref="AB43:AF43"/>
    <mergeCell ref="AG43:AI43"/>
    <mergeCell ref="AK43:AP43"/>
    <mergeCell ref="B43:C43"/>
    <mergeCell ref="D43:E43"/>
    <mergeCell ref="F43:G43"/>
    <mergeCell ref="H43:I43"/>
    <mergeCell ref="J43:L43"/>
    <mergeCell ref="M43:O43"/>
    <mergeCell ref="P42:Q42"/>
    <mergeCell ref="R42:S42"/>
    <mergeCell ref="T42:AA42"/>
    <mergeCell ref="AB42:AF42"/>
    <mergeCell ref="AG42:AI42"/>
    <mergeCell ref="AK42:AP42"/>
    <mergeCell ref="B42:C42"/>
    <mergeCell ref="D42:E42"/>
    <mergeCell ref="F42:G42"/>
    <mergeCell ref="H42:I42"/>
    <mergeCell ref="J42:L42"/>
    <mergeCell ref="M42:O42"/>
    <mergeCell ref="P45:Q45"/>
    <mergeCell ref="R45:S45"/>
    <mergeCell ref="T45:AA45"/>
    <mergeCell ref="AB45:AF45"/>
    <mergeCell ref="AG45:AI45"/>
    <mergeCell ref="AK45:AP45"/>
    <mergeCell ref="B45:C45"/>
    <mergeCell ref="D45:E45"/>
    <mergeCell ref="F45:G45"/>
    <mergeCell ref="H45:I45"/>
    <mergeCell ref="J45:L45"/>
    <mergeCell ref="M45:O45"/>
    <mergeCell ref="P44:Q44"/>
    <mergeCell ref="R44:S44"/>
    <mergeCell ref="T44:AA44"/>
    <mergeCell ref="AB44:AF44"/>
    <mergeCell ref="AG44:AI44"/>
    <mergeCell ref="AK44:AP44"/>
    <mergeCell ref="B44:C44"/>
    <mergeCell ref="D44:E44"/>
    <mergeCell ref="F44:G44"/>
    <mergeCell ref="H44:I44"/>
    <mergeCell ref="J44:L44"/>
    <mergeCell ref="M44:O44"/>
    <mergeCell ref="P47:Q47"/>
    <mergeCell ref="R47:S47"/>
    <mergeCell ref="T47:AA47"/>
    <mergeCell ref="AB47:AF47"/>
    <mergeCell ref="AG47:AI47"/>
    <mergeCell ref="AK47:AP47"/>
    <mergeCell ref="B47:C47"/>
    <mergeCell ref="D47:E47"/>
    <mergeCell ref="F47:G47"/>
    <mergeCell ref="H47:I47"/>
    <mergeCell ref="J47:L47"/>
    <mergeCell ref="M47:O47"/>
    <mergeCell ref="P46:Q46"/>
    <mergeCell ref="R46:S46"/>
    <mergeCell ref="T46:AA46"/>
    <mergeCell ref="AB46:AF46"/>
    <mergeCell ref="AG46:AI46"/>
    <mergeCell ref="AK46:AP46"/>
    <mergeCell ref="B46:C46"/>
    <mergeCell ref="D46:E46"/>
    <mergeCell ref="F46:G46"/>
    <mergeCell ref="H46:I46"/>
    <mergeCell ref="J46:L46"/>
    <mergeCell ref="M46:O46"/>
    <mergeCell ref="P49:Q49"/>
    <mergeCell ref="R49:S49"/>
    <mergeCell ref="T49:AA49"/>
    <mergeCell ref="AB49:AF49"/>
    <mergeCell ref="AG49:AI49"/>
    <mergeCell ref="AK49:AP49"/>
    <mergeCell ref="B49:C49"/>
    <mergeCell ref="D49:E49"/>
    <mergeCell ref="F49:G49"/>
    <mergeCell ref="H49:I49"/>
    <mergeCell ref="J49:L49"/>
    <mergeCell ref="M49:O49"/>
    <mergeCell ref="P48:Q48"/>
    <mergeCell ref="R48:S48"/>
    <mergeCell ref="T48:AA48"/>
    <mergeCell ref="AB48:AF48"/>
    <mergeCell ref="AG48:AI48"/>
    <mergeCell ref="AK48:AP48"/>
    <mergeCell ref="B48:C48"/>
    <mergeCell ref="D48:E48"/>
    <mergeCell ref="F48:G48"/>
    <mergeCell ref="H48:I48"/>
    <mergeCell ref="J48:L48"/>
    <mergeCell ref="M48:O48"/>
    <mergeCell ref="P51:Q51"/>
    <mergeCell ref="R51:S51"/>
    <mergeCell ref="T51:AA51"/>
    <mergeCell ref="AB51:AF51"/>
    <mergeCell ref="AG51:AI51"/>
    <mergeCell ref="AK51:AP51"/>
    <mergeCell ref="B51:C51"/>
    <mergeCell ref="D51:E51"/>
    <mergeCell ref="F51:G51"/>
    <mergeCell ref="H51:I51"/>
    <mergeCell ref="J51:L51"/>
    <mergeCell ref="M51:O51"/>
    <mergeCell ref="P50:Q50"/>
    <mergeCell ref="R50:S50"/>
    <mergeCell ref="T50:AA50"/>
    <mergeCell ref="AB50:AF50"/>
    <mergeCell ref="AG50:AI50"/>
    <mergeCell ref="AK50:AP50"/>
    <mergeCell ref="B50:C50"/>
    <mergeCell ref="D50:E50"/>
    <mergeCell ref="F50:G50"/>
    <mergeCell ref="H50:I50"/>
    <mergeCell ref="J50:L50"/>
    <mergeCell ref="M50:O50"/>
    <mergeCell ref="P53:Q53"/>
    <mergeCell ref="R53:S53"/>
    <mergeCell ref="T53:AA53"/>
    <mergeCell ref="AB53:AF53"/>
    <mergeCell ref="AG53:AI53"/>
    <mergeCell ref="AK53:AP53"/>
    <mergeCell ref="B53:C53"/>
    <mergeCell ref="D53:E53"/>
    <mergeCell ref="F53:G53"/>
    <mergeCell ref="H53:I53"/>
    <mergeCell ref="J53:L53"/>
    <mergeCell ref="M53:O53"/>
    <mergeCell ref="P52:Q52"/>
    <mergeCell ref="R52:S52"/>
    <mergeCell ref="T52:AA52"/>
    <mergeCell ref="AB52:AF52"/>
    <mergeCell ref="AG52:AI52"/>
    <mergeCell ref="AK52:AP52"/>
    <mergeCell ref="B52:C52"/>
    <mergeCell ref="D52:E52"/>
    <mergeCell ref="F52:G52"/>
    <mergeCell ref="H52:I52"/>
    <mergeCell ref="J52:L52"/>
    <mergeCell ref="M52:O52"/>
    <mergeCell ref="P55:Q55"/>
    <mergeCell ref="R55:S55"/>
    <mergeCell ref="T55:AA55"/>
    <mergeCell ref="AB55:AF55"/>
    <mergeCell ref="AG55:AI55"/>
    <mergeCell ref="AK55:AP55"/>
    <mergeCell ref="B55:C55"/>
    <mergeCell ref="D55:E55"/>
    <mergeCell ref="F55:G55"/>
    <mergeCell ref="H55:I55"/>
    <mergeCell ref="J55:L55"/>
    <mergeCell ref="M55:O55"/>
    <mergeCell ref="P54:Q54"/>
    <mergeCell ref="R54:S54"/>
    <mergeCell ref="T54:AA54"/>
    <mergeCell ref="AB54:AF54"/>
    <mergeCell ref="AG54:AI54"/>
    <mergeCell ref="AK54:AP54"/>
    <mergeCell ref="B54:C54"/>
    <mergeCell ref="D54:E54"/>
    <mergeCell ref="F54:G54"/>
    <mergeCell ref="H54:I54"/>
    <mergeCell ref="J54:L54"/>
    <mergeCell ref="M54:O54"/>
    <mergeCell ref="P57:Q57"/>
    <mergeCell ref="R57:S57"/>
    <mergeCell ref="T57:AA57"/>
    <mergeCell ref="AB57:AF57"/>
    <mergeCell ref="AG57:AI57"/>
    <mergeCell ref="AK57:AP57"/>
    <mergeCell ref="B57:C57"/>
    <mergeCell ref="D57:E57"/>
    <mergeCell ref="F57:G57"/>
    <mergeCell ref="H57:I57"/>
    <mergeCell ref="J57:L57"/>
    <mergeCell ref="M57:O57"/>
    <mergeCell ref="P56:Q56"/>
    <mergeCell ref="R56:S56"/>
    <mergeCell ref="T56:AA56"/>
    <mergeCell ref="AB56:AF56"/>
    <mergeCell ref="AG56:AI56"/>
    <mergeCell ref="AK56:AP56"/>
    <mergeCell ref="B56:C56"/>
    <mergeCell ref="D56:E56"/>
    <mergeCell ref="F56:G56"/>
    <mergeCell ref="H56:I56"/>
    <mergeCell ref="J56:L56"/>
    <mergeCell ref="M56:O56"/>
    <mergeCell ref="P59:Q59"/>
    <mergeCell ref="R59:S59"/>
    <mergeCell ref="T59:AA59"/>
    <mergeCell ref="AB59:AF59"/>
    <mergeCell ref="AG59:AI59"/>
    <mergeCell ref="AK59:AP59"/>
    <mergeCell ref="B59:C59"/>
    <mergeCell ref="D59:E59"/>
    <mergeCell ref="F59:G59"/>
    <mergeCell ref="H59:I59"/>
    <mergeCell ref="J59:L59"/>
    <mergeCell ref="M59:O59"/>
    <mergeCell ref="P58:Q58"/>
    <mergeCell ref="R58:S58"/>
    <mergeCell ref="T58:AA58"/>
    <mergeCell ref="AB58:AF58"/>
    <mergeCell ref="AG58:AI58"/>
    <mergeCell ref="AK58:AP58"/>
    <mergeCell ref="B58:C58"/>
    <mergeCell ref="D58:E58"/>
    <mergeCell ref="F58:G58"/>
    <mergeCell ref="H58:I58"/>
    <mergeCell ref="J58:L58"/>
    <mergeCell ref="M58:O58"/>
    <mergeCell ref="P61:Q61"/>
    <mergeCell ref="R61:S61"/>
    <mergeCell ref="T61:AA61"/>
    <mergeCell ref="AB61:AF61"/>
    <mergeCell ref="AG61:AI61"/>
    <mergeCell ref="AK61:AP61"/>
    <mergeCell ref="B61:C61"/>
    <mergeCell ref="D61:E61"/>
    <mergeCell ref="F61:G61"/>
    <mergeCell ref="H61:I61"/>
    <mergeCell ref="J61:L61"/>
    <mergeCell ref="M61:O61"/>
    <mergeCell ref="P60:Q60"/>
    <mergeCell ref="R60:S60"/>
    <mergeCell ref="T60:AA60"/>
    <mergeCell ref="AB60:AF60"/>
    <mergeCell ref="AG60:AI60"/>
    <mergeCell ref="AK60:AP60"/>
    <mergeCell ref="B60:C60"/>
    <mergeCell ref="D60:E60"/>
    <mergeCell ref="F60:G60"/>
    <mergeCell ref="H60:I60"/>
    <mergeCell ref="J60:L60"/>
    <mergeCell ref="M60:O60"/>
    <mergeCell ref="P63:Q63"/>
    <mergeCell ref="R63:S63"/>
    <mergeCell ref="T63:AA63"/>
    <mergeCell ref="AB63:AF63"/>
    <mergeCell ref="AG63:AI63"/>
    <mergeCell ref="AK63:AP63"/>
    <mergeCell ref="B63:C63"/>
    <mergeCell ref="D63:E63"/>
    <mergeCell ref="F63:G63"/>
    <mergeCell ref="H63:I63"/>
    <mergeCell ref="J63:L63"/>
    <mergeCell ref="M63:O63"/>
    <mergeCell ref="P62:Q62"/>
    <mergeCell ref="R62:S62"/>
    <mergeCell ref="T62:AA62"/>
    <mergeCell ref="AB62:AF62"/>
    <mergeCell ref="AG62:AI62"/>
    <mergeCell ref="AK62:AP62"/>
    <mergeCell ref="B62:C62"/>
    <mergeCell ref="D62:E62"/>
    <mergeCell ref="F62:G62"/>
    <mergeCell ref="H62:I62"/>
    <mergeCell ref="J62:L62"/>
    <mergeCell ref="M62:O62"/>
    <mergeCell ref="P65:Q65"/>
    <mergeCell ref="R65:S65"/>
    <mergeCell ref="T65:AA65"/>
    <mergeCell ref="AB65:AF65"/>
    <mergeCell ref="AG65:AI65"/>
    <mergeCell ref="AK65:AP65"/>
    <mergeCell ref="B65:C65"/>
    <mergeCell ref="D65:E65"/>
    <mergeCell ref="F65:G65"/>
    <mergeCell ref="H65:I65"/>
    <mergeCell ref="J65:L65"/>
    <mergeCell ref="M65:O65"/>
    <mergeCell ref="P64:Q64"/>
    <mergeCell ref="R64:S64"/>
    <mergeCell ref="T64:AA64"/>
    <mergeCell ref="AB64:AF64"/>
    <mergeCell ref="AG64:AI64"/>
    <mergeCell ref="AK64:AP64"/>
    <mergeCell ref="B64:C64"/>
    <mergeCell ref="D64:E64"/>
    <mergeCell ref="F64:G64"/>
    <mergeCell ref="H64:I64"/>
    <mergeCell ref="J64:L64"/>
    <mergeCell ref="M64:O64"/>
    <mergeCell ref="P67:Q67"/>
    <mergeCell ref="R67:S67"/>
    <mergeCell ref="T67:AA67"/>
    <mergeCell ref="AB67:AF67"/>
    <mergeCell ref="AG67:AI67"/>
    <mergeCell ref="AK67:AP67"/>
    <mergeCell ref="B67:C67"/>
    <mergeCell ref="D67:E67"/>
    <mergeCell ref="F67:G67"/>
    <mergeCell ref="H67:I67"/>
    <mergeCell ref="J67:L67"/>
    <mergeCell ref="M67:O67"/>
    <mergeCell ref="P66:Q66"/>
    <mergeCell ref="R66:S66"/>
    <mergeCell ref="T66:AA66"/>
    <mergeCell ref="AB66:AF66"/>
    <mergeCell ref="AG66:AI66"/>
    <mergeCell ref="AK66:AP66"/>
    <mergeCell ref="B66:C66"/>
    <mergeCell ref="D66:E66"/>
    <mergeCell ref="F66:G66"/>
    <mergeCell ref="H66:I66"/>
    <mergeCell ref="J66:L66"/>
    <mergeCell ref="M66:O66"/>
    <mergeCell ref="P69:Q69"/>
    <mergeCell ref="R69:S69"/>
    <mergeCell ref="T69:AA69"/>
    <mergeCell ref="AB69:AF69"/>
    <mergeCell ref="AG69:AI69"/>
    <mergeCell ref="AK69:AP69"/>
    <mergeCell ref="B69:C69"/>
    <mergeCell ref="D69:E69"/>
    <mergeCell ref="F69:G69"/>
    <mergeCell ref="H69:I69"/>
    <mergeCell ref="J69:L69"/>
    <mergeCell ref="M69:O69"/>
    <mergeCell ref="P68:Q68"/>
    <mergeCell ref="R68:S68"/>
    <mergeCell ref="T68:AA68"/>
    <mergeCell ref="AB68:AF68"/>
    <mergeCell ref="AG68:AI68"/>
    <mergeCell ref="AK68:AP68"/>
    <mergeCell ref="B68:C68"/>
    <mergeCell ref="D68:E68"/>
    <mergeCell ref="F68:G68"/>
    <mergeCell ref="H68:I68"/>
    <mergeCell ref="J68:L68"/>
    <mergeCell ref="M68:O68"/>
    <mergeCell ref="P71:Q71"/>
    <mergeCell ref="R71:S71"/>
    <mergeCell ref="T71:AA71"/>
    <mergeCell ref="AB71:AF71"/>
    <mergeCell ref="AG71:AI71"/>
    <mergeCell ref="AK71:AP71"/>
    <mergeCell ref="B71:C71"/>
    <mergeCell ref="D71:E71"/>
    <mergeCell ref="F71:G71"/>
    <mergeCell ref="H71:I71"/>
    <mergeCell ref="J71:L71"/>
    <mergeCell ref="M71:O71"/>
    <mergeCell ref="P70:Q70"/>
    <mergeCell ref="R70:S70"/>
    <mergeCell ref="T70:AA70"/>
    <mergeCell ref="AB70:AF70"/>
    <mergeCell ref="AG70:AI70"/>
    <mergeCell ref="AK70:AP70"/>
    <mergeCell ref="B70:C70"/>
    <mergeCell ref="D70:E70"/>
    <mergeCell ref="F70:G70"/>
    <mergeCell ref="H70:I70"/>
    <mergeCell ref="J70:L70"/>
    <mergeCell ref="M70:O70"/>
    <mergeCell ref="P73:Q73"/>
    <mergeCell ref="R73:S73"/>
    <mergeCell ref="T73:AA73"/>
    <mergeCell ref="AB73:AF73"/>
    <mergeCell ref="AG73:AI73"/>
    <mergeCell ref="AK73:AP73"/>
    <mergeCell ref="B73:C73"/>
    <mergeCell ref="D73:E73"/>
    <mergeCell ref="F73:G73"/>
    <mergeCell ref="H73:I73"/>
    <mergeCell ref="J73:L73"/>
    <mergeCell ref="M73:O73"/>
    <mergeCell ref="P72:Q72"/>
    <mergeCell ref="R72:S72"/>
    <mergeCell ref="T72:AA72"/>
    <mergeCell ref="AB72:AF72"/>
    <mergeCell ref="AG72:AI72"/>
    <mergeCell ref="AK72:AP72"/>
    <mergeCell ref="B72:C72"/>
    <mergeCell ref="D72:E72"/>
    <mergeCell ref="F72:G72"/>
    <mergeCell ref="H72:I72"/>
    <mergeCell ref="J72:L72"/>
    <mergeCell ref="M72:O72"/>
    <mergeCell ref="P75:Q75"/>
    <mergeCell ref="R75:S75"/>
    <mergeCell ref="T75:AA75"/>
    <mergeCell ref="AB75:AF75"/>
    <mergeCell ref="AG75:AI75"/>
    <mergeCell ref="AK75:AP75"/>
    <mergeCell ref="B75:C75"/>
    <mergeCell ref="D75:E75"/>
    <mergeCell ref="F75:G75"/>
    <mergeCell ref="H75:I75"/>
    <mergeCell ref="J75:L75"/>
    <mergeCell ref="M75:O75"/>
    <mergeCell ref="P74:Q74"/>
    <mergeCell ref="R74:S74"/>
    <mergeCell ref="T74:AA74"/>
    <mergeCell ref="AB74:AF74"/>
    <mergeCell ref="AG74:AI74"/>
    <mergeCell ref="AK74:AP74"/>
    <mergeCell ref="B74:C74"/>
    <mergeCell ref="D74:E74"/>
    <mergeCell ref="F74:G74"/>
    <mergeCell ref="H74:I74"/>
    <mergeCell ref="J74:L74"/>
    <mergeCell ref="M74:O74"/>
    <mergeCell ref="P77:Q77"/>
    <mergeCell ref="R77:S77"/>
    <mergeCell ref="T77:AA77"/>
    <mergeCell ref="AB77:AF77"/>
    <mergeCell ref="AG77:AI77"/>
    <mergeCell ref="AK77:AP77"/>
    <mergeCell ref="B77:C77"/>
    <mergeCell ref="D77:E77"/>
    <mergeCell ref="F77:G77"/>
    <mergeCell ref="H77:I77"/>
    <mergeCell ref="J77:L77"/>
    <mergeCell ref="M77:O77"/>
    <mergeCell ref="P76:Q76"/>
    <mergeCell ref="R76:S76"/>
    <mergeCell ref="T76:AA76"/>
    <mergeCell ref="AB76:AF76"/>
    <mergeCell ref="AG76:AI76"/>
    <mergeCell ref="AK76:AP76"/>
    <mergeCell ref="B76:C76"/>
    <mergeCell ref="D76:E76"/>
    <mergeCell ref="F76:G76"/>
    <mergeCell ref="H76:I76"/>
    <mergeCell ref="J76:L76"/>
    <mergeCell ref="M76:O76"/>
    <mergeCell ref="P79:Q79"/>
    <mergeCell ref="R79:S79"/>
    <mergeCell ref="T79:AA79"/>
    <mergeCell ref="AB79:AF79"/>
    <mergeCell ref="AG79:AI79"/>
    <mergeCell ref="AK79:AP79"/>
    <mergeCell ref="B79:C79"/>
    <mergeCell ref="D79:E79"/>
    <mergeCell ref="F79:G79"/>
    <mergeCell ref="H79:I79"/>
    <mergeCell ref="J79:L79"/>
    <mergeCell ref="M79:O79"/>
    <mergeCell ref="P78:Q78"/>
    <mergeCell ref="R78:S78"/>
    <mergeCell ref="T78:AA78"/>
    <mergeCell ref="AB78:AF78"/>
    <mergeCell ref="AG78:AI78"/>
    <mergeCell ref="AK78:AP78"/>
    <mergeCell ref="B78:C78"/>
    <mergeCell ref="D78:E78"/>
    <mergeCell ref="F78:G78"/>
    <mergeCell ref="H78:I78"/>
    <mergeCell ref="J78:L78"/>
    <mergeCell ref="M78:O78"/>
    <mergeCell ref="P81:Q81"/>
    <mergeCell ref="R81:S81"/>
    <mergeCell ref="T81:AA81"/>
    <mergeCell ref="AB81:AF81"/>
    <mergeCell ref="AG81:AI81"/>
    <mergeCell ref="AK81:AP81"/>
    <mergeCell ref="B81:C81"/>
    <mergeCell ref="D81:E81"/>
    <mergeCell ref="F81:G81"/>
    <mergeCell ref="H81:I81"/>
    <mergeCell ref="J81:L81"/>
    <mergeCell ref="M81:O81"/>
    <mergeCell ref="P80:Q80"/>
    <mergeCell ref="R80:S80"/>
    <mergeCell ref="T80:AA80"/>
    <mergeCell ref="AB80:AF80"/>
    <mergeCell ref="AG80:AI80"/>
    <mergeCell ref="AK80:AP80"/>
    <mergeCell ref="B80:C80"/>
    <mergeCell ref="D80:E80"/>
    <mergeCell ref="F80:G80"/>
    <mergeCell ref="H80:I80"/>
    <mergeCell ref="J80:L80"/>
    <mergeCell ref="M80:O80"/>
    <mergeCell ref="P83:Q83"/>
    <mergeCell ref="R83:S83"/>
    <mergeCell ref="T83:AA83"/>
    <mergeCell ref="AB83:AF83"/>
    <mergeCell ref="AG83:AI83"/>
    <mergeCell ref="AK83:AP83"/>
    <mergeCell ref="B83:C83"/>
    <mergeCell ref="D83:E83"/>
    <mergeCell ref="F83:G83"/>
    <mergeCell ref="H83:I83"/>
    <mergeCell ref="J83:L83"/>
    <mergeCell ref="M83:O83"/>
    <mergeCell ref="P82:Q82"/>
    <mergeCell ref="R82:S82"/>
    <mergeCell ref="T82:AA82"/>
    <mergeCell ref="AB82:AF82"/>
    <mergeCell ref="AG82:AI82"/>
    <mergeCell ref="AK82:AP82"/>
    <mergeCell ref="B82:C82"/>
    <mergeCell ref="D82:E82"/>
    <mergeCell ref="F82:G82"/>
    <mergeCell ref="H82:I82"/>
    <mergeCell ref="J82:L82"/>
    <mergeCell ref="M82:O82"/>
    <mergeCell ref="P85:Q85"/>
    <mergeCell ref="R85:S85"/>
    <mergeCell ref="T85:AA85"/>
    <mergeCell ref="AB85:AF85"/>
    <mergeCell ref="AG85:AI85"/>
    <mergeCell ref="AK85:AP85"/>
    <mergeCell ref="B85:C85"/>
    <mergeCell ref="D85:E85"/>
    <mergeCell ref="F85:G85"/>
    <mergeCell ref="H85:I85"/>
    <mergeCell ref="J85:L85"/>
    <mergeCell ref="M85:O85"/>
    <mergeCell ref="P84:Q84"/>
    <mergeCell ref="R84:S84"/>
    <mergeCell ref="T84:AA84"/>
    <mergeCell ref="AB84:AF84"/>
    <mergeCell ref="AG84:AI84"/>
    <mergeCell ref="AK84:AP84"/>
    <mergeCell ref="B84:C84"/>
    <mergeCell ref="D84:E84"/>
    <mergeCell ref="F84:G84"/>
    <mergeCell ref="H84:I84"/>
    <mergeCell ref="J84:L84"/>
    <mergeCell ref="M84:O84"/>
    <mergeCell ref="P87:Q87"/>
    <mergeCell ref="R87:S87"/>
    <mergeCell ref="T87:AA87"/>
    <mergeCell ref="AB87:AF87"/>
    <mergeCell ref="AG87:AI87"/>
    <mergeCell ref="AK87:AP87"/>
    <mergeCell ref="B87:C87"/>
    <mergeCell ref="D87:E87"/>
    <mergeCell ref="F87:G87"/>
    <mergeCell ref="H87:I87"/>
    <mergeCell ref="J87:L87"/>
    <mergeCell ref="M87:O87"/>
    <mergeCell ref="P86:Q86"/>
    <mergeCell ref="R86:S86"/>
    <mergeCell ref="T86:AA86"/>
    <mergeCell ref="AB86:AF86"/>
    <mergeCell ref="AG86:AI86"/>
    <mergeCell ref="AK86:AP86"/>
    <mergeCell ref="B86:C86"/>
    <mergeCell ref="D86:E86"/>
    <mergeCell ref="F86:G86"/>
    <mergeCell ref="H86:I86"/>
    <mergeCell ref="J86:L86"/>
    <mergeCell ref="M86:O86"/>
    <mergeCell ref="P89:Q89"/>
    <mergeCell ref="R89:S89"/>
    <mergeCell ref="T89:AA89"/>
    <mergeCell ref="AB89:AF89"/>
    <mergeCell ref="AG89:AI89"/>
    <mergeCell ref="AK89:AP89"/>
    <mergeCell ref="B89:C89"/>
    <mergeCell ref="D89:E89"/>
    <mergeCell ref="F89:G89"/>
    <mergeCell ref="H89:I89"/>
    <mergeCell ref="J89:L89"/>
    <mergeCell ref="M89:O89"/>
    <mergeCell ref="P88:Q88"/>
    <mergeCell ref="R88:S88"/>
    <mergeCell ref="T88:AA88"/>
    <mergeCell ref="AB88:AF88"/>
    <mergeCell ref="AG88:AI88"/>
    <mergeCell ref="AK88:AP88"/>
    <mergeCell ref="B88:C88"/>
    <mergeCell ref="D88:E88"/>
    <mergeCell ref="F88:G88"/>
    <mergeCell ref="H88:I88"/>
    <mergeCell ref="J88:L88"/>
    <mergeCell ref="M88:O88"/>
    <mergeCell ref="P91:Q91"/>
    <mergeCell ref="R91:S91"/>
    <mergeCell ref="T91:AA91"/>
    <mergeCell ref="AB91:AF91"/>
    <mergeCell ref="AG91:AI91"/>
    <mergeCell ref="AK91:AP91"/>
    <mergeCell ref="B91:C91"/>
    <mergeCell ref="D91:E91"/>
    <mergeCell ref="F91:G91"/>
    <mergeCell ref="H91:I91"/>
    <mergeCell ref="J91:L91"/>
    <mergeCell ref="M91:O91"/>
    <mergeCell ref="P90:Q90"/>
    <mergeCell ref="R90:S90"/>
    <mergeCell ref="T90:AA90"/>
    <mergeCell ref="AB90:AF90"/>
    <mergeCell ref="AG90:AI90"/>
    <mergeCell ref="AK90:AP90"/>
    <mergeCell ref="B90:C90"/>
    <mergeCell ref="D90:E90"/>
    <mergeCell ref="F90:G90"/>
    <mergeCell ref="H90:I90"/>
    <mergeCell ref="J90:L90"/>
    <mergeCell ref="M90:O90"/>
    <mergeCell ref="P93:Q93"/>
    <mergeCell ref="R93:S93"/>
    <mergeCell ref="T93:AA93"/>
    <mergeCell ref="AB93:AF93"/>
    <mergeCell ref="AG93:AI93"/>
    <mergeCell ref="AK93:AP93"/>
    <mergeCell ref="B93:C93"/>
    <mergeCell ref="D93:E93"/>
    <mergeCell ref="F93:G93"/>
    <mergeCell ref="H93:I93"/>
    <mergeCell ref="J93:L93"/>
    <mergeCell ref="M93:O93"/>
    <mergeCell ref="P92:Q92"/>
    <mergeCell ref="R92:S92"/>
    <mergeCell ref="T92:AA92"/>
    <mergeCell ref="AB92:AF92"/>
    <mergeCell ref="AG92:AI92"/>
    <mergeCell ref="AK92:AP92"/>
    <mergeCell ref="B92:C92"/>
    <mergeCell ref="D92:E92"/>
    <mergeCell ref="F92:G92"/>
    <mergeCell ref="H92:I92"/>
    <mergeCell ref="J92:L92"/>
    <mergeCell ref="M92:O92"/>
    <mergeCell ref="P95:Q95"/>
    <mergeCell ref="R95:S95"/>
    <mergeCell ref="T95:AA95"/>
    <mergeCell ref="AB95:AF95"/>
    <mergeCell ref="AG95:AI95"/>
    <mergeCell ref="AK95:AP95"/>
    <mergeCell ref="B95:C95"/>
    <mergeCell ref="D95:E95"/>
    <mergeCell ref="F95:G95"/>
    <mergeCell ref="H95:I95"/>
    <mergeCell ref="J95:L95"/>
    <mergeCell ref="M95:O95"/>
    <mergeCell ref="P94:Q94"/>
    <mergeCell ref="R94:S94"/>
    <mergeCell ref="T94:AA94"/>
    <mergeCell ref="AB94:AF94"/>
    <mergeCell ref="AG94:AI94"/>
    <mergeCell ref="AK94:AP94"/>
    <mergeCell ref="B94:C94"/>
    <mergeCell ref="D94:E94"/>
    <mergeCell ref="F94:G94"/>
    <mergeCell ref="H94:I94"/>
    <mergeCell ref="J94:L94"/>
    <mergeCell ref="M94:O94"/>
    <mergeCell ref="P97:Q97"/>
    <mergeCell ref="R97:S97"/>
    <mergeCell ref="T97:AA97"/>
    <mergeCell ref="AB97:AF97"/>
    <mergeCell ref="AG97:AI97"/>
    <mergeCell ref="AK97:AP97"/>
    <mergeCell ref="B97:C97"/>
    <mergeCell ref="D97:E97"/>
    <mergeCell ref="F97:G97"/>
    <mergeCell ref="H97:I97"/>
    <mergeCell ref="J97:L97"/>
    <mergeCell ref="M97:O97"/>
    <mergeCell ref="P96:Q96"/>
    <mergeCell ref="R96:S96"/>
    <mergeCell ref="T96:AA96"/>
    <mergeCell ref="AB96:AF96"/>
    <mergeCell ref="AG96:AI96"/>
    <mergeCell ref="AK96:AP96"/>
    <mergeCell ref="B96:C96"/>
    <mergeCell ref="D96:E96"/>
    <mergeCell ref="F96:G96"/>
    <mergeCell ref="H96:I96"/>
    <mergeCell ref="J96:L96"/>
    <mergeCell ref="M96:O96"/>
    <mergeCell ref="P99:Q99"/>
    <mergeCell ref="R99:S99"/>
    <mergeCell ref="T99:AA99"/>
    <mergeCell ref="AB99:AF99"/>
    <mergeCell ref="AG99:AI99"/>
    <mergeCell ref="AK99:AP99"/>
    <mergeCell ref="B99:C99"/>
    <mergeCell ref="D99:E99"/>
    <mergeCell ref="F99:G99"/>
    <mergeCell ref="H99:I99"/>
    <mergeCell ref="J99:L99"/>
    <mergeCell ref="M99:O99"/>
    <mergeCell ref="P98:Q98"/>
    <mergeCell ref="R98:S98"/>
    <mergeCell ref="T98:AA98"/>
    <mergeCell ref="AB98:AF98"/>
    <mergeCell ref="AG98:AI98"/>
    <mergeCell ref="AK98:AP98"/>
    <mergeCell ref="B98:C98"/>
    <mergeCell ref="D98:E98"/>
    <mergeCell ref="F98:G98"/>
    <mergeCell ref="H98:I98"/>
    <mergeCell ref="J98:L98"/>
    <mergeCell ref="M98:O98"/>
    <mergeCell ref="P101:Q101"/>
    <mergeCell ref="R101:S101"/>
    <mergeCell ref="T101:AA101"/>
    <mergeCell ref="AB101:AF101"/>
    <mergeCell ref="AG101:AI101"/>
    <mergeCell ref="AK101:AP101"/>
    <mergeCell ref="B101:C101"/>
    <mergeCell ref="D101:E101"/>
    <mergeCell ref="F101:G101"/>
    <mergeCell ref="H101:I101"/>
    <mergeCell ref="J101:L101"/>
    <mergeCell ref="M101:O101"/>
    <mergeCell ref="P100:Q100"/>
    <mergeCell ref="R100:S100"/>
    <mergeCell ref="T100:AA100"/>
    <mergeCell ref="AB100:AF100"/>
    <mergeCell ref="AG100:AI100"/>
    <mergeCell ref="AK100:AP100"/>
    <mergeCell ref="B100:C100"/>
    <mergeCell ref="D100:E100"/>
    <mergeCell ref="F100:G100"/>
    <mergeCell ref="H100:I100"/>
    <mergeCell ref="J100:L100"/>
    <mergeCell ref="M100:O100"/>
    <mergeCell ref="P103:Q103"/>
    <mergeCell ref="R103:S103"/>
    <mergeCell ref="T103:AA103"/>
    <mergeCell ref="AB103:AF103"/>
    <mergeCell ref="AG103:AI103"/>
    <mergeCell ref="AK103:AP103"/>
    <mergeCell ref="B103:C103"/>
    <mergeCell ref="D103:E103"/>
    <mergeCell ref="F103:G103"/>
    <mergeCell ref="H103:I103"/>
    <mergeCell ref="J103:L103"/>
    <mergeCell ref="M103:O103"/>
    <mergeCell ref="P102:Q102"/>
    <mergeCell ref="R102:S102"/>
    <mergeCell ref="T102:AA102"/>
    <mergeCell ref="AB102:AF102"/>
    <mergeCell ref="AG102:AI102"/>
    <mergeCell ref="AK102:AP102"/>
    <mergeCell ref="B102:C102"/>
    <mergeCell ref="D102:E102"/>
    <mergeCell ref="F102:G102"/>
    <mergeCell ref="H102:I102"/>
    <mergeCell ref="J102:L102"/>
    <mergeCell ref="M102:O102"/>
    <mergeCell ref="P105:Q105"/>
    <mergeCell ref="R105:S105"/>
    <mergeCell ref="T105:AA105"/>
    <mergeCell ref="AB105:AF105"/>
    <mergeCell ref="AG105:AI105"/>
    <mergeCell ref="AK105:AP105"/>
    <mergeCell ref="B105:C105"/>
    <mergeCell ref="D105:E105"/>
    <mergeCell ref="F105:G105"/>
    <mergeCell ref="H105:I105"/>
    <mergeCell ref="J105:L105"/>
    <mergeCell ref="M105:O105"/>
    <mergeCell ref="P104:Q104"/>
    <mergeCell ref="R104:S104"/>
    <mergeCell ref="T104:AA104"/>
    <mergeCell ref="AB104:AF104"/>
    <mergeCell ref="AG104:AI104"/>
    <mergeCell ref="AK104:AP104"/>
    <mergeCell ref="B104:C104"/>
    <mergeCell ref="D104:E104"/>
    <mergeCell ref="F104:G104"/>
    <mergeCell ref="H104:I104"/>
    <mergeCell ref="J104:L104"/>
    <mergeCell ref="M104:O104"/>
    <mergeCell ref="P107:Q107"/>
    <mergeCell ref="R107:S107"/>
    <mergeCell ref="T107:AA107"/>
    <mergeCell ref="AB107:AF107"/>
    <mergeCell ref="AG107:AI107"/>
    <mergeCell ref="AK107:AP107"/>
    <mergeCell ref="B107:C107"/>
    <mergeCell ref="D107:E107"/>
    <mergeCell ref="F107:G107"/>
    <mergeCell ref="H107:I107"/>
    <mergeCell ref="J107:L107"/>
    <mergeCell ref="M107:O107"/>
    <mergeCell ref="P106:Q106"/>
    <mergeCell ref="R106:S106"/>
    <mergeCell ref="T106:AA106"/>
    <mergeCell ref="AB106:AF106"/>
    <mergeCell ref="AG106:AI106"/>
    <mergeCell ref="AK106:AP106"/>
    <mergeCell ref="B106:C106"/>
    <mergeCell ref="D106:E106"/>
    <mergeCell ref="F106:G106"/>
    <mergeCell ref="H106:I106"/>
    <mergeCell ref="J106:L106"/>
    <mergeCell ref="M106:O106"/>
    <mergeCell ref="P109:Q109"/>
    <mergeCell ref="R109:S109"/>
    <mergeCell ref="T109:AA109"/>
    <mergeCell ref="AB109:AF109"/>
    <mergeCell ref="AG109:AI109"/>
    <mergeCell ref="AK109:AP109"/>
    <mergeCell ref="B109:C109"/>
    <mergeCell ref="D109:E109"/>
    <mergeCell ref="F109:G109"/>
    <mergeCell ref="H109:I109"/>
    <mergeCell ref="J109:L109"/>
    <mergeCell ref="M109:O109"/>
    <mergeCell ref="P108:Q108"/>
    <mergeCell ref="R108:S108"/>
    <mergeCell ref="T108:AA108"/>
    <mergeCell ref="AB108:AF108"/>
    <mergeCell ref="AG108:AI108"/>
    <mergeCell ref="AK108:AP108"/>
    <mergeCell ref="B108:C108"/>
    <mergeCell ref="D108:E108"/>
    <mergeCell ref="F108:G108"/>
    <mergeCell ref="H108:I108"/>
    <mergeCell ref="J108:L108"/>
    <mergeCell ref="M108:O108"/>
    <mergeCell ref="P111:Q111"/>
    <mergeCell ref="R111:S111"/>
    <mergeCell ref="T111:AA111"/>
    <mergeCell ref="AB111:AF111"/>
    <mergeCell ref="AG111:AI111"/>
    <mergeCell ref="AK111:AP111"/>
    <mergeCell ref="B111:C111"/>
    <mergeCell ref="D111:E111"/>
    <mergeCell ref="F111:G111"/>
    <mergeCell ref="H111:I111"/>
    <mergeCell ref="J111:L111"/>
    <mergeCell ref="M111:O111"/>
    <mergeCell ref="P110:Q110"/>
    <mergeCell ref="R110:S110"/>
    <mergeCell ref="T110:AA110"/>
    <mergeCell ref="AB110:AF110"/>
    <mergeCell ref="AG110:AI110"/>
    <mergeCell ref="AK110:AP110"/>
    <mergeCell ref="B110:C110"/>
    <mergeCell ref="D110:E110"/>
    <mergeCell ref="F110:G110"/>
    <mergeCell ref="H110:I110"/>
    <mergeCell ref="J110:L110"/>
    <mergeCell ref="M110:O110"/>
    <mergeCell ref="P113:Q113"/>
    <mergeCell ref="R113:S113"/>
    <mergeCell ref="T113:AA113"/>
    <mergeCell ref="AB113:AF113"/>
    <mergeCell ref="AG113:AI113"/>
    <mergeCell ref="AK113:AP113"/>
    <mergeCell ref="B113:C113"/>
    <mergeCell ref="D113:E113"/>
    <mergeCell ref="F113:G113"/>
    <mergeCell ref="H113:I113"/>
    <mergeCell ref="J113:L113"/>
    <mergeCell ref="M113:O113"/>
    <mergeCell ref="P112:Q112"/>
    <mergeCell ref="R112:S112"/>
    <mergeCell ref="T112:AA112"/>
    <mergeCell ref="AB112:AF112"/>
    <mergeCell ref="AG112:AI112"/>
    <mergeCell ref="AK112:AP112"/>
    <mergeCell ref="B112:C112"/>
    <mergeCell ref="D112:E112"/>
    <mergeCell ref="F112:G112"/>
    <mergeCell ref="H112:I112"/>
    <mergeCell ref="J112:L112"/>
    <mergeCell ref="M112:O112"/>
    <mergeCell ref="P115:Q115"/>
    <mergeCell ref="R115:S115"/>
    <mergeCell ref="T115:AA115"/>
    <mergeCell ref="AB115:AF115"/>
    <mergeCell ref="AG115:AI115"/>
    <mergeCell ref="AK115:AP115"/>
    <mergeCell ref="B115:C115"/>
    <mergeCell ref="D115:E115"/>
    <mergeCell ref="F115:G115"/>
    <mergeCell ref="H115:I115"/>
    <mergeCell ref="J115:L115"/>
    <mergeCell ref="M115:O115"/>
    <mergeCell ref="P114:Q114"/>
    <mergeCell ref="R114:S114"/>
    <mergeCell ref="T114:AA114"/>
    <mergeCell ref="AB114:AF114"/>
    <mergeCell ref="AG114:AI114"/>
    <mergeCell ref="AK114:AP114"/>
    <mergeCell ref="B114:C114"/>
    <mergeCell ref="D114:E114"/>
    <mergeCell ref="F114:G114"/>
    <mergeCell ref="H114:I114"/>
    <mergeCell ref="J114:L114"/>
    <mergeCell ref="M114:O114"/>
    <mergeCell ref="P117:Q117"/>
    <mergeCell ref="R117:S117"/>
    <mergeCell ref="T117:AA117"/>
    <mergeCell ref="AB117:AF117"/>
    <mergeCell ref="AG117:AI117"/>
    <mergeCell ref="AK117:AP117"/>
    <mergeCell ref="B117:C117"/>
    <mergeCell ref="D117:E117"/>
    <mergeCell ref="F117:G117"/>
    <mergeCell ref="H117:I117"/>
    <mergeCell ref="J117:L117"/>
    <mergeCell ref="M117:O117"/>
    <mergeCell ref="P116:Q116"/>
    <mergeCell ref="R116:S116"/>
    <mergeCell ref="T116:AA116"/>
    <mergeCell ref="AB116:AF116"/>
    <mergeCell ref="AG116:AI116"/>
    <mergeCell ref="AK116:AP116"/>
    <mergeCell ref="B116:C116"/>
    <mergeCell ref="D116:E116"/>
    <mergeCell ref="F116:G116"/>
    <mergeCell ref="H116:I116"/>
    <mergeCell ref="J116:L116"/>
    <mergeCell ref="M116:O116"/>
    <mergeCell ref="P119:Q119"/>
    <mergeCell ref="R119:S119"/>
    <mergeCell ref="T119:AA119"/>
    <mergeCell ref="AB119:AF119"/>
    <mergeCell ref="AG119:AI119"/>
    <mergeCell ref="AK119:AP119"/>
    <mergeCell ref="B119:C119"/>
    <mergeCell ref="D119:E119"/>
    <mergeCell ref="F119:G119"/>
    <mergeCell ref="H119:I119"/>
    <mergeCell ref="J119:L119"/>
    <mergeCell ref="M119:O119"/>
    <mergeCell ref="P118:Q118"/>
    <mergeCell ref="R118:S118"/>
    <mergeCell ref="T118:AA118"/>
    <mergeCell ref="AB118:AF118"/>
    <mergeCell ref="AG118:AI118"/>
    <mergeCell ref="AK118:AP118"/>
    <mergeCell ref="B118:C118"/>
    <mergeCell ref="D118:E118"/>
    <mergeCell ref="F118:G118"/>
    <mergeCell ref="H118:I118"/>
    <mergeCell ref="J118:L118"/>
    <mergeCell ref="M118:O118"/>
    <mergeCell ref="P121:Q121"/>
    <mergeCell ref="R121:S121"/>
    <mergeCell ref="T121:AA121"/>
    <mergeCell ref="AB121:AF121"/>
    <mergeCell ref="AG121:AI121"/>
    <mergeCell ref="AK121:AP121"/>
    <mergeCell ref="B121:C121"/>
    <mergeCell ref="D121:E121"/>
    <mergeCell ref="F121:G121"/>
    <mergeCell ref="H121:I121"/>
    <mergeCell ref="J121:L121"/>
    <mergeCell ref="M121:O121"/>
    <mergeCell ref="P120:Q120"/>
    <mergeCell ref="R120:S120"/>
    <mergeCell ref="T120:AA120"/>
    <mergeCell ref="AB120:AF120"/>
    <mergeCell ref="AG120:AI120"/>
    <mergeCell ref="AK120:AP120"/>
    <mergeCell ref="B120:C120"/>
    <mergeCell ref="D120:E120"/>
    <mergeCell ref="F120:G120"/>
    <mergeCell ref="H120:I120"/>
    <mergeCell ref="J120:L120"/>
    <mergeCell ref="M120:O120"/>
    <mergeCell ref="P123:Q123"/>
    <mergeCell ref="R123:S123"/>
    <mergeCell ref="T123:AA123"/>
    <mergeCell ref="AB123:AF123"/>
    <mergeCell ref="AG123:AI123"/>
    <mergeCell ref="AK123:AP123"/>
    <mergeCell ref="B123:C123"/>
    <mergeCell ref="D123:E123"/>
    <mergeCell ref="F123:G123"/>
    <mergeCell ref="H123:I123"/>
    <mergeCell ref="J123:L123"/>
    <mergeCell ref="M123:O123"/>
    <mergeCell ref="P122:Q122"/>
    <mergeCell ref="R122:S122"/>
    <mergeCell ref="T122:AA122"/>
    <mergeCell ref="AB122:AF122"/>
    <mergeCell ref="AG122:AI122"/>
    <mergeCell ref="AK122:AP122"/>
    <mergeCell ref="B122:C122"/>
    <mergeCell ref="D122:E122"/>
    <mergeCell ref="F122:G122"/>
    <mergeCell ref="H122:I122"/>
    <mergeCell ref="J122:L122"/>
    <mergeCell ref="M122:O122"/>
    <mergeCell ref="P125:Q125"/>
    <mergeCell ref="R125:S125"/>
    <mergeCell ref="T125:AA125"/>
    <mergeCell ref="AB125:AF125"/>
    <mergeCell ref="AG125:AI125"/>
    <mergeCell ref="AK125:AP125"/>
    <mergeCell ref="B125:C125"/>
    <mergeCell ref="D125:E125"/>
    <mergeCell ref="F125:G125"/>
    <mergeCell ref="H125:I125"/>
    <mergeCell ref="J125:L125"/>
    <mergeCell ref="M125:O125"/>
    <mergeCell ref="P124:Q124"/>
    <mergeCell ref="R124:S124"/>
    <mergeCell ref="T124:AA124"/>
    <mergeCell ref="AB124:AF124"/>
    <mergeCell ref="AG124:AI124"/>
    <mergeCell ref="AK124:AP124"/>
    <mergeCell ref="B124:C124"/>
    <mergeCell ref="D124:E124"/>
    <mergeCell ref="F124:G124"/>
    <mergeCell ref="H124:I124"/>
    <mergeCell ref="J124:L124"/>
    <mergeCell ref="M124:O124"/>
    <mergeCell ref="P127:Q127"/>
    <mergeCell ref="R127:S127"/>
    <mergeCell ref="T127:AA127"/>
    <mergeCell ref="AB127:AF127"/>
    <mergeCell ref="AG127:AI127"/>
    <mergeCell ref="AK127:AP127"/>
    <mergeCell ref="B127:C127"/>
    <mergeCell ref="D127:E127"/>
    <mergeCell ref="F127:G127"/>
    <mergeCell ref="H127:I127"/>
    <mergeCell ref="J127:L127"/>
    <mergeCell ref="M127:O127"/>
    <mergeCell ref="P126:Q126"/>
    <mergeCell ref="R126:S126"/>
    <mergeCell ref="T126:AA126"/>
    <mergeCell ref="AB126:AF126"/>
    <mergeCell ref="AG126:AI126"/>
    <mergeCell ref="AK126:AP126"/>
    <mergeCell ref="B126:C126"/>
    <mergeCell ref="D126:E126"/>
    <mergeCell ref="F126:G126"/>
    <mergeCell ref="H126:I126"/>
    <mergeCell ref="J126:L126"/>
    <mergeCell ref="M126:O126"/>
    <mergeCell ref="P129:Q129"/>
    <mergeCell ref="R129:S129"/>
    <mergeCell ref="T129:AA129"/>
    <mergeCell ref="AB129:AF129"/>
    <mergeCell ref="AG129:AI129"/>
    <mergeCell ref="AK129:AP129"/>
    <mergeCell ref="B129:C129"/>
    <mergeCell ref="D129:E129"/>
    <mergeCell ref="F129:G129"/>
    <mergeCell ref="H129:I129"/>
    <mergeCell ref="J129:L129"/>
    <mergeCell ref="M129:O129"/>
    <mergeCell ref="P128:Q128"/>
    <mergeCell ref="R128:S128"/>
    <mergeCell ref="T128:AA128"/>
    <mergeCell ref="AB128:AF128"/>
    <mergeCell ref="AG128:AI128"/>
    <mergeCell ref="AK128:AP128"/>
    <mergeCell ref="B128:C128"/>
    <mergeCell ref="D128:E128"/>
    <mergeCell ref="F128:G128"/>
    <mergeCell ref="H128:I128"/>
    <mergeCell ref="J128:L128"/>
    <mergeCell ref="M128:O128"/>
    <mergeCell ref="P131:Q131"/>
    <mergeCell ref="R131:S131"/>
    <mergeCell ref="T131:AA131"/>
    <mergeCell ref="AB131:AF131"/>
    <mergeCell ref="AG131:AI131"/>
    <mergeCell ref="AK131:AP131"/>
    <mergeCell ref="B131:C131"/>
    <mergeCell ref="D131:E131"/>
    <mergeCell ref="F131:G131"/>
    <mergeCell ref="H131:I131"/>
    <mergeCell ref="J131:L131"/>
    <mergeCell ref="M131:O131"/>
    <mergeCell ref="P130:Q130"/>
    <mergeCell ref="R130:S130"/>
    <mergeCell ref="T130:AA130"/>
    <mergeCell ref="AB130:AF130"/>
    <mergeCell ref="AG130:AI130"/>
    <mergeCell ref="AK130:AP130"/>
    <mergeCell ref="B130:C130"/>
    <mergeCell ref="D130:E130"/>
    <mergeCell ref="F130:G130"/>
    <mergeCell ref="H130:I130"/>
    <mergeCell ref="J130:L130"/>
    <mergeCell ref="M130:O130"/>
    <mergeCell ref="P133:Q133"/>
    <mergeCell ref="R133:S133"/>
    <mergeCell ref="T133:AA133"/>
    <mergeCell ref="AB133:AF133"/>
    <mergeCell ref="AG133:AI133"/>
    <mergeCell ref="AK133:AP133"/>
    <mergeCell ref="B133:C133"/>
    <mergeCell ref="D133:E133"/>
    <mergeCell ref="F133:G133"/>
    <mergeCell ref="H133:I133"/>
    <mergeCell ref="J133:L133"/>
    <mergeCell ref="M133:O133"/>
    <mergeCell ref="P132:Q132"/>
    <mergeCell ref="R132:S132"/>
    <mergeCell ref="T132:AA132"/>
    <mergeCell ref="AB132:AF132"/>
    <mergeCell ref="AG132:AI132"/>
    <mergeCell ref="AK132:AP132"/>
    <mergeCell ref="B132:C132"/>
    <mergeCell ref="D132:E132"/>
    <mergeCell ref="F132:G132"/>
    <mergeCell ref="H132:I132"/>
    <mergeCell ref="J132:L132"/>
    <mergeCell ref="M132:O132"/>
    <mergeCell ref="P135:Q135"/>
    <mergeCell ref="R135:S135"/>
    <mergeCell ref="T135:AA135"/>
    <mergeCell ref="AB135:AF135"/>
    <mergeCell ref="AG135:AI135"/>
    <mergeCell ref="AK135:AP135"/>
    <mergeCell ref="B135:C135"/>
    <mergeCell ref="D135:E135"/>
    <mergeCell ref="F135:G135"/>
    <mergeCell ref="H135:I135"/>
    <mergeCell ref="J135:L135"/>
    <mergeCell ref="M135:O135"/>
    <mergeCell ref="P134:Q134"/>
    <mergeCell ref="R134:S134"/>
    <mergeCell ref="T134:AA134"/>
    <mergeCell ref="AB134:AF134"/>
    <mergeCell ref="AG134:AI134"/>
    <mergeCell ref="AK134:AP134"/>
    <mergeCell ref="B134:C134"/>
    <mergeCell ref="D134:E134"/>
    <mergeCell ref="F134:G134"/>
    <mergeCell ref="H134:I134"/>
    <mergeCell ref="J134:L134"/>
    <mergeCell ref="M134:O134"/>
    <mergeCell ref="P137:Q137"/>
    <mergeCell ref="R137:S137"/>
    <mergeCell ref="T137:AA137"/>
    <mergeCell ref="AB137:AF137"/>
    <mergeCell ref="AG137:AI137"/>
    <mergeCell ref="AK137:AP137"/>
    <mergeCell ref="B137:C137"/>
    <mergeCell ref="D137:E137"/>
    <mergeCell ref="F137:G137"/>
    <mergeCell ref="H137:I137"/>
    <mergeCell ref="J137:L137"/>
    <mergeCell ref="M137:O137"/>
    <mergeCell ref="P136:Q136"/>
    <mergeCell ref="R136:S136"/>
    <mergeCell ref="T136:AA136"/>
    <mergeCell ref="AB136:AF136"/>
    <mergeCell ref="AG136:AI136"/>
    <mergeCell ref="AK136:AP136"/>
    <mergeCell ref="B136:C136"/>
    <mergeCell ref="D136:E136"/>
    <mergeCell ref="F136:G136"/>
    <mergeCell ref="H136:I136"/>
    <mergeCell ref="J136:L136"/>
    <mergeCell ref="M136:O136"/>
    <mergeCell ref="P139:Q139"/>
    <mergeCell ref="R139:S139"/>
    <mergeCell ref="T139:AA139"/>
    <mergeCell ref="AB139:AF139"/>
    <mergeCell ref="AG139:AI139"/>
    <mergeCell ref="AK139:AP139"/>
    <mergeCell ref="B139:C139"/>
    <mergeCell ref="D139:E139"/>
    <mergeCell ref="F139:G139"/>
    <mergeCell ref="H139:I139"/>
    <mergeCell ref="J139:L139"/>
    <mergeCell ref="M139:O139"/>
    <mergeCell ref="P138:Q138"/>
    <mergeCell ref="R138:S138"/>
    <mergeCell ref="T138:AA138"/>
    <mergeCell ref="AB138:AF138"/>
    <mergeCell ref="AG138:AI138"/>
    <mergeCell ref="AK138:AP138"/>
    <mergeCell ref="B138:C138"/>
    <mergeCell ref="D138:E138"/>
    <mergeCell ref="F138:G138"/>
    <mergeCell ref="H138:I138"/>
    <mergeCell ref="J138:L138"/>
    <mergeCell ref="M138:O138"/>
    <mergeCell ref="P141:Q141"/>
    <mergeCell ref="R141:S141"/>
    <mergeCell ref="T141:AA141"/>
    <mergeCell ref="AB141:AF141"/>
    <mergeCell ref="AG141:AI141"/>
    <mergeCell ref="AK141:AP141"/>
    <mergeCell ref="B141:C141"/>
    <mergeCell ref="D141:E141"/>
    <mergeCell ref="F141:G141"/>
    <mergeCell ref="H141:I141"/>
    <mergeCell ref="J141:L141"/>
    <mergeCell ref="M141:O141"/>
    <mergeCell ref="P140:Q140"/>
    <mergeCell ref="R140:S140"/>
    <mergeCell ref="T140:AA140"/>
    <mergeCell ref="AB140:AF140"/>
    <mergeCell ref="AG140:AI140"/>
    <mergeCell ref="AK140:AP140"/>
    <mergeCell ref="B140:C140"/>
    <mergeCell ref="D140:E140"/>
    <mergeCell ref="F140:G140"/>
    <mergeCell ref="H140:I140"/>
    <mergeCell ref="J140:L140"/>
    <mergeCell ref="M140:O140"/>
    <mergeCell ref="P143:Q143"/>
    <mergeCell ref="R143:S143"/>
    <mergeCell ref="T143:AA143"/>
    <mergeCell ref="AB143:AF143"/>
    <mergeCell ref="AG143:AI143"/>
    <mergeCell ref="AK143:AP143"/>
    <mergeCell ref="B143:C143"/>
    <mergeCell ref="D143:E143"/>
    <mergeCell ref="F143:G143"/>
    <mergeCell ref="H143:I143"/>
    <mergeCell ref="J143:L143"/>
    <mergeCell ref="M143:O143"/>
    <mergeCell ref="P142:Q142"/>
    <mergeCell ref="R142:S142"/>
    <mergeCell ref="T142:AA142"/>
    <mergeCell ref="AB142:AF142"/>
    <mergeCell ref="AG142:AI142"/>
    <mergeCell ref="AK142:AP142"/>
    <mergeCell ref="B142:C142"/>
    <mergeCell ref="D142:E142"/>
    <mergeCell ref="F142:G142"/>
    <mergeCell ref="H142:I142"/>
    <mergeCell ref="J142:L142"/>
    <mergeCell ref="M142:O142"/>
    <mergeCell ref="P145:Q145"/>
    <mergeCell ref="R145:S145"/>
    <mergeCell ref="T145:AA145"/>
    <mergeCell ref="AB145:AF145"/>
    <mergeCell ref="AG145:AI145"/>
    <mergeCell ref="AK145:AP145"/>
    <mergeCell ref="B145:C145"/>
    <mergeCell ref="D145:E145"/>
    <mergeCell ref="F145:G145"/>
    <mergeCell ref="H145:I145"/>
    <mergeCell ref="J145:L145"/>
    <mergeCell ref="M145:O145"/>
    <mergeCell ref="P144:Q144"/>
    <mergeCell ref="R144:S144"/>
    <mergeCell ref="T144:AA144"/>
    <mergeCell ref="AB144:AF144"/>
    <mergeCell ref="AG144:AI144"/>
    <mergeCell ref="AK144:AP144"/>
    <mergeCell ref="B144:C144"/>
    <mergeCell ref="D144:E144"/>
    <mergeCell ref="F144:G144"/>
    <mergeCell ref="H144:I144"/>
    <mergeCell ref="J144:L144"/>
    <mergeCell ref="M144:O144"/>
    <mergeCell ref="P147:Q147"/>
    <mergeCell ref="R147:S147"/>
    <mergeCell ref="T147:AA147"/>
    <mergeCell ref="AB147:AF147"/>
    <mergeCell ref="AG147:AI147"/>
    <mergeCell ref="AK147:AP147"/>
    <mergeCell ref="B147:C147"/>
    <mergeCell ref="D147:E147"/>
    <mergeCell ref="F147:G147"/>
    <mergeCell ref="H147:I147"/>
    <mergeCell ref="J147:L147"/>
    <mergeCell ref="M147:O147"/>
    <mergeCell ref="P146:Q146"/>
    <mergeCell ref="R146:S146"/>
    <mergeCell ref="T146:AA146"/>
    <mergeCell ref="AB146:AF146"/>
    <mergeCell ref="AG146:AI146"/>
    <mergeCell ref="AK146:AP146"/>
    <mergeCell ref="B146:C146"/>
    <mergeCell ref="D146:E146"/>
    <mergeCell ref="F146:G146"/>
    <mergeCell ref="H146:I146"/>
    <mergeCell ref="J146:L146"/>
    <mergeCell ref="M146:O146"/>
    <mergeCell ref="P149:Q149"/>
    <mergeCell ref="R149:S149"/>
    <mergeCell ref="T149:AA149"/>
    <mergeCell ref="AB149:AF149"/>
    <mergeCell ref="AG149:AI149"/>
    <mergeCell ref="AK149:AP149"/>
    <mergeCell ref="B149:C149"/>
    <mergeCell ref="D149:E149"/>
    <mergeCell ref="F149:G149"/>
    <mergeCell ref="H149:I149"/>
    <mergeCell ref="J149:L149"/>
    <mergeCell ref="M149:O149"/>
    <mergeCell ref="P148:Q148"/>
    <mergeCell ref="R148:S148"/>
    <mergeCell ref="T148:AA148"/>
    <mergeCell ref="AB148:AF148"/>
    <mergeCell ref="AG148:AI148"/>
    <mergeCell ref="AK148:AP148"/>
    <mergeCell ref="B148:C148"/>
    <mergeCell ref="D148:E148"/>
    <mergeCell ref="F148:G148"/>
    <mergeCell ref="H148:I148"/>
    <mergeCell ref="J148:L148"/>
    <mergeCell ref="M148:O148"/>
    <mergeCell ref="P151:Q151"/>
    <mergeCell ref="R151:S151"/>
    <mergeCell ref="T151:AA151"/>
    <mergeCell ref="AB151:AF151"/>
    <mergeCell ref="AG151:AI151"/>
    <mergeCell ref="AK151:AP151"/>
    <mergeCell ref="B151:C151"/>
    <mergeCell ref="D151:E151"/>
    <mergeCell ref="F151:G151"/>
    <mergeCell ref="H151:I151"/>
    <mergeCell ref="J151:L151"/>
    <mergeCell ref="M151:O151"/>
    <mergeCell ref="P150:Q150"/>
    <mergeCell ref="R150:S150"/>
    <mergeCell ref="T150:AA150"/>
    <mergeCell ref="AB150:AF150"/>
    <mergeCell ref="AG150:AI150"/>
    <mergeCell ref="AK150:AP150"/>
    <mergeCell ref="B150:C150"/>
    <mergeCell ref="D150:E150"/>
    <mergeCell ref="F150:G150"/>
    <mergeCell ref="H150:I150"/>
    <mergeCell ref="J150:L150"/>
    <mergeCell ref="M150:O150"/>
    <mergeCell ref="P153:Q153"/>
    <mergeCell ref="R153:S153"/>
    <mergeCell ref="T153:AA153"/>
    <mergeCell ref="AB153:AF153"/>
    <mergeCell ref="AG153:AI153"/>
    <mergeCell ref="AK153:AP153"/>
    <mergeCell ref="B153:C153"/>
    <mergeCell ref="D153:E153"/>
    <mergeCell ref="F153:G153"/>
    <mergeCell ref="H153:I153"/>
    <mergeCell ref="J153:L153"/>
    <mergeCell ref="M153:O153"/>
    <mergeCell ref="P152:Q152"/>
    <mergeCell ref="R152:S152"/>
    <mergeCell ref="T152:AA152"/>
    <mergeCell ref="AB152:AF152"/>
    <mergeCell ref="AG152:AI152"/>
    <mergeCell ref="AK152:AP152"/>
    <mergeCell ref="B152:C152"/>
    <mergeCell ref="D152:E152"/>
    <mergeCell ref="F152:G152"/>
    <mergeCell ref="H152:I152"/>
    <mergeCell ref="J152:L152"/>
    <mergeCell ref="M152:O152"/>
    <mergeCell ref="P155:Q155"/>
    <mergeCell ref="R155:S155"/>
    <mergeCell ref="T155:AA155"/>
    <mergeCell ref="AB155:AF155"/>
    <mergeCell ref="AG155:AI155"/>
    <mergeCell ref="AK155:AP155"/>
    <mergeCell ref="B155:C155"/>
    <mergeCell ref="D155:E155"/>
    <mergeCell ref="F155:G155"/>
    <mergeCell ref="H155:I155"/>
    <mergeCell ref="J155:L155"/>
    <mergeCell ref="M155:O155"/>
    <mergeCell ref="P154:Q154"/>
    <mergeCell ref="R154:S154"/>
    <mergeCell ref="T154:AA154"/>
    <mergeCell ref="AB154:AF154"/>
    <mergeCell ref="AG154:AI154"/>
    <mergeCell ref="AK154:AP154"/>
    <mergeCell ref="B154:C154"/>
    <mergeCell ref="D154:E154"/>
    <mergeCell ref="F154:G154"/>
    <mergeCell ref="H154:I154"/>
    <mergeCell ref="J154:L154"/>
    <mergeCell ref="M154:O154"/>
    <mergeCell ref="P157:Q157"/>
    <mergeCell ref="R157:S157"/>
    <mergeCell ref="T157:AA157"/>
    <mergeCell ref="AB157:AF157"/>
    <mergeCell ref="AG157:AI157"/>
    <mergeCell ref="AK157:AP157"/>
    <mergeCell ref="B157:C157"/>
    <mergeCell ref="D157:E157"/>
    <mergeCell ref="F157:G157"/>
    <mergeCell ref="H157:I157"/>
    <mergeCell ref="J157:L157"/>
    <mergeCell ref="M157:O157"/>
    <mergeCell ref="P156:Q156"/>
    <mergeCell ref="R156:S156"/>
    <mergeCell ref="T156:AA156"/>
    <mergeCell ref="AB156:AF156"/>
    <mergeCell ref="AG156:AI156"/>
    <mergeCell ref="AK156:AP156"/>
    <mergeCell ref="B156:C156"/>
    <mergeCell ref="D156:E156"/>
    <mergeCell ref="F156:G156"/>
    <mergeCell ref="H156:I156"/>
    <mergeCell ref="J156:L156"/>
    <mergeCell ref="M156:O156"/>
    <mergeCell ref="P159:Q159"/>
    <mergeCell ref="R159:S159"/>
    <mergeCell ref="T159:AA159"/>
    <mergeCell ref="AB159:AF159"/>
    <mergeCell ref="AG159:AI159"/>
    <mergeCell ref="AK159:AP159"/>
    <mergeCell ref="B159:C159"/>
    <mergeCell ref="D159:E159"/>
    <mergeCell ref="F159:G159"/>
    <mergeCell ref="H159:I159"/>
    <mergeCell ref="J159:L159"/>
    <mergeCell ref="M159:O159"/>
    <mergeCell ref="P158:Q158"/>
    <mergeCell ref="R158:S158"/>
    <mergeCell ref="T158:AA158"/>
    <mergeCell ref="AB158:AF158"/>
    <mergeCell ref="AG158:AI158"/>
    <mergeCell ref="AK158:AP158"/>
    <mergeCell ref="B158:C158"/>
    <mergeCell ref="D158:E158"/>
    <mergeCell ref="F158:G158"/>
    <mergeCell ref="H158:I158"/>
    <mergeCell ref="J158:L158"/>
    <mergeCell ref="M158:O158"/>
    <mergeCell ref="P161:Q161"/>
    <mergeCell ref="R161:S161"/>
    <mergeCell ref="T161:AA161"/>
    <mergeCell ref="AB161:AF161"/>
    <mergeCell ref="AG161:AI161"/>
    <mergeCell ref="AK161:AP161"/>
    <mergeCell ref="B161:C161"/>
    <mergeCell ref="D161:E161"/>
    <mergeCell ref="F161:G161"/>
    <mergeCell ref="H161:I161"/>
    <mergeCell ref="J161:L161"/>
    <mergeCell ref="M161:O161"/>
    <mergeCell ref="P160:Q160"/>
    <mergeCell ref="R160:S160"/>
    <mergeCell ref="T160:AA160"/>
    <mergeCell ref="AB160:AF160"/>
    <mergeCell ref="AG160:AI160"/>
    <mergeCell ref="AK160:AP160"/>
    <mergeCell ref="B160:C160"/>
    <mergeCell ref="D160:E160"/>
    <mergeCell ref="F160:G160"/>
    <mergeCell ref="H160:I160"/>
    <mergeCell ref="J160:L160"/>
    <mergeCell ref="M160:O160"/>
    <mergeCell ref="P163:Q163"/>
    <mergeCell ref="R163:S163"/>
    <mergeCell ref="T163:AA163"/>
    <mergeCell ref="AB163:AF163"/>
    <mergeCell ref="AG163:AI163"/>
    <mergeCell ref="AK163:AP163"/>
    <mergeCell ref="B163:C163"/>
    <mergeCell ref="D163:E163"/>
    <mergeCell ref="F163:G163"/>
    <mergeCell ref="H163:I163"/>
    <mergeCell ref="J163:L163"/>
    <mergeCell ref="M163:O163"/>
    <mergeCell ref="P162:Q162"/>
    <mergeCell ref="R162:S162"/>
    <mergeCell ref="T162:AA162"/>
    <mergeCell ref="AB162:AF162"/>
    <mergeCell ref="AG162:AI162"/>
    <mergeCell ref="AK162:AP162"/>
    <mergeCell ref="B162:C162"/>
    <mergeCell ref="D162:E162"/>
    <mergeCell ref="F162:G162"/>
    <mergeCell ref="H162:I162"/>
    <mergeCell ref="J162:L162"/>
    <mergeCell ref="M162:O162"/>
    <mergeCell ref="P165:Q165"/>
    <mergeCell ref="R165:S165"/>
    <mergeCell ref="T165:AA165"/>
    <mergeCell ref="AB165:AF165"/>
    <mergeCell ref="AG165:AI165"/>
    <mergeCell ref="AK165:AP165"/>
    <mergeCell ref="B165:C165"/>
    <mergeCell ref="D165:E165"/>
    <mergeCell ref="F165:G165"/>
    <mergeCell ref="H165:I165"/>
    <mergeCell ref="J165:L165"/>
    <mergeCell ref="M165:O165"/>
    <mergeCell ref="P164:Q164"/>
    <mergeCell ref="R164:S164"/>
    <mergeCell ref="T164:AA164"/>
    <mergeCell ref="AB164:AF164"/>
    <mergeCell ref="AG164:AI164"/>
    <mergeCell ref="AK164:AP164"/>
    <mergeCell ref="B164:C164"/>
    <mergeCell ref="D164:E164"/>
    <mergeCell ref="F164:G164"/>
    <mergeCell ref="H164:I164"/>
    <mergeCell ref="J164:L164"/>
    <mergeCell ref="M164:O164"/>
    <mergeCell ref="P167:Q167"/>
    <mergeCell ref="R167:S167"/>
    <mergeCell ref="T167:AA167"/>
    <mergeCell ref="AB167:AF167"/>
    <mergeCell ref="AG167:AI167"/>
    <mergeCell ref="AK167:AP167"/>
    <mergeCell ref="B167:C167"/>
    <mergeCell ref="D167:E167"/>
    <mergeCell ref="F167:G167"/>
    <mergeCell ref="H167:I167"/>
    <mergeCell ref="J167:L167"/>
    <mergeCell ref="M167:O167"/>
    <mergeCell ref="P166:Q166"/>
    <mergeCell ref="R166:S166"/>
    <mergeCell ref="T166:AA166"/>
    <mergeCell ref="AB166:AF166"/>
    <mergeCell ref="AG166:AI166"/>
    <mergeCell ref="AK166:AP166"/>
    <mergeCell ref="B166:C166"/>
    <mergeCell ref="D166:E166"/>
    <mergeCell ref="F166:G166"/>
    <mergeCell ref="H166:I166"/>
    <mergeCell ref="J166:L166"/>
    <mergeCell ref="M166:O166"/>
    <mergeCell ref="P169:Q169"/>
    <mergeCell ref="R169:S169"/>
    <mergeCell ref="T169:AA169"/>
    <mergeCell ref="AB169:AF169"/>
    <mergeCell ref="AG169:AI169"/>
    <mergeCell ref="AK169:AP169"/>
    <mergeCell ref="B169:C169"/>
    <mergeCell ref="D169:E169"/>
    <mergeCell ref="F169:G169"/>
    <mergeCell ref="H169:I169"/>
    <mergeCell ref="J169:L169"/>
    <mergeCell ref="M169:O169"/>
    <mergeCell ref="P168:Q168"/>
    <mergeCell ref="R168:S168"/>
    <mergeCell ref="T168:AA168"/>
    <mergeCell ref="AB168:AF168"/>
    <mergeCell ref="AG168:AI168"/>
    <mergeCell ref="AK168:AP168"/>
    <mergeCell ref="B168:C168"/>
    <mergeCell ref="D168:E168"/>
    <mergeCell ref="F168:G168"/>
    <mergeCell ref="H168:I168"/>
    <mergeCell ref="J168:L168"/>
    <mergeCell ref="M168:O168"/>
    <mergeCell ref="P171:Q171"/>
    <mergeCell ref="R171:S171"/>
    <mergeCell ref="T171:AA171"/>
    <mergeCell ref="AB171:AF171"/>
    <mergeCell ref="AG171:AI171"/>
    <mergeCell ref="AK171:AP171"/>
    <mergeCell ref="B171:C171"/>
    <mergeCell ref="D171:E171"/>
    <mergeCell ref="F171:G171"/>
    <mergeCell ref="H171:I171"/>
    <mergeCell ref="J171:L171"/>
    <mergeCell ref="M171:O171"/>
    <mergeCell ref="P170:Q170"/>
    <mergeCell ref="R170:S170"/>
    <mergeCell ref="T170:AA170"/>
    <mergeCell ref="AB170:AF170"/>
    <mergeCell ref="AG170:AI170"/>
    <mergeCell ref="AK170:AP170"/>
    <mergeCell ref="B170:C170"/>
    <mergeCell ref="D170:E170"/>
    <mergeCell ref="F170:G170"/>
    <mergeCell ref="H170:I170"/>
    <mergeCell ref="J170:L170"/>
    <mergeCell ref="M170:O170"/>
    <mergeCell ref="P173:Q173"/>
    <mergeCell ref="R173:S173"/>
    <mergeCell ref="T173:AA173"/>
    <mergeCell ref="AB173:AF173"/>
    <mergeCell ref="AG173:AI173"/>
    <mergeCell ref="AK173:AP173"/>
    <mergeCell ref="B173:C173"/>
    <mergeCell ref="D173:E173"/>
    <mergeCell ref="F173:G173"/>
    <mergeCell ref="H173:I173"/>
    <mergeCell ref="J173:L173"/>
    <mergeCell ref="M173:O173"/>
    <mergeCell ref="P172:Q172"/>
    <mergeCell ref="R172:S172"/>
    <mergeCell ref="T172:AA172"/>
    <mergeCell ref="AB172:AF172"/>
    <mergeCell ref="AG172:AI172"/>
    <mergeCell ref="AK172:AP172"/>
    <mergeCell ref="B172:C172"/>
    <mergeCell ref="D172:E172"/>
    <mergeCell ref="F172:G172"/>
    <mergeCell ref="H172:I172"/>
    <mergeCell ref="J172:L172"/>
    <mergeCell ref="M172:O172"/>
    <mergeCell ref="P175:Q175"/>
    <mergeCell ref="R175:S175"/>
    <mergeCell ref="T175:AA175"/>
    <mergeCell ref="AB175:AF175"/>
    <mergeCell ref="AG175:AI175"/>
    <mergeCell ref="AK175:AP175"/>
    <mergeCell ref="B175:C175"/>
    <mergeCell ref="D175:E175"/>
    <mergeCell ref="F175:G175"/>
    <mergeCell ref="H175:I175"/>
    <mergeCell ref="J175:L175"/>
    <mergeCell ref="M175:O175"/>
    <mergeCell ref="P174:Q174"/>
    <mergeCell ref="R174:S174"/>
    <mergeCell ref="T174:AA174"/>
    <mergeCell ref="AB174:AF174"/>
    <mergeCell ref="AG174:AI174"/>
    <mergeCell ref="AK174:AP174"/>
    <mergeCell ref="B174:C174"/>
    <mergeCell ref="D174:E174"/>
    <mergeCell ref="F174:G174"/>
    <mergeCell ref="H174:I174"/>
    <mergeCell ref="J174:L174"/>
    <mergeCell ref="M174:O174"/>
    <mergeCell ref="P177:Q177"/>
    <mergeCell ref="R177:S177"/>
    <mergeCell ref="T177:AA177"/>
    <mergeCell ref="AB177:AF177"/>
    <mergeCell ref="AG177:AI177"/>
    <mergeCell ref="AK177:AP177"/>
    <mergeCell ref="B177:C177"/>
    <mergeCell ref="D177:E177"/>
    <mergeCell ref="F177:G177"/>
    <mergeCell ref="H177:I177"/>
    <mergeCell ref="J177:L177"/>
    <mergeCell ref="M177:O177"/>
    <mergeCell ref="P176:Q176"/>
    <mergeCell ref="R176:S176"/>
    <mergeCell ref="T176:AA176"/>
    <mergeCell ref="AB176:AF176"/>
    <mergeCell ref="AG176:AI176"/>
    <mergeCell ref="AK176:AP176"/>
    <mergeCell ref="B176:C176"/>
    <mergeCell ref="D176:E176"/>
    <mergeCell ref="F176:G176"/>
    <mergeCell ref="H176:I176"/>
    <mergeCell ref="J176:L176"/>
    <mergeCell ref="M176:O176"/>
    <mergeCell ref="P179:Q179"/>
    <mergeCell ref="R179:S179"/>
    <mergeCell ref="T179:AA179"/>
    <mergeCell ref="AB179:AF179"/>
    <mergeCell ref="AG179:AI179"/>
    <mergeCell ref="AK179:AP179"/>
    <mergeCell ref="B179:C179"/>
    <mergeCell ref="D179:E179"/>
    <mergeCell ref="F179:G179"/>
    <mergeCell ref="H179:I179"/>
    <mergeCell ref="J179:L179"/>
    <mergeCell ref="M179:O179"/>
    <mergeCell ref="P178:Q178"/>
    <mergeCell ref="R178:S178"/>
    <mergeCell ref="T178:AA178"/>
    <mergeCell ref="AB178:AF178"/>
    <mergeCell ref="AG178:AI178"/>
    <mergeCell ref="AK178:AP178"/>
    <mergeCell ref="B178:C178"/>
    <mergeCell ref="D178:E178"/>
    <mergeCell ref="F178:G178"/>
    <mergeCell ref="H178:I178"/>
    <mergeCell ref="J178:L178"/>
    <mergeCell ref="M178:O178"/>
    <mergeCell ref="P181:Q181"/>
    <mergeCell ref="R181:S181"/>
    <mergeCell ref="T181:AA181"/>
    <mergeCell ref="AB181:AF181"/>
    <mergeCell ref="AG181:AI181"/>
    <mergeCell ref="AK181:AP181"/>
    <mergeCell ref="B181:C181"/>
    <mergeCell ref="D181:E181"/>
    <mergeCell ref="F181:G181"/>
    <mergeCell ref="H181:I181"/>
    <mergeCell ref="J181:L181"/>
    <mergeCell ref="M181:O181"/>
    <mergeCell ref="P180:Q180"/>
    <mergeCell ref="R180:S180"/>
    <mergeCell ref="T180:AA180"/>
    <mergeCell ref="AB180:AF180"/>
    <mergeCell ref="AG180:AI180"/>
    <mergeCell ref="AK180:AP180"/>
    <mergeCell ref="B180:C180"/>
    <mergeCell ref="D180:E180"/>
    <mergeCell ref="F180:G180"/>
    <mergeCell ref="H180:I180"/>
    <mergeCell ref="J180:L180"/>
    <mergeCell ref="M180:O180"/>
    <mergeCell ref="P183:Q183"/>
    <mergeCell ref="R183:S183"/>
    <mergeCell ref="T183:AA183"/>
    <mergeCell ref="AB183:AF183"/>
    <mergeCell ref="AG183:AI183"/>
    <mergeCell ref="AK183:AP183"/>
    <mergeCell ref="B183:C183"/>
    <mergeCell ref="D183:E183"/>
    <mergeCell ref="F183:G183"/>
    <mergeCell ref="H183:I183"/>
    <mergeCell ref="J183:L183"/>
    <mergeCell ref="M183:O183"/>
    <mergeCell ref="P182:Q182"/>
    <mergeCell ref="R182:S182"/>
    <mergeCell ref="T182:AA182"/>
    <mergeCell ref="AB182:AF182"/>
    <mergeCell ref="AG182:AI182"/>
    <mergeCell ref="AK182:AP182"/>
    <mergeCell ref="B182:C182"/>
    <mergeCell ref="D182:E182"/>
    <mergeCell ref="F182:G182"/>
    <mergeCell ref="H182:I182"/>
    <mergeCell ref="J182:L182"/>
    <mergeCell ref="M182:O182"/>
    <mergeCell ref="P185:Q185"/>
    <mergeCell ref="R185:S185"/>
    <mergeCell ref="T185:AA185"/>
    <mergeCell ref="AB185:AF185"/>
    <mergeCell ref="AG185:AI185"/>
    <mergeCell ref="AK185:AP185"/>
    <mergeCell ref="B185:C185"/>
    <mergeCell ref="D185:E185"/>
    <mergeCell ref="F185:G185"/>
    <mergeCell ref="H185:I185"/>
    <mergeCell ref="J185:L185"/>
    <mergeCell ref="M185:O185"/>
    <mergeCell ref="P184:Q184"/>
    <mergeCell ref="R184:S184"/>
    <mergeCell ref="T184:AA184"/>
    <mergeCell ref="AB184:AF184"/>
    <mergeCell ref="AG184:AI184"/>
    <mergeCell ref="AK184:AP184"/>
    <mergeCell ref="B184:C184"/>
    <mergeCell ref="D184:E184"/>
    <mergeCell ref="F184:G184"/>
    <mergeCell ref="H184:I184"/>
    <mergeCell ref="J184:L184"/>
    <mergeCell ref="M184:O184"/>
    <mergeCell ref="P187:Q187"/>
    <mergeCell ref="R187:S187"/>
    <mergeCell ref="T187:AA187"/>
    <mergeCell ref="AB187:AF187"/>
    <mergeCell ref="AG187:AI187"/>
    <mergeCell ref="AK187:AP187"/>
    <mergeCell ref="B187:C187"/>
    <mergeCell ref="D187:E187"/>
    <mergeCell ref="F187:G187"/>
    <mergeCell ref="H187:I187"/>
    <mergeCell ref="J187:L187"/>
    <mergeCell ref="M187:O187"/>
    <mergeCell ref="P186:Q186"/>
    <mergeCell ref="R186:S186"/>
    <mergeCell ref="T186:AA186"/>
    <mergeCell ref="AB186:AF186"/>
    <mergeCell ref="AG186:AI186"/>
    <mergeCell ref="AK186:AP186"/>
    <mergeCell ref="B186:C186"/>
    <mergeCell ref="D186:E186"/>
    <mergeCell ref="F186:G186"/>
    <mergeCell ref="H186:I186"/>
    <mergeCell ref="J186:L186"/>
    <mergeCell ref="M186:O186"/>
    <mergeCell ref="P189:Q189"/>
    <mergeCell ref="R189:S189"/>
    <mergeCell ref="T189:AA189"/>
    <mergeCell ref="AB189:AF189"/>
    <mergeCell ref="AG189:AI189"/>
    <mergeCell ref="AK189:AP189"/>
    <mergeCell ref="B189:C189"/>
    <mergeCell ref="D189:E189"/>
    <mergeCell ref="F189:G189"/>
    <mergeCell ref="H189:I189"/>
    <mergeCell ref="J189:L189"/>
    <mergeCell ref="M189:O189"/>
    <mergeCell ref="P188:Q188"/>
    <mergeCell ref="R188:S188"/>
    <mergeCell ref="T188:AA188"/>
    <mergeCell ref="AB188:AF188"/>
    <mergeCell ref="AG188:AI188"/>
    <mergeCell ref="AK188:AP188"/>
    <mergeCell ref="B188:C188"/>
    <mergeCell ref="D188:E188"/>
    <mergeCell ref="F188:G188"/>
    <mergeCell ref="H188:I188"/>
    <mergeCell ref="J188:L188"/>
    <mergeCell ref="M188:O188"/>
    <mergeCell ref="P191:Q191"/>
    <mergeCell ref="R191:S191"/>
    <mergeCell ref="T191:AA191"/>
    <mergeCell ref="AB191:AF191"/>
    <mergeCell ref="AG191:AI191"/>
    <mergeCell ref="AK191:AP191"/>
    <mergeCell ref="B191:C191"/>
    <mergeCell ref="D191:E191"/>
    <mergeCell ref="F191:G191"/>
    <mergeCell ref="H191:I191"/>
    <mergeCell ref="J191:L191"/>
    <mergeCell ref="M191:O191"/>
    <mergeCell ref="P190:Q190"/>
    <mergeCell ref="R190:S190"/>
    <mergeCell ref="T190:AA190"/>
    <mergeCell ref="AB190:AF190"/>
    <mergeCell ref="AG190:AI190"/>
    <mergeCell ref="AK190:AP190"/>
    <mergeCell ref="B190:C190"/>
    <mergeCell ref="D190:E190"/>
    <mergeCell ref="F190:G190"/>
    <mergeCell ref="H190:I190"/>
    <mergeCell ref="J190:L190"/>
    <mergeCell ref="M190:O190"/>
    <mergeCell ref="P193:Q193"/>
    <mergeCell ref="R193:S193"/>
    <mergeCell ref="T193:AA193"/>
    <mergeCell ref="AB193:AF193"/>
    <mergeCell ref="AG193:AI193"/>
    <mergeCell ref="AK193:AP193"/>
    <mergeCell ref="B193:C193"/>
    <mergeCell ref="D193:E193"/>
    <mergeCell ref="F193:G193"/>
    <mergeCell ref="H193:I193"/>
    <mergeCell ref="J193:L193"/>
    <mergeCell ref="M193:O193"/>
    <mergeCell ref="P192:Q192"/>
    <mergeCell ref="R192:S192"/>
    <mergeCell ref="T192:AA192"/>
    <mergeCell ref="AB192:AF192"/>
    <mergeCell ref="AG192:AI192"/>
    <mergeCell ref="AK192:AP192"/>
    <mergeCell ref="B192:C192"/>
    <mergeCell ref="D192:E192"/>
    <mergeCell ref="F192:G192"/>
    <mergeCell ref="H192:I192"/>
    <mergeCell ref="J192:L192"/>
    <mergeCell ref="M192:O192"/>
    <mergeCell ref="P195:Q195"/>
    <mergeCell ref="R195:S195"/>
    <mergeCell ref="T195:AA195"/>
    <mergeCell ref="AB195:AF195"/>
    <mergeCell ref="AG195:AI195"/>
    <mergeCell ref="AK195:AP195"/>
    <mergeCell ref="B195:C195"/>
    <mergeCell ref="D195:E195"/>
    <mergeCell ref="F195:G195"/>
    <mergeCell ref="H195:I195"/>
    <mergeCell ref="J195:L195"/>
    <mergeCell ref="M195:O195"/>
    <mergeCell ref="P194:Q194"/>
    <mergeCell ref="R194:S194"/>
    <mergeCell ref="T194:AA194"/>
    <mergeCell ref="AB194:AF194"/>
    <mergeCell ref="AG194:AI194"/>
    <mergeCell ref="AK194:AP194"/>
    <mergeCell ref="B194:C194"/>
    <mergeCell ref="D194:E194"/>
    <mergeCell ref="F194:G194"/>
    <mergeCell ref="H194:I194"/>
    <mergeCell ref="J194:L194"/>
    <mergeCell ref="M194:O194"/>
    <mergeCell ref="P197:Q197"/>
    <mergeCell ref="R197:S197"/>
    <mergeCell ref="T197:AA197"/>
    <mergeCell ref="AB197:AF197"/>
    <mergeCell ref="AG197:AI197"/>
    <mergeCell ref="AK197:AP197"/>
    <mergeCell ref="B197:C197"/>
    <mergeCell ref="D197:E197"/>
    <mergeCell ref="F197:G197"/>
    <mergeCell ref="H197:I197"/>
    <mergeCell ref="J197:L197"/>
    <mergeCell ref="M197:O197"/>
    <mergeCell ref="P196:Q196"/>
    <mergeCell ref="R196:S196"/>
    <mergeCell ref="T196:AA196"/>
    <mergeCell ref="AB196:AF196"/>
    <mergeCell ref="AG196:AI196"/>
    <mergeCell ref="AK196:AP196"/>
    <mergeCell ref="B196:C196"/>
    <mergeCell ref="D196:E196"/>
    <mergeCell ref="F196:G196"/>
    <mergeCell ref="H196:I196"/>
    <mergeCell ref="J196:L196"/>
    <mergeCell ref="M196:O196"/>
    <mergeCell ref="P199:Q199"/>
    <mergeCell ref="R199:S199"/>
    <mergeCell ref="T199:AA199"/>
    <mergeCell ref="AB199:AF199"/>
    <mergeCell ref="AG199:AI199"/>
    <mergeCell ref="AK199:AP199"/>
    <mergeCell ref="B199:C199"/>
    <mergeCell ref="D199:E199"/>
    <mergeCell ref="F199:G199"/>
    <mergeCell ref="H199:I199"/>
    <mergeCell ref="J199:L199"/>
    <mergeCell ref="M199:O199"/>
    <mergeCell ref="P198:Q198"/>
    <mergeCell ref="R198:S198"/>
    <mergeCell ref="T198:AA198"/>
    <mergeCell ref="AB198:AF198"/>
    <mergeCell ref="AG198:AI198"/>
    <mergeCell ref="AK198:AP198"/>
    <mergeCell ref="B198:C198"/>
    <mergeCell ref="D198:E198"/>
    <mergeCell ref="F198:G198"/>
    <mergeCell ref="H198:I198"/>
    <mergeCell ref="J198:L198"/>
    <mergeCell ref="M198:O198"/>
    <mergeCell ref="P201:Q201"/>
    <mergeCell ref="R201:S201"/>
    <mergeCell ref="T201:AA201"/>
    <mergeCell ref="AB201:AF201"/>
    <mergeCell ref="AG201:AI201"/>
    <mergeCell ref="AK201:AP201"/>
    <mergeCell ref="B201:C201"/>
    <mergeCell ref="D201:E201"/>
    <mergeCell ref="F201:G201"/>
    <mergeCell ref="H201:I201"/>
    <mergeCell ref="J201:L201"/>
    <mergeCell ref="M201:O201"/>
    <mergeCell ref="P200:Q200"/>
    <mergeCell ref="R200:S200"/>
    <mergeCell ref="T200:AA200"/>
    <mergeCell ref="AB200:AF200"/>
    <mergeCell ref="AG200:AI200"/>
    <mergeCell ref="AK200:AP200"/>
    <mergeCell ref="B200:C200"/>
    <mergeCell ref="D200:E200"/>
    <mergeCell ref="F200:G200"/>
    <mergeCell ref="H200:I200"/>
    <mergeCell ref="J200:L200"/>
    <mergeCell ref="M200:O200"/>
    <mergeCell ref="P203:Q203"/>
    <mergeCell ref="R203:S203"/>
    <mergeCell ref="T203:AA203"/>
    <mergeCell ref="AB203:AF203"/>
    <mergeCell ref="AG203:AI203"/>
    <mergeCell ref="AK203:AP203"/>
    <mergeCell ref="B203:C203"/>
    <mergeCell ref="D203:E203"/>
    <mergeCell ref="F203:G203"/>
    <mergeCell ref="H203:I203"/>
    <mergeCell ref="J203:L203"/>
    <mergeCell ref="M203:O203"/>
    <mergeCell ref="P202:Q202"/>
    <mergeCell ref="R202:S202"/>
    <mergeCell ref="T202:AA202"/>
    <mergeCell ref="AB202:AF202"/>
    <mergeCell ref="AG202:AI202"/>
    <mergeCell ref="AK202:AP202"/>
    <mergeCell ref="B202:C202"/>
    <mergeCell ref="D202:E202"/>
    <mergeCell ref="F202:G202"/>
    <mergeCell ref="H202:I202"/>
    <mergeCell ref="J202:L202"/>
    <mergeCell ref="M202:O202"/>
    <mergeCell ref="P205:Q205"/>
    <mergeCell ref="R205:S205"/>
    <mergeCell ref="T205:AA205"/>
    <mergeCell ref="AB205:AF205"/>
    <mergeCell ref="AG205:AI205"/>
    <mergeCell ref="AK205:AP205"/>
    <mergeCell ref="B205:C205"/>
    <mergeCell ref="D205:E205"/>
    <mergeCell ref="F205:G205"/>
    <mergeCell ref="H205:I205"/>
    <mergeCell ref="J205:L205"/>
    <mergeCell ref="M205:O205"/>
    <mergeCell ref="P204:Q204"/>
    <mergeCell ref="R204:S204"/>
    <mergeCell ref="T204:AA204"/>
    <mergeCell ref="AB204:AF204"/>
    <mergeCell ref="AG204:AI204"/>
    <mergeCell ref="AK204:AP204"/>
    <mergeCell ref="B204:C204"/>
    <mergeCell ref="D204:E204"/>
    <mergeCell ref="F204:G204"/>
    <mergeCell ref="H204:I204"/>
    <mergeCell ref="J204:L204"/>
    <mergeCell ref="M204:O204"/>
    <mergeCell ref="P207:Q207"/>
    <mergeCell ref="R207:S207"/>
    <mergeCell ref="T207:AA207"/>
    <mergeCell ref="AB207:AF207"/>
    <mergeCell ref="AG207:AI207"/>
    <mergeCell ref="AK207:AP207"/>
    <mergeCell ref="B207:C207"/>
    <mergeCell ref="D207:E207"/>
    <mergeCell ref="F207:G207"/>
    <mergeCell ref="H207:I207"/>
    <mergeCell ref="J207:L207"/>
    <mergeCell ref="M207:O207"/>
    <mergeCell ref="P206:Q206"/>
    <mergeCell ref="R206:S206"/>
    <mergeCell ref="T206:AA206"/>
    <mergeCell ref="AB206:AF206"/>
    <mergeCell ref="AG206:AI206"/>
    <mergeCell ref="AK206:AP206"/>
    <mergeCell ref="B206:C206"/>
    <mergeCell ref="D206:E206"/>
    <mergeCell ref="F206:G206"/>
    <mergeCell ref="H206:I206"/>
    <mergeCell ref="J206:L206"/>
    <mergeCell ref="M206:O206"/>
    <mergeCell ref="P209:Q209"/>
    <mergeCell ref="R209:S209"/>
    <mergeCell ref="T209:AA209"/>
    <mergeCell ref="AB209:AF209"/>
    <mergeCell ref="AG209:AI209"/>
    <mergeCell ref="AK209:AP209"/>
    <mergeCell ref="B209:C209"/>
    <mergeCell ref="D209:E209"/>
    <mergeCell ref="F209:G209"/>
    <mergeCell ref="H209:I209"/>
    <mergeCell ref="J209:L209"/>
    <mergeCell ref="M209:O209"/>
    <mergeCell ref="P208:Q208"/>
    <mergeCell ref="R208:S208"/>
    <mergeCell ref="T208:AA208"/>
    <mergeCell ref="AB208:AF208"/>
    <mergeCell ref="AG208:AI208"/>
    <mergeCell ref="AK208:AP208"/>
    <mergeCell ref="B208:C208"/>
    <mergeCell ref="D208:E208"/>
    <mergeCell ref="F208:G208"/>
    <mergeCell ref="H208:I208"/>
    <mergeCell ref="J208:L208"/>
    <mergeCell ref="M208:O208"/>
    <mergeCell ref="P211:Q211"/>
    <mergeCell ref="R211:S211"/>
    <mergeCell ref="T211:AA211"/>
    <mergeCell ref="AB211:AF211"/>
    <mergeCell ref="AG211:AI211"/>
    <mergeCell ref="AK211:AP211"/>
    <mergeCell ref="B211:C211"/>
    <mergeCell ref="D211:E211"/>
    <mergeCell ref="F211:G211"/>
    <mergeCell ref="H211:I211"/>
    <mergeCell ref="J211:L211"/>
    <mergeCell ref="M211:O211"/>
    <mergeCell ref="P210:Q210"/>
    <mergeCell ref="R210:S210"/>
    <mergeCell ref="T210:AA210"/>
    <mergeCell ref="AB210:AF210"/>
    <mergeCell ref="AG210:AI210"/>
    <mergeCell ref="AK210:AP210"/>
    <mergeCell ref="B210:C210"/>
    <mergeCell ref="D210:E210"/>
    <mergeCell ref="F210:G210"/>
    <mergeCell ref="H210:I210"/>
    <mergeCell ref="J210:L210"/>
    <mergeCell ref="M210:O210"/>
    <mergeCell ref="P213:Q213"/>
    <mergeCell ref="R213:S213"/>
    <mergeCell ref="T213:AA213"/>
    <mergeCell ref="AB213:AF213"/>
    <mergeCell ref="AG213:AI213"/>
    <mergeCell ref="AK213:AP213"/>
    <mergeCell ref="B213:C213"/>
    <mergeCell ref="D213:E213"/>
    <mergeCell ref="F213:G213"/>
    <mergeCell ref="H213:I213"/>
    <mergeCell ref="J213:L213"/>
    <mergeCell ref="M213:O213"/>
    <mergeCell ref="P212:Q212"/>
    <mergeCell ref="R212:S212"/>
    <mergeCell ref="T212:AA212"/>
    <mergeCell ref="AB212:AF212"/>
    <mergeCell ref="AG212:AI212"/>
    <mergeCell ref="AK212:AP212"/>
    <mergeCell ref="B212:C212"/>
    <mergeCell ref="D212:E212"/>
    <mergeCell ref="F212:G212"/>
    <mergeCell ref="H212:I212"/>
    <mergeCell ref="J212:L212"/>
    <mergeCell ref="M212:O212"/>
    <mergeCell ref="P215:Q215"/>
    <mergeCell ref="R215:S215"/>
    <mergeCell ref="T215:AA215"/>
    <mergeCell ref="AB215:AF215"/>
    <mergeCell ref="AG215:AI215"/>
    <mergeCell ref="AK215:AP215"/>
    <mergeCell ref="B215:C215"/>
    <mergeCell ref="D215:E215"/>
    <mergeCell ref="F215:G215"/>
    <mergeCell ref="H215:I215"/>
    <mergeCell ref="J215:L215"/>
    <mergeCell ref="M215:O215"/>
    <mergeCell ref="P214:Q214"/>
    <mergeCell ref="R214:S214"/>
    <mergeCell ref="T214:AA214"/>
    <mergeCell ref="AB214:AF214"/>
    <mergeCell ref="AG214:AI214"/>
    <mergeCell ref="AK214:AP214"/>
    <mergeCell ref="B214:C214"/>
    <mergeCell ref="D214:E214"/>
    <mergeCell ref="F214:G214"/>
    <mergeCell ref="H214:I214"/>
    <mergeCell ref="J214:L214"/>
    <mergeCell ref="M214:O214"/>
    <mergeCell ref="P217:Q217"/>
    <mergeCell ref="R217:S217"/>
    <mergeCell ref="T217:AA217"/>
    <mergeCell ref="AB217:AF217"/>
    <mergeCell ref="AG217:AI217"/>
    <mergeCell ref="AK217:AP217"/>
    <mergeCell ref="B217:C217"/>
    <mergeCell ref="D217:E217"/>
    <mergeCell ref="F217:G217"/>
    <mergeCell ref="H217:I217"/>
    <mergeCell ref="J217:L217"/>
    <mergeCell ref="M217:O217"/>
    <mergeCell ref="P216:Q216"/>
    <mergeCell ref="R216:S216"/>
    <mergeCell ref="T216:AA216"/>
    <mergeCell ref="AB216:AF216"/>
    <mergeCell ref="AG216:AI216"/>
    <mergeCell ref="AK216:AP216"/>
    <mergeCell ref="B216:C216"/>
    <mergeCell ref="D216:E216"/>
    <mergeCell ref="F216:G216"/>
    <mergeCell ref="H216:I216"/>
    <mergeCell ref="J216:L216"/>
    <mergeCell ref="M216:O216"/>
    <mergeCell ref="P219:Q219"/>
    <mergeCell ref="R219:S219"/>
    <mergeCell ref="T219:AA219"/>
    <mergeCell ref="AB219:AF219"/>
    <mergeCell ref="AG219:AI219"/>
    <mergeCell ref="AK219:AP219"/>
    <mergeCell ref="B219:C219"/>
    <mergeCell ref="D219:E219"/>
    <mergeCell ref="F219:G219"/>
    <mergeCell ref="H219:I219"/>
    <mergeCell ref="J219:L219"/>
    <mergeCell ref="M219:O219"/>
    <mergeCell ref="P218:Q218"/>
    <mergeCell ref="R218:S218"/>
    <mergeCell ref="T218:AA218"/>
    <mergeCell ref="AB218:AF218"/>
    <mergeCell ref="AG218:AI218"/>
    <mergeCell ref="AK218:AP218"/>
    <mergeCell ref="B218:C218"/>
    <mergeCell ref="D218:E218"/>
    <mergeCell ref="F218:G218"/>
    <mergeCell ref="H218:I218"/>
    <mergeCell ref="J218:L218"/>
    <mergeCell ref="M218:O218"/>
    <mergeCell ref="P221:Q221"/>
    <mergeCell ref="R221:S221"/>
    <mergeCell ref="T221:AA221"/>
    <mergeCell ref="AB221:AF221"/>
    <mergeCell ref="AG221:AI221"/>
    <mergeCell ref="AK221:AP221"/>
    <mergeCell ref="B221:C221"/>
    <mergeCell ref="D221:E221"/>
    <mergeCell ref="F221:G221"/>
    <mergeCell ref="H221:I221"/>
    <mergeCell ref="J221:L221"/>
    <mergeCell ref="M221:O221"/>
    <mergeCell ref="P220:Q220"/>
    <mergeCell ref="R220:S220"/>
    <mergeCell ref="T220:AA220"/>
    <mergeCell ref="AB220:AF220"/>
    <mergeCell ref="AG220:AI220"/>
    <mergeCell ref="AK220:AP220"/>
    <mergeCell ref="B220:C220"/>
    <mergeCell ref="D220:E220"/>
    <mergeCell ref="F220:G220"/>
    <mergeCell ref="H220:I220"/>
    <mergeCell ref="J220:L220"/>
    <mergeCell ref="M220:O220"/>
    <mergeCell ref="P223:Q223"/>
    <mergeCell ref="R223:S223"/>
    <mergeCell ref="T223:AA223"/>
    <mergeCell ref="AB223:AF223"/>
    <mergeCell ref="AG223:AI223"/>
    <mergeCell ref="AK223:AP223"/>
    <mergeCell ref="B223:C223"/>
    <mergeCell ref="D223:E223"/>
    <mergeCell ref="F223:G223"/>
    <mergeCell ref="H223:I223"/>
    <mergeCell ref="J223:L223"/>
    <mergeCell ref="M223:O223"/>
    <mergeCell ref="P222:Q222"/>
    <mergeCell ref="R222:S222"/>
    <mergeCell ref="T222:AA222"/>
    <mergeCell ref="AB222:AF222"/>
    <mergeCell ref="AG222:AI222"/>
    <mergeCell ref="AK222:AP222"/>
    <mergeCell ref="B222:C222"/>
    <mergeCell ref="D222:E222"/>
    <mergeCell ref="F222:G222"/>
    <mergeCell ref="H222:I222"/>
    <mergeCell ref="J222:L222"/>
    <mergeCell ref="M222:O222"/>
    <mergeCell ref="P225:Q225"/>
    <mergeCell ref="R225:S225"/>
    <mergeCell ref="T225:AA225"/>
    <mergeCell ref="AB225:AF225"/>
    <mergeCell ref="AG225:AI225"/>
    <mergeCell ref="AK225:AP225"/>
    <mergeCell ref="B225:C225"/>
    <mergeCell ref="D225:E225"/>
    <mergeCell ref="F225:G225"/>
    <mergeCell ref="H225:I225"/>
    <mergeCell ref="J225:L225"/>
    <mergeCell ref="M225:O225"/>
    <mergeCell ref="P224:Q224"/>
    <mergeCell ref="R224:S224"/>
    <mergeCell ref="T224:AA224"/>
    <mergeCell ref="AB224:AF224"/>
    <mergeCell ref="AG224:AI224"/>
    <mergeCell ref="AK224:AP224"/>
    <mergeCell ref="B224:C224"/>
    <mergeCell ref="D224:E224"/>
    <mergeCell ref="F224:G224"/>
    <mergeCell ref="H224:I224"/>
    <mergeCell ref="J224:L224"/>
    <mergeCell ref="M224:O224"/>
    <mergeCell ref="P227:Q227"/>
    <mergeCell ref="R227:S227"/>
    <mergeCell ref="T227:AA227"/>
    <mergeCell ref="AB227:AF227"/>
    <mergeCell ref="AG227:AI227"/>
    <mergeCell ref="AK227:AP227"/>
    <mergeCell ref="B227:C227"/>
    <mergeCell ref="D227:E227"/>
    <mergeCell ref="F227:G227"/>
    <mergeCell ref="H227:I227"/>
    <mergeCell ref="J227:L227"/>
    <mergeCell ref="M227:O227"/>
    <mergeCell ref="P226:Q226"/>
    <mergeCell ref="R226:S226"/>
    <mergeCell ref="T226:AA226"/>
    <mergeCell ref="AB226:AF226"/>
    <mergeCell ref="AG226:AI226"/>
    <mergeCell ref="AK226:AP226"/>
    <mergeCell ref="B226:C226"/>
    <mergeCell ref="D226:E226"/>
    <mergeCell ref="F226:G226"/>
    <mergeCell ref="H226:I226"/>
    <mergeCell ref="J226:L226"/>
    <mergeCell ref="M226:O226"/>
    <mergeCell ref="P229:Q229"/>
    <mergeCell ref="R229:S229"/>
    <mergeCell ref="T229:AA229"/>
    <mergeCell ref="AB229:AF229"/>
    <mergeCell ref="AG229:AI229"/>
    <mergeCell ref="AK229:AP229"/>
    <mergeCell ref="B229:C229"/>
    <mergeCell ref="D229:E229"/>
    <mergeCell ref="F229:G229"/>
    <mergeCell ref="H229:I229"/>
    <mergeCell ref="J229:L229"/>
    <mergeCell ref="M229:O229"/>
    <mergeCell ref="P228:Q228"/>
    <mergeCell ref="R228:S228"/>
    <mergeCell ref="T228:AA228"/>
    <mergeCell ref="AB228:AF228"/>
    <mergeCell ref="AG228:AI228"/>
    <mergeCell ref="AK228:AP228"/>
    <mergeCell ref="B228:C228"/>
    <mergeCell ref="D228:E228"/>
    <mergeCell ref="F228:G228"/>
    <mergeCell ref="H228:I228"/>
    <mergeCell ref="J228:L228"/>
    <mergeCell ref="M228:O228"/>
    <mergeCell ref="P231:Q231"/>
    <mergeCell ref="R231:S231"/>
    <mergeCell ref="T231:AA231"/>
    <mergeCell ref="AB231:AF231"/>
    <mergeCell ref="AG231:AI231"/>
    <mergeCell ref="AK231:AP231"/>
    <mergeCell ref="B231:C231"/>
    <mergeCell ref="D231:E231"/>
    <mergeCell ref="F231:G231"/>
    <mergeCell ref="H231:I231"/>
    <mergeCell ref="J231:L231"/>
    <mergeCell ref="M231:O231"/>
    <mergeCell ref="P230:Q230"/>
    <mergeCell ref="R230:S230"/>
    <mergeCell ref="T230:AA230"/>
    <mergeCell ref="AB230:AF230"/>
    <mergeCell ref="AG230:AI230"/>
    <mergeCell ref="AK230:AP230"/>
    <mergeCell ref="B230:C230"/>
    <mergeCell ref="D230:E230"/>
    <mergeCell ref="F230:G230"/>
    <mergeCell ref="H230:I230"/>
    <mergeCell ref="J230:L230"/>
    <mergeCell ref="M230:O230"/>
    <mergeCell ref="P233:Q233"/>
    <mergeCell ref="R233:S233"/>
    <mergeCell ref="T233:AA233"/>
    <mergeCell ref="AB233:AF233"/>
    <mergeCell ref="AG233:AI233"/>
    <mergeCell ref="AK233:AP233"/>
    <mergeCell ref="B233:C233"/>
    <mergeCell ref="D233:E233"/>
    <mergeCell ref="F233:G233"/>
    <mergeCell ref="H233:I233"/>
    <mergeCell ref="J233:L233"/>
    <mergeCell ref="M233:O233"/>
    <mergeCell ref="P232:Q232"/>
    <mergeCell ref="R232:S232"/>
    <mergeCell ref="T232:AA232"/>
    <mergeCell ref="AB232:AF232"/>
    <mergeCell ref="AG232:AI232"/>
    <mergeCell ref="AK232:AP232"/>
    <mergeCell ref="B232:C232"/>
    <mergeCell ref="D232:E232"/>
    <mergeCell ref="F232:G232"/>
    <mergeCell ref="H232:I232"/>
    <mergeCell ref="J232:L232"/>
    <mergeCell ref="M232:O232"/>
    <mergeCell ref="P235:Q235"/>
    <mergeCell ref="R235:S235"/>
    <mergeCell ref="T235:AA235"/>
    <mergeCell ref="AB235:AF235"/>
    <mergeCell ref="AG235:AI235"/>
    <mergeCell ref="AK235:AP235"/>
    <mergeCell ref="B235:C235"/>
    <mergeCell ref="D235:E235"/>
    <mergeCell ref="F235:G235"/>
    <mergeCell ref="H235:I235"/>
    <mergeCell ref="J235:L235"/>
    <mergeCell ref="M235:O235"/>
    <mergeCell ref="P234:Q234"/>
    <mergeCell ref="R234:S234"/>
    <mergeCell ref="T234:AA234"/>
    <mergeCell ref="AB234:AF234"/>
    <mergeCell ref="AG234:AI234"/>
    <mergeCell ref="AK234:AP234"/>
    <mergeCell ref="B234:C234"/>
    <mergeCell ref="D234:E234"/>
    <mergeCell ref="F234:G234"/>
    <mergeCell ref="H234:I234"/>
    <mergeCell ref="J234:L234"/>
    <mergeCell ref="M234:O234"/>
    <mergeCell ref="P237:Q237"/>
    <mergeCell ref="R237:S237"/>
    <mergeCell ref="T237:AA237"/>
    <mergeCell ref="AB237:AF237"/>
    <mergeCell ref="AG237:AI237"/>
    <mergeCell ref="AK237:AP237"/>
    <mergeCell ref="B237:C237"/>
    <mergeCell ref="D237:E237"/>
    <mergeCell ref="F237:G237"/>
    <mergeCell ref="H237:I237"/>
    <mergeCell ref="J237:L237"/>
    <mergeCell ref="M237:O237"/>
    <mergeCell ref="P236:Q236"/>
    <mergeCell ref="R236:S236"/>
    <mergeCell ref="T236:AA236"/>
    <mergeCell ref="AB236:AF236"/>
    <mergeCell ref="AG236:AI236"/>
    <mergeCell ref="AK236:AP236"/>
    <mergeCell ref="B236:C236"/>
    <mergeCell ref="D236:E236"/>
    <mergeCell ref="F236:G236"/>
    <mergeCell ref="H236:I236"/>
    <mergeCell ref="J236:L236"/>
    <mergeCell ref="M236:O236"/>
    <mergeCell ref="P239:Q239"/>
    <mergeCell ref="R239:S239"/>
    <mergeCell ref="T239:AA239"/>
    <mergeCell ref="AB239:AF239"/>
    <mergeCell ref="AG239:AI239"/>
    <mergeCell ref="AK239:AP239"/>
    <mergeCell ref="B239:C239"/>
    <mergeCell ref="D239:E239"/>
    <mergeCell ref="F239:G239"/>
    <mergeCell ref="H239:I239"/>
    <mergeCell ref="J239:L239"/>
    <mergeCell ref="M239:O239"/>
    <mergeCell ref="P238:Q238"/>
    <mergeCell ref="R238:S238"/>
    <mergeCell ref="T238:AA238"/>
    <mergeCell ref="AB238:AF238"/>
    <mergeCell ref="AG238:AI238"/>
    <mergeCell ref="AK238:AP238"/>
    <mergeCell ref="B238:C238"/>
    <mergeCell ref="D238:E238"/>
    <mergeCell ref="F238:G238"/>
    <mergeCell ref="H238:I238"/>
    <mergeCell ref="J238:L238"/>
    <mergeCell ref="M238:O238"/>
    <mergeCell ref="P241:Q241"/>
    <mergeCell ref="R241:S241"/>
    <mergeCell ref="T241:AA241"/>
    <mergeCell ref="AB241:AF241"/>
    <mergeCell ref="AG241:AI241"/>
    <mergeCell ref="AK241:AP241"/>
    <mergeCell ref="B241:C241"/>
    <mergeCell ref="D241:E241"/>
    <mergeCell ref="F241:G241"/>
    <mergeCell ref="H241:I241"/>
    <mergeCell ref="J241:L241"/>
    <mergeCell ref="M241:O241"/>
    <mergeCell ref="P240:Q240"/>
    <mergeCell ref="R240:S240"/>
    <mergeCell ref="T240:AA240"/>
    <mergeCell ref="AB240:AF240"/>
    <mergeCell ref="AG240:AI240"/>
    <mergeCell ref="AK240:AP240"/>
    <mergeCell ref="B240:C240"/>
    <mergeCell ref="D240:E240"/>
    <mergeCell ref="F240:G240"/>
    <mergeCell ref="H240:I240"/>
    <mergeCell ref="J240:L240"/>
    <mergeCell ref="M240:O240"/>
    <mergeCell ref="P243:Q243"/>
    <mergeCell ref="R243:S243"/>
    <mergeCell ref="T243:AA243"/>
    <mergeCell ref="AB243:AF243"/>
    <mergeCell ref="AG243:AI243"/>
    <mergeCell ref="AK243:AP243"/>
    <mergeCell ref="B243:C243"/>
    <mergeCell ref="D243:E243"/>
    <mergeCell ref="F243:G243"/>
    <mergeCell ref="H243:I243"/>
    <mergeCell ref="J243:L243"/>
    <mergeCell ref="M243:O243"/>
    <mergeCell ref="P242:Q242"/>
    <mergeCell ref="R242:S242"/>
    <mergeCell ref="T242:AA242"/>
    <mergeCell ref="AB242:AF242"/>
    <mergeCell ref="AG242:AI242"/>
    <mergeCell ref="AK242:AP242"/>
    <mergeCell ref="B242:C242"/>
    <mergeCell ref="D242:E242"/>
    <mergeCell ref="F242:G242"/>
    <mergeCell ref="H242:I242"/>
    <mergeCell ref="J242:L242"/>
    <mergeCell ref="M242:O242"/>
    <mergeCell ref="P245:Q245"/>
    <mergeCell ref="R245:S245"/>
    <mergeCell ref="T245:AA245"/>
    <mergeCell ref="AB245:AF245"/>
    <mergeCell ref="AG245:AI245"/>
    <mergeCell ref="AK245:AP245"/>
    <mergeCell ref="B245:C245"/>
    <mergeCell ref="D245:E245"/>
    <mergeCell ref="F245:G245"/>
    <mergeCell ref="H245:I245"/>
    <mergeCell ref="J245:L245"/>
    <mergeCell ref="M245:O245"/>
    <mergeCell ref="P244:Q244"/>
    <mergeCell ref="R244:S244"/>
    <mergeCell ref="T244:AA244"/>
    <mergeCell ref="AB244:AF244"/>
    <mergeCell ref="AG244:AI244"/>
    <mergeCell ref="AK244:AP244"/>
    <mergeCell ref="B244:C244"/>
    <mergeCell ref="D244:E244"/>
    <mergeCell ref="F244:G244"/>
    <mergeCell ref="H244:I244"/>
    <mergeCell ref="J244:L244"/>
    <mergeCell ref="M244:O244"/>
    <mergeCell ref="P247:Q247"/>
    <mergeCell ref="R247:S247"/>
    <mergeCell ref="T247:AA247"/>
    <mergeCell ref="AB247:AF247"/>
    <mergeCell ref="AG247:AI247"/>
    <mergeCell ref="AK247:AP247"/>
    <mergeCell ref="B247:C247"/>
    <mergeCell ref="D247:E247"/>
    <mergeCell ref="F247:G247"/>
    <mergeCell ref="H247:I247"/>
    <mergeCell ref="J247:L247"/>
    <mergeCell ref="M247:O247"/>
    <mergeCell ref="P246:Q246"/>
    <mergeCell ref="R246:S246"/>
    <mergeCell ref="T246:AA246"/>
    <mergeCell ref="AB246:AF246"/>
    <mergeCell ref="AG246:AI246"/>
    <mergeCell ref="AK246:AP246"/>
    <mergeCell ref="B246:C246"/>
    <mergeCell ref="D246:E246"/>
    <mergeCell ref="F246:G246"/>
    <mergeCell ref="H246:I246"/>
    <mergeCell ref="J246:L246"/>
    <mergeCell ref="M246:O246"/>
    <mergeCell ref="P249:Q249"/>
    <mergeCell ref="R249:S249"/>
    <mergeCell ref="T249:AA249"/>
    <mergeCell ref="AB249:AF249"/>
    <mergeCell ref="AG249:AI249"/>
    <mergeCell ref="AK249:AP249"/>
    <mergeCell ref="B249:C249"/>
    <mergeCell ref="D249:E249"/>
    <mergeCell ref="F249:G249"/>
    <mergeCell ref="H249:I249"/>
    <mergeCell ref="J249:L249"/>
    <mergeCell ref="M249:O249"/>
    <mergeCell ref="P248:Q248"/>
    <mergeCell ref="R248:S248"/>
    <mergeCell ref="T248:AA248"/>
    <mergeCell ref="AB248:AF248"/>
    <mergeCell ref="AG248:AI248"/>
    <mergeCell ref="AK248:AP248"/>
    <mergeCell ref="B248:C248"/>
    <mergeCell ref="D248:E248"/>
    <mergeCell ref="F248:G248"/>
    <mergeCell ref="H248:I248"/>
    <mergeCell ref="J248:L248"/>
    <mergeCell ref="M248:O248"/>
    <mergeCell ref="P251:Q251"/>
    <mergeCell ref="R251:S251"/>
    <mergeCell ref="T251:AA251"/>
    <mergeCell ref="AB251:AF251"/>
    <mergeCell ref="AG251:AI251"/>
    <mergeCell ref="AK251:AP251"/>
    <mergeCell ref="B251:C251"/>
    <mergeCell ref="D251:E251"/>
    <mergeCell ref="F251:G251"/>
    <mergeCell ref="H251:I251"/>
    <mergeCell ref="J251:L251"/>
    <mergeCell ref="M251:O251"/>
    <mergeCell ref="P250:Q250"/>
    <mergeCell ref="R250:S250"/>
    <mergeCell ref="T250:AA250"/>
    <mergeCell ref="AB250:AF250"/>
    <mergeCell ref="AG250:AI250"/>
    <mergeCell ref="AK250:AP250"/>
    <mergeCell ref="B250:C250"/>
    <mergeCell ref="D250:E250"/>
    <mergeCell ref="F250:G250"/>
    <mergeCell ref="H250:I250"/>
    <mergeCell ref="J250:L250"/>
    <mergeCell ref="M250:O250"/>
    <mergeCell ref="P253:Q253"/>
    <mergeCell ref="R253:S253"/>
    <mergeCell ref="T253:AA253"/>
    <mergeCell ref="AB253:AF253"/>
    <mergeCell ref="AG253:AI253"/>
    <mergeCell ref="AK253:AP253"/>
    <mergeCell ref="B253:C253"/>
    <mergeCell ref="D253:E253"/>
    <mergeCell ref="F253:G253"/>
    <mergeCell ref="H253:I253"/>
    <mergeCell ref="J253:L253"/>
    <mergeCell ref="M253:O253"/>
    <mergeCell ref="P252:Q252"/>
    <mergeCell ref="R252:S252"/>
    <mergeCell ref="T252:AA252"/>
    <mergeCell ref="AB252:AF252"/>
    <mergeCell ref="AG252:AI252"/>
    <mergeCell ref="AK252:AP252"/>
    <mergeCell ref="B252:C252"/>
    <mergeCell ref="D252:E252"/>
    <mergeCell ref="F252:G252"/>
    <mergeCell ref="H252:I252"/>
    <mergeCell ref="J252:L252"/>
    <mergeCell ref="M252:O252"/>
    <mergeCell ref="P255:Q255"/>
    <mergeCell ref="R255:S255"/>
    <mergeCell ref="T255:AA255"/>
    <mergeCell ref="AB255:AF255"/>
    <mergeCell ref="AG255:AI255"/>
    <mergeCell ref="AK255:AP255"/>
    <mergeCell ref="B255:C255"/>
    <mergeCell ref="D255:E255"/>
    <mergeCell ref="F255:G255"/>
    <mergeCell ref="H255:I255"/>
    <mergeCell ref="J255:L255"/>
    <mergeCell ref="M255:O255"/>
    <mergeCell ref="P254:Q254"/>
    <mergeCell ref="R254:S254"/>
    <mergeCell ref="T254:AA254"/>
    <mergeCell ref="AB254:AF254"/>
    <mergeCell ref="AG254:AI254"/>
    <mergeCell ref="AK254:AP254"/>
    <mergeCell ref="B254:C254"/>
    <mergeCell ref="D254:E254"/>
    <mergeCell ref="F254:G254"/>
    <mergeCell ref="H254:I254"/>
    <mergeCell ref="J254:L254"/>
    <mergeCell ref="M254:O254"/>
    <mergeCell ref="P257:Q257"/>
    <mergeCell ref="R257:S257"/>
    <mergeCell ref="T257:AA257"/>
    <mergeCell ref="AB257:AF257"/>
    <mergeCell ref="AG257:AI257"/>
    <mergeCell ref="AK257:AP257"/>
    <mergeCell ref="B257:C257"/>
    <mergeCell ref="D257:E257"/>
    <mergeCell ref="F257:G257"/>
    <mergeCell ref="H257:I257"/>
    <mergeCell ref="J257:L257"/>
    <mergeCell ref="M257:O257"/>
    <mergeCell ref="P256:Q256"/>
    <mergeCell ref="R256:S256"/>
    <mergeCell ref="T256:AA256"/>
    <mergeCell ref="AB256:AF256"/>
    <mergeCell ref="AG256:AI256"/>
    <mergeCell ref="AK256:AP256"/>
    <mergeCell ref="B256:C256"/>
    <mergeCell ref="D256:E256"/>
    <mergeCell ref="F256:G256"/>
    <mergeCell ref="H256:I256"/>
    <mergeCell ref="J256:L256"/>
    <mergeCell ref="M256:O256"/>
    <mergeCell ref="P259:Q259"/>
    <mergeCell ref="R259:S259"/>
    <mergeCell ref="T259:AA259"/>
    <mergeCell ref="AB259:AF259"/>
    <mergeCell ref="AG259:AI259"/>
    <mergeCell ref="AK259:AP259"/>
    <mergeCell ref="B259:C259"/>
    <mergeCell ref="D259:E259"/>
    <mergeCell ref="F259:G259"/>
    <mergeCell ref="H259:I259"/>
    <mergeCell ref="J259:L259"/>
    <mergeCell ref="M259:O259"/>
    <mergeCell ref="P258:Q258"/>
    <mergeCell ref="R258:S258"/>
    <mergeCell ref="T258:AA258"/>
    <mergeCell ref="AB258:AF258"/>
    <mergeCell ref="AG258:AI258"/>
    <mergeCell ref="AK258:AP258"/>
    <mergeCell ref="B258:C258"/>
    <mergeCell ref="D258:E258"/>
    <mergeCell ref="F258:G258"/>
    <mergeCell ref="H258:I258"/>
    <mergeCell ref="J258:L258"/>
    <mergeCell ref="M258:O258"/>
    <mergeCell ref="P261:Q261"/>
    <mergeCell ref="R261:S261"/>
    <mergeCell ref="T261:AA261"/>
    <mergeCell ref="AB261:AF261"/>
    <mergeCell ref="AG261:AI261"/>
    <mergeCell ref="AK261:AP261"/>
    <mergeCell ref="B261:C261"/>
    <mergeCell ref="D261:E261"/>
    <mergeCell ref="F261:G261"/>
    <mergeCell ref="H261:I261"/>
    <mergeCell ref="J261:L261"/>
    <mergeCell ref="M261:O261"/>
    <mergeCell ref="P260:Q260"/>
    <mergeCell ref="R260:S260"/>
    <mergeCell ref="T260:AA260"/>
    <mergeCell ref="AB260:AF260"/>
    <mergeCell ref="AG260:AI260"/>
    <mergeCell ref="AK260:AP260"/>
    <mergeCell ref="B260:C260"/>
    <mergeCell ref="D260:E260"/>
    <mergeCell ref="F260:G260"/>
    <mergeCell ref="H260:I260"/>
    <mergeCell ref="J260:L260"/>
    <mergeCell ref="M260:O260"/>
    <mergeCell ref="P263:Q263"/>
    <mergeCell ref="R263:S263"/>
    <mergeCell ref="T263:AA263"/>
    <mergeCell ref="AB263:AF263"/>
    <mergeCell ref="AG263:AI263"/>
    <mergeCell ref="AK263:AP263"/>
    <mergeCell ref="B263:C263"/>
    <mergeCell ref="D263:E263"/>
    <mergeCell ref="F263:G263"/>
    <mergeCell ref="H263:I263"/>
    <mergeCell ref="J263:L263"/>
    <mergeCell ref="M263:O263"/>
    <mergeCell ref="P262:Q262"/>
    <mergeCell ref="R262:S262"/>
    <mergeCell ref="T262:AA262"/>
    <mergeCell ref="AB262:AF262"/>
    <mergeCell ref="AG262:AI262"/>
    <mergeCell ref="AK262:AP262"/>
    <mergeCell ref="B262:C262"/>
    <mergeCell ref="D262:E262"/>
    <mergeCell ref="F262:G262"/>
    <mergeCell ref="H262:I262"/>
    <mergeCell ref="J262:L262"/>
    <mergeCell ref="M262:O262"/>
    <mergeCell ref="P265:Q265"/>
    <mergeCell ref="R265:S265"/>
    <mergeCell ref="T265:AA265"/>
    <mergeCell ref="AB265:AF265"/>
    <mergeCell ref="AG265:AI265"/>
    <mergeCell ref="AK265:AP265"/>
    <mergeCell ref="B265:C265"/>
    <mergeCell ref="D265:E265"/>
    <mergeCell ref="F265:G265"/>
    <mergeCell ref="H265:I265"/>
    <mergeCell ref="J265:L265"/>
    <mergeCell ref="M265:O265"/>
    <mergeCell ref="P264:Q264"/>
    <mergeCell ref="R264:S264"/>
    <mergeCell ref="T264:AA264"/>
    <mergeCell ref="AB264:AF264"/>
    <mergeCell ref="AG264:AI264"/>
    <mergeCell ref="AK264:AP264"/>
    <mergeCell ref="B264:C264"/>
    <mergeCell ref="D264:E264"/>
    <mergeCell ref="F264:G264"/>
    <mergeCell ref="H264:I264"/>
    <mergeCell ref="J264:L264"/>
    <mergeCell ref="M264:O264"/>
    <mergeCell ref="P267:Q267"/>
    <mergeCell ref="R267:S267"/>
    <mergeCell ref="T267:AA267"/>
    <mergeCell ref="AB267:AF267"/>
    <mergeCell ref="AG267:AI267"/>
    <mergeCell ref="AK267:AP267"/>
    <mergeCell ref="B267:C267"/>
    <mergeCell ref="D267:E267"/>
    <mergeCell ref="F267:G267"/>
    <mergeCell ref="H267:I267"/>
    <mergeCell ref="J267:L267"/>
    <mergeCell ref="M267:O267"/>
    <mergeCell ref="P266:Q266"/>
    <mergeCell ref="R266:S266"/>
    <mergeCell ref="T266:AA266"/>
    <mergeCell ref="AB266:AF266"/>
    <mergeCell ref="AG266:AI266"/>
    <mergeCell ref="AK266:AP266"/>
    <mergeCell ref="B266:C266"/>
    <mergeCell ref="D266:E266"/>
    <mergeCell ref="F266:G266"/>
    <mergeCell ref="H266:I266"/>
    <mergeCell ref="J266:L266"/>
    <mergeCell ref="M266:O266"/>
    <mergeCell ref="P269:Q269"/>
    <mergeCell ref="R269:S269"/>
    <mergeCell ref="T269:AA269"/>
    <mergeCell ref="AB269:AF269"/>
    <mergeCell ref="AG269:AI269"/>
    <mergeCell ref="AK269:AP269"/>
    <mergeCell ref="B269:C269"/>
    <mergeCell ref="D269:E269"/>
    <mergeCell ref="F269:G269"/>
    <mergeCell ref="H269:I269"/>
    <mergeCell ref="J269:L269"/>
    <mergeCell ref="M269:O269"/>
    <mergeCell ref="P268:Q268"/>
    <mergeCell ref="R268:S268"/>
    <mergeCell ref="T268:AA268"/>
    <mergeCell ref="AB268:AF268"/>
    <mergeCell ref="AG268:AI268"/>
    <mergeCell ref="AK268:AP268"/>
    <mergeCell ref="B268:C268"/>
    <mergeCell ref="D268:E268"/>
    <mergeCell ref="F268:G268"/>
    <mergeCell ref="H268:I268"/>
    <mergeCell ref="J268:L268"/>
    <mergeCell ref="M268:O268"/>
    <mergeCell ref="P271:Q271"/>
    <mergeCell ref="R271:S271"/>
    <mergeCell ref="T271:AA271"/>
    <mergeCell ref="AB271:AF271"/>
    <mergeCell ref="AG271:AI271"/>
    <mergeCell ref="AK271:AP271"/>
    <mergeCell ref="B271:C271"/>
    <mergeCell ref="D271:E271"/>
    <mergeCell ref="F271:G271"/>
    <mergeCell ref="H271:I271"/>
    <mergeCell ref="J271:L271"/>
    <mergeCell ref="M271:O271"/>
    <mergeCell ref="P270:Q270"/>
    <mergeCell ref="R270:S270"/>
    <mergeCell ref="T270:AA270"/>
    <mergeCell ref="AB270:AF270"/>
    <mergeCell ref="AG270:AI270"/>
    <mergeCell ref="AK270:AP270"/>
    <mergeCell ref="B270:C270"/>
    <mergeCell ref="D270:E270"/>
    <mergeCell ref="F270:G270"/>
    <mergeCell ref="H270:I270"/>
    <mergeCell ref="J270:L270"/>
    <mergeCell ref="M270:O270"/>
    <mergeCell ref="P273:Q273"/>
    <mergeCell ref="R273:S273"/>
    <mergeCell ref="T273:AA273"/>
    <mergeCell ref="AB273:AF273"/>
    <mergeCell ref="AG273:AI273"/>
    <mergeCell ref="AK273:AP273"/>
    <mergeCell ref="B273:C273"/>
    <mergeCell ref="D273:E273"/>
    <mergeCell ref="F273:G273"/>
    <mergeCell ref="H273:I273"/>
    <mergeCell ref="J273:L273"/>
    <mergeCell ref="M273:O273"/>
    <mergeCell ref="P272:Q272"/>
    <mergeCell ref="R272:S272"/>
    <mergeCell ref="T272:AA272"/>
    <mergeCell ref="AB272:AF272"/>
    <mergeCell ref="AG272:AI272"/>
    <mergeCell ref="AK272:AP272"/>
    <mergeCell ref="B272:C272"/>
    <mergeCell ref="D272:E272"/>
    <mergeCell ref="F272:G272"/>
    <mergeCell ref="H272:I272"/>
    <mergeCell ref="J272:L272"/>
    <mergeCell ref="M272:O272"/>
    <mergeCell ref="P275:Q275"/>
    <mergeCell ref="R275:S275"/>
    <mergeCell ref="T275:AA275"/>
    <mergeCell ref="AB275:AF275"/>
    <mergeCell ref="AG275:AI275"/>
    <mergeCell ref="AK275:AP275"/>
    <mergeCell ref="B275:C275"/>
    <mergeCell ref="D275:E275"/>
    <mergeCell ref="F275:G275"/>
    <mergeCell ref="H275:I275"/>
    <mergeCell ref="J275:L275"/>
    <mergeCell ref="M275:O275"/>
    <mergeCell ref="P274:Q274"/>
    <mergeCell ref="R274:S274"/>
    <mergeCell ref="T274:AA274"/>
    <mergeCell ref="AB274:AF274"/>
    <mergeCell ref="AG274:AI274"/>
    <mergeCell ref="AK274:AP274"/>
    <mergeCell ref="B274:C274"/>
    <mergeCell ref="D274:E274"/>
    <mergeCell ref="F274:G274"/>
    <mergeCell ref="H274:I274"/>
    <mergeCell ref="J274:L274"/>
    <mergeCell ref="M274:O274"/>
    <mergeCell ref="P277:Q277"/>
    <mergeCell ref="R277:S277"/>
    <mergeCell ref="T277:AA277"/>
    <mergeCell ref="AB277:AF277"/>
    <mergeCell ref="AG277:AI277"/>
    <mergeCell ref="AK277:AP277"/>
    <mergeCell ref="B277:C277"/>
    <mergeCell ref="D277:E277"/>
    <mergeCell ref="F277:G277"/>
    <mergeCell ref="H277:I277"/>
    <mergeCell ref="J277:L277"/>
    <mergeCell ref="M277:O277"/>
    <mergeCell ref="P276:Q276"/>
    <mergeCell ref="R276:S276"/>
    <mergeCell ref="T276:AA276"/>
    <mergeCell ref="AB276:AF276"/>
    <mergeCell ref="AG276:AI276"/>
    <mergeCell ref="AK276:AP276"/>
    <mergeCell ref="B276:C276"/>
    <mergeCell ref="D276:E276"/>
    <mergeCell ref="F276:G276"/>
    <mergeCell ref="H276:I276"/>
    <mergeCell ref="J276:L276"/>
    <mergeCell ref="M276:O276"/>
    <mergeCell ref="P279:Q279"/>
    <mergeCell ref="R279:S279"/>
    <mergeCell ref="T279:AA279"/>
    <mergeCell ref="AB279:AF279"/>
    <mergeCell ref="AG279:AI279"/>
    <mergeCell ref="AK279:AP279"/>
    <mergeCell ref="B279:C279"/>
    <mergeCell ref="D279:E279"/>
    <mergeCell ref="F279:G279"/>
    <mergeCell ref="H279:I279"/>
    <mergeCell ref="J279:L279"/>
    <mergeCell ref="M279:O279"/>
    <mergeCell ref="P278:Q278"/>
    <mergeCell ref="R278:S278"/>
    <mergeCell ref="T278:AA278"/>
    <mergeCell ref="AB278:AF278"/>
    <mergeCell ref="AG278:AI278"/>
    <mergeCell ref="AK278:AP278"/>
    <mergeCell ref="B278:C278"/>
    <mergeCell ref="D278:E278"/>
    <mergeCell ref="F278:G278"/>
    <mergeCell ref="H278:I278"/>
    <mergeCell ref="J278:L278"/>
    <mergeCell ref="M278:O278"/>
    <mergeCell ref="P281:Q281"/>
    <mergeCell ref="R281:S281"/>
    <mergeCell ref="T281:AA281"/>
    <mergeCell ref="AB281:AF281"/>
    <mergeCell ref="AG281:AI281"/>
    <mergeCell ref="AK281:AP281"/>
    <mergeCell ref="B281:C281"/>
    <mergeCell ref="D281:E281"/>
    <mergeCell ref="F281:G281"/>
    <mergeCell ref="H281:I281"/>
    <mergeCell ref="J281:L281"/>
    <mergeCell ref="M281:O281"/>
    <mergeCell ref="P280:Q280"/>
    <mergeCell ref="R280:S280"/>
    <mergeCell ref="T280:AA280"/>
    <mergeCell ref="AB280:AF280"/>
    <mergeCell ref="AG280:AI280"/>
    <mergeCell ref="AK280:AP280"/>
    <mergeCell ref="B280:C280"/>
    <mergeCell ref="D280:E280"/>
    <mergeCell ref="F280:G280"/>
    <mergeCell ref="H280:I280"/>
    <mergeCell ref="J280:L280"/>
    <mergeCell ref="M280:O280"/>
    <mergeCell ref="P283:Q283"/>
    <mergeCell ref="R283:S283"/>
    <mergeCell ref="T283:AA283"/>
    <mergeCell ref="AB283:AF283"/>
    <mergeCell ref="AG283:AI283"/>
    <mergeCell ref="AK283:AP283"/>
    <mergeCell ref="B283:C283"/>
    <mergeCell ref="D283:E283"/>
    <mergeCell ref="F283:G283"/>
    <mergeCell ref="H283:I283"/>
    <mergeCell ref="J283:L283"/>
    <mergeCell ref="M283:O283"/>
    <mergeCell ref="P282:Q282"/>
    <mergeCell ref="R282:S282"/>
    <mergeCell ref="T282:AA282"/>
    <mergeCell ref="AB282:AF282"/>
    <mergeCell ref="AG282:AI282"/>
    <mergeCell ref="AK282:AP282"/>
    <mergeCell ref="B282:C282"/>
    <mergeCell ref="D282:E282"/>
    <mergeCell ref="F282:G282"/>
    <mergeCell ref="H282:I282"/>
    <mergeCell ref="J282:L282"/>
    <mergeCell ref="M282:O282"/>
    <mergeCell ref="P285:Q285"/>
    <mergeCell ref="R285:S285"/>
    <mergeCell ref="T285:AA285"/>
    <mergeCell ref="AB285:AF285"/>
    <mergeCell ref="AG285:AI285"/>
    <mergeCell ref="AK285:AP285"/>
    <mergeCell ref="B285:C285"/>
    <mergeCell ref="D285:E285"/>
    <mergeCell ref="F285:G285"/>
    <mergeCell ref="H285:I285"/>
    <mergeCell ref="J285:L285"/>
    <mergeCell ref="M285:O285"/>
    <mergeCell ref="P284:Q284"/>
    <mergeCell ref="R284:S284"/>
    <mergeCell ref="T284:AA284"/>
    <mergeCell ref="AB284:AF284"/>
    <mergeCell ref="AG284:AI284"/>
    <mergeCell ref="AK284:AP284"/>
    <mergeCell ref="B284:C284"/>
    <mergeCell ref="D284:E284"/>
    <mergeCell ref="F284:G284"/>
    <mergeCell ref="H284:I284"/>
    <mergeCell ref="J284:L284"/>
    <mergeCell ref="M284:O284"/>
    <mergeCell ref="P287:Q287"/>
    <mergeCell ref="R287:S287"/>
    <mergeCell ref="T287:AA287"/>
    <mergeCell ref="AB287:AF287"/>
    <mergeCell ref="AG287:AI287"/>
    <mergeCell ref="AK287:AP287"/>
    <mergeCell ref="B287:C287"/>
    <mergeCell ref="D287:E287"/>
    <mergeCell ref="F287:G287"/>
    <mergeCell ref="H287:I287"/>
    <mergeCell ref="J287:L287"/>
    <mergeCell ref="M287:O287"/>
    <mergeCell ref="P286:Q286"/>
    <mergeCell ref="R286:S286"/>
    <mergeCell ref="T286:AA286"/>
    <mergeCell ref="AB286:AF286"/>
    <mergeCell ref="AG286:AI286"/>
    <mergeCell ref="AK286:AP286"/>
    <mergeCell ref="B286:C286"/>
    <mergeCell ref="D286:E286"/>
    <mergeCell ref="F286:G286"/>
    <mergeCell ref="H286:I286"/>
    <mergeCell ref="J286:L286"/>
    <mergeCell ref="M286:O286"/>
    <mergeCell ref="P289:Q289"/>
    <mergeCell ref="R289:S289"/>
    <mergeCell ref="T289:AA289"/>
    <mergeCell ref="AB289:AF289"/>
    <mergeCell ref="AG289:AI289"/>
    <mergeCell ref="AK289:AP289"/>
    <mergeCell ref="B289:C289"/>
    <mergeCell ref="D289:E289"/>
    <mergeCell ref="F289:G289"/>
    <mergeCell ref="H289:I289"/>
    <mergeCell ref="J289:L289"/>
    <mergeCell ref="M289:O289"/>
    <mergeCell ref="P288:Q288"/>
    <mergeCell ref="R288:S288"/>
    <mergeCell ref="T288:AA288"/>
    <mergeCell ref="AB288:AF288"/>
    <mergeCell ref="AG288:AI288"/>
    <mergeCell ref="AK288:AP288"/>
    <mergeCell ref="B288:C288"/>
    <mergeCell ref="D288:E288"/>
    <mergeCell ref="F288:G288"/>
    <mergeCell ref="H288:I288"/>
    <mergeCell ref="J288:L288"/>
    <mergeCell ref="M288:O288"/>
    <mergeCell ref="P291:Q291"/>
    <mergeCell ref="R291:S291"/>
    <mergeCell ref="T291:AA291"/>
    <mergeCell ref="AB291:AF291"/>
    <mergeCell ref="AG291:AI291"/>
    <mergeCell ref="AK291:AP291"/>
    <mergeCell ref="B291:C291"/>
    <mergeCell ref="D291:E291"/>
    <mergeCell ref="F291:G291"/>
    <mergeCell ref="H291:I291"/>
    <mergeCell ref="J291:L291"/>
    <mergeCell ref="M291:O291"/>
    <mergeCell ref="P290:Q290"/>
    <mergeCell ref="R290:S290"/>
    <mergeCell ref="T290:AA290"/>
    <mergeCell ref="AB290:AF290"/>
    <mergeCell ref="AG290:AI290"/>
    <mergeCell ref="AK290:AP290"/>
    <mergeCell ref="B290:C290"/>
    <mergeCell ref="D290:E290"/>
    <mergeCell ref="F290:G290"/>
    <mergeCell ref="H290:I290"/>
    <mergeCell ref="J290:L290"/>
    <mergeCell ref="M290:O290"/>
    <mergeCell ref="P293:Q293"/>
    <mergeCell ref="R293:S293"/>
    <mergeCell ref="T293:AA293"/>
    <mergeCell ref="AB293:AF293"/>
    <mergeCell ref="AG293:AI293"/>
    <mergeCell ref="AK293:AP293"/>
    <mergeCell ref="B293:C293"/>
    <mergeCell ref="D293:E293"/>
    <mergeCell ref="F293:G293"/>
    <mergeCell ref="H293:I293"/>
    <mergeCell ref="J293:L293"/>
    <mergeCell ref="M293:O293"/>
    <mergeCell ref="P292:Q292"/>
    <mergeCell ref="R292:S292"/>
    <mergeCell ref="T292:AA292"/>
    <mergeCell ref="AB292:AF292"/>
    <mergeCell ref="AG292:AI292"/>
    <mergeCell ref="AK292:AP292"/>
    <mergeCell ref="B292:C292"/>
    <mergeCell ref="D292:E292"/>
    <mergeCell ref="F292:G292"/>
    <mergeCell ref="H292:I292"/>
    <mergeCell ref="J292:L292"/>
    <mergeCell ref="M292:O292"/>
    <mergeCell ref="P295:Q295"/>
    <mergeCell ref="R295:S295"/>
    <mergeCell ref="T295:AA295"/>
    <mergeCell ref="AB295:AF295"/>
    <mergeCell ref="AG295:AI295"/>
    <mergeCell ref="AK295:AP295"/>
    <mergeCell ref="B295:C295"/>
    <mergeCell ref="D295:E295"/>
    <mergeCell ref="F295:G295"/>
    <mergeCell ref="H295:I295"/>
    <mergeCell ref="J295:L295"/>
    <mergeCell ref="M295:O295"/>
    <mergeCell ref="P294:Q294"/>
    <mergeCell ref="R294:S294"/>
    <mergeCell ref="T294:AA294"/>
    <mergeCell ref="AB294:AF294"/>
    <mergeCell ref="AG294:AI294"/>
    <mergeCell ref="AK294:AP294"/>
    <mergeCell ref="B294:C294"/>
    <mergeCell ref="D294:E294"/>
    <mergeCell ref="F294:G294"/>
    <mergeCell ref="H294:I294"/>
    <mergeCell ref="J294:L294"/>
    <mergeCell ref="M294:O294"/>
    <mergeCell ref="P297:Q297"/>
    <mergeCell ref="R297:S297"/>
    <mergeCell ref="T297:AA297"/>
    <mergeCell ref="AB297:AF297"/>
    <mergeCell ref="AG297:AI297"/>
    <mergeCell ref="AK297:AP297"/>
    <mergeCell ref="B297:C297"/>
    <mergeCell ref="D297:E297"/>
    <mergeCell ref="F297:G297"/>
    <mergeCell ref="H297:I297"/>
    <mergeCell ref="J297:L297"/>
    <mergeCell ref="M297:O297"/>
    <mergeCell ref="P296:Q296"/>
    <mergeCell ref="R296:S296"/>
    <mergeCell ref="T296:AA296"/>
    <mergeCell ref="AB296:AF296"/>
    <mergeCell ref="AG296:AI296"/>
    <mergeCell ref="AK296:AP296"/>
    <mergeCell ref="B296:C296"/>
    <mergeCell ref="D296:E296"/>
    <mergeCell ref="F296:G296"/>
    <mergeCell ref="H296:I296"/>
    <mergeCell ref="J296:L296"/>
    <mergeCell ref="M296:O296"/>
    <mergeCell ref="P299:Q299"/>
    <mergeCell ref="R299:S299"/>
    <mergeCell ref="T299:AA299"/>
    <mergeCell ref="AB299:AF299"/>
    <mergeCell ref="AG299:AI299"/>
    <mergeCell ref="AK299:AP299"/>
    <mergeCell ref="B299:C299"/>
    <mergeCell ref="D299:E299"/>
    <mergeCell ref="F299:G299"/>
    <mergeCell ref="H299:I299"/>
    <mergeCell ref="J299:L299"/>
    <mergeCell ref="M299:O299"/>
    <mergeCell ref="P298:Q298"/>
    <mergeCell ref="R298:S298"/>
    <mergeCell ref="T298:AA298"/>
    <mergeCell ref="AB298:AF298"/>
    <mergeCell ref="AG298:AI298"/>
    <mergeCell ref="AK298:AP298"/>
    <mergeCell ref="B298:C298"/>
    <mergeCell ref="D298:E298"/>
    <mergeCell ref="F298:G298"/>
    <mergeCell ref="H298:I298"/>
    <mergeCell ref="J298:L298"/>
    <mergeCell ref="M298:O298"/>
    <mergeCell ref="P301:Q301"/>
    <mergeCell ref="R301:S301"/>
    <mergeCell ref="T301:AA301"/>
    <mergeCell ref="AB301:AF301"/>
    <mergeCell ref="AG301:AI301"/>
    <mergeCell ref="AK301:AP301"/>
    <mergeCell ref="B301:C301"/>
    <mergeCell ref="D301:E301"/>
    <mergeCell ref="F301:G301"/>
    <mergeCell ref="H301:I301"/>
    <mergeCell ref="J301:L301"/>
    <mergeCell ref="M301:O301"/>
    <mergeCell ref="P300:Q300"/>
    <mergeCell ref="R300:S300"/>
    <mergeCell ref="T300:AA300"/>
    <mergeCell ref="AB300:AF300"/>
    <mergeCell ref="AG300:AI300"/>
    <mergeCell ref="AK300:AP300"/>
    <mergeCell ref="B300:C300"/>
    <mergeCell ref="D300:E300"/>
    <mergeCell ref="F300:G300"/>
    <mergeCell ref="H300:I300"/>
    <mergeCell ref="J300:L300"/>
    <mergeCell ref="M300:O300"/>
    <mergeCell ref="P303:Q303"/>
    <mergeCell ref="R303:S303"/>
    <mergeCell ref="T303:AA303"/>
    <mergeCell ref="AB303:AF303"/>
    <mergeCell ref="AG303:AI303"/>
    <mergeCell ref="AK303:AP303"/>
    <mergeCell ref="B303:C303"/>
    <mergeCell ref="D303:E303"/>
    <mergeCell ref="F303:G303"/>
    <mergeCell ref="H303:I303"/>
    <mergeCell ref="J303:L303"/>
    <mergeCell ref="M303:O303"/>
    <mergeCell ref="P302:Q302"/>
    <mergeCell ref="R302:S302"/>
    <mergeCell ref="T302:AA302"/>
    <mergeCell ref="AB302:AF302"/>
    <mergeCell ref="AG302:AI302"/>
    <mergeCell ref="AK302:AP302"/>
    <mergeCell ref="B302:C302"/>
    <mergeCell ref="D302:E302"/>
    <mergeCell ref="F302:G302"/>
    <mergeCell ref="H302:I302"/>
    <mergeCell ref="J302:L302"/>
    <mergeCell ref="M302:O302"/>
    <mergeCell ref="P305:Q305"/>
    <mergeCell ref="R305:S305"/>
    <mergeCell ref="T305:AA305"/>
    <mergeCell ref="AB305:AF305"/>
    <mergeCell ref="AG305:AI305"/>
    <mergeCell ref="AK305:AP305"/>
    <mergeCell ref="B305:C305"/>
    <mergeCell ref="D305:E305"/>
    <mergeCell ref="F305:G305"/>
    <mergeCell ref="H305:I305"/>
    <mergeCell ref="J305:L305"/>
    <mergeCell ref="M305:O305"/>
    <mergeCell ref="P304:Q304"/>
    <mergeCell ref="R304:S304"/>
    <mergeCell ref="T304:AA304"/>
    <mergeCell ref="AB304:AF304"/>
    <mergeCell ref="AG304:AI304"/>
    <mergeCell ref="AK304:AP304"/>
    <mergeCell ref="B304:C304"/>
    <mergeCell ref="D304:E304"/>
    <mergeCell ref="F304:G304"/>
    <mergeCell ref="H304:I304"/>
    <mergeCell ref="J304:L304"/>
    <mergeCell ref="M304:O304"/>
    <mergeCell ref="P307:Q307"/>
    <mergeCell ref="R307:S307"/>
    <mergeCell ref="T307:AA307"/>
    <mergeCell ref="AB307:AF307"/>
    <mergeCell ref="AG307:AI307"/>
    <mergeCell ref="AK307:AP307"/>
    <mergeCell ref="B307:C307"/>
    <mergeCell ref="D307:E307"/>
    <mergeCell ref="F307:G307"/>
    <mergeCell ref="H307:I307"/>
    <mergeCell ref="J307:L307"/>
    <mergeCell ref="M307:O307"/>
    <mergeCell ref="P306:Q306"/>
    <mergeCell ref="R306:S306"/>
    <mergeCell ref="T306:AA306"/>
    <mergeCell ref="AB306:AF306"/>
    <mergeCell ref="AG306:AI306"/>
    <mergeCell ref="AK306:AP306"/>
    <mergeCell ref="B306:C306"/>
    <mergeCell ref="D306:E306"/>
    <mergeCell ref="F306:G306"/>
    <mergeCell ref="H306:I306"/>
    <mergeCell ref="J306:L306"/>
    <mergeCell ref="M306:O306"/>
    <mergeCell ref="P309:Q309"/>
    <mergeCell ref="R309:S309"/>
    <mergeCell ref="T309:AA309"/>
    <mergeCell ref="AB309:AF309"/>
    <mergeCell ref="AG309:AI309"/>
    <mergeCell ref="AK309:AP309"/>
    <mergeCell ref="B309:C309"/>
    <mergeCell ref="D309:E309"/>
    <mergeCell ref="F309:G309"/>
    <mergeCell ref="H309:I309"/>
    <mergeCell ref="J309:L309"/>
    <mergeCell ref="M309:O309"/>
    <mergeCell ref="P308:Q308"/>
    <mergeCell ref="R308:S308"/>
    <mergeCell ref="T308:AA308"/>
    <mergeCell ref="AB308:AF308"/>
    <mergeCell ref="AG308:AI308"/>
    <mergeCell ref="AK308:AP308"/>
    <mergeCell ref="B308:C308"/>
    <mergeCell ref="D308:E308"/>
    <mergeCell ref="F308:G308"/>
    <mergeCell ref="H308:I308"/>
    <mergeCell ref="J308:L308"/>
    <mergeCell ref="M308:O308"/>
    <mergeCell ref="P311:Q311"/>
    <mergeCell ref="R311:S311"/>
    <mergeCell ref="T311:AA311"/>
    <mergeCell ref="AB311:AF311"/>
    <mergeCell ref="AG311:AI311"/>
    <mergeCell ref="AK311:AP311"/>
    <mergeCell ref="B311:C311"/>
    <mergeCell ref="D311:E311"/>
    <mergeCell ref="F311:G311"/>
    <mergeCell ref="H311:I311"/>
    <mergeCell ref="J311:L311"/>
    <mergeCell ref="M311:O311"/>
    <mergeCell ref="P310:Q310"/>
    <mergeCell ref="R310:S310"/>
    <mergeCell ref="T310:AA310"/>
    <mergeCell ref="AB310:AF310"/>
    <mergeCell ref="AG310:AI310"/>
    <mergeCell ref="AK310:AP310"/>
    <mergeCell ref="B310:C310"/>
    <mergeCell ref="D310:E310"/>
    <mergeCell ref="F310:G310"/>
    <mergeCell ref="H310:I310"/>
    <mergeCell ref="J310:L310"/>
    <mergeCell ref="M310:O310"/>
    <mergeCell ref="P313:Q313"/>
    <mergeCell ref="R313:S313"/>
    <mergeCell ref="T313:AA313"/>
    <mergeCell ref="AB313:AF313"/>
    <mergeCell ref="AG313:AI313"/>
    <mergeCell ref="AK313:AP313"/>
    <mergeCell ref="B313:C313"/>
    <mergeCell ref="D313:E313"/>
    <mergeCell ref="F313:G313"/>
    <mergeCell ref="H313:I313"/>
    <mergeCell ref="J313:L313"/>
    <mergeCell ref="M313:O313"/>
    <mergeCell ref="P312:Q312"/>
    <mergeCell ref="R312:S312"/>
    <mergeCell ref="T312:AA312"/>
    <mergeCell ref="AB312:AF312"/>
    <mergeCell ref="AG312:AI312"/>
    <mergeCell ref="AK312:AP312"/>
    <mergeCell ref="B312:C312"/>
    <mergeCell ref="D312:E312"/>
    <mergeCell ref="F312:G312"/>
    <mergeCell ref="H312:I312"/>
    <mergeCell ref="J312:L312"/>
    <mergeCell ref="M312:O312"/>
    <mergeCell ref="P315:Q315"/>
    <mergeCell ref="R315:S315"/>
    <mergeCell ref="T315:AA315"/>
    <mergeCell ref="AB315:AF315"/>
    <mergeCell ref="AG315:AI315"/>
    <mergeCell ref="AK315:AP315"/>
    <mergeCell ref="B315:C315"/>
    <mergeCell ref="D315:E315"/>
    <mergeCell ref="F315:G315"/>
    <mergeCell ref="H315:I315"/>
    <mergeCell ref="J315:L315"/>
    <mergeCell ref="M315:O315"/>
    <mergeCell ref="P314:Q314"/>
    <mergeCell ref="R314:S314"/>
    <mergeCell ref="T314:AA314"/>
    <mergeCell ref="AB314:AF314"/>
    <mergeCell ref="AG314:AI314"/>
    <mergeCell ref="AK314:AP314"/>
    <mergeCell ref="B314:C314"/>
    <mergeCell ref="D314:E314"/>
    <mergeCell ref="F314:G314"/>
    <mergeCell ref="H314:I314"/>
    <mergeCell ref="J314:L314"/>
    <mergeCell ref="M314:O314"/>
    <mergeCell ref="P317:Q317"/>
    <mergeCell ref="R317:S317"/>
    <mergeCell ref="T317:AA317"/>
    <mergeCell ref="AB317:AF317"/>
    <mergeCell ref="AG317:AI317"/>
    <mergeCell ref="AK317:AP317"/>
    <mergeCell ref="B317:C317"/>
    <mergeCell ref="D317:E317"/>
    <mergeCell ref="F317:G317"/>
    <mergeCell ref="H317:I317"/>
    <mergeCell ref="J317:L317"/>
    <mergeCell ref="M317:O317"/>
    <mergeCell ref="P316:Q316"/>
    <mergeCell ref="R316:S316"/>
    <mergeCell ref="T316:AA316"/>
    <mergeCell ref="AB316:AF316"/>
    <mergeCell ref="AG316:AI316"/>
    <mergeCell ref="AK316:AP316"/>
    <mergeCell ref="B316:C316"/>
    <mergeCell ref="D316:E316"/>
    <mergeCell ref="F316:G316"/>
    <mergeCell ref="H316:I316"/>
    <mergeCell ref="J316:L316"/>
    <mergeCell ref="M316:O316"/>
    <mergeCell ref="P319:Q319"/>
    <mergeCell ref="R319:S319"/>
    <mergeCell ref="T319:AA319"/>
    <mergeCell ref="AB319:AF319"/>
    <mergeCell ref="AG319:AI319"/>
    <mergeCell ref="AK319:AP319"/>
    <mergeCell ref="B319:C319"/>
    <mergeCell ref="D319:E319"/>
    <mergeCell ref="F319:G319"/>
    <mergeCell ref="H319:I319"/>
    <mergeCell ref="J319:L319"/>
    <mergeCell ref="M319:O319"/>
    <mergeCell ref="P318:Q318"/>
    <mergeCell ref="R318:S318"/>
    <mergeCell ref="T318:AA318"/>
    <mergeCell ref="AB318:AF318"/>
    <mergeCell ref="AG318:AI318"/>
    <mergeCell ref="AK318:AP318"/>
    <mergeCell ref="B318:C318"/>
    <mergeCell ref="D318:E318"/>
    <mergeCell ref="F318:G318"/>
    <mergeCell ref="H318:I318"/>
    <mergeCell ref="J318:L318"/>
    <mergeCell ref="M318:O318"/>
    <mergeCell ref="P321:Q321"/>
    <mergeCell ref="R321:S321"/>
    <mergeCell ref="T321:AA321"/>
    <mergeCell ref="AB321:AF321"/>
    <mergeCell ref="AG321:AI321"/>
    <mergeCell ref="AK321:AP321"/>
    <mergeCell ref="B321:C321"/>
    <mergeCell ref="D321:E321"/>
    <mergeCell ref="F321:G321"/>
    <mergeCell ref="H321:I321"/>
    <mergeCell ref="J321:L321"/>
    <mergeCell ref="M321:O321"/>
    <mergeCell ref="P320:Q320"/>
    <mergeCell ref="R320:S320"/>
    <mergeCell ref="T320:AA320"/>
    <mergeCell ref="AB320:AF320"/>
    <mergeCell ref="AG320:AI320"/>
    <mergeCell ref="AK320:AP320"/>
    <mergeCell ref="B320:C320"/>
    <mergeCell ref="D320:E320"/>
    <mergeCell ref="F320:G320"/>
    <mergeCell ref="H320:I320"/>
    <mergeCell ref="J320:L320"/>
    <mergeCell ref="M320:O320"/>
    <mergeCell ref="P323:Q323"/>
    <mergeCell ref="R323:S323"/>
    <mergeCell ref="T323:AA323"/>
    <mergeCell ref="AB323:AF323"/>
    <mergeCell ref="AG323:AI323"/>
    <mergeCell ref="AK323:AP323"/>
    <mergeCell ref="B323:C323"/>
    <mergeCell ref="D323:E323"/>
    <mergeCell ref="F323:G323"/>
    <mergeCell ref="H323:I323"/>
    <mergeCell ref="J323:L323"/>
    <mergeCell ref="M323:O323"/>
    <mergeCell ref="P322:Q322"/>
    <mergeCell ref="R322:S322"/>
    <mergeCell ref="T322:AA322"/>
    <mergeCell ref="AB322:AF322"/>
    <mergeCell ref="AG322:AI322"/>
    <mergeCell ref="AK322:AP322"/>
    <mergeCell ref="B322:C322"/>
    <mergeCell ref="D322:E322"/>
    <mergeCell ref="F322:G322"/>
    <mergeCell ref="H322:I322"/>
    <mergeCell ref="J322:L322"/>
    <mergeCell ref="M322:O322"/>
    <mergeCell ref="P325:Q325"/>
    <mergeCell ref="R325:S325"/>
    <mergeCell ref="T325:AA325"/>
    <mergeCell ref="AB325:AF325"/>
    <mergeCell ref="AG325:AI325"/>
    <mergeCell ref="AK325:AP325"/>
    <mergeCell ref="B325:C325"/>
    <mergeCell ref="D325:E325"/>
    <mergeCell ref="F325:G325"/>
    <mergeCell ref="H325:I325"/>
    <mergeCell ref="J325:L325"/>
    <mergeCell ref="M325:O325"/>
    <mergeCell ref="P324:Q324"/>
    <mergeCell ref="R324:S324"/>
    <mergeCell ref="T324:AA324"/>
    <mergeCell ref="AB324:AF324"/>
    <mergeCell ref="AG324:AI324"/>
    <mergeCell ref="AK324:AP324"/>
    <mergeCell ref="B324:C324"/>
    <mergeCell ref="D324:E324"/>
    <mergeCell ref="F324:G324"/>
    <mergeCell ref="H324:I324"/>
    <mergeCell ref="J324:L324"/>
    <mergeCell ref="M324:O324"/>
    <mergeCell ref="P327:Q327"/>
    <mergeCell ref="R327:S327"/>
    <mergeCell ref="T327:AA327"/>
    <mergeCell ref="AB327:AF327"/>
    <mergeCell ref="AG327:AI327"/>
    <mergeCell ref="AK327:AP327"/>
    <mergeCell ref="B327:C327"/>
    <mergeCell ref="D327:E327"/>
    <mergeCell ref="F327:G327"/>
    <mergeCell ref="H327:I327"/>
    <mergeCell ref="J327:L327"/>
    <mergeCell ref="M327:O327"/>
    <mergeCell ref="P326:Q326"/>
    <mergeCell ref="R326:S326"/>
    <mergeCell ref="T326:AA326"/>
    <mergeCell ref="AB326:AF326"/>
    <mergeCell ref="AG326:AI326"/>
    <mergeCell ref="AK326:AP326"/>
    <mergeCell ref="B326:C326"/>
    <mergeCell ref="D326:E326"/>
    <mergeCell ref="F326:G326"/>
    <mergeCell ref="H326:I326"/>
    <mergeCell ref="J326:L326"/>
    <mergeCell ref="M326:O326"/>
    <mergeCell ref="P329:Q329"/>
    <mergeCell ref="R329:S329"/>
    <mergeCell ref="T329:AA329"/>
    <mergeCell ref="AB329:AF329"/>
    <mergeCell ref="AG329:AI329"/>
    <mergeCell ref="AK329:AP329"/>
    <mergeCell ref="B329:C329"/>
    <mergeCell ref="D329:E329"/>
    <mergeCell ref="F329:G329"/>
    <mergeCell ref="H329:I329"/>
    <mergeCell ref="J329:L329"/>
    <mergeCell ref="M329:O329"/>
    <mergeCell ref="P328:Q328"/>
    <mergeCell ref="R328:S328"/>
    <mergeCell ref="T328:AA328"/>
    <mergeCell ref="AB328:AF328"/>
    <mergeCell ref="AG328:AI328"/>
    <mergeCell ref="AK328:AP328"/>
    <mergeCell ref="B328:C328"/>
    <mergeCell ref="D328:E328"/>
    <mergeCell ref="F328:G328"/>
    <mergeCell ref="H328:I328"/>
    <mergeCell ref="J328:L328"/>
    <mergeCell ref="M328:O328"/>
    <mergeCell ref="P331:Q331"/>
    <mergeCell ref="R331:S331"/>
    <mergeCell ref="T331:AA331"/>
    <mergeCell ref="AB331:AF331"/>
    <mergeCell ref="AG331:AI331"/>
    <mergeCell ref="AK331:AP331"/>
    <mergeCell ref="B331:C331"/>
    <mergeCell ref="D331:E331"/>
    <mergeCell ref="F331:G331"/>
    <mergeCell ref="H331:I331"/>
    <mergeCell ref="J331:L331"/>
    <mergeCell ref="M331:O331"/>
    <mergeCell ref="P330:Q330"/>
    <mergeCell ref="R330:S330"/>
    <mergeCell ref="T330:AA330"/>
    <mergeCell ref="AB330:AF330"/>
    <mergeCell ref="AG330:AI330"/>
    <mergeCell ref="AK330:AP330"/>
    <mergeCell ref="B330:C330"/>
    <mergeCell ref="D330:E330"/>
    <mergeCell ref="F330:G330"/>
    <mergeCell ref="H330:I330"/>
    <mergeCell ref="J330:L330"/>
    <mergeCell ref="M330:O330"/>
    <mergeCell ref="P333:Q333"/>
    <mergeCell ref="R333:S333"/>
    <mergeCell ref="T333:AA333"/>
    <mergeCell ref="AB333:AF333"/>
    <mergeCell ref="AG333:AI333"/>
    <mergeCell ref="AK333:AP333"/>
    <mergeCell ref="B333:C333"/>
    <mergeCell ref="D333:E333"/>
    <mergeCell ref="F333:G333"/>
    <mergeCell ref="H333:I333"/>
    <mergeCell ref="J333:L333"/>
    <mergeCell ref="M333:O333"/>
    <mergeCell ref="P332:Q332"/>
    <mergeCell ref="R332:S332"/>
    <mergeCell ref="T332:AA332"/>
    <mergeCell ref="AB332:AF332"/>
    <mergeCell ref="AG332:AI332"/>
    <mergeCell ref="AK332:AP332"/>
    <mergeCell ref="B332:C332"/>
    <mergeCell ref="D332:E332"/>
    <mergeCell ref="F332:G332"/>
    <mergeCell ref="H332:I332"/>
    <mergeCell ref="J332:L332"/>
    <mergeCell ref="M332:O332"/>
    <mergeCell ref="P335:Q335"/>
    <mergeCell ref="R335:S335"/>
    <mergeCell ref="T335:AA335"/>
    <mergeCell ref="AB335:AF335"/>
    <mergeCell ref="AG335:AI335"/>
    <mergeCell ref="AK335:AP335"/>
    <mergeCell ref="B335:C335"/>
    <mergeCell ref="D335:E335"/>
    <mergeCell ref="F335:G335"/>
    <mergeCell ref="H335:I335"/>
    <mergeCell ref="J335:L335"/>
    <mergeCell ref="M335:O335"/>
    <mergeCell ref="P334:Q334"/>
    <mergeCell ref="R334:S334"/>
    <mergeCell ref="T334:AA334"/>
    <mergeCell ref="AB334:AF334"/>
    <mergeCell ref="AG334:AI334"/>
    <mergeCell ref="AK334:AP334"/>
    <mergeCell ref="B334:C334"/>
    <mergeCell ref="D334:E334"/>
    <mergeCell ref="F334:G334"/>
    <mergeCell ref="H334:I334"/>
    <mergeCell ref="J334:L334"/>
    <mergeCell ref="M334:O334"/>
    <mergeCell ref="P337:Q337"/>
    <mergeCell ref="R337:S337"/>
    <mergeCell ref="T337:AA337"/>
    <mergeCell ref="AB337:AF337"/>
    <mergeCell ref="AG337:AI337"/>
    <mergeCell ref="AK337:AP337"/>
    <mergeCell ref="B337:C337"/>
    <mergeCell ref="D337:E337"/>
    <mergeCell ref="F337:G337"/>
    <mergeCell ref="H337:I337"/>
    <mergeCell ref="J337:L337"/>
    <mergeCell ref="M337:O337"/>
    <mergeCell ref="P336:Q336"/>
    <mergeCell ref="R336:S336"/>
    <mergeCell ref="T336:AA336"/>
    <mergeCell ref="AB336:AF336"/>
    <mergeCell ref="AG336:AI336"/>
    <mergeCell ref="AK336:AP336"/>
    <mergeCell ref="B336:C336"/>
    <mergeCell ref="D336:E336"/>
    <mergeCell ref="F336:G336"/>
    <mergeCell ref="H336:I336"/>
    <mergeCell ref="J336:L336"/>
    <mergeCell ref="M336:O336"/>
    <mergeCell ref="P339:Q339"/>
    <mergeCell ref="R339:S339"/>
    <mergeCell ref="T339:AA339"/>
    <mergeCell ref="AB339:AF339"/>
    <mergeCell ref="AG339:AI339"/>
    <mergeCell ref="AK339:AP339"/>
    <mergeCell ref="B339:C339"/>
    <mergeCell ref="D339:E339"/>
    <mergeCell ref="F339:G339"/>
    <mergeCell ref="H339:I339"/>
    <mergeCell ref="J339:L339"/>
    <mergeCell ref="M339:O339"/>
    <mergeCell ref="P338:Q338"/>
    <mergeCell ref="R338:S338"/>
    <mergeCell ref="T338:AA338"/>
    <mergeCell ref="AB338:AF338"/>
    <mergeCell ref="AG338:AI338"/>
    <mergeCell ref="AK338:AP338"/>
    <mergeCell ref="B338:C338"/>
    <mergeCell ref="D338:E338"/>
    <mergeCell ref="F338:G338"/>
    <mergeCell ref="H338:I338"/>
    <mergeCell ref="J338:L338"/>
    <mergeCell ref="M338:O338"/>
    <mergeCell ref="P341:Q341"/>
    <mergeCell ref="R341:S341"/>
    <mergeCell ref="T341:AA341"/>
    <mergeCell ref="AB341:AF341"/>
    <mergeCell ref="AG341:AI341"/>
    <mergeCell ref="AK341:AP341"/>
    <mergeCell ref="B341:C341"/>
    <mergeCell ref="D341:E341"/>
    <mergeCell ref="F341:G341"/>
    <mergeCell ref="H341:I341"/>
    <mergeCell ref="J341:L341"/>
    <mergeCell ref="M341:O341"/>
    <mergeCell ref="P340:Q340"/>
    <mergeCell ref="R340:S340"/>
    <mergeCell ref="T340:AA340"/>
    <mergeCell ref="AB340:AF340"/>
    <mergeCell ref="AG340:AI340"/>
    <mergeCell ref="AK340:AP340"/>
    <mergeCell ref="B340:C340"/>
    <mergeCell ref="D340:E340"/>
    <mergeCell ref="F340:G340"/>
    <mergeCell ref="H340:I340"/>
    <mergeCell ref="J340:L340"/>
    <mergeCell ref="M340:O340"/>
    <mergeCell ref="P343:Q343"/>
    <mergeCell ref="R343:S343"/>
    <mergeCell ref="T343:AA343"/>
    <mergeCell ref="AB343:AF343"/>
    <mergeCell ref="AG343:AI343"/>
    <mergeCell ref="AK343:AP343"/>
    <mergeCell ref="B343:C343"/>
    <mergeCell ref="D343:E343"/>
    <mergeCell ref="F343:G343"/>
    <mergeCell ref="H343:I343"/>
    <mergeCell ref="J343:L343"/>
    <mergeCell ref="M343:O343"/>
    <mergeCell ref="P342:Q342"/>
    <mergeCell ref="R342:S342"/>
    <mergeCell ref="T342:AA342"/>
    <mergeCell ref="AB342:AF342"/>
    <mergeCell ref="AG342:AI342"/>
    <mergeCell ref="AK342:AP342"/>
    <mergeCell ref="B342:C342"/>
    <mergeCell ref="D342:E342"/>
    <mergeCell ref="F342:G342"/>
    <mergeCell ref="H342:I342"/>
    <mergeCell ref="J342:L342"/>
    <mergeCell ref="M342:O342"/>
    <mergeCell ref="P345:Q345"/>
    <mergeCell ref="R345:S345"/>
    <mergeCell ref="T345:AA345"/>
    <mergeCell ref="AB345:AF345"/>
    <mergeCell ref="AG345:AI345"/>
    <mergeCell ref="AK345:AP345"/>
    <mergeCell ref="B345:C345"/>
    <mergeCell ref="D345:E345"/>
    <mergeCell ref="F345:G345"/>
    <mergeCell ref="H345:I345"/>
    <mergeCell ref="J345:L345"/>
    <mergeCell ref="M345:O345"/>
    <mergeCell ref="P344:Q344"/>
    <mergeCell ref="R344:S344"/>
    <mergeCell ref="T344:AA344"/>
    <mergeCell ref="AB344:AF344"/>
    <mergeCell ref="AG344:AI344"/>
    <mergeCell ref="AK344:AP344"/>
    <mergeCell ref="B344:C344"/>
    <mergeCell ref="D344:E344"/>
    <mergeCell ref="F344:G344"/>
    <mergeCell ref="H344:I344"/>
    <mergeCell ref="J344:L344"/>
    <mergeCell ref="M344:O344"/>
    <mergeCell ref="P347:Q347"/>
    <mergeCell ref="R347:S347"/>
    <mergeCell ref="T347:AA347"/>
    <mergeCell ref="AB347:AF347"/>
    <mergeCell ref="AG347:AI347"/>
    <mergeCell ref="AK347:AP347"/>
    <mergeCell ref="B347:C347"/>
    <mergeCell ref="D347:E347"/>
    <mergeCell ref="F347:G347"/>
    <mergeCell ref="H347:I347"/>
    <mergeCell ref="J347:L347"/>
    <mergeCell ref="M347:O347"/>
    <mergeCell ref="P346:Q346"/>
    <mergeCell ref="R346:S346"/>
    <mergeCell ref="T346:AA346"/>
    <mergeCell ref="AB346:AF346"/>
    <mergeCell ref="AG346:AI346"/>
    <mergeCell ref="AK346:AP346"/>
    <mergeCell ref="B346:C346"/>
    <mergeCell ref="D346:E346"/>
    <mergeCell ref="F346:G346"/>
    <mergeCell ref="H346:I346"/>
    <mergeCell ref="J346:L346"/>
    <mergeCell ref="M346:O346"/>
    <mergeCell ref="P349:Q349"/>
    <mergeCell ref="R349:S349"/>
    <mergeCell ref="T349:AA349"/>
    <mergeCell ref="AB349:AF349"/>
    <mergeCell ref="AG349:AI349"/>
    <mergeCell ref="AK349:AP349"/>
    <mergeCell ref="B349:C349"/>
    <mergeCell ref="D349:E349"/>
    <mergeCell ref="F349:G349"/>
    <mergeCell ref="H349:I349"/>
    <mergeCell ref="J349:L349"/>
    <mergeCell ref="M349:O349"/>
    <mergeCell ref="P348:Q348"/>
    <mergeCell ref="R348:S348"/>
    <mergeCell ref="T348:AA348"/>
    <mergeCell ref="AB348:AF348"/>
    <mergeCell ref="AG348:AI348"/>
    <mergeCell ref="AK348:AP348"/>
    <mergeCell ref="B348:C348"/>
    <mergeCell ref="D348:E348"/>
    <mergeCell ref="F348:G348"/>
    <mergeCell ref="H348:I348"/>
    <mergeCell ref="J348:L348"/>
    <mergeCell ref="M348:O348"/>
    <mergeCell ref="P351:Q351"/>
    <mergeCell ref="R351:S351"/>
    <mergeCell ref="T351:AA351"/>
    <mergeCell ref="AB351:AF351"/>
    <mergeCell ref="AG351:AI351"/>
    <mergeCell ref="AK351:AP351"/>
    <mergeCell ref="B351:C351"/>
    <mergeCell ref="D351:E351"/>
    <mergeCell ref="F351:G351"/>
    <mergeCell ref="H351:I351"/>
    <mergeCell ref="J351:L351"/>
    <mergeCell ref="M351:O351"/>
    <mergeCell ref="P350:Q350"/>
    <mergeCell ref="R350:S350"/>
    <mergeCell ref="T350:AA350"/>
    <mergeCell ref="AB350:AF350"/>
    <mergeCell ref="AG350:AI350"/>
    <mergeCell ref="AK350:AP350"/>
    <mergeCell ref="B350:C350"/>
    <mergeCell ref="D350:E350"/>
    <mergeCell ref="F350:G350"/>
    <mergeCell ref="H350:I350"/>
    <mergeCell ref="J350:L350"/>
    <mergeCell ref="M350:O350"/>
    <mergeCell ref="P353:Q353"/>
    <mergeCell ref="R353:S353"/>
    <mergeCell ref="T353:AA353"/>
    <mergeCell ref="AB353:AF353"/>
    <mergeCell ref="AG353:AI353"/>
    <mergeCell ref="AK353:AP353"/>
    <mergeCell ref="B353:C353"/>
    <mergeCell ref="D353:E353"/>
    <mergeCell ref="F353:G353"/>
    <mergeCell ref="H353:I353"/>
    <mergeCell ref="J353:L353"/>
    <mergeCell ref="M353:O353"/>
    <mergeCell ref="P352:Q352"/>
    <mergeCell ref="R352:S352"/>
    <mergeCell ref="T352:AA352"/>
    <mergeCell ref="AB352:AF352"/>
    <mergeCell ref="AG352:AI352"/>
    <mergeCell ref="AK352:AP352"/>
    <mergeCell ref="B352:C352"/>
    <mergeCell ref="D352:E352"/>
    <mergeCell ref="F352:G352"/>
    <mergeCell ref="H352:I352"/>
    <mergeCell ref="J352:L352"/>
    <mergeCell ref="M352:O352"/>
    <mergeCell ref="P355:Q355"/>
    <mergeCell ref="R355:S355"/>
    <mergeCell ref="T355:AA355"/>
    <mergeCell ref="AB355:AF355"/>
    <mergeCell ref="AG355:AI355"/>
    <mergeCell ref="AK355:AP355"/>
    <mergeCell ref="B355:C355"/>
    <mergeCell ref="D355:E355"/>
    <mergeCell ref="F355:G355"/>
    <mergeCell ref="H355:I355"/>
    <mergeCell ref="J355:L355"/>
    <mergeCell ref="M355:O355"/>
    <mergeCell ref="P354:Q354"/>
    <mergeCell ref="R354:S354"/>
    <mergeCell ref="T354:AA354"/>
    <mergeCell ref="AB354:AF354"/>
    <mergeCell ref="AG354:AI354"/>
    <mergeCell ref="AK354:AP354"/>
    <mergeCell ref="B354:C354"/>
    <mergeCell ref="D354:E354"/>
    <mergeCell ref="F354:G354"/>
    <mergeCell ref="H354:I354"/>
    <mergeCell ref="J354:L354"/>
    <mergeCell ref="M354:O354"/>
    <mergeCell ref="P357:Q357"/>
    <mergeCell ref="R357:S357"/>
    <mergeCell ref="T357:AA357"/>
    <mergeCell ref="AB357:AF357"/>
    <mergeCell ref="AG357:AI357"/>
    <mergeCell ref="AK357:AP357"/>
    <mergeCell ref="B357:C357"/>
    <mergeCell ref="D357:E357"/>
    <mergeCell ref="F357:G357"/>
    <mergeCell ref="H357:I357"/>
    <mergeCell ref="J357:L357"/>
    <mergeCell ref="M357:O357"/>
    <mergeCell ref="P356:Q356"/>
    <mergeCell ref="R356:S356"/>
    <mergeCell ref="T356:AA356"/>
    <mergeCell ref="AB356:AF356"/>
    <mergeCell ref="AG356:AI356"/>
    <mergeCell ref="AK356:AP356"/>
    <mergeCell ref="B356:C356"/>
    <mergeCell ref="D356:E356"/>
    <mergeCell ref="F356:G356"/>
    <mergeCell ref="H356:I356"/>
    <mergeCell ref="J356:L356"/>
    <mergeCell ref="M356:O356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F359"/>
  <sheetViews>
    <sheetView showGridLines="0" zoomScaleNormal="100" workbookViewId="0">
      <pane xSplit="36" ySplit="16" topLeftCell="AN45" activePane="bottomRight" state="frozen"/>
      <selection activeCell="S49" sqref="S49:AE49"/>
      <selection pane="topRight" activeCell="S49" sqref="S49:AE49"/>
      <selection pane="bottomLeft" activeCell="S49" sqref="S49:AE49"/>
      <selection pane="bottomRight" activeCell="S49" sqref="S49:AE49"/>
    </sheetView>
  </sheetViews>
  <sheetFormatPr baseColWidth="10" defaultRowHeight="15" x14ac:dyDescent="0.25"/>
  <cols>
    <col min="1" max="1" width="20.85546875" style="1177" bestFit="1" customWidth="1"/>
    <col min="2" max="2" width="2.85546875" style="1128" customWidth="1"/>
    <col min="3" max="6" width="2.7109375" style="1128" customWidth="1"/>
    <col min="7" max="7" width="2.85546875" style="1128" customWidth="1"/>
    <col min="8" max="10" width="2.7109375" style="1128" customWidth="1"/>
    <col min="11" max="11" width="2.42578125" style="1128" customWidth="1"/>
    <col min="12" max="12" width="0.28515625" style="1128" customWidth="1"/>
    <col min="13" max="13" width="1" style="1128" customWidth="1"/>
    <col min="14" max="14" width="1.5703125" style="1128" customWidth="1"/>
    <col min="15" max="19" width="2.7109375" style="1128" customWidth="1"/>
    <col min="20" max="20" width="16.42578125" style="1136" customWidth="1"/>
    <col min="21" max="27" width="2.7109375" style="1128" customWidth="1"/>
    <col min="28" max="28" width="2.42578125" style="1128" customWidth="1"/>
    <col min="29" max="29" width="0.28515625" style="1128" customWidth="1"/>
    <col min="30" max="30" width="1.85546875" style="1128" customWidth="1"/>
    <col min="31" max="31" width="0.85546875" style="1128" customWidth="1"/>
    <col min="32" max="32" width="2.7109375" style="1128" customWidth="1"/>
    <col min="33" max="35" width="4.28515625" style="1128" customWidth="1"/>
    <col min="36" max="36" width="7.28515625" style="1128" customWidth="1"/>
    <col min="37" max="37" width="3.140625" style="1128" customWidth="1"/>
    <col min="38" max="39" width="2.7109375" style="1128" customWidth="1"/>
    <col min="40" max="41" width="0.85546875" style="1128" customWidth="1"/>
    <col min="42" max="42" width="1" style="1128" customWidth="1"/>
    <col min="43" max="43" width="14.7109375" style="1128" customWidth="1"/>
    <col min="44" max="44" width="14.7109375" style="1003" customWidth="1"/>
    <col min="45" max="45" width="13.85546875" style="1128" bestFit="1" customWidth="1"/>
    <col min="46" max="46" width="13" style="1128" customWidth="1"/>
    <col min="47" max="47" width="14.7109375" style="1226" customWidth="1"/>
    <col min="48" max="48" width="14" style="1128" customWidth="1"/>
    <col min="49" max="49" width="14.7109375" style="1003" customWidth="1"/>
    <col min="50" max="50" width="13.85546875" style="1128" bestFit="1" customWidth="1"/>
    <col min="51" max="51" width="14.7109375" style="1003" customWidth="1"/>
    <col min="52" max="52" width="13.140625" style="1128" bestFit="1" customWidth="1"/>
    <col min="53" max="53" width="14.7109375" style="1128" bestFit="1" customWidth="1"/>
    <col min="54" max="54" width="16.140625" style="1128" bestFit="1" customWidth="1"/>
    <col min="55" max="55" width="11.7109375" style="1128" bestFit="1" customWidth="1"/>
    <col min="56" max="56" width="0.5703125" style="1128" customWidth="1"/>
    <col min="57" max="57" width="12" style="1137" bestFit="1" customWidth="1"/>
    <col min="58" max="16384" width="11.42578125" style="1128"/>
  </cols>
  <sheetData>
    <row r="1" spans="2:57" ht="4.3499999999999996" customHeight="1" x14ac:dyDescent="0.25"/>
    <row r="2" spans="2:57" ht="4.3499999999999996" customHeight="1" x14ac:dyDescent="0.25">
      <c r="B2" s="1583"/>
      <c r="C2" s="1583"/>
      <c r="D2" s="1583"/>
      <c r="E2" s="1583"/>
      <c r="F2" s="1583"/>
      <c r="G2" s="1583"/>
      <c r="H2" s="1583"/>
      <c r="I2" s="1583"/>
      <c r="J2" s="1583"/>
      <c r="K2" s="1583"/>
    </row>
    <row r="3" spans="2:57" ht="14.1" customHeight="1" x14ac:dyDescent="0.25">
      <c r="B3" s="1583"/>
      <c r="C3" s="1583"/>
      <c r="D3" s="1583"/>
      <c r="E3" s="1583"/>
      <c r="F3" s="1583"/>
      <c r="G3" s="1583"/>
      <c r="H3" s="1583"/>
      <c r="I3" s="1583"/>
      <c r="J3" s="1583"/>
      <c r="K3" s="1583"/>
      <c r="N3" s="1584" t="s">
        <v>448</v>
      </c>
      <c r="O3" s="1583"/>
      <c r="P3" s="1583"/>
      <c r="Q3" s="1583"/>
      <c r="R3" s="1583"/>
      <c r="S3" s="1583"/>
      <c r="T3" s="1583"/>
      <c r="U3" s="1583"/>
      <c r="V3" s="1583"/>
      <c r="W3" s="1583"/>
      <c r="X3" s="1583"/>
      <c r="Y3" s="1583"/>
      <c r="Z3" s="1583"/>
      <c r="AA3" s="1583"/>
      <c r="AB3" s="1583"/>
      <c r="AE3" s="1585" t="s">
        <v>271</v>
      </c>
      <c r="AF3" s="1583"/>
      <c r="AG3" s="1583"/>
      <c r="AH3" s="1583"/>
      <c r="AI3" s="1583"/>
      <c r="AJ3" s="1583"/>
      <c r="AK3" s="1583"/>
      <c r="AL3" s="1583"/>
      <c r="AM3" s="1583"/>
      <c r="AN3" s="1583"/>
      <c r="AP3" s="1586" t="s">
        <v>450</v>
      </c>
      <c r="AQ3" s="1583"/>
      <c r="AR3" s="1583"/>
      <c r="AS3" s="1583"/>
      <c r="AT3" s="1583"/>
    </row>
    <row r="4" spans="2:57" ht="7.15" customHeight="1" x14ac:dyDescent="0.25">
      <c r="B4" s="1583"/>
      <c r="C4" s="1583"/>
      <c r="D4" s="1583"/>
      <c r="E4" s="1583"/>
      <c r="F4" s="1583"/>
      <c r="G4" s="1583"/>
      <c r="H4" s="1583"/>
      <c r="I4" s="1583"/>
      <c r="J4" s="1583"/>
      <c r="K4" s="1583"/>
      <c r="N4" s="1583"/>
      <c r="O4" s="1583"/>
      <c r="P4" s="1583"/>
      <c r="Q4" s="1583"/>
      <c r="R4" s="1583"/>
      <c r="S4" s="1583"/>
      <c r="T4" s="1583"/>
      <c r="U4" s="1583"/>
      <c r="V4" s="1583"/>
      <c r="W4" s="1583"/>
      <c r="X4" s="1583"/>
      <c r="Y4" s="1583"/>
      <c r="Z4" s="1583"/>
      <c r="AA4" s="1583"/>
      <c r="AB4" s="1583"/>
    </row>
    <row r="5" spans="2:57" ht="28.35" customHeight="1" x14ac:dyDescent="0.25">
      <c r="B5" s="1583"/>
      <c r="C5" s="1583"/>
      <c r="D5" s="1583"/>
      <c r="E5" s="1583"/>
      <c r="F5" s="1583"/>
      <c r="G5" s="1583"/>
      <c r="H5" s="1583"/>
      <c r="I5" s="1583"/>
      <c r="J5" s="1583"/>
      <c r="K5" s="1583"/>
      <c r="N5" s="1583"/>
      <c r="O5" s="1583"/>
      <c r="P5" s="1583"/>
      <c r="Q5" s="1583"/>
      <c r="R5" s="1583"/>
      <c r="S5" s="1583"/>
      <c r="T5" s="1583"/>
      <c r="U5" s="1583"/>
      <c r="V5" s="1583"/>
      <c r="W5" s="1583"/>
      <c r="X5" s="1583"/>
      <c r="Y5" s="1583"/>
      <c r="Z5" s="1583"/>
      <c r="AA5" s="1583"/>
      <c r="AB5" s="1583"/>
      <c r="AE5" s="1587" t="s">
        <v>272</v>
      </c>
      <c r="AF5" s="1583"/>
      <c r="AG5" s="1583"/>
      <c r="AH5" s="1583"/>
      <c r="AI5" s="1583"/>
      <c r="AJ5" s="1583"/>
      <c r="AK5" s="1583"/>
      <c r="AL5" s="1583"/>
      <c r="AM5" s="1583"/>
      <c r="AN5" s="1583"/>
      <c r="AP5" s="1588" t="s">
        <v>273</v>
      </c>
      <c r="AQ5" s="1583"/>
      <c r="AR5" s="1583"/>
      <c r="AS5" s="1583"/>
      <c r="AT5" s="1583"/>
    </row>
    <row r="6" spans="2:57" ht="2.85" customHeight="1" x14ac:dyDescent="0.25">
      <c r="B6" s="1583"/>
      <c r="C6" s="1583"/>
      <c r="D6" s="1583"/>
      <c r="E6" s="1583"/>
      <c r="F6" s="1583"/>
      <c r="G6" s="1583"/>
      <c r="H6" s="1583"/>
      <c r="I6" s="1583"/>
      <c r="J6" s="1583"/>
      <c r="K6" s="1583"/>
      <c r="AE6" s="1583"/>
      <c r="AF6" s="1583"/>
      <c r="AG6" s="1583"/>
      <c r="AH6" s="1583"/>
      <c r="AI6" s="1583"/>
      <c r="AJ6" s="1583"/>
      <c r="AK6" s="1583"/>
      <c r="AL6" s="1583"/>
      <c r="AM6" s="1583"/>
      <c r="AN6" s="1583"/>
      <c r="AP6" s="1583"/>
      <c r="AQ6" s="1583"/>
      <c r="AR6" s="1583"/>
      <c r="AS6" s="1583"/>
      <c r="AT6" s="1583"/>
    </row>
    <row r="7" spans="2:57" x14ac:dyDescent="0.25">
      <c r="AE7" s="1583"/>
      <c r="AF7" s="1583"/>
      <c r="AG7" s="1583"/>
      <c r="AH7" s="1583"/>
      <c r="AI7" s="1583"/>
      <c r="AJ7" s="1583"/>
      <c r="AK7" s="1583"/>
      <c r="AL7" s="1583"/>
      <c r="AM7" s="1583"/>
      <c r="AN7" s="1583"/>
      <c r="AP7" s="1583"/>
      <c r="AQ7" s="1583"/>
      <c r="AR7" s="1583"/>
      <c r="AS7" s="1583"/>
      <c r="AT7" s="1583"/>
    </row>
    <row r="8" spans="2:57" ht="7.15" customHeight="1" x14ac:dyDescent="0.25"/>
    <row r="9" spans="2:57" ht="14.1" customHeight="1" x14ac:dyDescent="0.25">
      <c r="AE9" s="1587" t="s">
        <v>274</v>
      </c>
      <c r="AF9" s="1583"/>
      <c r="AG9" s="1583"/>
      <c r="AH9" s="1583"/>
      <c r="AI9" s="1583"/>
      <c r="AJ9" s="1583"/>
      <c r="AK9" s="1583"/>
      <c r="AL9" s="1583"/>
      <c r="AM9" s="1583"/>
      <c r="AN9" s="1583"/>
      <c r="AP9" s="1588" t="s">
        <v>805</v>
      </c>
      <c r="AQ9" s="1583"/>
      <c r="AR9" s="1583"/>
      <c r="AS9" s="1583"/>
      <c r="AT9" s="1583"/>
    </row>
    <row r="10" spans="2:57" ht="0" hidden="1" customHeight="1" x14ac:dyDescent="0.25"/>
    <row r="11" spans="2:57" ht="19.899999999999999" customHeight="1" x14ac:dyDescent="0.25"/>
    <row r="12" spans="2:57" ht="0" hidden="1" customHeight="1" x14ac:dyDescent="0.25"/>
    <row r="13" spans="2:57" ht="8.4499999999999993" customHeight="1" x14ac:dyDescent="0.25"/>
    <row r="14" spans="2:57" ht="16.5" customHeight="1" x14ac:dyDescent="0.25">
      <c r="B14" s="1597" t="s">
        <v>275</v>
      </c>
      <c r="C14" s="1590"/>
      <c r="D14" s="1590"/>
      <c r="E14" s="1590"/>
      <c r="F14" s="1591"/>
      <c r="G14" s="1598" t="s">
        <v>449</v>
      </c>
      <c r="H14" s="1590"/>
      <c r="I14" s="1591"/>
      <c r="J14" s="1597" t="s">
        <v>276</v>
      </c>
      <c r="K14" s="1590"/>
      <c r="L14" s="1590"/>
      <c r="M14" s="1590"/>
      <c r="N14" s="1590"/>
      <c r="O14" s="1590"/>
      <c r="P14" s="1590"/>
      <c r="Q14" s="1591"/>
      <c r="R14" s="1599" t="s">
        <v>277</v>
      </c>
      <c r="S14" s="1590"/>
      <c r="T14" s="1590"/>
      <c r="U14" s="1590"/>
      <c r="V14" s="1590"/>
      <c r="W14" s="1590"/>
      <c r="X14" s="1591"/>
      <c r="Y14" s="1597" t="s">
        <v>278</v>
      </c>
      <c r="Z14" s="1590"/>
      <c r="AA14" s="1590"/>
      <c r="AB14" s="1590"/>
      <c r="AC14" s="1590"/>
      <c r="AD14" s="1590"/>
      <c r="AE14" s="1591"/>
      <c r="AF14" s="1637" t="s">
        <v>459</v>
      </c>
      <c r="AG14" s="1638"/>
      <c r="AH14" s="1638"/>
      <c r="AI14" s="1638"/>
      <c r="AJ14" s="1638"/>
      <c r="AK14" s="1639"/>
      <c r="AL14" s="1130" t="s">
        <v>269</v>
      </c>
      <c r="AM14" s="1130" t="s">
        <v>269</v>
      </c>
      <c r="AN14" s="1600" t="s">
        <v>269</v>
      </c>
      <c r="AO14" s="1583"/>
      <c r="AP14" s="1583"/>
      <c r="AQ14" s="1130" t="s">
        <v>269</v>
      </c>
      <c r="AR14" s="1273" t="s">
        <v>269</v>
      </c>
      <c r="AS14" s="1130" t="s">
        <v>269</v>
      </c>
      <c r="AT14" s="1130" t="s">
        <v>269</v>
      </c>
      <c r="AU14" s="520" t="s">
        <v>269</v>
      </c>
      <c r="AV14" s="1130" t="s">
        <v>269</v>
      </c>
      <c r="AW14" s="1273" t="s">
        <v>269</v>
      </c>
      <c r="AX14" s="1130" t="s">
        <v>269</v>
      </c>
      <c r="AY14" s="1273" t="s">
        <v>269</v>
      </c>
      <c r="AZ14" s="1130" t="s">
        <v>269</v>
      </c>
      <c r="BA14" s="1130" t="s">
        <v>269</v>
      </c>
      <c r="BB14" s="1130" t="s">
        <v>269</v>
      </c>
      <c r="BC14" s="1130" t="s">
        <v>269</v>
      </c>
      <c r="BE14" s="1138" t="s">
        <v>269</v>
      </c>
    </row>
    <row r="15" spans="2:57" x14ac:dyDescent="0.25">
      <c r="B15" s="1589" t="s">
        <v>279</v>
      </c>
      <c r="C15" s="1590"/>
      <c r="D15" s="1590"/>
      <c r="E15" s="1590"/>
      <c r="F15" s="1590"/>
      <c r="G15" s="1591"/>
      <c r="H15" s="1592" t="s">
        <v>273</v>
      </c>
      <c r="I15" s="1590"/>
      <c r="J15" s="1590"/>
      <c r="K15" s="1590"/>
      <c r="L15" s="1590"/>
      <c r="M15" s="1590"/>
      <c r="N15" s="1590"/>
      <c r="O15" s="1590"/>
      <c r="P15" s="1590"/>
      <c r="Q15" s="1590"/>
      <c r="R15" s="1590"/>
      <c r="S15" s="1590"/>
      <c r="T15" s="1590"/>
      <c r="U15" s="1590"/>
      <c r="V15" s="1590"/>
      <c r="W15" s="1590"/>
      <c r="X15" s="1590"/>
      <c r="Y15" s="1590"/>
      <c r="Z15" s="1590"/>
      <c r="AA15" s="1590"/>
      <c r="AB15" s="1590"/>
      <c r="AC15" s="1590"/>
      <c r="AD15" s="1590"/>
      <c r="AE15" s="1590"/>
      <c r="AF15" s="1590"/>
      <c r="AG15" s="1590"/>
      <c r="AH15" s="1591"/>
      <c r="AI15" s="1129" t="s">
        <v>269</v>
      </c>
      <c r="AJ15" s="1129" t="s">
        <v>269</v>
      </c>
      <c r="AK15" s="1129" t="s">
        <v>269</v>
      </c>
      <c r="AL15" s="1129" t="s">
        <v>269</v>
      </c>
      <c r="AM15" s="1129" t="s">
        <v>269</v>
      </c>
      <c r="AN15" s="1593" t="s">
        <v>269</v>
      </c>
      <c r="AO15" s="1594"/>
      <c r="AP15" s="1594"/>
      <c r="AQ15" s="1130" t="s">
        <v>269</v>
      </c>
      <c r="AR15" s="1273" t="s">
        <v>269</v>
      </c>
      <c r="AS15" s="1130" t="s">
        <v>269</v>
      </c>
      <c r="AT15" s="1130" t="s">
        <v>269</v>
      </c>
      <c r="AU15" s="520" t="s">
        <v>269</v>
      </c>
      <c r="AV15" s="1130" t="s">
        <v>269</v>
      </c>
      <c r="AW15" s="1273" t="s">
        <v>269</v>
      </c>
      <c r="AX15" s="1130" t="s">
        <v>269</v>
      </c>
      <c r="AY15" s="1273" t="s">
        <v>269</v>
      </c>
      <c r="AZ15" s="1130" t="s">
        <v>269</v>
      </c>
      <c r="BA15" s="1130" t="s">
        <v>269</v>
      </c>
      <c r="BB15" s="1130" t="s">
        <v>269</v>
      </c>
      <c r="BC15" s="1130" t="s">
        <v>269</v>
      </c>
      <c r="BE15" s="1138" t="s">
        <v>269</v>
      </c>
    </row>
    <row r="16" spans="2:57" ht="24" customHeight="1" x14ac:dyDescent="0.25">
      <c r="B16" s="1589" t="s">
        <v>697</v>
      </c>
      <c r="C16" s="1590"/>
      <c r="D16" s="1590"/>
      <c r="E16" s="1590"/>
      <c r="F16" s="1590"/>
      <c r="G16" s="1590"/>
      <c r="H16" s="1591"/>
      <c r="I16" s="1592" t="s">
        <v>698</v>
      </c>
      <c r="J16" s="1590"/>
      <c r="K16" s="1590"/>
      <c r="L16" s="1590"/>
      <c r="M16" s="1590"/>
      <c r="N16" s="1590"/>
      <c r="O16" s="1590"/>
      <c r="P16" s="1590"/>
      <c r="Q16" s="1590"/>
      <c r="R16" s="1590"/>
      <c r="S16" s="1590"/>
      <c r="T16" s="1590"/>
      <c r="U16" s="1590"/>
      <c r="V16" s="1590"/>
      <c r="W16" s="1590"/>
      <c r="X16" s="1590"/>
      <c r="Y16" s="1590"/>
      <c r="Z16" s="1590"/>
      <c r="AA16" s="1590"/>
      <c r="AB16" s="1590"/>
      <c r="AC16" s="1590"/>
      <c r="AD16" s="1590"/>
      <c r="AE16" s="1590"/>
      <c r="AF16" s="1590"/>
      <c r="AG16" s="1590"/>
      <c r="AH16" s="1590"/>
      <c r="AI16" s="1590"/>
      <c r="AJ16" s="1590"/>
      <c r="AK16" s="1590"/>
      <c r="AL16" s="1590"/>
      <c r="AM16" s="1590"/>
      <c r="AN16" s="1590"/>
      <c r="AO16" s="1590"/>
      <c r="AP16" s="1591"/>
      <c r="AQ16" s="1130" t="s">
        <v>269</v>
      </c>
      <c r="AR16" s="1273" t="s">
        <v>269</v>
      </c>
      <c r="AS16" s="1130" t="s">
        <v>269</v>
      </c>
      <c r="AT16" s="1130" t="s">
        <v>269</v>
      </c>
      <c r="AU16" s="520" t="s">
        <v>269</v>
      </c>
      <c r="AV16" s="1130" t="s">
        <v>269</v>
      </c>
      <c r="AW16" s="1273" t="s">
        <v>269</v>
      </c>
      <c r="AX16" s="1130" t="s">
        <v>269</v>
      </c>
      <c r="AY16" s="1273" t="s">
        <v>269</v>
      </c>
      <c r="AZ16" s="1130" t="s">
        <v>269</v>
      </c>
      <c r="BA16" s="1130" t="s">
        <v>269</v>
      </c>
      <c r="BB16" s="1130" t="s">
        <v>269</v>
      </c>
      <c r="BC16" s="1130" t="s">
        <v>269</v>
      </c>
      <c r="BE16" s="1138" t="s">
        <v>269</v>
      </c>
    </row>
    <row r="17" spans="1:58" ht="45" customHeight="1" x14ac:dyDescent="0.25">
      <c r="B17" s="1595" t="s">
        <v>280</v>
      </c>
      <c r="C17" s="1591"/>
      <c r="D17" s="1596" t="s">
        <v>281</v>
      </c>
      <c r="E17" s="1591"/>
      <c r="F17" s="1595" t="s">
        <v>282</v>
      </c>
      <c r="G17" s="1591"/>
      <c r="H17" s="1595" t="s">
        <v>283</v>
      </c>
      <c r="I17" s="1591"/>
      <c r="J17" s="1595" t="s">
        <v>284</v>
      </c>
      <c r="K17" s="1590"/>
      <c r="L17" s="1591"/>
      <c r="M17" s="1595" t="s">
        <v>285</v>
      </c>
      <c r="N17" s="1590"/>
      <c r="O17" s="1591"/>
      <c r="P17" s="1595" t="s">
        <v>286</v>
      </c>
      <c r="Q17" s="1591"/>
      <c r="R17" s="1595" t="s">
        <v>287</v>
      </c>
      <c r="S17" s="1591"/>
      <c r="T17" s="1595" t="s">
        <v>288</v>
      </c>
      <c r="U17" s="1590"/>
      <c r="V17" s="1590"/>
      <c r="W17" s="1590"/>
      <c r="X17" s="1590"/>
      <c r="Y17" s="1590"/>
      <c r="Z17" s="1590"/>
      <c r="AA17" s="1591"/>
      <c r="AB17" s="1595" t="s">
        <v>289</v>
      </c>
      <c r="AC17" s="1590"/>
      <c r="AD17" s="1590"/>
      <c r="AE17" s="1590"/>
      <c r="AF17" s="1591"/>
      <c r="AG17" s="1595" t="s">
        <v>290</v>
      </c>
      <c r="AH17" s="1590"/>
      <c r="AI17" s="1591"/>
      <c r="AJ17" s="1131" t="s">
        <v>291</v>
      </c>
      <c r="AK17" s="1595" t="s">
        <v>292</v>
      </c>
      <c r="AL17" s="1590"/>
      <c r="AM17" s="1590"/>
      <c r="AN17" s="1590"/>
      <c r="AO17" s="1590"/>
      <c r="AP17" s="1591"/>
      <c r="AQ17" s="1131" t="s">
        <v>293</v>
      </c>
      <c r="AR17" s="1274" t="s">
        <v>294</v>
      </c>
      <c r="AS17" s="1131" t="s">
        <v>295</v>
      </c>
      <c r="AT17" s="1131" t="s">
        <v>296</v>
      </c>
      <c r="AU17" s="521" t="s">
        <v>297</v>
      </c>
      <c r="AV17" s="1139" t="s">
        <v>298</v>
      </c>
      <c r="AW17" s="1274" t="s">
        <v>299</v>
      </c>
      <c r="AX17" s="1140" t="s">
        <v>300</v>
      </c>
      <c r="AY17" s="1274" t="s">
        <v>301</v>
      </c>
      <c r="AZ17" s="1141" t="s">
        <v>302</v>
      </c>
      <c r="BA17" s="1131" t="s">
        <v>303</v>
      </c>
      <c r="BB17" s="1131" t="s">
        <v>304</v>
      </c>
      <c r="BC17" s="1131" t="s">
        <v>305</v>
      </c>
      <c r="BE17" s="1142" t="s">
        <v>785</v>
      </c>
    </row>
    <row r="18" spans="1:58" s="1132" customFormat="1" ht="12.75" x14ac:dyDescent="0.2">
      <c r="A18" s="1178"/>
      <c r="B18" s="1640" t="s">
        <v>35</v>
      </c>
      <c r="C18" s="1641"/>
      <c r="D18" s="1640" t="s">
        <v>312</v>
      </c>
      <c r="E18" s="1641"/>
      <c r="F18" s="1640"/>
      <c r="G18" s="1641"/>
      <c r="H18" s="1640"/>
      <c r="I18" s="1641"/>
      <c r="J18" s="1640"/>
      <c r="K18" s="1641"/>
      <c r="L18" s="1641"/>
      <c r="M18" s="1640"/>
      <c r="N18" s="1641"/>
      <c r="O18" s="1641"/>
      <c r="P18" s="1640"/>
      <c r="Q18" s="1641"/>
      <c r="R18" s="1640"/>
      <c r="S18" s="1641"/>
      <c r="T18" s="1643" t="s">
        <v>23</v>
      </c>
      <c r="U18" s="1641"/>
      <c r="V18" s="1641"/>
      <c r="W18" s="1641"/>
      <c r="X18" s="1641"/>
      <c r="Y18" s="1641"/>
      <c r="Z18" s="1641"/>
      <c r="AA18" s="1641"/>
      <c r="AB18" s="1640" t="s">
        <v>306</v>
      </c>
      <c r="AC18" s="1641"/>
      <c r="AD18" s="1641"/>
      <c r="AE18" s="1641"/>
      <c r="AF18" s="1641"/>
      <c r="AG18" s="1640" t="s">
        <v>307</v>
      </c>
      <c r="AH18" s="1641"/>
      <c r="AI18" s="1641"/>
      <c r="AJ18" s="1133">
        <v>10</v>
      </c>
      <c r="AK18" s="1642"/>
      <c r="AL18" s="1641"/>
      <c r="AM18" s="1641"/>
      <c r="AN18" s="1641"/>
      <c r="AO18" s="1641"/>
      <c r="AP18" s="1641"/>
      <c r="AQ18" s="440">
        <v>183364016667</v>
      </c>
      <c r="AR18" s="1275">
        <v>183355658120</v>
      </c>
      <c r="AS18" s="440">
        <v>8358547</v>
      </c>
      <c r="AT18" s="440">
        <v>0</v>
      </c>
      <c r="AU18" s="1313">
        <v>147583557316</v>
      </c>
      <c r="AV18" s="1143">
        <v>35772100804</v>
      </c>
      <c r="AW18" s="1275">
        <v>147124272273</v>
      </c>
      <c r="AX18" s="1144">
        <v>459285043</v>
      </c>
      <c r="AY18" s="1275">
        <v>147023834474</v>
      </c>
      <c r="AZ18" s="1145">
        <v>100437799</v>
      </c>
      <c r="BA18" s="440">
        <v>147023834474</v>
      </c>
      <c r="BB18" s="440">
        <v>0</v>
      </c>
      <c r="BC18" s="440">
        <v>381991133</v>
      </c>
      <c r="BD18" s="440">
        <v>0</v>
      </c>
      <c r="BE18" s="1146">
        <v>0.80486651633521178</v>
      </c>
      <c r="BF18" s="440"/>
    </row>
    <row r="19" spans="1:58" s="1132" customFormat="1" ht="12.75" x14ac:dyDescent="0.2">
      <c r="A19" s="1178"/>
      <c r="B19" s="1640" t="s">
        <v>35</v>
      </c>
      <c r="C19" s="1641"/>
      <c r="D19" s="1640" t="s">
        <v>315</v>
      </c>
      <c r="E19" s="1641"/>
      <c r="F19" s="1640"/>
      <c r="G19" s="1641"/>
      <c r="H19" s="1640"/>
      <c r="I19" s="1641"/>
      <c r="J19" s="1640"/>
      <c r="K19" s="1641"/>
      <c r="L19" s="1641"/>
      <c r="M19" s="1640"/>
      <c r="N19" s="1641"/>
      <c r="O19" s="1641"/>
      <c r="P19" s="1640"/>
      <c r="Q19" s="1641"/>
      <c r="R19" s="1640"/>
      <c r="S19" s="1641"/>
      <c r="T19" s="1643" t="s">
        <v>25</v>
      </c>
      <c r="U19" s="1641"/>
      <c r="V19" s="1641"/>
      <c r="W19" s="1641"/>
      <c r="X19" s="1641"/>
      <c r="Y19" s="1641"/>
      <c r="Z19" s="1641"/>
      <c r="AA19" s="1641"/>
      <c r="AB19" s="1640" t="s">
        <v>306</v>
      </c>
      <c r="AC19" s="1641"/>
      <c r="AD19" s="1641"/>
      <c r="AE19" s="1641"/>
      <c r="AF19" s="1641"/>
      <c r="AG19" s="1640" t="s">
        <v>307</v>
      </c>
      <c r="AH19" s="1641"/>
      <c r="AI19" s="1641"/>
      <c r="AJ19" s="1147" t="s">
        <v>687</v>
      </c>
      <c r="AK19" s="1642"/>
      <c r="AL19" s="1641"/>
      <c r="AM19" s="1641"/>
      <c r="AN19" s="1641"/>
      <c r="AO19" s="1641"/>
      <c r="AP19" s="1641"/>
      <c r="AQ19" s="440">
        <v>18461500000</v>
      </c>
      <c r="AR19" s="1275">
        <v>16838636555.77</v>
      </c>
      <c r="AS19" s="440">
        <v>1622863444.23</v>
      </c>
      <c r="AT19" s="440">
        <v>0</v>
      </c>
      <c r="AU19" s="1313">
        <v>13168274799.85</v>
      </c>
      <c r="AV19" s="1143">
        <v>3670361755.9200001</v>
      </c>
      <c r="AW19" s="1275">
        <v>9925115446.2600002</v>
      </c>
      <c r="AX19" s="1144">
        <v>3243159353.5900002</v>
      </c>
      <c r="AY19" s="1275">
        <v>9730015917.2600002</v>
      </c>
      <c r="AZ19" s="1145">
        <v>195099529</v>
      </c>
      <c r="BA19" s="440">
        <v>9730015917.2600002</v>
      </c>
      <c r="BB19" s="440">
        <v>0</v>
      </c>
      <c r="BC19" s="440">
        <v>5882188</v>
      </c>
      <c r="BE19" s="1146">
        <v>0.71328303766487011</v>
      </c>
    </row>
    <row r="20" spans="1:58" s="1132" customFormat="1" ht="12.75" x14ac:dyDescent="0.2">
      <c r="A20" s="1178"/>
      <c r="B20" s="1640" t="s">
        <v>35</v>
      </c>
      <c r="C20" s="1641"/>
      <c r="D20" s="1640" t="s">
        <v>322</v>
      </c>
      <c r="E20" s="1641"/>
      <c r="F20" s="1640"/>
      <c r="G20" s="1641"/>
      <c r="H20" s="1640"/>
      <c r="I20" s="1641"/>
      <c r="J20" s="1640"/>
      <c r="K20" s="1641"/>
      <c r="L20" s="1641"/>
      <c r="M20" s="1640"/>
      <c r="N20" s="1641"/>
      <c r="O20" s="1641"/>
      <c r="P20" s="1640"/>
      <c r="Q20" s="1641"/>
      <c r="R20" s="1640"/>
      <c r="S20" s="1641"/>
      <c r="T20" s="1643" t="s">
        <v>26</v>
      </c>
      <c r="U20" s="1641"/>
      <c r="V20" s="1641"/>
      <c r="W20" s="1641"/>
      <c r="X20" s="1641"/>
      <c r="Y20" s="1641"/>
      <c r="Z20" s="1641"/>
      <c r="AA20" s="1641"/>
      <c r="AB20" s="1640" t="s">
        <v>306</v>
      </c>
      <c r="AC20" s="1641"/>
      <c r="AD20" s="1641"/>
      <c r="AE20" s="1641"/>
      <c r="AF20" s="1641"/>
      <c r="AG20" s="1640" t="s">
        <v>806</v>
      </c>
      <c r="AH20" s="1641"/>
      <c r="AI20" s="1641"/>
      <c r="AJ20" s="1148" t="s">
        <v>807</v>
      </c>
      <c r="AK20" s="1642"/>
      <c r="AL20" s="1641"/>
      <c r="AM20" s="1641"/>
      <c r="AN20" s="1641"/>
      <c r="AO20" s="1641"/>
      <c r="AP20" s="1641"/>
      <c r="AQ20" s="440">
        <v>268937100000</v>
      </c>
      <c r="AR20" s="1275">
        <v>221796123783</v>
      </c>
      <c r="AS20" s="440">
        <v>47140976217</v>
      </c>
      <c r="AT20" s="440">
        <v>0</v>
      </c>
      <c r="AU20" s="1313">
        <v>216611694984</v>
      </c>
      <c r="AV20" s="1143">
        <v>5184428799</v>
      </c>
      <c r="AW20" s="1275">
        <v>171454079373</v>
      </c>
      <c r="AX20" s="1144">
        <v>45157615611</v>
      </c>
      <c r="AY20" s="1275">
        <v>171354461399</v>
      </c>
      <c r="AZ20" s="1145">
        <v>99617974</v>
      </c>
      <c r="BA20" s="440">
        <v>171354461399</v>
      </c>
      <c r="BB20" s="440">
        <v>0</v>
      </c>
      <c r="BC20" s="440">
        <v>7824263</v>
      </c>
      <c r="BE20" s="1146">
        <v>0.80543627109833493</v>
      </c>
    </row>
    <row r="21" spans="1:58" s="1134" customFormat="1" ht="13.5" x14ac:dyDescent="0.2">
      <c r="A21" s="1179"/>
      <c r="B21" s="1644"/>
      <c r="C21" s="1645"/>
      <c r="D21" s="1646"/>
      <c r="E21" s="1645"/>
      <c r="F21" s="1644"/>
      <c r="G21" s="1645"/>
      <c r="H21" s="1644"/>
      <c r="I21" s="1645"/>
      <c r="J21" s="1644"/>
      <c r="K21" s="1647"/>
      <c r="L21" s="1645"/>
      <c r="M21" s="1644"/>
      <c r="N21" s="1647"/>
      <c r="O21" s="1645"/>
      <c r="P21" s="1644"/>
      <c r="Q21" s="1645"/>
      <c r="R21" s="1644"/>
      <c r="S21" s="1645"/>
      <c r="T21" s="1644"/>
      <c r="U21" s="1647"/>
      <c r="V21" s="1647"/>
      <c r="W21" s="1647"/>
      <c r="X21" s="1647"/>
      <c r="Y21" s="1647"/>
      <c r="Z21" s="1647"/>
      <c r="AA21" s="1645"/>
      <c r="AB21" s="1644"/>
      <c r="AC21" s="1647"/>
      <c r="AD21" s="1647"/>
      <c r="AE21" s="1647"/>
      <c r="AF21" s="1645"/>
      <c r="AG21" s="1644"/>
      <c r="AH21" s="1647"/>
      <c r="AI21" s="1645"/>
      <c r="AJ21" s="1149"/>
      <c r="AK21" s="1644"/>
      <c r="AL21" s="1647"/>
      <c r="AM21" s="1647"/>
      <c r="AN21" s="1647"/>
      <c r="AO21" s="1647"/>
      <c r="AP21" s="1645"/>
      <c r="AQ21" s="1150">
        <f>+SUM(AQ18:AQ20)</f>
        <v>470762616667</v>
      </c>
      <c r="AR21" s="1276">
        <f t="shared" ref="AR21:BC21" si="0">+SUM(AR18:AR20)</f>
        <v>421990418458.77002</v>
      </c>
      <c r="AS21" s="1150">
        <f t="shared" si="0"/>
        <v>48772198208.230003</v>
      </c>
      <c r="AT21" s="1150">
        <f t="shared" si="0"/>
        <v>0</v>
      </c>
      <c r="AU21" s="1314">
        <f t="shared" si="0"/>
        <v>377363527099.84998</v>
      </c>
      <c r="AV21" s="1151">
        <f t="shared" si="0"/>
        <v>44626891358.919998</v>
      </c>
      <c r="AW21" s="1276">
        <f t="shared" si="0"/>
        <v>328503467092.26001</v>
      </c>
      <c r="AX21" s="1152">
        <f t="shared" si="0"/>
        <v>48860060007.589996</v>
      </c>
      <c r="AY21" s="1276">
        <f t="shared" si="0"/>
        <v>328108311790.26001</v>
      </c>
      <c r="AZ21" s="1153">
        <f t="shared" si="0"/>
        <v>395155302</v>
      </c>
      <c r="BA21" s="1150">
        <f t="shared" si="0"/>
        <v>328108311790.26001</v>
      </c>
      <c r="BB21" s="1150">
        <f t="shared" si="0"/>
        <v>0</v>
      </c>
      <c r="BC21" s="1150">
        <f t="shared" si="0"/>
        <v>395697584</v>
      </c>
      <c r="BE21" s="1154">
        <f t="shared" ref="BE21:BE23" si="1">+AU21/AQ21</f>
        <v>0.80160045368849442</v>
      </c>
    </row>
    <row r="22" spans="1:58" s="1132" customFormat="1" ht="12.75" x14ac:dyDescent="0.2">
      <c r="A22" s="1178"/>
      <c r="B22" s="1640" t="s">
        <v>120</v>
      </c>
      <c r="C22" s="1641"/>
      <c r="D22" s="1640"/>
      <c r="E22" s="1641"/>
      <c r="F22" s="1640"/>
      <c r="G22" s="1641"/>
      <c r="H22" s="1640"/>
      <c r="I22" s="1641"/>
      <c r="J22" s="1640"/>
      <c r="K22" s="1641"/>
      <c r="L22" s="1641"/>
      <c r="M22" s="1640"/>
      <c r="N22" s="1641"/>
      <c r="O22" s="1641"/>
      <c r="P22" s="1640"/>
      <c r="Q22" s="1641"/>
      <c r="R22" s="1640"/>
      <c r="S22" s="1641"/>
      <c r="T22" s="1643" t="s">
        <v>27</v>
      </c>
      <c r="U22" s="1641"/>
      <c r="V22" s="1641"/>
      <c r="W22" s="1641"/>
      <c r="X22" s="1641"/>
      <c r="Y22" s="1641"/>
      <c r="Z22" s="1641"/>
      <c r="AA22" s="1641"/>
      <c r="AB22" s="1640" t="s">
        <v>306</v>
      </c>
      <c r="AC22" s="1641"/>
      <c r="AD22" s="1641"/>
      <c r="AE22" s="1641"/>
      <c r="AF22" s="1641"/>
      <c r="AG22" s="1640" t="s">
        <v>307</v>
      </c>
      <c r="AH22" s="1641"/>
      <c r="AI22" s="1641"/>
      <c r="AJ22" s="1148" t="s">
        <v>808</v>
      </c>
      <c r="AK22" s="1642"/>
      <c r="AL22" s="1641"/>
      <c r="AM22" s="1641"/>
      <c r="AN22" s="1641"/>
      <c r="AO22" s="1641"/>
      <c r="AP22" s="1641"/>
      <c r="AQ22" s="440">
        <v>34435745822</v>
      </c>
      <c r="AR22" s="1275">
        <v>28263852508</v>
      </c>
      <c r="AS22" s="440">
        <v>6171893314</v>
      </c>
      <c r="AT22" s="440">
        <v>0</v>
      </c>
      <c r="AU22" s="1313">
        <v>22039071433.720001</v>
      </c>
      <c r="AV22" s="1143">
        <v>6224781074.2799997</v>
      </c>
      <c r="AW22" s="1275">
        <v>9151696728.6900005</v>
      </c>
      <c r="AX22" s="1144">
        <v>12887374705.029999</v>
      </c>
      <c r="AY22" s="1275">
        <v>8882074338.6900005</v>
      </c>
      <c r="AZ22" s="1145">
        <v>269622390</v>
      </c>
      <c r="BA22" s="440">
        <v>8277589338.6900005</v>
      </c>
      <c r="BB22" s="440">
        <v>604485000</v>
      </c>
      <c r="BC22" s="440">
        <v>2638802</v>
      </c>
      <c r="BE22" s="1146">
        <v>0.64000563680661959</v>
      </c>
    </row>
    <row r="23" spans="1:58" x14ac:dyDescent="0.25">
      <c r="B23" s="1595"/>
      <c r="C23" s="1591"/>
      <c r="D23" s="1596"/>
      <c r="E23" s="1591"/>
      <c r="F23" s="1595"/>
      <c r="G23" s="1591"/>
      <c r="H23" s="1595"/>
      <c r="I23" s="1591"/>
      <c r="J23" s="1595"/>
      <c r="K23" s="1590"/>
      <c r="L23" s="1591"/>
      <c r="M23" s="1595"/>
      <c r="N23" s="1590"/>
      <c r="O23" s="1591"/>
      <c r="P23" s="1595"/>
      <c r="Q23" s="1591"/>
      <c r="R23" s="1595"/>
      <c r="S23" s="1591"/>
      <c r="T23" s="1595"/>
      <c r="U23" s="1590"/>
      <c r="V23" s="1590"/>
      <c r="W23" s="1590"/>
      <c r="X23" s="1590"/>
      <c r="Y23" s="1590"/>
      <c r="Z23" s="1590"/>
      <c r="AA23" s="1591"/>
      <c r="AB23" s="1595"/>
      <c r="AC23" s="1590"/>
      <c r="AD23" s="1590"/>
      <c r="AE23" s="1590"/>
      <c r="AF23" s="1591"/>
      <c r="AG23" s="1595"/>
      <c r="AH23" s="1590"/>
      <c r="AI23" s="1591"/>
      <c r="AJ23" s="1131"/>
      <c r="AK23" s="1595"/>
      <c r="AL23" s="1590"/>
      <c r="AM23" s="1590"/>
      <c r="AN23" s="1590"/>
      <c r="AO23" s="1590"/>
      <c r="AP23" s="1591"/>
      <c r="AQ23" s="445">
        <f>+AQ21+AQ22</f>
        <v>505198362489</v>
      </c>
      <c r="AR23" s="1277">
        <f t="shared" ref="AR23:BC23" si="2">+AR21+AR22</f>
        <v>450254270966.77002</v>
      </c>
      <c r="AS23" s="445">
        <f t="shared" si="2"/>
        <v>54944091522.230003</v>
      </c>
      <c r="AT23" s="445">
        <f t="shared" si="2"/>
        <v>0</v>
      </c>
      <c r="AU23" s="1315">
        <f t="shared" si="2"/>
        <v>399402598533.56995</v>
      </c>
      <c r="AV23" s="1155">
        <f t="shared" si="2"/>
        <v>50851672433.199997</v>
      </c>
      <c r="AW23" s="1277">
        <f t="shared" si="2"/>
        <v>337655163820.95001</v>
      </c>
      <c r="AX23" s="1156">
        <f t="shared" si="2"/>
        <v>61747434712.619995</v>
      </c>
      <c r="AY23" s="1277">
        <f t="shared" si="2"/>
        <v>336990386128.95001</v>
      </c>
      <c r="AZ23" s="1157">
        <f t="shared" si="2"/>
        <v>664777692</v>
      </c>
      <c r="BA23" s="445">
        <f t="shared" si="2"/>
        <v>336385901128.95001</v>
      </c>
      <c r="BB23" s="445">
        <f t="shared" si="2"/>
        <v>604485000</v>
      </c>
      <c r="BC23" s="445">
        <f t="shared" si="2"/>
        <v>398336386</v>
      </c>
      <c r="BE23" s="1142">
        <f t="shared" si="1"/>
        <v>0.79058569502442988</v>
      </c>
    </row>
    <row r="24" spans="1:58" s="1132" customFormat="1" ht="13.5" customHeight="1" x14ac:dyDescent="0.2">
      <c r="A24" s="1178"/>
      <c r="B24" s="1640"/>
      <c r="C24" s="1641"/>
      <c r="D24" s="1640"/>
      <c r="E24" s="1641"/>
      <c r="F24" s="1640"/>
      <c r="G24" s="1641"/>
      <c r="H24" s="1640"/>
      <c r="I24" s="1641"/>
      <c r="J24" s="1640"/>
      <c r="K24" s="1641"/>
      <c r="L24" s="1641"/>
      <c r="M24" s="1640"/>
      <c r="N24" s="1641"/>
      <c r="O24" s="1641"/>
      <c r="P24" s="1640"/>
      <c r="Q24" s="1641"/>
      <c r="R24" s="1640"/>
      <c r="S24" s="1641"/>
      <c r="T24" s="1643"/>
      <c r="U24" s="1641"/>
      <c r="V24" s="1641"/>
      <c r="W24" s="1641"/>
      <c r="X24" s="1641"/>
      <c r="Y24" s="1641"/>
      <c r="Z24" s="1641"/>
      <c r="AA24" s="1641"/>
      <c r="AB24" s="1640"/>
      <c r="AC24" s="1641"/>
      <c r="AD24" s="1641"/>
      <c r="AE24" s="1641"/>
      <c r="AF24" s="1641"/>
      <c r="AG24" s="1640"/>
      <c r="AH24" s="1641"/>
      <c r="AI24" s="1641"/>
      <c r="AJ24" s="1148"/>
      <c r="AK24" s="1642"/>
      <c r="AL24" s="1641"/>
      <c r="AM24" s="1641"/>
      <c r="AN24" s="1641"/>
      <c r="AO24" s="1641"/>
      <c r="AP24" s="1641"/>
      <c r="AQ24" s="440"/>
      <c r="AR24" s="1275" t="e">
        <v>#REF!</v>
      </c>
      <c r="AS24" s="440"/>
      <c r="AT24" s="440"/>
      <c r="AU24" s="1313" t="e">
        <v>#REF!</v>
      </c>
      <c r="AV24" s="1143" t="e">
        <v>#REF!</v>
      </c>
      <c r="AW24" s="1275"/>
      <c r="AX24" s="1144" t="e">
        <v>#REF!</v>
      </c>
      <c r="AY24" s="1275" t="e">
        <v>#REF!</v>
      </c>
      <c r="AZ24" s="1145"/>
      <c r="BB24" s="440"/>
      <c r="BC24" s="440"/>
      <c r="BE24" s="1146"/>
    </row>
    <row r="25" spans="1:58" s="1132" customFormat="1" ht="13.5" customHeight="1" x14ac:dyDescent="0.2">
      <c r="A25" s="1178"/>
      <c r="B25" s="1640"/>
      <c r="C25" s="1641"/>
      <c r="D25" s="1640"/>
      <c r="E25" s="1641"/>
      <c r="F25" s="1640"/>
      <c r="G25" s="1641"/>
      <c r="H25" s="1640"/>
      <c r="I25" s="1641"/>
      <c r="J25" s="1640"/>
      <c r="K25" s="1641"/>
      <c r="L25" s="1641"/>
      <c r="M25" s="1640"/>
      <c r="N25" s="1641"/>
      <c r="O25" s="1641"/>
      <c r="P25" s="1640"/>
      <c r="Q25" s="1641"/>
      <c r="R25" s="1640"/>
      <c r="S25" s="1641"/>
      <c r="T25" s="1643"/>
      <c r="U25" s="1641"/>
      <c r="V25" s="1641"/>
      <c r="W25" s="1641"/>
      <c r="X25" s="1641"/>
      <c r="Y25" s="1641"/>
      <c r="Z25" s="1641"/>
      <c r="AA25" s="1641"/>
      <c r="AB25" s="1640"/>
      <c r="AC25" s="1641"/>
      <c r="AD25" s="1641"/>
      <c r="AE25" s="1641"/>
      <c r="AF25" s="1641"/>
      <c r="AG25" s="1640"/>
      <c r="AH25" s="1641"/>
      <c r="AI25" s="1641"/>
      <c r="AJ25" s="1148"/>
      <c r="AK25" s="1642"/>
      <c r="AL25" s="1641"/>
      <c r="AM25" s="1641"/>
      <c r="AN25" s="1641"/>
      <c r="AO25" s="1641"/>
      <c r="AP25" s="1641"/>
      <c r="AQ25" s="440"/>
      <c r="AR25" s="1275" t="e">
        <f>+AR23-AR24</f>
        <v>#REF!</v>
      </c>
      <c r="AS25" s="440"/>
      <c r="AT25" s="440"/>
      <c r="AU25" s="1313" t="e">
        <f>+AU23-AU24</f>
        <v>#REF!</v>
      </c>
      <c r="AV25" s="440" t="e">
        <f>+AV23-AV24</f>
        <v>#REF!</v>
      </c>
      <c r="AW25" s="1275"/>
      <c r="AX25" s="440" t="e">
        <f>+AX23-AX24</f>
        <v>#REF!</v>
      </c>
      <c r="AY25" s="1275" t="e">
        <f>+AY23-AY24</f>
        <v>#REF!</v>
      </c>
      <c r="AZ25" s="440">
        <f t="shared" ref="AZ25" si="3">+AZ23-AZ24</f>
        <v>664777692</v>
      </c>
      <c r="BA25" s="440"/>
      <c r="BB25" s="440"/>
      <c r="BC25" s="440"/>
      <c r="BE25" s="1146"/>
    </row>
    <row r="26" spans="1:58" x14ac:dyDescent="0.25">
      <c r="B26" s="1130"/>
      <c r="C26" s="1130"/>
      <c r="D26" s="1130"/>
      <c r="E26" s="1130"/>
      <c r="F26" s="1130"/>
      <c r="G26" s="1130"/>
      <c r="H26" s="1130"/>
      <c r="I26" s="1130"/>
      <c r="J26" s="1130"/>
      <c r="K26" s="1130"/>
      <c r="L26" s="1130"/>
      <c r="M26" s="1130"/>
      <c r="N26" s="1130"/>
      <c r="O26" s="1130"/>
      <c r="P26" s="1130"/>
      <c r="Q26" s="1130"/>
      <c r="R26" s="1130"/>
      <c r="S26" s="1130"/>
      <c r="T26" s="1130"/>
      <c r="U26" s="1130"/>
      <c r="V26" s="1130"/>
      <c r="W26" s="1130"/>
      <c r="X26" s="1130"/>
      <c r="Y26" s="1130"/>
      <c r="Z26" s="1130"/>
      <c r="AA26" s="1130"/>
      <c r="AB26" s="1130"/>
      <c r="AC26" s="1130"/>
      <c r="AD26" s="1130"/>
      <c r="AE26" s="1130"/>
      <c r="AF26" s="1130"/>
      <c r="AG26" s="1130"/>
      <c r="AH26" s="1130"/>
      <c r="AI26" s="1130"/>
      <c r="AJ26" s="1130"/>
      <c r="AK26" s="1130"/>
      <c r="AL26" s="1130"/>
      <c r="AM26" s="1130"/>
      <c r="AN26" s="1130"/>
      <c r="AO26" s="1130"/>
      <c r="AP26" s="1130"/>
      <c r="AQ26" s="1130"/>
      <c r="AR26" s="1273"/>
      <c r="AS26" s="1130"/>
      <c r="AT26" s="1130"/>
      <c r="AU26" s="520"/>
      <c r="AV26" s="1130"/>
      <c r="AW26" s="1273"/>
      <c r="AX26" s="1130"/>
      <c r="AY26" s="1273"/>
      <c r="AZ26" s="1130"/>
      <c r="BA26" s="1130"/>
      <c r="BB26" s="1130"/>
      <c r="BC26" s="1130"/>
      <c r="BE26" s="1138"/>
    </row>
    <row r="27" spans="1:58" ht="45" customHeight="1" x14ac:dyDescent="0.25">
      <c r="B27" s="1595" t="s">
        <v>280</v>
      </c>
      <c r="C27" s="1591"/>
      <c r="D27" s="1596" t="s">
        <v>281</v>
      </c>
      <c r="E27" s="1591"/>
      <c r="F27" s="1595" t="s">
        <v>282</v>
      </c>
      <c r="G27" s="1591"/>
      <c r="H27" s="1595" t="s">
        <v>283</v>
      </c>
      <c r="I27" s="1591"/>
      <c r="J27" s="1595" t="s">
        <v>284</v>
      </c>
      <c r="K27" s="1590"/>
      <c r="L27" s="1591"/>
      <c r="M27" s="1595" t="s">
        <v>285</v>
      </c>
      <c r="N27" s="1590"/>
      <c r="O27" s="1591"/>
      <c r="P27" s="1595" t="s">
        <v>286</v>
      </c>
      <c r="Q27" s="1591"/>
      <c r="R27" s="1595" t="s">
        <v>287</v>
      </c>
      <c r="S27" s="1591"/>
      <c r="T27" s="1595" t="s">
        <v>288</v>
      </c>
      <c r="U27" s="1590"/>
      <c r="V27" s="1590"/>
      <c r="W27" s="1590"/>
      <c r="X27" s="1590"/>
      <c r="Y27" s="1590"/>
      <c r="Z27" s="1590"/>
      <c r="AA27" s="1591"/>
      <c r="AB27" s="1595" t="s">
        <v>289</v>
      </c>
      <c r="AC27" s="1590"/>
      <c r="AD27" s="1590"/>
      <c r="AE27" s="1590"/>
      <c r="AF27" s="1591"/>
      <c r="AG27" s="1595" t="s">
        <v>290</v>
      </c>
      <c r="AH27" s="1590"/>
      <c r="AI27" s="1591"/>
      <c r="AJ27" s="1131" t="s">
        <v>291</v>
      </c>
      <c r="AK27" s="1595" t="s">
        <v>292</v>
      </c>
      <c r="AL27" s="1590"/>
      <c r="AM27" s="1590"/>
      <c r="AN27" s="1590"/>
      <c r="AO27" s="1590"/>
      <c r="AP27" s="1591"/>
      <c r="AQ27" s="1131" t="s">
        <v>293</v>
      </c>
      <c r="AR27" s="1274" t="s">
        <v>294</v>
      </c>
      <c r="AS27" s="1131" t="s">
        <v>295</v>
      </c>
      <c r="AT27" s="1131" t="s">
        <v>296</v>
      </c>
      <c r="AU27" s="521" t="s">
        <v>297</v>
      </c>
      <c r="AV27" s="1131" t="s">
        <v>298</v>
      </c>
      <c r="AW27" s="1274" t="s">
        <v>299</v>
      </c>
      <c r="AX27" s="1131" t="s">
        <v>300</v>
      </c>
      <c r="AY27" s="1274" t="s">
        <v>301</v>
      </c>
      <c r="AZ27" s="1131" t="s">
        <v>302</v>
      </c>
      <c r="BA27" s="1131" t="s">
        <v>303</v>
      </c>
      <c r="BB27" s="1131" t="s">
        <v>304</v>
      </c>
      <c r="BC27" s="1131" t="s">
        <v>305</v>
      </c>
      <c r="BE27" s="1142" t="s">
        <v>785</v>
      </c>
    </row>
    <row r="28" spans="1:58" s="1127" customFormat="1" ht="12.75" x14ac:dyDescent="0.2">
      <c r="A28" s="1180"/>
      <c r="B28" s="1648" t="s">
        <v>35</v>
      </c>
      <c r="C28" s="1649"/>
      <c r="D28" s="1648"/>
      <c r="E28" s="1649"/>
      <c r="F28" s="1648"/>
      <c r="G28" s="1649"/>
      <c r="H28" s="1648"/>
      <c r="I28" s="1649"/>
      <c r="J28" s="1648"/>
      <c r="K28" s="1649"/>
      <c r="L28" s="1649"/>
      <c r="M28" s="1648"/>
      <c r="N28" s="1649"/>
      <c r="O28" s="1649"/>
      <c r="P28" s="1648"/>
      <c r="Q28" s="1649"/>
      <c r="R28" s="1648"/>
      <c r="S28" s="1649"/>
      <c r="T28" s="1650" t="s">
        <v>24</v>
      </c>
      <c r="U28" s="1649"/>
      <c r="V28" s="1649"/>
      <c r="W28" s="1649"/>
      <c r="X28" s="1649"/>
      <c r="Y28" s="1649"/>
      <c r="Z28" s="1649"/>
      <c r="AA28" s="1649"/>
      <c r="AB28" s="1648" t="s">
        <v>306</v>
      </c>
      <c r="AC28" s="1649"/>
      <c r="AD28" s="1649"/>
      <c r="AE28" s="1649"/>
      <c r="AF28" s="1649"/>
      <c r="AG28" s="1648" t="s">
        <v>307</v>
      </c>
      <c r="AH28" s="1649"/>
      <c r="AI28" s="1649"/>
      <c r="AJ28" s="1025" t="s">
        <v>86</v>
      </c>
      <c r="AK28" s="1651" t="s">
        <v>308</v>
      </c>
      <c r="AL28" s="1652"/>
      <c r="AM28" s="1652"/>
      <c r="AN28" s="1652"/>
      <c r="AO28" s="1652"/>
      <c r="AP28" s="1652"/>
      <c r="AQ28" s="1158">
        <v>399548801758</v>
      </c>
      <c r="AR28" s="1278">
        <v>397943575875.84003</v>
      </c>
      <c r="AS28" s="1158">
        <v>1605225882.1600001</v>
      </c>
      <c r="AT28" s="1159">
        <v>0</v>
      </c>
      <c r="AU28" s="1316">
        <v>357346369530.91998</v>
      </c>
      <c r="AV28" s="1158">
        <v>40597206344.919998</v>
      </c>
      <c r="AW28" s="1278">
        <v>314269715813.84003</v>
      </c>
      <c r="AX28" s="1158">
        <v>43076653717.080002</v>
      </c>
      <c r="AY28" s="1278">
        <v>313968974277.84003</v>
      </c>
      <c r="AZ28" s="1158">
        <v>300741536</v>
      </c>
      <c r="BA28" s="1158">
        <v>313968974277.84003</v>
      </c>
      <c r="BB28" s="1159">
        <v>0</v>
      </c>
      <c r="BC28" s="1158">
        <v>395697584</v>
      </c>
      <c r="BE28" s="1160">
        <f t="shared" ref="BE28:BE91" si="4">+AU28/AQ28</f>
        <v>0.8943747746423194</v>
      </c>
    </row>
    <row r="29" spans="1:58" s="1127" customFormat="1" ht="15" customHeight="1" x14ac:dyDescent="0.2">
      <c r="A29" s="1180"/>
      <c r="B29" s="1648" t="s">
        <v>35</v>
      </c>
      <c r="C29" s="1649"/>
      <c r="D29" s="1648"/>
      <c r="E29" s="1649"/>
      <c r="F29" s="1648"/>
      <c r="G29" s="1649"/>
      <c r="H29" s="1648"/>
      <c r="I29" s="1649"/>
      <c r="J29" s="1648"/>
      <c r="K29" s="1649"/>
      <c r="L29" s="1649"/>
      <c r="M29" s="1648"/>
      <c r="N29" s="1649"/>
      <c r="O29" s="1649"/>
      <c r="P29" s="1648"/>
      <c r="Q29" s="1649"/>
      <c r="R29" s="1648"/>
      <c r="S29" s="1649"/>
      <c r="T29" s="1650" t="s">
        <v>24</v>
      </c>
      <c r="U29" s="1649"/>
      <c r="V29" s="1649"/>
      <c r="W29" s="1649"/>
      <c r="X29" s="1649"/>
      <c r="Y29" s="1649"/>
      <c r="Z29" s="1649"/>
      <c r="AA29" s="1649"/>
      <c r="AB29" s="1648" t="s">
        <v>306</v>
      </c>
      <c r="AC29" s="1649"/>
      <c r="AD29" s="1649"/>
      <c r="AE29" s="1649"/>
      <c r="AF29" s="1649"/>
      <c r="AG29" s="1648" t="s">
        <v>307</v>
      </c>
      <c r="AH29" s="1649"/>
      <c r="AI29" s="1649"/>
      <c r="AJ29" s="1025" t="s">
        <v>336</v>
      </c>
      <c r="AK29" s="1651" t="s">
        <v>354</v>
      </c>
      <c r="AL29" s="1652"/>
      <c r="AM29" s="1652"/>
      <c r="AN29" s="1652"/>
      <c r="AO29" s="1652"/>
      <c r="AP29" s="1652"/>
      <c r="AQ29" s="1158">
        <v>4021085821</v>
      </c>
      <c r="AR29" s="1278">
        <v>3733143693.9299998</v>
      </c>
      <c r="AS29" s="1158">
        <v>287942127.06999999</v>
      </c>
      <c r="AT29" s="1159">
        <v>0</v>
      </c>
      <c r="AU29" s="1316">
        <v>1943887760.9300001</v>
      </c>
      <c r="AV29" s="1158">
        <v>1789255933</v>
      </c>
      <c r="AW29" s="1278">
        <v>868961435.41999996</v>
      </c>
      <c r="AX29" s="1158">
        <v>1074926325.51</v>
      </c>
      <c r="AY29" s="1278">
        <v>829743032.41999996</v>
      </c>
      <c r="AZ29" s="1158">
        <v>39218403</v>
      </c>
      <c r="BA29" s="1158">
        <v>829743032.41999996</v>
      </c>
      <c r="BB29" s="1159">
        <v>0</v>
      </c>
      <c r="BC29" s="1159">
        <v>0</v>
      </c>
      <c r="BE29" s="1160">
        <f t="shared" si="4"/>
        <v>0.48342359438789012</v>
      </c>
    </row>
    <row r="30" spans="1:58" s="1127" customFormat="1" ht="15" customHeight="1" x14ac:dyDescent="0.2">
      <c r="A30" s="1180"/>
      <c r="B30" s="1648" t="s">
        <v>35</v>
      </c>
      <c r="C30" s="1649"/>
      <c r="D30" s="1648"/>
      <c r="E30" s="1649"/>
      <c r="F30" s="1648"/>
      <c r="G30" s="1649"/>
      <c r="H30" s="1648"/>
      <c r="I30" s="1649"/>
      <c r="J30" s="1648"/>
      <c r="K30" s="1649"/>
      <c r="L30" s="1649"/>
      <c r="M30" s="1648"/>
      <c r="N30" s="1649"/>
      <c r="O30" s="1649"/>
      <c r="P30" s="1648"/>
      <c r="Q30" s="1649"/>
      <c r="R30" s="1648"/>
      <c r="S30" s="1649"/>
      <c r="T30" s="1650" t="s">
        <v>24</v>
      </c>
      <c r="U30" s="1649"/>
      <c r="V30" s="1649"/>
      <c r="W30" s="1649"/>
      <c r="X30" s="1649"/>
      <c r="Y30" s="1649"/>
      <c r="Z30" s="1649"/>
      <c r="AA30" s="1649"/>
      <c r="AB30" s="1648" t="s">
        <v>306</v>
      </c>
      <c r="AC30" s="1649"/>
      <c r="AD30" s="1649"/>
      <c r="AE30" s="1649"/>
      <c r="AF30" s="1649"/>
      <c r="AG30" s="1648" t="s">
        <v>309</v>
      </c>
      <c r="AH30" s="1649"/>
      <c r="AI30" s="1649"/>
      <c r="AJ30" s="1025" t="s">
        <v>86</v>
      </c>
      <c r="AK30" s="1651" t="s">
        <v>308</v>
      </c>
      <c r="AL30" s="1652"/>
      <c r="AM30" s="1652"/>
      <c r="AN30" s="1652"/>
      <c r="AO30" s="1652"/>
      <c r="AP30" s="1652"/>
      <c r="AQ30" s="1158">
        <v>159829088</v>
      </c>
      <c r="AR30" s="1278">
        <v>159829088</v>
      </c>
      <c r="AS30" s="1159">
        <v>0</v>
      </c>
      <c r="AT30" s="1159">
        <v>0</v>
      </c>
      <c r="AU30" s="1316">
        <v>159829088</v>
      </c>
      <c r="AV30" s="1159">
        <v>0</v>
      </c>
      <c r="AW30" s="1281">
        <v>0</v>
      </c>
      <c r="AX30" s="1158">
        <v>159829088</v>
      </c>
      <c r="AY30" s="1281">
        <v>0</v>
      </c>
      <c r="AZ30" s="1159">
        <v>0</v>
      </c>
      <c r="BA30" s="1159">
        <v>0</v>
      </c>
      <c r="BB30" s="1159">
        <v>0</v>
      </c>
      <c r="BC30" s="1159">
        <v>0</v>
      </c>
      <c r="BE30" s="1160">
        <f t="shared" si="4"/>
        <v>1</v>
      </c>
    </row>
    <row r="31" spans="1:58" s="1127" customFormat="1" ht="15" customHeight="1" x14ac:dyDescent="0.2">
      <c r="A31" s="1180"/>
      <c r="B31" s="1648" t="s">
        <v>35</v>
      </c>
      <c r="C31" s="1649"/>
      <c r="D31" s="1648"/>
      <c r="E31" s="1649"/>
      <c r="F31" s="1648"/>
      <c r="G31" s="1649"/>
      <c r="H31" s="1648"/>
      <c r="I31" s="1649"/>
      <c r="J31" s="1648"/>
      <c r="K31" s="1649"/>
      <c r="L31" s="1649"/>
      <c r="M31" s="1648"/>
      <c r="N31" s="1649"/>
      <c r="O31" s="1649"/>
      <c r="P31" s="1648"/>
      <c r="Q31" s="1649"/>
      <c r="R31" s="1648"/>
      <c r="S31" s="1649"/>
      <c r="T31" s="1650" t="s">
        <v>24</v>
      </c>
      <c r="U31" s="1649"/>
      <c r="V31" s="1649"/>
      <c r="W31" s="1649"/>
      <c r="X31" s="1649"/>
      <c r="Y31" s="1649"/>
      <c r="Z31" s="1649"/>
      <c r="AA31" s="1649"/>
      <c r="AB31" s="1648" t="s">
        <v>306</v>
      </c>
      <c r="AC31" s="1649"/>
      <c r="AD31" s="1649"/>
      <c r="AE31" s="1649"/>
      <c r="AF31" s="1649"/>
      <c r="AG31" s="1648" t="s">
        <v>309</v>
      </c>
      <c r="AH31" s="1649"/>
      <c r="AI31" s="1649"/>
      <c r="AJ31" s="1025" t="s">
        <v>101</v>
      </c>
      <c r="AK31" s="1651" t="s">
        <v>310</v>
      </c>
      <c r="AL31" s="1652"/>
      <c r="AM31" s="1652"/>
      <c r="AN31" s="1652"/>
      <c r="AO31" s="1652"/>
      <c r="AP31" s="1652"/>
      <c r="AQ31" s="1158">
        <v>519000000</v>
      </c>
      <c r="AR31" s="1278">
        <v>519000000</v>
      </c>
      <c r="AS31" s="1159">
        <v>0</v>
      </c>
      <c r="AT31" s="1159">
        <v>0</v>
      </c>
      <c r="AU31" s="1316">
        <v>519000000</v>
      </c>
      <c r="AV31" s="1159">
        <v>0</v>
      </c>
      <c r="AW31" s="1281">
        <v>0</v>
      </c>
      <c r="AX31" s="1158">
        <v>519000000</v>
      </c>
      <c r="AY31" s="1281">
        <v>0</v>
      </c>
      <c r="AZ31" s="1159">
        <v>0</v>
      </c>
      <c r="BA31" s="1159">
        <v>0</v>
      </c>
      <c r="BB31" s="1159">
        <v>0</v>
      </c>
      <c r="BC31" s="1159">
        <v>0</v>
      </c>
      <c r="BE31" s="1160">
        <f t="shared" si="4"/>
        <v>1</v>
      </c>
    </row>
    <row r="32" spans="1:58" s="1127" customFormat="1" ht="12.75" x14ac:dyDescent="0.2">
      <c r="A32" s="1180"/>
      <c r="B32" s="1648" t="s">
        <v>35</v>
      </c>
      <c r="C32" s="1649"/>
      <c r="D32" s="1648"/>
      <c r="E32" s="1649"/>
      <c r="F32" s="1648"/>
      <c r="G32" s="1649"/>
      <c r="H32" s="1648"/>
      <c r="I32" s="1649"/>
      <c r="J32" s="1648"/>
      <c r="K32" s="1649"/>
      <c r="L32" s="1649"/>
      <c r="M32" s="1648"/>
      <c r="N32" s="1649"/>
      <c r="O32" s="1649"/>
      <c r="P32" s="1648"/>
      <c r="Q32" s="1649"/>
      <c r="R32" s="1648"/>
      <c r="S32" s="1649"/>
      <c r="T32" s="1650" t="s">
        <v>24</v>
      </c>
      <c r="U32" s="1649"/>
      <c r="V32" s="1649"/>
      <c r="W32" s="1649"/>
      <c r="X32" s="1649"/>
      <c r="Y32" s="1649"/>
      <c r="Z32" s="1649"/>
      <c r="AA32" s="1649"/>
      <c r="AB32" s="1648" t="s">
        <v>306</v>
      </c>
      <c r="AC32" s="1649"/>
      <c r="AD32" s="1649"/>
      <c r="AE32" s="1649"/>
      <c r="AF32" s="1649"/>
      <c r="AG32" s="1648" t="s">
        <v>309</v>
      </c>
      <c r="AH32" s="1649"/>
      <c r="AI32" s="1649"/>
      <c r="AJ32" s="1025" t="s">
        <v>44</v>
      </c>
      <c r="AK32" s="1651" t="s">
        <v>311</v>
      </c>
      <c r="AL32" s="1652"/>
      <c r="AM32" s="1652"/>
      <c r="AN32" s="1652"/>
      <c r="AO32" s="1652"/>
      <c r="AP32" s="1652"/>
      <c r="AQ32" s="1158">
        <v>66513900000</v>
      </c>
      <c r="AR32" s="1278">
        <v>19634869801</v>
      </c>
      <c r="AS32" s="1158">
        <v>46879030199</v>
      </c>
      <c r="AT32" s="1159">
        <v>0</v>
      </c>
      <c r="AU32" s="1316">
        <v>17394440720</v>
      </c>
      <c r="AV32" s="1158">
        <v>2240429081</v>
      </c>
      <c r="AW32" s="1278">
        <v>13364789843</v>
      </c>
      <c r="AX32" s="1158">
        <v>4029650877</v>
      </c>
      <c r="AY32" s="1278">
        <v>13309594480</v>
      </c>
      <c r="AZ32" s="1158">
        <v>55195363</v>
      </c>
      <c r="BA32" s="1158">
        <v>13309594480</v>
      </c>
      <c r="BB32" s="1159">
        <v>0</v>
      </c>
      <c r="BC32" s="1159">
        <v>0</v>
      </c>
      <c r="BE32" s="1160">
        <f t="shared" si="4"/>
        <v>0.26151587442624774</v>
      </c>
    </row>
    <row r="33" spans="1:57" s="1132" customFormat="1" ht="23.25" customHeight="1" x14ac:dyDescent="0.2">
      <c r="A33" s="1178" t="str">
        <f>+B33&amp;D33&amp;F33&amp;H33&amp;J33&amp;M33&amp;P33&amp;R33&amp;AJ33</f>
        <v>A110</v>
      </c>
      <c r="B33" s="1640" t="s">
        <v>35</v>
      </c>
      <c r="C33" s="1641"/>
      <c r="D33" s="1640" t="s">
        <v>312</v>
      </c>
      <c r="E33" s="1641"/>
      <c r="F33" s="1640"/>
      <c r="G33" s="1641"/>
      <c r="H33" s="1640"/>
      <c r="I33" s="1641"/>
      <c r="J33" s="1640"/>
      <c r="K33" s="1641"/>
      <c r="L33" s="1641"/>
      <c r="M33" s="1640"/>
      <c r="N33" s="1641"/>
      <c r="O33" s="1641"/>
      <c r="P33" s="1640"/>
      <c r="Q33" s="1641"/>
      <c r="R33" s="1640"/>
      <c r="S33" s="1641"/>
      <c r="T33" s="1643" t="s">
        <v>23</v>
      </c>
      <c r="U33" s="1641"/>
      <c r="V33" s="1641"/>
      <c r="W33" s="1641"/>
      <c r="X33" s="1641"/>
      <c r="Y33" s="1641"/>
      <c r="Z33" s="1641"/>
      <c r="AA33" s="1641"/>
      <c r="AB33" s="1640" t="s">
        <v>306</v>
      </c>
      <c r="AC33" s="1641"/>
      <c r="AD33" s="1641"/>
      <c r="AE33" s="1641"/>
      <c r="AF33" s="1641"/>
      <c r="AG33" s="1640" t="s">
        <v>307</v>
      </c>
      <c r="AH33" s="1641"/>
      <c r="AI33" s="1641"/>
      <c r="AJ33" s="1133" t="s">
        <v>86</v>
      </c>
      <c r="AK33" s="1653" t="s">
        <v>308</v>
      </c>
      <c r="AL33" s="1654"/>
      <c r="AM33" s="1654"/>
      <c r="AN33" s="1654"/>
      <c r="AO33" s="1654"/>
      <c r="AP33" s="1654"/>
      <c r="AQ33" s="440">
        <v>183364016667</v>
      </c>
      <c r="AR33" s="1275">
        <v>183355658120</v>
      </c>
      <c r="AS33" s="440">
        <v>8358547</v>
      </c>
      <c r="AT33" s="454">
        <v>0</v>
      </c>
      <c r="AU33" s="1313">
        <v>147583557316</v>
      </c>
      <c r="AV33" s="440">
        <v>35772100804</v>
      </c>
      <c r="AW33" s="1275">
        <v>147124272273</v>
      </c>
      <c r="AX33" s="440">
        <v>459285043</v>
      </c>
      <c r="AY33" s="1275">
        <v>147023834474</v>
      </c>
      <c r="AZ33" s="440">
        <v>100437799</v>
      </c>
      <c r="BA33" s="440">
        <v>147023834474</v>
      </c>
      <c r="BB33" s="454">
        <v>0</v>
      </c>
      <c r="BC33" s="440">
        <v>381991133</v>
      </c>
      <c r="BE33" s="1146">
        <f t="shared" si="4"/>
        <v>0.80486651633521178</v>
      </c>
    </row>
    <row r="34" spans="1:57" s="1127" customFormat="1" ht="23.25" customHeight="1" x14ac:dyDescent="0.2">
      <c r="A34" s="1178" t="str">
        <f t="shared" ref="A34:A97" si="5">+B34&amp;D34&amp;F34&amp;H34&amp;J34&amp;M34&amp;P34&amp;R34&amp;AJ34</f>
        <v>A1010</v>
      </c>
      <c r="B34" s="1648" t="s">
        <v>35</v>
      </c>
      <c r="C34" s="1649"/>
      <c r="D34" s="1648" t="s">
        <v>312</v>
      </c>
      <c r="E34" s="1649"/>
      <c r="F34" s="1648" t="s">
        <v>313</v>
      </c>
      <c r="G34" s="1649"/>
      <c r="H34" s="1648"/>
      <c r="I34" s="1649"/>
      <c r="J34" s="1648"/>
      <c r="K34" s="1649"/>
      <c r="L34" s="1649"/>
      <c r="M34" s="1648"/>
      <c r="N34" s="1649"/>
      <c r="O34" s="1649"/>
      <c r="P34" s="1648"/>
      <c r="Q34" s="1649"/>
      <c r="R34" s="1648"/>
      <c r="S34" s="1649"/>
      <c r="T34" s="1650" t="s">
        <v>23</v>
      </c>
      <c r="U34" s="1649"/>
      <c r="V34" s="1649"/>
      <c r="W34" s="1649"/>
      <c r="X34" s="1649"/>
      <c r="Y34" s="1649"/>
      <c r="Z34" s="1649"/>
      <c r="AA34" s="1649"/>
      <c r="AB34" s="1648" t="s">
        <v>306</v>
      </c>
      <c r="AC34" s="1649"/>
      <c r="AD34" s="1649"/>
      <c r="AE34" s="1649"/>
      <c r="AF34" s="1649"/>
      <c r="AG34" s="1648" t="s">
        <v>307</v>
      </c>
      <c r="AH34" s="1649"/>
      <c r="AI34" s="1649"/>
      <c r="AJ34" s="1025" t="s">
        <v>86</v>
      </c>
      <c r="AK34" s="1651" t="s">
        <v>308</v>
      </c>
      <c r="AL34" s="1652"/>
      <c r="AM34" s="1652"/>
      <c r="AN34" s="1652"/>
      <c r="AO34" s="1652"/>
      <c r="AP34" s="1652"/>
      <c r="AQ34" s="1158">
        <v>183364016667</v>
      </c>
      <c r="AR34" s="1278">
        <v>183355658120</v>
      </c>
      <c r="AS34" s="1158">
        <v>8358547</v>
      </c>
      <c r="AT34" s="1159">
        <v>0</v>
      </c>
      <c r="AU34" s="1316">
        <v>147583557316</v>
      </c>
      <c r="AV34" s="1158">
        <v>35772100804</v>
      </c>
      <c r="AW34" s="1278">
        <v>147124272273</v>
      </c>
      <c r="AX34" s="1158">
        <v>459285043</v>
      </c>
      <c r="AY34" s="1278">
        <v>147023834474</v>
      </c>
      <c r="AZ34" s="1158">
        <v>100437799</v>
      </c>
      <c r="BA34" s="1158">
        <v>147023834474</v>
      </c>
      <c r="BB34" s="1159">
        <v>0</v>
      </c>
      <c r="BC34" s="1158">
        <v>381991133</v>
      </c>
      <c r="BE34" s="1160">
        <f t="shared" si="4"/>
        <v>0.80486651633521178</v>
      </c>
    </row>
    <row r="35" spans="1:57" s="1127" customFormat="1" ht="23.25" customHeight="1" x14ac:dyDescent="0.2">
      <c r="A35" s="1178" t="str">
        <f t="shared" si="5"/>
        <v>A10110</v>
      </c>
      <c r="B35" s="1648" t="s">
        <v>35</v>
      </c>
      <c r="C35" s="1649"/>
      <c r="D35" s="1648" t="s">
        <v>312</v>
      </c>
      <c r="E35" s="1649"/>
      <c r="F35" s="1648" t="s">
        <v>313</v>
      </c>
      <c r="G35" s="1649"/>
      <c r="H35" s="1648" t="s">
        <v>312</v>
      </c>
      <c r="I35" s="1649"/>
      <c r="J35" s="1648"/>
      <c r="K35" s="1649"/>
      <c r="L35" s="1649"/>
      <c r="M35" s="1648"/>
      <c r="N35" s="1649"/>
      <c r="O35" s="1649"/>
      <c r="P35" s="1648"/>
      <c r="Q35" s="1649"/>
      <c r="R35" s="1648"/>
      <c r="S35" s="1649"/>
      <c r="T35" s="1650" t="s">
        <v>314</v>
      </c>
      <c r="U35" s="1649"/>
      <c r="V35" s="1649"/>
      <c r="W35" s="1649"/>
      <c r="X35" s="1649"/>
      <c r="Y35" s="1649"/>
      <c r="Z35" s="1649"/>
      <c r="AA35" s="1649"/>
      <c r="AB35" s="1648" t="s">
        <v>306</v>
      </c>
      <c r="AC35" s="1649"/>
      <c r="AD35" s="1649"/>
      <c r="AE35" s="1649"/>
      <c r="AF35" s="1649"/>
      <c r="AG35" s="1648" t="s">
        <v>307</v>
      </c>
      <c r="AH35" s="1649"/>
      <c r="AI35" s="1649"/>
      <c r="AJ35" s="1025" t="s">
        <v>86</v>
      </c>
      <c r="AK35" s="1651" t="s">
        <v>308</v>
      </c>
      <c r="AL35" s="1652"/>
      <c r="AM35" s="1652"/>
      <c r="AN35" s="1652"/>
      <c r="AO35" s="1652"/>
      <c r="AP35" s="1652"/>
      <c r="AQ35" s="1158">
        <v>134232371450</v>
      </c>
      <c r="AR35" s="1278">
        <v>134232371450</v>
      </c>
      <c r="AS35" s="1159">
        <v>0</v>
      </c>
      <c r="AT35" s="1159">
        <v>0</v>
      </c>
      <c r="AU35" s="1316">
        <v>108636339323</v>
      </c>
      <c r="AV35" s="1158">
        <v>25596032127</v>
      </c>
      <c r="AW35" s="1278">
        <v>108636339323</v>
      </c>
      <c r="AX35" s="1159">
        <v>0</v>
      </c>
      <c r="AY35" s="1278">
        <v>108636339323</v>
      </c>
      <c r="AZ35" s="1159">
        <v>0</v>
      </c>
      <c r="BA35" s="1158">
        <v>108636339323</v>
      </c>
      <c r="BB35" s="1159">
        <v>0</v>
      </c>
      <c r="BC35" s="1158">
        <v>291328517</v>
      </c>
      <c r="BE35" s="1160">
        <f t="shared" si="4"/>
        <v>0.80931550377522588</v>
      </c>
    </row>
    <row r="36" spans="1:57" s="1127" customFormat="1" ht="23.25" customHeight="1" x14ac:dyDescent="0.2">
      <c r="A36" s="1178" t="str">
        <f t="shared" si="5"/>
        <v>A101110</v>
      </c>
      <c r="B36" s="1648" t="s">
        <v>35</v>
      </c>
      <c r="C36" s="1649"/>
      <c r="D36" s="1648" t="s">
        <v>312</v>
      </c>
      <c r="E36" s="1649"/>
      <c r="F36" s="1648" t="s">
        <v>313</v>
      </c>
      <c r="G36" s="1649"/>
      <c r="H36" s="1648" t="s">
        <v>312</v>
      </c>
      <c r="I36" s="1649"/>
      <c r="J36" s="1648" t="s">
        <v>312</v>
      </c>
      <c r="K36" s="1649"/>
      <c r="L36" s="1649"/>
      <c r="M36" s="1648"/>
      <c r="N36" s="1649"/>
      <c r="O36" s="1649"/>
      <c r="P36" s="1648"/>
      <c r="Q36" s="1649"/>
      <c r="R36" s="1648"/>
      <c r="S36" s="1649"/>
      <c r="T36" s="1650" t="s">
        <v>219</v>
      </c>
      <c r="U36" s="1649"/>
      <c r="V36" s="1649"/>
      <c r="W36" s="1649"/>
      <c r="X36" s="1649"/>
      <c r="Y36" s="1649"/>
      <c r="Z36" s="1649"/>
      <c r="AA36" s="1649"/>
      <c r="AB36" s="1648" t="s">
        <v>306</v>
      </c>
      <c r="AC36" s="1649"/>
      <c r="AD36" s="1649"/>
      <c r="AE36" s="1649"/>
      <c r="AF36" s="1649"/>
      <c r="AG36" s="1648" t="s">
        <v>307</v>
      </c>
      <c r="AH36" s="1649"/>
      <c r="AI36" s="1649"/>
      <c r="AJ36" s="1025" t="s">
        <v>86</v>
      </c>
      <c r="AK36" s="1651" t="s">
        <v>308</v>
      </c>
      <c r="AL36" s="1652"/>
      <c r="AM36" s="1652"/>
      <c r="AN36" s="1652"/>
      <c r="AO36" s="1652"/>
      <c r="AP36" s="1652"/>
      <c r="AQ36" s="1158">
        <v>103834680000</v>
      </c>
      <c r="AR36" s="1278">
        <v>103834680000</v>
      </c>
      <c r="AS36" s="1159">
        <v>0</v>
      </c>
      <c r="AT36" s="1159">
        <v>0</v>
      </c>
      <c r="AU36" s="1316">
        <v>90801751687</v>
      </c>
      <c r="AV36" s="1158">
        <v>13032928313</v>
      </c>
      <c r="AW36" s="1278">
        <v>90801751687</v>
      </c>
      <c r="AX36" s="1159">
        <v>0</v>
      </c>
      <c r="AY36" s="1278">
        <v>90801751687</v>
      </c>
      <c r="AZ36" s="1159">
        <v>0</v>
      </c>
      <c r="BA36" s="1158">
        <v>90801751687</v>
      </c>
      <c r="BB36" s="1159">
        <v>0</v>
      </c>
      <c r="BC36" s="1158">
        <v>288794271</v>
      </c>
      <c r="BE36" s="1160">
        <f t="shared" si="4"/>
        <v>0.8744838592173636</v>
      </c>
    </row>
    <row r="37" spans="1:57" s="1184" customFormat="1" ht="23.25" customHeight="1" x14ac:dyDescent="0.2">
      <c r="A37" s="1178" t="str">
        <f t="shared" si="5"/>
        <v>A1011110</v>
      </c>
      <c r="B37" s="1655" t="s">
        <v>35</v>
      </c>
      <c r="C37" s="1656"/>
      <c r="D37" s="1655" t="s">
        <v>312</v>
      </c>
      <c r="E37" s="1656"/>
      <c r="F37" s="1655" t="s">
        <v>313</v>
      </c>
      <c r="G37" s="1656"/>
      <c r="H37" s="1655" t="s">
        <v>312</v>
      </c>
      <c r="I37" s="1656"/>
      <c r="J37" s="1655" t="s">
        <v>312</v>
      </c>
      <c r="K37" s="1656"/>
      <c r="L37" s="1656"/>
      <c r="M37" s="1655" t="s">
        <v>312</v>
      </c>
      <c r="N37" s="1656"/>
      <c r="O37" s="1656"/>
      <c r="P37" s="1655"/>
      <c r="Q37" s="1656"/>
      <c r="R37" s="1655"/>
      <c r="S37" s="1656"/>
      <c r="T37" s="1660" t="s">
        <v>36</v>
      </c>
      <c r="U37" s="1656"/>
      <c r="V37" s="1656"/>
      <c r="W37" s="1656"/>
      <c r="X37" s="1656"/>
      <c r="Y37" s="1656"/>
      <c r="Z37" s="1656"/>
      <c r="AA37" s="1656"/>
      <c r="AB37" s="1655" t="s">
        <v>306</v>
      </c>
      <c r="AC37" s="1656"/>
      <c r="AD37" s="1656"/>
      <c r="AE37" s="1656"/>
      <c r="AF37" s="1656"/>
      <c r="AG37" s="1655" t="s">
        <v>307</v>
      </c>
      <c r="AH37" s="1656"/>
      <c r="AI37" s="1656"/>
      <c r="AJ37" s="1181" t="s">
        <v>86</v>
      </c>
      <c r="AK37" s="1657" t="s">
        <v>308</v>
      </c>
      <c r="AL37" s="1658"/>
      <c r="AM37" s="1658"/>
      <c r="AN37" s="1658"/>
      <c r="AO37" s="1658"/>
      <c r="AP37" s="1658"/>
      <c r="AQ37" s="1182">
        <v>96087098826</v>
      </c>
      <c r="AR37" s="1279">
        <v>96087098826</v>
      </c>
      <c r="AS37" s="1183">
        <v>0</v>
      </c>
      <c r="AT37" s="1183">
        <v>0</v>
      </c>
      <c r="AU37" s="1311">
        <v>85230362374</v>
      </c>
      <c r="AV37" s="1182">
        <v>10856736452</v>
      </c>
      <c r="AW37" s="1279">
        <v>85230362374</v>
      </c>
      <c r="AX37" s="1183">
        <v>0</v>
      </c>
      <c r="AY37" s="1279">
        <v>85230362374</v>
      </c>
      <c r="AZ37" s="1183">
        <v>0</v>
      </c>
      <c r="BA37" s="1182">
        <v>85230362374</v>
      </c>
      <c r="BB37" s="1183">
        <v>0</v>
      </c>
      <c r="BC37" s="1182">
        <v>1190044</v>
      </c>
      <c r="BE37" s="1185">
        <f t="shared" si="4"/>
        <v>0.88701150742765167</v>
      </c>
    </row>
    <row r="38" spans="1:57" s="1127" customFormat="1" ht="23.25" customHeight="1" x14ac:dyDescent="0.2">
      <c r="A38" s="1178" t="str">
        <f t="shared" si="5"/>
        <v>A1011210</v>
      </c>
      <c r="B38" s="1659" t="s">
        <v>35</v>
      </c>
      <c r="C38" s="1649"/>
      <c r="D38" s="1659" t="s">
        <v>312</v>
      </c>
      <c r="E38" s="1649"/>
      <c r="F38" s="1659" t="s">
        <v>313</v>
      </c>
      <c r="G38" s="1649"/>
      <c r="H38" s="1659" t="s">
        <v>312</v>
      </c>
      <c r="I38" s="1649"/>
      <c r="J38" s="1659" t="s">
        <v>312</v>
      </c>
      <c r="K38" s="1649"/>
      <c r="L38" s="1649"/>
      <c r="M38" s="1659" t="s">
        <v>315</v>
      </c>
      <c r="N38" s="1649"/>
      <c r="O38" s="1649"/>
      <c r="P38" s="1659"/>
      <c r="Q38" s="1649"/>
      <c r="R38" s="1659"/>
      <c r="S38" s="1649"/>
      <c r="T38" s="1662" t="s">
        <v>37</v>
      </c>
      <c r="U38" s="1649"/>
      <c r="V38" s="1649"/>
      <c r="W38" s="1649"/>
      <c r="X38" s="1649"/>
      <c r="Y38" s="1649"/>
      <c r="Z38" s="1649"/>
      <c r="AA38" s="1649"/>
      <c r="AB38" s="1659" t="s">
        <v>306</v>
      </c>
      <c r="AC38" s="1649"/>
      <c r="AD38" s="1649"/>
      <c r="AE38" s="1649"/>
      <c r="AF38" s="1649"/>
      <c r="AG38" s="1659" t="s">
        <v>307</v>
      </c>
      <c r="AH38" s="1649"/>
      <c r="AI38" s="1649"/>
      <c r="AJ38" s="1161" t="s">
        <v>86</v>
      </c>
      <c r="AK38" s="1661" t="s">
        <v>308</v>
      </c>
      <c r="AL38" s="1652"/>
      <c r="AM38" s="1652"/>
      <c r="AN38" s="1652"/>
      <c r="AO38" s="1652"/>
      <c r="AP38" s="1652"/>
      <c r="AQ38" s="1162">
        <v>6427581174</v>
      </c>
      <c r="AR38" s="1279">
        <v>6427581174</v>
      </c>
      <c r="AS38" s="1163">
        <v>0</v>
      </c>
      <c r="AT38" s="1163">
        <v>0</v>
      </c>
      <c r="AU38" s="1311">
        <v>4779262886</v>
      </c>
      <c r="AV38" s="1162">
        <v>1648318288</v>
      </c>
      <c r="AW38" s="1279">
        <v>4779262886</v>
      </c>
      <c r="AX38" s="1163">
        <v>0</v>
      </c>
      <c r="AY38" s="1279">
        <v>4779262886</v>
      </c>
      <c r="AZ38" s="1163">
        <v>0</v>
      </c>
      <c r="BA38" s="1162">
        <v>4779262886</v>
      </c>
      <c r="BB38" s="1163">
        <v>0</v>
      </c>
      <c r="BC38" s="1162">
        <v>2549184</v>
      </c>
      <c r="BE38" s="1164">
        <f t="shared" si="4"/>
        <v>0.74355543035884808</v>
      </c>
    </row>
    <row r="39" spans="1:57" s="1127" customFormat="1" ht="23.25" customHeight="1" x14ac:dyDescent="0.2">
      <c r="A39" s="1178" t="str">
        <f t="shared" si="5"/>
        <v>A1011410</v>
      </c>
      <c r="B39" s="1659" t="s">
        <v>35</v>
      </c>
      <c r="C39" s="1649"/>
      <c r="D39" s="1659" t="s">
        <v>312</v>
      </c>
      <c r="E39" s="1649"/>
      <c r="F39" s="1659" t="s">
        <v>313</v>
      </c>
      <c r="G39" s="1649"/>
      <c r="H39" s="1659" t="s">
        <v>312</v>
      </c>
      <c r="I39" s="1649"/>
      <c r="J39" s="1659" t="s">
        <v>312</v>
      </c>
      <c r="K39" s="1649"/>
      <c r="L39" s="1649"/>
      <c r="M39" s="1659" t="s">
        <v>316</v>
      </c>
      <c r="N39" s="1649"/>
      <c r="O39" s="1649"/>
      <c r="P39" s="1659"/>
      <c r="Q39" s="1649"/>
      <c r="R39" s="1659"/>
      <c r="S39" s="1649"/>
      <c r="T39" s="1662" t="s">
        <v>38</v>
      </c>
      <c r="U39" s="1649"/>
      <c r="V39" s="1649"/>
      <c r="W39" s="1649"/>
      <c r="X39" s="1649"/>
      <c r="Y39" s="1649"/>
      <c r="Z39" s="1649"/>
      <c r="AA39" s="1649"/>
      <c r="AB39" s="1659" t="s">
        <v>306</v>
      </c>
      <c r="AC39" s="1649"/>
      <c r="AD39" s="1649"/>
      <c r="AE39" s="1649"/>
      <c r="AF39" s="1649"/>
      <c r="AG39" s="1659" t="s">
        <v>307</v>
      </c>
      <c r="AH39" s="1649"/>
      <c r="AI39" s="1649"/>
      <c r="AJ39" s="1161" t="s">
        <v>86</v>
      </c>
      <c r="AK39" s="1661" t="s">
        <v>308</v>
      </c>
      <c r="AL39" s="1652"/>
      <c r="AM39" s="1652"/>
      <c r="AN39" s="1652"/>
      <c r="AO39" s="1652"/>
      <c r="AP39" s="1652"/>
      <c r="AQ39" s="1162">
        <v>1320000000</v>
      </c>
      <c r="AR39" s="1279">
        <v>1320000000</v>
      </c>
      <c r="AS39" s="1163">
        <v>0</v>
      </c>
      <c r="AT39" s="1163">
        <v>0</v>
      </c>
      <c r="AU39" s="1311">
        <v>792126427</v>
      </c>
      <c r="AV39" s="1162">
        <v>527873573</v>
      </c>
      <c r="AW39" s="1279">
        <v>792126427</v>
      </c>
      <c r="AX39" s="1163">
        <v>0</v>
      </c>
      <c r="AY39" s="1279">
        <v>792126427</v>
      </c>
      <c r="AZ39" s="1163">
        <v>0</v>
      </c>
      <c r="BA39" s="1162">
        <v>792126427</v>
      </c>
      <c r="BB39" s="1163">
        <v>0</v>
      </c>
      <c r="BC39" s="1162">
        <v>285055043</v>
      </c>
      <c r="BE39" s="1164">
        <f t="shared" si="4"/>
        <v>0.60009577803030301</v>
      </c>
    </row>
    <row r="40" spans="1:57" s="1127" customFormat="1" ht="23.25" customHeight="1" x14ac:dyDescent="0.2">
      <c r="A40" s="1178" t="str">
        <f t="shared" si="5"/>
        <v>A101410</v>
      </c>
      <c r="B40" s="1648" t="s">
        <v>35</v>
      </c>
      <c r="C40" s="1649"/>
      <c r="D40" s="1648" t="s">
        <v>312</v>
      </c>
      <c r="E40" s="1649"/>
      <c r="F40" s="1648" t="s">
        <v>313</v>
      </c>
      <c r="G40" s="1649"/>
      <c r="H40" s="1648" t="s">
        <v>312</v>
      </c>
      <c r="I40" s="1649"/>
      <c r="J40" s="1648" t="s">
        <v>316</v>
      </c>
      <c r="K40" s="1649"/>
      <c r="L40" s="1649"/>
      <c r="M40" s="1648"/>
      <c r="N40" s="1649"/>
      <c r="O40" s="1649"/>
      <c r="P40" s="1648"/>
      <c r="Q40" s="1649"/>
      <c r="R40" s="1648"/>
      <c r="S40" s="1649"/>
      <c r="T40" s="1650" t="s">
        <v>220</v>
      </c>
      <c r="U40" s="1649"/>
      <c r="V40" s="1649"/>
      <c r="W40" s="1649"/>
      <c r="X40" s="1649"/>
      <c r="Y40" s="1649"/>
      <c r="Z40" s="1649"/>
      <c r="AA40" s="1649"/>
      <c r="AB40" s="1648" t="s">
        <v>306</v>
      </c>
      <c r="AC40" s="1649"/>
      <c r="AD40" s="1649"/>
      <c r="AE40" s="1649"/>
      <c r="AF40" s="1649"/>
      <c r="AG40" s="1648" t="s">
        <v>307</v>
      </c>
      <c r="AH40" s="1649"/>
      <c r="AI40" s="1649"/>
      <c r="AJ40" s="1025" t="s">
        <v>86</v>
      </c>
      <c r="AK40" s="1651" t="s">
        <v>308</v>
      </c>
      <c r="AL40" s="1652"/>
      <c r="AM40" s="1652"/>
      <c r="AN40" s="1652"/>
      <c r="AO40" s="1652"/>
      <c r="AP40" s="1652"/>
      <c r="AQ40" s="1158">
        <v>1781691450</v>
      </c>
      <c r="AR40" s="1278">
        <v>1781691450</v>
      </c>
      <c r="AS40" s="1159">
        <v>0</v>
      </c>
      <c r="AT40" s="1159">
        <v>0</v>
      </c>
      <c r="AU40" s="1316">
        <v>1566786399</v>
      </c>
      <c r="AV40" s="1158">
        <v>214905051</v>
      </c>
      <c r="AW40" s="1278">
        <v>1566786399</v>
      </c>
      <c r="AX40" s="1159">
        <v>0</v>
      </c>
      <c r="AY40" s="1278">
        <v>1566786399</v>
      </c>
      <c r="AZ40" s="1159">
        <v>0</v>
      </c>
      <c r="BA40" s="1158">
        <v>1566786399</v>
      </c>
      <c r="BB40" s="1159">
        <v>0</v>
      </c>
      <c r="BC40" s="1158">
        <v>193412</v>
      </c>
      <c r="BE40" s="1160">
        <f t="shared" si="4"/>
        <v>0.87938144340312119</v>
      </c>
    </row>
    <row r="41" spans="1:57" s="1127" customFormat="1" ht="23.25" customHeight="1" x14ac:dyDescent="0.2">
      <c r="A41" s="1178" t="str">
        <f t="shared" si="5"/>
        <v>A1014210</v>
      </c>
      <c r="B41" s="1659" t="s">
        <v>35</v>
      </c>
      <c r="C41" s="1649"/>
      <c r="D41" s="1659" t="s">
        <v>312</v>
      </c>
      <c r="E41" s="1649"/>
      <c r="F41" s="1659" t="s">
        <v>313</v>
      </c>
      <c r="G41" s="1649"/>
      <c r="H41" s="1659" t="s">
        <v>312</v>
      </c>
      <c r="I41" s="1649"/>
      <c r="J41" s="1659" t="s">
        <v>316</v>
      </c>
      <c r="K41" s="1649"/>
      <c r="L41" s="1649"/>
      <c r="M41" s="1659" t="s">
        <v>315</v>
      </c>
      <c r="N41" s="1649"/>
      <c r="O41" s="1649"/>
      <c r="P41" s="1659"/>
      <c r="Q41" s="1649"/>
      <c r="R41" s="1659"/>
      <c r="S41" s="1649"/>
      <c r="T41" s="1662" t="s">
        <v>39</v>
      </c>
      <c r="U41" s="1649"/>
      <c r="V41" s="1649"/>
      <c r="W41" s="1649"/>
      <c r="X41" s="1649"/>
      <c r="Y41" s="1649"/>
      <c r="Z41" s="1649"/>
      <c r="AA41" s="1649"/>
      <c r="AB41" s="1659" t="s">
        <v>306</v>
      </c>
      <c r="AC41" s="1649"/>
      <c r="AD41" s="1649"/>
      <c r="AE41" s="1649"/>
      <c r="AF41" s="1649"/>
      <c r="AG41" s="1659" t="s">
        <v>307</v>
      </c>
      <c r="AH41" s="1649"/>
      <c r="AI41" s="1649"/>
      <c r="AJ41" s="1161" t="s">
        <v>86</v>
      </c>
      <c r="AK41" s="1661" t="s">
        <v>308</v>
      </c>
      <c r="AL41" s="1652"/>
      <c r="AM41" s="1652"/>
      <c r="AN41" s="1652"/>
      <c r="AO41" s="1652"/>
      <c r="AP41" s="1652"/>
      <c r="AQ41" s="1162">
        <v>1781691450</v>
      </c>
      <c r="AR41" s="1279">
        <v>1781691450</v>
      </c>
      <c r="AS41" s="1163">
        <v>0</v>
      </c>
      <c r="AT41" s="1163">
        <v>0</v>
      </c>
      <c r="AU41" s="1311">
        <v>1566786399</v>
      </c>
      <c r="AV41" s="1162">
        <v>214905051</v>
      </c>
      <c r="AW41" s="1279">
        <v>1566786399</v>
      </c>
      <c r="AX41" s="1163">
        <v>0</v>
      </c>
      <c r="AY41" s="1279">
        <v>1566786399</v>
      </c>
      <c r="AZ41" s="1163">
        <v>0</v>
      </c>
      <c r="BA41" s="1162">
        <v>1566786399</v>
      </c>
      <c r="BB41" s="1163">
        <v>0</v>
      </c>
      <c r="BC41" s="1162">
        <v>193412</v>
      </c>
      <c r="BE41" s="1164">
        <f t="shared" si="4"/>
        <v>0.87938144340312119</v>
      </c>
    </row>
    <row r="42" spans="1:57" s="1127" customFormat="1" ht="23.25" customHeight="1" x14ac:dyDescent="0.2">
      <c r="A42" s="1178" t="str">
        <f t="shared" si="5"/>
        <v>A101510</v>
      </c>
      <c r="B42" s="1648" t="s">
        <v>35</v>
      </c>
      <c r="C42" s="1649"/>
      <c r="D42" s="1648" t="s">
        <v>312</v>
      </c>
      <c r="E42" s="1649"/>
      <c r="F42" s="1648" t="s">
        <v>313</v>
      </c>
      <c r="G42" s="1649"/>
      <c r="H42" s="1648" t="s">
        <v>312</v>
      </c>
      <c r="I42" s="1649"/>
      <c r="J42" s="1648" t="s">
        <v>317</v>
      </c>
      <c r="K42" s="1649"/>
      <c r="L42" s="1649"/>
      <c r="M42" s="1648"/>
      <c r="N42" s="1649"/>
      <c r="O42" s="1649"/>
      <c r="P42" s="1648"/>
      <c r="Q42" s="1649"/>
      <c r="R42" s="1648"/>
      <c r="S42" s="1649"/>
      <c r="T42" s="1650" t="s">
        <v>222</v>
      </c>
      <c r="U42" s="1649"/>
      <c r="V42" s="1649"/>
      <c r="W42" s="1649"/>
      <c r="X42" s="1649"/>
      <c r="Y42" s="1649"/>
      <c r="Z42" s="1649"/>
      <c r="AA42" s="1649"/>
      <c r="AB42" s="1648" t="s">
        <v>306</v>
      </c>
      <c r="AC42" s="1649"/>
      <c r="AD42" s="1649"/>
      <c r="AE42" s="1649"/>
      <c r="AF42" s="1649"/>
      <c r="AG42" s="1648" t="s">
        <v>307</v>
      </c>
      <c r="AH42" s="1649"/>
      <c r="AI42" s="1649"/>
      <c r="AJ42" s="1025" t="s">
        <v>86</v>
      </c>
      <c r="AK42" s="1651" t="s">
        <v>308</v>
      </c>
      <c r="AL42" s="1652"/>
      <c r="AM42" s="1652"/>
      <c r="AN42" s="1652"/>
      <c r="AO42" s="1652"/>
      <c r="AP42" s="1652"/>
      <c r="AQ42" s="1158">
        <v>27834000000</v>
      </c>
      <c r="AR42" s="1278">
        <v>27834000000</v>
      </c>
      <c r="AS42" s="1159">
        <v>0</v>
      </c>
      <c r="AT42" s="1159">
        <v>0</v>
      </c>
      <c r="AU42" s="1316">
        <v>15666907176</v>
      </c>
      <c r="AV42" s="1158">
        <v>12167092824</v>
      </c>
      <c r="AW42" s="1278">
        <v>15666907176</v>
      </c>
      <c r="AX42" s="1159">
        <v>0</v>
      </c>
      <c r="AY42" s="1278">
        <v>15666907176</v>
      </c>
      <c r="AZ42" s="1159">
        <v>0</v>
      </c>
      <c r="BA42" s="1158">
        <v>15666907176</v>
      </c>
      <c r="BB42" s="1159">
        <v>0</v>
      </c>
      <c r="BC42" s="1158">
        <v>2340834</v>
      </c>
      <c r="BE42" s="1160">
        <f t="shared" si="4"/>
        <v>0.56286941064884677</v>
      </c>
    </row>
    <row r="43" spans="1:57" s="1127" customFormat="1" ht="23.25" customHeight="1" x14ac:dyDescent="0.2">
      <c r="A43" s="1178" t="str">
        <f t="shared" si="5"/>
        <v>A1015110</v>
      </c>
      <c r="B43" s="1659" t="s">
        <v>35</v>
      </c>
      <c r="C43" s="1649"/>
      <c r="D43" s="1659" t="s">
        <v>312</v>
      </c>
      <c r="E43" s="1649"/>
      <c r="F43" s="1659" t="s">
        <v>313</v>
      </c>
      <c r="G43" s="1649"/>
      <c r="H43" s="1659" t="s">
        <v>312</v>
      </c>
      <c r="I43" s="1649"/>
      <c r="J43" s="1659" t="s">
        <v>317</v>
      </c>
      <c r="K43" s="1649"/>
      <c r="L43" s="1649"/>
      <c r="M43" s="1659" t="s">
        <v>312</v>
      </c>
      <c r="N43" s="1649"/>
      <c r="O43" s="1649"/>
      <c r="P43" s="1659"/>
      <c r="Q43" s="1649"/>
      <c r="R43" s="1659"/>
      <c r="S43" s="1649"/>
      <c r="T43" s="1662" t="s">
        <v>40</v>
      </c>
      <c r="U43" s="1649"/>
      <c r="V43" s="1649"/>
      <c r="W43" s="1649"/>
      <c r="X43" s="1649"/>
      <c r="Y43" s="1649"/>
      <c r="Z43" s="1649"/>
      <c r="AA43" s="1649"/>
      <c r="AB43" s="1659" t="s">
        <v>306</v>
      </c>
      <c r="AC43" s="1649"/>
      <c r="AD43" s="1649"/>
      <c r="AE43" s="1649"/>
      <c r="AF43" s="1649"/>
      <c r="AG43" s="1659" t="s">
        <v>307</v>
      </c>
      <c r="AH43" s="1649"/>
      <c r="AI43" s="1649"/>
      <c r="AJ43" s="1161" t="s">
        <v>86</v>
      </c>
      <c r="AK43" s="1661" t="s">
        <v>308</v>
      </c>
      <c r="AL43" s="1652"/>
      <c r="AM43" s="1652"/>
      <c r="AN43" s="1652"/>
      <c r="AO43" s="1652"/>
      <c r="AP43" s="1652"/>
      <c r="AQ43" s="1162">
        <v>3566410138</v>
      </c>
      <c r="AR43" s="1279">
        <v>3566410138</v>
      </c>
      <c r="AS43" s="1163">
        <v>0</v>
      </c>
      <c r="AT43" s="1163">
        <v>0</v>
      </c>
      <c r="AU43" s="1311">
        <v>3147774911</v>
      </c>
      <c r="AV43" s="1162">
        <v>418635227</v>
      </c>
      <c r="AW43" s="1279">
        <v>3147774911</v>
      </c>
      <c r="AX43" s="1163">
        <v>0</v>
      </c>
      <c r="AY43" s="1279">
        <v>3147774911</v>
      </c>
      <c r="AZ43" s="1163">
        <v>0</v>
      </c>
      <c r="BA43" s="1162">
        <v>3147774911</v>
      </c>
      <c r="BB43" s="1163">
        <v>0</v>
      </c>
      <c r="BC43" s="1162">
        <v>220484</v>
      </c>
      <c r="BE43" s="1164">
        <f t="shared" si="4"/>
        <v>0.88261719465760446</v>
      </c>
    </row>
    <row r="44" spans="1:57" s="1127" customFormat="1" ht="23.25" customHeight="1" x14ac:dyDescent="0.2">
      <c r="A44" s="1178" t="str">
        <f t="shared" si="5"/>
        <v>A1015210</v>
      </c>
      <c r="B44" s="1659" t="s">
        <v>35</v>
      </c>
      <c r="C44" s="1649"/>
      <c r="D44" s="1659" t="s">
        <v>312</v>
      </c>
      <c r="E44" s="1649"/>
      <c r="F44" s="1659" t="s">
        <v>313</v>
      </c>
      <c r="G44" s="1649"/>
      <c r="H44" s="1659" t="s">
        <v>312</v>
      </c>
      <c r="I44" s="1649"/>
      <c r="J44" s="1659" t="s">
        <v>317</v>
      </c>
      <c r="K44" s="1649"/>
      <c r="L44" s="1649"/>
      <c r="M44" s="1659" t="s">
        <v>315</v>
      </c>
      <c r="N44" s="1649"/>
      <c r="O44" s="1649"/>
      <c r="P44" s="1659"/>
      <c r="Q44" s="1649"/>
      <c r="R44" s="1659"/>
      <c r="S44" s="1649"/>
      <c r="T44" s="1662" t="s">
        <v>41</v>
      </c>
      <c r="U44" s="1649"/>
      <c r="V44" s="1649"/>
      <c r="W44" s="1649"/>
      <c r="X44" s="1649"/>
      <c r="Y44" s="1649"/>
      <c r="Z44" s="1649"/>
      <c r="AA44" s="1649"/>
      <c r="AB44" s="1659" t="s">
        <v>306</v>
      </c>
      <c r="AC44" s="1649"/>
      <c r="AD44" s="1649"/>
      <c r="AE44" s="1649"/>
      <c r="AF44" s="1649"/>
      <c r="AG44" s="1659" t="s">
        <v>307</v>
      </c>
      <c r="AH44" s="1649"/>
      <c r="AI44" s="1649"/>
      <c r="AJ44" s="1161" t="s">
        <v>86</v>
      </c>
      <c r="AK44" s="1661" t="s">
        <v>308</v>
      </c>
      <c r="AL44" s="1652"/>
      <c r="AM44" s="1652"/>
      <c r="AN44" s="1652"/>
      <c r="AO44" s="1652"/>
      <c r="AP44" s="1652"/>
      <c r="AQ44" s="1162">
        <v>3049264140</v>
      </c>
      <c r="AR44" s="1279">
        <v>3049264140</v>
      </c>
      <c r="AS44" s="1163">
        <v>0</v>
      </c>
      <c r="AT44" s="1163">
        <v>0</v>
      </c>
      <c r="AU44" s="1311">
        <v>2644417704</v>
      </c>
      <c r="AV44" s="1162">
        <v>404846436</v>
      </c>
      <c r="AW44" s="1279">
        <v>2644417704</v>
      </c>
      <c r="AX44" s="1163">
        <v>0</v>
      </c>
      <c r="AY44" s="1279">
        <v>2644417704</v>
      </c>
      <c r="AZ44" s="1163">
        <v>0</v>
      </c>
      <c r="BA44" s="1162">
        <v>2644417704</v>
      </c>
      <c r="BB44" s="1163">
        <v>0</v>
      </c>
      <c r="BC44" s="1163">
        <v>0</v>
      </c>
      <c r="BE44" s="1164">
        <f t="shared" si="4"/>
        <v>0.86723143112160828</v>
      </c>
    </row>
    <row r="45" spans="1:57" s="1127" customFormat="1" ht="23.25" customHeight="1" x14ac:dyDescent="0.2">
      <c r="A45" s="1178" t="str">
        <f t="shared" si="5"/>
        <v>A10151410</v>
      </c>
      <c r="B45" s="1659" t="s">
        <v>35</v>
      </c>
      <c r="C45" s="1649"/>
      <c r="D45" s="1659" t="s">
        <v>312</v>
      </c>
      <c r="E45" s="1649"/>
      <c r="F45" s="1659" t="s">
        <v>313</v>
      </c>
      <c r="G45" s="1649"/>
      <c r="H45" s="1659" t="s">
        <v>312</v>
      </c>
      <c r="I45" s="1649"/>
      <c r="J45" s="1659" t="s">
        <v>317</v>
      </c>
      <c r="K45" s="1649"/>
      <c r="L45" s="1649"/>
      <c r="M45" s="1659" t="s">
        <v>318</v>
      </c>
      <c r="N45" s="1649"/>
      <c r="O45" s="1649"/>
      <c r="P45" s="1659"/>
      <c r="Q45" s="1649"/>
      <c r="R45" s="1659"/>
      <c r="S45" s="1649"/>
      <c r="T45" s="1662" t="s">
        <v>42</v>
      </c>
      <c r="U45" s="1649"/>
      <c r="V45" s="1649"/>
      <c r="W45" s="1649"/>
      <c r="X45" s="1649"/>
      <c r="Y45" s="1649"/>
      <c r="Z45" s="1649"/>
      <c r="AA45" s="1649"/>
      <c r="AB45" s="1659" t="s">
        <v>306</v>
      </c>
      <c r="AC45" s="1649"/>
      <c r="AD45" s="1649"/>
      <c r="AE45" s="1649"/>
      <c r="AF45" s="1649"/>
      <c r="AG45" s="1659" t="s">
        <v>307</v>
      </c>
      <c r="AH45" s="1649"/>
      <c r="AI45" s="1649"/>
      <c r="AJ45" s="1161" t="s">
        <v>86</v>
      </c>
      <c r="AK45" s="1661" t="s">
        <v>308</v>
      </c>
      <c r="AL45" s="1652"/>
      <c r="AM45" s="1652"/>
      <c r="AN45" s="1652"/>
      <c r="AO45" s="1652"/>
      <c r="AP45" s="1652"/>
      <c r="AQ45" s="1162">
        <v>4286255939</v>
      </c>
      <c r="AR45" s="1279">
        <v>4286255939</v>
      </c>
      <c r="AS45" s="1163">
        <v>0</v>
      </c>
      <c r="AT45" s="1163">
        <v>0</v>
      </c>
      <c r="AU45" s="1311">
        <v>4154363750</v>
      </c>
      <c r="AV45" s="1162">
        <v>131892189</v>
      </c>
      <c r="AW45" s="1279">
        <v>4154363750</v>
      </c>
      <c r="AX45" s="1163">
        <v>0</v>
      </c>
      <c r="AY45" s="1279">
        <v>4154363750</v>
      </c>
      <c r="AZ45" s="1163">
        <v>0</v>
      </c>
      <c r="BA45" s="1162">
        <v>4154363750</v>
      </c>
      <c r="BB45" s="1163">
        <v>0</v>
      </c>
      <c r="BC45" s="1163">
        <v>0</v>
      </c>
      <c r="BE45" s="1164">
        <f t="shared" si="4"/>
        <v>0.96922904491075001</v>
      </c>
    </row>
    <row r="46" spans="1:57" s="1127" customFormat="1" ht="23.25" customHeight="1" x14ac:dyDescent="0.2">
      <c r="A46" s="1178" t="str">
        <f t="shared" si="5"/>
        <v>A10151510</v>
      </c>
      <c r="B46" s="1659" t="s">
        <v>35</v>
      </c>
      <c r="C46" s="1649"/>
      <c r="D46" s="1659" t="s">
        <v>312</v>
      </c>
      <c r="E46" s="1649"/>
      <c r="F46" s="1659" t="s">
        <v>313</v>
      </c>
      <c r="G46" s="1649"/>
      <c r="H46" s="1659" t="s">
        <v>312</v>
      </c>
      <c r="I46" s="1649"/>
      <c r="J46" s="1659" t="s">
        <v>317</v>
      </c>
      <c r="K46" s="1649"/>
      <c r="L46" s="1649"/>
      <c r="M46" s="1659" t="s">
        <v>319</v>
      </c>
      <c r="N46" s="1649"/>
      <c r="O46" s="1649"/>
      <c r="P46" s="1659"/>
      <c r="Q46" s="1649"/>
      <c r="R46" s="1659"/>
      <c r="S46" s="1649"/>
      <c r="T46" s="1662" t="s">
        <v>43</v>
      </c>
      <c r="U46" s="1649"/>
      <c r="V46" s="1649"/>
      <c r="W46" s="1649"/>
      <c r="X46" s="1649"/>
      <c r="Y46" s="1649"/>
      <c r="Z46" s="1649"/>
      <c r="AA46" s="1649"/>
      <c r="AB46" s="1659" t="s">
        <v>306</v>
      </c>
      <c r="AC46" s="1649"/>
      <c r="AD46" s="1649"/>
      <c r="AE46" s="1649"/>
      <c r="AF46" s="1649"/>
      <c r="AG46" s="1659" t="s">
        <v>307</v>
      </c>
      <c r="AH46" s="1649"/>
      <c r="AI46" s="1649"/>
      <c r="AJ46" s="1161" t="s">
        <v>86</v>
      </c>
      <c r="AK46" s="1661" t="s">
        <v>308</v>
      </c>
      <c r="AL46" s="1652"/>
      <c r="AM46" s="1652"/>
      <c r="AN46" s="1652"/>
      <c r="AO46" s="1652"/>
      <c r="AP46" s="1652"/>
      <c r="AQ46" s="1162">
        <v>4573037173</v>
      </c>
      <c r="AR46" s="1279">
        <v>4573037173</v>
      </c>
      <c r="AS46" s="1163">
        <v>0</v>
      </c>
      <c r="AT46" s="1163">
        <v>0</v>
      </c>
      <c r="AU46" s="1311">
        <v>3484589408</v>
      </c>
      <c r="AV46" s="1162">
        <v>1088447765</v>
      </c>
      <c r="AW46" s="1279">
        <v>3484589408</v>
      </c>
      <c r="AX46" s="1163">
        <v>0</v>
      </c>
      <c r="AY46" s="1279">
        <v>3484589408</v>
      </c>
      <c r="AZ46" s="1163">
        <v>0</v>
      </c>
      <c r="BA46" s="1162">
        <v>3484589408</v>
      </c>
      <c r="BB46" s="1163">
        <v>0</v>
      </c>
      <c r="BC46" s="1162">
        <v>2002349</v>
      </c>
      <c r="BE46" s="1164">
        <f t="shared" si="4"/>
        <v>0.76198580422079587</v>
      </c>
    </row>
    <row r="47" spans="1:57" s="1127" customFormat="1" ht="23.25" customHeight="1" x14ac:dyDescent="0.2">
      <c r="A47" s="1178" t="str">
        <f t="shared" si="5"/>
        <v>A10151610</v>
      </c>
      <c r="B47" s="1659" t="s">
        <v>35</v>
      </c>
      <c r="C47" s="1649"/>
      <c r="D47" s="1659" t="s">
        <v>312</v>
      </c>
      <c r="E47" s="1649"/>
      <c r="F47" s="1659" t="s">
        <v>313</v>
      </c>
      <c r="G47" s="1649"/>
      <c r="H47" s="1659" t="s">
        <v>312</v>
      </c>
      <c r="I47" s="1649"/>
      <c r="J47" s="1659" t="s">
        <v>317</v>
      </c>
      <c r="K47" s="1649"/>
      <c r="L47" s="1649"/>
      <c r="M47" s="1659" t="s">
        <v>44</v>
      </c>
      <c r="N47" s="1649"/>
      <c r="O47" s="1649"/>
      <c r="P47" s="1659"/>
      <c r="Q47" s="1649"/>
      <c r="R47" s="1659"/>
      <c r="S47" s="1649"/>
      <c r="T47" s="1662" t="s">
        <v>45</v>
      </c>
      <c r="U47" s="1649"/>
      <c r="V47" s="1649"/>
      <c r="W47" s="1649"/>
      <c r="X47" s="1649"/>
      <c r="Y47" s="1649"/>
      <c r="Z47" s="1649"/>
      <c r="AA47" s="1649"/>
      <c r="AB47" s="1659" t="s">
        <v>306</v>
      </c>
      <c r="AC47" s="1649"/>
      <c r="AD47" s="1649"/>
      <c r="AE47" s="1649"/>
      <c r="AF47" s="1649"/>
      <c r="AG47" s="1659" t="s">
        <v>307</v>
      </c>
      <c r="AH47" s="1649"/>
      <c r="AI47" s="1649"/>
      <c r="AJ47" s="1161" t="s">
        <v>86</v>
      </c>
      <c r="AK47" s="1661" t="s">
        <v>308</v>
      </c>
      <c r="AL47" s="1652"/>
      <c r="AM47" s="1652"/>
      <c r="AN47" s="1652"/>
      <c r="AO47" s="1652"/>
      <c r="AP47" s="1652"/>
      <c r="AQ47" s="1162">
        <v>10101987628</v>
      </c>
      <c r="AR47" s="1279">
        <v>10101987628</v>
      </c>
      <c r="AS47" s="1163">
        <v>0</v>
      </c>
      <c r="AT47" s="1163">
        <v>0</v>
      </c>
      <c r="AU47" s="1311">
        <v>215166912</v>
      </c>
      <c r="AV47" s="1162">
        <v>9886820716</v>
      </c>
      <c r="AW47" s="1279">
        <v>215166912</v>
      </c>
      <c r="AX47" s="1163">
        <v>0</v>
      </c>
      <c r="AY47" s="1279">
        <v>215166912</v>
      </c>
      <c r="AZ47" s="1163">
        <v>0</v>
      </c>
      <c r="BA47" s="1162">
        <v>215166912</v>
      </c>
      <c r="BB47" s="1163">
        <v>0</v>
      </c>
      <c r="BC47" s="1163">
        <v>0</v>
      </c>
      <c r="BE47" s="1164">
        <f t="shared" si="4"/>
        <v>2.1299463028801879E-2</v>
      </c>
    </row>
    <row r="48" spans="1:57" s="1127" customFormat="1" ht="23.25" customHeight="1" x14ac:dyDescent="0.2">
      <c r="A48" s="1178" t="str">
        <f t="shared" si="5"/>
        <v>A10152210</v>
      </c>
      <c r="B48" s="1659" t="s">
        <v>35</v>
      </c>
      <c r="C48" s="1649"/>
      <c r="D48" s="1659" t="s">
        <v>312</v>
      </c>
      <c r="E48" s="1649"/>
      <c r="F48" s="1659" t="s">
        <v>313</v>
      </c>
      <c r="G48" s="1649"/>
      <c r="H48" s="1659" t="s">
        <v>312</v>
      </c>
      <c r="I48" s="1649"/>
      <c r="J48" s="1659" t="s">
        <v>317</v>
      </c>
      <c r="K48" s="1649"/>
      <c r="L48" s="1649"/>
      <c r="M48" s="1659" t="s">
        <v>320</v>
      </c>
      <c r="N48" s="1649"/>
      <c r="O48" s="1649"/>
      <c r="P48" s="1659"/>
      <c r="Q48" s="1649"/>
      <c r="R48" s="1659"/>
      <c r="S48" s="1649"/>
      <c r="T48" s="1662" t="s">
        <v>46</v>
      </c>
      <c r="U48" s="1649"/>
      <c r="V48" s="1649"/>
      <c r="W48" s="1649"/>
      <c r="X48" s="1649"/>
      <c r="Y48" s="1649"/>
      <c r="Z48" s="1649"/>
      <c r="AA48" s="1649"/>
      <c r="AB48" s="1659" t="s">
        <v>306</v>
      </c>
      <c r="AC48" s="1649"/>
      <c r="AD48" s="1649"/>
      <c r="AE48" s="1649"/>
      <c r="AF48" s="1649"/>
      <c r="AG48" s="1659" t="s">
        <v>307</v>
      </c>
      <c r="AH48" s="1649"/>
      <c r="AI48" s="1649"/>
      <c r="AJ48" s="1161" t="s">
        <v>86</v>
      </c>
      <c r="AK48" s="1661" t="s">
        <v>308</v>
      </c>
      <c r="AL48" s="1652"/>
      <c r="AM48" s="1652"/>
      <c r="AN48" s="1652"/>
      <c r="AO48" s="1652"/>
      <c r="AP48" s="1652"/>
      <c r="AQ48" s="1162">
        <v>2257044982</v>
      </c>
      <c r="AR48" s="1279">
        <v>2257044982</v>
      </c>
      <c r="AS48" s="1163">
        <v>0</v>
      </c>
      <c r="AT48" s="1163">
        <v>0</v>
      </c>
      <c r="AU48" s="1311">
        <v>2020594491</v>
      </c>
      <c r="AV48" s="1162">
        <v>236450491</v>
      </c>
      <c r="AW48" s="1279">
        <v>2020594491</v>
      </c>
      <c r="AX48" s="1163">
        <v>0</v>
      </c>
      <c r="AY48" s="1279">
        <v>2020594491</v>
      </c>
      <c r="AZ48" s="1163">
        <v>0</v>
      </c>
      <c r="BA48" s="1162">
        <v>2020594491</v>
      </c>
      <c r="BB48" s="1163">
        <v>0</v>
      </c>
      <c r="BC48" s="1162">
        <v>118001</v>
      </c>
      <c r="BE48" s="1164">
        <f t="shared" si="4"/>
        <v>0.89523891066163963</v>
      </c>
    </row>
    <row r="49" spans="1:57" s="1127" customFormat="1" ht="23.25" customHeight="1" x14ac:dyDescent="0.2">
      <c r="A49" s="1178" t="str">
        <f t="shared" si="5"/>
        <v>A101810</v>
      </c>
      <c r="B49" s="1659" t="s">
        <v>35</v>
      </c>
      <c r="C49" s="1649"/>
      <c r="D49" s="1659" t="s">
        <v>312</v>
      </c>
      <c r="E49" s="1649"/>
      <c r="F49" s="1659" t="s">
        <v>313</v>
      </c>
      <c r="G49" s="1649"/>
      <c r="H49" s="1659" t="s">
        <v>312</v>
      </c>
      <c r="I49" s="1649"/>
      <c r="J49" s="1659" t="s">
        <v>327</v>
      </c>
      <c r="K49" s="1649"/>
      <c r="L49" s="1649"/>
      <c r="M49" s="1659"/>
      <c r="N49" s="1649"/>
      <c r="O49" s="1649"/>
      <c r="P49" s="1659"/>
      <c r="Q49" s="1649"/>
      <c r="R49" s="1659"/>
      <c r="S49" s="1649"/>
      <c r="T49" s="1662" t="s">
        <v>809</v>
      </c>
      <c r="U49" s="1649"/>
      <c r="V49" s="1649"/>
      <c r="W49" s="1649"/>
      <c r="X49" s="1649"/>
      <c r="Y49" s="1649"/>
      <c r="Z49" s="1649"/>
      <c r="AA49" s="1649"/>
      <c r="AB49" s="1659" t="s">
        <v>306</v>
      </c>
      <c r="AC49" s="1649"/>
      <c r="AD49" s="1649"/>
      <c r="AE49" s="1649"/>
      <c r="AF49" s="1649"/>
      <c r="AG49" s="1659" t="s">
        <v>307</v>
      </c>
      <c r="AH49" s="1649"/>
      <c r="AI49" s="1649"/>
      <c r="AJ49" s="1161" t="s">
        <v>86</v>
      </c>
      <c r="AK49" s="1661" t="s">
        <v>308</v>
      </c>
      <c r="AL49" s="1652"/>
      <c r="AM49" s="1652"/>
      <c r="AN49" s="1652"/>
      <c r="AO49" s="1652"/>
      <c r="AP49" s="1652"/>
      <c r="AQ49" s="1163">
        <v>0</v>
      </c>
      <c r="AR49" s="1280">
        <v>0</v>
      </c>
      <c r="AS49" s="1163">
        <v>0</v>
      </c>
      <c r="AT49" s="1163">
        <v>0</v>
      </c>
      <c r="AU49" s="1317">
        <v>0</v>
      </c>
      <c r="AV49" s="1163">
        <v>0</v>
      </c>
      <c r="AW49" s="1280">
        <v>0</v>
      </c>
      <c r="AX49" s="1163">
        <v>0</v>
      </c>
      <c r="AY49" s="1280">
        <v>0</v>
      </c>
      <c r="AZ49" s="1163">
        <v>0</v>
      </c>
      <c r="BA49" s="1163">
        <v>0</v>
      </c>
      <c r="BB49" s="1163">
        <v>0</v>
      </c>
      <c r="BC49" s="1163">
        <v>0</v>
      </c>
      <c r="BE49" s="1164" t="e">
        <f t="shared" si="4"/>
        <v>#DIV/0!</v>
      </c>
    </row>
    <row r="50" spans="1:57" s="1127" customFormat="1" ht="23.25" customHeight="1" x14ac:dyDescent="0.2">
      <c r="A50" s="1178" t="str">
        <f t="shared" si="5"/>
        <v>A101910</v>
      </c>
      <c r="B50" s="1648" t="s">
        <v>35</v>
      </c>
      <c r="C50" s="1649"/>
      <c r="D50" s="1648" t="s">
        <v>312</v>
      </c>
      <c r="E50" s="1649"/>
      <c r="F50" s="1648" t="s">
        <v>313</v>
      </c>
      <c r="G50" s="1649"/>
      <c r="H50" s="1648" t="s">
        <v>312</v>
      </c>
      <c r="I50" s="1649"/>
      <c r="J50" s="1648" t="s">
        <v>321</v>
      </c>
      <c r="K50" s="1649"/>
      <c r="L50" s="1649"/>
      <c r="M50" s="1648"/>
      <c r="N50" s="1649"/>
      <c r="O50" s="1649"/>
      <c r="P50" s="1648"/>
      <c r="Q50" s="1649"/>
      <c r="R50" s="1648"/>
      <c r="S50" s="1649"/>
      <c r="T50" s="1650" t="s">
        <v>223</v>
      </c>
      <c r="U50" s="1649"/>
      <c r="V50" s="1649"/>
      <c r="W50" s="1649"/>
      <c r="X50" s="1649"/>
      <c r="Y50" s="1649"/>
      <c r="Z50" s="1649"/>
      <c r="AA50" s="1649"/>
      <c r="AB50" s="1648" t="s">
        <v>306</v>
      </c>
      <c r="AC50" s="1649"/>
      <c r="AD50" s="1649"/>
      <c r="AE50" s="1649"/>
      <c r="AF50" s="1649"/>
      <c r="AG50" s="1648" t="s">
        <v>307</v>
      </c>
      <c r="AH50" s="1649"/>
      <c r="AI50" s="1649"/>
      <c r="AJ50" s="1025" t="s">
        <v>86</v>
      </c>
      <c r="AK50" s="1651" t="s">
        <v>308</v>
      </c>
      <c r="AL50" s="1652"/>
      <c r="AM50" s="1652"/>
      <c r="AN50" s="1652"/>
      <c r="AO50" s="1652"/>
      <c r="AP50" s="1652"/>
      <c r="AQ50" s="1158">
        <v>782000000</v>
      </c>
      <c r="AR50" s="1278">
        <v>782000000</v>
      </c>
      <c r="AS50" s="1159">
        <v>0</v>
      </c>
      <c r="AT50" s="1159">
        <v>0</v>
      </c>
      <c r="AU50" s="1316">
        <v>600894061</v>
      </c>
      <c r="AV50" s="1158">
        <v>181105939</v>
      </c>
      <c r="AW50" s="1278">
        <v>600894061</v>
      </c>
      <c r="AX50" s="1159">
        <v>0</v>
      </c>
      <c r="AY50" s="1278">
        <v>600894061</v>
      </c>
      <c r="AZ50" s="1159">
        <v>0</v>
      </c>
      <c r="BA50" s="1158">
        <v>600894061</v>
      </c>
      <c r="BB50" s="1159">
        <v>0</v>
      </c>
      <c r="BC50" s="1159">
        <v>0</v>
      </c>
      <c r="BE50" s="1160">
        <f t="shared" si="4"/>
        <v>0.76840672762148332</v>
      </c>
    </row>
    <row r="51" spans="1:57" s="1127" customFormat="1" ht="23.25" customHeight="1" x14ac:dyDescent="0.2">
      <c r="A51" s="1178" t="str">
        <f t="shared" si="5"/>
        <v>A1019110</v>
      </c>
      <c r="B51" s="1659" t="s">
        <v>35</v>
      </c>
      <c r="C51" s="1649"/>
      <c r="D51" s="1659" t="s">
        <v>312</v>
      </c>
      <c r="E51" s="1649"/>
      <c r="F51" s="1659" t="s">
        <v>313</v>
      </c>
      <c r="G51" s="1649"/>
      <c r="H51" s="1659" t="s">
        <v>312</v>
      </c>
      <c r="I51" s="1649"/>
      <c r="J51" s="1659" t="s">
        <v>321</v>
      </c>
      <c r="K51" s="1649"/>
      <c r="L51" s="1649"/>
      <c r="M51" s="1659" t="s">
        <v>312</v>
      </c>
      <c r="N51" s="1649"/>
      <c r="O51" s="1649"/>
      <c r="P51" s="1659"/>
      <c r="Q51" s="1649"/>
      <c r="R51" s="1659"/>
      <c r="S51" s="1649"/>
      <c r="T51" s="1662" t="s">
        <v>47</v>
      </c>
      <c r="U51" s="1649"/>
      <c r="V51" s="1649"/>
      <c r="W51" s="1649"/>
      <c r="X51" s="1649"/>
      <c r="Y51" s="1649"/>
      <c r="Z51" s="1649"/>
      <c r="AA51" s="1649"/>
      <c r="AB51" s="1659" t="s">
        <v>306</v>
      </c>
      <c r="AC51" s="1649"/>
      <c r="AD51" s="1649"/>
      <c r="AE51" s="1649"/>
      <c r="AF51" s="1649"/>
      <c r="AG51" s="1659" t="s">
        <v>307</v>
      </c>
      <c r="AH51" s="1649"/>
      <c r="AI51" s="1649"/>
      <c r="AJ51" s="1161" t="s">
        <v>86</v>
      </c>
      <c r="AK51" s="1661" t="s">
        <v>308</v>
      </c>
      <c r="AL51" s="1652"/>
      <c r="AM51" s="1652"/>
      <c r="AN51" s="1652"/>
      <c r="AO51" s="1652"/>
      <c r="AP51" s="1652"/>
      <c r="AQ51" s="1162">
        <v>370000000</v>
      </c>
      <c r="AR51" s="1279">
        <v>370000000</v>
      </c>
      <c r="AS51" s="1163">
        <v>0</v>
      </c>
      <c r="AT51" s="1163">
        <v>0</v>
      </c>
      <c r="AU51" s="1311">
        <v>275637541</v>
      </c>
      <c r="AV51" s="1162">
        <v>94362459</v>
      </c>
      <c r="AW51" s="1279">
        <v>275637541</v>
      </c>
      <c r="AX51" s="1163">
        <v>0</v>
      </c>
      <c r="AY51" s="1279">
        <v>275637541</v>
      </c>
      <c r="AZ51" s="1163">
        <v>0</v>
      </c>
      <c r="BA51" s="1162">
        <v>275637541</v>
      </c>
      <c r="BB51" s="1163">
        <v>0</v>
      </c>
      <c r="BC51" s="1163">
        <v>0</v>
      </c>
      <c r="BE51" s="1164">
        <f t="shared" si="4"/>
        <v>0.74496632702702703</v>
      </c>
    </row>
    <row r="52" spans="1:57" s="1127" customFormat="1" ht="23.25" customHeight="1" x14ac:dyDescent="0.2">
      <c r="A52" s="1178" t="str">
        <f t="shared" si="5"/>
        <v>A1019310</v>
      </c>
      <c r="B52" s="1659" t="s">
        <v>35</v>
      </c>
      <c r="C52" s="1649"/>
      <c r="D52" s="1659" t="s">
        <v>312</v>
      </c>
      <c r="E52" s="1649"/>
      <c r="F52" s="1659" t="s">
        <v>313</v>
      </c>
      <c r="G52" s="1649"/>
      <c r="H52" s="1659" t="s">
        <v>312</v>
      </c>
      <c r="I52" s="1649"/>
      <c r="J52" s="1659" t="s">
        <v>321</v>
      </c>
      <c r="K52" s="1649"/>
      <c r="L52" s="1649"/>
      <c r="M52" s="1659" t="s">
        <v>322</v>
      </c>
      <c r="N52" s="1649"/>
      <c r="O52" s="1649"/>
      <c r="P52" s="1659"/>
      <c r="Q52" s="1649"/>
      <c r="R52" s="1659"/>
      <c r="S52" s="1649"/>
      <c r="T52" s="1662" t="s">
        <v>48</v>
      </c>
      <c r="U52" s="1649"/>
      <c r="V52" s="1649"/>
      <c r="W52" s="1649"/>
      <c r="X52" s="1649"/>
      <c r="Y52" s="1649"/>
      <c r="Z52" s="1649"/>
      <c r="AA52" s="1649"/>
      <c r="AB52" s="1659" t="s">
        <v>306</v>
      </c>
      <c r="AC52" s="1649"/>
      <c r="AD52" s="1649"/>
      <c r="AE52" s="1649"/>
      <c r="AF52" s="1649"/>
      <c r="AG52" s="1659" t="s">
        <v>307</v>
      </c>
      <c r="AH52" s="1649"/>
      <c r="AI52" s="1649"/>
      <c r="AJ52" s="1161" t="s">
        <v>86</v>
      </c>
      <c r="AK52" s="1661" t="s">
        <v>308</v>
      </c>
      <c r="AL52" s="1652"/>
      <c r="AM52" s="1652"/>
      <c r="AN52" s="1652"/>
      <c r="AO52" s="1652"/>
      <c r="AP52" s="1652"/>
      <c r="AQ52" s="1162">
        <v>412000000</v>
      </c>
      <c r="AR52" s="1279">
        <v>412000000</v>
      </c>
      <c r="AS52" s="1163">
        <v>0</v>
      </c>
      <c r="AT52" s="1163">
        <v>0</v>
      </c>
      <c r="AU52" s="1311">
        <v>325256520</v>
      </c>
      <c r="AV52" s="1162">
        <v>86743480</v>
      </c>
      <c r="AW52" s="1279">
        <v>325256520</v>
      </c>
      <c r="AX52" s="1163">
        <v>0</v>
      </c>
      <c r="AY52" s="1279">
        <v>325256520</v>
      </c>
      <c r="AZ52" s="1163">
        <v>0</v>
      </c>
      <c r="BA52" s="1162">
        <v>325256520</v>
      </c>
      <c r="BB52" s="1163">
        <v>0</v>
      </c>
      <c r="BC52" s="1163">
        <v>0</v>
      </c>
      <c r="BE52" s="1164">
        <f t="shared" si="4"/>
        <v>0.78945757281553397</v>
      </c>
    </row>
    <row r="53" spans="1:57" s="1127" customFormat="1" ht="23.25" customHeight="1" x14ac:dyDescent="0.2">
      <c r="A53" s="1178" t="str">
        <f t="shared" si="5"/>
        <v>A1011010</v>
      </c>
      <c r="B53" s="1659" t="s">
        <v>35</v>
      </c>
      <c r="C53" s="1649"/>
      <c r="D53" s="1659" t="s">
        <v>312</v>
      </c>
      <c r="E53" s="1649"/>
      <c r="F53" s="1659" t="s">
        <v>313</v>
      </c>
      <c r="G53" s="1649"/>
      <c r="H53" s="1659" t="s">
        <v>312</v>
      </c>
      <c r="I53" s="1649"/>
      <c r="J53" s="1659" t="s">
        <v>86</v>
      </c>
      <c r="K53" s="1649"/>
      <c r="L53" s="1649"/>
      <c r="M53" s="1659"/>
      <c r="N53" s="1649"/>
      <c r="O53" s="1649"/>
      <c r="P53" s="1659"/>
      <c r="Q53" s="1649"/>
      <c r="R53" s="1659"/>
      <c r="S53" s="1649"/>
      <c r="T53" s="1662" t="s">
        <v>699</v>
      </c>
      <c r="U53" s="1649"/>
      <c r="V53" s="1649"/>
      <c r="W53" s="1649"/>
      <c r="X53" s="1649"/>
      <c r="Y53" s="1649"/>
      <c r="Z53" s="1649"/>
      <c r="AA53" s="1649"/>
      <c r="AB53" s="1659" t="s">
        <v>306</v>
      </c>
      <c r="AC53" s="1649"/>
      <c r="AD53" s="1649"/>
      <c r="AE53" s="1649"/>
      <c r="AF53" s="1649"/>
      <c r="AG53" s="1659" t="s">
        <v>307</v>
      </c>
      <c r="AH53" s="1649"/>
      <c r="AI53" s="1649"/>
      <c r="AJ53" s="1161" t="s">
        <v>86</v>
      </c>
      <c r="AK53" s="1661" t="s">
        <v>308</v>
      </c>
      <c r="AL53" s="1652"/>
      <c r="AM53" s="1652"/>
      <c r="AN53" s="1652"/>
      <c r="AO53" s="1652"/>
      <c r="AP53" s="1652"/>
      <c r="AQ53" s="1163">
        <v>0</v>
      </c>
      <c r="AR53" s="1280">
        <v>0</v>
      </c>
      <c r="AS53" s="1163">
        <v>0</v>
      </c>
      <c r="AT53" s="1163">
        <v>0</v>
      </c>
      <c r="AU53" s="1317">
        <v>0</v>
      </c>
      <c r="AV53" s="1163">
        <v>0</v>
      </c>
      <c r="AW53" s="1280">
        <v>0</v>
      </c>
      <c r="AX53" s="1163">
        <v>0</v>
      </c>
      <c r="AY53" s="1280">
        <v>0</v>
      </c>
      <c r="AZ53" s="1163">
        <v>0</v>
      </c>
      <c r="BA53" s="1163">
        <v>0</v>
      </c>
      <c r="BB53" s="1163">
        <v>0</v>
      </c>
      <c r="BC53" s="1163">
        <v>0</v>
      </c>
      <c r="BE53" s="1164" t="e">
        <f t="shared" si="4"/>
        <v>#DIV/0!</v>
      </c>
    </row>
    <row r="54" spans="1:57" s="1127" customFormat="1" ht="23.25" customHeight="1" x14ac:dyDescent="0.2">
      <c r="A54" s="1178" t="str">
        <f t="shared" si="5"/>
        <v>A10210</v>
      </c>
      <c r="B54" s="1648" t="s">
        <v>35</v>
      </c>
      <c r="C54" s="1649"/>
      <c r="D54" s="1648" t="s">
        <v>312</v>
      </c>
      <c r="E54" s="1649"/>
      <c r="F54" s="1648" t="s">
        <v>313</v>
      </c>
      <c r="G54" s="1649"/>
      <c r="H54" s="1648" t="s">
        <v>315</v>
      </c>
      <c r="I54" s="1649"/>
      <c r="J54" s="1648"/>
      <c r="K54" s="1649"/>
      <c r="L54" s="1649"/>
      <c r="M54" s="1648"/>
      <c r="N54" s="1649"/>
      <c r="O54" s="1649"/>
      <c r="P54" s="1648"/>
      <c r="Q54" s="1649"/>
      <c r="R54" s="1648"/>
      <c r="S54" s="1649"/>
      <c r="T54" s="1650" t="s">
        <v>226</v>
      </c>
      <c r="U54" s="1649"/>
      <c r="V54" s="1649"/>
      <c r="W54" s="1649"/>
      <c r="X54" s="1649"/>
      <c r="Y54" s="1649"/>
      <c r="Z54" s="1649"/>
      <c r="AA54" s="1649"/>
      <c r="AB54" s="1648" t="s">
        <v>306</v>
      </c>
      <c r="AC54" s="1649"/>
      <c r="AD54" s="1649"/>
      <c r="AE54" s="1649"/>
      <c r="AF54" s="1649"/>
      <c r="AG54" s="1648" t="s">
        <v>307</v>
      </c>
      <c r="AH54" s="1649"/>
      <c r="AI54" s="1649"/>
      <c r="AJ54" s="1025" t="s">
        <v>86</v>
      </c>
      <c r="AK54" s="1651" t="s">
        <v>308</v>
      </c>
      <c r="AL54" s="1652"/>
      <c r="AM54" s="1652"/>
      <c r="AN54" s="1652"/>
      <c r="AO54" s="1652"/>
      <c r="AP54" s="1652"/>
      <c r="AQ54" s="1158">
        <v>2620100000</v>
      </c>
      <c r="AR54" s="1278">
        <v>2611741453</v>
      </c>
      <c r="AS54" s="1158">
        <v>8358547</v>
      </c>
      <c r="AT54" s="1159">
        <v>0</v>
      </c>
      <c r="AU54" s="1316">
        <v>2415219766</v>
      </c>
      <c r="AV54" s="1158">
        <v>196521687</v>
      </c>
      <c r="AW54" s="1278">
        <v>1955934723</v>
      </c>
      <c r="AX54" s="1158">
        <v>459285043</v>
      </c>
      <c r="AY54" s="1278">
        <v>1855496924</v>
      </c>
      <c r="AZ54" s="1158">
        <v>100437799</v>
      </c>
      <c r="BA54" s="1158">
        <v>1855496924</v>
      </c>
      <c r="BB54" s="1159">
        <v>0</v>
      </c>
      <c r="BC54" s="1159">
        <v>0</v>
      </c>
      <c r="BE54" s="1160">
        <f t="shared" si="4"/>
        <v>0.92180442196862711</v>
      </c>
    </row>
    <row r="55" spans="1:57" s="1127" customFormat="1" ht="23.25" customHeight="1" x14ac:dyDescent="0.2">
      <c r="A55" s="1178" t="str">
        <f t="shared" si="5"/>
        <v>A1021210</v>
      </c>
      <c r="B55" s="1659" t="s">
        <v>35</v>
      </c>
      <c r="C55" s="1649"/>
      <c r="D55" s="1659" t="s">
        <v>312</v>
      </c>
      <c r="E55" s="1649"/>
      <c r="F55" s="1659" t="s">
        <v>313</v>
      </c>
      <c r="G55" s="1649"/>
      <c r="H55" s="1659" t="s">
        <v>315</v>
      </c>
      <c r="I55" s="1649"/>
      <c r="J55" s="1659" t="s">
        <v>323</v>
      </c>
      <c r="K55" s="1649"/>
      <c r="L55" s="1649"/>
      <c r="M55" s="1659"/>
      <c r="N55" s="1649"/>
      <c r="O55" s="1649"/>
      <c r="P55" s="1659"/>
      <c r="Q55" s="1649"/>
      <c r="R55" s="1659"/>
      <c r="S55" s="1649"/>
      <c r="T55" s="1662" t="s">
        <v>49</v>
      </c>
      <c r="U55" s="1649"/>
      <c r="V55" s="1649"/>
      <c r="W55" s="1649"/>
      <c r="X55" s="1649"/>
      <c r="Y55" s="1649"/>
      <c r="Z55" s="1649"/>
      <c r="AA55" s="1649"/>
      <c r="AB55" s="1659" t="s">
        <v>306</v>
      </c>
      <c r="AC55" s="1649"/>
      <c r="AD55" s="1649"/>
      <c r="AE55" s="1649"/>
      <c r="AF55" s="1649"/>
      <c r="AG55" s="1659" t="s">
        <v>307</v>
      </c>
      <c r="AH55" s="1649"/>
      <c r="AI55" s="1649"/>
      <c r="AJ55" s="1161" t="s">
        <v>86</v>
      </c>
      <c r="AK55" s="1661" t="s">
        <v>308</v>
      </c>
      <c r="AL55" s="1652"/>
      <c r="AM55" s="1652"/>
      <c r="AN55" s="1652"/>
      <c r="AO55" s="1652"/>
      <c r="AP55" s="1652"/>
      <c r="AQ55" s="1162">
        <v>2620100000</v>
      </c>
      <c r="AR55" s="1279">
        <v>2611741453</v>
      </c>
      <c r="AS55" s="1162">
        <v>8358547</v>
      </c>
      <c r="AT55" s="1163">
        <v>0</v>
      </c>
      <c r="AU55" s="1311">
        <v>2415219766</v>
      </c>
      <c r="AV55" s="1162">
        <v>196521687</v>
      </c>
      <c r="AW55" s="1279">
        <v>1955934723</v>
      </c>
      <c r="AX55" s="1162">
        <v>459285043</v>
      </c>
      <c r="AY55" s="1279">
        <v>1855496924</v>
      </c>
      <c r="AZ55" s="1162">
        <v>100437799</v>
      </c>
      <c r="BA55" s="1162">
        <v>1855496924</v>
      </c>
      <c r="BB55" s="1163">
        <v>0</v>
      </c>
      <c r="BC55" s="1163">
        <v>0</v>
      </c>
      <c r="BE55" s="1164">
        <f t="shared" si="4"/>
        <v>0.92180442196862711</v>
      </c>
    </row>
    <row r="56" spans="1:57" s="1127" customFormat="1" ht="23.25" customHeight="1" x14ac:dyDescent="0.2">
      <c r="A56" s="1178" t="str">
        <f t="shared" si="5"/>
        <v>A10510</v>
      </c>
      <c r="B56" s="1648" t="s">
        <v>35</v>
      </c>
      <c r="C56" s="1649"/>
      <c r="D56" s="1648" t="s">
        <v>312</v>
      </c>
      <c r="E56" s="1649"/>
      <c r="F56" s="1648" t="s">
        <v>313</v>
      </c>
      <c r="G56" s="1649"/>
      <c r="H56" s="1648" t="s">
        <v>317</v>
      </c>
      <c r="I56" s="1649"/>
      <c r="J56" s="1648"/>
      <c r="K56" s="1649"/>
      <c r="L56" s="1649"/>
      <c r="M56" s="1648"/>
      <c r="N56" s="1649"/>
      <c r="O56" s="1649"/>
      <c r="P56" s="1648"/>
      <c r="Q56" s="1649"/>
      <c r="R56" s="1648"/>
      <c r="S56" s="1649"/>
      <c r="T56" s="1650" t="s">
        <v>228</v>
      </c>
      <c r="U56" s="1649"/>
      <c r="V56" s="1649"/>
      <c r="W56" s="1649"/>
      <c r="X56" s="1649"/>
      <c r="Y56" s="1649"/>
      <c r="Z56" s="1649"/>
      <c r="AA56" s="1649"/>
      <c r="AB56" s="1648" t="s">
        <v>306</v>
      </c>
      <c r="AC56" s="1649"/>
      <c r="AD56" s="1649"/>
      <c r="AE56" s="1649"/>
      <c r="AF56" s="1649"/>
      <c r="AG56" s="1648" t="s">
        <v>307</v>
      </c>
      <c r="AH56" s="1649"/>
      <c r="AI56" s="1649"/>
      <c r="AJ56" s="1025" t="s">
        <v>86</v>
      </c>
      <c r="AK56" s="1651" t="s">
        <v>308</v>
      </c>
      <c r="AL56" s="1652"/>
      <c r="AM56" s="1652"/>
      <c r="AN56" s="1652"/>
      <c r="AO56" s="1652"/>
      <c r="AP56" s="1652"/>
      <c r="AQ56" s="1158">
        <v>46511545217</v>
      </c>
      <c r="AR56" s="1278">
        <v>46511545217</v>
      </c>
      <c r="AS56" s="1159">
        <v>0</v>
      </c>
      <c r="AT56" s="1159">
        <v>0</v>
      </c>
      <c r="AU56" s="1316">
        <v>36531998227</v>
      </c>
      <c r="AV56" s="1158">
        <v>9979546990</v>
      </c>
      <c r="AW56" s="1278">
        <v>36531998227</v>
      </c>
      <c r="AX56" s="1159">
        <v>0</v>
      </c>
      <c r="AY56" s="1278">
        <v>36531998227</v>
      </c>
      <c r="AZ56" s="1159">
        <v>0</v>
      </c>
      <c r="BA56" s="1158">
        <v>36531998227</v>
      </c>
      <c r="BB56" s="1159">
        <v>0</v>
      </c>
      <c r="BC56" s="1158">
        <v>90662616</v>
      </c>
      <c r="BE56" s="1160">
        <f t="shared" si="4"/>
        <v>0.78543935826168876</v>
      </c>
    </row>
    <row r="57" spans="1:57" s="1127" customFormat="1" ht="23.25" customHeight="1" x14ac:dyDescent="0.2">
      <c r="A57" s="1178" t="str">
        <f t="shared" si="5"/>
        <v>A105110</v>
      </c>
      <c r="B57" s="1648" t="s">
        <v>35</v>
      </c>
      <c r="C57" s="1649"/>
      <c r="D57" s="1648" t="s">
        <v>312</v>
      </c>
      <c r="E57" s="1649"/>
      <c r="F57" s="1648" t="s">
        <v>313</v>
      </c>
      <c r="G57" s="1649"/>
      <c r="H57" s="1648" t="s">
        <v>317</v>
      </c>
      <c r="I57" s="1649"/>
      <c r="J57" s="1648" t="s">
        <v>312</v>
      </c>
      <c r="K57" s="1649"/>
      <c r="L57" s="1649"/>
      <c r="M57" s="1648"/>
      <c r="N57" s="1649"/>
      <c r="O57" s="1649"/>
      <c r="P57" s="1648"/>
      <c r="Q57" s="1649"/>
      <c r="R57" s="1648"/>
      <c r="S57" s="1649"/>
      <c r="T57" s="1650" t="s">
        <v>230</v>
      </c>
      <c r="U57" s="1649"/>
      <c r="V57" s="1649"/>
      <c r="W57" s="1649"/>
      <c r="X57" s="1649"/>
      <c r="Y57" s="1649"/>
      <c r="Z57" s="1649"/>
      <c r="AA57" s="1649"/>
      <c r="AB57" s="1648" t="s">
        <v>306</v>
      </c>
      <c r="AC57" s="1649"/>
      <c r="AD57" s="1649"/>
      <c r="AE57" s="1649"/>
      <c r="AF57" s="1649"/>
      <c r="AG57" s="1648" t="s">
        <v>307</v>
      </c>
      <c r="AH57" s="1649"/>
      <c r="AI57" s="1649"/>
      <c r="AJ57" s="1025" t="s">
        <v>86</v>
      </c>
      <c r="AK57" s="1651" t="s">
        <v>308</v>
      </c>
      <c r="AL57" s="1652"/>
      <c r="AM57" s="1652"/>
      <c r="AN57" s="1652"/>
      <c r="AO57" s="1652"/>
      <c r="AP57" s="1652"/>
      <c r="AQ57" s="1158">
        <v>24694858469</v>
      </c>
      <c r="AR57" s="1278">
        <v>24694858469</v>
      </c>
      <c r="AS57" s="1159">
        <v>0</v>
      </c>
      <c r="AT57" s="1159">
        <v>0</v>
      </c>
      <c r="AU57" s="1316">
        <v>18353188057</v>
      </c>
      <c r="AV57" s="1158">
        <v>6341670412</v>
      </c>
      <c r="AW57" s="1278">
        <v>18353188057</v>
      </c>
      <c r="AX57" s="1159">
        <v>0</v>
      </c>
      <c r="AY57" s="1278">
        <v>18353188057</v>
      </c>
      <c r="AZ57" s="1159">
        <v>0</v>
      </c>
      <c r="BA57" s="1158">
        <v>18353188057</v>
      </c>
      <c r="BB57" s="1159">
        <v>0</v>
      </c>
      <c r="BC57" s="1158">
        <v>87116709</v>
      </c>
      <c r="BE57" s="1160">
        <f t="shared" si="4"/>
        <v>0.74319875451155804</v>
      </c>
    </row>
    <row r="58" spans="1:57" s="1127" customFormat="1" ht="23.25" customHeight="1" x14ac:dyDescent="0.2">
      <c r="A58" s="1178" t="str">
        <f t="shared" si="5"/>
        <v>A1051110</v>
      </c>
      <c r="B58" s="1659" t="s">
        <v>35</v>
      </c>
      <c r="C58" s="1649"/>
      <c r="D58" s="1659" t="s">
        <v>312</v>
      </c>
      <c r="E58" s="1649"/>
      <c r="F58" s="1659" t="s">
        <v>313</v>
      </c>
      <c r="G58" s="1649"/>
      <c r="H58" s="1659" t="s">
        <v>317</v>
      </c>
      <c r="I58" s="1649"/>
      <c r="J58" s="1659" t="s">
        <v>312</v>
      </c>
      <c r="K58" s="1649"/>
      <c r="L58" s="1649"/>
      <c r="M58" s="1659" t="s">
        <v>312</v>
      </c>
      <c r="N58" s="1649"/>
      <c r="O58" s="1649"/>
      <c r="P58" s="1659"/>
      <c r="Q58" s="1649"/>
      <c r="R58" s="1659"/>
      <c r="S58" s="1649"/>
      <c r="T58" s="1662" t="s">
        <v>50</v>
      </c>
      <c r="U58" s="1649"/>
      <c r="V58" s="1649"/>
      <c r="W58" s="1649"/>
      <c r="X58" s="1649"/>
      <c r="Y58" s="1649"/>
      <c r="Z58" s="1649"/>
      <c r="AA58" s="1649"/>
      <c r="AB58" s="1659" t="s">
        <v>306</v>
      </c>
      <c r="AC58" s="1649"/>
      <c r="AD58" s="1649"/>
      <c r="AE58" s="1649"/>
      <c r="AF58" s="1649"/>
      <c r="AG58" s="1659" t="s">
        <v>307</v>
      </c>
      <c r="AH58" s="1649"/>
      <c r="AI58" s="1649"/>
      <c r="AJ58" s="1161" t="s">
        <v>86</v>
      </c>
      <c r="AK58" s="1661" t="s">
        <v>308</v>
      </c>
      <c r="AL58" s="1652"/>
      <c r="AM58" s="1652"/>
      <c r="AN58" s="1652"/>
      <c r="AO58" s="1652"/>
      <c r="AP58" s="1652"/>
      <c r="AQ58" s="1162">
        <v>4651217965</v>
      </c>
      <c r="AR58" s="1279">
        <v>4651217965</v>
      </c>
      <c r="AS58" s="1163">
        <v>0</v>
      </c>
      <c r="AT58" s="1163">
        <v>0</v>
      </c>
      <c r="AU58" s="1311">
        <v>4069428545</v>
      </c>
      <c r="AV58" s="1162">
        <v>581789420</v>
      </c>
      <c r="AW58" s="1279">
        <v>4069428545</v>
      </c>
      <c r="AX58" s="1163">
        <v>0</v>
      </c>
      <c r="AY58" s="1279">
        <v>4069428545</v>
      </c>
      <c r="AZ58" s="1163">
        <v>0</v>
      </c>
      <c r="BA58" s="1162">
        <v>4069428545</v>
      </c>
      <c r="BB58" s="1163">
        <v>0</v>
      </c>
      <c r="BC58" s="1162">
        <v>833255</v>
      </c>
      <c r="BE58" s="1164">
        <f t="shared" si="4"/>
        <v>0.87491675849682526</v>
      </c>
    </row>
    <row r="59" spans="1:57" s="1127" customFormat="1" ht="23.25" customHeight="1" x14ac:dyDescent="0.2">
      <c r="A59" s="1178" t="str">
        <f t="shared" si="5"/>
        <v>A1051210</v>
      </c>
      <c r="B59" s="1659" t="s">
        <v>35</v>
      </c>
      <c r="C59" s="1649"/>
      <c r="D59" s="1659" t="s">
        <v>312</v>
      </c>
      <c r="E59" s="1649"/>
      <c r="F59" s="1659" t="s">
        <v>313</v>
      </c>
      <c r="G59" s="1649"/>
      <c r="H59" s="1659" t="s">
        <v>317</v>
      </c>
      <c r="I59" s="1649"/>
      <c r="J59" s="1659" t="s">
        <v>312</v>
      </c>
      <c r="K59" s="1649"/>
      <c r="L59" s="1649"/>
      <c r="M59" s="1659" t="s">
        <v>315</v>
      </c>
      <c r="N59" s="1649"/>
      <c r="O59" s="1649"/>
      <c r="P59" s="1659"/>
      <c r="Q59" s="1649"/>
      <c r="R59" s="1659"/>
      <c r="S59" s="1649"/>
      <c r="T59" s="1662" t="s">
        <v>51</v>
      </c>
      <c r="U59" s="1649"/>
      <c r="V59" s="1649"/>
      <c r="W59" s="1649"/>
      <c r="X59" s="1649"/>
      <c r="Y59" s="1649"/>
      <c r="Z59" s="1649"/>
      <c r="AA59" s="1649"/>
      <c r="AB59" s="1659" t="s">
        <v>306</v>
      </c>
      <c r="AC59" s="1649"/>
      <c r="AD59" s="1649"/>
      <c r="AE59" s="1649"/>
      <c r="AF59" s="1649"/>
      <c r="AG59" s="1659" t="s">
        <v>307</v>
      </c>
      <c r="AH59" s="1649"/>
      <c r="AI59" s="1649"/>
      <c r="AJ59" s="1161" t="s">
        <v>86</v>
      </c>
      <c r="AK59" s="1661" t="s">
        <v>308</v>
      </c>
      <c r="AL59" s="1652"/>
      <c r="AM59" s="1652"/>
      <c r="AN59" s="1652"/>
      <c r="AO59" s="1652"/>
      <c r="AP59" s="1652"/>
      <c r="AQ59" s="1162">
        <v>3824691545</v>
      </c>
      <c r="AR59" s="1279">
        <v>3824691545</v>
      </c>
      <c r="AS59" s="1163">
        <v>0</v>
      </c>
      <c r="AT59" s="1163">
        <v>0</v>
      </c>
      <c r="AU59" s="1311">
        <v>109956115</v>
      </c>
      <c r="AV59" s="1162">
        <v>3714735430</v>
      </c>
      <c r="AW59" s="1279">
        <v>109956115</v>
      </c>
      <c r="AX59" s="1163">
        <v>0</v>
      </c>
      <c r="AY59" s="1279">
        <v>109956115</v>
      </c>
      <c r="AZ59" s="1163">
        <v>0</v>
      </c>
      <c r="BA59" s="1162">
        <v>109956115</v>
      </c>
      <c r="BB59" s="1163">
        <v>0</v>
      </c>
      <c r="BC59" s="1163">
        <v>0</v>
      </c>
      <c r="BE59" s="1164">
        <f t="shared" si="4"/>
        <v>2.8749015105216807E-2</v>
      </c>
    </row>
    <row r="60" spans="1:57" s="1127" customFormat="1" ht="23.25" customHeight="1" x14ac:dyDescent="0.2">
      <c r="A60" s="1178" t="str">
        <f t="shared" si="5"/>
        <v>A1051310</v>
      </c>
      <c r="B60" s="1659" t="s">
        <v>35</v>
      </c>
      <c r="C60" s="1649"/>
      <c r="D60" s="1659" t="s">
        <v>312</v>
      </c>
      <c r="E60" s="1649"/>
      <c r="F60" s="1659" t="s">
        <v>313</v>
      </c>
      <c r="G60" s="1649"/>
      <c r="H60" s="1659" t="s">
        <v>317</v>
      </c>
      <c r="I60" s="1649"/>
      <c r="J60" s="1659" t="s">
        <v>312</v>
      </c>
      <c r="K60" s="1649"/>
      <c r="L60" s="1649"/>
      <c r="M60" s="1659" t="s">
        <v>322</v>
      </c>
      <c r="N60" s="1649"/>
      <c r="O60" s="1649"/>
      <c r="P60" s="1659"/>
      <c r="Q60" s="1649"/>
      <c r="R60" s="1659"/>
      <c r="S60" s="1649"/>
      <c r="T60" s="1662" t="s">
        <v>52</v>
      </c>
      <c r="U60" s="1649"/>
      <c r="V60" s="1649"/>
      <c r="W60" s="1649"/>
      <c r="X60" s="1649"/>
      <c r="Y60" s="1649"/>
      <c r="Z60" s="1649"/>
      <c r="AA60" s="1649"/>
      <c r="AB60" s="1659" t="s">
        <v>306</v>
      </c>
      <c r="AC60" s="1649"/>
      <c r="AD60" s="1649"/>
      <c r="AE60" s="1649"/>
      <c r="AF60" s="1649"/>
      <c r="AG60" s="1659" t="s">
        <v>307</v>
      </c>
      <c r="AH60" s="1649"/>
      <c r="AI60" s="1649"/>
      <c r="AJ60" s="1161" t="s">
        <v>86</v>
      </c>
      <c r="AK60" s="1661" t="s">
        <v>308</v>
      </c>
      <c r="AL60" s="1652"/>
      <c r="AM60" s="1652"/>
      <c r="AN60" s="1652"/>
      <c r="AO60" s="1652"/>
      <c r="AP60" s="1652"/>
      <c r="AQ60" s="1162">
        <v>5551871042</v>
      </c>
      <c r="AR60" s="1279">
        <v>5551871042</v>
      </c>
      <c r="AS60" s="1163">
        <v>0</v>
      </c>
      <c r="AT60" s="1163">
        <v>0</v>
      </c>
      <c r="AU60" s="1311">
        <v>4882686210</v>
      </c>
      <c r="AV60" s="1162">
        <v>669184832</v>
      </c>
      <c r="AW60" s="1279">
        <v>4882686210</v>
      </c>
      <c r="AX60" s="1163">
        <v>0</v>
      </c>
      <c r="AY60" s="1279">
        <v>4882686210</v>
      </c>
      <c r="AZ60" s="1163">
        <v>0</v>
      </c>
      <c r="BA60" s="1162">
        <v>4882686210</v>
      </c>
      <c r="BB60" s="1163">
        <v>0</v>
      </c>
      <c r="BC60" s="1162">
        <v>1028266</v>
      </c>
      <c r="BE60" s="1164">
        <f t="shared" si="4"/>
        <v>0.87946679111643533</v>
      </c>
    </row>
    <row r="61" spans="1:57" s="1127" customFormat="1" ht="23.25" customHeight="1" x14ac:dyDescent="0.2">
      <c r="A61" s="1178" t="str">
        <f t="shared" si="5"/>
        <v>A1051410</v>
      </c>
      <c r="B61" s="1659" t="s">
        <v>35</v>
      </c>
      <c r="C61" s="1649"/>
      <c r="D61" s="1659" t="s">
        <v>312</v>
      </c>
      <c r="E61" s="1649"/>
      <c r="F61" s="1659" t="s">
        <v>313</v>
      </c>
      <c r="G61" s="1649"/>
      <c r="H61" s="1659" t="s">
        <v>317</v>
      </c>
      <c r="I61" s="1649"/>
      <c r="J61" s="1659" t="s">
        <v>312</v>
      </c>
      <c r="K61" s="1649"/>
      <c r="L61" s="1649"/>
      <c r="M61" s="1659" t="s">
        <v>316</v>
      </c>
      <c r="N61" s="1649"/>
      <c r="O61" s="1649"/>
      <c r="P61" s="1659"/>
      <c r="Q61" s="1649"/>
      <c r="R61" s="1659"/>
      <c r="S61" s="1649"/>
      <c r="T61" s="1662" t="s">
        <v>53</v>
      </c>
      <c r="U61" s="1649"/>
      <c r="V61" s="1649"/>
      <c r="W61" s="1649"/>
      <c r="X61" s="1649"/>
      <c r="Y61" s="1649"/>
      <c r="Z61" s="1649"/>
      <c r="AA61" s="1649"/>
      <c r="AB61" s="1659" t="s">
        <v>306</v>
      </c>
      <c r="AC61" s="1649"/>
      <c r="AD61" s="1649"/>
      <c r="AE61" s="1649"/>
      <c r="AF61" s="1649"/>
      <c r="AG61" s="1659" t="s">
        <v>307</v>
      </c>
      <c r="AH61" s="1649"/>
      <c r="AI61" s="1649"/>
      <c r="AJ61" s="1161" t="s">
        <v>86</v>
      </c>
      <c r="AK61" s="1661" t="s">
        <v>308</v>
      </c>
      <c r="AL61" s="1652"/>
      <c r="AM61" s="1652"/>
      <c r="AN61" s="1652"/>
      <c r="AO61" s="1652"/>
      <c r="AP61" s="1652"/>
      <c r="AQ61" s="1162">
        <v>9432131228</v>
      </c>
      <c r="AR61" s="1279">
        <v>9432131228</v>
      </c>
      <c r="AS61" s="1163">
        <v>0</v>
      </c>
      <c r="AT61" s="1163">
        <v>0</v>
      </c>
      <c r="AU61" s="1311">
        <v>8219672312</v>
      </c>
      <c r="AV61" s="1162">
        <v>1212458916</v>
      </c>
      <c r="AW61" s="1279">
        <v>8219672312</v>
      </c>
      <c r="AX61" s="1163">
        <v>0</v>
      </c>
      <c r="AY61" s="1279">
        <v>8219672312</v>
      </c>
      <c r="AZ61" s="1163">
        <v>0</v>
      </c>
      <c r="BA61" s="1162">
        <v>8219672312</v>
      </c>
      <c r="BB61" s="1163">
        <v>0</v>
      </c>
      <c r="BC61" s="1162">
        <v>85255188</v>
      </c>
      <c r="BE61" s="1164">
        <f t="shared" si="4"/>
        <v>0.87145440551116127</v>
      </c>
    </row>
    <row r="62" spans="1:57" s="1127" customFormat="1" ht="23.25" customHeight="1" x14ac:dyDescent="0.2">
      <c r="A62" s="1178" t="str">
        <f t="shared" si="5"/>
        <v>A1051510</v>
      </c>
      <c r="B62" s="1659" t="s">
        <v>35</v>
      </c>
      <c r="C62" s="1649"/>
      <c r="D62" s="1659" t="s">
        <v>312</v>
      </c>
      <c r="E62" s="1649"/>
      <c r="F62" s="1659" t="s">
        <v>313</v>
      </c>
      <c r="G62" s="1649"/>
      <c r="H62" s="1659" t="s">
        <v>317</v>
      </c>
      <c r="I62" s="1649"/>
      <c r="J62" s="1659" t="s">
        <v>312</v>
      </c>
      <c r="K62" s="1649"/>
      <c r="L62" s="1649"/>
      <c r="M62" s="1659" t="s">
        <v>317</v>
      </c>
      <c r="N62" s="1649"/>
      <c r="O62" s="1649"/>
      <c r="P62" s="1659"/>
      <c r="Q62" s="1649"/>
      <c r="R62" s="1659"/>
      <c r="S62" s="1649"/>
      <c r="T62" s="1662" t="s">
        <v>54</v>
      </c>
      <c r="U62" s="1649"/>
      <c r="V62" s="1649"/>
      <c r="W62" s="1649"/>
      <c r="X62" s="1649"/>
      <c r="Y62" s="1649"/>
      <c r="Z62" s="1649"/>
      <c r="AA62" s="1649"/>
      <c r="AB62" s="1659" t="s">
        <v>306</v>
      </c>
      <c r="AC62" s="1649"/>
      <c r="AD62" s="1649"/>
      <c r="AE62" s="1649"/>
      <c r="AF62" s="1649"/>
      <c r="AG62" s="1659" t="s">
        <v>307</v>
      </c>
      <c r="AH62" s="1649"/>
      <c r="AI62" s="1649"/>
      <c r="AJ62" s="1161" t="s">
        <v>86</v>
      </c>
      <c r="AK62" s="1661" t="s">
        <v>308</v>
      </c>
      <c r="AL62" s="1652"/>
      <c r="AM62" s="1652"/>
      <c r="AN62" s="1652"/>
      <c r="AO62" s="1652"/>
      <c r="AP62" s="1652"/>
      <c r="AQ62" s="1162">
        <v>1234946689</v>
      </c>
      <c r="AR62" s="1279">
        <v>1234946689</v>
      </c>
      <c r="AS62" s="1163">
        <v>0</v>
      </c>
      <c r="AT62" s="1163">
        <v>0</v>
      </c>
      <c r="AU62" s="1311">
        <v>1071444875</v>
      </c>
      <c r="AV62" s="1162">
        <v>163501814</v>
      </c>
      <c r="AW62" s="1279">
        <v>1071444875</v>
      </c>
      <c r="AX62" s="1163">
        <v>0</v>
      </c>
      <c r="AY62" s="1279">
        <v>1071444875</v>
      </c>
      <c r="AZ62" s="1163">
        <v>0</v>
      </c>
      <c r="BA62" s="1162">
        <v>1071444875</v>
      </c>
      <c r="BB62" s="1163">
        <v>0</v>
      </c>
      <c r="BC62" s="1163">
        <v>0</v>
      </c>
      <c r="BE62" s="1164">
        <f t="shared" si="4"/>
        <v>0.86760415210117625</v>
      </c>
    </row>
    <row r="63" spans="1:57" s="1127" customFormat="1" ht="23.25" customHeight="1" x14ac:dyDescent="0.2">
      <c r="A63" s="1178" t="str">
        <f t="shared" si="5"/>
        <v>A105210</v>
      </c>
      <c r="B63" s="1648" t="s">
        <v>35</v>
      </c>
      <c r="C63" s="1649"/>
      <c r="D63" s="1648" t="s">
        <v>312</v>
      </c>
      <c r="E63" s="1649"/>
      <c r="F63" s="1648" t="s">
        <v>313</v>
      </c>
      <c r="G63" s="1649"/>
      <c r="H63" s="1648" t="s">
        <v>317</v>
      </c>
      <c r="I63" s="1649"/>
      <c r="J63" s="1648" t="s">
        <v>315</v>
      </c>
      <c r="K63" s="1649"/>
      <c r="L63" s="1649"/>
      <c r="M63" s="1648"/>
      <c r="N63" s="1649"/>
      <c r="O63" s="1649"/>
      <c r="P63" s="1648"/>
      <c r="Q63" s="1649"/>
      <c r="R63" s="1648"/>
      <c r="S63" s="1649"/>
      <c r="T63" s="1650" t="s">
        <v>324</v>
      </c>
      <c r="U63" s="1649"/>
      <c r="V63" s="1649"/>
      <c r="W63" s="1649"/>
      <c r="X63" s="1649"/>
      <c r="Y63" s="1649"/>
      <c r="Z63" s="1649"/>
      <c r="AA63" s="1649"/>
      <c r="AB63" s="1648" t="s">
        <v>306</v>
      </c>
      <c r="AC63" s="1649"/>
      <c r="AD63" s="1649"/>
      <c r="AE63" s="1649"/>
      <c r="AF63" s="1649"/>
      <c r="AG63" s="1648" t="s">
        <v>307</v>
      </c>
      <c r="AH63" s="1649"/>
      <c r="AI63" s="1649"/>
      <c r="AJ63" s="1025" t="s">
        <v>86</v>
      </c>
      <c r="AK63" s="1651" t="s">
        <v>308</v>
      </c>
      <c r="AL63" s="1652"/>
      <c r="AM63" s="1652"/>
      <c r="AN63" s="1652"/>
      <c r="AO63" s="1652"/>
      <c r="AP63" s="1652"/>
      <c r="AQ63" s="1158">
        <v>15574261648</v>
      </c>
      <c r="AR63" s="1278">
        <v>15574261648</v>
      </c>
      <c r="AS63" s="1159">
        <v>0</v>
      </c>
      <c r="AT63" s="1159">
        <v>0</v>
      </c>
      <c r="AU63" s="1316">
        <v>12935103770</v>
      </c>
      <c r="AV63" s="1158">
        <v>2639157878</v>
      </c>
      <c r="AW63" s="1278">
        <v>12935103770</v>
      </c>
      <c r="AX63" s="1159">
        <v>0</v>
      </c>
      <c r="AY63" s="1278">
        <v>12935103770</v>
      </c>
      <c r="AZ63" s="1159">
        <v>0</v>
      </c>
      <c r="BA63" s="1158">
        <v>12935103770</v>
      </c>
      <c r="BB63" s="1159">
        <v>0</v>
      </c>
      <c r="BC63" s="1158">
        <v>3545907</v>
      </c>
      <c r="BE63" s="1160">
        <f t="shared" si="4"/>
        <v>0.83054362783619262</v>
      </c>
    </row>
    <row r="64" spans="1:57" s="1127" customFormat="1" ht="23.25" customHeight="1" x14ac:dyDescent="0.2">
      <c r="A64" s="1178" t="str">
        <f t="shared" si="5"/>
        <v>A1052110</v>
      </c>
      <c r="B64" s="1659" t="s">
        <v>35</v>
      </c>
      <c r="C64" s="1649"/>
      <c r="D64" s="1659" t="s">
        <v>312</v>
      </c>
      <c r="E64" s="1649"/>
      <c r="F64" s="1659" t="s">
        <v>313</v>
      </c>
      <c r="G64" s="1649"/>
      <c r="H64" s="1659" t="s">
        <v>317</v>
      </c>
      <c r="I64" s="1649"/>
      <c r="J64" s="1659" t="s">
        <v>315</v>
      </c>
      <c r="K64" s="1649"/>
      <c r="L64" s="1649"/>
      <c r="M64" s="1659" t="s">
        <v>312</v>
      </c>
      <c r="N64" s="1649"/>
      <c r="O64" s="1649"/>
      <c r="P64" s="1659"/>
      <c r="Q64" s="1649"/>
      <c r="R64" s="1659"/>
      <c r="S64" s="1649"/>
      <c r="T64" s="1662" t="s">
        <v>55</v>
      </c>
      <c r="U64" s="1649"/>
      <c r="V64" s="1649"/>
      <c r="W64" s="1649"/>
      <c r="X64" s="1649"/>
      <c r="Y64" s="1649"/>
      <c r="Z64" s="1649"/>
      <c r="AA64" s="1649"/>
      <c r="AB64" s="1659" t="s">
        <v>306</v>
      </c>
      <c r="AC64" s="1649"/>
      <c r="AD64" s="1649"/>
      <c r="AE64" s="1649"/>
      <c r="AF64" s="1649"/>
      <c r="AG64" s="1659" t="s">
        <v>307</v>
      </c>
      <c r="AH64" s="1649"/>
      <c r="AI64" s="1649"/>
      <c r="AJ64" s="1161" t="s">
        <v>86</v>
      </c>
      <c r="AK64" s="1661" t="s">
        <v>308</v>
      </c>
      <c r="AL64" s="1652"/>
      <c r="AM64" s="1652"/>
      <c r="AN64" s="1652"/>
      <c r="AO64" s="1652"/>
      <c r="AP64" s="1652"/>
      <c r="AQ64" s="1162">
        <v>159144700</v>
      </c>
      <c r="AR64" s="1279">
        <v>159144700</v>
      </c>
      <c r="AS64" s="1163">
        <v>0</v>
      </c>
      <c r="AT64" s="1163">
        <v>0</v>
      </c>
      <c r="AU64" s="1311">
        <v>123818900</v>
      </c>
      <c r="AV64" s="1162">
        <v>35325800</v>
      </c>
      <c r="AW64" s="1279">
        <v>123818900</v>
      </c>
      <c r="AX64" s="1163">
        <v>0</v>
      </c>
      <c r="AY64" s="1279">
        <v>123818900</v>
      </c>
      <c r="AZ64" s="1163">
        <v>0</v>
      </c>
      <c r="BA64" s="1162">
        <v>123818900</v>
      </c>
      <c r="BB64" s="1163">
        <v>0</v>
      </c>
      <c r="BC64" s="1163">
        <v>0</v>
      </c>
      <c r="BE64" s="1164">
        <f t="shared" si="4"/>
        <v>0.77802716647177061</v>
      </c>
    </row>
    <row r="65" spans="1:57" s="1127" customFormat="1" ht="23.25" customHeight="1" x14ac:dyDescent="0.2">
      <c r="A65" s="1178" t="str">
        <f t="shared" si="5"/>
        <v>A1052210</v>
      </c>
      <c r="B65" s="1659" t="s">
        <v>35</v>
      </c>
      <c r="C65" s="1649"/>
      <c r="D65" s="1659" t="s">
        <v>312</v>
      </c>
      <c r="E65" s="1649"/>
      <c r="F65" s="1659" t="s">
        <v>313</v>
      </c>
      <c r="G65" s="1649"/>
      <c r="H65" s="1659" t="s">
        <v>317</v>
      </c>
      <c r="I65" s="1649"/>
      <c r="J65" s="1659" t="s">
        <v>315</v>
      </c>
      <c r="K65" s="1649"/>
      <c r="L65" s="1649"/>
      <c r="M65" s="1659" t="s">
        <v>315</v>
      </c>
      <c r="N65" s="1649"/>
      <c r="O65" s="1649"/>
      <c r="P65" s="1659"/>
      <c r="Q65" s="1649"/>
      <c r="R65" s="1659"/>
      <c r="S65" s="1649"/>
      <c r="T65" s="1662" t="s">
        <v>56</v>
      </c>
      <c r="U65" s="1649"/>
      <c r="V65" s="1649"/>
      <c r="W65" s="1649"/>
      <c r="X65" s="1649"/>
      <c r="Y65" s="1649"/>
      <c r="Z65" s="1649"/>
      <c r="AA65" s="1649"/>
      <c r="AB65" s="1659" t="s">
        <v>306</v>
      </c>
      <c r="AC65" s="1649"/>
      <c r="AD65" s="1649"/>
      <c r="AE65" s="1649"/>
      <c r="AF65" s="1649"/>
      <c r="AG65" s="1659" t="s">
        <v>307</v>
      </c>
      <c r="AH65" s="1649"/>
      <c r="AI65" s="1649"/>
      <c r="AJ65" s="1161" t="s">
        <v>86</v>
      </c>
      <c r="AK65" s="1661" t="s">
        <v>308</v>
      </c>
      <c r="AL65" s="1652"/>
      <c r="AM65" s="1652"/>
      <c r="AN65" s="1652"/>
      <c r="AO65" s="1652"/>
      <c r="AP65" s="1652"/>
      <c r="AQ65" s="1162">
        <v>7342403045</v>
      </c>
      <c r="AR65" s="1279">
        <v>7342403045</v>
      </c>
      <c r="AS65" s="1163">
        <v>0</v>
      </c>
      <c r="AT65" s="1163">
        <v>0</v>
      </c>
      <c r="AU65" s="1311">
        <v>5803282040</v>
      </c>
      <c r="AV65" s="1162">
        <v>1539121005</v>
      </c>
      <c r="AW65" s="1279">
        <v>5803282040</v>
      </c>
      <c r="AX65" s="1163">
        <v>0</v>
      </c>
      <c r="AY65" s="1279">
        <v>5803282040</v>
      </c>
      <c r="AZ65" s="1163">
        <v>0</v>
      </c>
      <c r="BA65" s="1162">
        <v>5803282040</v>
      </c>
      <c r="BB65" s="1163">
        <v>0</v>
      </c>
      <c r="BC65" s="1163">
        <v>0</v>
      </c>
      <c r="BE65" s="1164">
        <f t="shared" si="4"/>
        <v>0.79037911763123592</v>
      </c>
    </row>
    <row r="66" spans="1:57" s="1127" customFormat="1" ht="23.25" customHeight="1" x14ac:dyDescent="0.2">
      <c r="A66" s="1178" t="str">
        <f t="shared" si="5"/>
        <v>A1052310</v>
      </c>
      <c r="B66" s="1659" t="s">
        <v>35</v>
      </c>
      <c r="C66" s="1649"/>
      <c r="D66" s="1659" t="s">
        <v>312</v>
      </c>
      <c r="E66" s="1649"/>
      <c r="F66" s="1659" t="s">
        <v>313</v>
      </c>
      <c r="G66" s="1649"/>
      <c r="H66" s="1659" t="s">
        <v>317</v>
      </c>
      <c r="I66" s="1649"/>
      <c r="J66" s="1659" t="s">
        <v>315</v>
      </c>
      <c r="K66" s="1649"/>
      <c r="L66" s="1649"/>
      <c r="M66" s="1659" t="s">
        <v>322</v>
      </c>
      <c r="N66" s="1649"/>
      <c r="O66" s="1649"/>
      <c r="P66" s="1659"/>
      <c r="Q66" s="1649"/>
      <c r="R66" s="1659"/>
      <c r="S66" s="1649"/>
      <c r="T66" s="1662" t="s">
        <v>57</v>
      </c>
      <c r="U66" s="1649"/>
      <c r="V66" s="1649"/>
      <c r="W66" s="1649"/>
      <c r="X66" s="1649"/>
      <c r="Y66" s="1649"/>
      <c r="Z66" s="1649"/>
      <c r="AA66" s="1649"/>
      <c r="AB66" s="1659" t="s">
        <v>306</v>
      </c>
      <c r="AC66" s="1649"/>
      <c r="AD66" s="1649"/>
      <c r="AE66" s="1649"/>
      <c r="AF66" s="1649"/>
      <c r="AG66" s="1659" t="s">
        <v>307</v>
      </c>
      <c r="AH66" s="1649"/>
      <c r="AI66" s="1649"/>
      <c r="AJ66" s="1161" t="s">
        <v>86</v>
      </c>
      <c r="AK66" s="1661" t="s">
        <v>308</v>
      </c>
      <c r="AL66" s="1652"/>
      <c r="AM66" s="1652"/>
      <c r="AN66" s="1652"/>
      <c r="AO66" s="1652"/>
      <c r="AP66" s="1652"/>
      <c r="AQ66" s="1162">
        <v>7962566613</v>
      </c>
      <c r="AR66" s="1279">
        <v>7962566613</v>
      </c>
      <c r="AS66" s="1163">
        <v>0</v>
      </c>
      <c r="AT66" s="1163">
        <v>0</v>
      </c>
      <c r="AU66" s="1311">
        <v>6944931816</v>
      </c>
      <c r="AV66" s="1162">
        <v>1017634797</v>
      </c>
      <c r="AW66" s="1279">
        <v>6944931816</v>
      </c>
      <c r="AX66" s="1163">
        <v>0</v>
      </c>
      <c r="AY66" s="1279">
        <v>6944931816</v>
      </c>
      <c r="AZ66" s="1163">
        <v>0</v>
      </c>
      <c r="BA66" s="1162">
        <v>6944931816</v>
      </c>
      <c r="BB66" s="1163">
        <v>0</v>
      </c>
      <c r="BC66" s="1162">
        <v>3545907</v>
      </c>
      <c r="BE66" s="1164">
        <f t="shared" si="4"/>
        <v>0.87219764097940866</v>
      </c>
    </row>
    <row r="67" spans="1:57" s="1127" customFormat="1" ht="23.25" customHeight="1" x14ac:dyDescent="0.2">
      <c r="A67" s="1178" t="str">
        <f t="shared" si="5"/>
        <v>A1052610</v>
      </c>
      <c r="B67" s="1659" t="s">
        <v>35</v>
      </c>
      <c r="C67" s="1649"/>
      <c r="D67" s="1659" t="s">
        <v>312</v>
      </c>
      <c r="E67" s="1649"/>
      <c r="F67" s="1659" t="s">
        <v>313</v>
      </c>
      <c r="G67" s="1649"/>
      <c r="H67" s="1659" t="s">
        <v>317</v>
      </c>
      <c r="I67" s="1649"/>
      <c r="J67" s="1659" t="s">
        <v>315</v>
      </c>
      <c r="K67" s="1649"/>
      <c r="L67" s="1649"/>
      <c r="M67" s="1659" t="s">
        <v>325</v>
      </c>
      <c r="N67" s="1649"/>
      <c r="O67" s="1649"/>
      <c r="P67" s="1659"/>
      <c r="Q67" s="1649"/>
      <c r="R67" s="1659"/>
      <c r="S67" s="1649"/>
      <c r="T67" s="1662" t="s">
        <v>58</v>
      </c>
      <c r="U67" s="1649"/>
      <c r="V67" s="1649"/>
      <c r="W67" s="1649"/>
      <c r="X67" s="1649"/>
      <c r="Y67" s="1649"/>
      <c r="Z67" s="1649"/>
      <c r="AA67" s="1649"/>
      <c r="AB67" s="1659" t="s">
        <v>306</v>
      </c>
      <c r="AC67" s="1649"/>
      <c r="AD67" s="1649"/>
      <c r="AE67" s="1649"/>
      <c r="AF67" s="1649"/>
      <c r="AG67" s="1659" t="s">
        <v>307</v>
      </c>
      <c r="AH67" s="1649"/>
      <c r="AI67" s="1649"/>
      <c r="AJ67" s="1161" t="s">
        <v>86</v>
      </c>
      <c r="AK67" s="1661" t="s">
        <v>308</v>
      </c>
      <c r="AL67" s="1652"/>
      <c r="AM67" s="1652"/>
      <c r="AN67" s="1652"/>
      <c r="AO67" s="1652"/>
      <c r="AP67" s="1652"/>
      <c r="AQ67" s="1162">
        <v>110147290</v>
      </c>
      <c r="AR67" s="1279">
        <v>110147290</v>
      </c>
      <c r="AS67" s="1163">
        <v>0</v>
      </c>
      <c r="AT67" s="1163">
        <v>0</v>
      </c>
      <c r="AU67" s="1311">
        <v>63071014</v>
      </c>
      <c r="AV67" s="1162">
        <v>47076276</v>
      </c>
      <c r="AW67" s="1279">
        <v>63071014</v>
      </c>
      <c r="AX67" s="1163">
        <v>0</v>
      </c>
      <c r="AY67" s="1279">
        <v>63071014</v>
      </c>
      <c r="AZ67" s="1163">
        <v>0</v>
      </c>
      <c r="BA67" s="1162">
        <v>63071014</v>
      </c>
      <c r="BB67" s="1163">
        <v>0</v>
      </c>
      <c r="BC67" s="1163">
        <v>0</v>
      </c>
      <c r="BE67" s="1164">
        <f t="shared" si="4"/>
        <v>0.57260613493078227</v>
      </c>
    </row>
    <row r="68" spans="1:57" s="1127" customFormat="1" ht="23.25" customHeight="1" x14ac:dyDescent="0.2">
      <c r="A68" s="1178" t="str">
        <f t="shared" si="5"/>
        <v>A105610</v>
      </c>
      <c r="B68" s="1659" t="s">
        <v>35</v>
      </c>
      <c r="C68" s="1649"/>
      <c r="D68" s="1659" t="s">
        <v>312</v>
      </c>
      <c r="E68" s="1649"/>
      <c r="F68" s="1659" t="s">
        <v>313</v>
      </c>
      <c r="G68" s="1649"/>
      <c r="H68" s="1659" t="s">
        <v>317</v>
      </c>
      <c r="I68" s="1649"/>
      <c r="J68" s="1659" t="s">
        <v>325</v>
      </c>
      <c r="K68" s="1649"/>
      <c r="L68" s="1649"/>
      <c r="M68" s="1659"/>
      <c r="N68" s="1649"/>
      <c r="O68" s="1649"/>
      <c r="P68" s="1659"/>
      <c r="Q68" s="1649"/>
      <c r="R68" s="1659"/>
      <c r="S68" s="1649"/>
      <c r="T68" s="1662" t="s">
        <v>59</v>
      </c>
      <c r="U68" s="1649"/>
      <c r="V68" s="1649"/>
      <c r="W68" s="1649"/>
      <c r="X68" s="1649"/>
      <c r="Y68" s="1649"/>
      <c r="Z68" s="1649"/>
      <c r="AA68" s="1649"/>
      <c r="AB68" s="1659" t="s">
        <v>306</v>
      </c>
      <c r="AC68" s="1649"/>
      <c r="AD68" s="1649"/>
      <c r="AE68" s="1649"/>
      <c r="AF68" s="1649"/>
      <c r="AG68" s="1659" t="s">
        <v>307</v>
      </c>
      <c r="AH68" s="1649"/>
      <c r="AI68" s="1649"/>
      <c r="AJ68" s="1161" t="s">
        <v>86</v>
      </c>
      <c r="AK68" s="1661" t="s">
        <v>308</v>
      </c>
      <c r="AL68" s="1652"/>
      <c r="AM68" s="1652"/>
      <c r="AN68" s="1652"/>
      <c r="AO68" s="1652"/>
      <c r="AP68" s="1652"/>
      <c r="AQ68" s="1162">
        <v>3721591300</v>
      </c>
      <c r="AR68" s="1279">
        <v>3721591300</v>
      </c>
      <c r="AS68" s="1163">
        <v>0</v>
      </c>
      <c r="AT68" s="1163">
        <v>0</v>
      </c>
      <c r="AU68" s="1311">
        <v>3144886800</v>
      </c>
      <c r="AV68" s="1162">
        <v>576704500</v>
      </c>
      <c r="AW68" s="1279">
        <v>3144886800</v>
      </c>
      <c r="AX68" s="1163">
        <v>0</v>
      </c>
      <c r="AY68" s="1279">
        <v>3144886800</v>
      </c>
      <c r="AZ68" s="1163">
        <v>0</v>
      </c>
      <c r="BA68" s="1162">
        <v>3144886800</v>
      </c>
      <c r="BB68" s="1163">
        <v>0</v>
      </c>
      <c r="BC68" s="1163">
        <v>0</v>
      </c>
      <c r="BE68" s="1164">
        <f t="shared" si="4"/>
        <v>0.84503819642957567</v>
      </c>
    </row>
    <row r="69" spans="1:57" s="1127" customFormat="1" ht="23.25" customHeight="1" x14ac:dyDescent="0.2">
      <c r="A69" s="1178" t="str">
        <f t="shared" si="5"/>
        <v>A105710</v>
      </c>
      <c r="B69" s="1659" t="s">
        <v>35</v>
      </c>
      <c r="C69" s="1649"/>
      <c r="D69" s="1659" t="s">
        <v>312</v>
      </c>
      <c r="E69" s="1649"/>
      <c r="F69" s="1659" t="s">
        <v>313</v>
      </c>
      <c r="G69" s="1649"/>
      <c r="H69" s="1659" t="s">
        <v>317</v>
      </c>
      <c r="I69" s="1649"/>
      <c r="J69" s="1659" t="s">
        <v>326</v>
      </c>
      <c r="K69" s="1649"/>
      <c r="L69" s="1649"/>
      <c r="M69" s="1659"/>
      <c r="N69" s="1649"/>
      <c r="O69" s="1649"/>
      <c r="P69" s="1659"/>
      <c r="Q69" s="1649"/>
      <c r="R69" s="1659"/>
      <c r="S69" s="1649"/>
      <c r="T69" s="1662" t="s">
        <v>60</v>
      </c>
      <c r="U69" s="1649"/>
      <c r="V69" s="1649"/>
      <c r="W69" s="1649"/>
      <c r="X69" s="1649"/>
      <c r="Y69" s="1649"/>
      <c r="Z69" s="1649"/>
      <c r="AA69" s="1649"/>
      <c r="AB69" s="1659" t="s">
        <v>306</v>
      </c>
      <c r="AC69" s="1649"/>
      <c r="AD69" s="1649"/>
      <c r="AE69" s="1649"/>
      <c r="AF69" s="1649"/>
      <c r="AG69" s="1659" t="s">
        <v>307</v>
      </c>
      <c r="AH69" s="1649"/>
      <c r="AI69" s="1649"/>
      <c r="AJ69" s="1161" t="s">
        <v>86</v>
      </c>
      <c r="AK69" s="1661" t="s">
        <v>308</v>
      </c>
      <c r="AL69" s="1652"/>
      <c r="AM69" s="1652"/>
      <c r="AN69" s="1652"/>
      <c r="AO69" s="1652"/>
      <c r="AP69" s="1652"/>
      <c r="AQ69" s="1162">
        <v>640219400</v>
      </c>
      <c r="AR69" s="1279">
        <v>640219400</v>
      </c>
      <c r="AS69" s="1163">
        <v>0</v>
      </c>
      <c r="AT69" s="1163">
        <v>0</v>
      </c>
      <c r="AU69" s="1311">
        <v>524938500</v>
      </c>
      <c r="AV69" s="1162">
        <v>115280900</v>
      </c>
      <c r="AW69" s="1279">
        <v>524938500</v>
      </c>
      <c r="AX69" s="1163">
        <v>0</v>
      </c>
      <c r="AY69" s="1279">
        <v>524938500</v>
      </c>
      <c r="AZ69" s="1163">
        <v>0</v>
      </c>
      <c r="BA69" s="1162">
        <v>524938500</v>
      </c>
      <c r="BB69" s="1163">
        <v>0</v>
      </c>
      <c r="BC69" s="1163">
        <v>0</v>
      </c>
      <c r="BE69" s="1164">
        <f t="shared" si="4"/>
        <v>0.81993532217236775</v>
      </c>
    </row>
    <row r="70" spans="1:57" s="1127" customFormat="1" ht="23.25" customHeight="1" x14ac:dyDescent="0.2">
      <c r="A70" s="1178" t="str">
        <f t="shared" si="5"/>
        <v>A105810</v>
      </c>
      <c r="B70" s="1659" t="s">
        <v>35</v>
      </c>
      <c r="C70" s="1649"/>
      <c r="D70" s="1659" t="s">
        <v>312</v>
      </c>
      <c r="E70" s="1649"/>
      <c r="F70" s="1659" t="s">
        <v>313</v>
      </c>
      <c r="G70" s="1649"/>
      <c r="H70" s="1659" t="s">
        <v>317</v>
      </c>
      <c r="I70" s="1649"/>
      <c r="J70" s="1659" t="s">
        <v>327</v>
      </c>
      <c r="K70" s="1649"/>
      <c r="L70" s="1649"/>
      <c r="M70" s="1659"/>
      <c r="N70" s="1649"/>
      <c r="O70" s="1649"/>
      <c r="P70" s="1659"/>
      <c r="Q70" s="1649"/>
      <c r="R70" s="1659"/>
      <c r="S70" s="1649"/>
      <c r="T70" s="1662" t="s">
        <v>61</v>
      </c>
      <c r="U70" s="1649"/>
      <c r="V70" s="1649"/>
      <c r="W70" s="1649"/>
      <c r="X70" s="1649"/>
      <c r="Y70" s="1649"/>
      <c r="Z70" s="1649"/>
      <c r="AA70" s="1649"/>
      <c r="AB70" s="1659" t="s">
        <v>306</v>
      </c>
      <c r="AC70" s="1649"/>
      <c r="AD70" s="1649"/>
      <c r="AE70" s="1649"/>
      <c r="AF70" s="1649"/>
      <c r="AG70" s="1659" t="s">
        <v>307</v>
      </c>
      <c r="AH70" s="1649"/>
      <c r="AI70" s="1649"/>
      <c r="AJ70" s="1161" t="s">
        <v>86</v>
      </c>
      <c r="AK70" s="1661" t="s">
        <v>308</v>
      </c>
      <c r="AL70" s="1652"/>
      <c r="AM70" s="1652"/>
      <c r="AN70" s="1652"/>
      <c r="AO70" s="1652"/>
      <c r="AP70" s="1652"/>
      <c r="AQ70" s="1162">
        <v>640219400</v>
      </c>
      <c r="AR70" s="1279">
        <v>640219400</v>
      </c>
      <c r="AS70" s="1163">
        <v>0</v>
      </c>
      <c r="AT70" s="1163">
        <v>0</v>
      </c>
      <c r="AU70" s="1311">
        <v>524938500</v>
      </c>
      <c r="AV70" s="1162">
        <v>115280900</v>
      </c>
      <c r="AW70" s="1279">
        <v>524938500</v>
      </c>
      <c r="AX70" s="1163">
        <v>0</v>
      </c>
      <c r="AY70" s="1279">
        <v>524938500</v>
      </c>
      <c r="AZ70" s="1163">
        <v>0</v>
      </c>
      <c r="BA70" s="1162">
        <v>524938500</v>
      </c>
      <c r="BB70" s="1163">
        <v>0</v>
      </c>
      <c r="BC70" s="1163">
        <v>0</v>
      </c>
      <c r="BE70" s="1164">
        <f t="shared" si="4"/>
        <v>0.81993532217236775</v>
      </c>
    </row>
    <row r="71" spans="1:57" s="1127" customFormat="1" ht="23.25" customHeight="1" x14ac:dyDescent="0.2">
      <c r="A71" s="1178" t="str">
        <f t="shared" si="5"/>
        <v>A105910</v>
      </c>
      <c r="B71" s="1659" t="s">
        <v>35</v>
      </c>
      <c r="C71" s="1649"/>
      <c r="D71" s="1659" t="s">
        <v>312</v>
      </c>
      <c r="E71" s="1649"/>
      <c r="F71" s="1659" t="s">
        <v>313</v>
      </c>
      <c r="G71" s="1649"/>
      <c r="H71" s="1659" t="s">
        <v>317</v>
      </c>
      <c r="I71" s="1649"/>
      <c r="J71" s="1659" t="s">
        <v>321</v>
      </c>
      <c r="K71" s="1649"/>
      <c r="L71" s="1649"/>
      <c r="M71" s="1659"/>
      <c r="N71" s="1649"/>
      <c r="O71" s="1649"/>
      <c r="P71" s="1659"/>
      <c r="Q71" s="1649"/>
      <c r="R71" s="1659"/>
      <c r="S71" s="1649"/>
      <c r="T71" s="1662" t="s">
        <v>62</v>
      </c>
      <c r="U71" s="1649"/>
      <c r="V71" s="1649"/>
      <c r="W71" s="1649"/>
      <c r="X71" s="1649"/>
      <c r="Y71" s="1649"/>
      <c r="Z71" s="1649"/>
      <c r="AA71" s="1649"/>
      <c r="AB71" s="1659" t="s">
        <v>306</v>
      </c>
      <c r="AC71" s="1649"/>
      <c r="AD71" s="1649"/>
      <c r="AE71" s="1649"/>
      <c r="AF71" s="1649"/>
      <c r="AG71" s="1659" t="s">
        <v>307</v>
      </c>
      <c r="AH71" s="1649"/>
      <c r="AI71" s="1649"/>
      <c r="AJ71" s="1161" t="s">
        <v>86</v>
      </c>
      <c r="AK71" s="1661" t="s">
        <v>308</v>
      </c>
      <c r="AL71" s="1652"/>
      <c r="AM71" s="1652"/>
      <c r="AN71" s="1652"/>
      <c r="AO71" s="1652"/>
      <c r="AP71" s="1652"/>
      <c r="AQ71" s="1162">
        <v>1240395000</v>
      </c>
      <c r="AR71" s="1279">
        <v>1240395000</v>
      </c>
      <c r="AS71" s="1163">
        <v>0</v>
      </c>
      <c r="AT71" s="1163">
        <v>0</v>
      </c>
      <c r="AU71" s="1311">
        <v>1048942600</v>
      </c>
      <c r="AV71" s="1162">
        <v>191452400</v>
      </c>
      <c r="AW71" s="1279">
        <v>1048942600</v>
      </c>
      <c r="AX71" s="1163">
        <v>0</v>
      </c>
      <c r="AY71" s="1279">
        <v>1048942600</v>
      </c>
      <c r="AZ71" s="1163">
        <v>0</v>
      </c>
      <c r="BA71" s="1162">
        <v>1048942600</v>
      </c>
      <c r="BB71" s="1163">
        <v>0</v>
      </c>
      <c r="BC71" s="1163">
        <v>0</v>
      </c>
      <c r="BE71" s="1164">
        <f t="shared" si="4"/>
        <v>0.84565207050979729</v>
      </c>
    </row>
    <row r="72" spans="1:57" s="1132" customFormat="1" ht="23.25" customHeight="1" x14ac:dyDescent="0.2">
      <c r="A72" s="1178" t="str">
        <f t="shared" si="5"/>
        <v>A210</v>
      </c>
      <c r="B72" s="1640" t="s">
        <v>35</v>
      </c>
      <c r="C72" s="1641"/>
      <c r="D72" s="1640" t="s">
        <v>315</v>
      </c>
      <c r="E72" s="1641"/>
      <c r="F72" s="1640"/>
      <c r="G72" s="1641"/>
      <c r="H72" s="1640"/>
      <c r="I72" s="1641"/>
      <c r="J72" s="1640"/>
      <c r="K72" s="1641"/>
      <c r="L72" s="1641"/>
      <c r="M72" s="1640"/>
      <c r="N72" s="1641"/>
      <c r="O72" s="1641"/>
      <c r="P72" s="1640"/>
      <c r="Q72" s="1641"/>
      <c r="R72" s="1640"/>
      <c r="S72" s="1641"/>
      <c r="T72" s="1643" t="s">
        <v>25</v>
      </c>
      <c r="U72" s="1641"/>
      <c r="V72" s="1641"/>
      <c r="W72" s="1641"/>
      <c r="X72" s="1641"/>
      <c r="Y72" s="1641"/>
      <c r="Z72" s="1641"/>
      <c r="AA72" s="1641"/>
      <c r="AB72" s="1640" t="s">
        <v>306</v>
      </c>
      <c r="AC72" s="1641"/>
      <c r="AD72" s="1641"/>
      <c r="AE72" s="1641"/>
      <c r="AF72" s="1641"/>
      <c r="AG72" s="1640" t="s">
        <v>307</v>
      </c>
      <c r="AH72" s="1641"/>
      <c r="AI72" s="1641"/>
      <c r="AJ72" s="1133" t="s">
        <v>86</v>
      </c>
      <c r="AK72" s="1653" t="s">
        <v>308</v>
      </c>
      <c r="AL72" s="1654"/>
      <c r="AM72" s="1654"/>
      <c r="AN72" s="1654"/>
      <c r="AO72" s="1654"/>
      <c r="AP72" s="1654"/>
      <c r="AQ72" s="440">
        <v>14440414179</v>
      </c>
      <c r="AR72" s="1275">
        <v>13105492861.84</v>
      </c>
      <c r="AS72" s="440">
        <v>1334921317.1600001</v>
      </c>
      <c r="AT72" s="454">
        <v>0</v>
      </c>
      <c r="AU72" s="1313">
        <v>11224387038.92</v>
      </c>
      <c r="AV72" s="440">
        <v>1881105822.9200001</v>
      </c>
      <c r="AW72" s="1275">
        <v>9056154010.8400002</v>
      </c>
      <c r="AX72" s="440">
        <v>2168233028.0799999</v>
      </c>
      <c r="AY72" s="1275">
        <v>8900272884.8400002</v>
      </c>
      <c r="AZ72" s="440">
        <v>155881126</v>
      </c>
      <c r="BA72" s="440">
        <v>8900272884.8400002</v>
      </c>
      <c r="BB72" s="454">
        <v>0</v>
      </c>
      <c r="BC72" s="440">
        <v>5882188</v>
      </c>
      <c r="BE72" s="1146">
        <f t="shared" si="4"/>
        <v>0.77728982699423443</v>
      </c>
    </row>
    <row r="73" spans="1:57" s="1132" customFormat="1" ht="23.25" customHeight="1" x14ac:dyDescent="0.2">
      <c r="A73" s="1178" t="str">
        <f t="shared" si="5"/>
        <v>A213</v>
      </c>
      <c r="B73" s="1640" t="s">
        <v>35</v>
      </c>
      <c r="C73" s="1641"/>
      <c r="D73" s="1640" t="s">
        <v>315</v>
      </c>
      <c r="E73" s="1641"/>
      <c r="F73" s="1640"/>
      <c r="G73" s="1641"/>
      <c r="H73" s="1640"/>
      <c r="I73" s="1641"/>
      <c r="J73" s="1640"/>
      <c r="K73" s="1641"/>
      <c r="L73" s="1641"/>
      <c r="M73" s="1640"/>
      <c r="N73" s="1641"/>
      <c r="O73" s="1641"/>
      <c r="P73" s="1640"/>
      <c r="Q73" s="1641"/>
      <c r="R73" s="1640"/>
      <c r="S73" s="1641"/>
      <c r="T73" s="1643" t="s">
        <v>25</v>
      </c>
      <c r="U73" s="1641"/>
      <c r="V73" s="1641"/>
      <c r="W73" s="1641"/>
      <c r="X73" s="1641"/>
      <c r="Y73" s="1641"/>
      <c r="Z73" s="1641"/>
      <c r="AA73" s="1641"/>
      <c r="AB73" s="1640" t="s">
        <v>306</v>
      </c>
      <c r="AC73" s="1641"/>
      <c r="AD73" s="1641"/>
      <c r="AE73" s="1641"/>
      <c r="AF73" s="1641"/>
      <c r="AG73" s="1640" t="s">
        <v>307</v>
      </c>
      <c r="AH73" s="1641"/>
      <c r="AI73" s="1641"/>
      <c r="AJ73" s="1133" t="s">
        <v>336</v>
      </c>
      <c r="AK73" s="1653" t="s">
        <v>354</v>
      </c>
      <c r="AL73" s="1654"/>
      <c r="AM73" s="1654"/>
      <c r="AN73" s="1654"/>
      <c r="AO73" s="1654"/>
      <c r="AP73" s="1654"/>
      <c r="AQ73" s="440">
        <v>4021085821</v>
      </c>
      <c r="AR73" s="1275">
        <v>3733143693.9299998</v>
      </c>
      <c r="AS73" s="440">
        <v>287942127.06999999</v>
      </c>
      <c r="AT73" s="454">
        <v>0</v>
      </c>
      <c r="AU73" s="1313">
        <v>1943887760.9300001</v>
      </c>
      <c r="AV73" s="440">
        <v>1789255933</v>
      </c>
      <c r="AW73" s="1275">
        <v>868961435.41999996</v>
      </c>
      <c r="AX73" s="440">
        <v>1074926325.51</v>
      </c>
      <c r="AY73" s="1275">
        <v>829743032.41999996</v>
      </c>
      <c r="AZ73" s="440">
        <v>39218403</v>
      </c>
      <c r="BA73" s="440">
        <v>829743032.41999996</v>
      </c>
      <c r="BB73" s="454">
        <v>0</v>
      </c>
      <c r="BC73" s="440">
        <v>0</v>
      </c>
      <c r="BE73" s="1146">
        <f t="shared" si="4"/>
        <v>0.48342359438789012</v>
      </c>
    </row>
    <row r="74" spans="1:57" s="1127" customFormat="1" ht="23.25" customHeight="1" x14ac:dyDescent="0.2">
      <c r="A74" s="1178" t="str">
        <f t="shared" si="5"/>
        <v>A2010</v>
      </c>
      <c r="B74" s="1648" t="s">
        <v>35</v>
      </c>
      <c r="C74" s="1649"/>
      <c r="D74" s="1648" t="s">
        <v>315</v>
      </c>
      <c r="E74" s="1649"/>
      <c r="F74" s="1648" t="s">
        <v>313</v>
      </c>
      <c r="G74" s="1649"/>
      <c r="H74" s="1648"/>
      <c r="I74" s="1649"/>
      <c r="J74" s="1648"/>
      <c r="K74" s="1649"/>
      <c r="L74" s="1649"/>
      <c r="M74" s="1648"/>
      <c r="N74" s="1649"/>
      <c r="O74" s="1649"/>
      <c r="P74" s="1648"/>
      <c r="Q74" s="1649"/>
      <c r="R74" s="1648"/>
      <c r="S74" s="1649"/>
      <c r="T74" s="1650" t="s">
        <v>25</v>
      </c>
      <c r="U74" s="1649"/>
      <c r="V74" s="1649"/>
      <c r="W74" s="1649"/>
      <c r="X74" s="1649"/>
      <c r="Y74" s="1649"/>
      <c r="Z74" s="1649"/>
      <c r="AA74" s="1649"/>
      <c r="AB74" s="1648" t="s">
        <v>306</v>
      </c>
      <c r="AC74" s="1649"/>
      <c r="AD74" s="1649"/>
      <c r="AE74" s="1649"/>
      <c r="AF74" s="1649"/>
      <c r="AG74" s="1648" t="s">
        <v>307</v>
      </c>
      <c r="AH74" s="1649"/>
      <c r="AI74" s="1649"/>
      <c r="AJ74" s="1025" t="s">
        <v>86</v>
      </c>
      <c r="AK74" s="1651" t="s">
        <v>308</v>
      </c>
      <c r="AL74" s="1652"/>
      <c r="AM74" s="1652"/>
      <c r="AN74" s="1652"/>
      <c r="AO74" s="1652"/>
      <c r="AP74" s="1652"/>
      <c r="AQ74" s="1158">
        <v>14440414179</v>
      </c>
      <c r="AR74" s="1278">
        <v>13105492861.84</v>
      </c>
      <c r="AS74" s="1158">
        <v>1334921317.1600001</v>
      </c>
      <c r="AT74" s="1159">
        <v>0</v>
      </c>
      <c r="AU74" s="1316">
        <v>11224387038.92</v>
      </c>
      <c r="AV74" s="1158">
        <v>1881105822.9200001</v>
      </c>
      <c r="AW74" s="1278">
        <v>9056154010.8400002</v>
      </c>
      <c r="AX74" s="1158">
        <v>2168233028.0799999</v>
      </c>
      <c r="AY74" s="1278">
        <v>8900272884.8400002</v>
      </c>
      <c r="AZ74" s="1158">
        <v>155881126</v>
      </c>
      <c r="BA74" s="1158">
        <v>8900272884.8400002</v>
      </c>
      <c r="BB74" s="1159">
        <v>0</v>
      </c>
      <c r="BC74" s="1158">
        <v>5882188</v>
      </c>
      <c r="BE74" s="1160">
        <f t="shared" si="4"/>
        <v>0.77728982699423443</v>
      </c>
    </row>
    <row r="75" spans="1:57" s="1127" customFormat="1" ht="23.25" customHeight="1" x14ac:dyDescent="0.2">
      <c r="A75" s="1178" t="str">
        <f t="shared" si="5"/>
        <v>A2013</v>
      </c>
      <c r="B75" s="1648" t="s">
        <v>35</v>
      </c>
      <c r="C75" s="1649"/>
      <c r="D75" s="1648" t="s">
        <v>315</v>
      </c>
      <c r="E75" s="1649"/>
      <c r="F75" s="1648" t="s">
        <v>313</v>
      </c>
      <c r="G75" s="1649"/>
      <c r="H75" s="1648"/>
      <c r="I75" s="1649"/>
      <c r="J75" s="1648"/>
      <c r="K75" s="1649"/>
      <c r="L75" s="1649"/>
      <c r="M75" s="1648"/>
      <c r="N75" s="1649"/>
      <c r="O75" s="1649"/>
      <c r="P75" s="1648"/>
      <c r="Q75" s="1649"/>
      <c r="R75" s="1648"/>
      <c r="S75" s="1649"/>
      <c r="T75" s="1650" t="s">
        <v>25</v>
      </c>
      <c r="U75" s="1649"/>
      <c r="V75" s="1649"/>
      <c r="W75" s="1649"/>
      <c r="X75" s="1649"/>
      <c r="Y75" s="1649"/>
      <c r="Z75" s="1649"/>
      <c r="AA75" s="1649"/>
      <c r="AB75" s="1648" t="s">
        <v>306</v>
      </c>
      <c r="AC75" s="1649"/>
      <c r="AD75" s="1649"/>
      <c r="AE75" s="1649"/>
      <c r="AF75" s="1649"/>
      <c r="AG75" s="1648" t="s">
        <v>307</v>
      </c>
      <c r="AH75" s="1649"/>
      <c r="AI75" s="1649"/>
      <c r="AJ75" s="1025" t="s">
        <v>336</v>
      </c>
      <c r="AK75" s="1651" t="s">
        <v>354</v>
      </c>
      <c r="AL75" s="1652"/>
      <c r="AM75" s="1652"/>
      <c r="AN75" s="1652"/>
      <c r="AO75" s="1652"/>
      <c r="AP75" s="1652"/>
      <c r="AQ75" s="1158">
        <v>4021085821</v>
      </c>
      <c r="AR75" s="1278">
        <v>3733143693.9299998</v>
      </c>
      <c r="AS75" s="1158">
        <v>287942127.06999999</v>
      </c>
      <c r="AT75" s="1159">
        <v>0</v>
      </c>
      <c r="AU75" s="1316">
        <v>1943887760.9300001</v>
      </c>
      <c r="AV75" s="1158">
        <v>1789255933</v>
      </c>
      <c r="AW75" s="1278">
        <v>868961435.41999996</v>
      </c>
      <c r="AX75" s="1158">
        <v>1074926325.51</v>
      </c>
      <c r="AY75" s="1278">
        <v>829743032.41999996</v>
      </c>
      <c r="AZ75" s="1158">
        <v>39218403</v>
      </c>
      <c r="BA75" s="1158">
        <v>829743032.41999996</v>
      </c>
      <c r="BB75" s="1159">
        <v>0</v>
      </c>
      <c r="BC75" s="1159">
        <v>0</v>
      </c>
      <c r="BE75" s="1160">
        <f t="shared" si="4"/>
        <v>0.48342359438789012</v>
      </c>
    </row>
    <row r="76" spans="1:57" s="1287" customFormat="1" ht="23.25" customHeight="1" x14ac:dyDescent="0.2">
      <c r="A76" s="1282" t="str">
        <f t="shared" si="5"/>
        <v>A20310</v>
      </c>
      <c r="B76" s="1663" t="s">
        <v>35</v>
      </c>
      <c r="C76" s="1664"/>
      <c r="D76" s="1663" t="s">
        <v>315</v>
      </c>
      <c r="E76" s="1664"/>
      <c r="F76" s="1663" t="s">
        <v>313</v>
      </c>
      <c r="G76" s="1664"/>
      <c r="H76" s="1663" t="s">
        <v>322</v>
      </c>
      <c r="I76" s="1664"/>
      <c r="J76" s="1663"/>
      <c r="K76" s="1664"/>
      <c r="L76" s="1664"/>
      <c r="M76" s="1663"/>
      <c r="N76" s="1664"/>
      <c r="O76" s="1664"/>
      <c r="P76" s="1663"/>
      <c r="Q76" s="1664"/>
      <c r="R76" s="1663"/>
      <c r="S76" s="1664"/>
      <c r="T76" s="1665" t="s">
        <v>234</v>
      </c>
      <c r="U76" s="1664"/>
      <c r="V76" s="1664"/>
      <c r="W76" s="1664"/>
      <c r="X76" s="1664"/>
      <c r="Y76" s="1664"/>
      <c r="Z76" s="1664"/>
      <c r="AA76" s="1664"/>
      <c r="AB76" s="1663" t="s">
        <v>306</v>
      </c>
      <c r="AC76" s="1664"/>
      <c r="AD76" s="1664"/>
      <c r="AE76" s="1664"/>
      <c r="AF76" s="1664"/>
      <c r="AG76" s="1663" t="s">
        <v>307</v>
      </c>
      <c r="AH76" s="1664"/>
      <c r="AI76" s="1664"/>
      <c r="AJ76" s="1283" t="s">
        <v>86</v>
      </c>
      <c r="AK76" s="1666" t="s">
        <v>308</v>
      </c>
      <c r="AL76" s="1667"/>
      <c r="AM76" s="1667"/>
      <c r="AN76" s="1667"/>
      <c r="AO76" s="1667"/>
      <c r="AP76" s="1667"/>
      <c r="AQ76" s="1284">
        <v>343000000</v>
      </c>
      <c r="AR76" s="1285">
        <v>314146763</v>
      </c>
      <c r="AS76" s="1284">
        <v>28853237</v>
      </c>
      <c r="AT76" s="1286">
        <v>0</v>
      </c>
      <c r="AU76" s="1341">
        <v>314146763</v>
      </c>
      <c r="AV76" s="1286">
        <v>0</v>
      </c>
      <c r="AW76" s="1285">
        <v>314146763</v>
      </c>
      <c r="AX76" s="1286">
        <v>0</v>
      </c>
      <c r="AY76" s="1285">
        <v>314146763</v>
      </c>
      <c r="AZ76" s="1286">
        <v>0</v>
      </c>
      <c r="BA76" s="1284">
        <v>314146763</v>
      </c>
      <c r="BB76" s="1286">
        <v>0</v>
      </c>
      <c r="BC76" s="1286">
        <v>0</v>
      </c>
      <c r="BE76" s="1288">
        <f t="shared" si="4"/>
        <v>0.91587977551020405</v>
      </c>
    </row>
    <row r="77" spans="1:57" s="1127" customFormat="1" ht="23.25" customHeight="1" x14ac:dyDescent="0.2">
      <c r="A77" s="1178" t="str">
        <f t="shared" si="5"/>
        <v>A2035010</v>
      </c>
      <c r="B77" s="1648" t="s">
        <v>35</v>
      </c>
      <c r="C77" s="1649"/>
      <c r="D77" s="1648" t="s">
        <v>315</v>
      </c>
      <c r="E77" s="1649"/>
      <c r="F77" s="1648" t="s">
        <v>313</v>
      </c>
      <c r="G77" s="1649"/>
      <c r="H77" s="1648" t="s">
        <v>322</v>
      </c>
      <c r="I77" s="1649"/>
      <c r="J77" s="1648" t="s">
        <v>328</v>
      </c>
      <c r="K77" s="1649"/>
      <c r="L77" s="1649"/>
      <c r="M77" s="1648"/>
      <c r="N77" s="1649"/>
      <c r="O77" s="1649"/>
      <c r="P77" s="1648"/>
      <c r="Q77" s="1649"/>
      <c r="R77" s="1648"/>
      <c r="S77" s="1649"/>
      <c r="T77" s="1650" t="s">
        <v>241</v>
      </c>
      <c r="U77" s="1649"/>
      <c r="V77" s="1649"/>
      <c r="W77" s="1649"/>
      <c r="X77" s="1649"/>
      <c r="Y77" s="1649"/>
      <c r="Z77" s="1649"/>
      <c r="AA77" s="1649"/>
      <c r="AB77" s="1648" t="s">
        <v>306</v>
      </c>
      <c r="AC77" s="1649"/>
      <c r="AD77" s="1649"/>
      <c r="AE77" s="1649"/>
      <c r="AF77" s="1649"/>
      <c r="AG77" s="1648" t="s">
        <v>307</v>
      </c>
      <c r="AH77" s="1649"/>
      <c r="AI77" s="1649"/>
      <c r="AJ77" s="1025" t="s">
        <v>86</v>
      </c>
      <c r="AK77" s="1651" t="s">
        <v>308</v>
      </c>
      <c r="AL77" s="1652"/>
      <c r="AM77" s="1652"/>
      <c r="AN77" s="1652"/>
      <c r="AO77" s="1652"/>
      <c r="AP77" s="1652"/>
      <c r="AQ77" s="1158">
        <v>341000000</v>
      </c>
      <c r="AR77" s="1278">
        <v>314146763</v>
      </c>
      <c r="AS77" s="1158">
        <v>26853237</v>
      </c>
      <c r="AT77" s="1159">
        <v>0</v>
      </c>
      <c r="AU77" s="1316">
        <v>314146763</v>
      </c>
      <c r="AV77" s="1159">
        <v>0</v>
      </c>
      <c r="AW77" s="1278">
        <v>314146763</v>
      </c>
      <c r="AX77" s="1159">
        <v>0</v>
      </c>
      <c r="AY77" s="1278">
        <v>314146763</v>
      </c>
      <c r="AZ77" s="1159">
        <v>0</v>
      </c>
      <c r="BA77" s="1158">
        <v>314146763</v>
      </c>
      <c r="BB77" s="1159">
        <v>0</v>
      </c>
      <c r="BC77" s="1159">
        <v>0</v>
      </c>
      <c r="BE77" s="1160">
        <f t="shared" si="4"/>
        <v>0.92125150439882697</v>
      </c>
    </row>
    <row r="78" spans="1:57" s="1127" customFormat="1" ht="23.25" customHeight="1" x14ac:dyDescent="0.2">
      <c r="A78" s="1178" t="str">
        <f t="shared" si="5"/>
        <v>A20350210</v>
      </c>
      <c r="B78" s="1659" t="s">
        <v>35</v>
      </c>
      <c r="C78" s="1649"/>
      <c r="D78" s="1659" t="s">
        <v>315</v>
      </c>
      <c r="E78" s="1649"/>
      <c r="F78" s="1659" t="s">
        <v>313</v>
      </c>
      <c r="G78" s="1649"/>
      <c r="H78" s="1659" t="s">
        <v>322</v>
      </c>
      <c r="I78" s="1649"/>
      <c r="J78" s="1659" t="s">
        <v>328</v>
      </c>
      <c r="K78" s="1649"/>
      <c r="L78" s="1649"/>
      <c r="M78" s="1659" t="s">
        <v>315</v>
      </c>
      <c r="N78" s="1649"/>
      <c r="O78" s="1649"/>
      <c r="P78" s="1659"/>
      <c r="Q78" s="1649"/>
      <c r="R78" s="1659"/>
      <c r="S78" s="1649"/>
      <c r="T78" s="1662" t="s">
        <v>63</v>
      </c>
      <c r="U78" s="1649"/>
      <c r="V78" s="1649"/>
      <c r="W78" s="1649"/>
      <c r="X78" s="1649"/>
      <c r="Y78" s="1649"/>
      <c r="Z78" s="1649"/>
      <c r="AA78" s="1649"/>
      <c r="AB78" s="1659" t="s">
        <v>306</v>
      </c>
      <c r="AC78" s="1649"/>
      <c r="AD78" s="1649"/>
      <c r="AE78" s="1649"/>
      <c r="AF78" s="1649"/>
      <c r="AG78" s="1659" t="s">
        <v>307</v>
      </c>
      <c r="AH78" s="1649"/>
      <c r="AI78" s="1649"/>
      <c r="AJ78" s="1161" t="s">
        <v>86</v>
      </c>
      <c r="AK78" s="1661" t="s">
        <v>308</v>
      </c>
      <c r="AL78" s="1652"/>
      <c r="AM78" s="1652"/>
      <c r="AN78" s="1652"/>
      <c r="AO78" s="1652"/>
      <c r="AP78" s="1652"/>
      <c r="AQ78" s="1162">
        <v>6376304</v>
      </c>
      <c r="AR78" s="1279">
        <v>6217875</v>
      </c>
      <c r="AS78" s="1162">
        <v>158429</v>
      </c>
      <c r="AT78" s="1163">
        <v>0</v>
      </c>
      <c r="AU78" s="1311">
        <v>6217875</v>
      </c>
      <c r="AV78" s="1163">
        <v>0</v>
      </c>
      <c r="AW78" s="1279">
        <v>6217875</v>
      </c>
      <c r="AX78" s="1163">
        <v>0</v>
      </c>
      <c r="AY78" s="1279">
        <v>6217875</v>
      </c>
      <c r="AZ78" s="1163">
        <v>0</v>
      </c>
      <c r="BA78" s="1162">
        <v>6217875</v>
      </c>
      <c r="BB78" s="1163">
        <v>0</v>
      </c>
      <c r="BC78" s="1163">
        <v>0</v>
      </c>
      <c r="BE78" s="1164">
        <f t="shared" si="4"/>
        <v>0.97515347448929657</v>
      </c>
    </row>
    <row r="79" spans="1:57" s="1127" customFormat="1" ht="23.25" customHeight="1" x14ac:dyDescent="0.2">
      <c r="A79" s="1178" t="str">
        <f t="shared" si="5"/>
        <v>A20350310</v>
      </c>
      <c r="B79" s="1659" t="s">
        <v>35</v>
      </c>
      <c r="C79" s="1649"/>
      <c r="D79" s="1659" t="s">
        <v>315</v>
      </c>
      <c r="E79" s="1649"/>
      <c r="F79" s="1659" t="s">
        <v>313</v>
      </c>
      <c r="G79" s="1649"/>
      <c r="H79" s="1659" t="s">
        <v>322</v>
      </c>
      <c r="I79" s="1649"/>
      <c r="J79" s="1659" t="s">
        <v>328</v>
      </c>
      <c r="K79" s="1649"/>
      <c r="L79" s="1649"/>
      <c r="M79" s="1659" t="s">
        <v>322</v>
      </c>
      <c r="N79" s="1649"/>
      <c r="O79" s="1649"/>
      <c r="P79" s="1659"/>
      <c r="Q79" s="1649"/>
      <c r="R79" s="1659"/>
      <c r="S79" s="1649"/>
      <c r="T79" s="1662" t="s">
        <v>64</v>
      </c>
      <c r="U79" s="1649"/>
      <c r="V79" s="1649"/>
      <c r="W79" s="1649"/>
      <c r="X79" s="1649"/>
      <c r="Y79" s="1649"/>
      <c r="Z79" s="1649"/>
      <c r="AA79" s="1649"/>
      <c r="AB79" s="1659" t="s">
        <v>306</v>
      </c>
      <c r="AC79" s="1649"/>
      <c r="AD79" s="1649"/>
      <c r="AE79" s="1649"/>
      <c r="AF79" s="1649"/>
      <c r="AG79" s="1659" t="s">
        <v>307</v>
      </c>
      <c r="AH79" s="1649"/>
      <c r="AI79" s="1649"/>
      <c r="AJ79" s="1161" t="s">
        <v>86</v>
      </c>
      <c r="AK79" s="1661" t="s">
        <v>308</v>
      </c>
      <c r="AL79" s="1652"/>
      <c r="AM79" s="1652"/>
      <c r="AN79" s="1652"/>
      <c r="AO79" s="1652"/>
      <c r="AP79" s="1652"/>
      <c r="AQ79" s="1162">
        <v>324023696</v>
      </c>
      <c r="AR79" s="1279">
        <v>307443688</v>
      </c>
      <c r="AS79" s="1162">
        <v>16580008</v>
      </c>
      <c r="AT79" s="1163">
        <v>0</v>
      </c>
      <c r="AU79" s="1311">
        <v>307443688</v>
      </c>
      <c r="AV79" s="1163">
        <v>0</v>
      </c>
      <c r="AW79" s="1279">
        <v>307443688</v>
      </c>
      <c r="AX79" s="1163">
        <v>0</v>
      </c>
      <c r="AY79" s="1279">
        <v>307443688</v>
      </c>
      <c r="AZ79" s="1163">
        <v>0</v>
      </c>
      <c r="BA79" s="1162">
        <v>307443688</v>
      </c>
      <c r="BB79" s="1163">
        <v>0</v>
      </c>
      <c r="BC79" s="1163">
        <v>0</v>
      </c>
      <c r="BE79" s="1164">
        <f t="shared" si="4"/>
        <v>0.94883087809726119</v>
      </c>
    </row>
    <row r="80" spans="1:57" s="1127" customFormat="1" ht="23.25" customHeight="1" x14ac:dyDescent="0.2">
      <c r="A80" s="1178" t="str">
        <f t="shared" si="5"/>
        <v>A203501610</v>
      </c>
      <c r="B80" s="1659" t="s">
        <v>35</v>
      </c>
      <c r="C80" s="1649"/>
      <c r="D80" s="1659" t="s">
        <v>315</v>
      </c>
      <c r="E80" s="1649"/>
      <c r="F80" s="1659" t="s">
        <v>313</v>
      </c>
      <c r="G80" s="1649"/>
      <c r="H80" s="1659" t="s">
        <v>322</v>
      </c>
      <c r="I80" s="1649"/>
      <c r="J80" s="1659" t="s">
        <v>328</v>
      </c>
      <c r="K80" s="1649"/>
      <c r="L80" s="1649"/>
      <c r="M80" s="1659" t="s">
        <v>44</v>
      </c>
      <c r="N80" s="1649"/>
      <c r="O80" s="1649"/>
      <c r="P80" s="1659"/>
      <c r="Q80" s="1649"/>
      <c r="R80" s="1659"/>
      <c r="S80" s="1649"/>
      <c r="T80" s="1662" t="s">
        <v>65</v>
      </c>
      <c r="U80" s="1649"/>
      <c r="V80" s="1649"/>
      <c r="W80" s="1649"/>
      <c r="X80" s="1649"/>
      <c r="Y80" s="1649"/>
      <c r="Z80" s="1649"/>
      <c r="AA80" s="1649"/>
      <c r="AB80" s="1659" t="s">
        <v>306</v>
      </c>
      <c r="AC80" s="1649"/>
      <c r="AD80" s="1649"/>
      <c r="AE80" s="1649"/>
      <c r="AF80" s="1649"/>
      <c r="AG80" s="1659" t="s">
        <v>307</v>
      </c>
      <c r="AH80" s="1649"/>
      <c r="AI80" s="1649"/>
      <c r="AJ80" s="1161" t="s">
        <v>86</v>
      </c>
      <c r="AK80" s="1661" t="s">
        <v>308</v>
      </c>
      <c r="AL80" s="1652"/>
      <c r="AM80" s="1652"/>
      <c r="AN80" s="1652"/>
      <c r="AO80" s="1652"/>
      <c r="AP80" s="1652"/>
      <c r="AQ80" s="1162">
        <v>10000000</v>
      </c>
      <c r="AR80" s="1279">
        <v>485200</v>
      </c>
      <c r="AS80" s="1162">
        <v>9514800</v>
      </c>
      <c r="AT80" s="1163">
        <v>0</v>
      </c>
      <c r="AU80" s="1311">
        <v>485200</v>
      </c>
      <c r="AV80" s="1163">
        <v>0</v>
      </c>
      <c r="AW80" s="1279">
        <v>485200</v>
      </c>
      <c r="AX80" s="1163">
        <v>0</v>
      </c>
      <c r="AY80" s="1279">
        <v>485200</v>
      </c>
      <c r="AZ80" s="1163">
        <v>0</v>
      </c>
      <c r="BA80" s="1162">
        <v>485200</v>
      </c>
      <c r="BB80" s="1163">
        <v>0</v>
      </c>
      <c r="BC80" s="1163">
        <v>0</v>
      </c>
      <c r="BE80" s="1164">
        <f t="shared" si="4"/>
        <v>4.8520000000000001E-2</v>
      </c>
    </row>
    <row r="81" spans="1:57" s="1127" customFormat="1" ht="23.25" customHeight="1" x14ac:dyDescent="0.2">
      <c r="A81" s="1178" t="str">
        <f t="shared" si="5"/>
        <v>A203509010</v>
      </c>
      <c r="B81" s="1659" t="s">
        <v>35</v>
      </c>
      <c r="C81" s="1649"/>
      <c r="D81" s="1659" t="s">
        <v>315</v>
      </c>
      <c r="E81" s="1649"/>
      <c r="F81" s="1659" t="s">
        <v>313</v>
      </c>
      <c r="G81" s="1649"/>
      <c r="H81" s="1659" t="s">
        <v>322</v>
      </c>
      <c r="I81" s="1649"/>
      <c r="J81" s="1659" t="s">
        <v>328</v>
      </c>
      <c r="K81" s="1649"/>
      <c r="L81" s="1649"/>
      <c r="M81" s="1659" t="s">
        <v>329</v>
      </c>
      <c r="N81" s="1649"/>
      <c r="O81" s="1649"/>
      <c r="P81" s="1659"/>
      <c r="Q81" s="1649"/>
      <c r="R81" s="1659"/>
      <c r="S81" s="1649"/>
      <c r="T81" s="1662" t="s">
        <v>66</v>
      </c>
      <c r="U81" s="1649"/>
      <c r="V81" s="1649"/>
      <c r="W81" s="1649"/>
      <c r="X81" s="1649"/>
      <c r="Y81" s="1649"/>
      <c r="Z81" s="1649"/>
      <c r="AA81" s="1649"/>
      <c r="AB81" s="1659" t="s">
        <v>306</v>
      </c>
      <c r="AC81" s="1649"/>
      <c r="AD81" s="1649"/>
      <c r="AE81" s="1649"/>
      <c r="AF81" s="1649"/>
      <c r="AG81" s="1659" t="s">
        <v>307</v>
      </c>
      <c r="AH81" s="1649"/>
      <c r="AI81" s="1649"/>
      <c r="AJ81" s="1161" t="s">
        <v>86</v>
      </c>
      <c r="AK81" s="1661" t="s">
        <v>308</v>
      </c>
      <c r="AL81" s="1652"/>
      <c r="AM81" s="1652"/>
      <c r="AN81" s="1652"/>
      <c r="AO81" s="1652"/>
      <c r="AP81" s="1652"/>
      <c r="AQ81" s="1162">
        <v>600000</v>
      </c>
      <c r="AR81" s="1280">
        <v>0</v>
      </c>
      <c r="AS81" s="1162">
        <v>600000</v>
      </c>
      <c r="AT81" s="1163">
        <v>0</v>
      </c>
      <c r="AU81" s="1317">
        <v>0</v>
      </c>
      <c r="AV81" s="1163">
        <v>0</v>
      </c>
      <c r="AW81" s="1280">
        <v>0</v>
      </c>
      <c r="AX81" s="1163">
        <v>0</v>
      </c>
      <c r="AY81" s="1280">
        <v>0</v>
      </c>
      <c r="AZ81" s="1163">
        <v>0</v>
      </c>
      <c r="BA81" s="1163">
        <v>0</v>
      </c>
      <c r="BB81" s="1163">
        <v>0</v>
      </c>
      <c r="BC81" s="1163">
        <v>0</v>
      </c>
      <c r="BE81" s="1164">
        <f t="shared" si="4"/>
        <v>0</v>
      </c>
    </row>
    <row r="82" spans="1:57" s="1127" customFormat="1" ht="23.25" customHeight="1" x14ac:dyDescent="0.2">
      <c r="A82" s="1178" t="str">
        <f t="shared" si="5"/>
        <v>A2035110</v>
      </c>
      <c r="B82" s="1648" t="s">
        <v>35</v>
      </c>
      <c r="C82" s="1649"/>
      <c r="D82" s="1648" t="s">
        <v>315</v>
      </c>
      <c r="E82" s="1649"/>
      <c r="F82" s="1648" t="s">
        <v>313</v>
      </c>
      <c r="G82" s="1649"/>
      <c r="H82" s="1648" t="s">
        <v>322</v>
      </c>
      <c r="I82" s="1649"/>
      <c r="J82" s="1648" t="s">
        <v>330</v>
      </c>
      <c r="K82" s="1649"/>
      <c r="L82" s="1649"/>
      <c r="M82" s="1648"/>
      <c r="N82" s="1649"/>
      <c r="O82" s="1649"/>
      <c r="P82" s="1648"/>
      <c r="Q82" s="1649"/>
      <c r="R82" s="1648"/>
      <c r="S82" s="1649"/>
      <c r="T82" s="1650" t="s">
        <v>237</v>
      </c>
      <c r="U82" s="1649"/>
      <c r="V82" s="1649"/>
      <c r="W82" s="1649"/>
      <c r="X82" s="1649"/>
      <c r="Y82" s="1649"/>
      <c r="Z82" s="1649"/>
      <c r="AA82" s="1649"/>
      <c r="AB82" s="1648" t="s">
        <v>306</v>
      </c>
      <c r="AC82" s="1649"/>
      <c r="AD82" s="1649"/>
      <c r="AE82" s="1649"/>
      <c r="AF82" s="1649"/>
      <c r="AG82" s="1648" t="s">
        <v>307</v>
      </c>
      <c r="AH82" s="1649"/>
      <c r="AI82" s="1649"/>
      <c r="AJ82" s="1025" t="s">
        <v>86</v>
      </c>
      <c r="AK82" s="1651" t="s">
        <v>308</v>
      </c>
      <c r="AL82" s="1652"/>
      <c r="AM82" s="1652"/>
      <c r="AN82" s="1652"/>
      <c r="AO82" s="1652"/>
      <c r="AP82" s="1652"/>
      <c r="AQ82" s="1158">
        <v>2000000</v>
      </c>
      <c r="AR82" s="1281">
        <v>0</v>
      </c>
      <c r="AS82" s="1158">
        <v>2000000</v>
      </c>
      <c r="AT82" s="1159">
        <v>0</v>
      </c>
      <c r="AU82" s="1318">
        <v>0</v>
      </c>
      <c r="AV82" s="1159">
        <v>0</v>
      </c>
      <c r="AW82" s="1281">
        <v>0</v>
      </c>
      <c r="AX82" s="1159">
        <v>0</v>
      </c>
      <c r="AY82" s="1281">
        <v>0</v>
      </c>
      <c r="AZ82" s="1159">
        <v>0</v>
      </c>
      <c r="BA82" s="1159">
        <v>0</v>
      </c>
      <c r="BB82" s="1159">
        <v>0</v>
      </c>
      <c r="BC82" s="1159">
        <v>0</v>
      </c>
      <c r="BE82" s="1160">
        <f t="shared" si="4"/>
        <v>0</v>
      </c>
    </row>
    <row r="83" spans="1:57" s="1127" customFormat="1" ht="23.25" customHeight="1" x14ac:dyDescent="0.2">
      <c r="A83" s="1178" t="str">
        <f t="shared" si="5"/>
        <v>A20351110</v>
      </c>
      <c r="B83" s="1659" t="s">
        <v>35</v>
      </c>
      <c r="C83" s="1649"/>
      <c r="D83" s="1659" t="s">
        <v>315</v>
      </c>
      <c r="E83" s="1649"/>
      <c r="F83" s="1659" t="s">
        <v>313</v>
      </c>
      <c r="G83" s="1649"/>
      <c r="H83" s="1659" t="s">
        <v>322</v>
      </c>
      <c r="I83" s="1649"/>
      <c r="J83" s="1659" t="s">
        <v>330</v>
      </c>
      <c r="K83" s="1649"/>
      <c r="L83" s="1649"/>
      <c r="M83" s="1659" t="s">
        <v>312</v>
      </c>
      <c r="N83" s="1649"/>
      <c r="O83" s="1649"/>
      <c r="P83" s="1659"/>
      <c r="Q83" s="1649"/>
      <c r="R83" s="1659"/>
      <c r="S83" s="1649"/>
      <c r="T83" s="1662" t="s">
        <v>67</v>
      </c>
      <c r="U83" s="1649"/>
      <c r="V83" s="1649"/>
      <c r="W83" s="1649"/>
      <c r="X83" s="1649"/>
      <c r="Y83" s="1649"/>
      <c r="Z83" s="1649"/>
      <c r="AA83" s="1649"/>
      <c r="AB83" s="1659" t="s">
        <v>306</v>
      </c>
      <c r="AC83" s="1649"/>
      <c r="AD83" s="1649"/>
      <c r="AE83" s="1649"/>
      <c r="AF83" s="1649"/>
      <c r="AG83" s="1659" t="s">
        <v>307</v>
      </c>
      <c r="AH83" s="1649"/>
      <c r="AI83" s="1649"/>
      <c r="AJ83" s="1161" t="s">
        <v>86</v>
      </c>
      <c r="AK83" s="1661" t="s">
        <v>308</v>
      </c>
      <c r="AL83" s="1652"/>
      <c r="AM83" s="1652"/>
      <c r="AN83" s="1652"/>
      <c r="AO83" s="1652"/>
      <c r="AP83" s="1652"/>
      <c r="AQ83" s="1162">
        <v>1000000</v>
      </c>
      <c r="AR83" s="1280">
        <v>0</v>
      </c>
      <c r="AS83" s="1162">
        <v>1000000</v>
      </c>
      <c r="AT83" s="1163">
        <v>0</v>
      </c>
      <c r="AU83" s="1317">
        <v>0</v>
      </c>
      <c r="AV83" s="1163">
        <v>0</v>
      </c>
      <c r="AW83" s="1280">
        <v>0</v>
      </c>
      <c r="AX83" s="1163">
        <v>0</v>
      </c>
      <c r="AY83" s="1280">
        <v>0</v>
      </c>
      <c r="AZ83" s="1163">
        <v>0</v>
      </c>
      <c r="BA83" s="1163">
        <v>0</v>
      </c>
      <c r="BB83" s="1163">
        <v>0</v>
      </c>
      <c r="BC83" s="1163">
        <v>0</v>
      </c>
      <c r="BE83" s="1164">
        <f t="shared" si="4"/>
        <v>0</v>
      </c>
    </row>
    <row r="84" spans="1:57" s="1127" customFormat="1" ht="23.25" customHeight="1" x14ac:dyDescent="0.2">
      <c r="A84" s="1178" t="str">
        <f t="shared" si="5"/>
        <v>A20351210</v>
      </c>
      <c r="B84" s="1659" t="s">
        <v>35</v>
      </c>
      <c r="C84" s="1649"/>
      <c r="D84" s="1659" t="s">
        <v>315</v>
      </c>
      <c r="E84" s="1649"/>
      <c r="F84" s="1659" t="s">
        <v>313</v>
      </c>
      <c r="G84" s="1649"/>
      <c r="H84" s="1659" t="s">
        <v>322</v>
      </c>
      <c r="I84" s="1649"/>
      <c r="J84" s="1659" t="s">
        <v>330</v>
      </c>
      <c r="K84" s="1649"/>
      <c r="L84" s="1649"/>
      <c r="M84" s="1659" t="s">
        <v>315</v>
      </c>
      <c r="N84" s="1649"/>
      <c r="O84" s="1649"/>
      <c r="P84" s="1659"/>
      <c r="Q84" s="1649"/>
      <c r="R84" s="1659"/>
      <c r="S84" s="1649"/>
      <c r="T84" s="1662" t="s">
        <v>68</v>
      </c>
      <c r="U84" s="1649"/>
      <c r="V84" s="1649"/>
      <c r="W84" s="1649"/>
      <c r="X84" s="1649"/>
      <c r="Y84" s="1649"/>
      <c r="Z84" s="1649"/>
      <c r="AA84" s="1649"/>
      <c r="AB84" s="1659" t="s">
        <v>306</v>
      </c>
      <c r="AC84" s="1649"/>
      <c r="AD84" s="1649"/>
      <c r="AE84" s="1649"/>
      <c r="AF84" s="1649"/>
      <c r="AG84" s="1659" t="s">
        <v>307</v>
      </c>
      <c r="AH84" s="1649"/>
      <c r="AI84" s="1649"/>
      <c r="AJ84" s="1161" t="s">
        <v>86</v>
      </c>
      <c r="AK84" s="1661" t="s">
        <v>308</v>
      </c>
      <c r="AL84" s="1652"/>
      <c r="AM84" s="1652"/>
      <c r="AN84" s="1652"/>
      <c r="AO84" s="1652"/>
      <c r="AP84" s="1652"/>
      <c r="AQ84" s="1162">
        <v>1000000</v>
      </c>
      <c r="AR84" s="1280">
        <v>0</v>
      </c>
      <c r="AS84" s="1162">
        <v>1000000</v>
      </c>
      <c r="AT84" s="1163">
        <v>0</v>
      </c>
      <c r="AU84" s="1317">
        <v>0</v>
      </c>
      <c r="AV84" s="1163">
        <v>0</v>
      </c>
      <c r="AW84" s="1280">
        <v>0</v>
      </c>
      <c r="AX84" s="1163">
        <v>0</v>
      </c>
      <c r="AY84" s="1280">
        <v>0</v>
      </c>
      <c r="AZ84" s="1163">
        <v>0</v>
      </c>
      <c r="BA84" s="1163">
        <v>0</v>
      </c>
      <c r="BB84" s="1163">
        <v>0</v>
      </c>
      <c r="BC84" s="1163">
        <v>0</v>
      </c>
      <c r="BE84" s="1164">
        <f t="shared" si="4"/>
        <v>0</v>
      </c>
    </row>
    <row r="85" spans="1:57" s="1224" customFormat="1" ht="23.25" customHeight="1" x14ac:dyDescent="0.2">
      <c r="A85" s="1294" t="str">
        <f t="shared" si="5"/>
        <v>A20410</v>
      </c>
      <c r="B85" s="1668" t="s">
        <v>35</v>
      </c>
      <c r="C85" s="1649"/>
      <c r="D85" s="1668" t="s">
        <v>315</v>
      </c>
      <c r="E85" s="1649"/>
      <c r="F85" s="1668" t="s">
        <v>313</v>
      </c>
      <c r="G85" s="1649"/>
      <c r="H85" s="1668" t="s">
        <v>316</v>
      </c>
      <c r="I85" s="1649"/>
      <c r="J85" s="1668"/>
      <c r="K85" s="1649"/>
      <c r="L85" s="1649"/>
      <c r="M85" s="1668"/>
      <c r="N85" s="1649"/>
      <c r="O85" s="1649"/>
      <c r="P85" s="1668"/>
      <c r="Q85" s="1649"/>
      <c r="R85" s="1668"/>
      <c r="S85" s="1649"/>
      <c r="T85" s="1671" t="s">
        <v>239</v>
      </c>
      <c r="U85" s="1649"/>
      <c r="V85" s="1649"/>
      <c r="W85" s="1649"/>
      <c r="X85" s="1649"/>
      <c r="Y85" s="1649"/>
      <c r="Z85" s="1649"/>
      <c r="AA85" s="1649"/>
      <c r="AB85" s="1668" t="s">
        <v>306</v>
      </c>
      <c r="AC85" s="1649"/>
      <c r="AD85" s="1649"/>
      <c r="AE85" s="1649"/>
      <c r="AF85" s="1649"/>
      <c r="AG85" s="1668" t="s">
        <v>307</v>
      </c>
      <c r="AH85" s="1649"/>
      <c r="AI85" s="1649"/>
      <c r="AJ85" s="1295" t="s">
        <v>86</v>
      </c>
      <c r="AK85" s="1669" t="s">
        <v>308</v>
      </c>
      <c r="AL85" s="1652"/>
      <c r="AM85" s="1652"/>
      <c r="AN85" s="1652"/>
      <c r="AO85" s="1652"/>
      <c r="AP85" s="1652"/>
      <c r="AQ85" s="1296">
        <v>14097414179</v>
      </c>
      <c r="AR85" s="1297">
        <v>12791346098.84</v>
      </c>
      <c r="AS85" s="1296">
        <v>1306068080.1600001</v>
      </c>
      <c r="AT85" s="1298">
        <v>0</v>
      </c>
      <c r="AU85" s="1339">
        <v>10910240275.92</v>
      </c>
      <c r="AV85" s="1296">
        <v>1881105822.9200001</v>
      </c>
      <c r="AW85" s="1297">
        <v>8742007247.8400002</v>
      </c>
      <c r="AX85" s="1296">
        <v>2168233028.0799999</v>
      </c>
      <c r="AY85" s="1297">
        <v>8586126121.8400002</v>
      </c>
      <c r="AZ85" s="1296">
        <v>155881126</v>
      </c>
      <c r="BA85" s="1296">
        <v>8586126121.8400002</v>
      </c>
      <c r="BB85" s="1298">
        <v>0</v>
      </c>
      <c r="BC85" s="1296">
        <v>5882188</v>
      </c>
      <c r="BE85" s="1299">
        <f t="shared" si="4"/>
        <v>0.77391783609310949</v>
      </c>
    </row>
    <row r="86" spans="1:57" s="1224" customFormat="1" ht="23.25" customHeight="1" x14ac:dyDescent="0.2">
      <c r="A86" s="1294" t="str">
        <f t="shared" si="5"/>
        <v>A20413</v>
      </c>
      <c r="B86" s="1670" t="s">
        <v>35</v>
      </c>
      <c r="C86" s="1649"/>
      <c r="D86" s="1670" t="s">
        <v>315</v>
      </c>
      <c r="E86" s="1649"/>
      <c r="F86" s="1670" t="s">
        <v>313</v>
      </c>
      <c r="G86" s="1649"/>
      <c r="H86" s="1670" t="s">
        <v>316</v>
      </c>
      <c r="I86" s="1649"/>
      <c r="J86" s="1670"/>
      <c r="K86" s="1649"/>
      <c r="L86" s="1649"/>
      <c r="M86" s="1670"/>
      <c r="N86" s="1649"/>
      <c r="O86" s="1649"/>
      <c r="P86" s="1670"/>
      <c r="Q86" s="1649"/>
      <c r="R86" s="1670"/>
      <c r="S86" s="1649"/>
      <c r="T86" s="1672" t="s">
        <v>239</v>
      </c>
      <c r="U86" s="1649"/>
      <c r="V86" s="1649"/>
      <c r="W86" s="1649"/>
      <c r="X86" s="1649"/>
      <c r="Y86" s="1649"/>
      <c r="Z86" s="1649"/>
      <c r="AA86" s="1649"/>
      <c r="AB86" s="1670" t="s">
        <v>306</v>
      </c>
      <c r="AC86" s="1649"/>
      <c r="AD86" s="1649"/>
      <c r="AE86" s="1649"/>
      <c r="AF86" s="1649"/>
      <c r="AG86" s="1670" t="s">
        <v>307</v>
      </c>
      <c r="AH86" s="1649"/>
      <c r="AI86" s="1649"/>
      <c r="AJ86" s="1300" t="s">
        <v>336</v>
      </c>
      <c r="AK86" s="1673" t="s">
        <v>354</v>
      </c>
      <c r="AL86" s="1652"/>
      <c r="AM86" s="1652"/>
      <c r="AN86" s="1652"/>
      <c r="AO86" s="1652"/>
      <c r="AP86" s="1652"/>
      <c r="AQ86" s="1301">
        <v>4021085821</v>
      </c>
      <c r="AR86" s="1302">
        <v>3733143693.9299998</v>
      </c>
      <c r="AS86" s="1301">
        <v>287942127.06999999</v>
      </c>
      <c r="AT86" s="1303">
        <v>0</v>
      </c>
      <c r="AU86" s="1340">
        <v>1943887760.9300001</v>
      </c>
      <c r="AV86" s="1301">
        <v>1789255933</v>
      </c>
      <c r="AW86" s="1302">
        <v>868961435.41999996</v>
      </c>
      <c r="AX86" s="1301">
        <v>1074926325.51</v>
      </c>
      <c r="AY86" s="1302">
        <v>829743032.41999996</v>
      </c>
      <c r="AZ86" s="1301">
        <v>39218403</v>
      </c>
      <c r="BA86" s="1301">
        <v>829743032.41999996</v>
      </c>
      <c r="BB86" s="1303">
        <v>0</v>
      </c>
      <c r="BC86" s="1303">
        <v>0</v>
      </c>
      <c r="BE86" s="1304">
        <f t="shared" si="4"/>
        <v>0.48342359438789012</v>
      </c>
    </row>
    <row r="87" spans="1:57" s="1287" customFormat="1" ht="23.25" customHeight="1" x14ac:dyDescent="0.2">
      <c r="A87" s="1282" t="str">
        <f t="shared" si="5"/>
        <v>A204110</v>
      </c>
      <c r="B87" s="1663" t="s">
        <v>35</v>
      </c>
      <c r="C87" s="1664"/>
      <c r="D87" s="1663" t="s">
        <v>315</v>
      </c>
      <c r="E87" s="1664"/>
      <c r="F87" s="1663" t="s">
        <v>313</v>
      </c>
      <c r="G87" s="1664"/>
      <c r="H87" s="1663" t="s">
        <v>316</v>
      </c>
      <c r="I87" s="1664"/>
      <c r="J87" s="1663" t="s">
        <v>312</v>
      </c>
      <c r="K87" s="1664"/>
      <c r="L87" s="1664"/>
      <c r="M87" s="1663"/>
      <c r="N87" s="1664"/>
      <c r="O87" s="1664"/>
      <c r="P87" s="1663"/>
      <c r="Q87" s="1664"/>
      <c r="R87" s="1663"/>
      <c r="S87" s="1664"/>
      <c r="T87" s="1665" t="s">
        <v>242</v>
      </c>
      <c r="U87" s="1664"/>
      <c r="V87" s="1664"/>
      <c r="W87" s="1664"/>
      <c r="X87" s="1664"/>
      <c r="Y87" s="1664"/>
      <c r="Z87" s="1664"/>
      <c r="AA87" s="1664"/>
      <c r="AB87" s="1663" t="s">
        <v>306</v>
      </c>
      <c r="AC87" s="1664"/>
      <c r="AD87" s="1664"/>
      <c r="AE87" s="1664"/>
      <c r="AF87" s="1664"/>
      <c r="AG87" s="1663" t="s">
        <v>307</v>
      </c>
      <c r="AH87" s="1664"/>
      <c r="AI87" s="1664"/>
      <c r="AJ87" s="1283" t="s">
        <v>86</v>
      </c>
      <c r="AK87" s="1666" t="s">
        <v>308</v>
      </c>
      <c r="AL87" s="1667"/>
      <c r="AM87" s="1667"/>
      <c r="AN87" s="1667"/>
      <c r="AO87" s="1667"/>
      <c r="AP87" s="1667"/>
      <c r="AQ87" s="1284">
        <v>1296257404</v>
      </c>
      <c r="AR87" s="1285">
        <v>574871013.45000005</v>
      </c>
      <c r="AS87" s="1284">
        <v>721386390.54999995</v>
      </c>
      <c r="AT87" s="1286">
        <v>0</v>
      </c>
      <c r="AU87" s="1341">
        <v>208021013.44999999</v>
      </c>
      <c r="AV87" s="1284">
        <v>366850000</v>
      </c>
      <c r="AW87" s="1285">
        <v>208021013.44</v>
      </c>
      <c r="AX87" s="1286">
        <v>0.01</v>
      </c>
      <c r="AY87" s="1285">
        <v>208021013.44</v>
      </c>
      <c r="AZ87" s="1286">
        <v>0</v>
      </c>
      <c r="BA87" s="1284">
        <v>208021013.44</v>
      </c>
      <c r="BB87" s="1286">
        <v>0</v>
      </c>
      <c r="BC87" s="1286">
        <v>0</v>
      </c>
      <c r="BE87" s="1288">
        <f t="shared" si="4"/>
        <v>0.16047816799972545</v>
      </c>
    </row>
    <row r="88" spans="1:57" s="1287" customFormat="1" ht="23.25" customHeight="1" x14ac:dyDescent="0.2">
      <c r="A88" s="1282" t="str">
        <f t="shared" si="5"/>
        <v>A204113</v>
      </c>
      <c r="B88" s="1663" t="s">
        <v>35</v>
      </c>
      <c r="C88" s="1664"/>
      <c r="D88" s="1663" t="s">
        <v>315</v>
      </c>
      <c r="E88" s="1664"/>
      <c r="F88" s="1663" t="s">
        <v>313</v>
      </c>
      <c r="G88" s="1664"/>
      <c r="H88" s="1663" t="s">
        <v>316</v>
      </c>
      <c r="I88" s="1664"/>
      <c r="J88" s="1663" t="s">
        <v>312</v>
      </c>
      <c r="K88" s="1664"/>
      <c r="L88" s="1664"/>
      <c r="M88" s="1663"/>
      <c r="N88" s="1664"/>
      <c r="O88" s="1664"/>
      <c r="P88" s="1663"/>
      <c r="Q88" s="1664"/>
      <c r="R88" s="1663"/>
      <c r="S88" s="1664"/>
      <c r="T88" s="1665" t="s">
        <v>242</v>
      </c>
      <c r="U88" s="1664"/>
      <c r="V88" s="1664"/>
      <c r="W88" s="1664"/>
      <c r="X88" s="1664"/>
      <c r="Y88" s="1664"/>
      <c r="Z88" s="1664"/>
      <c r="AA88" s="1664"/>
      <c r="AB88" s="1663" t="s">
        <v>306</v>
      </c>
      <c r="AC88" s="1664"/>
      <c r="AD88" s="1664"/>
      <c r="AE88" s="1664"/>
      <c r="AF88" s="1664"/>
      <c r="AG88" s="1663" t="s">
        <v>307</v>
      </c>
      <c r="AH88" s="1664"/>
      <c r="AI88" s="1664"/>
      <c r="AJ88" s="1283" t="s">
        <v>336</v>
      </c>
      <c r="AK88" s="1666" t="s">
        <v>354</v>
      </c>
      <c r="AL88" s="1667"/>
      <c r="AM88" s="1667"/>
      <c r="AN88" s="1667"/>
      <c r="AO88" s="1667"/>
      <c r="AP88" s="1667"/>
      <c r="AQ88" s="1284">
        <v>1454600000</v>
      </c>
      <c r="AR88" s="1285">
        <v>1414531856</v>
      </c>
      <c r="AS88" s="1284">
        <v>40068144</v>
      </c>
      <c r="AT88" s="1286">
        <v>0</v>
      </c>
      <c r="AU88" s="1341">
        <v>59711856</v>
      </c>
      <c r="AV88" s="1284">
        <v>1354820000</v>
      </c>
      <c r="AW88" s="1285">
        <v>36250000</v>
      </c>
      <c r="AX88" s="1284">
        <v>23461856</v>
      </c>
      <c r="AY88" s="1350">
        <v>0</v>
      </c>
      <c r="AZ88" s="1284">
        <v>36250000</v>
      </c>
      <c r="BA88" s="1286">
        <v>0</v>
      </c>
      <c r="BB88" s="1286">
        <v>0</v>
      </c>
      <c r="BC88" s="1286">
        <v>0</v>
      </c>
      <c r="BE88" s="1288">
        <f t="shared" si="4"/>
        <v>4.1050361611439573E-2</v>
      </c>
    </row>
    <row r="89" spans="1:57" s="1127" customFormat="1" ht="23.25" customHeight="1" x14ac:dyDescent="0.2">
      <c r="A89" s="1178" t="str">
        <f t="shared" si="5"/>
        <v>A2041313</v>
      </c>
      <c r="B89" s="1659" t="s">
        <v>35</v>
      </c>
      <c r="C89" s="1649"/>
      <c r="D89" s="1659" t="s">
        <v>315</v>
      </c>
      <c r="E89" s="1649"/>
      <c r="F89" s="1659" t="s">
        <v>313</v>
      </c>
      <c r="G89" s="1649"/>
      <c r="H89" s="1659" t="s">
        <v>316</v>
      </c>
      <c r="I89" s="1649"/>
      <c r="J89" s="1659" t="s">
        <v>312</v>
      </c>
      <c r="K89" s="1649"/>
      <c r="L89" s="1649"/>
      <c r="M89" s="1659" t="s">
        <v>322</v>
      </c>
      <c r="N89" s="1649"/>
      <c r="O89" s="1649"/>
      <c r="P89" s="1659"/>
      <c r="Q89" s="1649"/>
      <c r="R89" s="1659"/>
      <c r="S89" s="1649"/>
      <c r="T89" s="1662" t="s">
        <v>689</v>
      </c>
      <c r="U89" s="1649"/>
      <c r="V89" s="1649"/>
      <c r="W89" s="1649"/>
      <c r="X89" s="1649"/>
      <c r="Y89" s="1649"/>
      <c r="Z89" s="1649"/>
      <c r="AA89" s="1649"/>
      <c r="AB89" s="1659" t="s">
        <v>306</v>
      </c>
      <c r="AC89" s="1649"/>
      <c r="AD89" s="1649"/>
      <c r="AE89" s="1649"/>
      <c r="AF89" s="1649"/>
      <c r="AG89" s="1659" t="s">
        <v>307</v>
      </c>
      <c r="AH89" s="1649"/>
      <c r="AI89" s="1649"/>
      <c r="AJ89" s="1161" t="s">
        <v>336</v>
      </c>
      <c r="AK89" s="1661" t="s">
        <v>354</v>
      </c>
      <c r="AL89" s="1652"/>
      <c r="AM89" s="1652"/>
      <c r="AN89" s="1652"/>
      <c r="AO89" s="1652"/>
      <c r="AP89" s="1652"/>
      <c r="AQ89" s="1163">
        <v>0</v>
      </c>
      <c r="AR89" s="1280">
        <v>0</v>
      </c>
      <c r="AS89" s="1163">
        <v>0</v>
      </c>
      <c r="AT89" s="1163">
        <v>0</v>
      </c>
      <c r="AU89" s="1317">
        <v>0</v>
      </c>
      <c r="AV89" s="1163">
        <v>0</v>
      </c>
      <c r="AW89" s="1280">
        <v>0</v>
      </c>
      <c r="AX89" s="1163">
        <v>0</v>
      </c>
      <c r="AY89" s="1280">
        <v>0</v>
      </c>
      <c r="AZ89" s="1163">
        <v>0</v>
      </c>
      <c r="BA89" s="1163">
        <v>0</v>
      </c>
      <c r="BB89" s="1163">
        <v>0</v>
      </c>
      <c r="BC89" s="1163">
        <v>0</v>
      </c>
      <c r="BE89" s="1164" t="e">
        <f t="shared" si="4"/>
        <v>#DIV/0!</v>
      </c>
    </row>
    <row r="90" spans="1:57" s="1127" customFormat="1" ht="15" customHeight="1" x14ac:dyDescent="0.2">
      <c r="A90" s="1178" t="str">
        <f t="shared" si="5"/>
        <v>A2041610</v>
      </c>
      <c r="B90" s="1659" t="s">
        <v>35</v>
      </c>
      <c r="C90" s="1649"/>
      <c r="D90" s="1659" t="s">
        <v>315</v>
      </c>
      <c r="E90" s="1649"/>
      <c r="F90" s="1659" t="s">
        <v>313</v>
      </c>
      <c r="G90" s="1649"/>
      <c r="H90" s="1659" t="s">
        <v>316</v>
      </c>
      <c r="I90" s="1649"/>
      <c r="J90" s="1659" t="s">
        <v>312</v>
      </c>
      <c r="K90" s="1649"/>
      <c r="L90" s="1649"/>
      <c r="M90" s="1659" t="s">
        <v>325</v>
      </c>
      <c r="N90" s="1649"/>
      <c r="O90" s="1649"/>
      <c r="P90" s="1659"/>
      <c r="Q90" s="1649"/>
      <c r="R90" s="1659"/>
      <c r="S90" s="1649"/>
      <c r="T90" s="1662" t="s">
        <v>69</v>
      </c>
      <c r="U90" s="1649"/>
      <c r="V90" s="1649"/>
      <c r="W90" s="1649"/>
      <c r="X90" s="1649"/>
      <c r="Y90" s="1649"/>
      <c r="Z90" s="1649"/>
      <c r="AA90" s="1649"/>
      <c r="AB90" s="1659" t="s">
        <v>306</v>
      </c>
      <c r="AC90" s="1649"/>
      <c r="AD90" s="1649"/>
      <c r="AE90" s="1649"/>
      <c r="AF90" s="1649"/>
      <c r="AG90" s="1659" t="s">
        <v>307</v>
      </c>
      <c r="AH90" s="1649"/>
      <c r="AI90" s="1649"/>
      <c r="AJ90" s="1161" t="s">
        <v>86</v>
      </c>
      <c r="AK90" s="1661" t="s">
        <v>308</v>
      </c>
      <c r="AL90" s="1652"/>
      <c r="AM90" s="1652"/>
      <c r="AN90" s="1652"/>
      <c r="AO90" s="1652"/>
      <c r="AP90" s="1652"/>
      <c r="AQ90" s="1162">
        <v>75000000</v>
      </c>
      <c r="AR90" s="1279">
        <v>400000</v>
      </c>
      <c r="AS90" s="1162">
        <v>74600000</v>
      </c>
      <c r="AT90" s="1163">
        <v>0</v>
      </c>
      <c r="AU90" s="1311">
        <v>400000</v>
      </c>
      <c r="AV90" s="1163">
        <v>0</v>
      </c>
      <c r="AW90" s="1279">
        <v>400000</v>
      </c>
      <c r="AX90" s="1163">
        <v>0</v>
      </c>
      <c r="AY90" s="1279">
        <v>400000</v>
      </c>
      <c r="AZ90" s="1163">
        <v>0</v>
      </c>
      <c r="BA90" s="1162">
        <v>400000</v>
      </c>
      <c r="BB90" s="1163">
        <v>0</v>
      </c>
      <c r="BC90" s="1163">
        <v>0</v>
      </c>
      <c r="BE90" s="1164">
        <f t="shared" si="4"/>
        <v>5.3333333333333332E-3</v>
      </c>
    </row>
    <row r="91" spans="1:57" s="1127" customFormat="1" ht="12.75" x14ac:dyDescent="0.2">
      <c r="A91" s="1178" t="str">
        <f t="shared" si="5"/>
        <v>A2041613</v>
      </c>
      <c r="B91" s="1659" t="s">
        <v>35</v>
      </c>
      <c r="C91" s="1649"/>
      <c r="D91" s="1659" t="s">
        <v>315</v>
      </c>
      <c r="E91" s="1649"/>
      <c r="F91" s="1659" t="s">
        <v>313</v>
      </c>
      <c r="G91" s="1649"/>
      <c r="H91" s="1659" t="s">
        <v>316</v>
      </c>
      <c r="I91" s="1649"/>
      <c r="J91" s="1659" t="s">
        <v>312</v>
      </c>
      <c r="K91" s="1649"/>
      <c r="L91" s="1649"/>
      <c r="M91" s="1659" t="s">
        <v>325</v>
      </c>
      <c r="N91" s="1649"/>
      <c r="O91" s="1649"/>
      <c r="P91" s="1659"/>
      <c r="Q91" s="1649"/>
      <c r="R91" s="1659"/>
      <c r="S91" s="1649"/>
      <c r="T91" s="1662" t="s">
        <v>69</v>
      </c>
      <c r="U91" s="1649"/>
      <c r="V91" s="1649"/>
      <c r="W91" s="1649"/>
      <c r="X91" s="1649"/>
      <c r="Y91" s="1649"/>
      <c r="Z91" s="1649"/>
      <c r="AA91" s="1649"/>
      <c r="AB91" s="1659" t="s">
        <v>306</v>
      </c>
      <c r="AC91" s="1649"/>
      <c r="AD91" s="1649"/>
      <c r="AE91" s="1649"/>
      <c r="AF91" s="1649"/>
      <c r="AG91" s="1659" t="s">
        <v>307</v>
      </c>
      <c r="AH91" s="1649"/>
      <c r="AI91" s="1649"/>
      <c r="AJ91" s="1161" t="s">
        <v>336</v>
      </c>
      <c r="AK91" s="1661" t="s">
        <v>354</v>
      </c>
      <c r="AL91" s="1652"/>
      <c r="AM91" s="1652"/>
      <c r="AN91" s="1652"/>
      <c r="AO91" s="1652"/>
      <c r="AP91" s="1652"/>
      <c r="AQ91" s="1162">
        <v>500000000</v>
      </c>
      <c r="AR91" s="1279">
        <v>482320000</v>
      </c>
      <c r="AS91" s="1162">
        <v>17680000</v>
      </c>
      <c r="AT91" s="1163">
        <v>0</v>
      </c>
      <c r="AU91" s="1317">
        <v>0</v>
      </c>
      <c r="AV91" s="1162">
        <v>482320000</v>
      </c>
      <c r="AW91" s="1280">
        <v>0</v>
      </c>
      <c r="AX91" s="1163">
        <v>0</v>
      </c>
      <c r="AY91" s="1280">
        <v>0</v>
      </c>
      <c r="AZ91" s="1163">
        <v>0</v>
      </c>
      <c r="BA91" s="1163">
        <v>0</v>
      </c>
      <c r="BB91" s="1163">
        <v>0</v>
      </c>
      <c r="BC91" s="1163">
        <v>0</v>
      </c>
      <c r="BE91" s="1164">
        <f t="shared" si="4"/>
        <v>0</v>
      </c>
    </row>
    <row r="92" spans="1:57" s="1127" customFormat="1" ht="12.75" x14ac:dyDescent="0.2">
      <c r="A92" s="1178" t="str">
        <f t="shared" si="5"/>
        <v>A2041810</v>
      </c>
      <c r="B92" s="1659" t="s">
        <v>35</v>
      </c>
      <c r="C92" s="1649"/>
      <c r="D92" s="1659" t="s">
        <v>315</v>
      </c>
      <c r="E92" s="1649"/>
      <c r="F92" s="1659" t="s">
        <v>313</v>
      </c>
      <c r="G92" s="1649"/>
      <c r="H92" s="1659" t="s">
        <v>316</v>
      </c>
      <c r="I92" s="1649"/>
      <c r="J92" s="1659" t="s">
        <v>312</v>
      </c>
      <c r="K92" s="1649"/>
      <c r="L92" s="1649"/>
      <c r="M92" s="1659" t="s">
        <v>327</v>
      </c>
      <c r="N92" s="1649"/>
      <c r="O92" s="1649"/>
      <c r="P92" s="1659"/>
      <c r="Q92" s="1649"/>
      <c r="R92" s="1659"/>
      <c r="S92" s="1649"/>
      <c r="T92" s="1662" t="s">
        <v>70</v>
      </c>
      <c r="U92" s="1649"/>
      <c r="V92" s="1649"/>
      <c r="W92" s="1649"/>
      <c r="X92" s="1649"/>
      <c r="Y92" s="1649"/>
      <c r="Z92" s="1649"/>
      <c r="AA92" s="1649"/>
      <c r="AB92" s="1659" t="s">
        <v>306</v>
      </c>
      <c r="AC92" s="1649"/>
      <c r="AD92" s="1649"/>
      <c r="AE92" s="1649"/>
      <c r="AF92" s="1649"/>
      <c r="AG92" s="1659" t="s">
        <v>307</v>
      </c>
      <c r="AH92" s="1649"/>
      <c r="AI92" s="1649"/>
      <c r="AJ92" s="1161" t="s">
        <v>86</v>
      </c>
      <c r="AK92" s="1661" t="s">
        <v>308</v>
      </c>
      <c r="AL92" s="1652"/>
      <c r="AM92" s="1652"/>
      <c r="AN92" s="1652"/>
      <c r="AO92" s="1652"/>
      <c r="AP92" s="1652"/>
      <c r="AQ92" s="1162">
        <v>862257404</v>
      </c>
      <c r="AR92" s="1279">
        <v>215471013.44999999</v>
      </c>
      <c r="AS92" s="1162">
        <v>646786390.54999995</v>
      </c>
      <c r="AT92" s="1163">
        <v>0</v>
      </c>
      <c r="AU92" s="1311">
        <v>207621013.44999999</v>
      </c>
      <c r="AV92" s="1162">
        <v>7850000</v>
      </c>
      <c r="AW92" s="1279">
        <v>207621013.44</v>
      </c>
      <c r="AX92" s="1163">
        <v>0.01</v>
      </c>
      <c r="AY92" s="1279">
        <v>207621013.44</v>
      </c>
      <c r="AZ92" s="1163">
        <v>0</v>
      </c>
      <c r="BA92" s="1162">
        <v>207621013.44</v>
      </c>
      <c r="BB92" s="1163">
        <v>0</v>
      </c>
      <c r="BC92" s="1163">
        <v>0</v>
      </c>
      <c r="BE92" s="1164">
        <f t="shared" ref="BE92:BE155" si="6">+AU92/AQ92</f>
        <v>0.24078774213691762</v>
      </c>
    </row>
    <row r="93" spans="1:57" s="1127" customFormat="1" ht="12.75" x14ac:dyDescent="0.2">
      <c r="A93" s="1178" t="str">
        <f t="shared" si="5"/>
        <v>A2041813</v>
      </c>
      <c r="B93" s="1659" t="s">
        <v>35</v>
      </c>
      <c r="C93" s="1649"/>
      <c r="D93" s="1659" t="s">
        <v>315</v>
      </c>
      <c r="E93" s="1649"/>
      <c r="F93" s="1659" t="s">
        <v>313</v>
      </c>
      <c r="G93" s="1649"/>
      <c r="H93" s="1659" t="s">
        <v>316</v>
      </c>
      <c r="I93" s="1649"/>
      <c r="J93" s="1659" t="s">
        <v>312</v>
      </c>
      <c r="K93" s="1649"/>
      <c r="L93" s="1649"/>
      <c r="M93" s="1659" t="s">
        <v>327</v>
      </c>
      <c r="N93" s="1649"/>
      <c r="O93" s="1649"/>
      <c r="P93" s="1659"/>
      <c r="Q93" s="1649"/>
      <c r="R93" s="1659"/>
      <c r="S93" s="1649"/>
      <c r="T93" s="1662" t="s">
        <v>70</v>
      </c>
      <c r="U93" s="1649"/>
      <c r="V93" s="1649"/>
      <c r="W93" s="1649"/>
      <c r="X93" s="1649"/>
      <c r="Y93" s="1649"/>
      <c r="Z93" s="1649"/>
      <c r="AA93" s="1649"/>
      <c r="AB93" s="1659" t="s">
        <v>306</v>
      </c>
      <c r="AC93" s="1649"/>
      <c r="AD93" s="1649"/>
      <c r="AE93" s="1649"/>
      <c r="AF93" s="1649"/>
      <c r="AG93" s="1659" t="s">
        <v>307</v>
      </c>
      <c r="AH93" s="1649"/>
      <c r="AI93" s="1649"/>
      <c r="AJ93" s="1161" t="s">
        <v>336</v>
      </c>
      <c r="AK93" s="1661" t="s">
        <v>354</v>
      </c>
      <c r="AL93" s="1652"/>
      <c r="AM93" s="1652"/>
      <c r="AN93" s="1652"/>
      <c r="AO93" s="1652"/>
      <c r="AP93" s="1652"/>
      <c r="AQ93" s="1162">
        <v>710600000</v>
      </c>
      <c r="AR93" s="1311">
        <v>688211856</v>
      </c>
      <c r="AS93" s="1162">
        <v>22388144</v>
      </c>
      <c r="AT93" s="1163">
        <v>0</v>
      </c>
      <c r="AU93" s="1311">
        <v>59711856</v>
      </c>
      <c r="AV93" s="1162">
        <v>628500000</v>
      </c>
      <c r="AW93" s="1279">
        <v>36250000</v>
      </c>
      <c r="AX93" s="1162">
        <v>23461856</v>
      </c>
      <c r="AY93" s="1280">
        <v>0</v>
      </c>
      <c r="AZ93" s="1162">
        <v>36250000</v>
      </c>
      <c r="BA93" s="1163">
        <v>0</v>
      </c>
      <c r="BB93" s="1163">
        <v>0</v>
      </c>
      <c r="BC93" s="1163">
        <v>0</v>
      </c>
      <c r="BE93" s="1164">
        <f t="shared" si="6"/>
        <v>8.4030194202082742E-2</v>
      </c>
    </row>
    <row r="94" spans="1:57" s="1309" customFormat="1" ht="12.75" x14ac:dyDescent="0.2">
      <c r="A94" s="1305" t="str">
        <f t="shared" si="5"/>
        <v>A20411610</v>
      </c>
      <c r="B94" s="1674" t="s">
        <v>35</v>
      </c>
      <c r="C94" s="1675"/>
      <c r="D94" s="1674" t="s">
        <v>315</v>
      </c>
      <c r="E94" s="1675"/>
      <c r="F94" s="1674" t="s">
        <v>313</v>
      </c>
      <c r="G94" s="1675"/>
      <c r="H94" s="1674" t="s">
        <v>316</v>
      </c>
      <c r="I94" s="1675"/>
      <c r="J94" s="1674" t="s">
        <v>312</v>
      </c>
      <c r="K94" s="1675"/>
      <c r="L94" s="1675"/>
      <c r="M94" s="1674" t="s">
        <v>44</v>
      </c>
      <c r="N94" s="1675"/>
      <c r="O94" s="1675"/>
      <c r="P94" s="1674"/>
      <c r="Q94" s="1675"/>
      <c r="R94" s="1674"/>
      <c r="S94" s="1675"/>
      <c r="T94" s="1676" t="s">
        <v>810</v>
      </c>
      <c r="U94" s="1675"/>
      <c r="V94" s="1675"/>
      <c r="W94" s="1675"/>
      <c r="X94" s="1675"/>
      <c r="Y94" s="1675"/>
      <c r="Z94" s="1675"/>
      <c r="AA94" s="1675"/>
      <c r="AB94" s="1674" t="s">
        <v>306</v>
      </c>
      <c r="AC94" s="1675"/>
      <c r="AD94" s="1675"/>
      <c r="AE94" s="1675"/>
      <c r="AF94" s="1675"/>
      <c r="AG94" s="1674" t="s">
        <v>307</v>
      </c>
      <c r="AH94" s="1675"/>
      <c r="AI94" s="1675"/>
      <c r="AJ94" s="1306" t="s">
        <v>86</v>
      </c>
      <c r="AK94" s="1677" t="s">
        <v>308</v>
      </c>
      <c r="AL94" s="1678"/>
      <c r="AM94" s="1678"/>
      <c r="AN94" s="1678"/>
      <c r="AO94" s="1678"/>
      <c r="AP94" s="1678"/>
      <c r="AQ94" s="1307">
        <v>359000000</v>
      </c>
      <c r="AR94" s="1311">
        <v>359000000</v>
      </c>
      <c r="AS94" s="1308">
        <v>0</v>
      </c>
      <c r="AT94" s="1308">
        <v>0</v>
      </c>
      <c r="AU94" s="1317">
        <v>0</v>
      </c>
      <c r="AV94" s="1307">
        <v>359000000</v>
      </c>
      <c r="AW94" s="1280">
        <v>0</v>
      </c>
      <c r="AX94" s="1308">
        <v>0</v>
      </c>
      <c r="AY94" s="1280">
        <v>0</v>
      </c>
      <c r="AZ94" s="1308">
        <v>0</v>
      </c>
      <c r="BA94" s="1308">
        <v>0</v>
      </c>
      <c r="BB94" s="1308">
        <v>0</v>
      </c>
      <c r="BC94" s="1308">
        <v>0</v>
      </c>
      <c r="BE94" s="1310">
        <f t="shared" si="6"/>
        <v>0</v>
      </c>
    </row>
    <row r="95" spans="1:57" s="1309" customFormat="1" ht="12.75" x14ac:dyDescent="0.2">
      <c r="A95" s="1305" t="str">
        <f t="shared" si="5"/>
        <v>A20411613</v>
      </c>
      <c r="B95" s="1674" t="s">
        <v>35</v>
      </c>
      <c r="C95" s="1675"/>
      <c r="D95" s="1674" t="s">
        <v>315</v>
      </c>
      <c r="E95" s="1675"/>
      <c r="F95" s="1674" t="s">
        <v>313</v>
      </c>
      <c r="G95" s="1675"/>
      <c r="H95" s="1674" t="s">
        <v>316</v>
      </c>
      <c r="I95" s="1675"/>
      <c r="J95" s="1674" t="s">
        <v>312</v>
      </c>
      <c r="K95" s="1675"/>
      <c r="L95" s="1675"/>
      <c r="M95" s="1674" t="s">
        <v>44</v>
      </c>
      <c r="N95" s="1675"/>
      <c r="O95" s="1675"/>
      <c r="P95" s="1674"/>
      <c r="Q95" s="1675"/>
      <c r="R95" s="1674"/>
      <c r="S95" s="1675"/>
      <c r="T95" s="1676" t="s">
        <v>810</v>
      </c>
      <c r="U95" s="1675"/>
      <c r="V95" s="1675"/>
      <c r="W95" s="1675"/>
      <c r="X95" s="1675"/>
      <c r="Y95" s="1675"/>
      <c r="Z95" s="1675"/>
      <c r="AA95" s="1675"/>
      <c r="AB95" s="1674" t="s">
        <v>306</v>
      </c>
      <c r="AC95" s="1675"/>
      <c r="AD95" s="1675"/>
      <c r="AE95" s="1675"/>
      <c r="AF95" s="1675"/>
      <c r="AG95" s="1674" t="s">
        <v>307</v>
      </c>
      <c r="AH95" s="1675"/>
      <c r="AI95" s="1675"/>
      <c r="AJ95" s="1306" t="s">
        <v>336</v>
      </c>
      <c r="AK95" s="1677" t="s">
        <v>354</v>
      </c>
      <c r="AL95" s="1678"/>
      <c r="AM95" s="1678"/>
      <c r="AN95" s="1678"/>
      <c r="AO95" s="1678"/>
      <c r="AP95" s="1678"/>
      <c r="AQ95" s="1307">
        <v>244000000</v>
      </c>
      <c r="AR95" s="1311">
        <v>244000000</v>
      </c>
      <c r="AS95" s="1308">
        <v>0</v>
      </c>
      <c r="AT95" s="1308">
        <v>0</v>
      </c>
      <c r="AU95" s="1317">
        <v>0</v>
      </c>
      <c r="AV95" s="1307">
        <v>244000000</v>
      </c>
      <c r="AW95" s="1280">
        <v>0</v>
      </c>
      <c r="AX95" s="1308">
        <v>0</v>
      </c>
      <c r="AY95" s="1280">
        <v>0</v>
      </c>
      <c r="AZ95" s="1308">
        <v>0</v>
      </c>
      <c r="BA95" s="1308">
        <v>0</v>
      </c>
      <c r="BB95" s="1308">
        <v>0</v>
      </c>
      <c r="BC95" s="1308">
        <v>0</v>
      </c>
      <c r="BE95" s="1310">
        <f t="shared" si="6"/>
        <v>0</v>
      </c>
    </row>
    <row r="96" spans="1:57" s="1287" customFormat="1" ht="15" customHeight="1" x14ac:dyDescent="0.2">
      <c r="A96" s="1282" t="str">
        <f t="shared" si="5"/>
        <v>A204210</v>
      </c>
      <c r="B96" s="1663" t="s">
        <v>35</v>
      </c>
      <c r="C96" s="1664"/>
      <c r="D96" s="1663" t="s">
        <v>315</v>
      </c>
      <c r="E96" s="1664"/>
      <c r="F96" s="1663" t="s">
        <v>313</v>
      </c>
      <c r="G96" s="1664"/>
      <c r="H96" s="1663" t="s">
        <v>316</v>
      </c>
      <c r="I96" s="1664"/>
      <c r="J96" s="1663" t="s">
        <v>315</v>
      </c>
      <c r="K96" s="1664"/>
      <c r="L96" s="1664"/>
      <c r="M96" s="1663"/>
      <c r="N96" s="1664"/>
      <c r="O96" s="1664"/>
      <c r="P96" s="1663"/>
      <c r="Q96" s="1664"/>
      <c r="R96" s="1663"/>
      <c r="S96" s="1664"/>
      <c r="T96" s="1665" t="s">
        <v>244</v>
      </c>
      <c r="U96" s="1664"/>
      <c r="V96" s="1664"/>
      <c r="W96" s="1664"/>
      <c r="X96" s="1664"/>
      <c r="Y96" s="1664"/>
      <c r="Z96" s="1664"/>
      <c r="AA96" s="1664"/>
      <c r="AB96" s="1663" t="s">
        <v>306</v>
      </c>
      <c r="AC96" s="1664"/>
      <c r="AD96" s="1664"/>
      <c r="AE96" s="1664"/>
      <c r="AF96" s="1664"/>
      <c r="AG96" s="1663" t="s">
        <v>307</v>
      </c>
      <c r="AH96" s="1664"/>
      <c r="AI96" s="1664"/>
      <c r="AJ96" s="1283" t="s">
        <v>86</v>
      </c>
      <c r="AK96" s="1666" t="s">
        <v>308</v>
      </c>
      <c r="AL96" s="1667"/>
      <c r="AM96" s="1667"/>
      <c r="AN96" s="1667"/>
      <c r="AO96" s="1667"/>
      <c r="AP96" s="1667"/>
      <c r="AQ96" s="1284">
        <v>72000000</v>
      </c>
      <c r="AR96" s="1285">
        <v>69714350</v>
      </c>
      <c r="AS96" s="1284">
        <v>2285650</v>
      </c>
      <c r="AT96" s="1286">
        <v>0</v>
      </c>
      <c r="AU96" s="1341">
        <v>3714350</v>
      </c>
      <c r="AV96" s="1284">
        <v>66000000</v>
      </c>
      <c r="AW96" s="1285">
        <v>3714350</v>
      </c>
      <c r="AX96" s="1286">
        <v>0</v>
      </c>
      <c r="AY96" s="1285">
        <v>3714350</v>
      </c>
      <c r="AZ96" s="1286">
        <v>0</v>
      </c>
      <c r="BA96" s="1284">
        <v>3714350</v>
      </c>
      <c r="BB96" s="1286">
        <v>0</v>
      </c>
      <c r="BC96" s="1286">
        <v>0</v>
      </c>
      <c r="BE96" s="1288">
        <f t="shared" si="6"/>
        <v>5.1588194444444443E-2</v>
      </c>
    </row>
    <row r="97" spans="1:57" s="1127" customFormat="1" ht="15" customHeight="1" x14ac:dyDescent="0.2">
      <c r="A97" s="1178" t="str">
        <f t="shared" si="5"/>
        <v>A2042110</v>
      </c>
      <c r="B97" s="1659" t="s">
        <v>35</v>
      </c>
      <c r="C97" s="1649"/>
      <c r="D97" s="1659" t="s">
        <v>315</v>
      </c>
      <c r="E97" s="1649"/>
      <c r="F97" s="1659" t="s">
        <v>313</v>
      </c>
      <c r="G97" s="1649"/>
      <c r="H97" s="1659" t="s">
        <v>316</v>
      </c>
      <c r="I97" s="1649"/>
      <c r="J97" s="1659" t="s">
        <v>315</v>
      </c>
      <c r="K97" s="1649"/>
      <c r="L97" s="1649"/>
      <c r="M97" s="1659" t="s">
        <v>312</v>
      </c>
      <c r="N97" s="1649"/>
      <c r="O97" s="1649"/>
      <c r="P97" s="1659"/>
      <c r="Q97" s="1649"/>
      <c r="R97" s="1659"/>
      <c r="S97" s="1649"/>
      <c r="T97" s="1662" t="s">
        <v>71</v>
      </c>
      <c r="U97" s="1649"/>
      <c r="V97" s="1649"/>
      <c r="W97" s="1649"/>
      <c r="X97" s="1649"/>
      <c r="Y97" s="1649"/>
      <c r="Z97" s="1649"/>
      <c r="AA97" s="1649"/>
      <c r="AB97" s="1659" t="s">
        <v>306</v>
      </c>
      <c r="AC97" s="1649"/>
      <c r="AD97" s="1649"/>
      <c r="AE97" s="1649"/>
      <c r="AF97" s="1649"/>
      <c r="AG97" s="1659" t="s">
        <v>307</v>
      </c>
      <c r="AH97" s="1649"/>
      <c r="AI97" s="1649"/>
      <c r="AJ97" s="1161" t="s">
        <v>86</v>
      </c>
      <c r="AK97" s="1661" t="s">
        <v>308</v>
      </c>
      <c r="AL97" s="1652"/>
      <c r="AM97" s="1652"/>
      <c r="AN97" s="1652"/>
      <c r="AO97" s="1652"/>
      <c r="AP97" s="1652"/>
      <c r="AQ97" s="1162">
        <v>2000000</v>
      </c>
      <c r="AR97" s="1279">
        <v>1000000</v>
      </c>
      <c r="AS97" s="1162">
        <v>1000000</v>
      </c>
      <c r="AT97" s="1163">
        <v>0</v>
      </c>
      <c r="AU97" s="1311">
        <v>1000000</v>
      </c>
      <c r="AV97" s="1163">
        <v>0</v>
      </c>
      <c r="AW97" s="1279">
        <v>1000000</v>
      </c>
      <c r="AX97" s="1163">
        <v>0</v>
      </c>
      <c r="AY97" s="1279">
        <v>1000000</v>
      </c>
      <c r="AZ97" s="1163">
        <v>0</v>
      </c>
      <c r="BA97" s="1162">
        <v>1000000</v>
      </c>
      <c r="BB97" s="1163">
        <v>0</v>
      </c>
      <c r="BC97" s="1163">
        <v>0</v>
      </c>
      <c r="BE97" s="1164">
        <f t="shared" si="6"/>
        <v>0.5</v>
      </c>
    </row>
    <row r="98" spans="1:57" s="1127" customFormat="1" ht="12.75" x14ac:dyDescent="0.2">
      <c r="A98" s="1178" t="str">
        <f t="shared" ref="A98:A161" si="7">+B98&amp;D98&amp;F98&amp;H98&amp;J98&amp;M98&amp;P98&amp;R98&amp;AJ98</f>
        <v>A2042210</v>
      </c>
      <c r="B98" s="1659" t="s">
        <v>35</v>
      </c>
      <c r="C98" s="1649"/>
      <c r="D98" s="1659" t="s">
        <v>315</v>
      </c>
      <c r="E98" s="1649"/>
      <c r="F98" s="1659" t="s">
        <v>313</v>
      </c>
      <c r="G98" s="1649"/>
      <c r="H98" s="1659" t="s">
        <v>316</v>
      </c>
      <c r="I98" s="1649"/>
      <c r="J98" s="1659" t="s">
        <v>315</v>
      </c>
      <c r="K98" s="1649"/>
      <c r="L98" s="1649"/>
      <c r="M98" s="1659" t="s">
        <v>315</v>
      </c>
      <c r="N98" s="1649"/>
      <c r="O98" s="1649"/>
      <c r="P98" s="1659"/>
      <c r="Q98" s="1649"/>
      <c r="R98" s="1659"/>
      <c r="S98" s="1649"/>
      <c r="T98" s="1662" t="s">
        <v>72</v>
      </c>
      <c r="U98" s="1649"/>
      <c r="V98" s="1649"/>
      <c r="W98" s="1649"/>
      <c r="X98" s="1649"/>
      <c r="Y98" s="1649"/>
      <c r="Z98" s="1649"/>
      <c r="AA98" s="1649"/>
      <c r="AB98" s="1659" t="s">
        <v>306</v>
      </c>
      <c r="AC98" s="1649"/>
      <c r="AD98" s="1649"/>
      <c r="AE98" s="1649"/>
      <c r="AF98" s="1649"/>
      <c r="AG98" s="1659" t="s">
        <v>307</v>
      </c>
      <c r="AH98" s="1649"/>
      <c r="AI98" s="1649"/>
      <c r="AJ98" s="1161" t="s">
        <v>86</v>
      </c>
      <c r="AK98" s="1661" t="s">
        <v>308</v>
      </c>
      <c r="AL98" s="1652"/>
      <c r="AM98" s="1652"/>
      <c r="AN98" s="1652"/>
      <c r="AO98" s="1652"/>
      <c r="AP98" s="1652"/>
      <c r="AQ98" s="1162">
        <v>70000000</v>
      </c>
      <c r="AR98" s="1279">
        <v>68714350</v>
      </c>
      <c r="AS98" s="1162">
        <v>1285650</v>
      </c>
      <c r="AT98" s="1163">
        <v>0</v>
      </c>
      <c r="AU98" s="1311">
        <v>2714350</v>
      </c>
      <c r="AV98" s="1162">
        <v>66000000</v>
      </c>
      <c r="AW98" s="1279">
        <v>2714350</v>
      </c>
      <c r="AX98" s="1163">
        <v>0</v>
      </c>
      <c r="AY98" s="1279">
        <v>2714350</v>
      </c>
      <c r="AZ98" s="1163">
        <v>0</v>
      </c>
      <c r="BA98" s="1162">
        <v>2714350</v>
      </c>
      <c r="BB98" s="1163">
        <v>0</v>
      </c>
      <c r="BC98" s="1163">
        <v>0</v>
      </c>
      <c r="BE98" s="1164">
        <f t="shared" si="6"/>
        <v>3.8776428571428573E-2</v>
      </c>
    </row>
    <row r="99" spans="1:57" s="1287" customFormat="1" ht="15" customHeight="1" x14ac:dyDescent="0.2">
      <c r="A99" s="1312" t="str">
        <f t="shared" si="7"/>
        <v>A204410</v>
      </c>
      <c r="B99" s="1663" t="s">
        <v>35</v>
      </c>
      <c r="C99" s="1664"/>
      <c r="D99" s="1663" t="s">
        <v>315</v>
      </c>
      <c r="E99" s="1664"/>
      <c r="F99" s="1663" t="s">
        <v>313</v>
      </c>
      <c r="G99" s="1664"/>
      <c r="H99" s="1663" t="s">
        <v>316</v>
      </c>
      <c r="I99" s="1664"/>
      <c r="J99" s="1663" t="s">
        <v>316</v>
      </c>
      <c r="K99" s="1664"/>
      <c r="L99" s="1664"/>
      <c r="M99" s="1663"/>
      <c r="N99" s="1664"/>
      <c r="O99" s="1664"/>
      <c r="P99" s="1663"/>
      <c r="Q99" s="1664"/>
      <c r="R99" s="1663"/>
      <c r="S99" s="1664"/>
      <c r="T99" s="1665" t="s">
        <v>246</v>
      </c>
      <c r="U99" s="1664"/>
      <c r="V99" s="1664"/>
      <c r="W99" s="1664"/>
      <c r="X99" s="1664"/>
      <c r="Y99" s="1664"/>
      <c r="Z99" s="1664"/>
      <c r="AA99" s="1664"/>
      <c r="AB99" s="1663" t="s">
        <v>306</v>
      </c>
      <c r="AC99" s="1664"/>
      <c r="AD99" s="1664"/>
      <c r="AE99" s="1664"/>
      <c r="AF99" s="1664"/>
      <c r="AG99" s="1663" t="s">
        <v>307</v>
      </c>
      <c r="AH99" s="1664"/>
      <c r="AI99" s="1664"/>
      <c r="AJ99" s="1283" t="s">
        <v>86</v>
      </c>
      <c r="AK99" s="1666" t="s">
        <v>308</v>
      </c>
      <c r="AL99" s="1667"/>
      <c r="AM99" s="1667"/>
      <c r="AN99" s="1667"/>
      <c r="AO99" s="1667"/>
      <c r="AP99" s="1667"/>
      <c r="AQ99" s="1284">
        <v>241233674</v>
      </c>
      <c r="AR99" s="1285">
        <v>224607544</v>
      </c>
      <c r="AS99" s="1284">
        <v>16626130</v>
      </c>
      <c r="AT99" s="1286">
        <v>0</v>
      </c>
      <c r="AU99" s="1341">
        <v>217564504</v>
      </c>
      <c r="AV99" s="1284">
        <v>7043040</v>
      </c>
      <c r="AW99" s="1285">
        <v>170294303</v>
      </c>
      <c r="AX99" s="1284">
        <v>47270201</v>
      </c>
      <c r="AY99" s="1285">
        <v>163855916</v>
      </c>
      <c r="AZ99" s="1284">
        <v>6438387</v>
      </c>
      <c r="BA99" s="1284">
        <v>163855916</v>
      </c>
      <c r="BB99" s="1286">
        <v>0</v>
      </c>
      <c r="BC99" s="1286">
        <v>0</v>
      </c>
      <c r="BE99" s="1288">
        <f t="shared" si="6"/>
        <v>0.90188281093791245</v>
      </c>
    </row>
    <row r="100" spans="1:57" s="1287" customFormat="1" ht="15" customHeight="1" x14ac:dyDescent="0.2">
      <c r="A100" s="1312" t="str">
        <f t="shared" si="7"/>
        <v>A204413</v>
      </c>
      <c r="B100" s="1663" t="s">
        <v>35</v>
      </c>
      <c r="C100" s="1664"/>
      <c r="D100" s="1663" t="s">
        <v>315</v>
      </c>
      <c r="E100" s="1664"/>
      <c r="F100" s="1663" t="s">
        <v>313</v>
      </c>
      <c r="G100" s="1664"/>
      <c r="H100" s="1663" t="s">
        <v>316</v>
      </c>
      <c r="I100" s="1664"/>
      <c r="J100" s="1663" t="s">
        <v>316</v>
      </c>
      <c r="K100" s="1664"/>
      <c r="L100" s="1664"/>
      <c r="M100" s="1663"/>
      <c r="N100" s="1664"/>
      <c r="O100" s="1664"/>
      <c r="P100" s="1663"/>
      <c r="Q100" s="1664"/>
      <c r="R100" s="1663"/>
      <c r="S100" s="1664"/>
      <c r="T100" s="1665" t="s">
        <v>246</v>
      </c>
      <c r="U100" s="1664"/>
      <c r="V100" s="1664"/>
      <c r="W100" s="1664"/>
      <c r="X100" s="1664"/>
      <c r="Y100" s="1664"/>
      <c r="Z100" s="1664"/>
      <c r="AA100" s="1664"/>
      <c r="AB100" s="1663" t="s">
        <v>306</v>
      </c>
      <c r="AC100" s="1664"/>
      <c r="AD100" s="1664"/>
      <c r="AE100" s="1664"/>
      <c r="AF100" s="1664"/>
      <c r="AG100" s="1663" t="s">
        <v>307</v>
      </c>
      <c r="AH100" s="1664"/>
      <c r="AI100" s="1664"/>
      <c r="AJ100" s="1283" t="s">
        <v>336</v>
      </c>
      <c r="AK100" s="1666" t="s">
        <v>354</v>
      </c>
      <c r="AL100" s="1667"/>
      <c r="AM100" s="1667"/>
      <c r="AN100" s="1667"/>
      <c r="AO100" s="1667"/>
      <c r="AP100" s="1667"/>
      <c r="AQ100" s="1284">
        <v>719904847</v>
      </c>
      <c r="AR100" s="1285">
        <v>695842343.92999995</v>
      </c>
      <c r="AS100" s="1284">
        <v>24062503.07</v>
      </c>
      <c r="AT100" s="1286">
        <v>0</v>
      </c>
      <c r="AU100" s="1341">
        <v>626654820.92999995</v>
      </c>
      <c r="AV100" s="1284">
        <v>69187523</v>
      </c>
      <c r="AW100" s="1285">
        <v>454847991.42000002</v>
      </c>
      <c r="AX100" s="1284">
        <v>171806829.50999999</v>
      </c>
      <c r="AY100" s="1285">
        <v>454847991.42000002</v>
      </c>
      <c r="AZ100" s="1286">
        <v>0</v>
      </c>
      <c r="BA100" s="1284">
        <v>454847991.42000002</v>
      </c>
      <c r="BB100" s="1286">
        <v>0</v>
      </c>
      <c r="BC100" s="1286">
        <v>0</v>
      </c>
      <c r="BE100" s="1288">
        <f t="shared" si="6"/>
        <v>0.87046895647585487</v>
      </c>
    </row>
    <row r="101" spans="1:57" s="1127" customFormat="1" ht="12.75" x14ac:dyDescent="0.2">
      <c r="A101" s="1178" t="str">
        <f t="shared" si="7"/>
        <v>A2044110</v>
      </c>
      <c r="B101" s="1659" t="s">
        <v>35</v>
      </c>
      <c r="C101" s="1649"/>
      <c r="D101" s="1659" t="s">
        <v>315</v>
      </c>
      <c r="E101" s="1649"/>
      <c r="F101" s="1659" t="s">
        <v>313</v>
      </c>
      <c r="G101" s="1649"/>
      <c r="H101" s="1659" t="s">
        <v>316</v>
      </c>
      <c r="I101" s="1649"/>
      <c r="J101" s="1659" t="s">
        <v>316</v>
      </c>
      <c r="K101" s="1649"/>
      <c r="L101" s="1649"/>
      <c r="M101" s="1659" t="s">
        <v>312</v>
      </c>
      <c r="N101" s="1649"/>
      <c r="O101" s="1649"/>
      <c r="P101" s="1659"/>
      <c r="Q101" s="1649"/>
      <c r="R101" s="1659"/>
      <c r="S101" s="1649"/>
      <c r="T101" s="1662" t="s">
        <v>73</v>
      </c>
      <c r="U101" s="1649"/>
      <c r="V101" s="1649"/>
      <c r="W101" s="1649"/>
      <c r="X101" s="1649"/>
      <c r="Y101" s="1649"/>
      <c r="Z101" s="1649"/>
      <c r="AA101" s="1649"/>
      <c r="AB101" s="1659" t="s">
        <v>306</v>
      </c>
      <c r="AC101" s="1649"/>
      <c r="AD101" s="1649"/>
      <c r="AE101" s="1649"/>
      <c r="AF101" s="1649"/>
      <c r="AG101" s="1659" t="s">
        <v>307</v>
      </c>
      <c r="AH101" s="1649"/>
      <c r="AI101" s="1649"/>
      <c r="AJ101" s="1161" t="s">
        <v>86</v>
      </c>
      <c r="AK101" s="1661" t="s">
        <v>308</v>
      </c>
      <c r="AL101" s="1652"/>
      <c r="AM101" s="1652"/>
      <c r="AN101" s="1652"/>
      <c r="AO101" s="1652"/>
      <c r="AP101" s="1652"/>
      <c r="AQ101" s="1162">
        <v>171200000</v>
      </c>
      <c r="AR101" s="1279">
        <v>170900000</v>
      </c>
      <c r="AS101" s="1162">
        <v>300000</v>
      </c>
      <c r="AT101" s="1163">
        <v>0</v>
      </c>
      <c r="AU101" s="1311">
        <v>170899280</v>
      </c>
      <c r="AV101" s="1163">
        <v>720</v>
      </c>
      <c r="AW101" s="1279">
        <v>123629079</v>
      </c>
      <c r="AX101" s="1162">
        <v>47270201</v>
      </c>
      <c r="AY101" s="1279">
        <v>117190692</v>
      </c>
      <c r="AZ101" s="1162">
        <v>6438387</v>
      </c>
      <c r="BA101" s="1162">
        <v>117190692</v>
      </c>
      <c r="BB101" s="1163">
        <v>0</v>
      </c>
      <c r="BC101" s="1163">
        <v>0</v>
      </c>
      <c r="BE101" s="1164">
        <f t="shared" si="6"/>
        <v>0.99824345794392522</v>
      </c>
    </row>
    <row r="102" spans="1:57" s="1127" customFormat="1" ht="12.75" x14ac:dyDescent="0.2">
      <c r="A102" s="1178" t="str">
        <f t="shared" si="7"/>
        <v>A2044113</v>
      </c>
      <c r="B102" s="1659" t="s">
        <v>35</v>
      </c>
      <c r="C102" s="1649"/>
      <c r="D102" s="1659" t="s">
        <v>315</v>
      </c>
      <c r="E102" s="1649"/>
      <c r="F102" s="1659" t="s">
        <v>313</v>
      </c>
      <c r="G102" s="1649"/>
      <c r="H102" s="1659" t="s">
        <v>316</v>
      </c>
      <c r="I102" s="1649"/>
      <c r="J102" s="1659" t="s">
        <v>316</v>
      </c>
      <c r="K102" s="1649"/>
      <c r="L102" s="1649"/>
      <c r="M102" s="1659" t="s">
        <v>312</v>
      </c>
      <c r="N102" s="1649"/>
      <c r="O102" s="1649"/>
      <c r="P102" s="1659"/>
      <c r="Q102" s="1649"/>
      <c r="R102" s="1659"/>
      <c r="S102" s="1649"/>
      <c r="T102" s="1662" t="s">
        <v>73</v>
      </c>
      <c r="U102" s="1649"/>
      <c r="V102" s="1649"/>
      <c r="W102" s="1649"/>
      <c r="X102" s="1649"/>
      <c r="Y102" s="1649"/>
      <c r="Z102" s="1649"/>
      <c r="AA102" s="1649"/>
      <c r="AB102" s="1659" t="s">
        <v>306</v>
      </c>
      <c r="AC102" s="1649"/>
      <c r="AD102" s="1649"/>
      <c r="AE102" s="1649"/>
      <c r="AF102" s="1649"/>
      <c r="AG102" s="1659" t="s">
        <v>307</v>
      </c>
      <c r="AH102" s="1649"/>
      <c r="AI102" s="1649"/>
      <c r="AJ102" s="1161" t="s">
        <v>336</v>
      </c>
      <c r="AK102" s="1661" t="s">
        <v>354</v>
      </c>
      <c r="AL102" s="1652"/>
      <c r="AM102" s="1652"/>
      <c r="AN102" s="1652"/>
      <c r="AO102" s="1652"/>
      <c r="AP102" s="1652"/>
      <c r="AQ102" s="1162">
        <v>115000000</v>
      </c>
      <c r="AR102" s="1279">
        <v>109250000</v>
      </c>
      <c r="AS102" s="1162">
        <v>5750000</v>
      </c>
      <c r="AT102" s="1163">
        <v>0</v>
      </c>
      <c r="AU102" s="1311">
        <v>76750000</v>
      </c>
      <c r="AV102" s="1162">
        <v>32500000</v>
      </c>
      <c r="AW102" s="1279">
        <v>2360361</v>
      </c>
      <c r="AX102" s="1162">
        <v>74389639</v>
      </c>
      <c r="AY102" s="1279">
        <v>2360361</v>
      </c>
      <c r="AZ102" s="1163">
        <v>0</v>
      </c>
      <c r="BA102" s="1162">
        <v>2360361</v>
      </c>
      <c r="BB102" s="1163">
        <v>0</v>
      </c>
      <c r="BC102" s="1163">
        <v>0</v>
      </c>
      <c r="BE102" s="1164">
        <f t="shared" si="6"/>
        <v>0.66739130434782612</v>
      </c>
    </row>
    <row r="103" spans="1:57" s="1127" customFormat="1" ht="15" customHeight="1" x14ac:dyDescent="0.2">
      <c r="A103" s="1178" t="str">
        <f t="shared" si="7"/>
        <v>A2044610</v>
      </c>
      <c r="B103" s="1659" t="s">
        <v>35</v>
      </c>
      <c r="C103" s="1649"/>
      <c r="D103" s="1659" t="s">
        <v>315</v>
      </c>
      <c r="E103" s="1649"/>
      <c r="F103" s="1659" t="s">
        <v>313</v>
      </c>
      <c r="G103" s="1649"/>
      <c r="H103" s="1659" t="s">
        <v>316</v>
      </c>
      <c r="I103" s="1649"/>
      <c r="J103" s="1659" t="s">
        <v>316</v>
      </c>
      <c r="K103" s="1649"/>
      <c r="L103" s="1649"/>
      <c r="M103" s="1659" t="s">
        <v>325</v>
      </c>
      <c r="N103" s="1649"/>
      <c r="O103" s="1649"/>
      <c r="P103" s="1659"/>
      <c r="Q103" s="1649"/>
      <c r="R103" s="1659"/>
      <c r="S103" s="1649"/>
      <c r="T103" s="1662" t="s">
        <v>74</v>
      </c>
      <c r="U103" s="1649"/>
      <c r="V103" s="1649"/>
      <c r="W103" s="1649"/>
      <c r="X103" s="1649"/>
      <c r="Y103" s="1649"/>
      <c r="Z103" s="1649"/>
      <c r="AA103" s="1649"/>
      <c r="AB103" s="1659" t="s">
        <v>306</v>
      </c>
      <c r="AC103" s="1649"/>
      <c r="AD103" s="1649"/>
      <c r="AE103" s="1649"/>
      <c r="AF103" s="1649"/>
      <c r="AG103" s="1659" t="s">
        <v>307</v>
      </c>
      <c r="AH103" s="1649"/>
      <c r="AI103" s="1649"/>
      <c r="AJ103" s="1161" t="s">
        <v>86</v>
      </c>
      <c r="AK103" s="1661" t="s">
        <v>308</v>
      </c>
      <c r="AL103" s="1652"/>
      <c r="AM103" s="1652"/>
      <c r="AN103" s="1652"/>
      <c r="AO103" s="1652"/>
      <c r="AP103" s="1652"/>
      <c r="AQ103" s="1162">
        <v>17548000</v>
      </c>
      <c r="AR103" s="1279">
        <v>7042320</v>
      </c>
      <c r="AS103" s="1162">
        <v>10505680</v>
      </c>
      <c r="AT103" s="1163">
        <v>0</v>
      </c>
      <c r="AU103" s="1317">
        <v>0</v>
      </c>
      <c r="AV103" s="1162">
        <v>7042320</v>
      </c>
      <c r="AW103" s="1280">
        <v>0</v>
      </c>
      <c r="AX103" s="1163">
        <v>0</v>
      </c>
      <c r="AY103" s="1280">
        <v>0</v>
      </c>
      <c r="AZ103" s="1163">
        <v>0</v>
      </c>
      <c r="BA103" s="1163">
        <v>0</v>
      </c>
      <c r="BB103" s="1163">
        <v>0</v>
      </c>
      <c r="BC103" s="1163">
        <v>0</v>
      </c>
      <c r="BE103" s="1164">
        <f t="shared" si="6"/>
        <v>0</v>
      </c>
    </row>
    <row r="104" spans="1:57" s="1127" customFormat="1" ht="12.75" x14ac:dyDescent="0.2">
      <c r="A104" s="1178" t="str">
        <f t="shared" si="7"/>
        <v>A2044613</v>
      </c>
      <c r="B104" s="1659" t="s">
        <v>35</v>
      </c>
      <c r="C104" s="1649"/>
      <c r="D104" s="1659" t="s">
        <v>315</v>
      </c>
      <c r="E104" s="1649"/>
      <c r="F104" s="1659" t="s">
        <v>313</v>
      </c>
      <c r="G104" s="1649"/>
      <c r="H104" s="1659" t="s">
        <v>316</v>
      </c>
      <c r="I104" s="1649"/>
      <c r="J104" s="1659" t="s">
        <v>316</v>
      </c>
      <c r="K104" s="1649"/>
      <c r="L104" s="1649"/>
      <c r="M104" s="1659" t="s">
        <v>325</v>
      </c>
      <c r="N104" s="1649"/>
      <c r="O104" s="1649"/>
      <c r="P104" s="1659"/>
      <c r="Q104" s="1649"/>
      <c r="R104" s="1659"/>
      <c r="S104" s="1649"/>
      <c r="T104" s="1662" t="s">
        <v>74</v>
      </c>
      <c r="U104" s="1649"/>
      <c r="V104" s="1649"/>
      <c r="W104" s="1649"/>
      <c r="X104" s="1649"/>
      <c r="Y104" s="1649"/>
      <c r="Z104" s="1649"/>
      <c r="AA104" s="1649"/>
      <c r="AB104" s="1659" t="s">
        <v>306</v>
      </c>
      <c r="AC104" s="1649"/>
      <c r="AD104" s="1649"/>
      <c r="AE104" s="1649"/>
      <c r="AF104" s="1649"/>
      <c r="AG104" s="1659" t="s">
        <v>307</v>
      </c>
      <c r="AH104" s="1649"/>
      <c r="AI104" s="1649"/>
      <c r="AJ104" s="1161" t="s">
        <v>336</v>
      </c>
      <c r="AK104" s="1661" t="s">
        <v>354</v>
      </c>
      <c r="AL104" s="1652"/>
      <c r="AM104" s="1652"/>
      <c r="AN104" s="1652"/>
      <c r="AO104" s="1652"/>
      <c r="AP104" s="1652"/>
      <c r="AQ104" s="1162">
        <v>30000000</v>
      </c>
      <c r="AR104" s="1279">
        <v>30000000</v>
      </c>
      <c r="AS104" s="1163">
        <v>0</v>
      </c>
      <c r="AT104" s="1163">
        <v>0</v>
      </c>
      <c r="AU104" s="1317">
        <v>0</v>
      </c>
      <c r="AV104" s="1162">
        <v>30000000</v>
      </c>
      <c r="AW104" s="1280">
        <v>0</v>
      </c>
      <c r="AX104" s="1163">
        <v>0</v>
      </c>
      <c r="AY104" s="1280">
        <v>0</v>
      </c>
      <c r="AZ104" s="1163">
        <v>0</v>
      </c>
      <c r="BA104" s="1163">
        <v>0</v>
      </c>
      <c r="BB104" s="1163">
        <v>0</v>
      </c>
      <c r="BC104" s="1163">
        <v>0</v>
      </c>
      <c r="BE104" s="1164">
        <f t="shared" si="6"/>
        <v>0</v>
      </c>
    </row>
    <row r="105" spans="1:57" s="1127" customFormat="1" ht="15" customHeight="1" x14ac:dyDescent="0.2">
      <c r="A105" s="1178" t="str">
        <f t="shared" si="7"/>
        <v>A2044910</v>
      </c>
      <c r="B105" s="1659" t="s">
        <v>35</v>
      </c>
      <c r="C105" s="1649"/>
      <c r="D105" s="1659" t="s">
        <v>315</v>
      </c>
      <c r="E105" s="1649"/>
      <c r="F105" s="1659" t="s">
        <v>313</v>
      </c>
      <c r="G105" s="1649"/>
      <c r="H105" s="1659" t="s">
        <v>316</v>
      </c>
      <c r="I105" s="1649"/>
      <c r="J105" s="1659" t="s">
        <v>316</v>
      </c>
      <c r="K105" s="1649"/>
      <c r="L105" s="1649"/>
      <c r="M105" s="1659" t="s">
        <v>321</v>
      </c>
      <c r="N105" s="1649"/>
      <c r="O105" s="1649"/>
      <c r="P105" s="1659"/>
      <c r="Q105" s="1649"/>
      <c r="R105" s="1659"/>
      <c r="S105" s="1649"/>
      <c r="T105" s="1662" t="s">
        <v>75</v>
      </c>
      <c r="U105" s="1649"/>
      <c r="V105" s="1649"/>
      <c r="W105" s="1649"/>
      <c r="X105" s="1649"/>
      <c r="Y105" s="1649"/>
      <c r="Z105" s="1649"/>
      <c r="AA105" s="1649"/>
      <c r="AB105" s="1659" t="s">
        <v>306</v>
      </c>
      <c r="AC105" s="1649"/>
      <c r="AD105" s="1649"/>
      <c r="AE105" s="1649"/>
      <c r="AF105" s="1649"/>
      <c r="AG105" s="1659" t="s">
        <v>307</v>
      </c>
      <c r="AH105" s="1649"/>
      <c r="AI105" s="1649"/>
      <c r="AJ105" s="1161" t="s">
        <v>86</v>
      </c>
      <c r="AK105" s="1661" t="s">
        <v>308</v>
      </c>
      <c r="AL105" s="1652"/>
      <c r="AM105" s="1652"/>
      <c r="AN105" s="1652"/>
      <c r="AO105" s="1652"/>
      <c r="AP105" s="1652"/>
      <c r="AQ105" s="1162">
        <v>5762508</v>
      </c>
      <c r="AR105" s="1279">
        <v>4762508</v>
      </c>
      <c r="AS105" s="1162">
        <v>1000000</v>
      </c>
      <c r="AT105" s="1163">
        <v>0</v>
      </c>
      <c r="AU105" s="1311">
        <v>4762508</v>
      </c>
      <c r="AV105" s="1163">
        <v>0</v>
      </c>
      <c r="AW105" s="1279">
        <v>4762508</v>
      </c>
      <c r="AX105" s="1163">
        <v>0</v>
      </c>
      <c r="AY105" s="1279">
        <v>4762508</v>
      </c>
      <c r="AZ105" s="1163">
        <v>0</v>
      </c>
      <c r="BA105" s="1162">
        <v>4762508</v>
      </c>
      <c r="BB105" s="1163">
        <v>0</v>
      </c>
      <c r="BC105" s="1163">
        <v>0</v>
      </c>
      <c r="BE105" s="1164">
        <f t="shared" si="6"/>
        <v>0.82646444915998385</v>
      </c>
    </row>
    <row r="106" spans="1:57" s="1127" customFormat="1" ht="15" customHeight="1" x14ac:dyDescent="0.2">
      <c r="A106" s="1178" t="str">
        <f t="shared" si="7"/>
        <v>A2044913</v>
      </c>
      <c r="B106" s="1659" t="s">
        <v>35</v>
      </c>
      <c r="C106" s="1649"/>
      <c r="D106" s="1659" t="s">
        <v>315</v>
      </c>
      <c r="E106" s="1649"/>
      <c r="F106" s="1659" t="s">
        <v>313</v>
      </c>
      <c r="G106" s="1649"/>
      <c r="H106" s="1659" t="s">
        <v>316</v>
      </c>
      <c r="I106" s="1649"/>
      <c r="J106" s="1659" t="s">
        <v>316</v>
      </c>
      <c r="K106" s="1649"/>
      <c r="L106" s="1649"/>
      <c r="M106" s="1659" t="s">
        <v>321</v>
      </c>
      <c r="N106" s="1649"/>
      <c r="O106" s="1649"/>
      <c r="P106" s="1659"/>
      <c r="Q106" s="1649"/>
      <c r="R106" s="1659"/>
      <c r="S106" s="1649"/>
      <c r="T106" s="1662" t="s">
        <v>75</v>
      </c>
      <c r="U106" s="1649"/>
      <c r="V106" s="1649"/>
      <c r="W106" s="1649"/>
      <c r="X106" s="1649"/>
      <c r="Y106" s="1649"/>
      <c r="Z106" s="1649"/>
      <c r="AA106" s="1649"/>
      <c r="AB106" s="1659" t="s">
        <v>306</v>
      </c>
      <c r="AC106" s="1649"/>
      <c r="AD106" s="1649"/>
      <c r="AE106" s="1649"/>
      <c r="AF106" s="1649"/>
      <c r="AG106" s="1659" t="s">
        <v>307</v>
      </c>
      <c r="AH106" s="1649"/>
      <c r="AI106" s="1649"/>
      <c r="AJ106" s="1161" t="s">
        <v>336</v>
      </c>
      <c r="AK106" s="1661" t="s">
        <v>354</v>
      </c>
      <c r="AL106" s="1652"/>
      <c r="AM106" s="1652"/>
      <c r="AN106" s="1652"/>
      <c r="AO106" s="1652"/>
      <c r="AP106" s="1652"/>
      <c r="AQ106" s="1163">
        <v>0</v>
      </c>
      <c r="AR106" s="1280">
        <v>0</v>
      </c>
      <c r="AS106" s="1163">
        <v>0</v>
      </c>
      <c r="AT106" s="1163">
        <v>0</v>
      </c>
      <c r="AU106" s="1317">
        <v>0</v>
      </c>
      <c r="AV106" s="1163">
        <v>0</v>
      </c>
      <c r="AW106" s="1280">
        <v>0</v>
      </c>
      <c r="AX106" s="1163">
        <v>0</v>
      </c>
      <c r="AY106" s="1280">
        <v>0</v>
      </c>
      <c r="AZ106" s="1163">
        <v>0</v>
      </c>
      <c r="BA106" s="1163">
        <v>0</v>
      </c>
      <c r="BB106" s="1163">
        <v>0</v>
      </c>
      <c r="BC106" s="1163">
        <v>0</v>
      </c>
      <c r="BE106" s="1164" t="e">
        <f t="shared" si="6"/>
        <v>#DIV/0!</v>
      </c>
    </row>
    <row r="107" spans="1:57" s="1127" customFormat="1" ht="15" customHeight="1" x14ac:dyDescent="0.2">
      <c r="A107" s="1178" t="str">
        <f t="shared" si="7"/>
        <v>A20441510</v>
      </c>
      <c r="B107" s="1659" t="s">
        <v>35</v>
      </c>
      <c r="C107" s="1649"/>
      <c r="D107" s="1659" t="s">
        <v>315</v>
      </c>
      <c r="E107" s="1649"/>
      <c r="F107" s="1659" t="s">
        <v>313</v>
      </c>
      <c r="G107" s="1649"/>
      <c r="H107" s="1659" t="s">
        <v>316</v>
      </c>
      <c r="I107" s="1649"/>
      <c r="J107" s="1659" t="s">
        <v>316</v>
      </c>
      <c r="K107" s="1649"/>
      <c r="L107" s="1649"/>
      <c r="M107" s="1659" t="s">
        <v>319</v>
      </c>
      <c r="N107" s="1649"/>
      <c r="O107" s="1649"/>
      <c r="P107" s="1659"/>
      <c r="Q107" s="1649"/>
      <c r="R107" s="1659"/>
      <c r="S107" s="1649"/>
      <c r="T107" s="1662" t="s">
        <v>76</v>
      </c>
      <c r="U107" s="1649"/>
      <c r="V107" s="1649"/>
      <c r="W107" s="1649"/>
      <c r="X107" s="1649"/>
      <c r="Y107" s="1649"/>
      <c r="Z107" s="1649"/>
      <c r="AA107" s="1649"/>
      <c r="AB107" s="1659" t="s">
        <v>306</v>
      </c>
      <c r="AC107" s="1649"/>
      <c r="AD107" s="1649"/>
      <c r="AE107" s="1649"/>
      <c r="AF107" s="1649"/>
      <c r="AG107" s="1659" t="s">
        <v>307</v>
      </c>
      <c r="AH107" s="1649"/>
      <c r="AI107" s="1649"/>
      <c r="AJ107" s="1161" t="s">
        <v>86</v>
      </c>
      <c r="AK107" s="1661" t="s">
        <v>308</v>
      </c>
      <c r="AL107" s="1652"/>
      <c r="AM107" s="1652"/>
      <c r="AN107" s="1652"/>
      <c r="AO107" s="1652"/>
      <c r="AP107" s="1652"/>
      <c r="AQ107" s="1162">
        <v>6600000</v>
      </c>
      <c r="AR107" s="1279">
        <v>5816560</v>
      </c>
      <c r="AS107" s="1162">
        <v>783440</v>
      </c>
      <c r="AT107" s="1163">
        <v>0</v>
      </c>
      <c r="AU107" s="1311">
        <v>5816560</v>
      </c>
      <c r="AV107" s="1163">
        <v>0</v>
      </c>
      <c r="AW107" s="1279">
        <v>5816560</v>
      </c>
      <c r="AX107" s="1163">
        <v>0</v>
      </c>
      <c r="AY107" s="1279">
        <v>5816560</v>
      </c>
      <c r="AZ107" s="1163">
        <v>0</v>
      </c>
      <c r="BA107" s="1162">
        <v>5816560</v>
      </c>
      <c r="BB107" s="1163">
        <v>0</v>
      </c>
      <c r="BC107" s="1163">
        <v>0</v>
      </c>
      <c r="BE107" s="1164">
        <f t="shared" si="6"/>
        <v>0.88129696969696969</v>
      </c>
    </row>
    <row r="108" spans="1:57" s="1127" customFormat="1" ht="12.75" x14ac:dyDescent="0.2">
      <c r="A108" s="1178" t="str">
        <f t="shared" si="7"/>
        <v>A20441513</v>
      </c>
      <c r="B108" s="1659" t="s">
        <v>35</v>
      </c>
      <c r="C108" s="1649"/>
      <c r="D108" s="1659" t="s">
        <v>315</v>
      </c>
      <c r="E108" s="1649"/>
      <c r="F108" s="1659" t="s">
        <v>313</v>
      </c>
      <c r="G108" s="1649"/>
      <c r="H108" s="1659" t="s">
        <v>316</v>
      </c>
      <c r="I108" s="1649"/>
      <c r="J108" s="1659" t="s">
        <v>316</v>
      </c>
      <c r="K108" s="1649"/>
      <c r="L108" s="1649"/>
      <c r="M108" s="1659" t="s">
        <v>319</v>
      </c>
      <c r="N108" s="1649"/>
      <c r="O108" s="1649"/>
      <c r="P108" s="1659"/>
      <c r="Q108" s="1649"/>
      <c r="R108" s="1659"/>
      <c r="S108" s="1649"/>
      <c r="T108" s="1662" t="s">
        <v>76</v>
      </c>
      <c r="U108" s="1649"/>
      <c r="V108" s="1649"/>
      <c r="W108" s="1649"/>
      <c r="X108" s="1649"/>
      <c r="Y108" s="1649"/>
      <c r="Z108" s="1649"/>
      <c r="AA108" s="1649"/>
      <c r="AB108" s="1659" t="s">
        <v>306</v>
      </c>
      <c r="AC108" s="1649"/>
      <c r="AD108" s="1649"/>
      <c r="AE108" s="1649"/>
      <c r="AF108" s="1649"/>
      <c r="AG108" s="1659" t="s">
        <v>307</v>
      </c>
      <c r="AH108" s="1649"/>
      <c r="AI108" s="1649"/>
      <c r="AJ108" s="1161" t="s">
        <v>336</v>
      </c>
      <c r="AK108" s="1661" t="s">
        <v>354</v>
      </c>
      <c r="AL108" s="1652"/>
      <c r="AM108" s="1652"/>
      <c r="AN108" s="1652"/>
      <c r="AO108" s="1652"/>
      <c r="AP108" s="1652"/>
      <c r="AQ108" s="1162">
        <v>549904847</v>
      </c>
      <c r="AR108" s="1279">
        <v>549904846.92999995</v>
      </c>
      <c r="AS108" s="1163">
        <v>7.0000000000000007E-2</v>
      </c>
      <c r="AT108" s="1163">
        <v>0</v>
      </c>
      <c r="AU108" s="1311">
        <v>549904820.92999995</v>
      </c>
      <c r="AV108" s="1163">
        <v>26</v>
      </c>
      <c r="AW108" s="1279">
        <v>452487630.42000002</v>
      </c>
      <c r="AX108" s="1162">
        <v>97417190.510000005</v>
      </c>
      <c r="AY108" s="1279">
        <v>452487630.42000002</v>
      </c>
      <c r="AZ108" s="1163">
        <v>0</v>
      </c>
      <c r="BA108" s="1162">
        <v>452487630.42000002</v>
      </c>
      <c r="BB108" s="1163">
        <v>0</v>
      </c>
      <c r="BC108" s="1163">
        <v>0</v>
      </c>
      <c r="BE108" s="1164">
        <f t="shared" si="6"/>
        <v>0.99999995259179808</v>
      </c>
    </row>
    <row r="109" spans="1:57" s="1127" customFormat="1" ht="15" customHeight="1" x14ac:dyDescent="0.2">
      <c r="A109" s="1178" t="str">
        <f t="shared" si="7"/>
        <v>A20441710</v>
      </c>
      <c r="B109" s="1659" t="s">
        <v>35</v>
      </c>
      <c r="C109" s="1649"/>
      <c r="D109" s="1659" t="s">
        <v>315</v>
      </c>
      <c r="E109" s="1649"/>
      <c r="F109" s="1659" t="s">
        <v>313</v>
      </c>
      <c r="G109" s="1649"/>
      <c r="H109" s="1659" t="s">
        <v>316</v>
      </c>
      <c r="I109" s="1649"/>
      <c r="J109" s="1659" t="s">
        <v>316</v>
      </c>
      <c r="K109" s="1649"/>
      <c r="L109" s="1649"/>
      <c r="M109" s="1659" t="s">
        <v>331</v>
      </c>
      <c r="N109" s="1649"/>
      <c r="O109" s="1649"/>
      <c r="P109" s="1659"/>
      <c r="Q109" s="1649"/>
      <c r="R109" s="1659"/>
      <c r="S109" s="1649"/>
      <c r="T109" s="1662" t="s">
        <v>77</v>
      </c>
      <c r="U109" s="1649"/>
      <c r="V109" s="1649"/>
      <c r="W109" s="1649"/>
      <c r="X109" s="1649"/>
      <c r="Y109" s="1649"/>
      <c r="Z109" s="1649"/>
      <c r="AA109" s="1649"/>
      <c r="AB109" s="1659" t="s">
        <v>306</v>
      </c>
      <c r="AC109" s="1649"/>
      <c r="AD109" s="1649"/>
      <c r="AE109" s="1649"/>
      <c r="AF109" s="1649"/>
      <c r="AG109" s="1659" t="s">
        <v>307</v>
      </c>
      <c r="AH109" s="1649"/>
      <c r="AI109" s="1649"/>
      <c r="AJ109" s="1161" t="s">
        <v>86</v>
      </c>
      <c r="AK109" s="1661" t="s">
        <v>308</v>
      </c>
      <c r="AL109" s="1652"/>
      <c r="AM109" s="1652"/>
      <c r="AN109" s="1652"/>
      <c r="AO109" s="1652"/>
      <c r="AP109" s="1652"/>
      <c r="AQ109" s="1162">
        <v>5103744</v>
      </c>
      <c r="AR109" s="1279">
        <v>4786155</v>
      </c>
      <c r="AS109" s="1162">
        <v>317589</v>
      </c>
      <c r="AT109" s="1163">
        <v>0</v>
      </c>
      <c r="AU109" s="1311">
        <v>4786155</v>
      </c>
      <c r="AV109" s="1163">
        <v>0</v>
      </c>
      <c r="AW109" s="1279">
        <v>4786155</v>
      </c>
      <c r="AX109" s="1163">
        <v>0</v>
      </c>
      <c r="AY109" s="1279">
        <v>4786155</v>
      </c>
      <c r="AZ109" s="1163">
        <v>0</v>
      </c>
      <c r="BA109" s="1162">
        <v>4786155</v>
      </c>
      <c r="BB109" s="1163">
        <v>0</v>
      </c>
      <c r="BC109" s="1163">
        <v>0</v>
      </c>
      <c r="BE109" s="1164">
        <f t="shared" si="6"/>
        <v>0.93777332875630126</v>
      </c>
    </row>
    <row r="110" spans="1:57" s="1127" customFormat="1" ht="15" customHeight="1" x14ac:dyDescent="0.2">
      <c r="A110" s="1178" t="str">
        <f t="shared" si="7"/>
        <v>A20441713</v>
      </c>
      <c r="B110" s="1659" t="s">
        <v>35</v>
      </c>
      <c r="C110" s="1649"/>
      <c r="D110" s="1659" t="s">
        <v>315</v>
      </c>
      <c r="E110" s="1649"/>
      <c r="F110" s="1659" t="s">
        <v>313</v>
      </c>
      <c r="G110" s="1649"/>
      <c r="H110" s="1659" t="s">
        <v>316</v>
      </c>
      <c r="I110" s="1649"/>
      <c r="J110" s="1659" t="s">
        <v>316</v>
      </c>
      <c r="K110" s="1649"/>
      <c r="L110" s="1649"/>
      <c r="M110" s="1659" t="s">
        <v>331</v>
      </c>
      <c r="N110" s="1649"/>
      <c r="O110" s="1649"/>
      <c r="P110" s="1659"/>
      <c r="Q110" s="1649"/>
      <c r="R110" s="1659"/>
      <c r="S110" s="1649"/>
      <c r="T110" s="1662" t="s">
        <v>77</v>
      </c>
      <c r="U110" s="1649"/>
      <c r="V110" s="1649"/>
      <c r="W110" s="1649"/>
      <c r="X110" s="1649"/>
      <c r="Y110" s="1649"/>
      <c r="Z110" s="1649"/>
      <c r="AA110" s="1649"/>
      <c r="AB110" s="1659" t="s">
        <v>306</v>
      </c>
      <c r="AC110" s="1649"/>
      <c r="AD110" s="1649"/>
      <c r="AE110" s="1649"/>
      <c r="AF110" s="1649"/>
      <c r="AG110" s="1659" t="s">
        <v>307</v>
      </c>
      <c r="AH110" s="1649"/>
      <c r="AI110" s="1649"/>
      <c r="AJ110" s="1161" t="s">
        <v>336</v>
      </c>
      <c r="AK110" s="1661" t="s">
        <v>354</v>
      </c>
      <c r="AL110" s="1652"/>
      <c r="AM110" s="1652"/>
      <c r="AN110" s="1652"/>
      <c r="AO110" s="1652"/>
      <c r="AP110" s="1652"/>
      <c r="AQ110" s="1162">
        <v>5000000</v>
      </c>
      <c r="AR110" s="1280">
        <v>0</v>
      </c>
      <c r="AS110" s="1162">
        <v>5000000</v>
      </c>
      <c r="AT110" s="1163">
        <v>0</v>
      </c>
      <c r="AU110" s="1317">
        <v>0</v>
      </c>
      <c r="AV110" s="1163">
        <v>0</v>
      </c>
      <c r="AW110" s="1280">
        <v>0</v>
      </c>
      <c r="AX110" s="1163">
        <v>0</v>
      </c>
      <c r="AY110" s="1280">
        <v>0</v>
      </c>
      <c r="AZ110" s="1163">
        <v>0</v>
      </c>
      <c r="BA110" s="1163">
        <v>0</v>
      </c>
      <c r="BB110" s="1163">
        <v>0</v>
      </c>
      <c r="BC110" s="1163">
        <v>0</v>
      </c>
      <c r="BE110" s="1164">
        <f t="shared" si="6"/>
        <v>0</v>
      </c>
    </row>
    <row r="111" spans="1:57" s="1127" customFormat="1" ht="15" customHeight="1" x14ac:dyDescent="0.2">
      <c r="A111" s="1178" t="str">
        <f t="shared" si="7"/>
        <v>A20441810</v>
      </c>
      <c r="B111" s="1659" t="s">
        <v>35</v>
      </c>
      <c r="C111" s="1649"/>
      <c r="D111" s="1659" t="s">
        <v>315</v>
      </c>
      <c r="E111" s="1649"/>
      <c r="F111" s="1659" t="s">
        <v>313</v>
      </c>
      <c r="G111" s="1649"/>
      <c r="H111" s="1659" t="s">
        <v>316</v>
      </c>
      <c r="I111" s="1649"/>
      <c r="J111" s="1659" t="s">
        <v>316</v>
      </c>
      <c r="K111" s="1649"/>
      <c r="L111" s="1649"/>
      <c r="M111" s="1659" t="s">
        <v>332</v>
      </c>
      <c r="N111" s="1649"/>
      <c r="O111" s="1649"/>
      <c r="P111" s="1659"/>
      <c r="Q111" s="1649"/>
      <c r="R111" s="1659"/>
      <c r="S111" s="1649"/>
      <c r="T111" s="1662" t="s">
        <v>78</v>
      </c>
      <c r="U111" s="1649"/>
      <c r="V111" s="1649"/>
      <c r="W111" s="1649"/>
      <c r="X111" s="1649"/>
      <c r="Y111" s="1649"/>
      <c r="Z111" s="1649"/>
      <c r="AA111" s="1649"/>
      <c r="AB111" s="1659" t="s">
        <v>306</v>
      </c>
      <c r="AC111" s="1649"/>
      <c r="AD111" s="1649"/>
      <c r="AE111" s="1649"/>
      <c r="AF111" s="1649"/>
      <c r="AG111" s="1659" t="s">
        <v>307</v>
      </c>
      <c r="AH111" s="1649"/>
      <c r="AI111" s="1649"/>
      <c r="AJ111" s="1161" t="s">
        <v>86</v>
      </c>
      <c r="AK111" s="1661" t="s">
        <v>308</v>
      </c>
      <c r="AL111" s="1652"/>
      <c r="AM111" s="1652"/>
      <c r="AN111" s="1652"/>
      <c r="AO111" s="1652"/>
      <c r="AP111" s="1652"/>
      <c r="AQ111" s="1162">
        <v>4300000</v>
      </c>
      <c r="AR111" s="1279">
        <v>4023492</v>
      </c>
      <c r="AS111" s="1162">
        <v>276508</v>
      </c>
      <c r="AT111" s="1163">
        <v>0</v>
      </c>
      <c r="AU111" s="1311">
        <v>4023492</v>
      </c>
      <c r="AV111" s="1163">
        <v>0</v>
      </c>
      <c r="AW111" s="1279">
        <v>4023492</v>
      </c>
      <c r="AX111" s="1163">
        <v>0</v>
      </c>
      <c r="AY111" s="1279">
        <v>4023492</v>
      </c>
      <c r="AZ111" s="1163">
        <v>0</v>
      </c>
      <c r="BA111" s="1162">
        <v>4023492</v>
      </c>
      <c r="BB111" s="1163">
        <v>0</v>
      </c>
      <c r="BC111" s="1163">
        <v>0</v>
      </c>
      <c r="BE111" s="1164">
        <f t="shared" si="6"/>
        <v>0.93569581395348833</v>
      </c>
    </row>
    <row r="112" spans="1:57" s="1127" customFormat="1" ht="12.75" x14ac:dyDescent="0.2">
      <c r="A112" s="1178" t="str">
        <f t="shared" si="7"/>
        <v>A20442010</v>
      </c>
      <c r="B112" s="1659" t="s">
        <v>35</v>
      </c>
      <c r="C112" s="1649"/>
      <c r="D112" s="1659" t="s">
        <v>315</v>
      </c>
      <c r="E112" s="1649"/>
      <c r="F112" s="1659" t="s">
        <v>313</v>
      </c>
      <c r="G112" s="1649"/>
      <c r="H112" s="1659" t="s">
        <v>316</v>
      </c>
      <c r="I112" s="1649"/>
      <c r="J112" s="1659" t="s">
        <v>316</v>
      </c>
      <c r="K112" s="1649"/>
      <c r="L112" s="1649"/>
      <c r="M112" s="1659" t="s">
        <v>333</v>
      </c>
      <c r="N112" s="1649"/>
      <c r="O112" s="1649"/>
      <c r="P112" s="1659"/>
      <c r="Q112" s="1649"/>
      <c r="R112" s="1659"/>
      <c r="S112" s="1649"/>
      <c r="T112" s="1662" t="s">
        <v>79</v>
      </c>
      <c r="U112" s="1649"/>
      <c r="V112" s="1649"/>
      <c r="W112" s="1649"/>
      <c r="X112" s="1649"/>
      <c r="Y112" s="1649"/>
      <c r="Z112" s="1649"/>
      <c r="AA112" s="1649"/>
      <c r="AB112" s="1659" t="s">
        <v>306</v>
      </c>
      <c r="AC112" s="1649"/>
      <c r="AD112" s="1649"/>
      <c r="AE112" s="1649"/>
      <c r="AF112" s="1649"/>
      <c r="AG112" s="1659" t="s">
        <v>307</v>
      </c>
      <c r="AH112" s="1649"/>
      <c r="AI112" s="1649"/>
      <c r="AJ112" s="1161" t="s">
        <v>86</v>
      </c>
      <c r="AK112" s="1661" t="s">
        <v>308</v>
      </c>
      <c r="AL112" s="1652"/>
      <c r="AM112" s="1652"/>
      <c r="AN112" s="1652"/>
      <c r="AO112" s="1652"/>
      <c r="AP112" s="1652"/>
      <c r="AQ112" s="1162">
        <v>24100000</v>
      </c>
      <c r="AR112" s="1279">
        <v>22298609</v>
      </c>
      <c r="AS112" s="1162">
        <v>1801391</v>
      </c>
      <c r="AT112" s="1163">
        <v>0</v>
      </c>
      <c r="AU112" s="1311">
        <v>22298609</v>
      </c>
      <c r="AV112" s="1163">
        <v>0</v>
      </c>
      <c r="AW112" s="1279">
        <v>22298609</v>
      </c>
      <c r="AX112" s="1163">
        <v>0</v>
      </c>
      <c r="AY112" s="1279">
        <v>22298609</v>
      </c>
      <c r="AZ112" s="1163">
        <v>0</v>
      </c>
      <c r="BA112" s="1162">
        <v>22298609</v>
      </c>
      <c r="BB112" s="1163">
        <v>0</v>
      </c>
      <c r="BC112" s="1163">
        <v>0</v>
      </c>
      <c r="BE112" s="1164">
        <f t="shared" si="6"/>
        <v>0.92525348547717845</v>
      </c>
    </row>
    <row r="113" spans="1:57" s="1127" customFormat="1" ht="15" customHeight="1" x14ac:dyDescent="0.2">
      <c r="A113" s="1178" t="str">
        <f t="shared" si="7"/>
        <v>A20442013</v>
      </c>
      <c r="B113" s="1659" t="s">
        <v>35</v>
      </c>
      <c r="C113" s="1649"/>
      <c r="D113" s="1659" t="s">
        <v>315</v>
      </c>
      <c r="E113" s="1649"/>
      <c r="F113" s="1659" t="s">
        <v>313</v>
      </c>
      <c r="G113" s="1649"/>
      <c r="H113" s="1659" t="s">
        <v>316</v>
      </c>
      <c r="I113" s="1649"/>
      <c r="J113" s="1659" t="s">
        <v>316</v>
      </c>
      <c r="K113" s="1649"/>
      <c r="L113" s="1649"/>
      <c r="M113" s="1659" t="s">
        <v>333</v>
      </c>
      <c r="N113" s="1649"/>
      <c r="O113" s="1649"/>
      <c r="P113" s="1659"/>
      <c r="Q113" s="1649"/>
      <c r="R113" s="1659"/>
      <c r="S113" s="1649"/>
      <c r="T113" s="1662" t="s">
        <v>79</v>
      </c>
      <c r="U113" s="1649"/>
      <c r="V113" s="1649"/>
      <c r="W113" s="1649"/>
      <c r="X113" s="1649"/>
      <c r="Y113" s="1649"/>
      <c r="Z113" s="1649"/>
      <c r="AA113" s="1649"/>
      <c r="AB113" s="1659" t="s">
        <v>306</v>
      </c>
      <c r="AC113" s="1649"/>
      <c r="AD113" s="1649"/>
      <c r="AE113" s="1649"/>
      <c r="AF113" s="1649"/>
      <c r="AG113" s="1659" t="s">
        <v>307</v>
      </c>
      <c r="AH113" s="1649"/>
      <c r="AI113" s="1649"/>
      <c r="AJ113" s="1161" t="s">
        <v>336</v>
      </c>
      <c r="AK113" s="1661" t="s">
        <v>354</v>
      </c>
      <c r="AL113" s="1652"/>
      <c r="AM113" s="1652"/>
      <c r="AN113" s="1652"/>
      <c r="AO113" s="1652"/>
      <c r="AP113" s="1652"/>
      <c r="AQ113" s="1163">
        <v>0</v>
      </c>
      <c r="AR113" s="1280">
        <v>0</v>
      </c>
      <c r="AS113" s="1163">
        <v>0</v>
      </c>
      <c r="AT113" s="1163">
        <v>0</v>
      </c>
      <c r="AU113" s="1317">
        <v>0</v>
      </c>
      <c r="AV113" s="1163">
        <v>0</v>
      </c>
      <c r="AW113" s="1280">
        <v>0</v>
      </c>
      <c r="AX113" s="1163">
        <v>0</v>
      </c>
      <c r="AY113" s="1280">
        <v>0</v>
      </c>
      <c r="AZ113" s="1163">
        <v>0</v>
      </c>
      <c r="BA113" s="1163">
        <v>0</v>
      </c>
      <c r="BB113" s="1163">
        <v>0</v>
      </c>
      <c r="BC113" s="1163">
        <v>0</v>
      </c>
      <c r="BE113" s="1164" t="e">
        <f t="shared" si="6"/>
        <v>#DIV/0!</v>
      </c>
    </row>
    <row r="114" spans="1:57" s="1127" customFormat="1" ht="15" customHeight="1" x14ac:dyDescent="0.2">
      <c r="A114" s="1178" t="str">
        <f t="shared" si="7"/>
        <v>A20442310</v>
      </c>
      <c r="B114" s="1659" t="s">
        <v>35</v>
      </c>
      <c r="C114" s="1649"/>
      <c r="D114" s="1659" t="s">
        <v>315</v>
      </c>
      <c r="E114" s="1649"/>
      <c r="F114" s="1659" t="s">
        <v>313</v>
      </c>
      <c r="G114" s="1649"/>
      <c r="H114" s="1659" t="s">
        <v>316</v>
      </c>
      <c r="I114" s="1649"/>
      <c r="J114" s="1659" t="s">
        <v>316</v>
      </c>
      <c r="K114" s="1649"/>
      <c r="L114" s="1649"/>
      <c r="M114" s="1659" t="s">
        <v>335</v>
      </c>
      <c r="N114" s="1649"/>
      <c r="O114" s="1649"/>
      <c r="P114" s="1659"/>
      <c r="Q114" s="1649"/>
      <c r="R114" s="1659"/>
      <c r="S114" s="1649"/>
      <c r="T114" s="1662" t="s">
        <v>80</v>
      </c>
      <c r="U114" s="1649"/>
      <c r="V114" s="1649"/>
      <c r="W114" s="1649"/>
      <c r="X114" s="1649"/>
      <c r="Y114" s="1649"/>
      <c r="Z114" s="1649"/>
      <c r="AA114" s="1649"/>
      <c r="AB114" s="1659" t="s">
        <v>306</v>
      </c>
      <c r="AC114" s="1649"/>
      <c r="AD114" s="1649"/>
      <c r="AE114" s="1649"/>
      <c r="AF114" s="1649"/>
      <c r="AG114" s="1659" t="s">
        <v>307</v>
      </c>
      <c r="AH114" s="1649"/>
      <c r="AI114" s="1649"/>
      <c r="AJ114" s="1161" t="s">
        <v>86</v>
      </c>
      <c r="AK114" s="1661" t="s">
        <v>308</v>
      </c>
      <c r="AL114" s="1652"/>
      <c r="AM114" s="1652"/>
      <c r="AN114" s="1652"/>
      <c r="AO114" s="1652"/>
      <c r="AP114" s="1652"/>
      <c r="AQ114" s="1162">
        <v>6619422</v>
      </c>
      <c r="AR114" s="1279">
        <v>4977900</v>
      </c>
      <c r="AS114" s="1162">
        <v>1641522</v>
      </c>
      <c r="AT114" s="1163">
        <v>0</v>
      </c>
      <c r="AU114" s="1311">
        <v>4977900</v>
      </c>
      <c r="AV114" s="1163">
        <v>0</v>
      </c>
      <c r="AW114" s="1279">
        <v>4977900</v>
      </c>
      <c r="AX114" s="1163">
        <v>0</v>
      </c>
      <c r="AY114" s="1279">
        <v>4977900</v>
      </c>
      <c r="AZ114" s="1163">
        <v>0</v>
      </c>
      <c r="BA114" s="1162">
        <v>4977900</v>
      </c>
      <c r="BB114" s="1163">
        <v>0</v>
      </c>
      <c r="BC114" s="1163">
        <v>0</v>
      </c>
      <c r="BE114" s="1164">
        <f t="shared" si="6"/>
        <v>0.75201429973795297</v>
      </c>
    </row>
    <row r="115" spans="1:57" s="1127" customFormat="1" ht="12.75" x14ac:dyDescent="0.2">
      <c r="A115" s="1178" t="str">
        <f t="shared" si="7"/>
        <v>A20442313</v>
      </c>
      <c r="B115" s="1659" t="s">
        <v>35</v>
      </c>
      <c r="C115" s="1649"/>
      <c r="D115" s="1659" t="s">
        <v>315</v>
      </c>
      <c r="E115" s="1649"/>
      <c r="F115" s="1659" t="s">
        <v>313</v>
      </c>
      <c r="G115" s="1649"/>
      <c r="H115" s="1659" t="s">
        <v>316</v>
      </c>
      <c r="I115" s="1649"/>
      <c r="J115" s="1659" t="s">
        <v>316</v>
      </c>
      <c r="K115" s="1649"/>
      <c r="L115" s="1649"/>
      <c r="M115" s="1659" t="s">
        <v>335</v>
      </c>
      <c r="N115" s="1649"/>
      <c r="O115" s="1649"/>
      <c r="P115" s="1659"/>
      <c r="Q115" s="1649"/>
      <c r="R115" s="1659"/>
      <c r="S115" s="1649"/>
      <c r="T115" s="1662" t="s">
        <v>80</v>
      </c>
      <c r="U115" s="1649"/>
      <c r="V115" s="1649"/>
      <c r="W115" s="1649"/>
      <c r="X115" s="1649"/>
      <c r="Y115" s="1649"/>
      <c r="Z115" s="1649"/>
      <c r="AA115" s="1649"/>
      <c r="AB115" s="1659" t="s">
        <v>306</v>
      </c>
      <c r="AC115" s="1649"/>
      <c r="AD115" s="1649"/>
      <c r="AE115" s="1649"/>
      <c r="AF115" s="1649"/>
      <c r="AG115" s="1659" t="s">
        <v>307</v>
      </c>
      <c r="AH115" s="1649"/>
      <c r="AI115" s="1649"/>
      <c r="AJ115" s="1161" t="s">
        <v>336</v>
      </c>
      <c r="AK115" s="1661" t="s">
        <v>354</v>
      </c>
      <c r="AL115" s="1652"/>
      <c r="AM115" s="1652"/>
      <c r="AN115" s="1652"/>
      <c r="AO115" s="1652"/>
      <c r="AP115" s="1652"/>
      <c r="AQ115" s="1162">
        <v>20000000</v>
      </c>
      <c r="AR115" s="1279">
        <v>6687497</v>
      </c>
      <c r="AS115" s="1162">
        <v>13312503</v>
      </c>
      <c r="AT115" s="1163">
        <v>0</v>
      </c>
      <c r="AU115" s="1317">
        <v>0</v>
      </c>
      <c r="AV115" s="1162">
        <v>6687497</v>
      </c>
      <c r="AW115" s="1280">
        <v>0</v>
      </c>
      <c r="AX115" s="1163">
        <v>0</v>
      </c>
      <c r="AY115" s="1280">
        <v>0</v>
      </c>
      <c r="AZ115" s="1163">
        <v>0</v>
      </c>
      <c r="BA115" s="1163">
        <v>0</v>
      </c>
      <c r="BB115" s="1163">
        <v>0</v>
      </c>
      <c r="BC115" s="1163">
        <v>0</v>
      </c>
      <c r="BE115" s="1164">
        <f t="shared" si="6"/>
        <v>0</v>
      </c>
    </row>
    <row r="116" spans="1:57" s="1287" customFormat="1" ht="15" customHeight="1" x14ac:dyDescent="0.2">
      <c r="A116" s="1282" t="str">
        <f t="shared" si="7"/>
        <v>A204510</v>
      </c>
      <c r="B116" s="1663" t="s">
        <v>35</v>
      </c>
      <c r="C116" s="1664"/>
      <c r="D116" s="1663" t="s">
        <v>315</v>
      </c>
      <c r="E116" s="1664"/>
      <c r="F116" s="1663" t="s">
        <v>313</v>
      </c>
      <c r="G116" s="1664"/>
      <c r="H116" s="1663" t="s">
        <v>316</v>
      </c>
      <c r="I116" s="1664"/>
      <c r="J116" s="1663" t="s">
        <v>317</v>
      </c>
      <c r="K116" s="1664"/>
      <c r="L116" s="1664"/>
      <c r="M116" s="1663"/>
      <c r="N116" s="1664"/>
      <c r="O116" s="1664"/>
      <c r="P116" s="1663"/>
      <c r="Q116" s="1664"/>
      <c r="R116" s="1663"/>
      <c r="S116" s="1664"/>
      <c r="T116" s="1665" t="s">
        <v>249</v>
      </c>
      <c r="U116" s="1664"/>
      <c r="V116" s="1664"/>
      <c r="W116" s="1664"/>
      <c r="X116" s="1664"/>
      <c r="Y116" s="1664"/>
      <c r="Z116" s="1664"/>
      <c r="AA116" s="1664"/>
      <c r="AB116" s="1663" t="s">
        <v>306</v>
      </c>
      <c r="AC116" s="1664"/>
      <c r="AD116" s="1664"/>
      <c r="AE116" s="1664"/>
      <c r="AF116" s="1664"/>
      <c r="AG116" s="1663" t="s">
        <v>307</v>
      </c>
      <c r="AH116" s="1664"/>
      <c r="AI116" s="1664"/>
      <c r="AJ116" s="1283" t="s">
        <v>86</v>
      </c>
      <c r="AK116" s="1666" t="s">
        <v>308</v>
      </c>
      <c r="AL116" s="1667"/>
      <c r="AM116" s="1667"/>
      <c r="AN116" s="1667"/>
      <c r="AO116" s="1667"/>
      <c r="AP116" s="1667"/>
      <c r="AQ116" s="1284">
        <v>5762111933</v>
      </c>
      <c r="AR116" s="1285">
        <v>5228288395.8900003</v>
      </c>
      <c r="AS116" s="1284">
        <v>533823537.11000001</v>
      </c>
      <c r="AT116" s="1286">
        <v>0</v>
      </c>
      <c r="AU116" s="1341">
        <v>4522321541.9700003</v>
      </c>
      <c r="AV116" s="1284">
        <v>705966853.91999996</v>
      </c>
      <c r="AW116" s="1285">
        <v>3500136016.4000001</v>
      </c>
      <c r="AX116" s="1284">
        <v>1022185525.5700001</v>
      </c>
      <c r="AY116" s="1285">
        <v>3387698903.4000001</v>
      </c>
      <c r="AZ116" s="1284">
        <v>112437113</v>
      </c>
      <c r="BA116" s="1284">
        <v>3387698903.4000001</v>
      </c>
      <c r="BB116" s="1286">
        <v>0</v>
      </c>
      <c r="BC116" s="1286">
        <v>0</v>
      </c>
      <c r="BE116" s="1288">
        <f t="shared" si="6"/>
        <v>0.7848375030811815</v>
      </c>
    </row>
    <row r="117" spans="1:57" s="1287" customFormat="1" ht="15" customHeight="1" x14ac:dyDescent="0.2">
      <c r="A117" s="1282" t="str">
        <f t="shared" si="7"/>
        <v>A204513</v>
      </c>
      <c r="B117" s="1663" t="s">
        <v>35</v>
      </c>
      <c r="C117" s="1664"/>
      <c r="D117" s="1663" t="s">
        <v>315</v>
      </c>
      <c r="E117" s="1664"/>
      <c r="F117" s="1663" t="s">
        <v>313</v>
      </c>
      <c r="G117" s="1664"/>
      <c r="H117" s="1663" t="s">
        <v>316</v>
      </c>
      <c r="I117" s="1664"/>
      <c r="J117" s="1663" t="s">
        <v>317</v>
      </c>
      <c r="K117" s="1664"/>
      <c r="L117" s="1664"/>
      <c r="M117" s="1663"/>
      <c r="N117" s="1664"/>
      <c r="O117" s="1664"/>
      <c r="P117" s="1663"/>
      <c r="Q117" s="1664"/>
      <c r="R117" s="1663"/>
      <c r="S117" s="1664"/>
      <c r="T117" s="1665" t="s">
        <v>249</v>
      </c>
      <c r="U117" s="1664"/>
      <c r="V117" s="1664"/>
      <c r="W117" s="1664"/>
      <c r="X117" s="1664"/>
      <c r="Y117" s="1664"/>
      <c r="Z117" s="1664"/>
      <c r="AA117" s="1664"/>
      <c r="AB117" s="1663" t="s">
        <v>306</v>
      </c>
      <c r="AC117" s="1664"/>
      <c r="AD117" s="1664"/>
      <c r="AE117" s="1664"/>
      <c r="AF117" s="1664"/>
      <c r="AG117" s="1663" t="s">
        <v>307</v>
      </c>
      <c r="AH117" s="1664"/>
      <c r="AI117" s="1664"/>
      <c r="AJ117" s="1283" t="s">
        <v>336</v>
      </c>
      <c r="AK117" s="1666" t="s">
        <v>354</v>
      </c>
      <c r="AL117" s="1667"/>
      <c r="AM117" s="1667"/>
      <c r="AN117" s="1667"/>
      <c r="AO117" s="1667"/>
      <c r="AP117" s="1667"/>
      <c r="AQ117" s="1284">
        <v>1060580974</v>
      </c>
      <c r="AR117" s="1285">
        <v>836769494</v>
      </c>
      <c r="AS117" s="1284">
        <v>223811480</v>
      </c>
      <c r="AT117" s="1286">
        <v>0</v>
      </c>
      <c r="AU117" s="1341">
        <v>579143760</v>
      </c>
      <c r="AV117" s="1284">
        <v>257625734</v>
      </c>
      <c r="AW117" s="1285">
        <v>93205916</v>
      </c>
      <c r="AX117" s="1284">
        <v>485937844</v>
      </c>
      <c r="AY117" s="1285">
        <v>93205916</v>
      </c>
      <c r="AZ117" s="1286">
        <v>0</v>
      </c>
      <c r="BA117" s="1284">
        <v>93205916</v>
      </c>
      <c r="BB117" s="1286">
        <v>0</v>
      </c>
      <c r="BC117" s="1286">
        <v>0</v>
      </c>
      <c r="BE117" s="1288">
        <f t="shared" si="6"/>
        <v>0.54606274692610124</v>
      </c>
    </row>
    <row r="118" spans="1:57" s="1127" customFormat="1" ht="12.75" x14ac:dyDescent="0.2">
      <c r="A118" s="1178" t="str">
        <f t="shared" si="7"/>
        <v>A2045110</v>
      </c>
      <c r="B118" s="1659" t="s">
        <v>35</v>
      </c>
      <c r="C118" s="1649"/>
      <c r="D118" s="1659" t="s">
        <v>315</v>
      </c>
      <c r="E118" s="1649"/>
      <c r="F118" s="1659" t="s">
        <v>313</v>
      </c>
      <c r="G118" s="1649"/>
      <c r="H118" s="1659" t="s">
        <v>316</v>
      </c>
      <c r="I118" s="1649"/>
      <c r="J118" s="1659" t="s">
        <v>317</v>
      </c>
      <c r="K118" s="1649"/>
      <c r="L118" s="1649"/>
      <c r="M118" s="1659" t="s">
        <v>312</v>
      </c>
      <c r="N118" s="1649"/>
      <c r="O118" s="1649"/>
      <c r="P118" s="1659"/>
      <c r="Q118" s="1649"/>
      <c r="R118" s="1659"/>
      <c r="S118" s="1649"/>
      <c r="T118" s="1662" t="s">
        <v>81</v>
      </c>
      <c r="U118" s="1649"/>
      <c r="V118" s="1649"/>
      <c r="W118" s="1649"/>
      <c r="X118" s="1649"/>
      <c r="Y118" s="1649"/>
      <c r="Z118" s="1649"/>
      <c r="AA118" s="1649"/>
      <c r="AB118" s="1659" t="s">
        <v>306</v>
      </c>
      <c r="AC118" s="1649"/>
      <c r="AD118" s="1649"/>
      <c r="AE118" s="1649"/>
      <c r="AF118" s="1649"/>
      <c r="AG118" s="1659" t="s">
        <v>307</v>
      </c>
      <c r="AH118" s="1649"/>
      <c r="AI118" s="1649"/>
      <c r="AJ118" s="1161" t="s">
        <v>86</v>
      </c>
      <c r="AK118" s="1661" t="s">
        <v>308</v>
      </c>
      <c r="AL118" s="1652"/>
      <c r="AM118" s="1652"/>
      <c r="AN118" s="1652"/>
      <c r="AO118" s="1652"/>
      <c r="AP118" s="1652"/>
      <c r="AQ118" s="1162">
        <v>1446795765</v>
      </c>
      <c r="AR118" s="1279">
        <v>953574828.76999998</v>
      </c>
      <c r="AS118" s="1162">
        <v>493220936.23000002</v>
      </c>
      <c r="AT118" s="1163">
        <v>0</v>
      </c>
      <c r="AU118" s="1311">
        <v>722648955.97000003</v>
      </c>
      <c r="AV118" s="1162">
        <v>230925872.80000001</v>
      </c>
      <c r="AW118" s="1279">
        <v>447098151</v>
      </c>
      <c r="AX118" s="1162">
        <v>275550804.97000003</v>
      </c>
      <c r="AY118" s="1279">
        <v>447098151</v>
      </c>
      <c r="AZ118" s="1163">
        <v>0</v>
      </c>
      <c r="BA118" s="1162">
        <v>447098151</v>
      </c>
      <c r="BB118" s="1163">
        <v>0</v>
      </c>
      <c r="BC118" s="1163">
        <v>0</v>
      </c>
      <c r="BE118" s="1164">
        <f t="shared" si="6"/>
        <v>0.49948235504407912</v>
      </c>
    </row>
    <row r="119" spans="1:57" s="1127" customFormat="1" ht="12.75" x14ac:dyDescent="0.2">
      <c r="A119" s="1178" t="str">
        <f t="shared" si="7"/>
        <v>A2045113</v>
      </c>
      <c r="B119" s="1659" t="s">
        <v>35</v>
      </c>
      <c r="C119" s="1649"/>
      <c r="D119" s="1659" t="s">
        <v>315</v>
      </c>
      <c r="E119" s="1649"/>
      <c r="F119" s="1659" t="s">
        <v>313</v>
      </c>
      <c r="G119" s="1649"/>
      <c r="H119" s="1659" t="s">
        <v>316</v>
      </c>
      <c r="I119" s="1649"/>
      <c r="J119" s="1659" t="s">
        <v>317</v>
      </c>
      <c r="K119" s="1649"/>
      <c r="L119" s="1649"/>
      <c r="M119" s="1659" t="s">
        <v>312</v>
      </c>
      <c r="N119" s="1649"/>
      <c r="O119" s="1649"/>
      <c r="P119" s="1659"/>
      <c r="Q119" s="1649"/>
      <c r="R119" s="1659"/>
      <c r="S119" s="1649"/>
      <c r="T119" s="1662" t="s">
        <v>81</v>
      </c>
      <c r="U119" s="1649"/>
      <c r="V119" s="1649"/>
      <c r="W119" s="1649"/>
      <c r="X119" s="1649"/>
      <c r="Y119" s="1649"/>
      <c r="Z119" s="1649"/>
      <c r="AA119" s="1649"/>
      <c r="AB119" s="1659" t="s">
        <v>306</v>
      </c>
      <c r="AC119" s="1649"/>
      <c r="AD119" s="1649"/>
      <c r="AE119" s="1649"/>
      <c r="AF119" s="1649"/>
      <c r="AG119" s="1659" t="s">
        <v>307</v>
      </c>
      <c r="AH119" s="1649"/>
      <c r="AI119" s="1649"/>
      <c r="AJ119" s="1161" t="s">
        <v>336</v>
      </c>
      <c r="AK119" s="1661" t="s">
        <v>354</v>
      </c>
      <c r="AL119" s="1652"/>
      <c r="AM119" s="1652"/>
      <c r="AN119" s="1652"/>
      <c r="AO119" s="1652"/>
      <c r="AP119" s="1652"/>
      <c r="AQ119" s="1162">
        <v>877260974</v>
      </c>
      <c r="AR119" s="1279">
        <v>683647189</v>
      </c>
      <c r="AS119" s="1162">
        <v>193613785</v>
      </c>
      <c r="AT119" s="1163">
        <v>0</v>
      </c>
      <c r="AU119" s="1311">
        <v>497439189</v>
      </c>
      <c r="AV119" s="1162">
        <v>186208000</v>
      </c>
      <c r="AW119" s="1279">
        <v>90000000</v>
      </c>
      <c r="AX119" s="1162">
        <v>407439189</v>
      </c>
      <c r="AY119" s="1279">
        <v>90000000</v>
      </c>
      <c r="AZ119" s="1163">
        <v>0</v>
      </c>
      <c r="BA119" s="1162">
        <v>90000000</v>
      </c>
      <c r="BB119" s="1163">
        <v>0</v>
      </c>
      <c r="BC119" s="1163">
        <v>0</v>
      </c>
      <c r="BE119" s="1164">
        <f t="shared" si="6"/>
        <v>0.56703672423937101</v>
      </c>
    </row>
    <row r="120" spans="1:57" s="1127" customFormat="1" ht="15" customHeight="1" x14ac:dyDescent="0.2">
      <c r="A120" s="1178" t="str">
        <f t="shared" si="7"/>
        <v>A2045210</v>
      </c>
      <c r="B120" s="1659" t="s">
        <v>35</v>
      </c>
      <c r="C120" s="1649"/>
      <c r="D120" s="1659" t="s">
        <v>315</v>
      </c>
      <c r="E120" s="1649"/>
      <c r="F120" s="1659" t="s">
        <v>313</v>
      </c>
      <c r="G120" s="1649"/>
      <c r="H120" s="1659" t="s">
        <v>316</v>
      </c>
      <c r="I120" s="1649"/>
      <c r="J120" s="1659" t="s">
        <v>317</v>
      </c>
      <c r="K120" s="1649"/>
      <c r="L120" s="1649"/>
      <c r="M120" s="1659" t="s">
        <v>315</v>
      </c>
      <c r="N120" s="1649"/>
      <c r="O120" s="1649"/>
      <c r="P120" s="1659"/>
      <c r="Q120" s="1649"/>
      <c r="R120" s="1659"/>
      <c r="S120" s="1649"/>
      <c r="T120" s="1662" t="s">
        <v>82</v>
      </c>
      <c r="U120" s="1649"/>
      <c r="V120" s="1649"/>
      <c r="W120" s="1649"/>
      <c r="X120" s="1649"/>
      <c r="Y120" s="1649"/>
      <c r="Z120" s="1649"/>
      <c r="AA120" s="1649"/>
      <c r="AB120" s="1659" t="s">
        <v>306</v>
      </c>
      <c r="AC120" s="1649"/>
      <c r="AD120" s="1649"/>
      <c r="AE120" s="1649"/>
      <c r="AF120" s="1649"/>
      <c r="AG120" s="1659" t="s">
        <v>307</v>
      </c>
      <c r="AH120" s="1649"/>
      <c r="AI120" s="1649"/>
      <c r="AJ120" s="1161" t="s">
        <v>86</v>
      </c>
      <c r="AK120" s="1661" t="s">
        <v>308</v>
      </c>
      <c r="AL120" s="1652"/>
      <c r="AM120" s="1652"/>
      <c r="AN120" s="1652"/>
      <c r="AO120" s="1652"/>
      <c r="AP120" s="1652"/>
      <c r="AQ120" s="1162">
        <v>91000000</v>
      </c>
      <c r="AR120" s="1279">
        <v>87164495</v>
      </c>
      <c r="AS120" s="1162">
        <v>3835505</v>
      </c>
      <c r="AT120" s="1163">
        <v>0</v>
      </c>
      <c r="AU120" s="1311">
        <v>37450235</v>
      </c>
      <c r="AV120" s="1162">
        <v>49714260</v>
      </c>
      <c r="AW120" s="1279">
        <v>6035055</v>
      </c>
      <c r="AX120" s="1162">
        <v>31415180</v>
      </c>
      <c r="AY120" s="1279">
        <v>6035055</v>
      </c>
      <c r="AZ120" s="1163">
        <v>0</v>
      </c>
      <c r="BA120" s="1162">
        <v>6035055</v>
      </c>
      <c r="BB120" s="1163">
        <v>0</v>
      </c>
      <c r="BC120" s="1163">
        <v>0</v>
      </c>
      <c r="BE120" s="1164">
        <f t="shared" si="6"/>
        <v>0.41154104395604396</v>
      </c>
    </row>
    <row r="121" spans="1:57" s="1127" customFormat="1" ht="12.75" x14ac:dyDescent="0.2">
      <c r="A121" s="1178" t="str">
        <f t="shared" si="7"/>
        <v>A2045510</v>
      </c>
      <c r="B121" s="1659" t="s">
        <v>35</v>
      </c>
      <c r="C121" s="1649"/>
      <c r="D121" s="1659" t="s">
        <v>315</v>
      </c>
      <c r="E121" s="1649"/>
      <c r="F121" s="1659" t="s">
        <v>313</v>
      </c>
      <c r="G121" s="1649"/>
      <c r="H121" s="1659" t="s">
        <v>316</v>
      </c>
      <c r="I121" s="1649"/>
      <c r="J121" s="1659" t="s">
        <v>317</v>
      </c>
      <c r="K121" s="1649"/>
      <c r="L121" s="1649"/>
      <c r="M121" s="1659" t="s">
        <v>317</v>
      </c>
      <c r="N121" s="1649"/>
      <c r="O121" s="1649"/>
      <c r="P121" s="1659"/>
      <c r="Q121" s="1649"/>
      <c r="R121" s="1659"/>
      <c r="S121" s="1649"/>
      <c r="T121" s="1662" t="s">
        <v>83</v>
      </c>
      <c r="U121" s="1649"/>
      <c r="V121" s="1649"/>
      <c r="W121" s="1649"/>
      <c r="X121" s="1649"/>
      <c r="Y121" s="1649"/>
      <c r="Z121" s="1649"/>
      <c r="AA121" s="1649"/>
      <c r="AB121" s="1659" t="s">
        <v>306</v>
      </c>
      <c r="AC121" s="1649"/>
      <c r="AD121" s="1649"/>
      <c r="AE121" s="1649"/>
      <c r="AF121" s="1649"/>
      <c r="AG121" s="1659" t="s">
        <v>307</v>
      </c>
      <c r="AH121" s="1649"/>
      <c r="AI121" s="1649"/>
      <c r="AJ121" s="1161" t="s">
        <v>86</v>
      </c>
      <c r="AK121" s="1661" t="s">
        <v>308</v>
      </c>
      <c r="AL121" s="1652"/>
      <c r="AM121" s="1652"/>
      <c r="AN121" s="1652"/>
      <c r="AO121" s="1652"/>
      <c r="AP121" s="1652"/>
      <c r="AQ121" s="1162">
        <v>149000000</v>
      </c>
      <c r="AR121" s="1279">
        <v>142172080</v>
      </c>
      <c r="AS121" s="1162">
        <v>6827920</v>
      </c>
      <c r="AT121" s="1163">
        <v>0</v>
      </c>
      <c r="AU121" s="1311">
        <v>22172080</v>
      </c>
      <c r="AV121" s="1162">
        <v>120000000</v>
      </c>
      <c r="AW121" s="1279">
        <v>1190000</v>
      </c>
      <c r="AX121" s="1162">
        <v>20982080</v>
      </c>
      <c r="AY121" s="1279">
        <v>1190000</v>
      </c>
      <c r="AZ121" s="1163">
        <v>0</v>
      </c>
      <c r="BA121" s="1162">
        <v>1190000</v>
      </c>
      <c r="BB121" s="1163">
        <v>0</v>
      </c>
      <c r="BC121" s="1163">
        <v>0</v>
      </c>
      <c r="BE121" s="1164">
        <f t="shared" si="6"/>
        <v>0.14880590604026844</v>
      </c>
    </row>
    <row r="122" spans="1:57" s="1127" customFormat="1" ht="12.75" x14ac:dyDescent="0.2">
      <c r="A122" s="1178" t="str">
        <f t="shared" si="7"/>
        <v>A2045610</v>
      </c>
      <c r="B122" s="1659" t="s">
        <v>35</v>
      </c>
      <c r="C122" s="1649"/>
      <c r="D122" s="1659" t="s">
        <v>315</v>
      </c>
      <c r="E122" s="1649"/>
      <c r="F122" s="1659" t="s">
        <v>313</v>
      </c>
      <c r="G122" s="1649"/>
      <c r="H122" s="1659" t="s">
        <v>316</v>
      </c>
      <c r="I122" s="1649"/>
      <c r="J122" s="1659" t="s">
        <v>317</v>
      </c>
      <c r="K122" s="1649"/>
      <c r="L122" s="1649"/>
      <c r="M122" s="1659" t="s">
        <v>325</v>
      </c>
      <c r="N122" s="1649"/>
      <c r="O122" s="1649"/>
      <c r="P122" s="1659"/>
      <c r="Q122" s="1649"/>
      <c r="R122" s="1659"/>
      <c r="S122" s="1649"/>
      <c r="T122" s="1662" t="s">
        <v>84</v>
      </c>
      <c r="U122" s="1649"/>
      <c r="V122" s="1649"/>
      <c r="W122" s="1649"/>
      <c r="X122" s="1649"/>
      <c r="Y122" s="1649"/>
      <c r="Z122" s="1649"/>
      <c r="AA122" s="1649"/>
      <c r="AB122" s="1659" t="s">
        <v>306</v>
      </c>
      <c r="AC122" s="1649"/>
      <c r="AD122" s="1649"/>
      <c r="AE122" s="1649"/>
      <c r="AF122" s="1649"/>
      <c r="AG122" s="1659" t="s">
        <v>307</v>
      </c>
      <c r="AH122" s="1649"/>
      <c r="AI122" s="1649"/>
      <c r="AJ122" s="1161" t="s">
        <v>86</v>
      </c>
      <c r="AK122" s="1661" t="s">
        <v>308</v>
      </c>
      <c r="AL122" s="1652"/>
      <c r="AM122" s="1652"/>
      <c r="AN122" s="1652"/>
      <c r="AO122" s="1652"/>
      <c r="AP122" s="1652"/>
      <c r="AQ122" s="1162">
        <v>109203000</v>
      </c>
      <c r="AR122" s="1279">
        <v>108202103</v>
      </c>
      <c r="AS122" s="1162">
        <v>1000897</v>
      </c>
      <c r="AT122" s="1163">
        <v>0</v>
      </c>
      <c r="AU122" s="1311">
        <v>93194279</v>
      </c>
      <c r="AV122" s="1162">
        <v>15007824</v>
      </c>
      <c r="AW122" s="1279">
        <v>78085284</v>
      </c>
      <c r="AX122" s="1162">
        <v>15108995</v>
      </c>
      <c r="AY122" s="1279">
        <v>69065084</v>
      </c>
      <c r="AZ122" s="1162">
        <v>9020200</v>
      </c>
      <c r="BA122" s="1162">
        <v>69065084</v>
      </c>
      <c r="BB122" s="1163">
        <v>0</v>
      </c>
      <c r="BC122" s="1163">
        <v>0</v>
      </c>
      <c r="BE122" s="1164">
        <f t="shared" si="6"/>
        <v>0.85340401820462808</v>
      </c>
    </row>
    <row r="123" spans="1:57" s="1127" customFormat="1" ht="12.75" x14ac:dyDescent="0.2">
      <c r="A123" s="1178" t="str">
        <f t="shared" si="7"/>
        <v>A2045613</v>
      </c>
      <c r="B123" s="1659" t="s">
        <v>35</v>
      </c>
      <c r="C123" s="1649"/>
      <c r="D123" s="1659" t="s">
        <v>315</v>
      </c>
      <c r="E123" s="1649"/>
      <c r="F123" s="1659" t="s">
        <v>313</v>
      </c>
      <c r="G123" s="1649"/>
      <c r="H123" s="1659" t="s">
        <v>316</v>
      </c>
      <c r="I123" s="1649"/>
      <c r="J123" s="1659" t="s">
        <v>317</v>
      </c>
      <c r="K123" s="1649"/>
      <c r="L123" s="1649"/>
      <c r="M123" s="1659" t="s">
        <v>325</v>
      </c>
      <c r="N123" s="1649"/>
      <c r="O123" s="1649"/>
      <c r="P123" s="1659"/>
      <c r="Q123" s="1649"/>
      <c r="R123" s="1659"/>
      <c r="S123" s="1649"/>
      <c r="T123" s="1662" t="s">
        <v>84</v>
      </c>
      <c r="U123" s="1649"/>
      <c r="V123" s="1649"/>
      <c r="W123" s="1649"/>
      <c r="X123" s="1649"/>
      <c r="Y123" s="1649"/>
      <c r="Z123" s="1649"/>
      <c r="AA123" s="1649"/>
      <c r="AB123" s="1659" t="s">
        <v>306</v>
      </c>
      <c r="AC123" s="1649"/>
      <c r="AD123" s="1649"/>
      <c r="AE123" s="1649"/>
      <c r="AF123" s="1649"/>
      <c r="AG123" s="1659" t="s">
        <v>307</v>
      </c>
      <c r="AH123" s="1649"/>
      <c r="AI123" s="1649"/>
      <c r="AJ123" s="1161" t="s">
        <v>336</v>
      </c>
      <c r="AK123" s="1661" t="s">
        <v>354</v>
      </c>
      <c r="AL123" s="1652"/>
      <c r="AM123" s="1652"/>
      <c r="AN123" s="1652"/>
      <c r="AO123" s="1652"/>
      <c r="AP123" s="1652"/>
      <c r="AQ123" s="1162">
        <v>183320000</v>
      </c>
      <c r="AR123" s="1279">
        <v>153122305</v>
      </c>
      <c r="AS123" s="1162">
        <v>30197695</v>
      </c>
      <c r="AT123" s="1163">
        <v>0</v>
      </c>
      <c r="AU123" s="1311">
        <v>81704571</v>
      </c>
      <c r="AV123" s="1162">
        <v>71417734</v>
      </c>
      <c r="AW123" s="1279">
        <v>3205916</v>
      </c>
      <c r="AX123" s="1162">
        <v>78498655</v>
      </c>
      <c r="AY123" s="1279">
        <v>3205916</v>
      </c>
      <c r="AZ123" s="1163">
        <v>0</v>
      </c>
      <c r="BA123" s="1162">
        <v>3205916</v>
      </c>
      <c r="BB123" s="1163">
        <v>0</v>
      </c>
      <c r="BC123" s="1163">
        <v>0</v>
      </c>
      <c r="BE123" s="1164">
        <f t="shared" si="6"/>
        <v>0.44569371045166922</v>
      </c>
    </row>
    <row r="124" spans="1:57" s="1127" customFormat="1" ht="12.75" x14ac:dyDescent="0.2">
      <c r="A124" s="1178" t="str">
        <f t="shared" si="7"/>
        <v>A2045810</v>
      </c>
      <c r="B124" s="1659" t="s">
        <v>35</v>
      </c>
      <c r="C124" s="1649"/>
      <c r="D124" s="1659" t="s">
        <v>315</v>
      </c>
      <c r="E124" s="1649"/>
      <c r="F124" s="1659" t="s">
        <v>313</v>
      </c>
      <c r="G124" s="1649"/>
      <c r="H124" s="1659" t="s">
        <v>316</v>
      </c>
      <c r="I124" s="1649"/>
      <c r="J124" s="1659" t="s">
        <v>317</v>
      </c>
      <c r="K124" s="1649"/>
      <c r="L124" s="1649"/>
      <c r="M124" s="1659" t="s">
        <v>327</v>
      </c>
      <c r="N124" s="1649"/>
      <c r="O124" s="1649"/>
      <c r="P124" s="1659"/>
      <c r="Q124" s="1649"/>
      <c r="R124" s="1659"/>
      <c r="S124" s="1649"/>
      <c r="T124" s="1662" t="s">
        <v>85</v>
      </c>
      <c r="U124" s="1649"/>
      <c r="V124" s="1649"/>
      <c r="W124" s="1649"/>
      <c r="X124" s="1649"/>
      <c r="Y124" s="1649"/>
      <c r="Z124" s="1649"/>
      <c r="AA124" s="1649"/>
      <c r="AB124" s="1659" t="s">
        <v>306</v>
      </c>
      <c r="AC124" s="1649"/>
      <c r="AD124" s="1649"/>
      <c r="AE124" s="1649"/>
      <c r="AF124" s="1649"/>
      <c r="AG124" s="1659" t="s">
        <v>307</v>
      </c>
      <c r="AH124" s="1649"/>
      <c r="AI124" s="1649"/>
      <c r="AJ124" s="1161" t="s">
        <v>86</v>
      </c>
      <c r="AK124" s="1661" t="s">
        <v>308</v>
      </c>
      <c r="AL124" s="1652"/>
      <c r="AM124" s="1652"/>
      <c r="AN124" s="1652"/>
      <c r="AO124" s="1652"/>
      <c r="AP124" s="1652"/>
      <c r="AQ124" s="1162">
        <v>1346822020</v>
      </c>
      <c r="AR124" s="1279">
        <v>1319626781.1199999</v>
      </c>
      <c r="AS124" s="1162">
        <v>27195238.879999999</v>
      </c>
      <c r="AT124" s="1163">
        <v>0</v>
      </c>
      <c r="AU124" s="1311">
        <v>1299738072.5899999</v>
      </c>
      <c r="AV124" s="1162">
        <v>19888708.530000001</v>
      </c>
      <c r="AW124" s="1279">
        <v>1053851955.4</v>
      </c>
      <c r="AX124" s="1162">
        <v>245886117.19</v>
      </c>
      <c r="AY124" s="1279">
        <v>950435042.39999998</v>
      </c>
      <c r="AZ124" s="1162">
        <v>103416913</v>
      </c>
      <c r="BA124" s="1162">
        <v>950435042.39999998</v>
      </c>
      <c r="BB124" s="1163">
        <v>0</v>
      </c>
      <c r="BC124" s="1163">
        <v>0</v>
      </c>
      <c r="BE124" s="1164">
        <f t="shared" si="6"/>
        <v>0.96504070566799904</v>
      </c>
    </row>
    <row r="125" spans="1:57" s="1127" customFormat="1" ht="16.5" customHeight="1" x14ac:dyDescent="0.2">
      <c r="A125" s="1178" t="str">
        <f t="shared" si="7"/>
        <v>A20451010</v>
      </c>
      <c r="B125" s="1659" t="s">
        <v>35</v>
      </c>
      <c r="C125" s="1649"/>
      <c r="D125" s="1659" t="s">
        <v>315</v>
      </c>
      <c r="E125" s="1649"/>
      <c r="F125" s="1659" t="s">
        <v>313</v>
      </c>
      <c r="G125" s="1649"/>
      <c r="H125" s="1659" t="s">
        <v>316</v>
      </c>
      <c r="I125" s="1649"/>
      <c r="J125" s="1659" t="s">
        <v>317</v>
      </c>
      <c r="K125" s="1649"/>
      <c r="L125" s="1649"/>
      <c r="M125" s="1659" t="s">
        <v>86</v>
      </c>
      <c r="N125" s="1649"/>
      <c r="O125" s="1649"/>
      <c r="P125" s="1659"/>
      <c r="Q125" s="1649"/>
      <c r="R125" s="1659"/>
      <c r="S125" s="1649"/>
      <c r="T125" s="1662" t="s">
        <v>87</v>
      </c>
      <c r="U125" s="1649"/>
      <c r="V125" s="1649"/>
      <c r="W125" s="1649"/>
      <c r="X125" s="1649"/>
      <c r="Y125" s="1649"/>
      <c r="Z125" s="1649"/>
      <c r="AA125" s="1649"/>
      <c r="AB125" s="1659" t="s">
        <v>306</v>
      </c>
      <c r="AC125" s="1649"/>
      <c r="AD125" s="1649"/>
      <c r="AE125" s="1649"/>
      <c r="AF125" s="1649"/>
      <c r="AG125" s="1659" t="s">
        <v>307</v>
      </c>
      <c r="AH125" s="1649"/>
      <c r="AI125" s="1649"/>
      <c r="AJ125" s="1161" t="s">
        <v>86</v>
      </c>
      <c r="AK125" s="1661" t="s">
        <v>308</v>
      </c>
      <c r="AL125" s="1652"/>
      <c r="AM125" s="1652"/>
      <c r="AN125" s="1652"/>
      <c r="AO125" s="1652"/>
      <c r="AP125" s="1652"/>
      <c r="AQ125" s="1162">
        <v>2615791148</v>
      </c>
      <c r="AR125" s="1279">
        <v>2615791148</v>
      </c>
      <c r="AS125" s="1163">
        <v>0</v>
      </c>
      <c r="AT125" s="1163">
        <v>0</v>
      </c>
      <c r="AU125" s="1311">
        <v>2345360959.4099998</v>
      </c>
      <c r="AV125" s="1162">
        <v>270430188.58999997</v>
      </c>
      <c r="AW125" s="1279">
        <v>1912118611</v>
      </c>
      <c r="AX125" s="1162">
        <v>433242348.41000003</v>
      </c>
      <c r="AY125" s="1279">
        <v>1912118611</v>
      </c>
      <c r="AZ125" s="1163">
        <v>0</v>
      </c>
      <c r="BA125" s="1162">
        <v>1912118611</v>
      </c>
      <c r="BB125" s="1163">
        <v>0</v>
      </c>
      <c r="BC125" s="1163">
        <v>0</v>
      </c>
      <c r="BE125" s="1164">
        <f t="shared" si="6"/>
        <v>0.8966162918638334</v>
      </c>
    </row>
    <row r="126" spans="1:57" s="1127" customFormat="1" ht="15" customHeight="1" x14ac:dyDescent="0.2">
      <c r="A126" s="1178" t="str">
        <f t="shared" si="7"/>
        <v>A20451210</v>
      </c>
      <c r="B126" s="1659" t="s">
        <v>35</v>
      </c>
      <c r="C126" s="1649"/>
      <c r="D126" s="1659" t="s">
        <v>315</v>
      </c>
      <c r="E126" s="1649"/>
      <c r="F126" s="1659" t="s">
        <v>313</v>
      </c>
      <c r="G126" s="1649"/>
      <c r="H126" s="1659" t="s">
        <v>316</v>
      </c>
      <c r="I126" s="1649"/>
      <c r="J126" s="1659" t="s">
        <v>317</v>
      </c>
      <c r="K126" s="1649"/>
      <c r="L126" s="1649"/>
      <c r="M126" s="1659" t="s">
        <v>323</v>
      </c>
      <c r="N126" s="1649"/>
      <c r="O126" s="1649"/>
      <c r="P126" s="1659"/>
      <c r="Q126" s="1649"/>
      <c r="R126" s="1659"/>
      <c r="S126" s="1649"/>
      <c r="T126" s="1662" t="s">
        <v>88</v>
      </c>
      <c r="U126" s="1649"/>
      <c r="V126" s="1649"/>
      <c r="W126" s="1649"/>
      <c r="X126" s="1649"/>
      <c r="Y126" s="1649"/>
      <c r="Z126" s="1649"/>
      <c r="AA126" s="1649"/>
      <c r="AB126" s="1659" t="s">
        <v>306</v>
      </c>
      <c r="AC126" s="1649"/>
      <c r="AD126" s="1649"/>
      <c r="AE126" s="1649"/>
      <c r="AF126" s="1649"/>
      <c r="AG126" s="1659" t="s">
        <v>307</v>
      </c>
      <c r="AH126" s="1649"/>
      <c r="AI126" s="1649"/>
      <c r="AJ126" s="1161" t="s">
        <v>86</v>
      </c>
      <c r="AK126" s="1661" t="s">
        <v>308</v>
      </c>
      <c r="AL126" s="1652"/>
      <c r="AM126" s="1652"/>
      <c r="AN126" s="1652"/>
      <c r="AO126" s="1652"/>
      <c r="AP126" s="1652"/>
      <c r="AQ126" s="1162">
        <v>3500000</v>
      </c>
      <c r="AR126" s="1279">
        <v>1756960</v>
      </c>
      <c r="AS126" s="1162">
        <v>1743040</v>
      </c>
      <c r="AT126" s="1163">
        <v>0</v>
      </c>
      <c r="AU126" s="1311">
        <v>1756960</v>
      </c>
      <c r="AV126" s="1163">
        <v>0</v>
      </c>
      <c r="AW126" s="1279">
        <v>1756960</v>
      </c>
      <c r="AX126" s="1163">
        <v>0</v>
      </c>
      <c r="AY126" s="1279">
        <v>1756960</v>
      </c>
      <c r="AZ126" s="1163">
        <v>0</v>
      </c>
      <c r="BA126" s="1162">
        <v>1756960</v>
      </c>
      <c r="BB126" s="1163">
        <v>0</v>
      </c>
      <c r="BC126" s="1163">
        <v>0</v>
      </c>
      <c r="BE126" s="1164">
        <f t="shared" si="6"/>
        <v>0.50198857142857145</v>
      </c>
    </row>
    <row r="127" spans="1:57" s="1287" customFormat="1" ht="15" customHeight="1" x14ac:dyDescent="0.2">
      <c r="A127" s="1282" t="str">
        <f t="shared" si="7"/>
        <v>A204610</v>
      </c>
      <c r="B127" s="1663" t="s">
        <v>35</v>
      </c>
      <c r="C127" s="1664"/>
      <c r="D127" s="1663" t="s">
        <v>315</v>
      </c>
      <c r="E127" s="1664"/>
      <c r="F127" s="1663" t="s">
        <v>313</v>
      </c>
      <c r="G127" s="1664"/>
      <c r="H127" s="1663" t="s">
        <v>316</v>
      </c>
      <c r="I127" s="1664"/>
      <c r="J127" s="1663" t="s">
        <v>325</v>
      </c>
      <c r="K127" s="1664"/>
      <c r="L127" s="1664"/>
      <c r="M127" s="1663"/>
      <c r="N127" s="1664"/>
      <c r="O127" s="1664"/>
      <c r="P127" s="1663"/>
      <c r="Q127" s="1664"/>
      <c r="R127" s="1663"/>
      <c r="S127" s="1664"/>
      <c r="T127" s="1665" t="s">
        <v>337</v>
      </c>
      <c r="U127" s="1664"/>
      <c r="V127" s="1664"/>
      <c r="W127" s="1664"/>
      <c r="X127" s="1664"/>
      <c r="Y127" s="1664"/>
      <c r="Z127" s="1664"/>
      <c r="AA127" s="1664"/>
      <c r="AB127" s="1663" t="s">
        <v>306</v>
      </c>
      <c r="AC127" s="1664"/>
      <c r="AD127" s="1664"/>
      <c r="AE127" s="1664"/>
      <c r="AF127" s="1664"/>
      <c r="AG127" s="1663" t="s">
        <v>307</v>
      </c>
      <c r="AH127" s="1664"/>
      <c r="AI127" s="1664"/>
      <c r="AJ127" s="1283" t="s">
        <v>86</v>
      </c>
      <c r="AK127" s="1666" t="s">
        <v>308</v>
      </c>
      <c r="AL127" s="1667"/>
      <c r="AM127" s="1667"/>
      <c r="AN127" s="1667"/>
      <c r="AO127" s="1667"/>
      <c r="AP127" s="1667"/>
      <c r="AQ127" s="1284">
        <v>2170174676</v>
      </c>
      <c r="AR127" s="1285">
        <v>2162173466.5</v>
      </c>
      <c r="AS127" s="1284">
        <v>8001209.5</v>
      </c>
      <c r="AT127" s="1286">
        <v>0</v>
      </c>
      <c r="AU127" s="1341">
        <v>2162173465.5</v>
      </c>
      <c r="AV127" s="1286">
        <v>1</v>
      </c>
      <c r="AW127" s="1285">
        <v>1485235955</v>
      </c>
      <c r="AX127" s="1284">
        <v>676937510.5</v>
      </c>
      <c r="AY127" s="1285">
        <v>1485235955</v>
      </c>
      <c r="AZ127" s="1286">
        <v>0</v>
      </c>
      <c r="BA127" s="1284">
        <v>1485235955</v>
      </c>
      <c r="BB127" s="1286">
        <v>0</v>
      </c>
      <c r="BC127" s="1286">
        <v>0</v>
      </c>
      <c r="BE127" s="1288">
        <f t="shared" si="6"/>
        <v>0.99631310300111531</v>
      </c>
    </row>
    <row r="128" spans="1:57" s="1127" customFormat="1" ht="12.75" x14ac:dyDescent="0.2">
      <c r="A128" s="1178" t="str">
        <f t="shared" si="7"/>
        <v>A2046210</v>
      </c>
      <c r="B128" s="1659" t="s">
        <v>35</v>
      </c>
      <c r="C128" s="1649"/>
      <c r="D128" s="1659" t="s">
        <v>315</v>
      </c>
      <c r="E128" s="1649"/>
      <c r="F128" s="1659" t="s">
        <v>313</v>
      </c>
      <c r="G128" s="1649"/>
      <c r="H128" s="1659" t="s">
        <v>316</v>
      </c>
      <c r="I128" s="1649"/>
      <c r="J128" s="1659" t="s">
        <v>325</v>
      </c>
      <c r="K128" s="1649"/>
      <c r="L128" s="1649"/>
      <c r="M128" s="1659" t="s">
        <v>315</v>
      </c>
      <c r="N128" s="1649"/>
      <c r="O128" s="1649"/>
      <c r="P128" s="1659"/>
      <c r="Q128" s="1649"/>
      <c r="R128" s="1659"/>
      <c r="S128" s="1649"/>
      <c r="T128" s="1662" t="s">
        <v>89</v>
      </c>
      <c r="U128" s="1649"/>
      <c r="V128" s="1649"/>
      <c r="W128" s="1649"/>
      <c r="X128" s="1649"/>
      <c r="Y128" s="1649"/>
      <c r="Z128" s="1649"/>
      <c r="AA128" s="1649"/>
      <c r="AB128" s="1659" t="s">
        <v>306</v>
      </c>
      <c r="AC128" s="1649"/>
      <c r="AD128" s="1649"/>
      <c r="AE128" s="1649"/>
      <c r="AF128" s="1649"/>
      <c r="AG128" s="1659" t="s">
        <v>307</v>
      </c>
      <c r="AH128" s="1649"/>
      <c r="AI128" s="1649"/>
      <c r="AJ128" s="1161" t="s">
        <v>86</v>
      </c>
      <c r="AK128" s="1661" t="s">
        <v>308</v>
      </c>
      <c r="AL128" s="1652"/>
      <c r="AM128" s="1652"/>
      <c r="AN128" s="1652"/>
      <c r="AO128" s="1652"/>
      <c r="AP128" s="1652"/>
      <c r="AQ128" s="1162">
        <v>961214676</v>
      </c>
      <c r="AR128" s="1279">
        <v>961214331</v>
      </c>
      <c r="AS128" s="1163">
        <v>345</v>
      </c>
      <c r="AT128" s="1163">
        <v>0</v>
      </c>
      <c r="AU128" s="1311">
        <v>961214331</v>
      </c>
      <c r="AV128" s="1163">
        <v>0</v>
      </c>
      <c r="AW128" s="1279">
        <v>684728779</v>
      </c>
      <c r="AX128" s="1162">
        <v>276485552</v>
      </c>
      <c r="AY128" s="1279">
        <v>684728779</v>
      </c>
      <c r="AZ128" s="1163">
        <v>0</v>
      </c>
      <c r="BA128" s="1162">
        <v>684728779</v>
      </c>
      <c r="BB128" s="1163">
        <v>0</v>
      </c>
      <c r="BC128" s="1163">
        <v>0</v>
      </c>
      <c r="BE128" s="1164">
        <f t="shared" si="6"/>
        <v>0.99999964107913808</v>
      </c>
    </row>
    <row r="129" spans="1:57" s="1127" customFormat="1" ht="15" customHeight="1" x14ac:dyDescent="0.2">
      <c r="A129" s="1178" t="str">
        <f t="shared" si="7"/>
        <v>A2046310</v>
      </c>
      <c r="B129" s="1659" t="s">
        <v>35</v>
      </c>
      <c r="C129" s="1649"/>
      <c r="D129" s="1659" t="s">
        <v>315</v>
      </c>
      <c r="E129" s="1649"/>
      <c r="F129" s="1659" t="s">
        <v>313</v>
      </c>
      <c r="G129" s="1649"/>
      <c r="H129" s="1659" t="s">
        <v>316</v>
      </c>
      <c r="I129" s="1649"/>
      <c r="J129" s="1659" t="s">
        <v>325</v>
      </c>
      <c r="K129" s="1649"/>
      <c r="L129" s="1649"/>
      <c r="M129" s="1659" t="s">
        <v>322</v>
      </c>
      <c r="N129" s="1649"/>
      <c r="O129" s="1649"/>
      <c r="P129" s="1659"/>
      <c r="Q129" s="1649"/>
      <c r="R129" s="1659"/>
      <c r="S129" s="1649"/>
      <c r="T129" s="1662" t="s">
        <v>90</v>
      </c>
      <c r="U129" s="1649"/>
      <c r="V129" s="1649"/>
      <c r="W129" s="1649"/>
      <c r="X129" s="1649"/>
      <c r="Y129" s="1649"/>
      <c r="Z129" s="1649"/>
      <c r="AA129" s="1649"/>
      <c r="AB129" s="1659" t="s">
        <v>306</v>
      </c>
      <c r="AC129" s="1649"/>
      <c r="AD129" s="1649"/>
      <c r="AE129" s="1649"/>
      <c r="AF129" s="1649"/>
      <c r="AG129" s="1659" t="s">
        <v>307</v>
      </c>
      <c r="AH129" s="1649"/>
      <c r="AI129" s="1649"/>
      <c r="AJ129" s="1161" t="s">
        <v>86</v>
      </c>
      <c r="AK129" s="1661" t="s">
        <v>308</v>
      </c>
      <c r="AL129" s="1652"/>
      <c r="AM129" s="1652"/>
      <c r="AN129" s="1652"/>
      <c r="AO129" s="1652"/>
      <c r="AP129" s="1652"/>
      <c r="AQ129" s="1162">
        <v>8000000</v>
      </c>
      <c r="AR129" s="1280">
        <v>0</v>
      </c>
      <c r="AS129" s="1162">
        <v>8000000</v>
      </c>
      <c r="AT129" s="1163">
        <v>0</v>
      </c>
      <c r="AU129" s="1317">
        <v>0</v>
      </c>
      <c r="AV129" s="1163">
        <v>0</v>
      </c>
      <c r="AW129" s="1280">
        <v>0</v>
      </c>
      <c r="AX129" s="1163">
        <v>0</v>
      </c>
      <c r="AY129" s="1280">
        <v>0</v>
      </c>
      <c r="AZ129" s="1163">
        <v>0</v>
      </c>
      <c r="BA129" s="1163">
        <v>0</v>
      </c>
      <c r="BB129" s="1163">
        <v>0</v>
      </c>
      <c r="BC129" s="1163">
        <v>0</v>
      </c>
      <c r="BE129" s="1164">
        <f t="shared" si="6"/>
        <v>0</v>
      </c>
    </row>
    <row r="130" spans="1:57" s="1127" customFormat="1" ht="12.75" x14ac:dyDescent="0.2">
      <c r="A130" s="1178" t="str">
        <f t="shared" si="7"/>
        <v>A2046510</v>
      </c>
      <c r="B130" s="1659" t="s">
        <v>35</v>
      </c>
      <c r="C130" s="1649"/>
      <c r="D130" s="1659" t="s">
        <v>315</v>
      </c>
      <c r="E130" s="1649"/>
      <c r="F130" s="1659" t="s">
        <v>313</v>
      </c>
      <c r="G130" s="1649"/>
      <c r="H130" s="1659" t="s">
        <v>316</v>
      </c>
      <c r="I130" s="1649"/>
      <c r="J130" s="1659" t="s">
        <v>325</v>
      </c>
      <c r="K130" s="1649"/>
      <c r="L130" s="1649"/>
      <c r="M130" s="1659" t="s">
        <v>317</v>
      </c>
      <c r="N130" s="1649"/>
      <c r="O130" s="1649"/>
      <c r="P130" s="1659"/>
      <c r="Q130" s="1649"/>
      <c r="R130" s="1659"/>
      <c r="S130" s="1649"/>
      <c r="T130" s="1662" t="s">
        <v>91</v>
      </c>
      <c r="U130" s="1649"/>
      <c r="V130" s="1649"/>
      <c r="W130" s="1649"/>
      <c r="X130" s="1649"/>
      <c r="Y130" s="1649"/>
      <c r="Z130" s="1649"/>
      <c r="AA130" s="1649"/>
      <c r="AB130" s="1659" t="s">
        <v>306</v>
      </c>
      <c r="AC130" s="1649"/>
      <c r="AD130" s="1649"/>
      <c r="AE130" s="1649"/>
      <c r="AF130" s="1649"/>
      <c r="AG130" s="1659" t="s">
        <v>307</v>
      </c>
      <c r="AH130" s="1649"/>
      <c r="AI130" s="1649"/>
      <c r="AJ130" s="1161" t="s">
        <v>86</v>
      </c>
      <c r="AK130" s="1661" t="s">
        <v>308</v>
      </c>
      <c r="AL130" s="1652"/>
      <c r="AM130" s="1652"/>
      <c r="AN130" s="1652"/>
      <c r="AO130" s="1652"/>
      <c r="AP130" s="1652"/>
      <c r="AQ130" s="1162">
        <v>1200960000</v>
      </c>
      <c r="AR130" s="1279">
        <v>1200959135.5</v>
      </c>
      <c r="AS130" s="1163">
        <v>864.5</v>
      </c>
      <c r="AT130" s="1163">
        <v>0</v>
      </c>
      <c r="AU130" s="1311">
        <v>1200959134.5</v>
      </c>
      <c r="AV130" s="1163">
        <v>1</v>
      </c>
      <c r="AW130" s="1279">
        <v>800507176</v>
      </c>
      <c r="AX130" s="1162">
        <v>400451958.5</v>
      </c>
      <c r="AY130" s="1279">
        <v>800507176</v>
      </c>
      <c r="AZ130" s="1163">
        <v>0</v>
      </c>
      <c r="BA130" s="1162">
        <v>800507176</v>
      </c>
      <c r="BB130" s="1163">
        <v>0</v>
      </c>
      <c r="BC130" s="1163">
        <v>0</v>
      </c>
      <c r="BE130" s="1164">
        <f t="shared" si="6"/>
        <v>0.99999927932653876</v>
      </c>
    </row>
    <row r="131" spans="1:57" s="1127" customFormat="1" ht="15" customHeight="1" x14ac:dyDescent="0.2">
      <c r="A131" s="1178" t="str">
        <f t="shared" si="7"/>
        <v>A2046810</v>
      </c>
      <c r="B131" s="1659" t="s">
        <v>35</v>
      </c>
      <c r="C131" s="1649"/>
      <c r="D131" s="1659" t="s">
        <v>315</v>
      </c>
      <c r="E131" s="1649"/>
      <c r="F131" s="1659" t="s">
        <v>313</v>
      </c>
      <c r="G131" s="1649"/>
      <c r="H131" s="1659" t="s">
        <v>316</v>
      </c>
      <c r="I131" s="1649"/>
      <c r="J131" s="1659" t="s">
        <v>325</v>
      </c>
      <c r="K131" s="1649"/>
      <c r="L131" s="1649"/>
      <c r="M131" s="1659" t="s">
        <v>327</v>
      </c>
      <c r="N131" s="1649"/>
      <c r="O131" s="1649"/>
      <c r="P131" s="1659"/>
      <c r="Q131" s="1649"/>
      <c r="R131" s="1659"/>
      <c r="S131" s="1649"/>
      <c r="T131" s="1662" t="s">
        <v>691</v>
      </c>
      <c r="U131" s="1649"/>
      <c r="V131" s="1649"/>
      <c r="W131" s="1649"/>
      <c r="X131" s="1649"/>
      <c r="Y131" s="1649"/>
      <c r="Z131" s="1649"/>
      <c r="AA131" s="1649"/>
      <c r="AB131" s="1659" t="s">
        <v>306</v>
      </c>
      <c r="AC131" s="1649"/>
      <c r="AD131" s="1649"/>
      <c r="AE131" s="1649"/>
      <c r="AF131" s="1649"/>
      <c r="AG131" s="1659" t="s">
        <v>307</v>
      </c>
      <c r="AH131" s="1649"/>
      <c r="AI131" s="1649"/>
      <c r="AJ131" s="1161" t="s">
        <v>86</v>
      </c>
      <c r="AK131" s="1661" t="s">
        <v>308</v>
      </c>
      <c r="AL131" s="1652"/>
      <c r="AM131" s="1652"/>
      <c r="AN131" s="1652"/>
      <c r="AO131" s="1652"/>
      <c r="AP131" s="1652"/>
      <c r="AQ131" s="1163">
        <v>0</v>
      </c>
      <c r="AR131" s="1280">
        <v>0</v>
      </c>
      <c r="AS131" s="1163">
        <v>0</v>
      </c>
      <c r="AT131" s="1163">
        <v>0</v>
      </c>
      <c r="AU131" s="1317">
        <v>0</v>
      </c>
      <c r="AV131" s="1163">
        <v>0</v>
      </c>
      <c r="AW131" s="1280">
        <v>0</v>
      </c>
      <c r="AX131" s="1163">
        <v>0</v>
      </c>
      <c r="AY131" s="1280">
        <v>0</v>
      </c>
      <c r="AZ131" s="1163">
        <v>0</v>
      </c>
      <c r="BA131" s="1163">
        <v>0</v>
      </c>
      <c r="BB131" s="1163">
        <v>0</v>
      </c>
      <c r="BC131" s="1163">
        <v>0</v>
      </c>
      <c r="BE131" s="1164" t="e">
        <f t="shared" si="6"/>
        <v>#DIV/0!</v>
      </c>
    </row>
    <row r="132" spans="1:57" s="1287" customFormat="1" ht="15" customHeight="1" x14ac:dyDescent="0.2">
      <c r="A132" s="1282" t="str">
        <f t="shared" si="7"/>
        <v>A204710</v>
      </c>
      <c r="B132" s="1663" t="s">
        <v>35</v>
      </c>
      <c r="C132" s="1664"/>
      <c r="D132" s="1663" t="s">
        <v>315</v>
      </c>
      <c r="E132" s="1664"/>
      <c r="F132" s="1663" t="s">
        <v>313</v>
      </c>
      <c r="G132" s="1664"/>
      <c r="H132" s="1663" t="s">
        <v>316</v>
      </c>
      <c r="I132" s="1664"/>
      <c r="J132" s="1663" t="s">
        <v>326</v>
      </c>
      <c r="K132" s="1664"/>
      <c r="L132" s="1664"/>
      <c r="M132" s="1663"/>
      <c r="N132" s="1664"/>
      <c r="O132" s="1664"/>
      <c r="P132" s="1663"/>
      <c r="Q132" s="1664"/>
      <c r="R132" s="1663"/>
      <c r="S132" s="1664"/>
      <c r="T132" s="1665" t="s">
        <v>253</v>
      </c>
      <c r="U132" s="1664"/>
      <c r="V132" s="1664"/>
      <c r="W132" s="1664"/>
      <c r="X132" s="1664"/>
      <c r="Y132" s="1664"/>
      <c r="Z132" s="1664"/>
      <c r="AA132" s="1664"/>
      <c r="AB132" s="1663" t="s">
        <v>306</v>
      </c>
      <c r="AC132" s="1664"/>
      <c r="AD132" s="1664"/>
      <c r="AE132" s="1664"/>
      <c r="AF132" s="1664"/>
      <c r="AG132" s="1663" t="s">
        <v>307</v>
      </c>
      <c r="AH132" s="1664"/>
      <c r="AI132" s="1664"/>
      <c r="AJ132" s="1283" t="s">
        <v>86</v>
      </c>
      <c r="AK132" s="1666" t="s">
        <v>308</v>
      </c>
      <c r="AL132" s="1667"/>
      <c r="AM132" s="1667"/>
      <c r="AN132" s="1667"/>
      <c r="AO132" s="1667"/>
      <c r="AP132" s="1667"/>
      <c r="AQ132" s="1284">
        <v>132277436</v>
      </c>
      <c r="AR132" s="1285">
        <v>132171180</v>
      </c>
      <c r="AS132" s="1284">
        <v>106256</v>
      </c>
      <c r="AT132" s="1286">
        <v>0</v>
      </c>
      <c r="AU132" s="1341">
        <v>106547083</v>
      </c>
      <c r="AV132" s="1284">
        <v>25624097</v>
      </c>
      <c r="AW132" s="1285">
        <v>47626551</v>
      </c>
      <c r="AX132" s="1284">
        <v>58920532</v>
      </c>
      <c r="AY132" s="1285">
        <v>47626551</v>
      </c>
      <c r="AZ132" s="1286">
        <v>0</v>
      </c>
      <c r="BA132" s="1284">
        <v>47626551</v>
      </c>
      <c r="BB132" s="1286">
        <v>0</v>
      </c>
      <c r="BC132" s="1286">
        <v>0</v>
      </c>
      <c r="BE132" s="1288">
        <f t="shared" si="6"/>
        <v>0.80548191907802025</v>
      </c>
    </row>
    <row r="133" spans="1:57" s="1127" customFormat="1" ht="15" customHeight="1" x14ac:dyDescent="0.2">
      <c r="A133" s="1178" t="str">
        <f t="shared" si="7"/>
        <v>A2047510</v>
      </c>
      <c r="B133" s="1659" t="s">
        <v>35</v>
      </c>
      <c r="C133" s="1649"/>
      <c r="D133" s="1659" t="s">
        <v>315</v>
      </c>
      <c r="E133" s="1649"/>
      <c r="F133" s="1659" t="s">
        <v>313</v>
      </c>
      <c r="G133" s="1649"/>
      <c r="H133" s="1659" t="s">
        <v>316</v>
      </c>
      <c r="I133" s="1649"/>
      <c r="J133" s="1659" t="s">
        <v>326</v>
      </c>
      <c r="K133" s="1649"/>
      <c r="L133" s="1649"/>
      <c r="M133" s="1659" t="s">
        <v>317</v>
      </c>
      <c r="N133" s="1649"/>
      <c r="O133" s="1649"/>
      <c r="P133" s="1659"/>
      <c r="Q133" s="1649"/>
      <c r="R133" s="1659"/>
      <c r="S133" s="1649"/>
      <c r="T133" s="1662" t="s">
        <v>92</v>
      </c>
      <c r="U133" s="1649"/>
      <c r="V133" s="1649"/>
      <c r="W133" s="1649"/>
      <c r="X133" s="1649"/>
      <c r="Y133" s="1649"/>
      <c r="Z133" s="1649"/>
      <c r="AA133" s="1649"/>
      <c r="AB133" s="1659" t="s">
        <v>306</v>
      </c>
      <c r="AC133" s="1649"/>
      <c r="AD133" s="1649"/>
      <c r="AE133" s="1649"/>
      <c r="AF133" s="1649"/>
      <c r="AG133" s="1659" t="s">
        <v>307</v>
      </c>
      <c r="AH133" s="1649"/>
      <c r="AI133" s="1649"/>
      <c r="AJ133" s="1161" t="s">
        <v>86</v>
      </c>
      <c r="AK133" s="1661" t="s">
        <v>308</v>
      </c>
      <c r="AL133" s="1652"/>
      <c r="AM133" s="1652"/>
      <c r="AN133" s="1652"/>
      <c r="AO133" s="1652"/>
      <c r="AP133" s="1652"/>
      <c r="AQ133" s="1162">
        <v>5528976</v>
      </c>
      <c r="AR133" s="1279">
        <v>5528976</v>
      </c>
      <c r="AS133" s="1163">
        <v>0</v>
      </c>
      <c r="AT133" s="1163">
        <v>0</v>
      </c>
      <c r="AU133" s="1311">
        <v>5528976</v>
      </c>
      <c r="AV133" s="1163">
        <v>0</v>
      </c>
      <c r="AW133" s="1279">
        <v>5528976</v>
      </c>
      <c r="AX133" s="1163">
        <v>0</v>
      </c>
      <c r="AY133" s="1279">
        <v>5528976</v>
      </c>
      <c r="AZ133" s="1163">
        <v>0</v>
      </c>
      <c r="BA133" s="1162">
        <v>5528976</v>
      </c>
      <c r="BB133" s="1163">
        <v>0</v>
      </c>
      <c r="BC133" s="1163">
        <v>0</v>
      </c>
      <c r="BE133" s="1164">
        <f t="shared" si="6"/>
        <v>1</v>
      </c>
    </row>
    <row r="134" spans="1:57" s="1127" customFormat="1" ht="12.75" x14ac:dyDescent="0.2">
      <c r="A134" s="1178" t="str">
        <f t="shared" si="7"/>
        <v>A2047610</v>
      </c>
      <c r="B134" s="1659" t="s">
        <v>35</v>
      </c>
      <c r="C134" s="1649"/>
      <c r="D134" s="1659" t="s">
        <v>315</v>
      </c>
      <c r="E134" s="1649"/>
      <c r="F134" s="1659" t="s">
        <v>313</v>
      </c>
      <c r="G134" s="1649"/>
      <c r="H134" s="1659" t="s">
        <v>316</v>
      </c>
      <c r="I134" s="1649"/>
      <c r="J134" s="1659" t="s">
        <v>326</v>
      </c>
      <c r="K134" s="1649"/>
      <c r="L134" s="1649"/>
      <c r="M134" s="1659" t="s">
        <v>325</v>
      </c>
      <c r="N134" s="1649"/>
      <c r="O134" s="1649"/>
      <c r="P134" s="1659"/>
      <c r="Q134" s="1649"/>
      <c r="R134" s="1659"/>
      <c r="S134" s="1649"/>
      <c r="T134" s="1662" t="s">
        <v>93</v>
      </c>
      <c r="U134" s="1649"/>
      <c r="V134" s="1649"/>
      <c r="W134" s="1649"/>
      <c r="X134" s="1649"/>
      <c r="Y134" s="1649"/>
      <c r="Z134" s="1649"/>
      <c r="AA134" s="1649"/>
      <c r="AB134" s="1659" t="s">
        <v>306</v>
      </c>
      <c r="AC134" s="1649"/>
      <c r="AD134" s="1649"/>
      <c r="AE134" s="1649"/>
      <c r="AF134" s="1649"/>
      <c r="AG134" s="1659" t="s">
        <v>307</v>
      </c>
      <c r="AH134" s="1649"/>
      <c r="AI134" s="1649"/>
      <c r="AJ134" s="1161" t="s">
        <v>86</v>
      </c>
      <c r="AK134" s="1661" t="s">
        <v>308</v>
      </c>
      <c r="AL134" s="1652"/>
      <c r="AM134" s="1652"/>
      <c r="AN134" s="1652"/>
      <c r="AO134" s="1652"/>
      <c r="AP134" s="1652"/>
      <c r="AQ134" s="1162">
        <v>126748460</v>
      </c>
      <c r="AR134" s="1279">
        <v>126642204</v>
      </c>
      <c r="AS134" s="1162">
        <v>106256</v>
      </c>
      <c r="AT134" s="1163">
        <v>0</v>
      </c>
      <c r="AU134" s="1311">
        <v>101018107</v>
      </c>
      <c r="AV134" s="1162">
        <v>25624097</v>
      </c>
      <c r="AW134" s="1279">
        <v>42097575</v>
      </c>
      <c r="AX134" s="1162">
        <v>58920532</v>
      </c>
      <c r="AY134" s="1279">
        <v>42097575</v>
      </c>
      <c r="AZ134" s="1163">
        <v>0</v>
      </c>
      <c r="BA134" s="1162">
        <v>42097575</v>
      </c>
      <c r="BB134" s="1163">
        <v>0</v>
      </c>
      <c r="BC134" s="1163">
        <v>0</v>
      </c>
      <c r="BE134" s="1164">
        <f t="shared" si="6"/>
        <v>0.79699672090690488</v>
      </c>
    </row>
    <row r="135" spans="1:57" s="1287" customFormat="1" ht="15" customHeight="1" x14ac:dyDescent="0.2">
      <c r="A135" s="1282" t="str">
        <f t="shared" si="7"/>
        <v>A204810</v>
      </c>
      <c r="B135" s="1663" t="s">
        <v>35</v>
      </c>
      <c r="C135" s="1664"/>
      <c r="D135" s="1663" t="s">
        <v>315</v>
      </c>
      <c r="E135" s="1664"/>
      <c r="F135" s="1663" t="s">
        <v>313</v>
      </c>
      <c r="G135" s="1664"/>
      <c r="H135" s="1663" t="s">
        <v>316</v>
      </c>
      <c r="I135" s="1664"/>
      <c r="J135" s="1663" t="s">
        <v>327</v>
      </c>
      <c r="K135" s="1664"/>
      <c r="L135" s="1664"/>
      <c r="M135" s="1663"/>
      <c r="N135" s="1664"/>
      <c r="O135" s="1664"/>
      <c r="P135" s="1663"/>
      <c r="Q135" s="1664"/>
      <c r="R135" s="1663"/>
      <c r="S135" s="1664"/>
      <c r="T135" s="1665" t="s">
        <v>338</v>
      </c>
      <c r="U135" s="1664"/>
      <c r="V135" s="1664"/>
      <c r="W135" s="1664"/>
      <c r="X135" s="1664"/>
      <c r="Y135" s="1664"/>
      <c r="Z135" s="1664"/>
      <c r="AA135" s="1664"/>
      <c r="AB135" s="1663" t="s">
        <v>306</v>
      </c>
      <c r="AC135" s="1664"/>
      <c r="AD135" s="1664"/>
      <c r="AE135" s="1664"/>
      <c r="AF135" s="1664"/>
      <c r="AG135" s="1663" t="s">
        <v>307</v>
      </c>
      <c r="AH135" s="1664"/>
      <c r="AI135" s="1664"/>
      <c r="AJ135" s="1283" t="s">
        <v>86</v>
      </c>
      <c r="AK135" s="1666" t="s">
        <v>308</v>
      </c>
      <c r="AL135" s="1667"/>
      <c r="AM135" s="1667"/>
      <c r="AN135" s="1667"/>
      <c r="AO135" s="1667"/>
      <c r="AP135" s="1667"/>
      <c r="AQ135" s="1284">
        <v>1318176172</v>
      </c>
      <c r="AR135" s="1285">
        <v>1318176172</v>
      </c>
      <c r="AS135" s="1286">
        <v>0</v>
      </c>
      <c r="AT135" s="1286">
        <v>0</v>
      </c>
      <c r="AU135" s="1341">
        <v>1206234449</v>
      </c>
      <c r="AV135" s="1284">
        <v>111941723</v>
      </c>
      <c r="AW135" s="1285">
        <v>1206234449</v>
      </c>
      <c r="AX135" s="1286">
        <v>0</v>
      </c>
      <c r="AY135" s="1285">
        <v>1193566377</v>
      </c>
      <c r="AZ135" s="1284">
        <v>12668072</v>
      </c>
      <c r="BA135" s="1284">
        <v>1193566377</v>
      </c>
      <c r="BB135" s="1286">
        <v>0</v>
      </c>
      <c r="BC135" s="1284">
        <v>1680659</v>
      </c>
      <c r="BE135" s="1288">
        <f t="shared" si="6"/>
        <v>0.91507832915068044</v>
      </c>
    </row>
    <row r="136" spans="1:57" s="1127" customFormat="1" ht="12.75" x14ac:dyDescent="0.2">
      <c r="A136" s="1178" t="str">
        <f t="shared" si="7"/>
        <v>A2048110</v>
      </c>
      <c r="B136" s="1659" t="s">
        <v>35</v>
      </c>
      <c r="C136" s="1649"/>
      <c r="D136" s="1659" t="s">
        <v>315</v>
      </c>
      <c r="E136" s="1649"/>
      <c r="F136" s="1659" t="s">
        <v>313</v>
      </c>
      <c r="G136" s="1649"/>
      <c r="H136" s="1659" t="s">
        <v>316</v>
      </c>
      <c r="I136" s="1649"/>
      <c r="J136" s="1659" t="s">
        <v>327</v>
      </c>
      <c r="K136" s="1649"/>
      <c r="L136" s="1649"/>
      <c r="M136" s="1659" t="s">
        <v>312</v>
      </c>
      <c r="N136" s="1649"/>
      <c r="O136" s="1649"/>
      <c r="P136" s="1659"/>
      <c r="Q136" s="1649"/>
      <c r="R136" s="1659"/>
      <c r="S136" s="1649"/>
      <c r="T136" s="1662" t="s">
        <v>94</v>
      </c>
      <c r="U136" s="1649"/>
      <c r="V136" s="1649"/>
      <c r="W136" s="1649"/>
      <c r="X136" s="1649"/>
      <c r="Y136" s="1649"/>
      <c r="Z136" s="1649"/>
      <c r="AA136" s="1649"/>
      <c r="AB136" s="1659" t="s">
        <v>306</v>
      </c>
      <c r="AC136" s="1649"/>
      <c r="AD136" s="1649"/>
      <c r="AE136" s="1649"/>
      <c r="AF136" s="1649"/>
      <c r="AG136" s="1659" t="s">
        <v>307</v>
      </c>
      <c r="AH136" s="1649"/>
      <c r="AI136" s="1649"/>
      <c r="AJ136" s="1161" t="s">
        <v>86</v>
      </c>
      <c r="AK136" s="1661" t="s">
        <v>308</v>
      </c>
      <c r="AL136" s="1652"/>
      <c r="AM136" s="1652"/>
      <c r="AN136" s="1652"/>
      <c r="AO136" s="1652"/>
      <c r="AP136" s="1652"/>
      <c r="AQ136" s="1162">
        <v>143815862</v>
      </c>
      <c r="AR136" s="1279">
        <v>143815862</v>
      </c>
      <c r="AS136" s="1163">
        <v>0</v>
      </c>
      <c r="AT136" s="1163">
        <v>0</v>
      </c>
      <c r="AU136" s="1311">
        <v>116466142</v>
      </c>
      <c r="AV136" s="1162">
        <v>27349720</v>
      </c>
      <c r="AW136" s="1279">
        <v>116466142</v>
      </c>
      <c r="AX136" s="1163">
        <v>0</v>
      </c>
      <c r="AY136" s="1279">
        <v>109203996</v>
      </c>
      <c r="AZ136" s="1162">
        <v>7262146</v>
      </c>
      <c r="BA136" s="1162">
        <v>109203996</v>
      </c>
      <c r="BB136" s="1163">
        <v>0</v>
      </c>
      <c r="BC136" s="1163">
        <v>0</v>
      </c>
      <c r="BE136" s="1164">
        <f t="shared" si="6"/>
        <v>0.8098282093528737</v>
      </c>
    </row>
    <row r="137" spans="1:57" s="1127" customFormat="1" ht="12.75" x14ac:dyDescent="0.2">
      <c r="A137" s="1178" t="str">
        <f t="shared" si="7"/>
        <v>A2048210</v>
      </c>
      <c r="B137" s="1659" t="s">
        <v>35</v>
      </c>
      <c r="C137" s="1649"/>
      <c r="D137" s="1659" t="s">
        <v>315</v>
      </c>
      <c r="E137" s="1649"/>
      <c r="F137" s="1659" t="s">
        <v>313</v>
      </c>
      <c r="G137" s="1649"/>
      <c r="H137" s="1659" t="s">
        <v>316</v>
      </c>
      <c r="I137" s="1649"/>
      <c r="J137" s="1659" t="s">
        <v>327</v>
      </c>
      <c r="K137" s="1649"/>
      <c r="L137" s="1649"/>
      <c r="M137" s="1659" t="s">
        <v>315</v>
      </c>
      <c r="N137" s="1649"/>
      <c r="O137" s="1649"/>
      <c r="P137" s="1659"/>
      <c r="Q137" s="1649"/>
      <c r="R137" s="1659"/>
      <c r="S137" s="1649"/>
      <c r="T137" s="1662" t="s">
        <v>95</v>
      </c>
      <c r="U137" s="1649"/>
      <c r="V137" s="1649"/>
      <c r="W137" s="1649"/>
      <c r="X137" s="1649"/>
      <c r="Y137" s="1649"/>
      <c r="Z137" s="1649"/>
      <c r="AA137" s="1649"/>
      <c r="AB137" s="1659" t="s">
        <v>306</v>
      </c>
      <c r="AC137" s="1649"/>
      <c r="AD137" s="1649"/>
      <c r="AE137" s="1649"/>
      <c r="AF137" s="1649"/>
      <c r="AG137" s="1659" t="s">
        <v>307</v>
      </c>
      <c r="AH137" s="1649"/>
      <c r="AI137" s="1649"/>
      <c r="AJ137" s="1161" t="s">
        <v>86</v>
      </c>
      <c r="AK137" s="1661" t="s">
        <v>308</v>
      </c>
      <c r="AL137" s="1652"/>
      <c r="AM137" s="1652"/>
      <c r="AN137" s="1652"/>
      <c r="AO137" s="1652"/>
      <c r="AP137" s="1652"/>
      <c r="AQ137" s="1162">
        <v>794010310</v>
      </c>
      <c r="AR137" s="1279">
        <v>794010310</v>
      </c>
      <c r="AS137" s="1163">
        <v>0</v>
      </c>
      <c r="AT137" s="1163">
        <v>0</v>
      </c>
      <c r="AU137" s="1311">
        <v>758519449</v>
      </c>
      <c r="AV137" s="1162">
        <v>35490861</v>
      </c>
      <c r="AW137" s="1279">
        <v>758519449</v>
      </c>
      <c r="AX137" s="1163">
        <v>0</v>
      </c>
      <c r="AY137" s="1279">
        <v>753704990</v>
      </c>
      <c r="AZ137" s="1162">
        <v>4814459</v>
      </c>
      <c r="BA137" s="1162">
        <v>753704990</v>
      </c>
      <c r="BB137" s="1163">
        <v>0</v>
      </c>
      <c r="BC137" s="1162">
        <v>1547759</v>
      </c>
      <c r="BE137" s="1164">
        <f t="shared" si="6"/>
        <v>0.95530176302118797</v>
      </c>
    </row>
    <row r="138" spans="1:57" s="1127" customFormat="1" ht="15" customHeight="1" x14ac:dyDescent="0.2">
      <c r="A138" s="1178" t="str">
        <f t="shared" si="7"/>
        <v>A2048310</v>
      </c>
      <c r="B138" s="1659" t="s">
        <v>35</v>
      </c>
      <c r="C138" s="1649"/>
      <c r="D138" s="1659" t="s">
        <v>315</v>
      </c>
      <c r="E138" s="1649"/>
      <c r="F138" s="1659" t="s">
        <v>313</v>
      </c>
      <c r="G138" s="1649"/>
      <c r="H138" s="1659" t="s">
        <v>316</v>
      </c>
      <c r="I138" s="1649"/>
      <c r="J138" s="1659" t="s">
        <v>327</v>
      </c>
      <c r="K138" s="1649"/>
      <c r="L138" s="1649"/>
      <c r="M138" s="1659" t="s">
        <v>322</v>
      </c>
      <c r="N138" s="1649"/>
      <c r="O138" s="1649"/>
      <c r="P138" s="1659"/>
      <c r="Q138" s="1649"/>
      <c r="R138" s="1659"/>
      <c r="S138" s="1649"/>
      <c r="T138" s="1662" t="s">
        <v>96</v>
      </c>
      <c r="U138" s="1649"/>
      <c r="V138" s="1649"/>
      <c r="W138" s="1649"/>
      <c r="X138" s="1649"/>
      <c r="Y138" s="1649"/>
      <c r="Z138" s="1649"/>
      <c r="AA138" s="1649"/>
      <c r="AB138" s="1659" t="s">
        <v>306</v>
      </c>
      <c r="AC138" s="1649"/>
      <c r="AD138" s="1649"/>
      <c r="AE138" s="1649"/>
      <c r="AF138" s="1649"/>
      <c r="AG138" s="1659" t="s">
        <v>307</v>
      </c>
      <c r="AH138" s="1649"/>
      <c r="AI138" s="1649"/>
      <c r="AJ138" s="1161" t="s">
        <v>86</v>
      </c>
      <c r="AK138" s="1661" t="s">
        <v>308</v>
      </c>
      <c r="AL138" s="1652"/>
      <c r="AM138" s="1652"/>
      <c r="AN138" s="1652"/>
      <c r="AO138" s="1652"/>
      <c r="AP138" s="1652"/>
      <c r="AQ138" s="1162">
        <v>350000</v>
      </c>
      <c r="AR138" s="1279">
        <v>350000</v>
      </c>
      <c r="AS138" s="1163">
        <v>0</v>
      </c>
      <c r="AT138" s="1163">
        <v>0</v>
      </c>
      <c r="AU138" s="1311">
        <v>106198</v>
      </c>
      <c r="AV138" s="1162">
        <v>243802</v>
      </c>
      <c r="AW138" s="1279">
        <v>106198</v>
      </c>
      <c r="AX138" s="1163">
        <v>0</v>
      </c>
      <c r="AY138" s="1279">
        <v>106198</v>
      </c>
      <c r="AZ138" s="1163">
        <v>0</v>
      </c>
      <c r="BA138" s="1162">
        <v>106198</v>
      </c>
      <c r="BB138" s="1163">
        <v>0</v>
      </c>
      <c r="BC138" s="1163">
        <v>0</v>
      </c>
      <c r="BE138" s="1164">
        <f t="shared" si="6"/>
        <v>0.30342285714285716</v>
      </c>
    </row>
    <row r="139" spans="1:57" s="1127" customFormat="1" ht="12.75" x14ac:dyDescent="0.2">
      <c r="A139" s="1178" t="str">
        <f t="shared" si="7"/>
        <v>A2048510</v>
      </c>
      <c r="B139" s="1659" t="s">
        <v>35</v>
      </c>
      <c r="C139" s="1649"/>
      <c r="D139" s="1659" t="s">
        <v>315</v>
      </c>
      <c r="E139" s="1649"/>
      <c r="F139" s="1659" t="s">
        <v>313</v>
      </c>
      <c r="G139" s="1649"/>
      <c r="H139" s="1659" t="s">
        <v>316</v>
      </c>
      <c r="I139" s="1649"/>
      <c r="J139" s="1659" t="s">
        <v>327</v>
      </c>
      <c r="K139" s="1649"/>
      <c r="L139" s="1649"/>
      <c r="M139" s="1659" t="s">
        <v>317</v>
      </c>
      <c r="N139" s="1649"/>
      <c r="O139" s="1649"/>
      <c r="P139" s="1659"/>
      <c r="Q139" s="1649"/>
      <c r="R139" s="1659"/>
      <c r="S139" s="1649"/>
      <c r="T139" s="1662" t="s">
        <v>97</v>
      </c>
      <c r="U139" s="1649"/>
      <c r="V139" s="1649"/>
      <c r="W139" s="1649"/>
      <c r="X139" s="1649"/>
      <c r="Y139" s="1649"/>
      <c r="Z139" s="1649"/>
      <c r="AA139" s="1649"/>
      <c r="AB139" s="1659" t="s">
        <v>306</v>
      </c>
      <c r="AC139" s="1649"/>
      <c r="AD139" s="1649"/>
      <c r="AE139" s="1649"/>
      <c r="AF139" s="1649"/>
      <c r="AG139" s="1659" t="s">
        <v>307</v>
      </c>
      <c r="AH139" s="1649"/>
      <c r="AI139" s="1649"/>
      <c r="AJ139" s="1161" t="s">
        <v>86</v>
      </c>
      <c r="AK139" s="1661" t="s">
        <v>308</v>
      </c>
      <c r="AL139" s="1652"/>
      <c r="AM139" s="1652"/>
      <c r="AN139" s="1652"/>
      <c r="AO139" s="1652"/>
      <c r="AP139" s="1652"/>
      <c r="AQ139" s="1162">
        <v>160000000</v>
      </c>
      <c r="AR139" s="1279">
        <v>160000000</v>
      </c>
      <c r="AS139" s="1163">
        <v>0</v>
      </c>
      <c r="AT139" s="1163">
        <v>0</v>
      </c>
      <c r="AU139" s="1311">
        <v>137067085</v>
      </c>
      <c r="AV139" s="1162">
        <v>22932915</v>
      </c>
      <c r="AW139" s="1279">
        <v>137067085</v>
      </c>
      <c r="AX139" s="1163">
        <v>0</v>
      </c>
      <c r="AY139" s="1279">
        <v>137067085</v>
      </c>
      <c r="AZ139" s="1163">
        <v>0</v>
      </c>
      <c r="BA139" s="1162">
        <v>137067085</v>
      </c>
      <c r="BB139" s="1163">
        <v>0</v>
      </c>
      <c r="BC139" s="1162">
        <v>132900</v>
      </c>
      <c r="BE139" s="1164">
        <f t="shared" si="6"/>
        <v>0.85666928124999997</v>
      </c>
    </row>
    <row r="140" spans="1:57" s="1127" customFormat="1" ht="12.75" x14ac:dyDescent="0.2">
      <c r="A140" s="1178" t="str">
        <f t="shared" si="7"/>
        <v>A2048610</v>
      </c>
      <c r="B140" s="1659" t="s">
        <v>35</v>
      </c>
      <c r="C140" s="1649"/>
      <c r="D140" s="1659" t="s">
        <v>315</v>
      </c>
      <c r="E140" s="1649"/>
      <c r="F140" s="1659" t="s">
        <v>313</v>
      </c>
      <c r="G140" s="1649"/>
      <c r="H140" s="1659" t="s">
        <v>316</v>
      </c>
      <c r="I140" s="1649"/>
      <c r="J140" s="1659" t="s">
        <v>327</v>
      </c>
      <c r="K140" s="1649"/>
      <c r="L140" s="1649"/>
      <c r="M140" s="1659" t="s">
        <v>325</v>
      </c>
      <c r="N140" s="1649"/>
      <c r="O140" s="1649"/>
      <c r="P140" s="1659"/>
      <c r="Q140" s="1649"/>
      <c r="R140" s="1659"/>
      <c r="S140" s="1649"/>
      <c r="T140" s="1662" t="s">
        <v>98</v>
      </c>
      <c r="U140" s="1649"/>
      <c r="V140" s="1649"/>
      <c r="W140" s="1649"/>
      <c r="X140" s="1649"/>
      <c r="Y140" s="1649"/>
      <c r="Z140" s="1649"/>
      <c r="AA140" s="1649"/>
      <c r="AB140" s="1659" t="s">
        <v>306</v>
      </c>
      <c r="AC140" s="1649"/>
      <c r="AD140" s="1649"/>
      <c r="AE140" s="1649"/>
      <c r="AF140" s="1649"/>
      <c r="AG140" s="1659" t="s">
        <v>307</v>
      </c>
      <c r="AH140" s="1649"/>
      <c r="AI140" s="1649"/>
      <c r="AJ140" s="1161" t="s">
        <v>86</v>
      </c>
      <c r="AK140" s="1661" t="s">
        <v>308</v>
      </c>
      <c r="AL140" s="1652"/>
      <c r="AM140" s="1652"/>
      <c r="AN140" s="1652"/>
      <c r="AO140" s="1652"/>
      <c r="AP140" s="1652"/>
      <c r="AQ140" s="1162">
        <v>220000000</v>
      </c>
      <c r="AR140" s="1279">
        <v>220000000</v>
      </c>
      <c r="AS140" s="1163">
        <v>0</v>
      </c>
      <c r="AT140" s="1163">
        <v>0</v>
      </c>
      <c r="AU140" s="1311">
        <v>194075575</v>
      </c>
      <c r="AV140" s="1162">
        <v>25924425</v>
      </c>
      <c r="AW140" s="1279">
        <v>194075575</v>
      </c>
      <c r="AX140" s="1163">
        <v>0</v>
      </c>
      <c r="AY140" s="1279">
        <v>193484108</v>
      </c>
      <c r="AZ140" s="1162">
        <v>591467</v>
      </c>
      <c r="BA140" s="1162">
        <v>193484108</v>
      </c>
      <c r="BB140" s="1163">
        <v>0</v>
      </c>
      <c r="BC140" s="1163">
        <v>0</v>
      </c>
      <c r="BE140" s="1164">
        <f t="shared" si="6"/>
        <v>0.88216170454545451</v>
      </c>
    </row>
    <row r="141" spans="1:57" s="1287" customFormat="1" ht="15" customHeight="1" x14ac:dyDescent="0.2">
      <c r="A141" s="1282" t="str">
        <f t="shared" si="7"/>
        <v>A204910</v>
      </c>
      <c r="B141" s="1663" t="s">
        <v>35</v>
      </c>
      <c r="C141" s="1664"/>
      <c r="D141" s="1663" t="s">
        <v>315</v>
      </c>
      <c r="E141" s="1664"/>
      <c r="F141" s="1663" t="s">
        <v>313</v>
      </c>
      <c r="G141" s="1664"/>
      <c r="H141" s="1663" t="s">
        <v>316</v>
      </c>
      <c r="I141" s="1664"/>
      <c r="J141" s="1663" t="s">
        <v>321</v>
      </c>
      <c r="K141" s="1664"/>
      <c r="L141" s="1664"/>
      <c r="M141" s="1663"/>
      <c r="N141" s="1664"/>
      <c r="O141" s="1664"/>
      <c r="P141" s="1663"/>
      <c r="Q141" s="1664"/>
      <c r="R141" s="1663"/>
      <c r="S141" s="1664"/>
      <c r="T141" s="1665" t="s">
        <v>257</v>
      </c>
      <c r="U141" s="1664"/>
      <c r="V141" s="1664"/>
      <c r="W141" s="1664"/>
      <c r="X141" s="1664"/>
      <c r="Y141" s="1664"/>
      <c r="Z141" s="1664"/>
      <c r="AA141" s="1664"/>
      <c r="AB141" s="1663" t="s">
        <v>306</v>
      </c>
      <c r="AC141" s="1664"/>
      <c r="AD141" s="1664"/>
      <c r="AE141" s="1664"/>
      <c r="AF141" s="1664"/>
      <c r="AG141" s="1663" t="s">
        <v>307</v>
      </c>
      <c r="AH141" s="1664"/>
      <c r="AI141" s="1664"/>
      <c r="AJ141" s="1283" t="s">
        <v>86</v>
      </c>
      <c r="AK141" s="1666" t="s">
        <v>308</v>
      </c>
      <c r="AL141" s="1667"/>
      <c r="AM141" s="1667"/>
      <c r="AN141" s="1667"/>
      <c r="AO141" s="1667"/>
      <c r="AP141" s="1667"/>
      <c r="AQ141" s="1284">
        <v>575984758</v>
      </c>
      <c r="AR141" s="1285">
        <v>574786498</v>
      </c>
      <c r="AS141" s="1284">
        <v>1198260</v>
      </c>
      <c r="AT141" s="1286">
        <v>0</v>
      </c>
      <c r="AU141" s="1341">
        <v>574786498</v>
      </c>
      <c r="AV141" s="1286">
        <v>0</v>
      </c>
      <c r="AW141" s="1285">
        <v>574786498</v>
      </c>
      <c r="AX141" s="1286">
        <v>0</v>
      </c>
      <c r="AY141" s="1285">
        <v>574786498</v>
      </c>
      <c r="AZ141" s="1286">
        <v>0</v>
      </c>
      <c r="BA141" s="1284">
        <v>574786498</v>
      </c>
      <c r="BB141" s="1286">
        <v>0</v>
      </c>
      <c r="BC141" s="1286">
        <v>0</v>
      </c>
      <c r="BE141" s="1288">
        <f t="shared" si="6"/>
        <v>0.99791963244971837</v>
      </c>
    </row>
    <row r="142" spans="1:57" s="1127" customFormat="1" ht="15" customHeight="1" x14ac:dyDescent="0.2">
      <c r="A142" s="1178" t="str">
        <f t="shared" si="7"/>
        <v>A2049110</v>
      </c>
      <c r="B142" s="1659" t="s">
        <v>35</v>
      </c>
      <c r="C142" s="1649"/>
      <c r="D142" s="1659" t="s">
        <v>315</v>
      </c>
      <c r="E142" s="1649"/>
      <c r="F142" s="1659" t="s">
        <v>313</v>
      </c>
      <c r="G142" s="1649"/>
      <c r="H142" s="1659" t="s">
        <v>316</v>
      </c>
      <c r="I142" s="1649"/>
      <c r="J142" s="1659" t="s">
        <v>321</v>
      </c>
      <c r="K142" s="1649"/>
      <c r="L142" s="1649"/>
      <c r="M142" s="1659" t="s">
        <v>312</v>
      </c>
      <c r="N142" s="1649"/>
      <c r="O142" s="1649"/>
      <c r="P142" s="1659"/>
      <c r="Q142" s="1649"/>
      <c r="R142" s="1659"/>
      <c r="S142" s="1649"/>
      <c r="T142" s="1662" t="s">
        <v>99</v>
      </c>
      <c r="U142" s="1649"/>
      <c r="V142" s="1649"/>
      <c r="W142" s="1649"/>
      <c r="X142" s="1649"/>
      <c r="Y142" s="1649"/>
      <c r="Z142" s="1649"/>
      <c r="AA142" s="1649"/>
      <c r="AB142" s="1659" t="s">
        <v>306</v>
      </c>
      <c r="AC142" s="1649"/>
      <c r="AD142" s="1649"/>
      <c r="AE142" s="1649"/>
      <c r="AF142" s="1649"/>
      <c r="AG142" s="1659" t="s">
        <v>307</v>
      </c>
      <c r="AH142" s="1649"/>
      <c r="AI142" s="1649"/>
      <c r="AJ142" s="1161" t="s">
        <v>86</v>
      </c>
      <c r="AK142" s="1661" t="s">
        <v>308</v>
      </c>
      <c r="AL142" s="1652"/>
      <c r="AM142" s="1652"/>
      <c r="AN142" s="1652"/>
      <c r="AO142" s="1652"/>
      <c r="AP142" s="1652"/>
      <c r="AQ142" s="1162">
        <v>51312000</v>
      </c>
      <c r="AR142" s="1279">
        <v>50113740</v>
      </c>
      <c r="AS142" s="1162">
        <v>1198260</v>
      </c>
      <c r="AT142" s="1163">
        <v>0</v>
      </c>
      <c r="AU142" s="1311">
        <v>50113740</v>
      </c>
      <c r="AV142" s="1163">
        <v>0</v>
      </c>
      <c r="AW142" s="1279">
        <v>50113740</v>
      </c>
      <c r="AX142" s="1163">
        <v>0</v>
      </c>
      <c r="AY142" s="1279">
        <v>50113740</v>
      </c>
      <c r="AZ142" s="1163">
        <v>0</v>
      </c>
      <c r="BA142" s="1162">
        <v>50113740</v>
      </c>
      <c r="BB142" s="1163">
        <v>0</v>
      </c>
      <c r="BC142" s="1163">
        <v>0</v>
      </c>
      <c r="BE142" s="1164">
        <f t="shared" si="6"/>
        <v>0.97664756782039286</v>
      </c>
    </row>
    <row r="143" spans="1:57" s="1127" customFormat="1" ht="15" customHeight="1" x14ac:dyDescent="0.2">
      <c r="A143" s="1178" t="str">
        <f t="shared" si="7"/>
        <v>A2049810</v>
      </c>
      <c r="B143" s="1659" t="s">
        <v>35</v>
      </c>
      <c r="C143" s="1649"/>
      <c r="D143" s="1659" t="s">
        <v>315</v>
      </c>
      <c r="E143" s="1649"/>
      <c r="F143" s="1659" t="s">
        <v>313</v>
      </c>
      <c r="G143" s="1649"/>
      <c r="H143" s="1659" t="s">
        <v>316</v>
      </c>
      <c r="I143" s="1649"/>
      <c r="J143" s="1659" t="s">
        <v>321</v>
      </c>
      <c r="K143" s="1649"/>
      <c r="L143" s="1649"/>
      <c r="M143" s="1659" t="s">
        <v>327</v>
      </c>
      <c r="N143" s="1649"/>
      <c r="O143" s="1649"/>
      <c r="P143" s="1659"/>
      <c r="Q143" s="1649"/>
      <c r="R143" s="1659"/>
      <c r="S143" s="1649"/>
      <c r="T143" s="1662" t="s">
        <v>100</v>
      </c>
      <c r="U143" s="1649"/>
      <c r="V143" s="1649"/>
      <c r="W143" s="1649"/>
      <c r="X143" s="1649"/>
      <c r="Y143" s="1649"/>
      <c r="Z143" s="1649"/>
      <c r="AA143" s="1649"/>
      <c r="AB143" s="1659" t="s">
        <v>306</v>
      </c>
      <c r="AC143" s="1649"/>
      <c r="AD143" s="1649"/>
      <c r="AE143" s="1649"/>
      <c r="AF143" s="1649"/>
      <c r="AG143" s="1659" t="s">
        <v>307</v>
      </c>
      <c r="AH143" s="1649"/>
      <c r="AI143" s="1649"/>
      <c r="AJ143" s="1161" t="s">
        <v>86</v>
      </c>
      <c r="AK143" s="1661" t="s">
        <v>308</v>
      </c>
      <c r="AL143" s="1652"/>
      <c r="AM143" s="1652"/>
      <c r="AN143" s="1652"/>
      <c r="AO143" s="1652"/>
      <c r="AP143" s="1652"/>
      <c r="AQ143" s="1162">
        <v>13228888</v>
      </c>
      <c r="AR143" s="1279">
        <v>13228888</v>
      </c>
      <c r="AS143" s="1163">
        <v>0</v>
      </c>
      <c r="AT143" s="1163">
        <v>0</v>
      </c>
      <c r="AU143" s="1311">
        <v>13228888</v>
      </c>
      <c r="AV143" s="1163">
        <v>0</v>
      </c>
      <c r="AW143" s="1279">
        <v>13228888</v>
      </c>
      <c r="AX143" s="1163">
        <v>0</v>
      </c>
      <c r="AY143" s="1279">
        <v>13228888</v>
      </c>
      <c r="AZ143" s="1163">
        <v>0</v>
      </c>
      <c r="BA143" s="1162">
        <v>13228888</v>
      </c>
      <c r="BB143" s="1163">
        <v>0</v>
      </c>
      <c r="BC143" s="1163">
        <v>0</v>
      </c>
      <c r="BE143" s="1164">
        <f t="shared" si="6"/>
        <v>1</v>
      </c>
    </row>
    <row r="144" spans="1:57" s="1127" customFormat="1" ht="12.75" x14ac:dyDescent="0.2">
      <c r="A144" s="1178" t="str">
        <f t="shared" si="7"/>
        <v>A20491110</v>
      </c>
      <c r="B144" s="1659" t="s">
        <v>35</v>
      </c>
      <c r="C144" s="1649"/>
      <c r="D144" s="1659" t="s">
        <v>315</v>
      </c>
      <c r="E144" s="1649"/>
      <c r="F144" s="1659" t="s">
        <v>313</v>
      </c>
      <c r="G144" s="1649"/>
      <c r="H144" s="1659" t="s">
        <v>316</v>
      </c>
      <c r="I144" s="1649"/>
      <c r="J144" s="1659" t="s">
        <v>321</v>
      </c>
      <c r="K144" s="1649"/>
      <c r="L144" s="1649"/>
      <c r="M144" s="1659" t="s">
        <v>101</v>
      </c>
      <c r="N144" s="1649"/>
      <c r="O144" s="1649"/>
      <c r="P144" s="1659"/>
      <c r="Q144" s="1649"/>
      <c r="R144" s="1659"/>
      <c r="S144" s="1649"/>
      <c r="T144" s="1662" t="s">
        <v>102</v>
      </c>
      <c r="U144" s="1649"/>
      <c r="V144" s="1649"/>
      <c r="W144" s="1649"/>
      <c r="X144" s="1649"/>
      <c r="Y144" s="1649"/>
      <c r="Z144" s="1649"/>
      <c r="AA144" s="1649"/>
      <c r="AB144" s="1659" t="s">
        <v>306</v>
      </c>
      <c r="AC144" s="1649"/>
      <c r="AD144" s="1649"/>
      <c r="AE144" s="1649"/>
      <c r="AF144" s="1649"/>
      <c r="AG144" s="1659" t="s">
        <v>307</v>
      </c>
      <c r="AH144" s="1649"/>
      <c r="AI144" s="1649"/>
      <c r="AJ144" s="1161" t="s">
        <v>86</v>
      </c>
      <c r="AK144" s="1661" t="s">
        <v>308</v>
      </c>
      <c r="AL144" s="1652"/>
      <c r="AM144" s="1652"/>
      <c r="AN144" s="1652"/>
      <c r="AO144" s="1652"/>
      <c r="AP144" s="1652"/>
      <c r="AQ144" s="1162">
        <v>511443870</v>
      </c>
      <c r="AR144" s="1279">
        <v>511443870</v>
      </c>
      <c r="AS144" s="1163">
        <v>0</v>
      </c>
      <c r="AT144" s="1163">
        <v>0</v>
      </c>
      <c r="AU144" s="1311">
        <v>511443870</v>
      </c>
      <c r="AV144" s="1163">
        <v>0</v>
      </c>
      <c r="AW144" s="1279">
        <v>511443870</v>
      </c>
      <c r="AX144" s="1163">
        <v>0</v>
      </c>
      <c r="AY144" s="1279">
        <v>511443870</v>
      </c>
      <c r="AZ144" s="1163">
        <v>0</v>
      </c>
      <c r="BA144" s="1162">
        <v>511443870</v>
      </c>
      <c r="BB144" s="1163">
        <v>0</v>
      </c>
      <c r="BC144" s="1163">
        <v>0</v>
      </c>
      <c r="BE144" s="1164">
        <f t="shared" si="6"/>
        <v>1</v>
      </c>
    </row>
    <row r="145" spans="1:57" s="1287" customFormat="1" ht="15" customHeight="1" x14ac:dyDescent="0.2">
      <c r="A145" s="1282" t="str">
        <f t="shared" si="7"/>
        <v>A2041010</v>
      </c>
      <c r="B145" s="1663" t="s">
        <v>35</v>
      </c>
      <c r="C145" s="1664"/>
      <c r="D145" s="1663" t="s">
        <v>315</v>
      </c>
      <c r="E145" s="1664"/>
      <c r="F145" s="1663" t="s">
        <v>313</v>
      </c>
      <c r="G145" s="1664"/>
      <c r="H145" s="1663" t="s">
        <v>316</v>
      </c>
      <c r="I145" s="1664"/>
      <c r="J145" s="1663" t="s">
        <v>86</v>
      </c>
      <c r="K145" s="1664"/>
      <c r="L145" s="1664"/>
      <c r="M145" s="1663"/>
      <c r="N145" s="1664"/>
      <c r="O145" s="1664"/>
      <c r="P145" s="1663"/>
      <c r="Q145" s="1664"/>
      <c r="R145" s="1663"/>
      <c r="S145" s="1664"/>
      <c r="T145" s="1665" t="s">
        <v>259</v>
      </c>
      <c r="U145" s="1664"/>
      <c r="V145" s="1664"/>
      <c r="W145" s="1664"/>
      <c r="X145" s="1664"/>
      <c r="Y145" s="1664"/>
      <c r="Z145" s="1664"/>
      <c r="AA145" s="1664"/>
      <c r="AB145" s="1663" t="s">
        <v>306</v>
      </c>
      <c r="AC145" s="1664"/>
      <c r="AD145" s="1664"/>
      <c r="AE145" s="1664"/>
      <c r="AF145" s="1664"/>
      <c r="AG145" s="1663" t="s">
        <v>307</v>
      </c>
      <c r="AH145" s="1664"/>
      <c r="AI145" s="1664"/>
      <c r="AJ145" s="1283" t="s">
        <v>86</v>
      </c>
      <c r="AK145" s="1666" t="s">
        <v>308</v>
      </c>
      <c r="AL145" s="1667"/>
      <c r="AM145" s="1667"/>
      <c r="AN145" s="1667"/>
      <c r="AO145" s="1667"/>
      <c r="AP145" s="1667"/>
      <c r="AQ145" s="1284">
        <v>1275307548</v>
      </c>
      <c r="AR145" s="1285">
        <v>1260766887</v>
      </c>
      <c r="AS145" s="1284">
        <v>14540661</v>
      </c>
      <c r="AT145" s="1286">
        <v>0</v>
      </c>
      <c r="AU145" s="1341">
        <v>1150537326</v>
      </c>
      <c r="AV145" s="1284">
        <v>110229561</v>
      </c>
      <c r="AW145" s="1285">
        <v>1094926096</v>
      </c>
      <c r="AX145" s="1284">
        <v>55611230</v>
      </c>
      <c r="AY145" s="1285">
        <v>1094926096</v>
      </c>
      <c r="AZ145" s="1286">
        <v>0</v>
      </c>
      <c r="BA145" s="1284">
        <v>1094926096</v>
      </c>
      <c r="BB145" s="1286">
        <v>0</v>
      </c>
      <c r="BC145" s="1286">
        <v>0</v>
      </c>
      <c r="BE145" s="1288">
        <f t="shared" si="6"/>
        <v>0.90216460163223311</v>
      </c>
    </row>
    <row r="146" spans="1:57" s="1127" customFormat="1" ht="15" customHeight="1" x14ac:dyDescent="0.2">
      <c r="A146" s="1178" t="str">
        <f t="shared" si="7"/>
        <v>A20410110</v>
      </c>
      <c r="B146" s="1659" t="s">
        <v>35</v>
      </c>
      <c r="C146" s="1649"/>
      <c r="D146" s="1659" t="s">
        <v>315</v>
      </c>
      <c r="E146" s="1649"/>
      <c r="F146" s="1659" t="s">
        <v>313</v>
      </c>
      <c r="G146" s="1649"/>
      <c r="H146" s="1659" t="s">
        <v>316</v>
      </c>
      <c r="I146" s="1649"/>
      <c r="J146" s="1659" t="s">
        <v>86</v>
      </c>
      <c r="K146" s="1649"/>
      <c r="L146" s="1649"/>
      <c r="M146" s="1659" t="s">
        <v>312</v>
      </c>
      <c r="N146" s="1649"/>
      <c r="O146" s="1649"/>
      <c r="P146" s="1659"/>
      <c r="Q146" s="1649"/>
      <c r="R146" s="1659"/>
      <c r="S146" s="1649"/>
      <c r="T146" s="1662" t="s">
        <v>441</v>
      </c>
      <c r="U146" s="1649"/>
      <c r="V146" s="1649"/>
      <c r="W146" s="1649"/>
      <c r="X146" s="1649"/>
      <c r="Y146" s="1649"/>
      <c r="Z146" s="1649"/>
      <c r="AA146" s="1649"/>
      <c r="AB146" s="1659" t="s">
        <v>306</v>
      </c>
      <c r="AC146" s="1649"/>
      <c r="AD146" s="1649"/>
      <c r="AE146" s="1649"/>
      <c r="AF146" s="1649"/>
      <c r="AG146" s="1659" t="s">
        <v>307</v>
      </c>
      <c r="AH146" s="1649"/>
      <c r="AI146" s="1649"/>
      <c r="AJ146" s="1161" t="s">
        <v>86</v>
      </c>
      <c r="AK146" s="1661" t="s">
        <v>308</v>
      </c>
      <c r="AL146" s="1652"/>
      <c r="AM146" s="1652"/>
      <c r="AN146" s="1652"/>
      <c r="AO146" s="1652"/>
      <c r="AP146" s="1652"/>
      <c r="AQ146" s="1162">
        <v>72168000</v>
      </c>
      <c r="AR146" s="1279">
        <v>72168000</v>
      </c>
      <c r="AS146" s="1163">
        <v>0</v>
      </c>
      <c r="AT146" s="1163">
        <v>0</v>
      </c>
      <c r="AU146" s="1311">
        <v>72168000</v>
      </c>
      <c r="AV146" s="1163">
        <v>0</v>
      </c>
      <c r="AW146" s="1279">
        <v>50535498</v>
      </c>
      <c r="AX146" s="1162">
        <v>21632502</v>
      </c>
      <c r="AY146" s="1279">
        <v>50535498</v>
      </c>
      <c r="AZ146" s="1163">
        <v>0</v>
      </c>
      <c r="BA146" s="1162">
        <v>50535498</v>
      </c>
      <c r="BB146" s="1163">
        <v>0</v>
      </c>
      <c r="BC146" s="1163">
        <v>0</v>
      </c>
      <c r="BE146" s="1164">
        <f t="shared" si="6"/>
        <v>1</v>
      </c>
    </row>
    <row r="147" spans="1:57" s="1127" customFormat="1" ht="16.5" customHeight="1" x14ac:dyDescent="0.2">
      <c r="A147" s="1178" t="str">
        <f t="shared" si="7"/>
        <v>A20410210</v>
      </c>
      <c r="B147" s="1659" t="s">
        <v>35</v>
      </c>
      <c r="C147" s="1649"/>
      <c r="D147" s="1659" t="s">
        <v>315</v>
      </c>
      <c r="E147" s="1649"/>
      <c r="F147" s="1659" t="s">
        <v>313</v>
      </c>
      <c r="G147" s="1649"/>
      <c r="H147" s="1659" t="s">
        <v>316</v>
      </c>
      <c r="I147" s="1649"/>
      <c r="J147" s="1659" t="s">
        <v>86</v>
      </c>
      <c r="K147" s="1649"/>
      <c r="L147" s="1649"/>
      <c r="M147" s="1659" t="s">
        <v>315</v>
      </c>
      <c r="N147" s="1649"/>
      <c r="O147" s="1649"/>
      <c r="P147" s="1659"/>
      <c r="Q147" s="1649"/>
      <c r="R147" s="1659"/>
      <c r="S147" s="1649"/>
      <c r="T147" s="1662" t="s">
        <v>103</v>
      </c>
      <c r="U147" s="1649"/>
      <c r="V147" s="1649"/>
      <c r="W147" s="1649"/>
      <c r="X147" s="1649"/>
      <c r="Y147" s="1649"/>
      <c r="Z147" s="1649"/>
      <c r="AA147" s="1649"/>
      <c r="AB147" s="1659" t="s">
        <v>306</v>
      </c>
      <c r="AC147" s="1649"/>
      <c r="AD147" s="1649"/>
      <c r="AE147" s="1649"/>
      <c r="AF147" s="1649"/>
      <c r="AG147" s="1659" t="s">
        <v>307</v>
      </c>
      <c r="AH147" s="1649"/>
      <c r="AI147" s="1649"/>
      <c r="AJ147" s="1161" t="s">
        <v>86</v>
      </c>
      <c r="AK147" s="1661" t="s">
        <v>308</v>
      </c>
      <c r="AL147" s="1652"/>
      <c r="AM147" s="1652"/>
      <c r="AN147" s="1652"/>
      <c r="AO147" s="1652"/>
      <c r="AP147" s="1652"/>
      <c r="AQ147" s="1162">
        <v>1203139548</v>
      </c>
      <c r="AR147" s="1279">
        <v>1188598887</v>
      </c>
      <c r="AS147" s="1162">
        <v>14540661</v>
      </c>
      <c r="AT147" s="1163">
        <v>0</v>
      </c>
      <c r="AU147" s="1311">
        <v>1078369326</v>
      </c>
      <c r="AV147" s="1162">
        <v>110229561</v>
      </c>
      <c r="AW147" s="1279">
        <v>1044390598</v>
      </c>
      <c r="AX147" s="1162">
        <v>33978728</v>
      </c>
      <c r="AY147" s="1279">
        <v>1044390598</v>
      </c>
      <c r="AZ147" s="1163">
        <v>0</v>
      </c>
      <c r="BA147" s="1162">
        <v>1044390598</v>
      </c>
      <c r="BB147" s="1163">
        <v>0</v>
      </c>
      <c r="BC147" s="1163">
        <v>0</v>
      </c>
      <c r="BE147" s="1164">
        <f t="shared" si="6"/>
        <v>0.89629613438656575</v>
      </c>
    </row>
    <row r="148" spans="1:57" s="1287" customFormat="1" ht="15" customHeight="1" x14ac:dyDescent="0.2">
      <c r="A148" s="1282" t="str">
        <f t="shared" si="7"/>
        <v>A2041110</v>
      </c>
      <c r="B148" s="1663" t="s">
        <v>35</v>
      </c>
      <c r="C148" s="1664"/>
      <c r="D148" s="1663" t="s">
        <v>315</v>
      </c>
      <c r="E148" s="1664"/>
      <c r="F148" s="1663" t="s">
        <v>313</v>
      </c>
      <c r="G148" s="1664"/>
      <c r="H148" s="1663" t="s">
        <v>316</v>
      </c>
      <c r="I148" s="1664"/>
      <c r="J148" s="1663" t="s">
        <v>101</v>
      </c>
      <c r="K148" s="1664"/>
      <c r="L148" s="1664"/>
      <c r="M148" s="1663"/>
      <c r="N148" s="1664"/>
      <c r="O148" s="1664"/>
      <c r="P148" s="1663"/>
      <c r="Q148" s="1664"/>
      <c r="R148" s="1663"/>
      <c r="S148" s="1664"/>
      <c r="T148" s="1665" t="s">
        <v>260</v>
      </c>
      <c r="U148" s="1664"/>
      <c r="V148" s="1664"/>
      <c r="W148" s="1664"/>
      <c r="X148" s="1664"/>
      <c r="Y148" s="1664"/>
      <c r="Z148" s="1664"/>
      <c r="AA148" s="1664"/>
      <c r="AB148" s="1663" t="s">
        <v>306</v>
      </c>
      <c r="AC148" s="1664"/>
      <c r="AD148" s="1664"/>
      <c r="AE148" s="1664"/>
      <c r="AF148" s="1664"/>
      <c r="AG148" s="1663" t="s">
        <v>307</v>
      </c>
      <c r="AH148" s="1664"/>
      <c r="AI148" s="1664"/>
      <c r="AJ148" s="1283" t="s">
        <v>86</v>
      </c>
      <c r="AK148" s="1666" t="s">
        <v>308</v>
      </c>
      <c r="AL148" s="1667"/>
      <c r="AM148" s="1667"/>
      <c r="AN148" s="1667"/>
      <c r="AO148" s="1667"/>
      <c r="AP148" s="1667"/>
      <c r="AQ148" s="1284">
        <v>436460000</v>
      </c>
      <c r="AR148" s="1285">
        <v>432999143</v>
      </c>
      <c r="AS148" s="1284">
        <v>3460857</v>
      </c>
      <c r="AT148" s="1286">
        <v>0</v>
      </c>
      <c r="AU148" s="1341">
        <v>413107813</v>
      </c>
      <c r="AV148" s="1284">
        <v>19891330</v>
      </c>
      <c r="AW148" s="1285">
        <v>361732095</v>
      </c>
      <c r="AX148" s="1284">
        <v>51375718</v>
      </c>
      <c r="AY148" s="1285">
        <v>354943850</v>
      </c>
      <c r="AZ148" s="1284">
        <v>6788245</v>
      </c>
      <c r="BA148" s="1284">
        <v>354943850</v>
      </c>
      <c r="BB148" s="1286">
        <v>0</v>
      </c>
      <c r="BC148" s="1284">
        <v>4201529</v>
      </c>
      <c r="BE148" s="1288">
        <f t="shared" si="6"/>
        <v>0.94649638683957293</v>
      </c>
    </row>
    <row r="149" spans="1:57" s="1287" customFormat="1" ht="15" customHeight="1" x14ac:dyDescent="0.2">
      <c r="A149" s="1282" t="str">
        <f t="shared" si="7"/>
        <v>A2041113</v>
      </c>
      <c r="B149" s="1663" t="s">
        <v>35</v>
      </c>
      <c r="C149" s="1664"/>
      <c r="D149" s="1663" t="s">
        <v>315</v>
      </c>
      <c r="E149" s="1664"/>
      <c r="F149" s="1663" t="s">
        <v>313</v>
      </c>
      <c r="G149" s="1664"/>
      <c r="H149" s="1663" t="s">
        <v>316</v>
      </c>
      <c r="I149" s="1664"/>
      <c r="J149" s="1663" t="s">
        <v>101</v>
      </c>
      <c r="K149" s="1664"/>
      <c r="L149" s="1664"/>
      <c r="M149" s="1663"/>
      <c r="N149" s="1664"/>
      <c r="O149" s="1664"/>
      <c r="P149" s="1663"/>
      <c r="Q149" s="1664"/>
      <c r="R149" s="1663"/>
      <c r="S149" s="1664"/>
      <c r="T149" s="1665" t="s">
        <v>260</v>
      </c>
      <c r="U149" s="1664"/>
      <c r="V149" s="1664"/>
      <c r="W149" s="1664"/>
      <c r="X149" s="1664"/>
      <c r="Y149" s="1664"/>
      <c r="Z149" s="1664"/>
      <c r="AA149" s="1664"/>
      <c r="AB149" s="1663" t="s">
        <v>306</v>
      </c>
      <c r="AC149" s="1664"/>
      <c r="AD149" s="1664"/>
      <c r="AE149" s="1664"/>
      <c r="AF149" s="1664"/>
      <c r="AG149" s="1663" t="s">
        <v>307</v>
      </c>
      <c r="AH149" s="1664"/>
      <c r="AI149" s="1664"/>
      <c r="AJ149" s="1283" t="s">
        <v>336</v>
      </c>
      <c r="AK149" s="1666" t="s">
        <v>354</v>
      </c>
      <c r="AL149" s="1667"/>
      <c r="AM149" s="1667"/>
      <c r="AN149" s="1667"/>
      <c r="AO149" s="1667"/>
      <c r="AP149" s="1667"/>
      <c r="AQ149" s="1284">
        <v>550000000</v>
      </c>
      <c r="AR149" s="1285">
        <v>550000000</v>
      </c>
      <c r="AS149" s="1286">
        <v>0</v>
      </c>
      <c r="AT149" s="1286">
        <v>0</v>
      </c>
      <c r="AU149" s="1341">
        <v>530377324</v>
      </c>
      <c r="AV149" s="1284">
        <v>19622676</v>
      </c>
      <c r="AW149" s="1285">
        <v>284657528</v>
      </c>
      <c r="AX149" s="1284">
        <v>245719796</v>
      </c>
      <c r="AY149" s="1285">
        <v>281689125</v>
      </c>
      <c r="AZ149" s="1284">
        <v>2968403</v>
      </c>
      <c r="BA149" s="1284">
        <v>281689125</v>
      </c>
      <c r="BB149" s="1286">
        <v>0</v>
      </c>
      <c r="BC149" s="1286">
        <v>0</v>
      </c>
      <c r="BE149" s="1288">
        <f t="shared" si="6"/>
        <v>0.96432240727272722</v>
      </c>
    </row>
    <row r="150" spans="1:57" s="1127" customFormat="1" ht="12.75" x14ac:dyDescent="0.2">
      <c r="A150" s="1178" t="str">
        <f t="shared" si="7"/>
        <v>A20411110</v>
      </c>
      <c r="B150" s="1659" t="s">
        <v>35</v>
      </c>
      <c r="C150" s="1649"/>
      <c r="D150" s="1659" t="s">
        <v>315</v>
      </c>
      <c r="E150" s="1649"/>
      <c r="F150" s="1659" t="s">
        <v>313</v>
      </c>
      <c r="G150" s="1649"/>
      <c r="H150" s="1659" t="s">
        <v>316</v>
      </c>
      <c r="I150" s="1649"/>
      <c r="J150" s="1659" t="s">
        <v>101</v>
      </c>
      <c r="K150" s="1649"/>
      <c r="L150" s="1649"/>
      <c r="M150" s="1659" t="s">
        <v>312</v>
      </c>
      <c r="N150" s="1649"/>
      <c r="O150" s="1649"/>
      <c r="P150" s="1659"/>
      <c r="Q150" s="1649"/>
      <c r="R150" s="1659"/>
      <c r="S150" s="1649"/>
      <c r="T150" s="1662" t="s">
        <v>104</v>
      </c>
      <c r="U150" s="1649"/>
      <c r="V150" s="1649"/>
      <c r="W150" s="1649"/>
      <c r="X150" s="1649"/>
      <c r="Y150" s="1649"/>
      <c r="Z150" s="1649"/>
      <c r="AA150" s="1649"/>
      <c r="AB150" s="1659" t="s">
        <v>306</v>
      </c>
      <c r="AC150" s="1649"/>
      <c r="AD150" s="1649"/>
      <c r="AE150" s="1649"/>
      <c r="AF150" s="1649"/>
      <c r="AG150" s="1659" t="s">
        <v>307</v>
      </c>
      <c r="AH150" s="1649"/>
      <c r="AI150" s="1649"/>
      <c r="AJ150" s="1161" t="s">
        <v>86</v>
      </c>
      <c r="AK150" s="1661" t="s">
        <v>308</v>
      </c>
      <c r="AL150" s="1652"/>
      <c r="AM150" s="1652"/>
      <c r="AN150" s="1652"/>
      <c r="AO150" s="1652"/>
      <c r="AP150" s="1652"/>
      <c r="AQ150" s="1162">
        <v>150000000</v>
      </c>
      <c r="AR150" s="1279">
        <v>150000000</v>
      </c>
      <c r="AS150" s="1163">
        <v>0</v>
      </c>
      <c r="AT150" s="1163">
        <v>0</v>
      </c>
      <c r="AU150" s="1311">
        <v>135365227</v>
      </c>
      <c r="AV150" s="1162">
        <v>14634773</v>
      </c>
      <c r="AW150" s="1279">
        <v>122637552</v>
      </c>
      <c r="AX150" s="1162">
        <v>12727675</v>
      </c>
      <c r="AY150" s="1279">
        <v>122637552</v>
      </c>
      <c r="AZ150" s="1163">
        <v>0</v>
      </c>
      <c r="BA150" s="1162">
        <v>122637552</v>
      </c>
      <c r="BB150" s="1163">
        <v>0</v>
      </c>
      <c r="BC150" s="1162">
        <v>2964100</v>
      </c>
      <c r="BE150" s="1164">
        <f t="shared" si="6"/>
        <v>0.90243484666666662</v>
      </c>
    </row>
    <row r="151" spans="1:57" s="1127" customFormat="1" ht="15" customHeight="1" x14ac:dyDescent="0.2">
      <c r="A151" s="1178" t="str">
        <f t="shared" si="7"/>
        <v>A20411113</v>
      </c>
      <c r="B151" s="1659" t="s">
        <v>35</v>
      </c>
      <c r="C151" s="1649"/>
      <c r="D151" s="1659" t="s">
        <v>315</v>
      </c>
      <c r="E151" s="1649"/>
      <c r="F151" s="1659" t="s">
        <v>313</v>
      </c>
      <c r="G151" s="1649"/>
      <c r="H151" s="1659" t="s">
        <v>316</v>
      </c>
      <c r="I151" s="1649"/>
      <c r="J151" s="1659" t="s">
        <v>101</v>
      </c>
      <c r="K151" s="1649"/>
      <c r="L151" s="1649"/>
      <c r="M151" s="1659" t="s">
        <v>312</v>
      </c>
      <c r="N151" s="1649"/>
      <c r="O151" s="1649"/>
      <c r="P151" s="1659"/>
      <c r="Q151" s="1649"/>
      <c r="R151" s="1659"/>
      <c r="S151" s="1649"/>
      <c r="T151" s="1662" t="s">
        <v>104</v>
      </c>
      <c r="U151" s="1649"/>
      <c r="V151" s="1649"/>
      <c r="W151" s="1649"/>
      <c r="X151" s="1649"/>
      <c r="Y151" s="1649"/>
      <c r="Z151" s="1649"/>
      <c r="AA151" s="1649"/>
      <c r="AB151" s="1659" t="s">
        <v>306</v>
      </c>
      <c r="AC151" s="1649"/>
      <c r="AD151" s="1649"/>
      <c r="AE151" s="1649"/>
      <c r="AF151" s="1649"/>
      <c r="AG151" s="1659" t="s">
        <v>307</v>
      </c>
      <c r="AH151" s="1649"/>
      <c r="AI151" s="1649"/>
      <c r="AJ151" s="1161" t="s">
        <v>336</v>
      </c>
      <c r="AK151" s="1661" t="s">
        <v>354</v>
      </c>
      <c r="AL151" s="1652"/>
      <c r="AM151" s="1652"/>
      <c r="AN151" s="1652"/>
      <c r="AO151" s="1652"/>
      <c r="AP151" s="1652"/>
      <c r="AQ151" s="1162">
        <v>50000000</v>
      </c>
      <c r="AR151" s="1279">
        <v>50000000</v>
      </c>
      <c r="AS151" s="1163">
        <v>0</v>
      </c>
      <c r="AT151" s="1163">
        <v>0</v>
      </c>
      <c r="AU151" s="1311">
        <v>50000000</v>
      </c>
      <c r="AV151" s="1163">
        <v>0</v>
      </c>
      <c r="AW151" s="1279">
        <v>16454119</v>
      </c>
      <c r="AX151" s="1162">
        <v>33545881</v>
      </c>
      <c r="AY151" s="1279">
        <v>16454119</v>
      </c>
      <c r="AZ151" s="1163">
        <v>0</v>
      </c>
      <c r="BA151" s="1162">
        <v>16454119</v>
      </c>
      <c r="BB151" s="1163">
        <v>0</v>
      </c>
      <c r="BC151" s="1163">
        <v>0</v>
      </c>
      <c r="BE151" s="1164">
        <f t="shared" si="6"/>
        <v>1</v>
      </c>
    </row>
    <row r="152" spans="1:57" s="1127" customFormat="1" ht="12.75" x14ac:dyDescent="0.2">
      <c r="A152" s="1178" t="str">
        <f t="shared" si="7"/>
        <v>A20411210</v>
      </c>
      <c r="B152" s="1659" t="s">
        <v>35</v>
      </c>
      <c r="C152" s="1649"/>
      <c r="D152" s="1659" t="s">
        <v>315</v>
      </c>
      <c r="E152" s="1649"/>
      <c r="F152" s="1659" t="s">
        <v>313</v>
      </c>
      <c r="G152" s="1649"/>
      <c r="H152" s="1659" t="s">
        <v>316</v>
      </c>
      <c r="I152" s="1649"/>
      <c r="J152" s="1659" t="s">
        <v>101</v>
      </c>
      <c r="K152" s="1649"/>
      <c r="L152" s="1649"/>
      <c r="M152" s="1659" t="s">
        <v>315</v>
      </c>
      <c r="N152" s="1649"/>
      <c r="O152" s="1649"/>
      <c r="P152" s="1659"/>
      <c r="Q152" s="1649"/>
      <c r="R152" s="1659"/>
      <c r="S152" s="1649"/>
      <c r="T152" s="1662" t="s">
        <v>105</v>
      </c>
      <c r="U152" s="1649"/>
      <c r="V152" s="1649"/>
      <c r="W152" s="1649"/>
      <c r="X152" s="1649"/>
      <c r="Y152" s="1649"/>
      <c r="Z152" s="1649"/>
      <c r="AA152" s="1649"/>
      <c r="AB152" s="1659" t="s">
        <v>306</v>
      </c>
      <c r="AC152" s="1649"/>
      <c r="AD152" s="1649"/>
      <c r="AE152" s="1649"/>
      <c r="AF152" s="1649"/>
      <c r="AG152" s="1659" t="s">
        <v>307</v>
      </c>
      <c r="AH152" s="1649"/>
      <c r="AI152" s="1649"/>
      <c r="AJ152" s="1161" t="s">
        <v>86</v>
      </c>
      <c r="AK152" s="1661" t="s">
        <v>308</v>
      </c>
      <c r="AL152" s="1652"/>
      <c r="AM152" s="1652"/>
      <c r="AN152" s="1652"/>
      <c r="AO152" s="1652"/>
      <c r="AP152" s="1652"/>
      <c r="AQ152" s="1162">
        <v>286460000</v>
      </c>
      <c r="AR152" s="1279">
        <v>282999143</v>
      </c>
      <c r="AS152" s="1162">
        <v>3460857</v>
      </c>
      <c r="AT152" s="1163">
        <v>0</v>
      </c>
      <c r="AU152" s="1311">
        <v>277742586</v>
      </c>
      <c r="AV152" s="1162">
        <v>5256557</v>
      </c>
      <c r="AW152" s="1279">
        <v>239094543</v>
      </c>
      <c r="AX152" s="1162">
        <v>38648043</v>
      </c>
      <c r="AY152" s="1279">
        <v>232306298</v>
      </c>
      <c r="AZ152" s="1162">
        <v>6788245</v>
      </c>
      <c r="BA152" s="1162">
        <v>232306298</v>
      </c>
      <c r="BB152" s="1163">
        <v>0</v>
      </c>
      <c r="BC152" s="1162">
        <v>1237429</v>
      </c>
      <c r="BE152" s="1164">
        <f t="shared" si="6"/>
        <v>0.96956847727431406</v>
      </c>
    </row>
    <row r="153" spans="1:57" s="1127" customFormat="1" ht="12.75" x14ac:dyDescent="0.2">
      <c r="A153" s="1178" t="str">
        <f t="shared" si="7"/>
        <v>A20411213</v>
      </c>
      <c r="B153" s="1659" t="s">
        <v>35</v>
      </c>
      <c r="C153" s="1649"/>
      <c r="D153" s="1659" t="s">
        <v>315</v>
      </c>
      <c r="E153" s="1649"/>
      <c r="F153" s="1659" t="s">
        <v>313</v>
      </c>
      <c r="G153" s="1649"/>
      <c r="H153" s="1659" t="s">
        <v>316</v>
      </c>
      <c r="I153" s="1649"/>
      <c r="J153" s="1659" t="s">
        <v>101</v>
      </c>
      <c r="K153" s="1649"/>
      <c r="L153" s="1649"/>
      <c r="M153" s="1659" t="s">
        <v>315</v>
      </c>
      <c r="N153" s="1649"/>
      <c r="O153" s="1649"/>
      <c r="P153" s="1659"/>
      <c r="Q153" s="1649"/>
      <c r="R153" s="1659"/>
      <c r="S153" s="1649"/>
      <c r="T153" s="1662" t="s">
        <v>105</v>
      </c>
      <c r="U153" s="1649"/>
      <c r="V153" s="1649"/>
      <c r="W153" s="1649"/>
      <c r="X153" s="1649"/>
      <c r="Y153" s="1649"/>
      <c r="Z153" s="1649"/>
      <c r="AA153" s="1649"/>
      <c r="AB153" s="1659" t="s">
        <v>306</v>
      </c>
      <c r="AC153" s="1649"/>
      <c r="AD153" s="1649"/>
      <c r="AE153" s="1649"/>
      <c r="AF153" s="1649"/>
      <c r="AG153" s="1659" t="s">
        <v>307</v>
      </c>
      <c r="AH153" s="1649"/>
      <c r="AI153" s="1649"/>
      <c r="AJ153" s="1161" t="s">
        <v>336</v>
      </c>
      <c r="AK153" s="1661" t="s">
        <v>354</v>
      </c>
      <c r="AL153" s="1652"/>
      <c r="AM153" s="1652"/>
      <c r="AN153" s="1652"/>
      <c r="AO153" s="1652"/>
      <c r="AP153" s="1652"/>
      <c r="AQ153" s="1162">
        <v>500000000</v>
      </c>
      <c r="AR153" s="1279">
        <v>500000000</v>
      </c>
      <c r="AS153" s="1163">
        <v>0</v>
      </c>
      <c r="AT153" s="1163">
        <v>0</v>
      </c>
      <c r="AU153" s="1311">
        <v>480377324</v>
      </c>
      <c r="AV153" s="1162">
        <v>19622676</v>
      </c>
      <c r="AW153" s="1279">
        <v>268203409</v>
      </c>
      <c r="AX153" s="1162">
        <v>212173915</v>
      </c>
      <c r="AY153" s="1279">
        <v>265235006</v>
      </c>
      <c r="AZ153" s="1162">
        <v>2968403</v>
      </c>
      <c r="BA153" s="1162">
        <v>265235006</v>
      </c>
      <c r="BB153" s="1163">
        <v>0</v>
      </c>
      <c r="BC153" s="1163">
        <v>0</v>
      </c>
      <c r="BE153" s="1164">
        <f t="shared" si="6"/>
        <v>0.96075464799999999</v>
      </c>
    </row>
    <row r="154" spans="1:57" s="1287" customFormat="1" ht="15" customHeight="1" x14ac:dyDescent="0.2">
      <c r="A154" s="1282" t="str">
        <f t="shared" si="7"/>
        <v>A2041410</v>
      </c>
      <c r="B154" s="1679" t="s">
        <v>35</v>
      </c>
      <c r="C154" s="1664"/>
      <c r="D154" s="1679" t="s">
        <v>315</v>
      </c>
      <c r="E154" s="1664"/>
      <c r="F154" s="1679" t="s">
        <v>313</v>
      </c>
      <c r="G154" s="1664"/>
      <c r="H154" s="1679" t="s">
        <v>316</v>
      </c>
      <c r="I154" s="1664"/>
      <c r="J154" s="1679" t="s">
        <v>318</v>
      </c>
      <c r="K154" s="1664"/>
      <c r="L154" s="1664"/>
      <c r="M154" s="1679"/>
      <c r="N154" s="1664"/>
      <c r="O154" s="1664"/>
      <c r="P154" s="1679"/>
      <c r="Q154" s="1664"/>
      <c r="R154" s="1679"/>
      <c r="S154" s="1664"/>
      <c r="T154" s="1680" t="s">
        <v>442</v>
      </c>
      <c r="U154" s="1664"/>
      <c r="V154" s="1664"/>
      <c r="W154" s="1664"/>
      <c r="X154" s="1664"/>
      <c r="Y154" s="1664"/>
      <c r="Z154" s="1664"/>
      <c r="AA154" s="1664"/>
      <c r="AB154" s="1679" t="s">
        <v>306</v>
      </c>
      <c r="AC154" s="1664"/>
      <c r="AD154" s="1664"/>
      <c r="AE154" s="1664"/>
      <c r="AF154" s="1664"/>
      <c r="AG154" s="1679" t="s">
        <v>307</v>
      </c>
      <c r="AH154" s="1664"/>
      <c r="AI154" s="1664"/>
      <c r="AJ154" s="1289" t="s">
        <v>86</v>
      </c>
      <c r="AK154" s="1681" t="s">
        <v>308</v>
      </c>
      <c r="AL154" s="1667"/>
      <c r="AM154" s="1667"/>
      <c r="AN154" s="1667"/>
      <c r="AO154" s="1667"/>
      <c r="AP154" s="1667"/>
      <c r="AQ154" s="1290">
        <v>2500000</v>
      </c>
      <c r="AR154" s="1291">
        <v>1062350</v>
      </c>
      <c r="AS154" s="1290">
        <v>1437650</v>
      </c>
      <c r="AT154" s="1292">
        <v>0</v>
      </c>
      <c r="AU154" s="1342">
        <v>1062350</v>
      </c>
      <c r="AV154" s="1292">
        <v>0</v>
      </c>
      <c r="AW154" s="1291">
        <v>1062350</v>
      </c>
      <c r="AX154" s="1292">
        <v>0</v>
      </c>
      <c r="AY154" s="1291">
        <v>1062350</v>
      </c>
      <c r="AZ154" s="1292">
        <v>0</v>
      </c>
      <c r="BA154" s="1290">
        <v>1062350</v>
      </c>
      <c r="BB154" s="1292">
        <v>0</v>
      </c>
      <c r="BC154" s="1292">
        <v>0</v>
      </c>
      <c r="BE154" s="1293">
        <f t="shared" si="6"/>
        <v>0.42493999999999998</v>
      </c>
    </row>
    <row r="155" spans="1:57" s="1287" customFormat="1" ht="15" customHeight="1" x14ac:dyDescent="0.2">
      <c r="A155" s="1282" t="str">
        <f t="shared" si="7"/>
        <v>A2042110</v>
      </c>
      <c r="B155" s="1663" t="s">
        <v>35</v>
      </c>
      <c r="C155" s="1664"/>
      <c r="D155" s="1663" t="s">
        <v>315</v>
      </c>
      <c r="E155" s="1664"/>
      <c r="F155" s="1663" t="s">
        <v>313</v>
      </c>
      <c r="G155" s="1664"/>
      <c r="H155" s="1663" t="s">
        <v>316</v>
      </c>
      <c r="I155" s="1664"/>
      <c r="J155" s="1663" t="s">
        <v>334</v>
      </c>
      <c r="K155" s="1664"/>
      <c r="L155" s="1664"/>
      <c r="M155" s="1663"/>
      <c r="N155" s="1664"/>
      <c r="O155" s="1664"/>
      <c r="P155" s="1663"/>
      <c r="Q155" s="1664"/>
      <c r="R155" s="1663"/>
      <c r="S155" s="1664"/>
      <c r="T155" s="1665" t="s">
        <v>339</v>
      </c>
      <c r="U155" s="1664"/>
      <c r="V155" s="1664"/>
      <c r="W155" s="1664"/>
      <c r="X155" s="1664"/>
      <c r="Y155" s="1664"/>
      <c r="Z155" s="1664"/>
      <c r="AA155" s="1664"/>
      <c r="AB155" s="1663" t="s">
        <v>306</v>
      </c>
      <c r="AC155" s="1664"/>
      <c r="AD155" s="1664"/>
      <c r="AE155" s="1664"/>
      <c r="AF155" s="1664"/>
      <c r="AG155" s="1663" t="s">
        <v>307</v>
      </c>
      <c r="AH155" s="1664"/>
      <c r="AI155" s="1664"/>
      <c r="AJ155" s="1283" t="s">
        <v>86</v>
      </c>
      <c r="AK155" s="1666" t="s">
        <v>308</v>
      </c>
      <c r="AL155" s="1667"/>
      <c r="AM155" s="1667"/>
      <c r="AN155" s="1667"/>
      <c r="AO155" s="1667"/>
      <c r="AP155" s="1667"/>
      <c r="AQ155" s="1284">
        <v>99950578</v>
      </c>
      <c r="AR155" s="1285">
        <v>99344458</v>
      </c>
      <c r="AS155" s="1284">
        <v>606120</v>
      </c>
      <c r="AT155" s="1286">
        <v>0</v>
      </c>
      <c r="AU155" s="1341">
        <v>82963880</v>
      </c>
      <c r="AV155" s="1284">
        <v>16380578</v>
      </c>
      <c r="AW155" s="1285">
        <v>66320000</v>
      </c>
      <c r="AX155" s="1284">
        <v>16643880</v>
      </c>
      <c r="AY155" s="1285">
        <v>66320000</v>
      </c>
      <c r="AZ155" s="1286">
        <v>0</v>
      </c>
      <c r="BA155" s="1284">
        <v>66320000</v>
      </c>
      <c r="BB155" s="1286">
        <v>0</v>
      </c>
      <c r="BC155" s="1286">
        <v>0</v>
      </c>
      <c r="BE155" s="1288">
        <f t="shared" si="6"/>
        <v>0.83004902683003989</v>
      </c>
    </row>
    <row r="156" spans="1:57" s="1287" customFormat="1" ht="15" customHeight="1" x14ac:dyDescent="0.2">
      <c r="A156" s="1282" t="str">
        <f t="shared" si="7"/>
        <v>A2042113</v>
      </c>
      <c r="B156" s="1663" t="s">
        <v>35</v>
      </c>
      <c r="C156" s="1664"/>
      <c r="D156" s="1663" t="s">
        <v>315</v>
      </c>
      <c r="E156" s="1664"/>
      <c r="F156" s="1663" t="s">
        <v>313</v>
      </c>
      <c r="G156" s="1664"/>
      <c r="H156" s="1663" t="s">
        <v>316</v>
      </c>
      <c r="I156" s="1664"/>
      <c r="J156" s="1663" t="s">
        <v>334</v>
      </c>
      <c r="K156" s="1664"/>
      <c r="L156" s="1664"/>
      <c r="M156" s="1663"/>
      <c r="N156" s="1664"/>
      <c r="O156" s="1664"/>
      <c r="P156" s="1663"/>
      <c r="Q156" s="1664"/>
      <c r="R156" s="1663"/>
      <c r="S156" s="1664"/>
      <c r="T156" s="1665" t="s">
        <v>339</v>
      </c>
      <c r="U156" s="1664"/>
      <c r="V156" s="1664"/>
      <c r="W156" s="1664"/>
      <c r="X156" s="1664"/>
      <c r="Y156" s="1664"/>
      <c r="Z156" s="1664"/>
      <c r="AA156" s="1664"/>
      <c r="AB156" s="1663" t="s">
        <v>306</v>
      </c>
      <c r="AC156" s="1664"/>
      <c r="AD156" s="1664"/>
      <c r="AE156" s="1664"/>
      <c r="AF156" s="1664"/>
      <c r="AG156" s="1663" t="s">
        <v>307</v>
      </c>
      <c r="AH156" s="1664"/>
      <c r="AI156" s="1664"/>
      <c r="AJ156" s="1283" t="s">
        <v>336</v>
      </c>
      <c r="AK156" s="1666" t="s">
        <v>354</v>
      </c>
      <c r="AL156" s="1667"/>
      <c r="AM156" s="1667"/>
      <c r="AN156" s="1667"/>
      <c r="AO156" s="1667"/>
      <c r="AP156" s="1667"/>
      <c r="AQ156" s="1284">
        <v>120000000</v>
      </c>
      <c r="AR156" s="1285">
        <v>120000000</v>
      </c>
      <c r="AS156" s="1286">
        <v>0</v>
      </c>
      <c r="AT156" s="1286">
        <v>0</v>
      </c>
      <c r="AU156" s="1341">
        <v>60000000</v>
      </c>
      <c r="AV156" s="1284">
        <v>60000000</v>
      </c>
      <c r="AW156" s="1350">
        <v>0</v>
      </c>
      <c r="AX156" s="1284">
        <v>60000000</v>
      </c>
      <c r="AY156" s="1350">
        <v>0</v>
      </c>
      <c r="AZ156" s="1286">
        <v>0</v>
      </c>
      <c r="BA156" s="1286">
        <v>0</v>
      </c>
      <c r="BB156" s="1286">
        <v>0</v>
      </c>
      <c r="BC156" s="1286">
        <v>0</v>
      </c>
      <c r="BE156" s="1288">
        <f t="shared" ref="BE156:BE219" si="8">+AU156/AQ156</f>
        <v>0.5</v>
      </c>
    </row>
    <row r="157" spans="1:57" s="1127" customFormat="1" ht="15" customHeight="1" x14ac:dyDescent="0.2">
      <c r="A157" s="1178" t="str">
        <f t="shared" si="7"/>
        <v>A20421110</v>
      </c>
      <c r="B157" s="1659" t="s">
        <v>35</v>
      </c>
      <c r="C157" s="1649"/>
      <c r="D157" s="1659" t="s">
        <v>315</v>
      </c>
      <c r="E157" s="1649"/>
      <c r="F157" s="1659" t="s">
        <v>313</v>
      </c>
      <c r="G157" s="1649"/>
      <c r="H157" s="1659" t="s">
        <v>316</v>
      </c>
      <c r="I157" s="1649"/>
      <c r="J157" s="1659" t="s">
        <v>334</v>
      </c>
      <c r="K157" s="1649"/>
      <c r="L157" s="1649"/>
      <c r="M157" s="1659" t="s">
        <v>312</v>
      </c>
      <c r="N157" s="1649"/>
      <c r="O157" s="1649"/>
      <c r="P157" s="1659"/>
      <c r="Q157" s="1649"/>
      <c r="R157" s="1659"/>
      <c r="S157" s="1649"/>
      <c r="T157" s="1662" t="s">
        <v>106</v>
      </c>
      <c r="U157" s="1649"/>
      <c r="V157" s="1649"/>
      <c r="W157" s="1649"/>
      <c r="X157" s="1649"/>
      <c r="Y157" s="1649"/>
      <c r="Z157" s="1649"/>
      <c r="AA157" s="1649"/>
      <c r="AB157" s="1659" t="s">
        <v>306</v>
      </c>
      <c r="AC157" s="1649"/>
      <c r="AD157" s="1649"/>
      <c r="AE157" s="1649"/>
      <c r="AF157" s="1649"/>
      <c r="AG157" s="1659" t="s">
        <v>307</v>
      </c>
      <c r="AH157" s="1649"/>
      <c r="AI157" s="1649"/>
      <c r="AJ157" s="1161" t="s">
        <v>86</v>
      </c>
      <c r="AK157" s="1661" t="s">
        <v>308</v>
      </c>
      <c r="AL157" s="1652"/>
      <c r="AM157" s="1652"/>
      <c r="AN157" s="1652"/>
      <c r="AO157" s="1652"/>
      <c r="AP157" s="1652"/>
      <c r="AQ157" s="1162">
        <v>16630578</v>
      </c>
      <c r="AR157" s="1279">
        <v>16630578</v>
      </c>
      <c r="AS157" s="1163">
        <v>0</v>
      </c>
      <c r="AT157" s="1163">
        <v>0</v>
      </c>
      <c r="AU157" s="1311">
        <v>250000</v>
      </c>
      <c r="AV157" s="1162">
        <v>16380578</v>
      </c>
      <c r="AW157" s="1279">
        <v>250000</v>
      </c>
      <c r="AX157" s="1163">
        <v>0</v>
      </c>
      <c r="AY157" s="1279">
        <v>250000</v>
      </c>
      <c r="AZ157" s="1163">
        <v>0</v>
      </c>
      <c r="BA157" s="1162">
        <v>250000</v>
      </c>
      <c r="BB157" s="1163">
        <v>0</v>
      </c>
      <c r="BC157" s="1163">
        <v>0</v>
      </c>
      <c r="BE157" s="1164">
        <f t="shared" si="8"/>
        <v>1.5032550281776136E-2</v>
      </c>
    </row>
    <row r="158" spans="1:57" s="1127" customFormat="1" ht="12.75" x14ac:dyDescent="0.2">
      <c r="A158" s="1178" t="str">
        <f t="shared" si="7"/>
        <v>A20421113</v>
      </c>
      <c r="B158" s="1659" t="s">
        <v>35</v>
      </c>
      <c r="C158" s="1649"/>
      <c r="D158" s="1659" t="s">
        <v>315</v>
      </c>
      <c r="E158" s="1649"/>
      <c r="F158" s="1659" t="s">
        <v>313</v>
      </c>
      <c r="G158" s="1649"/>
      <c r="H158" s="1659" t="s">
        <v>316</v>
      </c>
      <c r="I158" s="1649"/>
      <c r="J158" s="1659" t="s">
        <v>334</v>
      </c>
      <c r="K158" s="1649"/>
      <c r="L158" s="1649"/>
      <c r="M158" s="1659" t="s">
        <v>312</v>
      </c>
      <c r="N158" s="1649"/>
      <c r="O158" s="1649"/>
      <c r="P158" s="1659"/>
      <c r="Q158" s="1649"/>
      <c r="R158" s="1659"/>
      <c r="S158" s="1649"/>
      <c r="T158" s="1662" t="s">
        <v>106</v>
      </c>
      <c r="U158" s="1649"/>
      <c r="V158" s="1649"/>
      <c r="W158" s="1649"/>
      <c r="X158" s="1649"/>
      <c r="Y158" s="1649"/>
      <c r="Z158" s="1649"/>
      <c r="AA158" s="1649"/>
      <c r="AB158" s="1659" t="s">
        <v>306</v>
      </c>
      <c r="AC158" s="1649"/>
      <c r="AD158" s="1649"/>
      <c r="AE158" s="1649"/>
      <c r="AF158" s="1649"/>
      <c r="AG158" s="1659" t="s">
        <v>307</v>
      </c>
      <c r="AH158" s="1649"/>
      <c r="AI158" s="1649"/>
      <c r="AJ158" s="1161" t="s">
        <v>336</v>
      </c>
      <c r="AK158" s="1661" t="s">
        <v>354</v>
      </c>
      <c r="AL158" s="1652"/>
      <c r="AM158" s="1652"/>
      <c r="AN158" s="1652"/>
      <c r="AO158" s="1652"/>
      <c r="AP158" s="1652"/>
      <c r="AQ158" s="1162">
        <v>30000000</v>
      </c>
      <c r="AR158" s="1279">
        <v>30000000</v>
      </c>
      <c r="AS158" s="1163">
        <v>0</v>
      </c>
      <c r="AT158" s="1163">
        <v>0</v>
      </c>
      <c r="AU158" s="1317">
        <v>0</v>
      </c>
      <c r="AV158" s="1162">
        <v>30000000</v>
      </c>
      <c r="AW158" s="1280">
        <v>0</v>
      </c>
      <c r="AX158" s="1163">
        <v>0</v>
      </c>
      <c r="AY158" s="1280">
        <v>0</v>
      </c>
      <c r="AZ158" s="1163">
        <v>0</v>
      </c>
      <c r="BA158" s="1163">
        <v>0</v>
      </c>
      <c r="BB158" s="1163">
        <v>0</v>
      </c>
      <c r="BC158" s="1163">
        <v>0</v>
      </c>
      <c r="BE158" s="1164">
        <f t="shared" si="8"/>
        <v>0</v>
      </c>
    </row>
    <row r="159" spans="1:57" s="1127" customFormat="1" ht="15" customHeight="1" x14ac:dyDescent="0.2">
      <c r="A159" s="1178" t="str">
        <f t="shared" si="7"/>
        <v>A20421410</v>
      </c>
      <c r="B159" s="1659" t="s">
        <v>35</v>
      </c>
      <c r="C159" s="1649"/>
      <c r="D159" s="1659" t="s">
        <v>315</v>
      </c>
      <c r="E159" s="1649"/>
      <c r="F159" s="1659" t="s">
        <v>313</v>
      </c>
      <c r="G159" s="1649"/>
      <c r="H159" s="1659" t="s">
        <v>316</v>
      </c>
      <c r="I159" s="1649"/>
      <c r="J159" s="1659" t="s">
        <v>334</v>
      </c>
      <c r="K159" s="1649"/>
      <c r="L159" s="1649"/>
      <c r="M159" s="1659" t="s">
        <v>316</v>
      </c>
      <c r="N159" s="1649"/>
      <c r="O159" s="1649"/>
      <c r="P159" s="1659"/>
      <c r="Q159" s="1649"/>
      <c r="R159" s="1659"/>
      <c r="S159" s="1649"/>
      <c r="T159" s="1662" t="s">
        <v>107</v>
      </c>
      <c r="U159" s="1649"/>
      <c r="V159" s="1649"/>
      <c r="W159" s="1649"/>
      <c r="X159" s="1649"/>
      <c r="Y159" s="1649"/>
      <c r="Z159" s="1649"/>
      <c r="AA159" s="1649"/>
      <c r="AB159" s="1659" t="s">
        <v>306</v>
      </c>
      <c r="AC159" s="1649"/>
      <c r="AD159" s="1649"/>
      <c r="AE159" s="1649"/>
      <c r="AF159" s="1649"/>
      <c r="AG159" s="1659" t="s">
        <v>307</v>
      </c>
      <c r="AH159" s="1649"/>
      <c r="AI159" s="1649"/>
      <c r="AJ159" s="1161" t="s">
        <v>86</v>
      </c>
      <c r="AK159" s="1661" t="s">
        <v>308</v>
      </c>
      <c r="AL159" s="1652"/>
      <c r="AM159" s="1652"/>
      <c r="AN159" s="1652"/>
      <c r="AO159" s="1652"/>
      <c r="AP159" s="1652"/>
      <c r="AQ159" s="1162">
        <v>16643880</v>
      </c>
      <c r="AR159" s="1279">
        <v>16643880</v>
      </c>
      <c r="AS159" s="1163">
        <v>0</v>
      </c>
      <c r="AT159" s="1163">
        <v>0</v>
      </c>
      <c r="AU159" s="1311">
        <v>16643880</v>
      </c>
      <c r="AV159" s="1163">
        <v>0</v>
      </c>
      <c r="AW159" s="1280">
        <v>0</v>
      </c>
      <c r="AX159" s="1162">
        <v>16643880</v>
      </c>
      <c r="AY159" s="1280">
        <v>0</v>
      </c>
      <c r="AZ159" s="1163">
        <v>0</v>
      </c>
      <c r="BA159" s="1163">
        <v>0</v>
      </c>
      <c r="BB159" s="1163">
        <v>0</v>
      </c>
      <c r="BC159" s="1163">
        <v>0</v>
      </c>
      <c r="BE159" s="1164">
        <f t="shared" si="8"/>
        <v>1</v>
      </c>
    </row>
    <row r="160" spans="1:57" s="1127" customFormat="1" ht="12.75" x14ac:dyDescent="0.2">
      <c r="A160" s="1178" t="str">
        <f t="shared" si="7"/>
        <v>A20421413</v>
      </c>
      <c r="B160" s="1659" t="s">
        <v>35</v>
      </c>
      <c r="C160" s="1649"/>
      <c r="D160" s="1659" t="s">
        <v>315</v>
      </c>
      <c r="E160" s="1649"/>
      <c r="F160" s="1659" t="s">
        <v>313</v>
      </c>
      <c r="G160" s="1649"/>
      <c r="H160" s="1659" t="s">
        <v>316</v>
      </c>
      <c r="I160" s="1649"/>
      <c r="J160" s="1659" t="s">
        <v>334</v>
      </c>
      <c r="K160" s="1649"/>
      <c r="L160" s="1649"/>
      <c r="M160" s="1659" t="s">
        <v>316</v>
      </c>
      <c r="N160" s="1649"/>
      <c r="O160" s="1649"/>
      <c r="P160" s="1659"/>
      <c r="Q160" s="1649"/>
      <c r="R160" s="1659"/>
      <c r="S160" s="1649"/>
      <c r="T160" s="1662" t="s">
        <v>107</v>
      </c>
      <c r="U160" s="1649"/>
      <c r="V160" s="1649"/>
      <c r="W160" s="1649"/>
      <c r="X160" s="1649"/>
      <c r="Y160" s="1649"/>
      <c r="Z160" s="1649"/>
      <c r="AA160" s="1649"/>
      <c r="AB160" s="1659" t="s">
        <v>306</v>
      </c>
      <c r="AC160" s="1649"/>
      <c r="AD160" s="1649"/>
      <c r="AE160" s="1649"/>
      <c r="AF160" s="1649"/>
      <c r="AG160" s="1659" t="s">
        <v>307</v>
      </c>
      <c r="AH160" s="1649"/>
      <c r="AI160" s="1649"/>
      <c r="AJ160" s="1161" t="s">
        <v>336</v>
      </c>
      <c r="AK160" s="1661" t="s">
        <v>354</v>
      </c>
      <c r="AL160" s="1652"/>
      <c r="AM160" s="1652"/>
      <c r="AN160" s="1652"/>
      <c r="AO160" s="1652"/>
      <c r="AP160" s="1652"/>
      <c r="AQ160" s="1162">
        <v>60000000</v>
      </c>
      <c r="AR160" s="1279">
        <v>60000000</v>
      </c>
      <c r="AS160" s="1163">
        <v>0</v>
      </c>
      <c r="AT160" s="1163">
        <v>0</v>
      </c>
      <c r="AU160" s="1311">
        <v>60000000</v>
      </c>
      <c r="AV160" s="1163">
        <v>0</v>
      </c>
      <c r="AW160" s="1280">
        <v>0</v>
      </c>
      <c r="AX160" s="1162">
        <v>60000000</v>
      </c>
      <c r="AY160" s="1280">
        <v>0</v>
      </c>
      <c r="AZ160" s="1163">
        <v>0</v>
      </c>
      <c r="BA160" s="1163">
        <v>0</v>
      </c>
      <c r="BB160" s="1163">
        <v>0</v>
      </c>
      <c r="BC160" s="1163">
        <v>0</v>
      </c>
      <c r="BE160" s="1164">
        <f t="shared" si="8"/>
        <v>1</v>
      </c>
    </row>
    <row r="161" spans="1:57" s="1127" customFormat="1" ht="15" customHeight="1" x14ac:dyDescent="0.2">
      <c r="A161" s="1178" t="str">
        <f t="shared" si="7"/>
        <v>A20421510</v>
      </c>
      <c r="B161" s="1659" t="s">
        <v>35</v>
      </c>
      <c r="C161" s="1649"/>
      <c r="D161" s="1659" t="s">
        <v>315</v>
      </c>
      <c r="E161" s="1649"/>
      <c r="F161" s="1659" t="s">
        <v>313</v>
      </c>
      <c r="G161" s="1649"/>
      <c r="H161" s="1659" t="s">
        <v>316</v>
      </c>
      <c r="I161" s="1649"/>
      <c r="J161" s="1659" t="s">
        <v>334</v>
      </c>
      <c r="K161" s="1649"/>
      <c r="L161" s="1649"/>
      <c r="M161" s="1659" t="s">
        <v>317</v>
      </c>
      <c r="N161" s="1649"/>
      <c r="O161" s="1649"/>
      <c r="P161" s="1659"/>
      <c r="Q161" s="1649"/>
      <c r="R161" s="1659"/>
      <c r="S161" s="1649"/>
      <c r="T161" s="1662" t="s">
        <v>108</v>
      </c>
      <c r="U161" s="1649"/>
      <c r="V161" s="1649"/>
      <c r="W161" s="1649"/>
      <c r="X161" s="1649"/>
      <c r="Y161" s="1649"/>
      <c r="Z161" s="1649"/>
      <c r="AA161" s="1649"/>
      <c r="AB161" s="1659" t="s">
        <v>306</v>
      </c>
      <c r="AC161" s="1649"/>
      <c r="AD161" s="1649"/>
      <c r="AE161" s="1649"/>
      <c r="AF161" s="1649"/>
      <c r="AG161" s="1659" t="s">
        <v>307</v>
      </c>
      <c r="AH161" s="1649"/>
      <c r="AI161" s="1649"/>
      <c r="AJ161" s="1161" t="s">
        <v>86</v>
      </c>
      <c r="AK161" s="1661" t="s">
        <v>308</v>
      </c>
      <c r="AL161" s="1652"/>
      <c r="AM161" s="1652"/>
      <c r="AN161" s="1652"/>
      <c r="AO161" s="1652"/>
      <c r="AP161" s="1652"/>
      <c r="AQ161" s="1162">
        <v>66070000</v>
      </c>
      <c r="AR161" s="1279">
        <v>66070000</v>
      </c>
      <c r="AS161" s="1163">
        <v>0</v>
      </c>
      <c r="AT161" s="1163">
        <v>0</v>
      </c>
      <c r="AU161" s="1311">
        <v>66070000</v>
      </c>
      <c r="AV161" s="1163">
        <v>0</v>
      </c>
      <c r="AW161" s="1279">
        <v>66070000</v>
      </c>
      <c r="AX161" s="1163">
        <v>0</v>
      </c>
      <c r="AY161" s="1279">
        <v>66070000</v>
      </c>
      <c r="AZ161" s="1163">
        <v>0</v>
      </c>
      <c r="BA161" s="1162">
        <v>66070000</v>
      </c>
      <c r="BB161" s="1163">
        <v>0</v>
      </c>
      <c r="BC161" s="1163">
        <v>0</v>
      </c>
      <c r="BE161" s="1164">
        <f t="shared" si="8"/>
        <v>1</v>
      </c>
    </row>
    <row r="162" spans="1:57" s="1127" customFormat="1" ht="12.75" x14ac:dyDescent="0.2">
      <c r="A162" s="1178" t="str">
        <f t="shared" ref="A162:A225" si="9">+B162&amp;D162&amp;F162&amp;H162&amp;J162&amp;M162&amp;P162&amp;R162&amp;AJ162</f>
        <v>A20421513</v>
      </c>
      <c r="B162" s="1659" t="s">
        <v>35</v>
      </c>
      <c r="C162" s="1649"/>
      <c r="D162" s="1659" t="s">
        <v>315</v>
      </c>
      <c r="E162" s="1649"/>
      <c r="F162" s="1659" t="s">
        <v>313</v>
      </c>
      <c r="G162" s="1649"/>
      <c r="H162" s="1659" t="s">
        <v>316</v>
      </c>
      <c r="I162" s="1649"/>
      <c r="J162" s="1659" t="s">
        <v>334</v>
      </c>
      <c r="K162" s="1649"/>
      <c r="L162" s="1649"/>
      <c r="M162" s="1659" t="s">
        <v>317</v>
      </c>
      <c r="N162" s="1649"/>
      <c r="O162" s="1649"/>
      <c r="P162" s="1659"/>
      <c r="Q162" s="1649"/>
      <c r="R162" s="1659"/>
      <c r="S162" s="1649"/>
      <c r="T162" s="1662" t="s">
        <v>108</v>
      </c>
      <c r="U162" s="1649"/>
      <c r="V162" s="1649"/>
      <c r="W162" s="1649"/>
      <c r="X162" s="1649"/>
      <c r="Y162" s="1649"/>
      <c r="Z162" s="1649"/>
      <c r="AA162" s="1649"/>
      <c r="AB162" s="1659" t="s">
        <v>306</v>
      </c>
      <c r="AC162" s="1649"/>
      <c r="AD162" s="1649"/>
      <c r="AE162" s="1649"/>
      <c r="AF162" s="1649"/>
      <c r="AG162" s="1659" t="s">
        <v>307</v>
      </c>
      <c r="AH162" s="1649"/>
      <c r="AI162" s="1649"/>
      <c r="AJ162" s="1161" t="s">
        <v>336</v>
      </c>
      <c r="AK162" s="1661" t="s">
        <v>354</v>
      </c>
      <c r="AL162" s="1652"/>
      <c r="AM162" s="1652"/>
      <c r="AN162" s="1652"/>
      <c r="AO162" s="1652"/>
      <c r="AP162" s="1652"/>
      <c r="AQ162" s="1162">
        <v>30000000</v>
      </c>
      <c r="AR162" s="1279">
        <v>30000000</v>
      </c>
      <c r="AS162" s="1163">
        <v>0</v>
      </c>
      <c r="AT162" s="1163">
        <v>0</v>
      </c>
      <c r="AU162" s="1317">
        <v>0</v>
      </c>
      <c r="AV162" s="1162">
        <v>30000000</v>
      </c>
      <c r="AW162" s="1280">
        <v>0</v>
      </c>
      <c r="AX162" s="1163">
        <v>0</v>
      </c>
      <c r="AY162" s="1280">
        <v>0</v>
      </c>
      <c r="AZ162" s="1163">
        <v>0</v>
      </c>
      <c r="BA162" s="1163">
        <v>0</v>
      </c>
      <c r="BB162" s="1163">
        <v>0</v>
      </c>
      <c r="BC162" s="1163">
        <v>0</v>
      </c>
      <c r="BE162" s="1164">
        <f t="shared" si="8"/>
        <v>0</v>
      </c>
    </row>
    <row r="163" spans="1:57" s="1127" customFormat="1" ht="15" customHeight="1" x14ac:dyDescent="0.2">
      <c r="A163" s="1178" t="str">
        <f t="shared" si="9"/>
        <v>A20421810</v>
      </c>
      <c r="B163" s="1659" t="s">
        <v>35</v>
      </c>
      <c r="C163" s="1649"/>
      <c r="D163" s="1659" t="s">
        <v>315</v>
      </c>
      <c r="E163" s="1649"/>
      <c r="F163" s="1659" t="s">
        <v>313</v>
      </c>
      <c r="G163" s="1649"/>
      <c r="H163" s="1659" t="s">
        <v>316</v>
      </c>
      <c r="I163" s="1649"/>
      <c r="J163" s="1659" t="s">
        <v>334</v>
      </c>
      <c r="K163" s="1649"/>
      <c r="L163" s="1649"/>
      <c r="M163" s="1659" t="s">
        <v>327</v>
      </c>
      <c r="N163" s="1649"/>
      <c r="O163" s="1649"/>
      <c r="P163" s="1659"/>
      <c r="Q163" s="1649"/>
      <c r="R163" s="1659"/>
      <c r="S163" s="1649"/>
      <c r="T163" s="1662" t="s">
        <v>109</v>
      </c>
      <c r="U163" s="1649"/>
      <c r="V163" s="1649"/>
      <c r="W163" s="1649"/>
      <c r="X163" s="1649"/>
      <c r="Y163" s="1649"/>
      <c r="Z163" s="1649"/>
      <c r="AA163" s="1649"/>
      <c r="AB163" s="1659" t="s">
        <v>306</v>
      </c>
      <c r="AC163" s="1649"/>
      <c r="AD163" s="1649"/>
      <c r="AE163" s="1649"/>
      <c r="AF163" s="1649"/>
      <c r="AG163" s="1659" t="s">
        <v>307</v>
      </c>
      <c r="AH163" s="1649"/>
      <c r="AI163" s="1649"/>
      <c r="AJ163" s="1161" t="s">
        <v>86</v>
      </c>
      <c r="AK163" s="1661" t="s">
        <v>308</v>
      </c>
      <c r="AL163" s="1652"/>
      <c r="AM163" s="1652"/>
      <c r="AN163" s="1652"/>
      <c r="AO163" s="1652"/>
      <c r="AP163" s="1652"/>
      <c r="AQ163" s="1162">
        <v>606120</v>
      </c>
      <c r="AR163" s="1280">
        <v>0</v>
      </c>
      <c r="AS163" s="1162">
        <v>606120</v>
      </c>
      <c r="AT163" s="1163">
        <v>0</v>
      </c>
      <c r="AU163" s="1317">
        <v>0</v>
      </c>
      <c r="AV163" s="1163">
        <v>0</v>
      </c>
      <c r="AW163" s="1280">
        <v>0</v>
      </c>
      <c r="AX163" s="1163">
        <v>0</v>
      </c>
      <c r="AY163" s="1280">
        <v>0</v>
      </c>
      <c r="AZ163" s="1163">
        <v>0</v>
      </c>
      <c r="BA163" s="1163">
        <v>0</v>
      </c>
      <c r="BB163" s="1163">
        <v>0</v>
      </c>
      <c r="BC163" s="1163">
        <v>0</v>
      </c>
      <c r="BE163" s="1164">
        <f t="shared" si="8"/>
        <v>0</v>
      </c>
    </row>
    <row r="164" spans="1:57" s="1127" customFormat="1" ht="15" customHeight="1" x14ac:dyDescent="0.2">
      <c r="A164" s="1178" t="str">
        <f t="shared" si="9"/>
        <v>A20421813</v>
      </c>
      <c r="B164" s="1659" t="s">
        <v>35</v>
      </c>
      <c r="C164" s="1649"/>
      <c r="D164" s="1659" t="s">
        <v>315</v>
      </c>
      <c r="E164" s="1649"/>
      <c r="F164" s="1659" t="s">
        <v>313</v>
      </c>
      <c r="G164" s="1649"/>
      <c r="H164" s="1659" t="s">
        <v>316</v>
      </c>
      <c r="I164" s="1649"/>
      <c r="J164" s="1659" t="s">
        <v>334</v>
      </c>
      <c r="K164" s="1649"/>
      <c r="L164" s="1649"/>
      <c r="M164" s="1659" t="s">
        <v>327</v>
      </c>
      <c r="N164" s="1649"/>
      <c r="O164" s="1649"/>
      <c r="P164" s="1659"/>
      <c r="Q164" s="1649"/>
      <c r="R164" s="1659"/>
      <c r="S164" s="1649"/>
      <c r="T164" s="1662" t="s">
        <v>109</v>
      </c>
      <c r="U164" s="1649"/>
      <c r="V164" s="1649"/>
      <c r="W164" s="1649"/>
      <c r="X164" s="1649"/>
      <c r="Y164" s="1649"/>
      <c r="Z164" s="1649"/>
      <c r="AA164" s="1649"/>
      <c r="AB164" s="1659" t="s">
        <v>306</v>
      </c>
      <c r="AC164" s="1649"/>
      <c r="AD164" s="1649"/>
      <c r="AE164" s="1649"/>
      <c r="AF164" s="1649"/>
      <c r="AG164" s="1659" t="s">
        <v>307</v>
      </c>
      <c r="AH164" s="1649"/>
      <c r="AI164" s="1649"/>
      <c r="AJ164" s="1161" t="s">
        <v>336</v>
      </c>
      <c r="AK164" s="1661" t="s">
        <v>354</v>
      </c>
      <c r="AL164" s="1652"/>
      <c r="AM164" s="1652"/>
      <c r="AN164" s="1652"/>
      <c r="AO164" s="1652"/>
      <c r="AP164" s="1652"/>
      <c r="AQ164" s="1163">
        <v>0</v>
      </c>
      <c r="AR164" s="1280">
        <v>0</v>
      </c>
      <c r="AS164" s="1163">
        <v>0</v>
      </c>
      <c r="AT164" s="1163">
        <v>0</v>
      </c>
      <c r="AU164" s="1317">
        <v>0</v>
      </c>
      <c r="AV164" s="1163">
        <v>0</v>
      </c>
      <c r="AW164" s="1280">
        <v>0</v>
      </c>
      <c r="AX164" s="1163">
        <v>0</v>
      </c>
      <c r="AY164" s="1280">
        <v>0</v>
      </c>
      <c r="AZ164" s="1163">
        <v>0</v>
      </c>
      <c r="BA164" s="1163">
        <v>0</v>
      </c>
      <c r="BB164" s="1163">
        <v>0</v>
      </c>
      <c r="BC164" s="1163">
        <v>0</v>
      </c>
      <c r="BE164" s="1164" t="e">
        <f t="shared" si="8"/>
        <v>#DIV/0!</v>
      </c>
    </row>
    <row r="165" spans="1:57" s="1287" customFormat="1" ht="15" customHeight="1" x14ac:dyDescent="0.2">
      <c r="A165" s="1282" t="str">
        <f t="shared" si="9"/>
        <v>A2044010</v>
      </c>
      <c r="B165" s="1663" t="s">
        <v>35</v>
      </c>
      <c r="C165" s="1664"/>
      <c r="D165" s="1663" t="s">
        <v>315</v>
      </c>
      <c r="E165" s="1664"/>
      <c r="F165" s="1663" t="s">
        <v>313</v>
      </c>
      <c r="G165" s="1664"/>
      <c r="H165" s="1663" t="s">
        <v>316</v>
      </c>
      <c r="I165" s="1664"/>
      <c r="J165" s="1663" t="s">
        <v>340</v>
      </c>
      <c r="K165" s="1664"/>
      <c r="L165" s="1664"/>
      <c r="M165" s="1663"/>
      <c r="N165" s="1664"/>
      <c r="O165" s="1664"/>
      <c r="P165" s="1663"/>
      <c r="Q165" s="1664"/>
      <c r="R165" s="1663"/>
      <c r="S165" s="1664"/>
      <c r="T165" s="1665" t="s">
        <v>341</v>
      </c>
      <c r="U165" s="1664"/>
      <c r="V165" s="1664"/>
      <c r="W165" s="1664"/>
      <c r="X165" s="1664"/>
      <c r="Y165" s="1664"/>
      <c r="Z165" s="1664"/>
      <c r="AA165" s="1664"/>
      <c r="AB165" s="1663" t="s">
        <v>306</v>
      </c>
      <c r="AC165" s="1664"/>
      <c r="AD165" s="1664"/>
      <c r="AE165" s="1664"/>
      <c r="AF165" s="1664"/>
      <c r="AG165" s="1663" t="s">
        <v>307</v>
      </c>
      <c r="AH165" s="1664"/>
      <c r="AI165" s="1664"/>
      <c r="AJ165" s="1283" t="s">
        <v>86</v>
      </c>
      <c r="AK165" s="1666" t="s">
        <v>308</v>
      </c>
      <c r="AL165" s="1667"/>
      <c r="AM165" s="1667"/>
      <c r="AN165" s="1667"/>
      <c r="AO165" s="1667"/>
      <c r="AP165" s="1667"/>
      <c r="AQ165" s="1284">
        <v>1880000</v>
      </c>
      <c r="AR165" s="1285">
        <v>527800</v>
      </c>
      <c r="AS165" s="1284">
        <v>1352200</v>
      </c>
      <c r="AT165" s="1286">
        <v>0</v>
      </c>
      <c r="AU165" s="1341">
        <v>527800</v>
      </c>
      <c r="AV165" s="1286">
        <v>0</v>
      </c>
      <c r="AW165" s="1285">
        <v>527800</v>
      </c>
      <c r="AX165" s="1286">
        <v>0</v>
      </c>
      <c r="AY165" s="1285">
        <v>527800</v>
      </c>
      <c r="AZ165" s="1286">
        <v>0</v>
      </c>
      <c r="BA165" s="1284">
        <v>527800</v>
      </c>
      <c r="BB165" s="1286">
        <v>0</v>
      </c>
      <c r="BC165" s="1286">
        <v>0</v>
      </c>
      <c r="BE165" s="1288">
        <f t="shared" si="8"/>
        <v>0.28074468085106385</v>
      </c>
    </row>
    <row r="166" spans="1:57" s="1127" customFormat="1" ht="15" customHeight="1" x14ac:dyDescent="0.2">
      <c r="A166" s="1178" t="str">
        <f t="shared" si="9"/>
        <v>A204401510</v>
      </c>
      <c r="B166" s="1659" t="s">
        <v>35</v>
      </c>
      <c r="C166" s="1649"/>
      <c r="D166" s="1659" t="s">
        <v>315</v>
      </c>
      <c r="E166" s="1649"/>
      <c r="F166" s="1659" t="s">
        <v>313</v>
      </c>
      <c r="G166" s="1649"/>
      <c r="H166" s="1659" t="s">
        <v>316</v>
      </c>
      <c r="I166" s="1649"/>
      <c r="J166" s="1659" t="s">
        <v>340</v>
      </c>
      <c r="K166" s="1649"/>
      <c r="L166" s="1649"/>
      <c r="M166" s="1659" t="s">
        <v>319</v>
      </c>
      <c r="N166" s="1649"/>
      <c r="O166" s="1649"/>
      <c r="P166" s="1659"/>
      <c r="Q166" s="1649"/>
      <c r="R166" s="1659"/>
      <c r="S166" s="1649"/>
      <c r="T166" s="1662" t="s">
        <v>207</v>
      </c>
      <c r="U166" s="1649"/>
      <c r="V166" s="1649"/>
      <c r="W166" s="1649"/>
      <c r="X166" s="1649"/>
      <c r="Y166" s="1649"/>
      <c r="Z166" s="1649"/>
      <c r="AA166" s="1649"/>
      <c r="AB166" s="1659" t="s">
        <v>306</v>
      </c>
      <c r="AC166" s="1649"/>
      <c r="AD166" s="1649"/>
      <c r="AE166" s="1649"/>
      <c r="AF166" s="1649"/>
      <c r="AG166" s="1659" t="s">
        <v>307</v>
      </c>
      <c r="AH166" s="1649"/>
      <c r="AI166" s="1649"/>
      <c r="AJ166" s="1161" t="s">
        <v>86</v>
      </c>
      <c r="AK166" s="1661" t="s">
        <v>308</v>
      </c>
      <c r="AL166" s="1652"/>
      <c r="AM166" s="1652"/>
      <c r="AN166" s="1652"/>
      <c r="AO166" s="1652"/>
      <c r="AP166" s="1652"/>
      <c r="AQ166" s="1162">
        <v>1880000</v>
      </c>
      <c r="AR166" s="1279">
        <v>527800</v>
      </c>
      <c r="AS166" s="1162">
        <v>1352200</v>
      </c>
      <c r="AT166" s="1163">
        <v>0</v>
      </c>
      <c r="AU166" s="1311">
        <v>527800</v>
      </c>
      <c r="AV166" s="1163">
        <v>0</v>
      </c>
      <c r="AW166" s="1279">
        <v>527800</v>
      </c>
      <c r="AX166" s="1163">
        <v>0</v>
      </c>
      <c r="AY166" s="1279">
        <v>527800</v>
      </c>
      <c r="AZ166" s="1163">
        <v>0</v>
      </c>
      <c r="BA166" s="1162">
        <v>527800</v>
      </c>
      <c r="BB166" s="1163">
        <v>0</v>
      </c>
      <c r="BC166" s="1163">
        <v>0</v>
      </c>
      <c r="BE166" s="1164">
        <f t="shared" si="8"/>
        <v>0.28074468085106385</v>
      </c>
    </row>
    <row r="167" spans="1:57" s="1287" customFormat="1" ht="15" customHeight="1" x14ac:dyDescent="0.2">
      <c r="A167" s="1282" t="str">
        <f t="shared" si="9"/>
        <v>A2044110</v>
      </c>
      <c r="B167" s="1663" t="s">
        <v>35</v>
      </c>
      <c r="C167" s="1664"/>
      <c r="D167" s="1663" t="s">
        <v>315</v>
      </c>
      <c r="E167" s="1664"/>
      <c r="F167" s="1663" t="s">
        <v>313</v>
      </c>
      <c r="G167" s="1664"/>
      <c r="H167" s="1663" t="s">
        <v>316</v>
      </c>
      <c r="I167" s="1664"/>
      <c r="J167" s="1663" t="s">
        <v>342</v>
      </c>
      <c r="K167" s="1664"/>
      <c r="L167" s="1664"/>
      <c r="M167" s="1663"/>
      <c r="N167" s="1664"/>
      <c r="O167" s="1664"/>
      <c r="P167" s="1663"/>
      <c r="Q167" s="1664"/>
      <c r="R167" s="1663"/>
      <c r="S167" s="1664"/>
      <c r="T167" s="1665" t="s">
        <v>110</v>
      </c>
      <c r="U167" s="1664"/>
      <c r="V167" s="1664"/>
      <c r="W167" s="1664"/>
      <c r="X167" s="1664"/>
      <c r="Y167" s="1664"/>
      <c r="Z167" s="1664"/>
      <c r="AA167" s="1664"/>
      <c r="AB167" s="1663" t="s">
        <v>306</v>
      </c>
      <c r="AC167" s="1664"/>
      <c r="AD167" s="1664"/>
      <c r="AE167" s="1664"/>
      <c r="AF167" s="1664"/>
      <c r="AG167" s="1663" t="s">
        <v>307</v>
      </c>
      <c r="AH167" s="1664"/>
      <c r="AI167" s="1664"/>
      <c r="AJ167" s="1283" t="s">
        <v>86</v>
      </c>
      <c r="AK167" s="1666" t="s">
        <v>308</v>
      </c>
      <c r="AL167" s="1667"/>
      <c r="AM167" s="1667"/>
      <c r="AN167" s="1667"/>
      <c r="AO167" s="1667"/>
      <c r="AP167" s="1667"/>
      <c r="AQ167" s="1284">
        <v>713100000</v>
      </c>
      <c r="AR167" s="1285">
        <v>711856841</v>
      </c>
      <c r="AS167" s="1284">
        <v>1243159</v>
      </c>
      <c r="AT167" s="1286">
        <v>0</v>
      </c>
      <c r="AU167" s="1341">
        <v>260678202</v>
      </c>
      <c r="AV167" s="1284">
        <v>451178639</v>
      </c>
      <c r="AW167" s="1285">
        <v>21389771</v>
      </c>
      <c r="AX167" s="1284">
        <v>239288431</v>
      </c>
      <c r="AY167" s="1285">
        <v>3840462</v>
      </c>
      <c r="AZ167" s="1284">
        <v>17549309</v>
      </c>
      <c r="BA167" s="1284">
        <v>3840462</v>
      </c>
      <c r="BB167" s="1286">
        <v>0</v>
      </c>
      <c r="BC167" s="1286">
        <v>0</v>
      </c>
      <c r="BE167" s="1288">
        <f t="shared" si="8"/>
        <v>0.36555630626840557</v>
      </c>
    </row>
    <row r="168" spans="1:57" s="1287" customFormat="1" ht="15" customHeight="1" x14ac:dyDescent="0.2">
      <c r="A168" s="1282" t="str">
        <f t="shared" si="9"/>
        <v>A2044113</v>
      </c>
      <c r="B168" s="1663" t="s">
        <v>35</v>
      </c>
      <c r="C168" s="1664"/>
      <c r="D168" s="1663" t="s">
        <v>315</v>
      </c>
      <c r="E168" s="1664"/>
      <c r="F168" s="1663" t="s">
        <v>313</v>
      </c>
      <c r="G168" s="1664"/>
      <c r="H168" s="1663" t="s">
        <v>316</v>
      </c>
      <c r="I168" s="1664"/>
      <c r="J168" s="1663" t="s">
        <v>342</v>
      </c>
      <c r="K168" s="1664"/>
      <c r="L168" s="1664"/>
      <c r="M168" s="1663"/>
      <c r="N168" s="1664"/>
      <c r="O168" s="1664"/>
      <c r="P168" s="1663"/>
      <c r="Q168" s="1664"/>
      <c r="R168" s="1663"/>
      <c r="S168" s="1664"/>
      <c r="T168" s="1665" t="s">
        <v>110</v>
      </c>
      <c r="U168" s="1664"/>
      <c r="V168" s="1664"/>
      <c r="W168" s="1664"/>
      <c r="X168" s="1664"/>
      <c r="Y168" s="1664"/>
      <c r="Z168" s="1664"/>
      <c r="AA168" s="1664"/>
      <c r="AB168" s="1663" t="s">
        <v>306</v>
      </c>
      <c r="AC168" s="1664"/>
      <c r="AD168" s="1664"/>
      <c r="AE168" s="1664"/>
      <c r="AF168" s="1664"/>
      <c r="AG168" s="1663" t="s">
        <v>307</v>
      </c>
      <c r="AH168" s="1664"/>
      <c r="AI168" s="1664"/>
      <c r="AJ168" s="1283" t="s">
        <v>336</v>
      </c>
      <c r="AK168" s="1666" t="s">
        <v>354</v>
      </c>
      <c r="AL168" s="1667"/>
      <c r="AM168" s="1667"/>
      <c r="AN168" s="1667"/>
      <c r="AO168" s="1667"/>
      <c r="AP168" s="1667"/>
      <c r="AQ168" s="1284">
        <v>116000000</v>
      </c>
      <c r="AR168" s="1285">
        <v>116000000</v>
      </c>
      <c r="AS168" s="1286">
        <v>0</v>
      </c>
      <c r="AT168" s="1286">
        <v>0</v>
      </c>
      <c r="AU168" s="1341">
        <v>88000000</v>
      </c>
      <c r="AV168" s="1284">
        <v>28000000</v>
      </c>
      <c r="AW168" s="1350">
        <v>0</v>
      </c>
      <c r="AX168" s="1284">
        <v>88000000</v>
      </c>
      <c r="AY168" s="1350">
        <v>0</v>
      </c>
      <c r="AZ168" s="1286">
        <v>0</v>
      </c>
      <c r="BA168" s="1286">
        <v>0</v>
      </c>
      <c r="BB168" s="1286">
        <v>0</v>
      </c>
      <c r="BC168" s="1286">
        <v>0</v>
      </c>
      <c r="BE168" s="1288">
        <f t="shared" si="8"/>
        <v>0.75862068965517238</v>
      </c>
    </row>
    <row r="169" spans="1:57" s="1127" customFormat="1" ht="15" customHeight="1" x14ac:dyDescent="0.2">
      <c r="A169" s="1178" t="str">
        <f t="shared" si="9"/>
        <v>A20441210</v>
      </c>
      <c r="B169" s="1659" t="s">
        <v>35</v>
      </c>
      <c r="C169" s="1649"/>
      <c r="D169" s="1659" t="s">
        <v>315</v>
      </c>
      <c r="E169" s="1649"/>
      <c r="F169" s="1659" t="s">
        <v>313</v>
      </c>
      <c r="G169" s="1649"/>
      <c r="H169" s="1659" t="s">
        <v>316</v>
      </c>
      <c r="I169" s="1649"/>
      <c r="J169" s="1659" t="s">
        <v>342</v>
      </c>
      <c r="K169" s="1649"/>
      <c r="L169" s="1649"/>
      <c r="M169" s="1659" t="s">
        <v>315</v>
      </c>
      <c r="N169" s="1649"/>
      <c r="O169" s="1649"/>
      <c r="P169" s="1659"/>
      <c r="Q169" s="1649"/>
      <c r="R169" s="1659"/>
      <c r="S169" s="1649"/>
      <c r="T169" s="1662" t="s">
        <v>111</v>
      </c>
      <c r="U169" s="1649"/>
      <c r="V169" s="1649"/>
      <c r="W169" s="1649"/>
      <c r="X169" s="1649"/>
      <c r="Y169" s="1649"/>
      <c r="Z169" s="1649"/>
      <c r="AA169" s="1649"/>
      <c r="AB169" s="1659" t="s">
        <v>306</v>
      </c>
      <c r="AC169" s="1649"/>
      <c r="AD169" s="1649"/>
      <c r="AE169" s="1649"/>
      <c r="AF169" s="1649"/>
      <c r="AG169" s="1659" t="s">
        <v>307</v>
      </c>
      <c r="AH169" s="1649"/>
      <c r="AI169" s="1649"/>
      <c r="AJ169" s="1161" t="s">
        <v>86</v>
      </c>
      <c r="AK169" s="1661" t="s">
        <v>308</v>
      </c>
      <c r="AL169" s="1652"/>
      <c r="AM169" s="1652"/>
      <c r="AN169" s="1652"/>
      <c r="AO169" s="1652"/>
      <c r="AP169" s="1652"/>
      <c r="AQ169" s="1162">
        <v>12000000</v>
      </c>
      <c r="AR169" s="1279">
        <v>12000000</v>
      </c>
      <c r="AS169" s="1163">
        <v>0</v>
      </c>
      <c r="AT169" s="1163">
        <v>0</v>
      </c>
      <c r="AU169" s="1311">
        <v>9021690</v>
      </c>
      <c r="AV169" s="1162">
        <v>2978310</v>
      </c>
      <c r="AW169" s="1280">
        <v>0</v>
      </c>
      <c r="AX169" s="1162">
        <v>9021690</v>
      </c>
      <c r="AY169" s="1280">
        <v>0</v>
      </c>
      <c r="AZ169" s="1163">
        <v>0</v>
      </c>
      <c r="BA169" s="1163">
        <v>0</v>
      </c>
      <c r="BB169" s="1163">
        <v>0</v>
      </c>
      <c r="BC169" s="1163">
        <v>0</v>
      </c>
      <c r="BE169" s="1164">
        <f t="shared" si="8"/>
        <v>0.75180749999999996</v>
      </c>
    </row>
    <row r="170" spans="1:57" s="1127" customFormat="1" ht="12.75" x14ac:dyDescent="0.2">
      <c r="A170" s="1178" t="str">
        <f t="shared" si="9"/>
        <v>A20441213</v>
      </c>
      <c r="B170" s="1659" t="s">
        <v>35</v>
      </c>
      <c r="C170" s="1649"/>
      <c r="D170" s="1659" t="s">
        <v>315</v>
      </c>
      <c r="E170" s="1649"/>
      <c r="F170" s="1659" t="s">
        <v>313</v>
      </c>
      <c r="G170" s="1649"/>
      <c r="H170" s="1659" t="s">
        <v>316</v>
      </c>
      <c r="I170" s="1649"/>
      <c r="J170" s="1659" t="s">
        <v>342</v>
      </c>
      <c r="K170" s="1649"/>
      <c r="L170" s="1649"/>
      <c r="M170" s="1659" t="s">
        <v>315</v>
      </c>
      <c r="N170" s="1649"/>
      <c r="O170" s="1649"/>
      <c r="P170" s="1659"/>
      <c r="Q170" s="1649"/>
      <c r="R170" s="1659"/>
      <c r="S170" s="1649"/>
      <c r="T170" s="1662" t="s">
        <v>111</v>
      </c>
      <c r="U170" s="1649"/>
      <c r="V170" s="1649"/>
      <c r="W170" s="1649"/>
      <c r="X170" s="1649"/>
      <c r="Y170" s="1649"/>
      <c r="Z170" s="1649"/>
      <c r="AA170" s="1649"/>
      <c r="AB170" s="1659" t="s">
        <v>306</v>
      </c>
      <c r="AC170" s="1649"/>
      <c r="AD170" s="1649"/>
      <c r="AE170" s="1649"/>
      <c r="AF170" s="1649"/>
      <c r="AG170" s="1659" t="s">
        <v>307</v>
      </c>
      <c r="AH170" s="1649"/>
      <c r="AI170" s="1649"/>
      <c r="AJ170" s="1161" t="s">
        <v>336</v>
      </c>
      <c r="AK170" s="1661" t="s">
        <v>354</v>
      </c>
      <c r="AL170" s="1652"/>
      <c r="AM170" s="1652"/>
      <c r="AN170" s="1652"/>
      <c r="AO170" s="1652"/>
      <c r="AP170" s="1652"/>
      <c r="AQ170" s="1162">
        <v>116000000</v>
      </c>
      <c r="AR170" s="1279">
        <v>116000000</v>
      </c>
      <c r="AS170" s="1163">
        <v>0</v>
      </c>
      <c r="AT170" s="1163">
        <v>0</v>
      </c>
      <c r="AU170" s="1311">
        <v>88000000</v>
      </c>
      <c r="AV170" s="1162">
        <v>28000000</v>
      </c>
      <c r="AW170" s="1280">
        <v>0</v>
      </c>
      <c r="AX170" s="1162">
        <v>88000000</v>
      </c>
      <c r="AY170" s="1280">
        <v>0</v>
      </c>
      <c r="AZ170" s="1163">
        <v>0</v>
      </c>
      <c r="BA170" s="1163">
        <v>0</v>
      </c>
      <c r="BB170" s="1163">
        <v>0</v>
      </c>
      <c r="BC170" s="1163">
        <v>0</v>
      </c>
      <c r="BE170" s="1164">
        <f t="shared" si="8"/>
        <v>0.75862068965517238</v>
      </c>
    </row>
    <row r="171" spans="1:57" s="1127" customFormat="1" ht="15" customHeight="1" x14ac:dyDescent="0.2">
      <c r="A171" s="1194" t="s">
        <v>673</v>
      </c>
      <c r="B171" s="1659" t="s">
        <v>35</v>
      </c>
      <c r="C171" s="1649"/>
      <c r="D171" s="1659" t="s">
        <v>315</v>
      </c>
      <c r="E171" s="1649"/>
      <c r="F171" s="1659" t="s">
        <v>313</v>
      </c>
      <c r="G171" s="1649"/>
      <c r="H171" s="1659" t="s">
        <v>316</v>
      </c>
      <c r="I171" s="1649"/>
      <c r="J171" s="1659" t="s">
        <v>342</v>
      </c>
      <c r="K171" s="1649"/>
      <c r="L171" s="1649"/>
      <c r="M171" s="1659" t="s">
        <v>317</v>
      </c>
      <c r="N171" s="1649"/>
      <c r="O171" s="1649"/>
      <c r="P171" s="1659"/>
      <c r="Q171" s="1649"/>
      <c r="R171" s="1659"/>
      <c r="S171" s="1649"/>
      <c r="T171" s="1662" t="s">
        <v>112</v>
      </c>
      <c r="U171" s="1649"/>
      <c r="V171" s="1649"/>
      <c r="W171" s="1649"/>
      <c r="X171" s="1649"/>
      <c r="Y171" s="1649"/>
      <c r="Z171" s="1649"/>
      <c r="AA171" s="1649"/>
      <c r="AB171" s="1659" t="s">
        <v>306</v>
      </c>
      <c r="AC171" s="1649"/>
      <c r="AD171" s="1649"/>
      <c r="AE171" s="1649"/>
      <c r="AF171" s="1649"/>
      <c r="AG171" s="1659" t="s">
        <v>307</v>
      </c>
      <c r="AH171" s="1649"/>
      <c r="AI171" s="1649"/>
      <c r="AJ171" s="1161" t="s">
        <v>86</v>
      </c>
      <c r="AK171" s="1661" t="s">
        <v>308</v>
      </c>
      <c r="AL171" s="1652"/>
      <c r="AM171" s="1652"/>
      <c r="AN171" s="1652"/>
      <c r="AO171" s="1652"/>
      <c r="AP171" s="1652"/>
      <c r="AQ171" s="1162">
        <v>5000000</v>
      </c>
      <c r="AR171" s="1279">
        <v>3840462</v>
      </c>
      <c r="AS171" s="1162">
        <v>1159538</v>
      </c>
      <c r="AT171" s="1163">
        <v>0</v>
      </c>
      <c r="AU171" s="1311">
        <v>3840462</v>
      </c>
      <c r="AV171" s="1163">
        <v>0</v>
      </c>
      <c r="AW171" s="1279">
        <v>3840462</v>
      </c>
      <c r="AX171" s="1163">
        <v>0</v>
      </c>
      <c r="AY171" s="1279">
        <v>3840462</v>
      </c>
      <c r="AZ171" s="1163">
        <v>0</v>
      </c>
      <c r="BA171" s="1162">
        <v>3840462</v>
      </c>
      <c r="BB171" s="1163">
        <v>0</v>
      </c>
      <c r="BC171" s="1163">
        <v>0</v>
      </c>
      <c r="BE171" s="1164">
        <f t="shared" si="8"/>
        <v>0.76809240000000001</v>
      </c>
    </row>
    <row r="172" spans="1:57" s="1127" customFormat="1" ht="12.75" x14ac:dyDescent="0.2">
      <c r="A172" s="1178" t="str">
        <f t="shared" si="9"/>
        <v>A204411310</v>
      </c>
      <c r="B172" s="1659" t="s">
        <v>35</v>
      </c>
      <c r="C172" s="1649"/>
      <c r="D172" s="1659" t="s">
        <v>315</v>
      </c>
      <c r="E172" s="1649"/>
      <c r="F172" s="1659" t="s">
        <v>313</v>
      </c>
      <c r="G172" s="1649"/>
      <c r="H172" s="1659" t="s">
        <v>316</v>
      </c>
      <c r="I172" s="1649"/>
      <c r="J172" s="1659" t="s">
        <v>342</v>
      </c>
      <c r="K172" s="1649"/>
      <c r="L172" s="1649"/>
      <c r="M172" s="1659" t="s">
        <v>336</v>
      </c>
      <c r="N172" s="1649"/>
      <c r="O172" s="1649"/>
      <c r="P172" s="1659"/>
      <c r="Q172" s="1649"/>
      <c r="R172" s="1659"/>
      <c r="S172" s="1649"/>
      <c r="T172" s="1662" t="s">
        <v>110</v>
      </c>
      <c r="U172" s="1649"/>
      <c r="V172" s="1649"/>
      <c r="W172" s="1649"/>
      <c r="X172" s="1649"/>
      <c r="Y172" s="1649"/>
      <c r="Z172" s="1649"/>
      <c r="AA172" s="1649"/>
      <c r="AB172" s="1659" t="s">
        <v>306</v>
      </c>
      <c r="AC172" s="1649"/>
      <c r="AD172" s="1649"/>
      <c r="AE172" s="1649"/>
      <c r="AF172" s="1649"/>
      <c r="AG172" s="1659" t="s">
        <v>307</v>
      </c>
      <c r="AH172" s="1649"/>
      <c r="AI172" s="1649"/>
      <c r="AJ172" s="1161" t="s">
        <v>86</v>
      </c>
      <c r="AK172" s="1661" t="s">
        <v>308</v>
      </c>
      <c r="AL172" s="1652"/>
      <c r="AM172" s="1652"/>
      <c r="AN172" s="1652"/>
      <c r="AO172" s="1652"/>
      <c r="AP172" s="1652"/>
      <c r="AQ172" s="1162">
        <v>696100000</v>
      </c>
      <c r="AR172" s="1279">
        <v>696016379</v>
      </c>
      <c r="AS172" s="1162">
        <v>83621</v>
      </c>
      <c r="AT172" s="1163">
        <v>0</v>
      </c>
      <c r="AU172" s="1311">
        <v>247816050</v>
      </c>
      <c r="AV172" s="1162">
        <v>448200329</v>
      </c>
      <c r="AW172" s="1279">
        <v>17549309</v>
      </c>
      <c r="AX172" s="1162">
        <v>230266741</v>
      </c>
      <c r="AY172" s="1280">
        <v>0</v>
      </c>
      <c r="AZ172" s="1162">
        <v>17549309</v>
      </c>
      <c r="BA172" s="1163">
        <v>0</v>
      </c>
      <c r="BB172" s="1163">
        <v>0</v>
      </c>
      <c r="BC172" s="1163">
        <v>0</v>
      </c>
      <c r="BE172" s="1164">
        <f t="shared" si="8"/>
        <v>0.35600639275966095</v>
      </c>
    </row>
    <row r="173" spans="1:57" s="1132" customFormat="1" ht="12.75" x14ac:dyDescent="0.2">
      <c r="A173" s="1178" t="str">
        <f t="shared" si="9"/>
        <v>A310</v>
      </c>
      <c r="B173" s="1640" t="s">
        <v>35</v>
      </c>
      <c r="C173" s="1641"/>
      <c r="D173" s="1640" t="s">
        <v>322</v>
      </c>
      <c r="E173" s="1641"/>
      <c r="F173" s="1640"/>
      <c r="G173" s="1641"/>
      <c r="H173" s="1640"/>
      <c r="I173" s="1641"/>
      <c r="J173" s="1640"/>
      <c r="K173" s="1641"/>
      <c r="L173" s="1641"/>
      <c r="M173" s="1640"/>
      <c r="N173" s="1641"/>
      <c r="O173" s="1641"/>
      <c r="P173" s="1640"/>
      <c r="Q173" s="1641"/>
      <c r="R173" s="1640"/>
      <c r="S173" s="1641"/>
      <c r="T173" s="1643" t="s">
        <v>26</v>
      </c>
      <c r="U173" s="1641"/>
      <c r="V173" s="1641"/>
      <c r="W173" s="1641"/>
      <c r="X173" s="1641"/>
      <c r="Y173" s="1641"/>
      <c r="Z173" s="1641"/>
      <c r="AA173" s="1641"/>
      <c r="AB173" s="1640" t="s">
        <v>306</v>
      </c>
      <c r="AC173" s="1641"/>
      <c r="AD173" s="1641"/>
      <c r="AE173" s="1641"/>
      <c r="AF173" s="1641"/>
      <c r="AG173" s="1640" t="s">
        <v>307</v>
      </c>
      <c r="AH173" s="1641"/>
      <c r="AI173" s="1641"/>
      <c r="AJ173" s="1133" t="s">
        <v>86</v>
      </c>
      <c r="AK173" s="1653" t="s">
        <v>308</v>
      </c>
      <c r="AL173" s="1654"/>
      <c r="AM173" s="1654"/>
      <c r="AN173" s="1654"/>
      <c r="AO173" s="1654"/>
      <c r="AP173" s="1654"/>
      <c r="AQ173" s="440">
        <v>201744370912</v>
      </c>
      <c r="AR173" s="1275">
        <v>201482424894</v>
      </c>
      <c r="AS173" s="440">
        <v>261946018</v>
      </c>
      <c r="AT173" s="454">
        <v>0</v>
      </c>
      <c r="AU173" s="1313">
        <v>198538425176</v>
      </c>
      <c r="AV173" s="440">
        <v>2943999718</v>
      </c>
      <c r="AW173" s="1275">
        <v>158089289530</v>
      </c>
      <c r="AX173" s="440">
        <v>40449135646</v>
      </c>
      <c r="AY173" s="1275">
        <v>158044866919</v>
      </c>
      <c r="AZ173" s="440">
        <v>44422611</v>
      </c>
      <c r="BA173" s="440">
        <v>158044866919</v>
      </c>
      <c r="BB173" s="454">
        <v>0</v>
      </c>
      <c r="BC173" s="440">
        <v>7824263</v>
      </c>
      <c r="BE173" s="1146">
        <f t="shared" si="8"/>
        <v>0.98410887143216297</v>
      </c>
    </row>
    <row r="174" spans="1:57" s="1132" customFormat="1" ht="12.75" x14ac:dyDescent="0.2">
      <c r="A174" s="1178" t="str">
        <f t="shared" si="9"/>
        <v>A310</v>
      </c>
      <c r="B174" s="1640" t="s">
        <v>35</v>
      </c>
      <c r="C174" s="1641"/>
      <c r="D174" s="1640" t="s">
        <v>322</v>
      </c>
      <c r="E174" s="1641"/>
      <c r="F174" s="1640"/>
      <c r="G174" s="1641"/>
      <c r="H174" s="1640"/>
      <c r="I174" s="1641"/>
      <c r="J174" s="1640"/>
      <c r="K174" s="1641"/>
      <c r="L174" s="1641"/>
      <c r="M174" s="1640"/>
      <c r="N174" s="1641"/>
      <c r="O174" s="1641"/>
      <c r="P174" s="1640"/>
      <c r="Q174" s="1641"/>
      <c r="R174" s="1640"/>
      <c r="S174" s="1641"/>
      <c r="T174" s="1643" t="s">
        <v>26</v>
      </c>
      <c r="U174" s="1641"/>
      <c r="V174" s="1641"/>
      <c r="W174" s="1641"/>
      <c r="X174" s="1641"/>
      <c r="Y174" s="1641"/>
      <c r="Z174" s="1641"/>
      <c r="AA174" s="1641"/>
      <c r="AB174" s="1640" t="s">
        <v>306</v>
      </c>
      <c r="AC174" s="1641"/>
      <c r="AD174" s="1641"/>
      <c r="AE174" s="1641"/>
      <c r="AF174" s="1641"/>
      <c r="AG174" s="1640" t="s">
        <v>309</v>
      </c>
      <c r="AH174" s="1641"/>
      <c r="AI174" s="1641"/>
      <c r="AJ174" s="1133" t="s">
        <v>86</v>
      </c>
      <c r="AK174" s="1653" t="s">
        <v>308</v>
      </c>
      <c r="AL174" s="1654"/>
      <c r="AM174" s="1654"/>
      <c r="AN174" s="1654"/>
      <c r="AO174" s="1654"/>
      <c r="AP174" s="1654"/>
      <c r="AQ174" s="440">
        <v>159829088</v>
      </c>
      <c r="AR174" s="1275">
        <v>159829088</v>
      </c>
      <c r="AS174" s="440">
        <v>0</v>
      </c>
      <c r="AT174" s="454">
        <v>0</v>
      </c>
      <c r="AU174" s="1313">
        <v>159829088</v>
      </c>
      <c r="AV174" s="440">
        <v>0</v>
      </c>
      <c r="AW174" s="1275">
        <v>0</v>
      </c>
      <c r="AX174" s="440">
        <v>159829088</v>
      </c>
      <c r="AY174" s="1275">
        <v>0</v>
      </c>
      <c r="AZ174" s="440">
        <v>0</v>
      </c>
      <c r="BA174" s="440">
        <v>0</v>
      </c>
      <c r="BB174" s="454">
        <v>0</v>
      </c>
      <c r="BC174" s="440">
        <v>0</v>
      </c>
      <c r="BE174" s="1146">
        <f t="shared" si="8"/>
        <v>1</v>
      </c>
    </row>
    <row r="175" spans="1:57" s="1132" customFormat="1" ht="12.75" x14ac:dyDescent="0.2">
      <c r="A175" s="1178" t="str">
        <f t="shared" si="9"/>
        <v>A311</v>
      </c>
      <c r="B175" s="1640" t="s">
        <v>35</v>
      </c>
      <c r="C175" s="1641"/>
      <c r="D175" s="1640" t="s">
        <v>322</v>
      </c>
      <c r="E175" s="1641"/>
      <c r="F175" s="1640"/>
      <c r="G175" s="1641"/>
      <c r="H175" s="1640"/>
      <c r="I175" s="1641"/>
      <c r="J175" s="1640"/>
      <c r="K175" s="1641"/>
      <c r="L175" s="1641"/>
      <c r="M175" s="1640"/>
      <c r="N175" s="1641"/>
      <c r="O175" s="1641"/>
      <c r="P175" s="1640"/>
      <c r="Q175" s="1641"/>
      <c r="R175" s="1640"/>
      <c r="S175" s="1641"/>
      <c r="T175" s="1643" t="s">
        <v>26</v>
      </c>
      <c r="U175" s="1641"/>
      <c r="V175" s="1641"/>
      <c r="W175" s="1641"/>
      <c r="X175" s="1641"/>
      <c r="Y175" s="1641"/>
      <c r="Z175" s="1641"/>
      <c r="AA175" s="1641"/>
      <c r="AB175" s="1640" t="s">
        <v>306</v>
      </c>
      <c r="AC175" s="1641"/>
      <c r="AD175" s="1641"/>
      <c r="AE175" s="1641"/>
      <c r="AF175" s="1641"/>
      <c r="AG175" s="1640" t="s">
        <v>309</v>
      </c>
      <c r="AH175" s="1641"/>
      <c r="AI175" s="1641"/>
      <c r="AJ175" s="1133" t="s">
        <v>101</v>
      </c>
      <c r="AK175" s="1653" t="s">
        <v>310</v>
      </c>
      <c r="AL175" s="1654"/>
      <c r="AM175" s="1654"/>
      <c r="AN175" s="1654"/>
      <c r="AO175" s="1654"/>
      <c r="AP175" s="1654"/>
      <c r="AQ175" s="440">
        <v>519000000</v>
      </c>
      <c r="AR175" s="1275">
        <v>519000000</v>
      </c>
      <c r="AS175" s="440">
        <v>0</v>
      </c>
      <c r="AT175" s="454">
        <v>0</v>
      </c>
      <c r="AU175" s="1313">
        <v>519000000</v>
      </c>
      <c r="AV175" s="440">
        <v>0</v>
      </c>
      <c r="AW175" s="1275">
        <v>0</v>
      </c>
      <c r="AX175" s="440">
        <v>519000000</v>
      </c>
      <c r="AY175" s="1275">
        <v>0</v>
      </c>
      <c r="AZ175" s="440">
        <v>0</v>
      </c>
      <c r="BA175" s="440">
        <v>0</v>
      </c>
      <c r="BB175" s="454">
        <v>0</v>
      </c>
      <c r="BC175" s="440">
        <v>0</v>
      </c>
      <c r="BE175" s="1146">
        <f t="shared" si="8"/>
        <v>1</v>
      </c>
    </row>
    <row r="176" spans="1:57" s="1132" customFormat="1" ht="12.75" x14ac:dyDescent="0.2">
      <c r="A176" s="1178" t="str">
        <f t="shared" si="9"/>
        <v>A316</v>
      </c>
      <c r="B176" s="1640" t="s">
        <v>35</v>
      </c>
      <c r="C176" s="1641"/>
      <c r="D176" s="1640" t="s">
        <v>322</v>
      </c>
      <c r="E176" s="1641"/>
      <c r="F176" s="1640"/>
      <c r="G176" s="1641"/>
      <c r="H176" s="1640"/>
      <c r="I176" s="1641"/>
      <c r="J176" s="1640"/>
      <c r="K176" s="1641"/>
      <c r="L176" s="1641"/>
      <c r="M176" s="1640"/>
      <c r="N176" s="1641"/>
      <c r="O176" s="1641"/>
      <c r="P176" s="1640"/>
      <c r="Q176" s="1641"/>
      <c r="R176" s="1640"/>
      <c r="S176" s="1641"/>
      <c r="T176" s="1643" t="s">
        <v>26</v>
      </c>
      <c r="U176" s="1641"/>
      <c r="V176" s="1641"/>
      <c r="W176" s="1641"/>
      <c r="X176" s="1641"/>
      <c r="Y176" s="1641"/>
      <c r="Z176" s="1641"/>
      <c r="AA176" s="1641"/>
      <c r="AB176" s="1640" t="s">
        <v>306</v>
      </c>
      <c r="AC176" s="1641"/>
      <c r="AD176" s="1641"/>
      <c r="AE176" s="1641"/>
      <c r="AF176" s="1641"/>
      <c r="AG176" s="1640" t="s">
        <v>309</v>
      </c>
      <c r="AH176" s="1641"/>
      <c r="AI176" s="1641"/>
      <c r="AJ176" s="1133" t="s">
        <v>44</v>
      </c>
      <c r="AK176" s="1653" t="s">
        <v>311</v>
      </c>
      <c r="AL176" s="1654"/>
      <c r="AM176" s="1654"/>
      <c r="AN176" s="1654"/>
      <c r="AO176" s="1654"/>
      <c r="AP176" s="1654"/>
      <c r="AQ176" s="440">
        <v>66513900000</v>
      </c>
      <c r="AR176" s="1275">
        <v>19634869801</v>
      </c>
      <c r="AS176" s="440">
        <v>46879030199</v>
      </c>
      <c r="AT176" s="454">
        <v>0</v>
      </c>
      <c r="AU176" s="1313">
        <v>17394440720</v>
      </c>
      <c r="AV176" s="440">
        <v>2240429081</v>
      </c>
      <c r="AW176" s="1275">
        <v>13364789843</v>
      </c>
      <c r="AX176" s="440">
        <v>4029650877</v>
      </c>
      <c r="AY176" s="1275">
        <v>13309594480</v>
      </c>
      <c r="AZ176" s="440">
        <v>55195363</v>
      </c>
      <c r="BA176" s="440">
        <v>13309594480</v>
      </c>
      <c r="BB176" s="454">
        <v>0</v>
      </c>
      <c r="BC176" s="440">
        <v>0</v>
      </c>
      <c r="BE176" s="1146">
        <f t="shared" si="8"/>
        <v>0.26151587442624774</v>
      </c>
    </row>
    <row r="177" spans="1:57" s="1127" customFormat="1" ht="15" customHeight="1" x14ac:dyDescent="0.2">
      <c r="A177" s="1178" t="str">
        <f t="shared" si="9"/>
        <v>A3210</v>
      </c>
      <c r="B177" s="1648" t="s">
        <v>35</v>
      </c>
      <c r="C177" s="1649"/>
      <c r="D177" s="1648" t="s">
        <v>322</v>
      </c>
      <c r="E177" s="1649"/>
      <c r="F177" s="1648" t="s">
        <v>315</v>
      </c>
      <c r="G177" s="1649"/>
      <c r="H177" s="1648"/>
      <c r="I177" s="1649"/>
      <c r="J177" s="1648"/>
      <c r="K177" s="1649"/>
      <c r="L177" s="1649"/>
      <c r="M177" s="1648"/>
      <c r="N177" s="1649"/>
      <c r="O177" s="1649"/>
      <c r="P177" s="1648"/>
      <c r="Q177" s="1649"/>
      <c r="R177" s="1648"/>
      <c r="S177" s="1649"/>
      <c r="T177" s="1650" t="s">
        <v>343</v>
      </c>
      <c r="U177" s="1649"/>
      <c r="V177" s="1649"/>
      <c r="W177" s="1649"/>
      <c r="X177" s="1649"/>
      <c r="Y177" s="1649"/>
      <c r="Z177" s="1649"/>
      <c r="AA177" s="1649"/>
      <c r="AB177" s="1648" t="s">
        <v>306</v>
      </c>
      <c r="AC177" s="1649"/>
      <c r="AD177" s="1649"/>
      <c r="AE177" s="1649"/>
      <c r="AF177" s="1649"/>
      <c r="AG177" s="1648" t="s">
        <v>309</v>
      </c>
      <c r="AH177" s="1649"/>
      <c r="AI177" s="1649"/>
      <c r="AJ177" s="1025" t="s">
        <v>86</v>
      </c>
      <c r="AK177" s="1651" t="s">
        <v>308</v>
      </c>
      <c r="AL177" s="1652"/>
      <c r="AM177" s="1652"/>
      <c r="AN177" s="1652"/>
      <c r="AO177" s="1652"/>
      <c r="AP177" s="1652"/>
      <c r="AQ177" s="1158">
        <v>159829088</v>
      </c>
      <c r="AR177" s="1278">
        <v>159829088</v>
      </c>
      <c r="AS177" s="1159">
        <v>0</v>
      </c>
      <c r="AT177" s="1159">
        <v>0</v>
      </c>
      <c r="AU177" s="1316">
        <v>159829088</v>
      </c>
      <c r="AV177" s="1159">
        <v>0</v>
      </c>
      <c r="AW177" s="1281">
        <v>0</v>
      </c>
      <c r="AX177" s="1158">
        <v>159829088</v>
      </c>
      <c r="AY177" s="1281">
        <v>0</v>
      </c>
      <c r="AZ177" s="1159">
        <v>0</v>
      </c>
      <c r="BA177" s="1159">
        <v>0</v>
      </c>
      <c r="BB177" s="1159">
        <v>0</v>
      </c>
      <c r="BC177" s="1159">
        <v>0</v>
      </c>
      <c r="BE177" s="1160">
        <f t="shared" si="8"/>
        <v>1</v>
      </c>
    </row>
    <row r="178" spans="1:57" s="1127" customFormat="1" ht="15" customHeight="1" x14ac:dyDescent="0.2">
      <c r="A178" s="1178" t="str">
        <f t="shared" si="9"/>
        <v>A3211</v>
      </c>
      <c r="B178" s="1648" t="s">
        <v>35</v>
      </c>
      <c r="C178" s="1649"/>
      <c r="D178" s="1648" t="s">
        <v>322</v>
      </c>
      <c r="E178" s="1649"/>
      <c r="F178" s="1648" t="s">
        <v>315</v>
      </c>
      <c r="G178" s="1649"/>
      <c r="H178" s="1648"/>
      <c r="I178" s="1649"/>
      <c r="J178" s="1648"/>
      <c r="K178" s="1649"/>
      <c r="L178" s="1649"/>
      <c r="M178" s="1648"/>
      <c r="N178" s="1649"/>
      <c r="O178" s="1649"/>
      <c r="P178" s="1648"/>
      <c r="Q178" s="1649"/>
      <c r="R178" s="1648"/>
      <c r="S178" s="1649"/>
      <c r="T178" s="1650" t="s">
        <v>343</v>
      </c>
      <c r="U178" s="1649"/>
      <c r="V178" s="1649"/>
      <c r="W178" s="1649"/>
      <c r="X178" s="1649"/>
      <c r="Y178" s="1649"/>
      <c r="Z178" s="1649"/>
      <c r="AA178" s="1649"/>
      <c r="AB178" s="1648" t="s">
        <v>306</v>
      </c>
      <c r="AC178" s="1649"/>
      <c r="AD178" s="1649"/>
      <c r="AE178" s="1649"/>
      <c r="AF178" s="1649"/>
      <c r="AG178" s="1648" t="s">
        <v>309</v>
      </c>
      <c r="AH178" s="1649"/>
      <c r="AI178" s="1649"/>
      <c r="AJ178" s="1025" t="s">
        <v>101</v>
      </c>
      <c r="AK178" s="1651" t="s">
        <v>310</v>
      </c>
      <c r="AL178" s="1652"/>
      <c r="AM178" s="1652"/>
      <c r="AN178" s="1652"/>
      <c r="AO178" s="1652"/>
      <c r="AP178" s="1652"/>
      <c r="AQ178" s="1158">
        <v>519000000</v>
      </c>
      <c r="AR178" s="1278">
        <v>519000000</v>
      </c>
      <c r="AS178" s="1159">
        <v>0</v>
      </c>
      <c r="AT178" s="1159">
        <v>0</v>
      </c>
      <c r="AU178" s="1316">
        <v>519000000</v>
      </c>
      <c r="AV178" s="1159">
        <v>0</v>
      </c>
      <c r="AW178" s="1281">
        <v>0</v>
      </c>
      <c r="AX178" s="1158">
        <v>519000000</v>
      </c>
      <c r="AY178" s="1281">
        <v>0</v>
      </c>
      <c r="AZ178" s="1159">
        <v>0</v>
      </c>
      <c r="BA178" s="1159">
        <v>0</v>
      </c>
      <c r="BB178" s="1159">
        <v>0</v>
      </c>
      <c r="BC178" s="1159">
        <v>0</v>
      </c>
      <c r="BE178" s="1160">
        <f t="shared" si="8"/>
        <v>1</v>
      </c>
    </row>
    <row r="179" spans="1:57" s="1127" customFormat="1" ht="15" customHeight="1" x14ac:dyDescent="0.2">
      <c r="A179" s="1178" t="str">
        <f t="shared" si="9"/>
        <v>A32110</v>
      </c>
      <c r="B179" s="1648" t="s">
        <v>35</v>
      </c>
      <c r="C179" s="1649"/>
      <c r="D179" s="1648" t="s">
        <v>322</v>
      </c>
      <c r="E179" s="1649"/>
      <c r="F179" s="1648" t="s">
        <v>315</v>
      </c>
      <c r="G179" s="1649"/>
      <c r="H179" s="1648" t="s">
        <v>312</v>
      </c>
      <c r="I179" s="1649"/>
      <c r="J179" s="1648"/>
      <c r="K179" s="1649"/>
      <c r="L179" s="1649"/>
      <c r="M179" s="1648"/>
      <c r="N179" s="1649"/>
      <c r="O179" s="1649"/>
      <c r="P179" s="1648"/>
      <c r="Q179" s="1649"/>
      <c r="R179" s="1648"/>
      <c r="S179" s="1649"/>
      <c r="T179" s="1650" t="s">
        <v>344</v>
      </c>
      <c r="U179" s="1649"/>
      <c r="V179" s="1649"/>
      <c r="W179" s="1649"/>
      <c r="X179" s="1649"/>
      <c r="Y179" s="1649"/>
      <c r="Z179" s="1649"/>
      <c r="AA179" s="1649"/>
      <c r="AB179" s="1648" t="s">
        <v>306</v>
      </c>
      <c r="AC179" s="1649"/>
      <c r="AD179" s="1649"/>
      <c r="AE179" s="1649"/>
      <c r="AF179" s="1649"/>
      <c r="AG179" s="1648" t="s">
        <v>309</v>
      </c>
      <c r="AH179" s="1649"/>
      <c r="AI179" s="1649"/>
      <c r="AJ179" s="1025" t="s">
        <v>86</v>
      </c>
      <c r="AK179" s="1651" t="s">
        <v>308</v>
      </c>
      <c r="AL179" s="1652"/>
      <c r="AM179" s="1652"/>
      <c r="AN179" s="1652"/>
      <c r="AO179" s="1652"/>
      <c r="AP179" s="1652"/>
      <c r="AQ179" s="1158">
        <v>159829088</v>
      </c>
      <c r="AR179" s="1278">
        <v>159829088</v>
      </c>
      <c r="AS179" s="1159">
        <v>0</v>
      </c>
      <c r="AT179" s="1159">
        <v>0</v>
      </c>
      <c r="AU179" s="1316">
        <v>159829088</v>
      </c>
      <c r="AV179" s="1159">
        <v>0</v>
      </c>
      <c r="AW179" s="1281">
        <v>0</v>
      </c>
      <c r="AX179" s="1158">
        <v>159829088</v>
      </c>
      <c r="AY179" s="1281">
        <v>0</v>
      </c>
      <c r="AZ179" s="1159">
        <v>0</v>
      </c>
      <c r="BA179" s="1159">
        <v>0</v>
      </c>
      <c r="BB179" s="1159">
        <v>0</v>
      </c>
      <c r="BC179" s="1159">
        <v>0</v>
      </c>
      <c r="BE179" s="1160">
        <f t="shared" si="8"/>
        <v>1</v>
      </c>
    </row>
    <row r="180" spans="1:57" s="1127" customFormat="1" ht="15" customHeight="1" x14ac:dyDescent="0.2">
      <c r="A180" s="1178" t="str">
        <f t="shared" si="9"/>
        <v>A32111</v>
      </c>
      <c r="B180" s="1648" t="s">
        <v>35</v>
      </c>
      <c r="C180" s="1649"/>
      <c r="D180" s="1648" t="s">
        <v>322</v>
      </c>
      <c r="E180" s="1649"/>
      <c r="F180" s="1648" t="s">
        <v>315</v>
      </c>
      <c r="G180" s="1649"/>
      <c r="H180" s="1648" t="s">
        <v>312</v>
      </c>
      <c r="I180" s="1649"/>
      <c r="J180" s="1648"/>
      <c r="K180" s="1649"/>
      <c r="L180" s="1649"/>
      <c r="M180" s="1648"/>
      <c r="N180" s="1649"/>
      <c r="O180" s="1649"/>
      <c r="P180" s="1648"/>
      <c r="Q180" s="1649"/>
      <c r="R180" s="1648"/>
      <c r="S180" s="1649"/>
      <c r="T180" s="1650" t="s">
        <v>344</v>
      </c>
      <c r="U180" s="1649"/>
      <c r="V180" s="1649"/>
      <c r="W180" s="1649"/>
      <c r="X180" s="1649"/>
      <c r="Y180" s="1649"/>
      <c r="Z180" s="1649"/>
      <c r="AA180" s="1649"/>
      <c r="AB180" s="1648" t="s">
        <v>306</v>
      </c>
      <c r="AC180" s="1649"/>
      <c r="AD180" s="1649"/>
      <c r="AE180" s="1649"/>
      <c r="AF180" s="1649"/>
      <c r="AG180" s="1648" t="s">
        <v>309</v>
      </c>
      <c r="AH180" s="1649"/>
      <c r="AI180" s="1649"/>
      <c r="AJ180" s="1025" t="s">
        <v>101</v>
      </c>
      <c r="AK180" s="1651" t="s">
        <v>310</v>
      </c>
      <c r="AL180" s="1652"/>
      <c r="AM180" s="1652"/>
      <c r="AN180" s="1652"/>
      <c r="AO180" s="1652"/>
      <c r="AP180" s="1652"/>
      <c r="AQ180" s="1158">
        <v>519000000</v>
      </c>
      <c r="AR180" s="1278">
        <v>519000000</v>
      </c>
      <c r="AS180" s="1159">
        <v>0</v>
      </c>
      <c r="AT180" s="1159">
        <v>0</v>
      </c>
      <c r="AU180" s="1316">
        <v>519000000</v>
      </c>
      <c r="AV180" s="1159">
        <v>0</v>
      </c>
      <c r="AW180" s="1281">
        <v>0</v>
      </c>
      <c r="AX180" s="1158">
        <v>519000000</v>
      </c>
      <c r="AY180" s="1281">
        <v>0</v>
      </c>
      <c r="AZ180" s="1159">
        <v>0</v>
      </c>
      <c r="BA180" s="1159">
        <v>0</v>
      </c>
      <c r="BB180" s="1159">
        <v>0</v>
      </c>
      <c r="BC180" s="1159">
        <v>0</v>
      </c>
      <c r="BE180" s="1160">
        <f t="shared" si="8"/>
        <v>1</v>
      </c>
    </row>
    <row r="181" spans="1:57" s="1127" customFormat="1" ht="12.75" x14ac:dyDescent="0.2">
      <c r="A181" s="1178" t="str">
        <f t="shared" si="9"/>
        <v>A321110</v>
      </c>
      <c r="B181" s="1659" t="s">
        <v>35</v>
      </c>
      <c r="C181" s="1649"/>
      <c r="D181" s="1659" t="s">
        <v>322</v>
      </c>
      <c r="E181" s="1649"/>
      <c r="F181" s="1659" t="s">
        <v>315</v>
      </c>
      <c r="G181" s="1649"/>
      <c r="H181" s="1659" t="s">
        <v>312</v>
      </c>
      <c r="I181" s="1649"/>
      <c r="J181" s="1659" t="s">
        <v>312</v>
      </c>
      <c r="K181" s="1649"/>
      <c r="L181" s="1649"/>
      <c r="M181" s="1659"/>
      <c r="N181" s="1649"/>
      <c r="O181" s="1649"/>
      <c r="P181" s="1659"/>
      <c r="Q181" s="1649"/>
      <c r="R181" s="1659"/>
      <c r="S181" s="1649"/>
      <c r="T181" s="1662" t="s">
        <v>113</v>
      </c>
      <c r="U181" s="1649"/>
      <c r="V181" s="1649"/>
      <c r="W181" s="1649"/>
      <c r="X181" s="1649"/>
      <c r="Y181" s="1649"/>
      <c r="Z181" s="1649"/>
      <c r="AA181" s="1649"/>
      <c r="AB181" s="1659" t="s">
        <v>306</v>
      </c>
      <c r="AC181" s="1649"/>
      <c r="AD181" s="1649"/>
      <c r="AE181" s="1649"/>
      <c r="AF181" s="1649"/>
      <c r="AG181" s="1659" t="s">
        <v>309</v>
      </c>
      <c r="AH181" s="1649"/>
      <c r="AI181" s="1649"/>
      <c r="AJ181" s="1161" t="s">
        <v>86</v>
      </c>
      <c r="AK181" s="1661" t="s">
        <v>308</v>
      </c>
      <c r="AL181" s="1652"/>
      <c r="AM181" s="1652"/>
      <c r="AN181" s="1652"/>
      <c r="AO181" s="1652"/>
      <c r="AP181" s="1652"/>
      <c r="AQ181" s="1162">
        <v>159829088</v>
      </c>
      <c r="AR181" s="1279">
        <v>159829088</v>
      </c>
      <c r="AS181" s="1163">
        <v>0</v>
      </c>
      <c r="AT181" s="1163">
        <v>0</v>
      </c>
      <c r="AU181" s="1311">
        <v>159829088</v>
      </c>
      <c r="AV181" s="1163">
        <v>0</v>
      </c>
      <c r="AW181" s="1280">
        <v>0</v>
      </c>
      <c r="AX181" s="1162">
        <v>159829088</v>
      </c>
      <c r="AY181" s="1280">
        <v>0</v>
      </c>
      <c r="AZ181" s="1163">
        <v>0</v>
      </c>
      <c r="BA181" s="1163">
        <v>0</v>
      </c>
      <c r="BB181" s="1163">
        <v>0</v>
      </c>
      <c r="BC181" s="1163">
        <v>0</v>
      </c>
      <c r="BE181" s="1164">
        <f t="shared" si="8"/>
        <v>1</v>
      </c>
    </row>
    <row r="182" spans="1:57" s="1127" customFormat="1" ht="12.75" x14ac:dyDescent="0.2">
      <c r="A182" s="1178" t="str">
        <f t="shared" si="9"/>
        <v>A321111</v>
      </c>
      <c r="B182" s="1659" t="s">
        <v>35</v>
      </c>
      <c r="C182" s="1649"/>
      <c r="D182" s="1659" t="s">
        <v>322</v>
      </c>
      <c r="E182" s="1649"/>
      <c r="F182" s="1659" t="s">
        <v>315</v>
      </c>
      <c r="G182" s="1649"/>
      <c r="H182" s="1659" t="s">
        <v>312</v>
      </c>
      <c r="I182" s="1649"/>
      <c r="J182" s="1659" t="s">
        <v>312</v>
      </c>
      <c r="K182" s="1649"/>
      <c r="L182" s="1649"/>
      <c r="M182" s="1659"/>
      <c r="N182" s="1649"/>
      <c r="O182" s="1649"/>
      <c r="P182" s="1659"/>
      <c r="Q182" s="1649"/>
      <c r="R182" s="1659"/>
      <c r="S182" s="1649"/>
      <c r="T182" s="1662" t="s">
        <v>113</v>
      </c>
      <c r="U182" s="1649"/>
      <c r="V182" s="1649"/>
      <c r="W182" s="1649"/>
      <c r="X182" s="1649"/>
      <c r="Y182" s="1649"/>
      <c r="Z182" s="1649"/>
      <c r="AA182" s="1649"/>
      <c r="AB182" s="1659" t="s">
        <v>306</v>
      </c>
      <c r="AC182" s="1649"/>
      <c r="AD182" s="1649"/>
      <c r="AE182" s="1649"/>
      <c r="AF182" s="1649"/>
      <c r="AG182" s="1659" t="s">
        <v>309</v>
      </c>
      <c r="AH182" s="1649"/>
      <c r="AI182" s="1649"/>
      <c r="AJ182" s="1161" t="s">
        <v>101</v>
      </c>
      <c r="AK182" s="1661" t="s">
        <v>310</v>
      </c>
      <c r="AL182" s="1652"/>
      <c r="AM182" s="1652"/>
      <c r="AN182" s="1652"/>
      <c r="AO182" s="1652"/>
      <c r="AP182" s="1652"/>
      <c r="AQ182" s="1162">
        <v>519000000</v>
      </c>
      <c r="AR182" s="1279">
        <v>519000000</v>
      </c>
      <c r="AS182" s="1163">
        <v>0</v>
      </c>
      <c r="AT182" s="1163">
        <v>0</v>
      </c>
      <c r="AU182" s="1311">
        <v>519000000</v>
      </c>
      <c r="AV182" s="1163">
        <v>0</v>
      </c>
      <c r="AW182" s="1280">
        <v>0</v>
      </c>
      <c r="AX182" s="1162">
        <v>519000000</v>
      </c>
      <c r="AY182" s="1280">
        <v>0</v>
      </c>
      <c r="AZ182" s="1163">
        <v>0</v>
      </c>
      <c r="BA182" s="1163">
        <v>0</v>
      </c>
      <c r="BB182" s="1163">
        <v>0</v>
      </c>
      <c r="BC182" s="1163">
        <v>0</v>
      </c>
      <c r="BE182" s="1164">
        <f t="shared" si="8"/>
        <v>1</v>
      </c>
    </row>
    <row r="183" spans="1:57" s="1127" customFormat="1" ht="12.75" x14ac:dyDescent="0.2">
      <c r="A183" s="1178" t="str">
        <f t="shared" si="9"/>
        <v>A3510</v>
      </c>
      <c r="B183" s="1648" t="s">
        <v>35</v>
      </c>
      <c r="C183" s="1649"/>
      <c r="D183" s="1648" t="s">
        <v>322</v>
      </c>
      <c r="E183" s="1649"/>
      <c r="F183" s="1648" t="s">
        <v>317</v>
      </c>
      <c r="G183" s="1649"/>
      <c r="H183" s="1648"/>
      <c r="I183" s="1649"/>
      <c r="J183" s="1648"/>
      <c r="K183" s="1649"/>
      <c r="L183" s="1649"/>
      <c r="M183" s="1648"/>
      <c r="N183" s="1649"/>
      <c r="O183" s="1649"/>
      <c r="P183" s="1648"/>
      <c r="Q183" s="1649"/>
      <c r="R183" s="1648"/>
      <c r="S183" s="1649"/>
      <c r="T183" s="1650" t="s">
        <v>345</v>
      </c>
      <c r="U183" s="1649"/>
      <c r="V183" s="1649"/>
      <c r="W183" s="1649"/>
      <c r="X183" s="1649"/>
      <c r="Y183" s="1649"/>
      <c r="Z183" s="1649"/>
      <c r="AA183" s="1649"/>
      <c r="AB183" s="1648" t="s">
        <v>306</v>
      </c>
      <c r="AC183" s="1649"/>
      <c r="AD183" s="1649"/>
      <c r="AE183" s="1649"/>
      <c r="AF183" s="1649"/>
      <c r="AG183" s="1648" t="s">
        <v>307</v>
      </c>
      <c r="AH183" s="1649"/>
      <c r="AI183" s="1649"/>
      <c r="AJ183" s="1025" t="s">
        <v>86</v>
      </c>
      <c r="AK183" s="1651" t="s">
        <v>308</v>
      </c>
      <c r="AL183" s="1652"/>
      <c r="AM183" s="1652"/>
      <c r="AN183" s="1652"/>
      <c r="AO183" s="1652"/>
      <c r="AP183" s="1652"/>
      <c r="AQ183" s="1158">
        <v>26370912</v>
      </c>
      <c r="AR183" s="1281">
        <v>0</v>
      </c>
      <c r="AS183" s="1158">
        <v>26370912</v>
      </c>
      <c r="AT183" s="1159">
        <v>0</v>
      </c>
      <c r="AU183" s="1318">
        <v>0</v>
      </c>
      <c r="AV183" s="1159">
        <v>0</v>
      </c>
      <c r="AW183" s="1281">
        <v>0</v>
      </c>
      <c r="AX183" s="1159">
        <v>0</v>
      </c>
      <c r="AY183" s="1281">
        <v>0</v>
      </c>
      <c r="AZ183" s="1159">
        <v>0</v>
      </c>
      <c r="BA183" s="1159">
        <v>0</v>
      </c>
      <c r="BB183" s="1159">
        <v>0</v>
      </c>
      <c r="BC183" s="1159">
        <v>0</v>
      </c>
      <c r="BE183" s="1160">
        <f t="shared" si="8"/>
        <v>0</v>
      </c>
    </row>
    <row r="184" spans="1:57" s="1127" customFormat="1" ht="12.75" x14ac:dyDescent="0.2">
      <c r="A184" s="1178" t="str">
        <f t="shared" si="9"/>
        <v>A35310</v>
      </c>
      <c r="B184" s="1648" t="s">
        <v>35</v>
      </c>
      <c r="C184" s="1649"/>
      <c r="D184" s="1648" t="s">
        <v>322</v>
      </c>
      <c r="E184" s="1649"/>
      <c r="F184" s="1648" t="s">
        <v>317</v>
      </c>
      <c r="G184" s="1649"/>
      <c r="H184" s="1648" t="s">
        <v>322</v>
      </c>
      <c r="I184" s="1649"/>
      <c r="J184" s="1648"/>
      <c r="K184" s="1649"/>
      <c r="L184" s="1649"/>
      <c r="M184" s="1648"/>
      <c r="N184" s="1649"/>
      <c r="O184" s="1649"/>
      <c r="P184" s="1648"/>
      <c r="Q184" s="1649"/>
      <c r="R184" s="1648"/>
      <c r="S184" s="1649"/>
      <c r="T184" s="1650" t="s">
        <v>346</v>
      </c>
      <c r="U184" s="1649"/>
      <c r="V184" s="1649"/>
      <c r="W184" s="1649"/>
      <c r="X184" s="1649"/>
      <c r="Y184" s="1649"/>
      <c r="Z184" s="1649"/>
      <c r="AA184" s="1649"/>
      <c r="AB184" s="1648" t="s">
        <v>306</v>
      </c>
      <c r="AC184" s="1649"/>
      <c r="AD184" s="1649"/>
      <c r="AE184" s="1649"/>
      <c r="AF184" s="1649"/>
      <c r="AG184" s="1648" t="s">
        <v>307</v>
      </c>
      <c r="AH184" s="1649"/>
      <c r="AI184" s="1649"/>
      <c r="AJ184" s="1025" t="s">
        <v>86</v>
      </c>
      <c r="AK184" s="1651" t="s">
        <v>308</v>
      </c>
      <c r="AL184" s="1652"/>
      <c r="AM184" s="1652"/>
      <c r="AN184" s="1652"/>
      <c r="AO184" s="1652"/>
      <c r="AP184" s="1652"/>
      <c r="AQ184" s="1158">
        <v>26370912</v>
      </c>
      <c r="AR184" s="1281">
        <v>0</v>
      </c>
      <c r="AS184" s="1158">
        <v>26370912</v>
      </c>
      <c r="AT184" s="1159">
        <v>0</v>
      </c>
      <c r="AU184" s="1318">
        <v>0</v>
      </c>
      <c r="AV184" s="1159">
        <v>0</v>
      </c>
      <c r="AW184" s="1281">
        <v>0</v>
      </c>
      <c r="AX184" s="1159">
        <v>0</v>
      </c>
      <c r="AY184" s="1281">
        <v>0</v>
      </c>
      <c r="AZ184" s="1159">
        <v>0</v>
      </c>
      <c r="BA184" s="1159">
        <v>0</v>
      </c>
      <c r="BB184" s="1159">
        <v>0</v>
      </c>
      <c r="BC184" s="1159">
        <v>0</v>
      </c>
      <c r="BE184" s="1160">
        <f t="shared" si="8"/>
        <v>0</v>
      </c>
    </row>
    <row r="185" spans="1:57" s="1127" customFormat="1" ht="15" customHeight="1" x14ac:dyDescent="0.2">
      <c r="A185" s="1178" t="str">
        <f t="shared" si="9"/>
        <v>A3534410</v>
      </c>
      <c r="B185" s="1659" t="s">
        <v>35</v>
      </c>
      <c r="C185" s="1649"/>
      <c r="D185" s="1659" t="s">
        <v>322</v>
      </c>
      <c r="E185" s="1649"/>
      <c r="F185" s="1659" t="s">
        <v>317</v>
      </c>
      <c r="G185" s="1649"/>
      <c r="H185" s="1659" t="s">
        <v>322</v>
      </c>
      <c r="I185" s="1649"/>
      <c r="J185" s="1659" t="s">
        <v>347</v>
      </c>
      <c r="K185" s="1649"/>
      <c r="L185" s="1649"/>
      <c r="M185" s="1659"/>
      <c r="N185" s="1649"/>
      <c r="O185" s="1649"/>
      <c r="P185" s="1659"/>
      <c r="Q185" s="1649"/>
      <c r="R185" s="1659"/>
      <c r="S185" s="1649"/>
      <c r="T185" s="1662" t="s">
        <v>114</v>
      </c>
      <c r="U185" s="1649"/>
      <c r="V185" s="1649"/>
      <c r="W185" s="1649"/>
      <c r="X185" s="1649"/>
      <c r="Y185" s="1649"/>
      <c r="Z185" s="1649"/>
      <c r="AA185" s="1649"/>
      <c r="AB185" s="1659" t="s">
        <v>306</v>
      </c>
      <c r="AC185" s="1649"/>
      <c r="AD185" s="1649"/>
      <c r="AE185" s="1649"/>
      <c r="AF185" s="1649"/>
      <c r="AG185" s="1659" t="s">
        <v>307</v>
      </c>
      <c r="AH185" s="1649"/>
      <c r="AI185" s="1649"/>
      <c r="AJ185" s="1161" t="s">
        <v>86</v>
      </c>
      <c r="AK185" s="1661" t="s">
        <v>308</v>
      </c>
      <c r="AL185" s="1652"/>
      <c r="AM185" s="1652"/>
      <c r="AN185" s="1652"/>
      <c r="AO185" s="1652"/>
      <c r="AP185" s="1652"/>
      <c r="AQ185" s="1162">
        <v>26370912</v>
      </c>
      <c r="AR185" s="1280">
        <v>0</v>
      </c>
      <c r="AS185" s="1162">
        <v>26370912</v>
      </c>
      <c r="AT185" s="1163">
        <v>0</v>
      </c>
      <c r="AU185" s="1317">
        <v>0</v>
      </c>
      <c r="AV185" s="1163">
        <v>0</v>
      </c>
      <c r="AW185" s="1280">
        <v>0</v>
      </c>
      <c r="AX185" s="1163">
        <v>0</v>
      </c>
      <c r="AY185" s="1280">
        <v>0</v>
      </c>
      <c r="AZ185" s="1163">
        <v>0</v>
      </c>
      <c r="BA185" s="1163">
        <v>0</v>
      </c>
      <c r="BB185" s="1163">
        <v>0</v>
      </c>
      <c r="BC185" s="1163">
        <v>0</v>
      </c>
      <c r="BE185" s="1164">
        <f t="shared" si="8"/>
        <v>0</v>
      </c>
    </row>
    <row r="186" spans="1:57" s="1127" customFormat="1" ht="12.75" x14ac:dyDescent="0.2">
      <c r="A186" s="1178" t="str">
        <f t="shared" si="9"/>
        <v>A3610</v>
      </c>
      <c r="B186" s="1648" t="s">
        <v>35</v>
      </c>
      <c r="C186" s="1649"/>
      <c r="D186" s="1648" t="s">
        <v>322</v>
      </c>
      <c r="E186" s="1649"/>
      <c r="F186" s="1648" t="s">
        <v>325</v>
      </c>
      <c r="G186" s="1649"/>
      <c r="H186" s="1648"/>
      <c r="I186" s="1649"/>
      <c r="J186" s="1648"/>
      <c r="K186" s="1649"/>
      <c r="L186" s="1649"/>
      <c r="M186" s="1648"/>
      <c r="N186" s="1649"/>
      <c r="O186" s="1649"/>
      <c r="P186" s="1648"/>
      <c r="Q186" s="1649"/>
      <c r="R186" s="1648"/>
      <c r="S186" s="1649"/>
      <c r="T186" s="1650" t="s">
        <v>348</v>
      </c>
      <c r="U186" s="1649"/>
      <c r="V186" s="1649"/>
      <c r="W186" s="1649"/>
      <c r="X186" s="1649"/>
      <c r="Y186" s="1649"/>
      <c r="Z186" s="1649"/>
      <c r="AA186" s="1649"/>
      <c r="AB186" s="1648" t="s">
        <v>306</v>
      </c>
      <c r="AC186" s="1649"/>
      <c r="AD186" s="1649"/>
      <c r="AE186" s="1649"/>
      <c r="AF186" s="1649"/>
      <c r="AG186" s="1648" t="s">
        <v>307</v>
      </c>
      <c r="AH186" s="1649"/>
      <c r="AI186" s="1649"/>
      <c r="AJ186" s="1025" t="s">
        <v>86</v>
      </c>
      <c r="AK186" s="1651" t="s">
        <v>308</v>
      </c>
      <c r="AL186" s="1652"/>
      <c r="AM186" s="1652"/>
      <c r="AN186" s="1652"/>
      <c r="AO186" s="1652"/>
      <c r="AP186" s="1652"/>
      <c r="AQ186" s="1158">
        <v>201718000000</v>
      </c>
      <c r="AR186" s="1278">
        <v>201482424894</v>
      </c>
      <c r="AS186" s="1158">
        <v>235575106</v>
      </c>
      <c r="AT186" s="1159">
        <v>0</v>
      </c>
      <c r="AU186" s="1316">
        <v>198538425176</v>
      </c>
      <c r="AV186" s="1158">
        <v>2943999718</v>
      </c>
      <c r="AW186" s="1278">
        <v>158089289530</v>
      </c>
      <c r="AX186" s="1158">
        <v>40449135646</v>
      </c>
      <c r="AY186" s="1278">
        <v>158044866919</v>
      </c>
      <c r="AZ186" s="1158">
        <v>44422611</v>
      </c>
      <c r="BA186" s="1158">
        <v>158044866919</v>
      </c>
      <c r="BB186" s="1159">
        <v>0</v>
      </c>
      <c r="BC186" s="1158">
        <v>7824263</v>
      </c>
      <c r="BE186" s="1160">
        <f t="shared" si="8"/>
        <v>0.98423752553564881</v>
      </c>
    </row>
    <row r="187" spans="1:57" s="1127" customFormat="1" ht="12.75" x14ac:dyDescent="0.2">
      <c r="A187" s="1178" t="str">
        <f t="shared" si="9"/>
        <v>A3616</v>
      </c>
      <c r="B187" s="1648" t="s">
        <v>35</v>
      </c>
      <c r="C187" s="1649"/>
      <c r="D187" s="1648" t="s">
        <v>322</v>
      </c>
      <c r="E187" s="1649"/>
      <c r="F187" s="1648" t="s">
        <v>325</v>
      </c>
      <c r="G187" s="1649"/>
      <c r="H187" s="1648"/>
      <c r="I187" s="1649"/>
      <c r="J187" s="1648"/>
      <c r="K187" s="1649"/>
      <c r="L187" s="1649"/>
      <c r="M187" s="1648"/>
      <c r="N187" s="1649"/>
      <c r="O187" s="1649"/>
      <c r="P187" s="1648"/>
      <c r="Q187" s="1649"/>
      <c r="R187" s="1648"/>
      <c r="S187" s="1649"/>
      <c r="T187" s="1650" t="s">
        <v>348</v>
      </c>
      <c r="U187" s="1649"/>
      <c r="V187" s="1649"/>
      <c r="W187" s="1649"/>
      <c r="X187" s="1649"/>
      <c r="Y187" s="1649"/>
      <c r="Z187" s="1649"/>
      <c r="AA187" s="1649"/>
      <c r="AB187" s="1648" t="s">
        <v>306</v>
      </c>
      <c r="AC187" s="1649"/>
      <c r="AD187" s="1649"/>
      <c r="AE187" s="1649"/>
      <c r="AF187" s="1649"/>
      <c r="AG187" s="1648" t="s">
        <v>309</v>
      </c>
      <c r="AH187" s="1649"/>
      <c r="AI187" s="1649"/>
      <c r="AJ187" s="1025" t="s">
        <v>44</v>
      </c>
      <c r="AK187" s="1651" t="s">
        <v>311</v>
      </c>
      <c r="AL187" s="1652"/>
      <c r="AM187" s="1652"/>
      <c r="AN187" s="1652"/>
      <c r="AO187" s="1652"/>
      <c r="AP187" s="1652"/>
      <c r="AQ187" s="1158">
        <v>66513900000</v>
      </c>
      <c r="AR187" s="1278">
        <v>19634869801</v>
      </c>
      <c r="AS187" s="1158">
        <v>46879030199</v>
      </c>
      <c r="AT187" s="1159">
        <v>0</v>
      </c>
      <c r="AU187" s="1316">
        <v>17394440720</v>
      </c>
      <c r="AV187" s="1158">
        <v>2240429081</v>
      </c>
      <c r="AW187" s="1278">
        <v>13364789843</v>
      </c>
      <c r="AX187" s="1158">
        <v>4029650877</v>
      </c>
      <c r="AY187" s="1278">
        <v>13309594480</v>
      </c>
      <c r="AZ187" s="1158">
        <v>55195363</v>
      </c>
      <c r="BA187" s="1158">
        <v>13309594480</v>
      </c>
      <c r="BB187" s="1159">
        <v>0</v>
      </c>
      <c r="BC187" s="1159">
        <v>0</v>
      </c>
      <c r="BE187" s="1160">
        <f t="shared" si="8"/>
        <v>0.26151587442624774</v>
      </c>
    </row>
    <row r="188" spans="1:57" s="1127" customFormat="1" ht="15" customHeight="1" x14ac:dyDescent="0.2">
      <c r="A188" s="1178" t="str">
        <f t="shared" si="9"/>
        <v>A36110</v>
      </c>
      <c r="B188" s="1648" t="s">
        <v>35</v>
      </c>
      <c r="C188" s="1649"/>
      <c r="D188" s="1648" t="s">
        <v>322</v>
      </c>
      <c r="E188" s="1649"/>
      <c r="F188" s="1648" t="s">
        <v>325</v>
      </c>
      <c r="G188" s="1649"/>
      <c r="H188" s="1648" t="s">
        <v>312</v>
      </c>
      <c r="I188" s="1649"/>
      <c r="J188" s="1648"/>
      <c r="K188" s="1649"/>
      <c r="L188" s="1649"/>
      <c r="M188" s="1648"/>
      <c r="N188" s="1649"/>
      <c r="O188" s="1649"/>
      <c r="P188" s="1648"/>
      <c r="Q188" s="1649"/>
      <c r="R188" s="1648"/>
      <c r="S188" s="1649"/>
      <c r="T188" s="1650" t="s">
        <v>453</v>
      </c>
      <c r="U188" s="1649"/>
      <c r="V188" s="1649"/>
      <c r="W188" s="1649"/>
      <c r="X188" s="1649"/>
      <c r="Y188" s="1649"/>
      <c r="Z188" s="1649"/>
      <c r="AA188" s="1649"/>
      <c r="AB188" s="1648" t="s">
        <v>306</v>
      </c>
      <c r="AC188" s="1649"/>
      <c r="AD188" s="1649"/>
      <c r="AE188" s="1649"/>
      <c r="AF188" s="1649"/>
      <c r="AG188" s="1648" t="s">
        <v>307</v>
      </c>
      <c r="AH188" s="1649"/>
      <c r="AI188" s="1649"/>
      <c r="AJ188" s="1025" t="s">
        <v>86</v>
      </c>
      <c r="AK188" s="1651" t="s">
        <v>308</v>
      </c>
      <c r="AL188" s="1652"/>
      <c r="AM188" s="1652"/>
      <c r="AN188" s="1652"/>
      <c r="AO188" s="1652"/>
      <c r="AP188" s="1652"/>
      <c r="AQ188" s="1158">
        <v>420000000</v>
      </c>
      <c r="AR188" s="1278">
        <v>401464151</v>
      </c>
      <c r="AS188" s="1158">
        <v>18535849</v>
      </c>
      <c r="AT188" s="1159">
        <v>0</v>
      </c>
      <c r="AU188" s="1316">
        <v>401464151</v>
      </c>
      <c r="AV188" s="1159">
        <v>0</v>
      </c>
      <c r="AW188" s="1278">
        <v>401464151</v>
      </c>
      <c r="AX188" s="1159">
        <v>0</v>
      </c>
      <c r="AY188" s="1278">
        <v>401464151</v>
      </c>
      <c r="AZ188" s="1159">
        <v>0</v>
      </c>
      <c r="BA188" s="1158">
        <v>401464151</v>
      </c>
      <c r="BB188" s="1159">
        <v>0</v>
      </c>
      <c r="BC188" s="1159">
        <v>0</v>
      </c>
      <c r="BE188" s="1160">
        <f t="shared" si="8"/>
        <v>0.95586702619047614</v>
      </c>
    </row>
    <row r="189" spans="1:57" s="1127" customFormat="1" ht="12.75" x14ac:dyDescent="0.2">
      <c r="A189" s="1178" t="str">
        <f t="shared" si="9"/>
        <v>A361110</v>
      </c>
      <c r="B189" s="1659" t="s">
        <v>35</v>
      </c>
      <c r="C189" s="1649"/>
      <c r="D189" s="1659" t="s">
        <v>322</v>
      </c>
      <c r="E189" s="1649"/>
      <c r="F189" s="1659" t="s">
        <v>325</v>
      </c>
      <c r="G189" s="1649"/>
      <c r="H189" s="1659" t="s">
        <v>312</v>
      </c>
      <c r="I189" s="1649"/>
      <c r="J189" s="1659" t="s">
        <v>312</v>
      </c>
      <c r="K189" s="1649"/>
      <c r="L189" s="1649"/>
      <c r="M189" s="1659"/>
      <c r="N189" s="1649"/>
      <c r="O189" s="1649"/>
      <c r="P189" s="1659"/>
      <c r="Q189" s="1649"/>
      <c r="R189" s="1659"/>
      <c r="S189" s="1649"/>
      <c r="T189" s="1662" t="s">
        <v>453</v>
      </c>
      <c r="U189" s="1649"/>
      <c r="V189" s="1649"/>
      <c r="W189" s="1649"/>
      <c r="X189" s="1649"/>
      <c r="Y189" s="1649"/>
      <c r="Z189" s="1649"/>
      <c r="AA189" s="1649"/>
      <c r="AB189" s="1659" t="s">
        <v>306</v>
      </c>
      <c r="AC189" s="1649"/>
      <c r="AD189" s="1649"/>
      <c r="AE189" s="1649"/>
      <c r="AF189" s="1649"/>
      <c r="AG189" s="1659" t="s">
        <v>307</v>
      </c>
      <c r="AH189" s="1649"/>
      <c r="AI189" s="1649"/>
      <c r="AJ189" s="1161" t="s">
        <v>86</v>
      </c>
      <c r="AK189" s="1661" t="s">
        <v>308</v>
      </c>
      <c r="AL189" s="1652"/>
      <c r="AM189" s="1652"/>
      <c r="AN189" s="1652"/>
      <c r="AO189" s="1652"/>
      <c r="AP189" s="1652"/>
      <c r="AQ189" s="1162">
        <v>420000000</v>
      </c>
      <c r="AR189" s="1279">
        <v>401464151</v>
      </c>
      <c r="AS189" s="1162">
        <v>18535849</v>
      </c>
      <c r="AT189" s="1163">
        <v>0</v>
      </c>
      <c r="AU189" s="1311">
        <v>401464151</v>
      </c>
      <c r="AV189" s="1163">
        <v>0</v>
      </c>
      <c r="AW189" s="1279">
        <v>401464151</v>
      </c>
      <c r="AX189" s="1163">
        <v>0</v>
      </c>
      <c r="AY189" s="1279">
        <v>401464151</v>
      </c>
      <c r="AZ189" s="1163">
        <v>0</v>
      </c>
      <c r="BA189" s="1162">
        <v>401464151</v>
      </c>
      <c r="BB189" s="1163">
        <v>0</v>
      </c>
      <c r="BC189" s="1163">
        <v>0</v>
      </c>
      <c r="BE189" s="1164">
        <f t="shared" si="8"/>
        <v>0.95586702619047614</v>
      </c>
    </row>
    <row r="190" spans="1:57" s="1127" customFormat="1" ht="12.75" x14ac:dyDescent="0.2">
      <c r="A190" s="1178" t="str">
        <f t="shared" si="9"/>
        <v>A3611210</v>
      </c>
      <c r="B190" s="1659" t="s">
        <v>35</v>
      </c>
      <c r="C190" s="1649"/>
      <c r="D190" s="1659" t="s">
        <v>322</v>
      </c>
      <c r="E190" s="1649"/>
      <c r="F190" s="1659" t="s">
        <v>325</v>
      </c>
      <c r="G190" s="1649"/>
      <c r="H190" s="1659" t="s">
        <v>312</v>
      </c>
      <c r="I190" s="1649"/>
      <c r="J190" s="1659" t="s">
        <v>312</v>
      </c>
      <c r="K190" s="1649"/>
      <c r="L190" s="1649"/>
      <c r="M190" s="1659" t="s">
        <v>315</v>
      </c>
      <c r="N190" s="1649"/>
      <c r="O190" s="1649"/>
      <c r="P190" s="1659"/>
      <c r="Q190" s="1649"/>
      <c r="R190" s="1659"/>
      <c r="S190" s="1649"/>
      <c r="T190" s="1662" t="s">
        <v>454</v>
      </c>
      <c r="U190" s="1649"/>
      <c r="V190" s="1649"/>
      <c r="W190" s="1649"/>
      <c r="X190" s="1649"/>
      <c r="Y190" s="1649"/>
      <c r="Z190" s="1649"/>
      <c r="AA190" s="1649"/>
      <c r="AB190" s="1659" t="s">
        <v>306</v>
      </c>
      <c r="AC190" s="1649"/>
      <c r="AD190" s="1649"/>
      <c r="AE190" s="1649"/>
      <c r="AF190" s="1649"/>
      <c r="AG190" s="1659" t="s">
        <v>307</v>
      </c>
      <c r="AH190" s="1649"/>
      <c r="AI190" s="1649"/>
      <c r="AJ190" s="1161" t="s">
        <v>86</v>
      </c>
      <c r="AK190" s="1661" t="s">
        <v>308</v>
      </c>
      <c r="AL190" s="1652"/>
      <c r="AM190" s="1652"/>
      <c r="AN190" s="1652"/>
      <c r="AO190" s="1652"/>
      <c r="AP190" s="1652"/>
      <c r="AQ190" s="1162">
        <v>420000000</v>
      </c>
      <c r="AR190" s="1279">
        <v>401464151</v>
      </c>
      <c r="AS190" s="1162">
        <v>18535849</v>
      </c>
      <c r="AT190" s="1163">
        <v>0</v>
      </c>
      <c r="AU190" s="1311">
        <v>401464151</v>
      </c>
      <c r="AV190" s="1163">
        <v>0</v>
      </c>
      <c r="AW190" s="1279">
        <v>401464151</v>
      </c>
      <c r="AX190" s="1163">
        <v>0</v>
      </c>
      <c r="AY190" s="1279">
        <v>401464151</v>
      </c>
      <c r="AZ190" s="1163">
        <v>0</v>
      </c>
      <c r="BA190" s="1162">
        <v>401464151</v>
      </c>
      <c r="BB190" s="1163">
        <v>0</v>
      </c>
      <c r="BC190" s="1163">
        <v>0</v>
      </c>
      <c r="BE190" s="1164">
        <f t="shared" si="8"/>
        <v>0.95586702619047614</v>
      </c>
    </row>
    <row r="191" spans="1:57" s="1127" customFormat="1" ht="12.75" x14ac:dyDescent="0.2">
      <c r="A191" s="1178" t="str">
        <f t="shared" si="9"/>
        <v>A36310</v>
      </c>
      <c r="B191" s="1648" t="s">
        <v>35</v>
      </c>
      <c r="C191" s="1649"/>
      <c r="D191" s="1648" t="s">
        <v>322</v>
      </c>
      <c r="E191" s="1649"/>
      <c r="F191" s="1648" t="s">
        <v>325</v>
      </c>
      <c r="G191" s="1649"/>
      <c r="H191" s="1648" t="s">
        <v>322</v>
      </c>
      <c r="I191" s="1649"/>
      <c r="J191" s="1648"/>
      <c r="K191" s="1649"/>
      <c r="L191" s="1649"/>
      <c r="M191" s="1648"/>
      <c r="N191" s="1649"/>
      <c r="O191" s="1649"/>
      <c r="P191" s="1648"/>
      <c r="Q191" s="1649"/>
      <c r="R191" s="1648"/>
      <c r="S191" s="1649"/>
      <c r="T191" s="1650" t="s">
        <v>349</v>
      </c>
      <c r="U191" s="1649"/>
      <c r="V191" s="1649"/>
      <c r="W191" s="1649"/>
      <c r="X191" s="1649"/>
      <c r="Y191" s="1649"/>
      <c r="Z191" s="1649"/>
      <c r="AA191" s="1649"/>
      <c r="AB191" s="1648" t="s">
        <v>306</v>
      </c>
      <c r="AC191" s="1649"/>
      <c r="AD191" s="1649"/>
      <c r="AE191" s="1649"/>
      <c r="AF191" s="1649"/>
      <c r="AG191" s="1648" t="s">
        <v>307</v>
      </c>
      <c r="AH191" s="1649"/>
      <c r="AI191" s="1649"/>
      <c r="AJ191" s="1025" t="s">
        <v>86</v>
      </c>
      <c r="AK191" s="1651" t="s">
        <v>308</v>
      </c>
      <c r="AL191" s="1652"/>
      <c r="AM191" s="1652"/>
      <c r="AN191" s="1652"/>
      <c r="AO191" s="1652"/>
      <c r="AP191" s="1652"/>
      <c r="AQ191" s="1158">
        <v>201298000000</v>
      </c>
      <c r="AR191" s="1278">
        <v>201080960743</v>
      </c>
      <c r="AS191" s="1158">
        <v>217039257</v>
      </c>
      <c r="AT191" s="1159">
        <v>0</v>
      </c>
      <c r="AU191" s="1316">
        <v>198136961025</v>
      </c>
      <c r="AV191" s="1158">
        <v>2943999718</v>
      </c>
      <c r="AW191" s="1278">
        <v>157687825379</v>
      </c>
      <c r="AX191" s="1158">
        <v>40449135646</v>
      </c>
      <c r="AY191" s="1278">
        <v>157643402768</v>
      </c>
      <c r="AZ191" s="1158">
        <v>44422611</v>
      </c>
      <c r="BA191" s="1158">
        <v>157643402768</v>
      </c>
      <c r="BB191" s="1159">
        <v>0</v>
      </c>
      <c r="BC191" s="1158">
        <v>7824263</v>
      </c>
      <c r="BE191" s="1160">
        <f t="shared" si="8"/>
        <v>0.98429671941599017</v>
      </c>
    </row>
    <row r="192" spans="1:57" s="1127" customFormat="1" ht="12.75" x14ac:dyDescent="0.2">
      <c r="A192" s="1178" t="str">
        <f t="shared" si="9"/>
        <v>A36316</v>
      </c>
      <c r="B192" s="1648" t="s">
        <v>35</v>
      </c>
      <c r="C192" s="1649"/>
      <c r="D192" s="1648" t="s">
        <v>322</v>
      </c>
      <c r="E192" s="1649"/>
      <c r="F192" s="1648" t="s">
        <v>325</v>
      </c>
      <c r="G192" s="1649"/>
      <c r="H192" s="1648" t="s">
        <v>322</v>
      </c>
      <c r="I192" s="1649"/>
      <c r="J192" s="1648"/>
      <c r="K192" s="1649"/>
      <c r="L192" s="1649"/>
      <c r="M192" s="1648"/>
      <c r="N192" s="1649"/>
      <c r="O192" s="1649"/>
      <c r="P192" s="1648"/>
      <c r="Q192" s="1649"/>
      <c r="R192" s="1648"/>
      <c r="S192" s="1649"/>
      <c r="T192" s="1650" t="s">
        <v>349</v>
      </c>
      <c r="U192" s="1649"/>
      <c r="V192" s="1649"/>
      <c r="W192" s="1649"/>
      <c r="X192" s="1649"/>
      <c r="Y192" s="1649"/>
      <c r="Z192" s="1649"/>
      <c r="AA192" s="1649"/>
      <c r="AB192" s="1648" t="s">
        <v>306</v>
      </c>
      <c r="AC192" s="1649"/>
      <c r="AD192" s="1649"/>
      <c r="AE192" s="1649"/>
      <c r="AF192" s="1649"/>
      <c r="AG192" s="1648" t="s">
        <v>309</v>
      </c>
      <c r="AH192" s="1649"/>
      <c r="AI192" s="1649"/>
      <c r="AJ192" s="1025" t="s">
        <v>44</v>
      </c>
      <c r="AK192" s="1651" t="s">
        <v>311</v>
      </c>
      <c r="AL192" s="1652"/>
      <c r="AM192" s="1652"/>
      <c r="AN192" s="1652"/>
      <c r="AO192" s="1652"/>
      <c r="AP192" s="1652"/>
      <c r="AQ192" s="1158">
        <v>66513900000</v>
      </c>
      <c r="AR192" s="1278">
        <v>19634869801</v>
      </c>
      <c r="AS192" s="1158">
        <v>46879030199</v>
      </c>
      <c r="AT192" s="1159">
        <v>0</v>
      </c>
      <c r="AU192" s="1316">
        <v>17394440720</v>
      </c>
      <c r="AV192" s="1158">
        <v>2240429081</v>
      </c>
      <c r="AW192" s="1278">
        <v>13364789843</v>
      </c>
      <c r="AX192" s="1158">
        <v>4029650877</v>
      </c>
      <c r="AY192" s="1278">
        <v>13309594480</v>
      </c>
      <c r="AZ192" s="1158">
        <v>55195363</v>
      </c>
      <c r="BA192" s="1158">
        <v>13309594480</v>
      </c>
      <c r="BB192" s="1159">
        <v>0</v>
      </c>
      <c r="BC192" s="1159">
        <v>0</v>
      </c>
      <c r="BE192" s="1160">
        <f t="shared" si="8"/>
        <v>0.26151587442624774</v>
      </c>
    </row>
    <row r="193" spans="1:57" s="1127" customFormat="1" ht="12.75" x14ac:dyDescent="0.2">
      <c r="A193" s="1178" t="str">
        <f t="shared" si="9"/>
        <v>A363410</v>
      </c>
      <c r="B193" s="1659" t="s">
        <v>35</v>
      </c>
      <c r="C193" s="1649"/>
      <c r="D193" s="1659" t="s">
        <v>322</v>
      </c>
      <c r="E193" s="1649"/>
      <c r="F193" s="1659" t="s">
        <v>325</v>
      </c>
      <c r="G193" s="1649"/>
      <c r="H193" s="1659" t="s">
        <v>322</v>
      </c>
      <c r="I193" s="1649"/>
      <c r="J193" s="1659" t="s">
        <v>316</v>
      </c>
      <c r="K193" s="1649"/>
      <c r="L193" s="1649"/>
      <c r="M193" s="1659"/>
      <c r="N193" s="1649"/>
      <c r="O193" s="1649"/>
      <c r="P193" s="1659"/>
      <c r="Q193" s="1649"/>
      <c r="R193" s="1659"/>
      <c r="S193" s="1649"/>
      <c r="T193" s="1662" t="s">
        <v>115</v>
      </c>
      <c r="U193" s="1649"/>
      <c r="V193" s="1649"/>
      <c r="W193" s="1649"/>
      <c r="X193" s="1649"/>
      <c r="Y193" s="1649"/>
      <c r="Z193" s="1649"/>
      <c r="AA193" s="1649"/>
      <c r="AB193" s="1659" t="s">
        <v>306</v>
      </c>
      <c r="AC193" s="1649"/>
      <c r="AD193" s="1649"/>
      <c r="AE193" s="1649"/>
      <c r="AF193" s="1649"/>
      <c r="AG193" s="1659" t="s">
        <v>307</v>
      </c>
      <c r="AH193" s="1649"/>
      <c r="AI193" s="1649"/>
      <c r="AJ193" s="1161" t="s">
        <v>86</v>
      </c>
      <c r="AK193" s="1661" t="s">
        <v>308</v>
      </c>
      <c r="AL193" s="1652"/>
      <c r="AM193" s="1652"/>
      <c r="AN193" s="1652"/>
      <c r="AO193" s="1652"/>
      <c r="AP193" s="1652"/>
      <c r="AQ193" s="1162">
        <v>298000000</v>
      </c>
      <c r="AR193" s="1279">
        <v>297066667</v>
      </c>
      <c r="AS193" s="1162">
        <v>933333</v>
      </c>
      <c r="AT193" s="1163">
        <v>0</v>
      </c>
      <c r="AU193" s="1311">
        <v>286750000</v>
      </c>
      <c r="AV193" s="1162">
        <v>10316667</v>
      </c>
      <c r="AW193" s="1279">
        <v>209276883</v>
      </c>
      <c r="AX193" s="1162">
        <v>77473117</v>
      </c>
      <c r="AY193" s="1279">
        <v>207240977</v>
      </c>
      <c r="AZ193" s="1162">
        <v>2035906</v>
      </c>
      <c r="BA193" s="1162">
        <v>207240977</v>
      </c>
      <c r="BB193" s="1163">
        <v>0</v>
      </c>
      <c r="BC193" s="1163">
        <v>0</v>
      </c>
      <c r="BE193" s="1164">
        <f t="shared" si="8"/>
        <v>0.96224832214765099</v>
      </c>
    </row>
    <row r="194" spans="1:57" s="1127" customFormat="1" ht="16.5" customHeight="1" x14ac:dyDescent="0.2">
      <c r="A194" s="1178" t="str">
        <f t="shared" si="9"/>
        <v>A363710</v>
      </c>
      <c r="B194" s="1659" t="s">
        <v>35</v>
      </c>
      <c r="C194" s="1649"/>
      <c r="D194" s="1659" t="s">
        <v>322</v>
      </c>
      <c r="E194" s="1649"/>
      <c r="F194" s="1659" t="s">
        <v>325</v>
      </c>
      <c r="G194" s="1649"/>
      <c r="H194" s="1659" t="s">
        <v>322</v>
      </c>
      <c r="I194" s="1649"/>
      <c r="J194" s="1659" t="s">
        <v>326</v>
      </c>
      <c r="K194" s="1649"/>
      <c r="L194" s="1649"/>
      <c r="M194" s="1659"/>
      <c r="N194" s="1649"/>
      <c r="O194" s="1649"/>
      <c r="P194" s="1659"/>
      <c r="Q194" s="1649"/>
      <c r="R194" s="1659"/>
      <c r="S194" s="1649"/>
      <c r="T194" s="1662" t="s">
        <v>116</v>
      </c>
      <c r="U194" s="1649"/>
      <c r="V194" s="1649"/>
      <c r="W194" s="1649"/>
      <c r="X194" s="1649"/>
      <c r="Y194" s="1649"/>
      <c r="Z194" s="1649"/>
      <c r="AA194" s="1649"/>
      <c r="AB194" s="1659" t="s">
        <v>306</v>
      </c>
      <c r="AC194" s="1649"/>
      <c r="AD194" s="1649"/>
      <c r="AE194" s="1649"/>
      <c r="AF194" s="1649"/>
      <c r="AG194" s="1659" t="s">
        <v>307</v>
      </c>
      <c r="AH194" s="1649"/>
      <c r="AI194" s="1649"/>
      <c r="AJ194" s="1161" t="s">
        <v>86</v>
      </c>
      <c r="AK194" s="1661" t="s">
        <v>308</v>
      </c>
      <c r="AL194" s="1652"/>
      <c r="AM194" s="1652"/>
      <c r="AN194" s="1652"/>
      <c r="AO194" s="1652"/>
      <c r="AP194" s="1652"/>
      <c r="AQ194" s="1162">
        <v>201000000000</v>
      </c>
      <c r="AR194" s="1279">
        <v>200783894076</v>
      </c>
      <c r="AS194" s="1162">
        <v>216105924</v>
      </c>
      <c r="AT194" s="1163">
        <v>0</v>
      </c>
      <c r="AU194" s="1311">
        <v>197850211025</v>
      </c>
      <c r="AV194" s="1162">
        <v>2933683051</v>
      </c>
      <c r="AW194" s="1279">
        <v>157478548496</v>
      </c>
      <c r="AX194" s="1162">
        <v>40371662529</v>
      </c>
      <c r="AY194" s="1279">
        <v>157436161791</v>
      </c>
      <c r="AZ194" s="1162">
        <v>42386705</v>
      </c>
      <c r="BA194" s="1162">
        <v>157436161791</v>
      </c>
      <c r="BB194" s="1163">
        <v>0</v>
      </c>
      <c r="BC194" s="1162">
        <v>7824263</v>
      </c>
      <c r="BE194" s="1164">
        <f t="shared" si="8"/>
        <v>0.98432940808457714</v>
      </c>
    </row>
    <row r="195" spans="1:57" s="1127" customFormat="1" ht="16.5" customHeight="1" x14ac:dyDescent="0.2">
      <c r="A195" s="1178" t="str">
        <f t="shared" si="9"/>
        <v>A3631116</v>
      </c>
      <c r="B195" s="1659" t="s">
        <v>35</v>
      </c>
      <c r="C195" s="1649"/>
      <c r="D195" s="1659" t="s">
        <v>322</v>
      </c>
      <c r="E195" s="1649"/>
      <c r="F195" s="1659" t="s">
        <v>325</v>
      </c>
      <c r="G195" s="1649"/>
      <c r="H195" s="1659" t="s">
        <v>322</v>
      </c>
      <c r="I195" s="1649"/>
      <c r="J195" s="1659" t="s">
        <v>101</v>
      </c>
      <c r="K195" s="1649"/>
      <c r="L195" s="1649"/>
      <c r="M195" s="1659"/>
      <c r="N195" s="1649"/>
      <c r="O195" s="1649"/>
      <c r="P195" s="1659"/>
      <c r="Q195" s="1649"/>
      <c r="R195" s="1659"/>
      <c r="S195" s="1649"/>
      <c r="T195" s="1662" t="s">
        <v>208</v>
      </c>
      <c r="U195" s="1649"/>
      <c r="V195" s="1649"/>
      <c r="W195" s="1649"/>
      <c r="X195" s="1649"/>
      <c r="Y195" s="1649"/>
      <c r="Z195" s="1649"/>
      <c r="AA195" s="1649"/>
      <c r="AB195" s="1659" t="s">
        <v>306</v>
      </c>
      <c r="AC195" s="1649"/>
      <c r="AD195" s="1649"/>
      <c r="AE195" s="1649"/>
      <c r="AF195" s="1649"/>
      <c r="AG195" s="1659" t="s">
        <v>309</v>
      </c>
      <c r="AH195" s="1649"/>
      <c r="AI195" s="1649"/>
      <c r="AJ195" s="1161" t="s">
        <v>44</v>
      </c>
      <c r="AK195" s="1661" t="s">
        <v>311</v>
      </c>
      <c r="AL195" s="1652"/>
      <c r="AM195" s="1652"/>
      <c r="AN195" s="1652"/>
      <c r="AO195" s="1652"/>
      <c r="AP195" s="1652"/>
      <c r="AQ195" s="1162">
        <v>66009000000</v>
      </c>
      <c r="AR195" s="1279">
        <v>19634869801</v>
      </c>
      <c r="AS195" s="1162">
        <v>46374130199</v>
      </c>
      <c r="AT195" s="1163">
        <v>0</v>
      </c>
      <c r="AU195" s="1311">
        <v>17394440720</v>
      </c>
      <c r="AV195" s="1162">
        <v>2240429081</v>
      </c>
      <c r="AW195" s="1279">
        <v>13364789843</v>
      </c>
      <c r="AX195" s="1162">
        <v>4029650877</v>
      </c>
      <c r="AY195" s="1279">
        <v>13309594480</v>
      </c>
      <c r="AZ195" s="1162">
        <v>55195363</v>
      </c>
      <c r="BA195" s="1162">
        <v>13309594480</v>
      </c>
      <c r="BB195" s="1163">
        <v>0</v>
      </c>
      <c r="BC195" s="1163">
        <v>0</v>
      </c>
      <c r="BE195" s="1164">
        <f t="shared" si="8"/>
        <v>0.26351619809419929</v>
      </c>
    </row>
    <row r="196" spans="1:57" s="1127" customFormat="1" ht="16.5" customHeight="1" x14ac:dyDescent="0.2">
      <c r="A196" s="1178" t="str">
        <f t="shared" si="9"/>
        <v>A36311116</v>
      </c>
      <c r="B196" s="1659" t="s">
        <v>35</v>
      </c>
      <c r="C196" s="1649"/>
      <c r="D196" s="1659" t="s">
        <v>322</v>
      </c>
      <c r="E196" s="1649"/>
      <c r="F196" s="1659" t="s">
        <v>325</v>
      </c>
      <c r="G196" s="1649"/>
      <c r="H196" s="1659" t="s">
        <v>322</v>
      </c>
      <c r="I196" s="1649"/>
      <c r="J196" s="1659" t="s">
        <v>101</v>
      </c>
      <c r="K196" s="1649"/>
      <c r="L196" s="1649"/>
      <c r="M196" s="1659" t="s">
        <v>312</v>
      </c>
      <c r="N196" s="1649"/>
      <c r="O196" s="1649"/>
      <c r="P196" s="1659" t="s">
        <v>269</v>
      </c>
      <c r="Q196" s="1649"/>
      <c r="R196" s="1659" t="s">
        <v>269</v>
      </c>
      <c r="S196" s="1649"/>
      <c r="T196" s="1662" t="s">
        <v>117</v>
      </c>
      <c r="U196" s="1649"/>
      <c r="V196" s="1649"/>
      <c r="W196" s="1649"/>
      <c r="X196" s="1649"/>
      <c r="Y196" s="1649"/>
      <c r="Z196" s="1649"/>
      <c r="AA196" s="1649"/>
      <c r="AB196" s="1659" t="s">
        <v>306</v>
      </c>
      <c r="AC196" s="1649"/>
      <c r="AD196" s="1649"/>
      <c r="AE196" s="1649"/>
      <c r="AF196" s="1649"/>
      <c r="AG196" s="1659" t="s">
        <v>309</v>
      </c>
      <c r="AH196" s="1649"/>
      <c r="AI196" s="1649"/>
      <c r="AJ196" s="1161" t="s">
        <v>44</v>
      </c>
      <c r="AK196" s="1661" t="s">
        <v>311</v>
      </c>
      <c r="AL196" s="1652"/>
      <c r="AM196" s="1652"/>
      <c r="AN196" s="1652"/>
      <c r="AO196" s="1652"/>
      <c r="AP196" s="1652"/>
      <c r="AQ196" s="1162">
        <v>58014500000</v>
      </c>
      <c r="AR196" s="1279">
        <v>11640369801</v>
      </c>
      <c r="AS196" s="1162">
        <v>46374130199</v>
      </c>
      <c r="AT196" s="1163">
        <v>0</v>
      </c>
      <c r="AU196" s="1311">
        <v>9631790239</v>
      </c>
      <c r="AV196" s="1162">
        <v>2008579562</v>
      </c>
      <c r="AW196" s="1279">
        <v>9483986706</v>
      </c>
      <c r="AX196" s="1162">
        <v>147803533</v>
      </c>
      <c r="AY196" s="1279">
        <v>9430178593</v>
      </c>
      <c r="AZ196" s="1162">
        <v>53808113</v>
      </c>
      <c r="BA196" s="1162">
        <v>9430178593</v>
      </c>
      <c r="BB196" s="1163">
        <v>0</v>
      </c>
      <c r="BC196" s="1163">
        <v>0</v>
      </c>
      <c r="BE196" s="1164">
        <f t="shared" si="8"/>
        <v>0.16602384298752898</v>
      </c>
    </row>
    <row r="197" spans="1:57" s="1127" customFormat="1" ht="12.75" x14ac:dyDescent="0.2">
      <c r="A197" s="1178" t="str">
        <f t="shared" si="9"/>
        <v>A36311216</v>
      </c>
      <c r="B197" s="1659" t="s">
        <v>35</v>
      </c>
      <c r="C197" s="1649"/>
      <c r="D197" s="1659" t="s">
        <v>322</v>
      </c>
      <c r="E197" s="1649"/>
      <c r="F197" s="1659" t="s">
        <v>325</v>
      </c>
      <c r="G197" s="1649"/>
      <c r="H197" s="1659" t="s">
        <v>322</v>
      </c>
      <c r="I197" s="1649"/>
      <c r="J197" s="1659" t="s">
        <v>101</v>
      </c>
      <c r="K197" s="1649"/>
      <c r="L197" s="1649"/>
      <c r="M197" s="1659" t="s">
        <v>315</v>
      </c>
      <c r="N197" s="1649"/>
      <c r="O197" s="1649"/>
      <c r="P197" s="1659" t="s">
        <v>269</v>
      </c>
      <c r="Q197" s="1649"/>
      <c r="R197" s="1659" t="s">
        <v>269</v>
      </c>
      <c r="S197" s="1649"/>
      <c r="T197" s="1662" t="s">
        <v>118</v>
      </c>
      <c r="U197" s="1649"/>
      <c r="V197" s="1649"/>
      <c r="W197" s="1649"/>
      <c r="X197" s="1649"/>
      <c r="Y197" s="1649"/>
      <c r="Z197" s="1649"/>
      <c r="AA197" s="1649"/>
      <c r="AB197" s="1659" t="s">
        <v>306</v>
      </c>
      <c r="AC197" s="1649"/>
      <c r="AD197" s="1649"/>
      <c r="AE197" s="1649"/>
      <c r="AF197" s="1649"/>
      <c r="AG197" s="1659" t="s">
        <v>309</v>
      </c>
      <c r="AH197" s="1649"/>
      <c r="AI197" s="1649"/>
      <c r="AJ197" s="1161" t="s">
        <v>44</v>
      </c>
      <c r="AK197" s="1661" t="s">
        <v>311</v>
      </c>
      <c r="AL197" s="1652"/>
      <c r="AM197" s="1652"/>
      <c r="AN197" s="1652"/>
      <c r="AO197" s="1652"/>
      <c r="AP197" s="1652"/>
      <c r="AQ197" s="1162">
        <v>7994500000</v>
      </c>
      <c r="AR197" s="1279">
        <v>7994500000</v>
      </c>
      <c r="AS197" s="1163">
        <v>0</v>
      </c>
      <c r="AT197" s="1163">
        <v>0</v>
      </c>
      <c r="AU197" s="1311">
        <v>7762650481</v>
      </c>
      <c r="AV197" s="1162">
        <v>231849519</v>
      </c>
      <c r="AW197" s="1279">
        <v>3880803137</v>
      </c>
      <c r="AX197" s="1162">
        <v>3881847344</v>
      </c>
      <c r="AY197" s="1279">
        <v>3879415887</v>
      </c>
      <c r="AZ197" s="1162">
        <v>1387250</v>
      </c>
      <c r="BA197" s="1162">
        <v>3879415887</v>
      </c>
      <c r="BB197" s="1163">
        <v>0</v>
      </c>
      <c r="BC197" s="1163">
        <v>0</v>
      </c>
      <c r="BE197" s="1164">
        <f t="shared" si="8"/>
        <v>0.97099887184939648</v>
      </c>
    </row>
    <row r="198" spans="1:57" s="1127" customFormat="1" ht="12.75" x14ac:dyDescent="0.2">
      <c r="A198" s="1178" t="str">
        <f t="shared" si="9"/>
        <v>A3636616</v>
      </c>
      <c r="B198" s="1659" t="s">
        <v>35</v>
      </c>
      <c r="C198" s="1649"/>
      <c r="D198" s="1659" t="s">
        <v>322</v>
      </c>
      <c r="E198" s="1649"/>
      <c r="F198" s="1659" t="s">
        <v>325</v>
      </c>
      <c r="G198" s="1649"/>
      <c r="H198" s="1659" t="s">
        <v>322</v>
      </c>
      <c r="I198" s="1649"/>
      <c r="J198" s="1659" t="s">
        <v>350</v>
      </c>
      <c r="K198" s="1649"/>
      <c r="L198" s="1649"/>
      <c r="M198" s="1659"/>
      <c r="N198" s="1649"/>
      <c r="O198" s="1649"/>
      <c r="P198" s="1659"/>
      <c r="Q198" s="1649"/>
      <c r="R198" s="1659"/>
      <c r="S198" s="1649"/>
      <c r="T198" s="1662" t="s">
        <v>119</v>
      </c>
      <c r="U198" s="1649"/>
      <c r="V198" s="1649"/>
      <c r="W198" s="1649"/>
      <c r="X198" s="1649"/>
      <c r="Y198" s="1649"/>
      <c r="Z198" s="1649"/>
      <c r="AA198" s="1649"/>
      <c r="AB198" s="1659" t="s">
        <v>306</v>
      </c>
      <c r="AC198" s="1649"/>
      <c r="AD198" s="1649"/>
      <c r="AE198" s="1649"/>
      <c r="AF198" s="1649"/>
      <c r="AG198" s="1659" t="s">
        <v>309</v>
      </c>
      <c r="AH198" s="1649"/>
      <c r="AI198" s="1649"/>
      <c r="AJ198" s="1161" t="s">
        <v>44</v>
      </c>
      <c r="AK198" s="1661" t="s">
        <v>311</v>
      </c>
      <c r="AL198" s="1652"/>
      <c r="AM198" s="1652"/>
      <c r="AN198" s="1652"/>
      <c r="AO198" s="1652"/>
      <c r="AP198" s="1652"/>
      <c r="AQ198" s="1162">
        <v>504900000</v>
      </c>
      <c r="AR198" s="1280">
        <v>0</v>
      </c>
      <c r="AS198" s="1162">
        <v>504900000</v>
      </c>
      <c r="AT198" s="1163">
        <v>0</v>
      </c>
      <c r="AU198" s="1317">
        <v>0</v>
      </c>
      <c r="AV198" s="1163">
        <v>0</v>
      </c>
      <c r="AW198" s="1280">
        <v>0</v>
      </c>
      <c r="AX198" s="1163">
        <v>0</v>
      </c>
      <c r="AY198" s="1280">
        <v>0</v>
      </c>
      <c r="AZ198" s="1163">
        <v>0</v>
      </c>
      <c r="BA198" s="1163">
        <v>0</v>
      </c>
      <c r="BB198" s="1163">
        <v>0</v>
      </c>
      <c r="BC198" s="1163">
        <v>0</v>
      </c>
      <c r="BE198" s="1164">
        <f t="shared" si="8"/>
        <v>0</v>
      </c>
    </row>
    <row r="199" spans="1:57" s="1132" customFormat="1" ht="12.75" x14ac:dyDescent="0.2">
      <c r="A199" s="1178" t="str">
        <f t="shared" si="9"/>
        <v>C10</v>
      </c>
      <c r="B199" s="1640" t="s">
        <v>120</v>
      </c>
      <c r="C199" s="1641"/>
      <c r="D199" s="1640"/>
      <c r="E199" s="1641"/>
      <c r="F199" s="1640"/>
      <c r="G199" s="1641"/>
      <c r="H199" s="1640"/>
      <c r="I199" s="1641"/>
      <c r="J199" s="1640"/>
      <c r="K199" s="1641"/>
      <c r="L199" s="1641"/>
      <c r="M199" s="1640"/>
      <c r="N199" s="1641"/>
      <c r="O199" s="1641"/>
      <c r="P199" s="1640"/>
      <c r="Q199" s="1641"/>
      <c r="R199" s="1640"/>
      <c r="S199" s="1641"/>
      <c r="T199" s="1643" t="s">
        <v>27</v>
      </c>
      <c r="U199" s="1641"/>
      <c r="V199" s="1641"/>
      <c r="W199" s="1641"/>
      <c r="X199" s="1641"/>
      <c r="Y199" s="1641"/>
      <c r="Z199" s="1641"/>
      <c r="AA199" s="1641"/>
      <c r="AB199" s="1640" t="s">
        <v>306</v>
      </c>
      <c r="AC199" s="1641"/>
      <c r="AD199" s="1641"/>
      <c r="AE199" s="1641"/>
      <c r="AF199" s="1641"/>
      <c r="AG199" s="1640" t="s">
        <v>307</v>
      </c>
      <c r="AH199" s="1641"/>
      <c r="AI199" s="1641"/>
      <c r="AJ199" s="1133" t="s">
        <v>86</v>
      </c>
      <c r="AK199" s="1653" t="s">
        <v>308</v>
      </c>
      <c r="AL199" s="1654"/>
      <c r="AM199" s="1654"/>
      <c r="AN199" s="1654"/>
      <c r="AO199" s="1654"/>
      <c r="AP199" s="1654"/>
      <c r="AQ199" s="440">
        <v>26620420000</v>
      </c>
      <c r="AR199" s="1275">
        <v>22227752508</v>
      </c>
      <c r="AS199" s="440">
        <v>4392667492</v>
      </c>
      <c r="AT199" s="454">
        <v>0</v>
      </c>
      <c r="AU199" s="1313">
        <v>16637771433.719999</v>
      </c>
      <c r="AV199" s="440">
        <v>5589981074.2799997</v>
      </c>
      <c r="AW199" s="1275">
        <v>7944224075</v>
      </c>
      <c r="AX199" s="440">
        <v>8693547358.7199993</v>
      </c>
      <c r="AY199" s="1275">
        <v>7674601685</v>
      </c>
      <c r="AZ199" s="440">
        <v>269622390</v>
      </c>
      <c r="BA199" s="440">
        <v>7070116685</v>
      </c>
      <c r="BB199" s="454">
        <v>604485000</v>
      </c>
      <c r="BC199" s="440">
        <v>2638802</v>
      </c>
      <c r="BE199" s="1146">
        <f t="shared" si="8"/>
        <v>0.62500033559650825</v>
      </c>
    </row>
    <row r="200" spans="1:57" s="1132" customFormat="1" ht="12.75" x14ac:dyDescent="0.2">
      <c r="A200" s="1178" t="str">
        <f t="shared" si="9"/>
        <v>C13</v>
      </c>
      <c r="B200" s="1640" t="s">
        <v>120</v>
      </c>
      <c r="C200" s="1641"/>
      <c r="D200" s="1640"/>
      <c r="E200" s="1641"/>
      <c r="F200" s="1640"/>
      <c r="G200" s="1641"/>
      <c r="H200" s="1640"/>
      <c r="I200" s="1641"/>
      <c r="J200" s="1640"/>
      <c r="K200" s="1641"/>
      <c r="L200" s="1641"/>
      <c r="M200" s="1640"/>
      <c r="N200" s="1641"/>
      <c r="O200" s="1641"/>
      <c r="P200" s="1640"/>
      <c r="Q200" s="1641"/>
      <c r="R200" s="1640"/>
      <c r="S200" s="1641"/>
      <c r="T200" s="1643" t="s">
        <v>27</v>
      </c>
      <c r="U200" s="1641"/>
      <c r="V200" s="1641"/>
      <c r="W200" s="1641"/>
      <c r="X200" s="1641"/>
      <c r="Y200" s="1641"/>
      <c r="Z200" s="1641"/>
      <c r="AA200" s="1641"/>
      <c r="AB200" s="1640" t="s">
        <v>306</v>
      </c>
      <c r="AC200" s="1641"/>
      <c r="AD200" s="1641"/>
      <c r="AE200" s="1641"/>
      <c r="AF200" s="1641"/>
      <c r="AG200" s="1640" t="s">
        <v>307</v>
      </c>
      <c r="AH200" s="1641"/>
      <c r="AI200" s="1641"/>
      <c r="AJ200" s="1133" t="s">
        <v>336</v>
      </c>
      <c r="AK200" s="1653" t="s">
        <v>354</v>
      </c>
      <c r="AL200" s="1654"/>
      <c r="AM200" s="1654"/>
      <c r="AN200" s="1654"/>
      <c r="AO200" s="1654"/>
      <c r="AP200" s="1654"/>
      <c r="AQ200" s="440">
        <v>5000000000</v>
      </c>
      <c r="AR200" s="1275">
        <v>5000000000</v>
      </c>
      <c r="AS200" s="440">
        <v>0</v>
      </c>
      <c r="AT200" s="454">
        <v>0</v>
      </c>
      <c r="AU200" s="1313">
        <v>5000000000</v>
      </c>
      <c r="AV200" s="440">
        <v>0</v>
      </c>
      <c r="AW200" s="1275">
        <v>1104599320.6900001</v>
      </c>
      <c r="AX200" s="440">
        <v>3895400679.3099999</v>
      </c>
      <c r="AY200" s="1275">
        <v>1104599320.6900001</v>
      </c>
      <c r="AZ200" s="440">
        <v>0</v>
      </c>
      <c r="BA200" s="440">
        <v>1104599320.6900001</v>
      </c>
      <c r="BB200" s="454">
        <v>0</v>
      </c>
      <c r="BC200" s="440">
        <v>0</v>
      </c>
      <c r="BE200" s="1146">
        <f t="shared" si="8"/>
        <v>1</v>
      </c>
    </row>
    <row r="201" spans="1:57" s="1132" customFormat="1" ht="12.75" x14ac:dyDescent="0.2">
      <c r="A201" s="1178" t="str">
        <f t="shared" si="9"/>
        <v>C15</v>
      </c>
      <c r="B201" s="1640" t="s">
        <v>120</v>
      </c>
      <c r="C201" s="1641"/>
      <c r="D201" s="1640"/>
      <c r="E201" s="1641"/>
      <c r="F201" s="1640"/>
      <c r="G201" s="1641"/>
      <c r="H201" s="1640"/>
      <c r="I201" s="1641"/>
      <c r="J201" s="1640"/>
      <c r="K201" s="1641"/>
      <c r="L201" s="1641"/>
      <c r="M201" s="1640"/>
      <c r="N201" s="1641"/>
      <c r="O201" s="1641"/>
      <c r="P201" s="1640"/>
      <c r="Q201" s="1641"/>
      <c r="R201" s="1640"/>
      <c r="S201" s="1641"/>
      <c r="T201" s="1643" t="s">
        <v>27</v>
      </c>
      <c r="U201" s="1641"/>
      <c r="V201" s="1641"/>
      <c r="W201" s="1641"/>
      <c r="X201" s="1641"/>
      <c r="Y201" s="1641"/>
      <c r="Z201" s="1641"/>
      <c r="AA201" s="1641"/>
      <c r="AB201" s="1640" t="s">
        <v>306</v>
      </c>
      <c r="AC201" s="1641"/>
      <c r="AD201" s="1641"/>
      <c r="AE201" s="1641"/>
      <c r="AF201" s="1641"/>
      <c r="AG201" s="1640" t="s">
        <v>307</v>
      </c>
      <c r="AH201" s="1641"/>
      <c r="AI201" s="1641"/>
      <c r="AJ201" s="1133" t="s">
        <v>319</v>
      </c>
      <c r="AK201" s="1653" t="s">
        <v>455</v>
      </c>
      <c r="AL201" s="1654"/>
      <c r="AM201" s="1654"/>
      <c r="AN201" s="1654"/>
      <c r="AO201" s="1654"/>
      <c r="AP201" s="1654"/>
      <c r="AQ201" s="440">
        <v>2815325822</v>
      </c>
      <c r="AR201" s="1275">
        <v>1036100000</v>
      </c>
      <c r="AS201" s="440">
        <v>1779225822</v>
      </c>
      <c r="AT201" s="454">
        <v>0</v>
      </c>
      <c r="AU201" s="1313">
        <v>401300000</v>
      </c>
      <c r="AV201" s="440">
        <v>634800000</v>
      </c>
      <c r="AW201" s="1275">
        <v>102873333</v>
      </c>
      <c r="AX201" s="440">
        <v>298426667</v>
      </c>
      <c r="AY201" s="1275">
        <v>102873333</v>
      </c>
      <c r="AZ201" s="440">
        <v>0</v>
      </c>
      <c r="BA201" s="440">
        <v>102873333</v>
      </c>
      <c r="BB201" s="454">
        <v>0</v>
      </c>
      <c r="BC201" s="440">
        <v>0</v>
      </c>
      <c r="BE201" s="1146">
        <f t="shared" si="8"/>
        <v>0.142541228039786</v>
      </c>
    </row>
    <row r="202" spans="1:57" s="1127" customFormat="1" ht="12.75" x14ac:dyDescent="0.2">
      <c r="A202" s="1178" t="str">
        <f t="shared" si="9"/>
        <v>C250210</v>
      </c>
      <c r="B202" s="1648" t="s">
        <v>120</v>
      </c>
      <c r="C202" s="1649"/>
      <c r="D202" s="1648" t="s">
        <v>355</v>
      </c>
      <c r="E202" s="1649"/>
      <c r="F202" s="1648"/>
      <c r="G202" s="1649"/>
      <c r="H202" s="1648"/>
      <c r="I202" s="1649"/>
      <c r="J202" s="1648"/>
      <c r="K202" s="1649"/>
      <c r="L202" s="1649"/>
      <c r="M202" s="1648"/>
      <c r="N202" s="1649"/>
      <c r="O202" s="1649"/>
      <c r="P202" s="1648"/>
      <c r="Q202" s="1649"/>
      <c r="R202" s="1648"/>
      <c r="S202" s="1649"/>
      <c r="T202" s="1650" t="s">
        <v>356</v>
      </c>
      <c r="U202" s="1649"/>
      <c r="V202" s="1649"/>
      <c r="W202" s="1649"/>
      <c r="X202" s="1649"/>
      <c r="Y202" s="1649"/>
      <c r="Z202" s="1649"/>
      <c r="AA202" s="1649"/>
      <c r="AB202" s="1648" t="s">
        <v>306</v>
      </c>
      <c r="AC202" s="1649"/>
      <c r="AD202" s="1649"/>
      <c r="AE202" s="1649"/>
      <c r="AF202" s="1649"/>
      <c r="AG202" s="1648" t="s">
        <v>307</v>
      </c>
      <c r="AH202" s="1649"/>
      <c r="AI202" s="1649"/>
      <c r="AJ202" s="1025" t="s">
        <v>86</v>
      </c>
      <c r="AK202" s="1651" t="s">
        <v>308</v>
      </c>
      <c r="AL202" s="1652"/>
      <c r="AM202" s="1652"/>
      <c r="AN202" s="1652"/>
      <c r="AO202" s="1652"/>
      <c r="AP202" s="1652"/>
      <c r="AQ202" s="1158">
        <v>16950000000</v>
      </c>
      <c r="AR202" s="1278">
        <v>15498940263</v>
      </c>
      <c r="AS202" s="1158">
        <v>1451059737</v>
      </c>
      <c r="AT202" s="1159">
        <v>0</v>
      </c>
      <c r="AU202" s="1316">
        <v>13244783042</v>
      </c>
      <c r="AV202" s="1158">
        <v>2254157221</v>
      </c>
      <c r="AW202" s="1278">
        <v>7077357291</v>
      </c>
      <c r="AX202" s="1158">
        <v>6167425751</v>
      </c>
      <c r="AY202" s="1278">
        <v>6914512708</v>
      </c>
      <c r="AZ202" s="1158">
        <v>162844583</v>
      </c>
      <c r="BA202" s="1158">
        <v>6914512708</v>
      </c>
      <c r="BB202" s="1159">
        <v>0</v>
      </c>
      <c r="BC202" s="1158">
        <v>2638802</v>
      </c>
      <c r="BE202" s="1160">
        <f t="shared" si="8"/>
        <v>0.78140312932153388</v>
      </c>
    </row>
    <row r="203" spans="1:57" s="1127" customFormat="1" ht="15" customHeight="1" x14ac:dyDescent="0.2">
      <c r="A203" s="1178" t="str">
        <f t="shared" si="9"/>
        <v>C250215</v>
      </c>
      <c r="B203" s="1648" t="s">
        <v>120</v>
      </c>
      <c r="C203" s="1649"/>
      <c r="D203" s="1648" t="s">
        <v>355</v>
      </c>
      <c r="E203" s="1649"/>
      <c r="F203" s="1648"/>
      <c r="G203" s="1649"/>
      <c r="H203" s="1648"/>
      <c r="I203" s="1649"/>
      <c r="J203" s="1648"/>
      <c r="K203" s="1649"/>
      <c r="L203" s="1649"/>
      <c r="M203" s="1648"/>
      <c r="N203" s="1649"/>
      <c r="O203" s="1649"/>
      <c r="P203" s="1648"/>
      <c r="Q203" s="1649"/>
      <c r="R203" s="1648"/>
      <c r="S203" s="1649"/>
      <c r="T203" s="1650" t="s">
        <v>356</v>
      </c>
      <c r="U203" s="1649"/>
      <c r="V203" s="1649"/>
      <c r="W203" s="1649"/>
      <c r="X203" s="1649"/>
      <c r="Y203" s="1649"/>
      <c r="Z203" s="1649"/>
      <c r="AA203" s="1649"/>
      <c r="AB203" s="1648" t="s">
        <v>306</v>
      </c>
      <c r="AC203" s="1649"/>
      <c r="AD203" s="1649"/>
      <c r="AE203" s="1649"/>
      <c r="AF203" s="1649"/>
      <c r="AG203" s="1648" t="s">
        <v>307</v>
      </c>
      <c r="AH203" s="1649"/>
      <c r="AI203" s="1649"/>
      <c r="AJ203" s="1025" t="s">
        <v>319</v>
      </c>
      <c r="AK203" s="1651" t="s">
        <v>455</v>
      </c>
      <c r="AL203" s="1652"/>
      <c r="AM203" s="1652"/>
      <c r="AN203" s="1652"/>
      <c r="AO203" s="1652"/>
      <c r="AP203" s="1652"/>
      <c r="AQ203" s="1158">
        <v>2815325822</v>
      </c>
      <c r="AR203" s="1278">
        <v>1036100000</v>
      </c>
      <c r="AS203" s="1158">
        <v>1779225822</v>
      </c>
      <c r="AT203" s="1159">
        <v>0</v>
      </c>
      <c r="AU203" s="1316">
        <v>401300000</v>
      </c>
      <c r="AV203" s="1158">
        <v>634800000</v>
      </c>
      <c r="AW203" s="1278">
        <v>102873333</v>
      </c>
      <c r="AX203" s="1158">
        <v>298426667</v>
      </c>
      <c r="AY203" s="1278">
        <v>102873333</v>
      </c>
      <c r="AZ203" s="1159">
        <v>0</v>
      </c>
      <c r="BA203" s="1158">
        <v>102873333</v>
      </c>
      <c r="BB203" s="1159">
        <v>0</v>
      </c>
      <c r="BC203" s="1159">
        <v>0</v>
      </c>
      <c r="BE203" s="1160">
        <f t="shared" si="8"/>
        <v>0.142541228039786</v>
      </c>
    </row>
    <row r="204" spans="1:57" s="1127" customFormat="1" ht="12.75" x14ac:dyDescent="0.2">
      <c r="A204" s="1178" t="str">
        <f t="shared" si="9"/>
        <v>C2502100010</v>
      </c>
      <c r="B204" s="1648" t="s">
        <v>120</v>
      </c>
      <c r="C204" s="1649"/>
      <c r="D204" s="1648" t="s">
        <v>355</v>
      </c>
      <c r="E204" s="1649"/>
      <c r="F204" s="1648" t="s">
        <v>357</v>
      </c>
      <c r="G204" s="1649"/>
      <c r="H204" s="1648"/>
      <c r="I204" s="1649"/>
      <c r="J204" s="1648"/>
      <c r="K204" s="1649"/>
      <c r="L204" s="1649"/>
      <c r="M204" s="1648"/>
      <c r="N204" s="1649"/>
      <c r="O204" s="1649"/>
      <c r="P204" s="1648"/>
      <c r="Q204" s="1649"/>
      <c r="R204" s="1648"/>
      <c r="S204" s="1649"/>
      <c r="T204" s="1650" t="s">
        <v>358</v>
      </c>
      <c r="U204" s="1649"/>
      <c r="V204" s="1649"/>
      <c r="W204" s="1649"/>
      <c r="X204" s="1649"/>
      <c r="Y204" s="1649"/>
      <c r="Z204" s="1649"/>
      <c r="AA204" s="1649"/>
      <c r="AB204" s="1648" t="s">
        <v>306</v>
      </c>
      <c r="AC204" s="1649"/>
      <c r="AD204" s="1649"/>
      <c r="AE204" s="1649"/>
      <c r="AF204" s="1649"/>
      <c r="AG204" s="1648" t="s">
        <v>307</v>
      </c>
      <c r="AH204" s="1649"/>
      <c r="AI204" s="1649"/>
      <c r="AJ204" s="1025" t="s">
        <v>86</v>
      </c>
      <c r="AK204" s="1651" t="s">
        <v>308</v>
      </c>
      <c r="AL204" s="1652"/>
      <c r="AM204" s="1652"/>
      <c r="AN204" s="1652"/>
      <c r="AO204" s="1652"/>
      <c r="AP204" s="1652"/>
      <c r="AQ204" s="1158">
        <v>16950000000</v>
      </c>
      <c r="AR204" s="1278">
        <v>15498940263</v>
      </c>
      <c r="AS204" s="1158">
        <v>1451059737</v>
      </c>
      <c r="AT204" s="1159">
        <v>0</v>
      </c>
      <c r="AU204" s="1316">
        <v>13244783042</v>
      </c>
      <c r="AV204" s="1158">
        <v>2254157221</v>
      </c>
      <c r="AW204" s="1278">
        <v>7077357291</v>
      </c>
      <c r="AX204" s="1158">
        <v>6167425751</v>
      </c>
      <c r="AY204" s="1278">
        <v>6914512708</v>
      </c>
      <c r="AZ204" s="1158">
        <v>162844583</v>
      </c>
      <c r="BA204" s="1158">
        <v>6914512708</v>
      </c>
      <c r="BB204" s="1159">
        <v>0</v>
      </c>
      <c r="BC204" s="1158">
        <v>2638802</v>
      </c>
      <c r="BE204" s="1160">
        <f t="shared" si="8"/>
        <v>0.78140312932153388</v>
      </c>
    </row>
    <row r="205" spans="1:57" s="1127" customFormat="1" ht="15" customHeight="1" x14ac:dyDescent="0.2">
      <c r="A205" s="1178" t="str">
        <f t="shared" si="9"/>
        <v>C2502100015</v>
      </c>
      <c r="B205" s="1648" t="s">
        <v>120</v>
      </c>
      <c r="C205" s="1649"/>
      <c r="D205" s="1648" t="s">
        <v>355</v>
      </c>
      <c r="E205" s="1649"/>
      <c r="F205" s="1648" t="s">
        <v>357</v>
      </c>
      <c r="G205" s="1649"/>
      <c r="H205" s="1648"/>
      <c r="I205" s="1649"/>
      <c r="J205" s="1648"/>
      <c r="K205" s="1649"/>
      <c r="L205" s="1649"/>
      <c r="M205" s="1648"/>
      <c r="N205" s="1649"/>
      <c r="O205" s="1649"/>
      <c r="P205" s="1648"/>
      <c r="Q205" s="1649"/>
      <c r="R205" s="1648"/>
      <c r="S205" s="1649"/>
      <c r="T205" s="1650" t="s">
        <v>358</v>
      </c>
      <c r="U205" s="1649"/>
      <c r="V205" s="1649"/>
      <c r="W205" s="1649"/>
      <c r="X205" s="1649"/>
      <c r="Y205" s="1649"/>
      <c r="Z205" s="1649"/>
      <c r="AA205" s="1649"/>
      <c r="AB205" s="1648" t="s">
        <v>306</v>
      </c>
      <c r="AC205" s="1649"/>
      <c r="AD205" s="1649"/>
      <c r="AE205" s="1649"/>
      <c r="AF205" s="1649"/>
      <c r="AG205" s="1648" t="s">
        <v>307</v>
      </c>
      <c r="AH205" s="1649"/>
      <c r="AI205" s="1649"/>
      <c r="AJ205" s="1025" t="s">
        <v>319</v>
      </c>
      <c r="AK205" s="1651" t="s">
        <v>455</v>
      </c>
      <c r="AL205" s="1652"/>
      <c r="AM205" s="1652"/>
      <c r="AN205" s="1652"/>
      <c r="AO205" s="1652"/>
      <c r="AP205" s="1652"/>
      <c r="AQ205" s="1158">
        <v>2815325822</v>
      </c>
      <c r="AR205" s="1278">
        <v>1036100000</v>
      </c>
      <c r="AS205" s="1158">
        <v>1779225822</v>
      </c>
      <c r="AT205" s="1159">
        <v>0</v>
      </c>
      <c r="AU205" s="1316">
        <v>401300000</v>
      </c>
      <c r="AV205" s="1158">
        <v>634800000</v>
      </c>
      <c r="AW205" s="1278">
        <v>102873333</v>
      </c>
      <c r="AX205" s="1158">
        <v>298426667</v>
      </c>
      <c r="AY205" s="1278">
        <v>102873333</v>
      </c>
      <c r="AZ205" s="1159">
        <v>0</v>
      </c>
      <c r="BA205" s="1158">
        <v>102873333</v>
      </c>
      <c r="BB205" s="1159">
        <v>0</v>
      </c>
      <c r="BC205" s="1159">
        <v>0</v>
      </c>
      <c r="BE205" s="1160">
        <f t="shared" si="8"/>
        <v>0.142541228039786</v>
      </c>
    </row>
    <row r="206" spans="1:57" s="1237" customFormat="1" ht="12.75" x14ac:dyDescent="0.2">
      <c r="A206" s="1233" t="str">
        <f t="shared" si="9"/>
        <v>C25021000110</v>
      </c>
      <c r="B206" s="1682" t="s">
        <v>120</v>
      </c>
      <c r="C206" s="1683"/>
      <c r="D206" s="1682" t="s">
        <v>355</v>
      </c>
      <c r="E206" s="1683"/>
      <c r="F206" s="1682" t="s">
        <v>357</v>
      </c>
      <c r="G206" s="1683"/>
      <c r="H206" s="1682" t="s">
        <v>312</v>
      </c>
      <c r="I206" s="1683"/>
      <c r="J206" s="1682"/>
      <c r="K206" s="1683"/>
      <c r="L206" s="1683"/>
      <c r="M206" s="1682"/>
      <c r="N206" s="1683"/>
      <c r="O206" s="1683"/>
      <c r="P206" s="1682"/>
      <c r="Q206" s="1683"/>
      <c r="R206" s="1682"/>
      <c r="S206" s="1683"/>
      <c r="T206" s="1689" t="s">
        <v>270</v>
      </c>
      <c r="U206" s="1688"/>
      <c r="V206" s="1688"/>
      <c r="W206" s="1688"/>
      <c r="X206" s="1688"/>
      <c r="Y206" s="1688"/>
      <c r="Z206" s="1688"/>
      <c r="AA206" s="1688"/>
      <c r="AB206" s="1682" t="s">
        <v>306</v>
      </c>
      <c r="AC206" s="1683"/>
      <c r="AD206" s="1683"/>
      <c r="AE206" s="1683"/>
      <c r="AF206" s="1683"/>
      <c r="AG206" s="1682" t="s">
        <v>307</v>
      </c>
      <c r="AH206" s="1683"/>
      <c r="AI206" s="1683"/>
      <c r="AJ206" s="1234" t="s">
        <v>86</v>
      </c>
      <c r="AK206" s="1690" t="s">
        <v>308</v>
      </c>
      <c r="AL206" s="1685"/>
      <c r="AM206" s="1685"/>
      <c r="AN206" s="1685"/>
      <c r="AO206" s="1685"/>
      <c r="AP206" s="1685"/>
      <c r="AQ206" s="1235">
        <v>1300000000</v>
      </c>
      <c r="AR206" s="1279">
        <v>1112396264</v>
      </c>
      <c r="AS206" s="1235">
        <v>187603736</v>
      </c>
      <c r="AT206" s="1236">
        <v>0</v>
      </c>
      <c r="AU206" s="1311">
        <v>750334085</v>
      </c>
      <c r="AV206" s="1235">
        <v>362062179</v>
      </c>
      <c r="AW206" s="1279">
        <v>124583044</v>
      </c>
      <c r="AX206" s="1235">
        <v>625751041</v>
      </c>
      <c r="AY206" s="1279">
        <v>103930227</v>
      </c>
      <c r="AZ206" s="1235">
        <v>20652817</v>
      </c>
      <c r="BA206" s="1235">
        <v>103930227</v>
      </c>
      <c r="BB206" s="1236">
        <v>0</v>
      </c>
      <c r="BC206" s="1236">
        <v>0</v>
      </c>
      <c r="BE206" s="1238">
        <f t="shared" si="8"/>
        <v>0.57718006538461541</v>
      </c>
    </row>
    <row r="207" spans="1:57" s="1237" customFormat="1" ht="15" customHeight="1" x14ac:dyDescent="0.2">
      <c r="A207" s="1233" t="str">
        <f t="shared" si="9"/>
        <v>C25021000115</v>
      </c>
      <c r="B207" s="1686" t="s">
        <v>120</v>
      </c>
      <c r="C207" s="1683"/>
      <c r="D207" s="1686" t="s">
        <v>355</v>
      </c>
      <c r="E207" s="1683"/>
      <c r="F207" s="1686" t="s">
        <v>357</v>
      </c>
      <c r="G207" s="1683"/>
      <c r="H207" s="1686" t="s">
        <v>312</v>
      </c>
      <c r="I207" s="1683"/>
      <c r="J207" s="1686"/>
      <c r="K207" s="1683"/>
      <c r="L207" s="1683"/>
      <c r="M207" s="1686"/>
      <c r="N207" s="1683"/>
      <c r="O207" s="1683"/>
      <c r="P207" s="1686"/>
      <c r="Q207" s="1683"/>
      <c r="R207" s="1686"/>
      <c r="S207" s="1683"/>
      <c r="T207" s="1687" t="s">
        <v>270</v>
      </c>
      <c r="U207" s="1688"/>
      <c r="V207" s="1688"/>
      <c r="W207" s="1688"/>
      <c r="X207" s="1688"/>
      <c r="Y207" s="1688"/>
      <c r="Z207" s="1688"/>
      <c r="AA207" s="1688"/>
      <c r="AB207" s="1686" t="s">
        <v>306</v>
      </c>
      <c r="AC207" s="1683"/>
      <c r="AD207" s="1683"/>
      <c r="AE207" s="1683"/>
      <c r="AF207" s="1683"/>
      <c r="AG207" s="1686" t="s">
        <v>307</v>
      </c>
      <c r="AH207" s="1683"/>
      <c r="AI207" s="1683"/>
      <c r="AJ207" s="1239" t="s">
        <v>319</v>
      </c>
      <c r="AK207" s="1684" t="s">
        <v>455</v>
      </c>
      <c r="AL207" s="1685"/>
      <c r="AM207" s="1685"/>
      <c r="AN207" s="1685"/>
      <c r="AO207" s="1685"/>
      <c r="AP207" s="1685"/>
      <c r="AQ207" s="1240">
        <v>2815325822</v>
      </c>
      <c r="AR207" s="1278">
        <v>1036100000</v>
      </c>
      <c r="AS207" s="1240">
        <v>1779225822</v>
      </c>
      <c r="AT207" s="1241">
        <v>0</v>
      </c>
      <c r="AU207" s="1316">
        <v>401300000</v>
      </c>
      <c r="AV207" s="1240">
        <v>634800000</v>
      </c>
      <c r="AW207" s="1278">
        <v>102873333</v>
      </c>
      <c r="AX207" s="1240">
        <v>298426667</v>
      </c>
      <c r="AY207" s="1278">
        <v>102873333</v>
      </c>
      <c r="AZ207" s="1241">
        <v>0</v>
      </c>
      <c r="BA207" s="1240">
        <v>102873333</v>
      </c>
      <c r="BB207" s="1241">
        <v>0</v>
      </c>
      <c r="BC207" s="1241">
        <v>0</v>
      </c>
      <c r="BE207" s="1242">
        <f t="shared" si="8"/>
        <v>0.142541228039786</v>
      </c>
    </row>
    <row r="208" spans="1:57" s="1127" customFormat="1" ht="15" customHeight="1" x14ac:dyDescent="0.2">
      <c r="A208" s="1178" t="str">
        <f t="shared" si="9"/>
        <v>C250210001010</v>
      </c>
      <c r="B208" s="1648" t="s">
        <v>120</v>
      </c>
      <c r="C208" s="1649"/>
      <c r="D208" s="1648" t="s">
        <v>355</v>
      </c>
      <c r="E208" s="1649"/>
      <c r="F208" s="1648" t="s">
        <v>357</v>
      </c>
      <c r="G208" s="1649"/>
      <c r="H208" s="1648" t="s">
        <v>312</v>
      </c>
      <c r="I208" s="1649"/>
      <c r="J208" s="1648" t="s">
        <v>313</v>
      </c>
      <c r="K208" s="1649"/>
      <c r="L208" s="1649"/>
      <c r="M208" s="1648"/>
      <c r="N208" s="1649"/>
      <c r="O208" s="1649"/>
      <c r="P208" s="1648"/>
      <c r="Q208" s="1649"/>
      <c r="R208" s="1648"/>
      <c r="S208" s="1649"/>
      <c r="T208" s="1650" t="s">
        <v>270</v>
      </c>
      <c r="U208" s="1649"/>
      <c r="V208" s="1649"/>
      <c r="W208" s="1649"/>
      <c r="X208" s="1649"/>
      <c r="Y208" s="1649"/>
      <c r="Z208" s="1649"/>
      <c r="AA208" s="1649"/>
      <c r="AB208" s="1648" t="s">
        <v>306</v>
      </c>
      <c r="AC208" s="1649"/>
      <c r="AD208" s="1649"/>
      <c r="AE208" s="1649"/>
      <c r="AF208" s="1649"/>
      <c r="AG208" s="1648" t="s">
        <v>307</v>
      </c>
      <c r="AH208" s="1649"/>
      <c r="AI208" s="1649"/>
      <c r="AJ208" s="1025" t="s">
        <v>86</v>
      </c>
      <c r="AK208" s="1651" t="s">
        <v>308</v>
      </c>
      <c r="AL208" s="1652"/>
      <c r="AM208" s="1652"/>
      <c r="AN208" s="1652"/>
      <c r="AO208" s="1652"/>
      <c r="AP208" s="1652"/>
      <c r="AQ208" s="1158">
        <v>1300000000</v>
      </c>
      <c r="AR208" s="1278">
        <v>1112396264</v>
      </c>
      <c r="AS208" s="1158">
        <v>187603736</v>
      </c>
      <c r="AT208" s="1159">
        <v>0</v>
      </c>
      <c r="AU208" s="1316">
        <v>750334085</v>
      </c>
      <c r="AV208" s="1158">
        <v>362062179</v>
      </c>
      <c r="AW208" s="1278">
        <v>124583044</v>
      </c>
      <c r="AX208" s="1158">
        <v>625751041</v>
      </c>
      <c r="AY208" s="1278">
        <v>103930227</v>
      </c>
      <c r="AZ208" s="1158">
        <v>20652817</v>
      </c>
      <c r="BA208" s="1158">
        <v>103930227</v>
      </c>
      <c r="BB208" s="1159">
        <v>0</v>
      </c>
      <c r="BC208" s="1159">
        <v>0</v>
      </c>
      <c r="BE208" s="1160">
        <f t="shared" si="8"/>
        <v>0.57718006538461541</v>
      </c>
    </row>
    <row r="209" spans="1:57" s="1127" customFormat="1" ht="15" customHeight="1" x14ac:dyDescent="0.2">
      <c r="A209" s="1178" t="str">
        <f t="shared" si="9"/>
        <v>C250210001015</v>
      </c>
      <c r="B209" s="1648" t="s">
        <v>120</v>
      </c>
      <c r="C209" s="1649"/>
      <c r="D209" s="1648" t="s">
        <v>355</v>
      </c>
      <c r="E209" s="1649"/>
      <c r="F209" s="1648" t="s">
        <v>357</v>
      </c>
      <c r="G209" s="1649"/>
      <c r="H209" s="1648" t="s">
        <v>312</v>
      </c>
      <c r="I209" s="1649"/>
      <c r="J209" s="1648" t="s">
        <v>313</v>
      </c>
      <c r="K209" s="1649"/>
      <c r="L209" s="1649"/>
      <c r="M209" s="1648"/>
      <c r="N209" s="1649"/>
      <c r="O209" s="1649"/>
      <c r="P209" s="1648"/>
      <c r="Q209" s="1649"/>
      <c r="R209" s="1648"/>
      <c r="S209" s="1649"/>
      <c r="T209" s="1650" t="s">
        <v>270</v>
      </c>
      <c r="U209" s="1649"/>
      <c r="V209" s="1649"/>
      <c r="W209" s="1649"/>
      <c r="X209" s="1649"/>
      <c r="Y209" s="1649"/>
      <c r="Z209" s="1649"/>
      <c r="AA209" s="1649"/>
      <c r="AB209" s="1648" t="s">
        <v>306</v>
      </c>
      <c r="AC209" s="1649"/>
      <c r="AD209" s="1649"/>
      <c r="AE209" s="1649"/>
      <c r="AF209" s="1649"/>
      <c r="AG209" s="1648" t="s">
        <v>307</v>
      </c>
      <c r="AH209" s="1649"/>
      <c r="AI209" s="1649"/>
      <c r="AJ209" s="1025" t="s">
        <v>319</v>
      </c>
      <c r="AK209" s="1651" t="s">
        <v>455</v>
      </c>
      <c r="AL209" s="1652"/>
      <c r="AM209" s="1652"/>
      <c r="AN209" s="1652"/>
      <c r="AO209" s="1652"/>
      <c r="AP209" s="1652"/>
      <c r="AQ209" s="1158">
        <v>2815325822</v>
      </c>
      <c r="AR209" s="1278">
        <v>1036100000</v>
      </c>
      <c r="AS209" s="1158">
        <v>1779225822</v>
      </c>
      <c r="AT209" s="1159">
        <v>0</v>
      </c>
      <c r="AU209" s="1316">
        <v>401300000</v>
      </c>
      <c r="AV209" s="1158">
        <v>634800000</v>
      </c>
      <c r="AW209" s="1278">
        <v>102873333</v>
      </c>
      <c r="AX209" s="1158">
        <v>298426667</v>
      </c>
      <c r="AY209" s="1278">
        <v>102873333</v>
      </c>
      <c r="AZ209" s="1159">
        <v>0</v>
      </c>
      <c r="BA209" s="1158">
        <v>102873333</v>
      </c>
      <c r="BB209" s="1159">
        <v>0</v>
      </c>
      <c r="BC209" s="1159">
        <v>0</v>
      </c>
      <c r="BE209" s="1160">
        <f t="shared" si="8"/>
        <v>0.142541228039786</v>
      </c>
    </row>
    <row r="210" spans="1:57" s="1127" customFormat="1" ht="15" customHeight="1" x14ac:dyDescent="0.2">
      <c r="A210" s="1178" t="str">
        <f t="shared" si="9"/>
        <v>C2502100010210</v>
      </c>
      <c r="B210" s="1648" t="s">
        <v>120</v>
      </c>
      <c r="C210" s="1649"/>
      <c r="D210" s="1648" t="s">
        <v>355</v>
      </c>
      <c r="E210" s="1649"/>
      <c r="F210" s="1648" t="s">
        <v>357</v>
      </c>
      <c r="G210" s="1649"/>
      <c r="H210" s="1648" t="s">
        <v>312</v>
      </c>
      <c r="I210" s="1649"/>
      <c r="J210" s="1648" t="s">
        <v>313</v>
      </c>
      <c r="K210" s="1649"/>
      <c r="L210" s="1649"/>
      <c r="M210" s="1648" t="s">
        <v>315</v>
      </c>
      <c r="N210" s="1649"/>
      <c r="O210" s="1649"/>
      <c r="P210" s="1648"/>
      <c r="Q210" s="1649"/>
      <c r="R210" s="1648"/>
      <c r="S210" s="1649"/>
      <c r="T210" s="1650" t="s">
        <v>359</v>
      </c>
      <c r="U210" s="1649"/>
      <c r="V210" s="1649"/>
      <c r="W210" s="1649"/>
      <c r="X210" s="1649"/>
      <c r="Y210" s="1649"/>
      <c r="Z210" s="1649"/>
      <c r="AA210" s="1649"/>
      <c r="AB210" s="1648" t="s">
        <v>306</v>
      </c>
      <c r="AC210" s="1649"/>
      <c r="AD210" s="1649"/>
      <c r="AE210" s="1649"/>
      <c r="AF210" s="1649"/>
      <c r="AG210" s="1648" t="s">
        <v>307</v>
      </c>
      <c r="AH210" s="1649"/>
      <c r="AI210" s="1649"/>
      <c r="AJ210" s="1025" t="s">
        <v>86</v>
      </c>
      <c r="AK210" s="1651" t="s">
        <v>308</v>
      </c>
      <c r="AL210" s="1652"/>
      <c r="AM210" s="1652"/>
      <c r="AN210" s="1652"/>
      <c r="AO210" s="1652"/>
      <c r="AP210" s="1652"/>
      <c r="AQ210" s="1158">
        <v>1300000000</v>
      </c>
      <c r="AR210" s="1278">
        <v>1112396264</v>
      </c>
      <c r="AS210" s="1158">
        <v>187603736</v>
      </c>
      <c r="AT210" s="1159">
        <v>0</v>
      </c>
      <c r="AU210" s="1316">
        <v>750334085</v>
      </c>
      <c r="AV210" s="1158">
        <v>362062179</v>
      </c>
      <c r="AW210" s="1278">
        <v>124583044</v>
      </c>
      <c r="AX210" s="1158">
        <v>625751041</v>
      </c>
      <c r="AY210" s="1278">
        <v>103930227</v>
      </c>
      <c r="AZ210" s="1158">
        <v>20652817</v>
      </c>
      <c r="BA210" s="1158">
        <v>103930227</v>
      </c>
      <c r="BB210" s="1159">
        <v>0</v>
      </c>
      <c r="BC210" s="1159">
        <v>0</v>
      </c>
      <c r="BE210" s="1160">
        <f t="shared" si="8"/>
        <v>0.57718006538461541</v>
      </c>
    </row>
    <row r="211" spans="1:57" s="1127" customFormat="1" ht="12.75" x14ac:dyDescent="0.2">
      <c r="A211" s="1178" t="str">
        <f t="shared" si="9"/>
        <v>C25021000102110</v>
      </c>
      <c r="B211" s="1659" t="s">
        <v>120</v>
      </c>
      <c r="C211" s="1649"/>
      <c r="D211" s="1659" t="s">
        <v>355</v>
      </c>
      <c r="E211" s="1649"/>
      <c r="F211" s="1659" t="s">
        <v>357</v>
      </c>
      <c r="G211" s="1649"/>
      <c r="H211" s="1659" t="s">
        <v>312</v>
      </c>
      <c r="I211" s="1649"/>
      <c r="J211" s="1659" t="s">
        <v>313</v>
      </c>
      <c r="K211" s="1649"/>
      <c r="L211" s="1649"/>
      <c r="M211" s="1659" t="s">
        <v>315</v>
      </c>
      <c r="N211" s="1649"/>
      <c r="O211" s="1649"/>
      <c r="P211" s="1659" t="s">
        <v>312</v>
      </c>
      <c r="Q211" s="1649"/>
      <c r="R211" s="1659"/>
      <c r="S211" s="1649"/>
      <c r="T211" s="1662" t="s">
        <v>365</v>
      </c>
      <c r="U211" s="1649"/>
      <c r="V211" s="1649"/>
      <c r="W211" s="1649"/>
      <c r="X211" s="1649"/>
      <c r="Y211" s="1649"/>
      <c r="Z211" s="1649"/>
      <c r="AA211" s="1649"/>
      <c r="AB211" s="1659" t="s">
        <v>306</v>
      </c>
      <c r="AC211" s="1649"/>
      <c r="AD211" s="1649"/>
      <c r="AE211" s="1649"/>
      <c r="AF211" s="1649"/>
      <c r="AG211" s="1659" t="s">
        <v>307</v>
      </c>
      <c r="AH211" s="1649"/>
      <c r="AI211" s="1649"/>
      <c r="AJ211" s="1161" t="s">
        <v>86</v>
      </c>
      <c r="AK211" s="1661" t="s">
        <v>308</v>
      </c>
      <c r="AL211" s="1652"/>
      <c r="AM211" s="1652"/>
      <c r="AN211" s="1652"/>
      <c r="AO211" s="1652"/>
      <c r="AP211" s="1652"/>
      <c r="AQ211" s="1162">
        <v>90000000</v>
      </c>
      <c r="AR211" s="1279">
        <v>30000000</v>
      </c>
      <c r="AS211" s="1162">
        <v>60000000</v>
      </c>
      <c r="AT211" s="1163">
        <v>0</v>
      </c>
      <c r="AU211" s="1317">
        <v>0</v>
      </c>
      <c r="AV211" s="1162">
        <v>30000000</v>
      </c>
      <c r="AW211" s="1280">
        <v>0</v>
      </c>
      <c r="AX211" s="1163">
        <v>0</v>
      </c>
      <c r="AY211" s="1280">
        <v>0</v>
      </c>
      <c r="AZ211" s="1163">
        <v>0</v>
      </c>
      <c r="BA211" s="1163">
        <v>0</v>
      </c>
      <c r="BB211" s="1163">
        <v>0</v>
      </c>
      <c r="BC211" s="1163">
        <v>0</v>
      </c>
      <c r="BE211" s="1164">
        <f t="shared" si="8"/>
        <v>0</v>
      </c>
    </row>
    <row r="212" spans="1:57" s="1127" customFormat="1" ht="12.75" x14ac:dyDescent="0.2">
      <c r="A212" s="1178" t="str">
        <f t="shared" si="9"/>
        <v>C25021000102210</v>
      </c>
      <c r="B212" s="1659" t="s">
        <v>120</v>
      </c>
      <c r="C212" s="1649"/>
      <c r="D212" s="1659" t="s">
        <v>355</v>
      </c>
      <c r="E212" s="1649"/>
      <c r="F212" s="1659" t="s">
        <v>357</v>
      </c>
      <c r="G212" s="1649"/>
      <c r="H212" s="1659" t="s">
        <v>312</v>
      </c>
      <c r="I212" s="1649"/>
      <c r="J212" s="1659" t="s">
        <v>313</v>
      </c>
      <c r="K212" s="1649"/>
      <c r="L212" s="1649"/>
      <c r="M212" s="1659" t="s">
        <v>315</v>
      </c>
      <c r="N212" s="1649"/>
      <c r="O212" s="1649"/>
      <c r="P212" s="1659" t="s">
        <v>315</v>
      </c>
      <c r="Q212" s="1649"/>
      <c r="R212" s="1659"/>
      <c r="S212" s="1649"/>
      <c r="T212" s="1662" t="s">
        <v>360</v>
      </c>
      <c r="U212" s="1649"/>
      <c r="V212" s="1649"/>
      <c r="W212" s="1649"/>
      <c r="X212" s="1649"/>
      <c r="Y212" s="1649"/>
      <c r="Z212" s="1649"/>
      <c r="AA212" s="1649"/>
      <c r="AB212" s="1659" t="s">
        <v>306</v>
      </c>
      <c r="AC212" s="1649"/>
      <c r="AD212" s="1649"/>
      <c r="AE212" s="1649"/>
      <c r="AF212" s="1649"/>
      <c r="AG212" s="1659" t="s">
        <v>307</v>
      </c>
      <c r="AH212" s="1649"/>
      <c r="AI212" s="1649"/>
      <c r="AJ212" s="1161" t="s">
        <v>86</v>
      </c>
      <c r="AK212" s="1661" t="s">
        <v>308</v>
      </c>
      <c r="AL212" s="1652"/>
      <c r="AM212" s="1652"/>
      <c r="AN212" s="1652"/>
      <c r="AO212" s="1652"/>
      <c r="AP212" s="1652"/>
      <c r="AQ212" s="1162">
        <v>105000000</v>
      </c>
      <c r="AR212" s="1279">
        <v>105000000</v>
      </c>
      <c r="AS212" s="1163">
        <v>0</v>
      </c>
      <c r="AT212" s="1163">
        <v>0</v>
      </c>
      <c r="AU212" s="1311">
        <v>105000000</v>
      </c>
      <c r="AV212" s="1163">
        <v>0</v>
      </c>
      <c r="AW212" s="1279">
        <v>26906627</v>
      </c>
      <c r="AX212" s="1162">
        <v>78093373</v>
      </c>
      <c r="AY212" s="1279">
        <v>26906627</v>
      </c>
      <c r="AZ212" s="1163">
        <v>0</v>
      </c>
      <c r="BA212" s="1162">
        <v>26906627</v>
      </c>
      <c r="BB212" s="1163">
        <v>0</v>
      </c>
      <c r="BC212" s="1163">
        <v>0</v>
      </c>
      <c r="BE212" s="1164">
        <f t="shared" si="8"/>
        <v>1</v>
      </c>
    </row>
    <row r="213" spans="1:57" s="1127" customFormat="1" ht="12.75" x14ac:dyDescent="0.2">
      <c r="A213" s="1178" t="str">
        <f t="shared" si="9"/>
        <v>C25021000102310</v>
      </c>
      <c r="B213" s="1659" t="s">
        <v>120</v>
      </c>
      <c r="C213" s="1649"/>
      <c r="D213" s="1659" t="s">
        <v>355</v>
      </c>
      <c r="E213" s="1649"/>
      <c r="F213" s="1659" t="s">
        <v>357</v>
      </c>
      <c r="G213" s="1649"/>
      <c r="H213" s="1659" t="s">
        <v>312</v>
      </c>
      <c r="I213" s="1649"/>
      <c r="J213" s="1659" t="s">
        <v>313</v>
      </c>
      <c r="K213" s="1649"/>
      <c r="L213" s="1649"/>
      <c r="M213" s="1659" t="s">
        <v>315</v>
      </c>
      <c r="N213" s="1649"/>
      <c r="O213" s="1649"/>
      <c r="P213" s="1659" t="s">
        <v>322</v>
      </c>
      <c r="Q213" s="1649"/>
      <c r="R213" s="1659"/>
      <c r="S213" s="1649"/>
      <c r="T213" s="1662" t="s">
        <v>361</v>
      </c>
      <c r="U213" s="1649"/>
      <c r="V213" s="1649"/>
      <c r="W213" s="1649"/>
      <c r="X213" s="1649"/>
      <c r="Y213" s="1649"/>
      <c r="Z213" s="1649"/>
      <c r="AA213" s="1649"/>
      <c r="AB213" s="1659" t="s">
        <v>306</v>
      </c>
      <c r="AC213" s="1649"/>
      <c r="AD213" s="1649"/>
      <c r="AE213" s="1649"/>
      <c r="AF213" s="1649"/>
      <c r="AG213" s="1659" t="s">
        <v>307</v>
      </c>
      <c r="AH213" s="1649"/>
      <c r="AI213" s="1649"/>
      <c r="AJ213" s="1161" t="s">
        <v>86</v>
      </c>
      <c r="AK213" s="1661" t="s">
        <v>308</v>
      </c>
      <c r="AL213" s="1652"/>
      <c r="AM213" s="1652"/>
      <c r="AN213" s="1652"/>
      <c r="AO213" s="1652"/>
      <c r="AP213" s="1652"/>
      <c r="AQ213" s="1162">
        <v>341600000</v>
      </c>
      <c r="AR213" s="1279">
        <v>341600000</v>
      </c>
      <c r="AS213" s="1163">
        <v>0</v>
      </c>
      <c r="AT213" s="1163">
        <v>0</v>
      </c>
      <c r="AU213" s="1311">
        <v>341600000</v>
      </c>
      <c r="AV213" s="1163">
        <v>0</v>
      </c>
      <c r="AW213" s="1279">
        <v>51068361</v>
      </c>
      <c r="AX213" s="1162">
        <v>290531639</v>
      </c>
      <c r="AY213" s="1279">
        <v>32387017</v>
      </c>
      <c r="AZ213" s="1162">
        <v>18681344</v>
      </c>
      <c r="BA213" s="1162">
        <v>32387017</v>
      </c>
      <c r="BB213" s="1163">
        <v>0</v>
      </c>
      <c r="BC213" s="1163">
        <v>0</v>
      </c>
      <c r="BE213" s="1164">
        <f t="shared" si="8"/>
        <v>1</v>
      </c>
    </row>
    <row r="214" spans="1:57" s="1127" customFormat="1" ht="12.75" x14ac:dyDescent="0.2">
      <c r="A214" s="1178" t="str">
        <f t="shared" si="9"/>
        <v>C25021000102410</v>
      </c>
      <c r="B214" s="1659" t="s">
        <v>120</v>
      </c>
      <c r="C214" s="1649"/>
      <c r="D214" s="1659" t="s">
        <v>355</v>
      </c>
      <c r="E214" s="1649"/>
      <c r="F214" s="1659" t="s">
        <v>357</v>
      </c>
      <c r="G214" s="1649"/>
      <c r="H214" s="1659" t="s">
        <v>312</v>
      </c>
      <c r="I214" s="1649"/>
      <c r="J214" s="1659" t="s">
        <v>313</v>
      </c>
      <c r="K214" s="1649"/>
      <c r="L214" s="1649"/>
      <c r="M214" s="1659" t="s">
        <v>315</v>
      </c>
      <c r="N214" s="1649"/>
      <c r="O214" s="1649"/>
      <c r="P214" s="1659" t="s">
        <v>316</v>
      </c>
      <c r="Q214" s="1649"/>
      <c r="R214" s="1659"/>
      <c r="S214" s="1649"/>
      <c r="T214" s="1662" t="s">
        <v>105</v>
      </c>
      <c r="U214" s="1649"/>
      <c r="V214" s="1649"/>
      <c r="W214" s="1649"/>
      <c r="X214" s="1649"/>
      <c r="Y214" s="1649"/>
      <c r="Z214" s="1649"/>
      <c r="AA214" s="1649"/>
      <c r="AB214" s="1659" t="s">
        <v>306</v>
      </c>
      <c r="AC214" s="1649"/>
      <c r="AD214" s="1649"/>
      <c r="AE214" s="1649"/>
      <c r="AF214" s="1649"/>
      <c r="AG214" s="1659" t="s">
        <v>307</v>
      </c>
      <c r="AH214" s="1649"/>
      <c r="AI214" s="1649"/>
      <c r="AJ214" s="1161" t="s">
        <v>86</v>
      </c>
      <c r="AK214" s="1661" t="s">
        <v>308</v>
      </c>
      <c r="AL214" s="1652"/>
      <c r="AM214" s="1652"/>
      <c r="AN214" s="1652"/>
      <c r="AO214" s="1652"/>
      <c r="AP214" s="1652"/>
      <c r="AQ214" s="1162">
        <v>394400000</v>
      </c>
      <c r="AR214" s="1279">
        <v>294400000</v>
      </c>
      <c r="AS214" s="1162">
        <v>100000000</v>
      </c>
      <c r="AT214" s="1163">
        <v>0</v>
      </c>
      <c r="AU214" s="1311">
        <v>243553965</v>
      </c>
      <c r="AV214" s="1162">
        <v>50846035</v>
      </c>
      <c r="AW214" s="1279">
        <v>46608056</v>
      </c>
      <c r="AX214" s="1162">
        <v>196945909</v>
      </c>
      <c r="AY214" s="1279">
        <v>44636583</v>
      </c>
      <c r="AZ214" s="1162">
        <v>1971473</v>
      </c>
      <c r="BA214" s="1162">
        <v>44636583</v>
      </c>
      <c r="BB214" s="1163">
        <v>0</v>
      </c>
      <c r="BC214" s="1163">
        <v>0</v>
      </c>
      <c r="BE214" s="1164">
        <f t="shared" si="8"/>
        <v>0.61753033722109529</v>
      </c>
    </row>
    <row r="215" spans="1:57" s="1127" customFormat="1" ht="15" customHeight="1" x14ac:dyDescent="0.2">
      <c r="A215" s="1178" t="str">
        <f t="shared" si="9"/>
        <v>C25021000102610</v>
      </c>
      <c r="B215" s="1659" t="s">
        <v>120</v>
      </c>
      <c r="C215" s="1649"/>
      <c r="D215" s="1659" t="s">
        <v>355</v>
      </c>
      <c r="E215" s="1649"/>
      <c r="F215" s="1659" t="s">
        <v>357</v>
      </c>
      <c r="G215" s="1649"/>
      <c r="H215" s="1659" t="s">
        <v>312</v>
      </c>
      <c r="I215" s="1649"/>
      <c r="J215" s="1659" t="s">
        <v>313</v>
      </c>
      <c r="K215" s="1649"/>
      <c r="L215" s="1649"/>
      <c r="M215" s="1659" t="s">
        <v>315</v>
      </c>
      <c r="N215" s="1649"/>
      <c r="O215" s="1649"/>
      <c r="P215" s="1659" t="s">
        <v>325</v>
      </c>
      <c r="Q215" s="1649"/>
      <c r="R215" s="1659"/>
      <c r="S215" s="1649"/>
      <c r="T215" s="1662" t="s">
        <v>362</v>
      </c>
      <c r="U215" s="1649"/>
      <c r="V215" s="1649"/>
      <c r="W215" s="1649"/>
      <c r="X215" s="1649"/>
      <c r="Y215" s="1649"/>
      <c r="Z215" s="1649"/>
      <c r="AA215" s="1649"/>
      <c r="AB215" s="1659" t="s">
        <v>306</v>
      </c>
      <c r="AC215" s="1649"/>
      <c r="AD215" s="1649"/>
      <c r="AE215" s="1649"/>
      <c r="AF215" s="1649"/>
      <c r="AG215" s="1659" t="s">
        <v>307</v>
      </c>
      <c r="AH215" s="1649"/>
      <c r="AI215" s="1649"/>
      <c r="AJ215" s="1161" t="s">
        <v>86</v>
      </c>
      <c r="AK215" s="1661" t="s">
        <v>308</v>
      </c>
      <c r="AL215" s="1652"/>
      <c r="AM215" s="1652"/>
      <c r="AN215" s="1652"/>
      <c r="AO215" s="1652"/>
      <c r="AP215" s="1652"/>
      <c r="AQ215" s="1162">
        <v>60180120</v>
      </c>
      <c r="AR215" s="1279">
        <v>60180120</v>
      </c>
      <c r="AS215" s="1163">
        <v>0</v>
      </c>
      <c r="AT215" s="1163">
        <v>0</v>
      </c>
      <c r="AU215" s="1311">
        <v>60180120</v>
      </c>
      <c r="AV215" s="1163">
        <v>0</v>
      </c>
      <c r="AW215" s="1280">
        <v>0</v>
      </c>
      <c r="AX215" s="1162">
        <v>60180120</v>
      </c>
      <c r="AY215" s="1280">
        <v>0</v>
      </c>
      <c r="AZ215" s="1163">
        <v>0</v>
      </c>
      <c r="BA215" s="1163">
        <v>0</v>
      </c>
      <c r="BB215" s="1163">
        <v>0</v>
      </c>
      <c r="BC215" s="1163">
        <v>0</v>
      </c>
      <c r="BE215" s="1164">
        <f t="shared" si="8"/>
        <v>1</v>
      </c>
    </row>
    <row r="216" spans="1:57" s="1127" customFormat="1" ht="12.75" x14ac:dyDescent="0.2">
      <c r="A216" s="1178" t="str">
        <f t="shared" si="9"/>
        <v>C25021000102710</v>
      </c>
      <c r="B216" s="1659" t="s">
        <v>120</v>
      </c>
      <c r="C216" s="1649"/>
      <c r="D216" s="1659" t="s">
        <v>355</v>
      </c>
      <c r="E216" s="1649"/>
      <c r="F216" s="1659" t="s">
        <v>357</v>
      </c>
      <c r="G216" s="1649"/>
      <c r="H216" s="1659" t="s">
        <v>312</v>
      </c>
      <c r="I216" s="1649"/>
      <c r="J216" s="1659" t="s">
        <v>313</v>
      </c>
      <c r="K216" s="1649"/>
      <c r="L216" s="1649"/>
      <c r="M216" s="1659" t="s">
        <v>315</v>
      </c>
      <c r="N216" s="1649"/>
      <c r="O216" s="1649"/>
      <c r="P216" s="1659" t="s">
        <v>326</v>
      </c>
      <c r="Q216" s="1649"/>
      <c r="R216" s="1659"/>
      <c r="S216" s="1649"/>
      <c r="T216" s="1662" t="s">
        <v>368</v>
      </c>
      <c r="U216" s="1649"/>
      <c r="V216" s="1649"/>
      <c r="W216" s="1649"/>
      <c r="X216" s="1649"/>
      <c r="Y216" s="1649"/>
      <c r="Z216" s="1649"/>
      <c r="AA216" s="1649"/>
      <c r="AB216" s="1659" t="s">
        <v>306</v>
      </c>
      <c r="AC216" s="1649"/>
      <c r="AD216" s="1649"/>
      <c r="AE216" s="1649"/>
      <c r="AF216" s="1649"/>
      <c r="AG216" s="1659" t="s">
        <v>307</v>
      </c>
      <c r="AH216" s="1649"/>
      <c r="AI216" s="1649"/>
      <c r="AJ216" s="1161" t="s">
        <v>86</v>
      </c>
      <c r="AK216" s="1661" t="s">
        <v>308</v>
      </c>
      <c r="AL216" s="1652"/>
      <c r="AM216" s="1652"/>
      <c r="AN216" s="1652"/>
      <c r="AO216" s="1652"/>
      <c r="AP216" s="1652"/>
      <c r="AQ216" s="1162">
        <v>308819880</v>
      </c>
      <c r="AR216" s="1279">
        <v>281216144</v>
      </c>
      <c r="AS216" s="1162">
        <v>27603736</v>
      </c>
      <c r="AT216" s="1163">
        <v>0</v>
      </c>
      <c r="AU216" s="1317">
        <v>0</v>
      </c>
      <c r="AV216" s="1162">
        <v>281216144</v>
      </c>
      <c r="AW216" s="1280">
        <v>0</v>
      </c>
      <c r="AX216" s="1163">
        <v>0</v>
      </c>
      <c r="AY216" s="1280">
        <v>0</v>
      </c>
      <c r="AZ216" s="1163">
        <v>0</v>
      </c>
      <c r="BA216" s="1163">
        <v>0</v>
      </c>
      <c r="BB216" s="1163">
        <v>0</v>
      </c>
      <c r="BC216" s="1163">
        <v>0</v>
      </c>
      <c r="BE216" s="1164">
        <f t="shared" si="8"/>
        <v>0</v>
      </c>
    </row>
    <row r="217" spans="1:57" s="1127" customFormat="1" ht="15" customHeight="1" x14ac:dyDescent="0.2">
      <c r="A217" s="1178" t="str">
        <f t="shared" si="9"/>
        <v>C250210001021110</v>
      </c>
      <c r="B217" s="1659" t="s">
        <v>120</v>
      </c>
      <c r="C217" s="1649"/>
      <c r="D217" s="1659" t="s">
        <v>355</v>
      </c>
      <c r="E217" s="1649"/>
      <c r="F217" s="1659" t="s">
        <v>357</v>
      </c>
      <c r="G217" s="1649"/>
      <c r="H217" s="1659" t="s">
        <v>312</v>
      </c>
      <c r="I217" s="1649"/>
      <c r="J217" s="1659" t="s">
        <v>313</v>
      </c>
      <c r="K217" s="1649"/>
      <c r="L217" s="1649"/>
      <c r="M217" s="1659" t="s">
        <v>315</v>
      </c>
      <c r="N217" s="1649"/>
      <c r="O217" s="1649"/>
      <c r="P217" s="1659" t="s">
        <v>101</v>
      </c>
      <c r="Q217" s="1649"/>
      <c r="R217" s="1659"/>
      <c r="S217" s="1649"/>
      <c r="T217" s="1662" t="s">
        <v>363</v>
      </c>
      <c r="U217" s="1649"/>
      <c r="V217" s="1649"/>
      <c r="W217" s="1649"/>
      <c r="X217" s="1649"/>
      <c r="Y217" s="1649"/>
      <c r="Z217" s="1649"/>
      <c r="AA217" s="1649"/>
      <c r="AB217" s="1659" t="s">
        <v>306</v>
      </c>
      <c r="AC217" s="1649"/>
      <c r="AD217" s="1649"/>
      <c r="AE217" s="1649"/>
      <c r="AF217" s="1649"/>
      <c r="AG217" s="1659" t="s">
        <v>307</v>
      </c>
      <c r="AH217" s="1649"/>
      <c r="AI217" s="1649"/>
      <c r="AJ217" s="1161" t="s">
        <v>86</v>
      </c>
      <c r="AK217" s="1661" t="s">
        <v>308</v>
      </c>
      <c r="AL217" s="1652"/>
      <c r="AM217" s="1652"/>
      <c r="AN217" s="1652"/>
      <c r="AO217" s="1652"/>
      <c r="AP217" s="1652"/>
      <c r="AQ217" s="1163">
        <v>0</v>
      </c>
      <c r="AR217" s="1280">
        <v>0</v>
      </c>
      <c r="AS217" s="1163">
        <v>0</v>
      </c>
      <c r="AT217" s="1163">
        <v>0</v>
      </c>
      <c r="AU217" s="1317">
        <v>0</v>
      </c>
      <c r="AV217" s="1163">
        <v>0</v>
      </c>
      <c r="AW217" s="1280">
        <v>0</v>
      </c>
      <c r="AX217" s="1163">
        <v>0</v>
      </c>
      <c r="AY217" s="1280">
        <v>0</v>
      </c>
      <c r="AZ217" s="1163">
        <v>0</v>
      </c>
      <c r="BA217" s="1163">
        <v>0</v>
      </c>
      <c r="BB217" s="1163">
        <v>0</v>
      </c>
      <c r="BC217" s="1163">
        <v>0</v>
      </c>
      <c r="BE217" s="1164" t="e">
        <f t="shared" si="8"/>
        <v>#DIV/0!</v>
      </c>
    </row>
    <row r="218" spans="1:57" s="1170" customFormat="1" ht="15" customHeight="1" x14ac:dyDescent="0.2">
      <c r="A218" s="1178" t="str">
        <f t="shared" si="9"/>
        <v>C2502100010315</v>
      </c>
      <c r="B218" s="1691" t="s">
        <v>120</v>
      </c>
      <c r="C218" s="1692"/>
      <c r="D218" s="1691" t="s">
        <v>355</v>
      </c>
      <c r="E218" s="1692"/>
      <c r="F218" s="1691" t="s">
        <v>357</v>
      </c>
      <c r="G218" s="1692"/>
      <c r="H218" s="1691" t="s">
        <v>312</v>
      </c>
      <c r="I218" s="1692"/>
      <c r="J218" s="1691" t="s">
        <v>313</v>
      </c>
      <c r="K218" s="1692"/>
      <c r="L218" s="1692"/>
      <c r="M218" s="1691" t="s">
        <v>322</v>
      </c>
      <c r="N218" s="1692"/>
      <c r="O218" s="1692"/>
      <c r="P218" s="1691"/>
      <c r="Q218" s="1692"/>
      <c r="R218" s="1691"/>
      <c r="S218" s="1692"/>
      <c r="T218" s="1697" t="s">
        <v>456</v>
      </c>
      <c r="U218" s="1692"/>
      <c r="V218" s="1692"/>
      <c r="W218" s="1692"/>
      <c r="X218" s="1692"/>
      <c r="Y218" s="1692"/>
      <c r="Z218" s="1692"/>
      <c r="AA218" s="1692"/>
      <c r="AB218" s="1691" t="s">
        <v>306</v>
      </c>
      <c r="AC218" s="1692"/>
      <c r="AD218" s="1692"/>
      <c r="AE218" s="1692"/>
      <c r="AF218" s="1692"/>
      <c r="AG218" s="1691" t="s">
        <v>307</v>
      </c>
      <c r="AH218" s="1692"/>
      <c r="AI218" s="1692"/>
      <c r="AJ218" s="1167" t="s">
        <v>319</v>
      </c>
      <c r="AK218" s="1698" t="s">
        <v>455</v>
      </c>
      <c r="AL218" s="1694"/>
      <c r="AM218" s="1694"/>
      <c r="AN218" s="1694"/>
      <c r="AO218" s="1694"/>
      <c r="AP218" s="1694"/>
      <c r="AQ218" s="1168">
        <v>2815325822</v>
      </c>
      <c r="AR218" s="1278">
        <v>1036100000</v>
      </c>
      <c r="AS218" s="1168">
        <v>1779225822</v>
      </c>
      <c r="AT218" s="1169">
        <v>0</v>
      </c>
      <c r="AU218" s="1316">
        <v>401300000</v>
      </c>
      <c r="AV218" s="1168">
        <v>634800000</v>
      </c>
      <c r="AW218" s="1278">
        <v>102873333</v>
      </c>
      <c r="AX218" s="1168">
        <v>298426667</v>
      </c>
      <c r="AY218" s="1278">
        <v>102873333</v>
      </c>
      <c r="AZ218" s="1169">
        <v>0</v>
      </c>
      <c r="BA218" s="1168">
        <v>102873333</v>
      </c>
      <c r="BB218" s="1169">
        <v>0</v>
      </c>
      <c r="BC218" s="1169">
        <v>0</v>
      </c>
      <c r="BE218" s="1171">
        <f t="shared" si="8"/>
        <v>0.142541228039786</v>
      </c>
    </row>
    <row r="219" spans="1:57" s="1170" customFormat="1" ht="12.75" x14ac:dyDescent="0.2">
      <c r="A219" s="1178" t="str">
        <f t="shared" si="9"/>
        <v>C25021000103115</v>
      </c>
      <c r="B219" s="1695" t="s">
        <v>120</v>
      </c>
      <c r="C219" s="1692"/>
      <c r="D219" s="1695" t="s">
        <v>355</v>
      </c>
      <c r="E219" s="1692"/>
      <c r="F219" s="1695" t="s">
        <v>357</v>
      </c>
      <c r="G219" s="1692"/>
      <c r="H219" s="1695" t="s">
        <v>312</v>
      </c>
      <c r="I219" s="1692"/>
      <c r="J219" s="1695" t="s">
        <v>313</v>
      </c>
      <c r="K219" s="1692"/>
      <c r="L219" s="1692"/>
      <c r="M219" s="1695" t="s">
        <v>322</v>
      </c>
      <c r="N219" s="1692"/>
      <c r="O219" s="1692"/>
      <c r="P219" s="1695" t="s">
        <v>312</v>
      </c>
      <c r="Q219" s="1692"/>
      <c r="R219" s="1695"/>
      <c r="S219" s="1692"/>
      <c r="T219" s="1696" t="s">
        <v>365</v>
      </c>
      <c r="U219" s="1692"/>
      <c r="V219" s="1692"/>
      <c r="W219" s="1692"/>
      <c r="X219" s="1692"/>
      <c r="Y219" s="1692"/>
      <c r="Z219" s="1692"/>
      <c r="AA219" s="1692"/>
      <c r="AB219" s="1695" t="s">
        <v>306</v>
      </c>
      <c r="AC219" s="1692"/>
      <c r="AD219" s="1692"/>
      <c r="AE219" s="1692"/>
      <c r="AF219" s="1692"/>
      <c r="AG219" s="1695" t="s">
        <v>307</v>
      </c>
      <c r="AH219" s="1692"/>
      <c r="AI219" s="1692"/>
      <c r="AJ219" s="1172" t="s">
        <v>319</v>
      </c>
      <c r="AK219" s="1693" t="s">
        <v>455</v>
      </c>
      <c r="AL219" s="1694"/>
      <c r="AM219" s="1694"/>
      <c r="AN219" s="1694"/>
      <c r="AO219" s="1694"/>
      <c r="AP219" s="1694"/>
      <c r="AQ219" s="1173">
        <v>1217200000</v>
      </c>
      <c r="AR219" s="1279">
        <v>626800000</v>
      </c>
      <c r="AS219" s="1173">
        <v>590400000</v>
      </c>
      <c r="AT219" s="1174">
        <v>0</v>
      </c>
      <c r="AU219" s="1311">
        <v>401300000</v>
      </c>
      <c r="AV219" s="1173">
        <v>225500000</v>
      </c>
      <c r="AW219" s="1279">
        <v>102873333</v>
      </c>
      <c r="AX219" s="1173">
        <v>298426667</v>
      </c>
      <c r="AY219" s="1279">
        <v>102873333</v>
      </c>
      <c r="AZ219" s="1174">
        <v>0</v>
      </c>
      <c r="BA219" s="1173">
        <v>102873333</v>
      </c>
      <c r="BB219" s="1174">
        <v>0</v>
      </c>
      <c r="BC219" s="1174">
        <v>0</v>
      </c>
      <c r="BE219" s="1175">
        <f t="shared" si="8"/>
        <v>0.32969109431482091</v>
      </c>
    </row>
    <row r="220" spans="1:57" s="1170" customFormat="1" ht="12.75" x14ac:dyDescent="0.2">
      <c r="A220" s="1178" t="str">
        <f t="shared" si="9"/>
        <v>C25021000103215</v>
      </c>
      <c r="B220" s="1695" t="s">
        <v>120</v>
      </c>
      <c r="C220" s="1692"/>
      <c r="D220" s="1695" t="s">
        <v>355</v>
      </c>
      <c r="E220" s="1692"/>
      <c r="F220" s="1695" t="s">
        <v>357</v>
      </c>
      <c r="G220" s="1692"/>
      <c r="H220" s="1695" t="s">
        <v>312</v>
      </c>
      <c r="I220" s="1692"/>
      <c r="J220" s="1695" t="s">
        <v>313</v>
      </c>
      <c r="K220" s="1692"/>
      <c r="L220" s="1692"/>
      <c r="M220" s="1695" t="s">
        <v>322</v>
      </c>
      <c r="N220" s="1692"/>
      <c r="O220" s="1692"/>
      <c r="P220" s="1695" t="s">
        <v>315</v>
      </c>
      <c r="Q220" s="1692"/>
      <c r="R220" s="1695"/>
      <c r="S220" s="1692"/>
      <c r="T220" s="1696" t="s">
        <v>360</v>
      </c>
      <c r="U220" s="1692"/>
      <c r="V220" s="1692"/>
      <c r="W220" s="1692"/>
      <c r="X220" s="1692"/>
      <c r="Y220" s="1692"/>
      <c r="Z220" s="1692"/>
      <c r="AA220" s="1692"/>
      <c r="AB220" s="1695" t="s">
        <v>306</v>
      </c>
      <c r="AC220" s="1692"/>
      <c r="AD220" s="1692"/>
      <c r="AE220" s="1692"/>
      <c r="AF220" s="1692"/>
      <c r="AG220" s="1695" t="s">
        <v>307</v>
      </c>
      <c r="AH220" s="1692"/>
      <c r="AI220" s="1692"/>
      <c r="AJ220" s="1172" t="s">
        <v>319</v>
      </c>
      <c r="AK220" s="1693" t="s">
        <v>455</v>
      </c>
      <c r="AL220" s="1694"/>
      <c r="AM220" s="1694"/>
      <c r="AN220" s="1694"/>
      <c r="AO220" s="1694"/>
      <c r="AP220" s="1694"/>
      <c r="AQ220" s="1173">
        <v>228000000</v>
      </c>
      <c r="AR220" s="1279">
        <v>228000000</v>
      </c>
      <c r="AS220" s="1174">
        <v>0</v>
      </c>
      <c r="AT220" s="1174">
        <v>0</v>
      </c>
      <c r="AU220" s="1317">
        <v>0</v>
      </c>
      <c r="AV220" s="1173">
        <v>228000000</v>
      </c>
      <c r="AW220" s="1280">
        <v>0</v>
      </c>
      <c r="AX220" s="1174">
        <v>0</v>
      </c>
      <c r="AY220" s="1280">
        <v>0</v>
      </c>
      <c r="AZ220" s="1174">
        <v>0</v>
      </c>
      <c r="BA220" s="1174">
        <v>0</v>
      </c>
      <c r="BB220" s="1174">
        <v>0</v>
      </c>
      <c r="BC220" s="1174">
        <v>0</v>
      </c>
      <c r="BE220" s="1175">
        <f t="shared" ref="BE220:BE283" si="10">+AU220/AQ220</f>
        <v>0</v>
      </c>
    </row>
    <row r="221" spans="1:57" s="1170" customFormat="1" ht="12.75" x14ac:dyDescent="0.2">
      <c r="A221" s="1178" t="str">
        <f t="shared" si="9"/>
        <v>C25021000103315</v>
      </c>
      <c r="B221" s="1695" t="s">
        <v>120</v>
      </c>
      <c r="C221" s="1692"/>
      <c r="D221" s="1695" t="s">
        <v>355</v>
      </c>
      <c r="E221" s="1692"/>
      <c r="F221" s="1695" t="s">
        <v>357</v>
      </c>
      <c r="G221" s="1692"/>
      <c r="H221" s="1695" t="s">
        <v>312</v>
      </c>
      <c r="I221" s="1692"/>
      <c r="J221" s="1695" t="s">
        <v>313</v>
      </c>
      <c r="K221" s="1692"/>
      <c r="L221" s="1692"/>
      <c r="M221" s="1695" t="s">
        <v>322</v>
      </c>
      <c r="N221" s="1692"/>
      <c r="O221" s="1692"/>
      <c r="P221" s="1695" t="s">
        <v>322</v>
      </c>
      <c r="Q221" s="1692"/>
      <c r="R221" s="1695"/>
      <c r="S221" s="1692"/>
      <c r="T221" s="1696" t="s">
        <v>361</v>
      </c>
      <c r="U221" s="1692"/>
      <c r="V221" s="1692"/>
      <c r="W221" s="1692"/>
      <c r="X221" s="1692"/>
      <c r="Y221" s="1692"/>
      <c r="Z221" s="1692"/>
      <c r="AA221" s="1692"/>
      <c r="AB221" s="1695" t="s">
        <v>306</v>
      </c>
      <c r="AC221" s="1692"/>
      <c r="AD221" s="1692"/>
      <c r="AE221" s="1692"/>
      <c r="AF221" s="1692"/>
      <c r="AG221" s="1695" t="s">
        <v>307</v>
      </c>
      <c r="AH221" s="1692"/>
      <c r="AI221" s="1692"/>
      <c r="AJ221" s="1172" t="s">
        <v>319</v>
      </c>
      <c r="AK221" s="1693" t="s">
        <v>455</v>
      </c>
      <c r="AL221" s="1694"/>
      <c r="AM221" s="1694"/>
      <c r="AN221" s="1694"/>
      <c r="AO221" s="1694"/>
      <c r="AP221" s="1694"/>
      <c r="AQ221" s="1173">
        <v>164000000</v>
      </c>
      <c r="AR221" s="1279">
        <v>164000000</v>
      </c>
      <c r="AS221" s="1174">
        <v>0</v>
      </c>
      <c r="AT221" s="1174">
        <v>0</v>
      </c>
      <c r="AU221" s="1317">
        <v>0</v>
      </c>
      <c r="AV221" s="1173">
        <v>164000000</v>
      </c>
      <c r="AW221" s="1280">
        <v>0</v>
      </c>
      <c r="AX221" s="1174">
        <v>0</v>
      </c>
      <c r="AY221" s="1280">
        <v>0</v>
      </c>
      <c r="AZ221" s="1174">
        <v>0</v>
      </c>
      <c r="BA221" s="1174">
        <v>0</v>
      </c>
      <c r="BB221" s="1174">
        <v>0</v>
      </c>
      <c r="BC221" s="1174">
        <v>0</v>
      </c>
      <c r="BE221" s="1175">
        <f t="shared" si="10"/>
        <v>0</v>
      </c>
    </row>
    <row r="222" spans="1:57" s="1170" customFormat="1" ht="12.75" x14ac:dyDescent="0.2">
      <c r="A222" s="1178" t="str">
        <f t="shared" si="9"/>
        <v>C25021000103415</v>
      </c>
      <c r="B222" s="1695" t="s">
        <v>120</v>
      </c>
      <c r="C222" s="1692"/>
      <c r="D222" s="1695" t="s">
        <v>355</v>
      </c>
      <c r="E222" s="1692"/>
      <c r="F222" s="1695" t="s">
        <v>357</v>
      </c>
      <c r="G222" s="1692"/>
      <c r="H222" s="1695" t="s">
        <v>312</v>
      </c>
      <c r="I222" s="1692"/>
      <c r="J222" s="1695" t="s">
        <v>313</v>
      </c>
      <c r="K222" s="1692"/>
      <c r="L222" s="1692"/>
      <c r="M222" s="1695" t="s">
        <v>322</v>
      </c>
      <c r="N222" s="1692"/>
      <c r="O222" s="1692"/>
      <c r="P222" s="1695" t="s">
        <v>316</v>
      </c>
      <c r="Q222" s="1692"/>
      <c r="R222" s="1695"/>
      <c r="S222" s="1692"/>
      <c r="T222" s="1696" t="s">
        <v>105</v>
      </c>
      <c r="U222" s="1692"/>
      <c r="V222" s="1692"/>
      <c r="W222" s="1692"/>
      <c r="X222" s="1692"/>
      <c r="Y222" s="1692"/>
      <c r="Z222" s="1692"/>
      <c r="AA222" s="1692"/>
      <c r="AB222" s="1695" t="s">
        <v>306</v>
      </c>
      <c r="AC222" s="1692"/>
      <c r="AD222" s="1692"/>
      <c r="AE222" s="1692"/>
      <c r="AF222" s="1692"/>
      <c r="AG222" s="1695" t="s">
        <v>307</v>
      </c>
      <c r="AH222" s="1692"/>
      <c r="AI222" s="1692"/>
      <c r="AJ222" s="1172" t="s">
        <v>319</v>
      </c>
      <c r="AK222" s="1693" t="s">
        <v>455</v>
      </c>
      <c r="AL222" s="1694"/>
      <c r="AM222" s="1694"/>
      <c r="AN222" s="1694"/>
      <c r="AO222" s="1694"/>
      <c r="AP222" s="1694"/>
      <c r="AQ222" s="1173">
        <v>361540000</v>
      </c>
      <c r="AR222" s="1279">
        <v>17300000</v>
      </c>
      <c r="AS222" s="1173">
        <v>344240000</v>
      </c>
      <c r="AT222" s="1174">
        <v>0</v>
      </c>
      <c r="AU222" s="1317">
        <v>0</v>
      </c>
      <c r="AV222" s="1173">
        <v>17300000</v>
      </c>
      <c r="AW222" s="1280">
        <v>0</v>
      </c>
      <c r="AX222" s="1174">
        <v>0</v>
      </c>
      <c r="AY222" s="1280">
        <v>0</v>
      </c>
      <c r="AZ222" s="1174">
        <v>0</v>
      </c>
      <c r="BA222" s="1174">
        <v>0</v>
      </c>
      <c r="BB222" s="1174">
        <v>0</v>
      </c>
      <c r="BC222" s="1174">
        <v>0</v>
      </c>
      <c r="BE222" s="1175">
        <f t="shared" si="10"/>
        <v>0</v>
      </c>
    </row>
    <row r="223" spans="1:57" s="1170" customFormat="1" ht="12.75" x14ac:dyDescent="0.2">
      <c r="A223" s="1178" t="str">
        <f t="shared" si="9"/>
        <v>C250210001031115</v>
      </c>
      <c r="B223" s="1695" t="s">
        <v>120</v>
      </c>
      <c r="C223" s="1692"/>
      <c r="D223" s="1695" t="s">
        <v>355</v>
      </c>
      <c r="E223" s="1692"/>
      <c r="F223" s="1695" t="s">
        <v>357</v>
      </c>
      <c r="G223" s="1692"/>
      <c r="H223" s="1695" t="s">
        <v>312</v>
      </c>
      <c r="I223" s="1692"/>
      <c r="J223" s="1695" t="s">
        <v>313</v>
      </c>
      <c r="K223" s="1692"/>
      <c r="L223" s="1692"/>
      <c r="M223" s="1695" t="s">
        <v>322</v>
      </c>
      <c r="N223" s="1692"/>
      <c r="O223" s="1692"/>
      <c r="P223" s="1695" t="s">
        <v>101</v>
      </c>
      <c r="Q223" s="1692"/>
      <c r="R223" s="1695"/>
      <c r="S223" s="1692"/>
      <c r="T223" s="1696" t="s">
        <v>363</v>
      </c>
      <c r="U223" s="1692"/>
      <c r="V223" s="1692"/>
      <c r="W223" s="1692"/>
      <c r="X223" s="1692"/>
      <c r="Y223" s="1692"/>
      <c r="Z223" s="1692"/>
      <c r="AA223" s="1692"/>
      <c r="AB223" s="1695" t="s">
        <v>306</v>
      </c>
      <c r="AC223" s="1692"/>
      <c r="AD223" s="1692"/>
      <c r="AE223" s="1692"/>
      <c r="AF223" s="1692"/>
      <c r="AG223" s="1695" t="s">
        <v>307</v>
      </c>
      <c r="AH223" s="1692"/>
      <c r="AI223" s="1692"/>
      <c r="AJ223" s="1172" t="s">
        <v>319</v>
      </c>
      <c r="AK223" s="1693" t="s">
        <v>455</v>
      </c>
      <c r="AL223" s="1694"/>
      <c r="AM223" s="1694"/>
      <c r="AN223" s="1694"/>
      <c r="AO223" s="1694"/>
      <c r="AP223" s="1694"/>
      <c r="AQ223" s="1173">
        <v>844585822</v>
      </c>
      <c r="AR223" s="1280">
        <v>0</v>
      </c>
      <c r="AS223" s="1173">
        <v>844585822</v>
      </c>
      <c r="AT223" s="1174">
        <v>0</v>
      </c>
      <c r="AU223" s="1317">
        <v>0</v>
      </c>
      <c r="AV223" s="1174">
        <v>0</v>
      </c>
      <c r="AW223" s="1280">
        <v>0</v>
      </c>
      <c r="AX223" s="1174">
        <v>0</v>
      </c>
      <c r="AY223" s="1280">
        <v>0</v>
      </c>
      <c r="AZ223" s="1174">
        <v>0</v>
      </c>
      <c r="BA223" s="1174">
        <v>0</v>
      </c>
      <c r="BB223" s="1174">
        <v>0</v>
      </c>
      <c r="BC223" s="1174">
        <v>0</v>
      </c>
      <c r="BE223" s="1175">
        <f t="shared" si="10"/>
        <v>0</v>
      </c>
    </row>
    <row r="224" spans="1:57" s="1237" customFormat="1" ht="45.75" customHeight="1" x14ac:dyDescent="0.2">
      <c r="A224" s="1233" t="str">
        <f t="shared" si="9"/>
        <v>C25021000210</v>
      </c>
      <c r="B224" s="1682" t="s">
        <v>120</v>
      </c>
      <c r="C224" s="1683"/>
      <c r="D224" s="1682" t="s">
        <v>355</v>
      </c>
      <c r="E224" s="1683"/>
      <c r="F224" s="1682" t="s">
        <v>357</v>
      </c>
      <c r="G224" s="1683"/>
      <c r="H224" s="1682" t="s">
        <v>315</v>
      </c>
      <c r="I224" s="1683"/>
      <c r="J224" s="1682"/>
      <c r="K224" s="1683"/>
      <c r="L224" s="1683"/>
      <c r="M224" s="1682"/>
      <c r="N224" s="1683"/>
      <c r="O224" s="1683"/>
      <c r="P224" s="1682"/>
      <c r="Q224" s="1683"/>
      <c r="R224" s="1682"/>
      <c r="S224" s="1683"/>
      <c r="T224" s="1689" t="s">
        <v>351</v>
      </c>
      <c r="U224" s="1688"/>
      <c r="V224" s="1688"/>
      <c r="W224" s="1688"/>
      <c r="X224" s="1688"/>
      <c r="Y224" s="1688"/>
      <c r="Z224" s="1688"/>
      <c r="AA224" s="1688"/>
      <c r="AB224" s="1682" t="s">
        <v>306</v>
      </c>
      <c r="AC224" s="1683"/>
      <c r="AD224" s="1683"/>
      <c r="AE224" s="1683"/>
      <c r="AF224" s="1683"/>
      <c r="AG224" s="1682" t="s">
        <v>307</v>
      </c>
      <c r="AH224" s="1683"/>
      <c r="AI224" s="1683"/>
      <c r="AJ224" s="1234" t="s">
        <v>86</v>
      </c>
      <c r="AK224" s="1690" t="s">
        <v>308</v>
      </c>
      <c r="AL224" s="1685"/>
      <c r="AM224" s="1685"/>
      <c r="AN224" s="1685"/>
      <c r="AO224" s="1685"/>
      <c r="AP224" s="1685"/>
      <c r="AQ224" s="1235">
        <v>1600000000</v>
      </c>
      <c r="AR224" s="1279">
        <v>1523259460</v>
      </c>
      <c r="AS224" s="1235">
        <v>76740540</v>
      </c>
      <c r="AT224" s="1236">
        <v>0</v>
      </c>
      <c r="AU224" s="1311">
        <v>1464229171</v>
      </c>
      <c r="AV224" s="1235">
        <v>59030289</v>
      </c>
      <c r="AW224" s="1279">
        <v>655366752</v>
      </c>
      <c r="AX224" s="1235">
        <v>808862419</v>
      </c>
      <c r="AY224" s="1279">
        <v>642897210</v>
      </c>
      <c r="AZ224" s="1235">
        <v>12469542</v>
      </c>
      <c r="BA224" s="1235">
        <v>642897210</v>
      </c>
      <c r="BB224" s="1236">
        <v>0</v>
      </c>
      <c r="BC224" s="1235">
        <v>183673</v>
      </c>
      <c r="BE224" s="1238">
        <f t="shared" si="10"/>
        <v>0.91514323187500002</v>
      </c>
    </row>
    <row r="225" spans="1:57" s="1127" customFormat="1" ht="15" customHeight="1" x14ac:dyDescent="0.2">
      <c r="A225" s="1178" t="str">
        <f t="shared" si="9"/>
        <v>C250210002010</v>
      </c>
      <c r="B225" s="1648" t="s">
        <v>120</v>
      </c>
      <c r="C225" s="1649"/>
      <c r="D225" s="1648" t="s">
        <v>355</v>
      </c>
      <c r="E225" s="1649"/>
      <c r="F225" s="1648" t="s">
        <v>357</v>
      </c>
      <c r="G225" s="1649"/>
      <c r="H225" s="1648" t="s">
        <v>315</v>
      </c>
      <c r="I225" s="1649"/>
      <c r="J225" s="1648" t="s">
        <v>313</v>
      </c>
      <c r="K225" s="1649"/>
      <c r="L225" s="1649"/>
      <c r="M225" s="1648"/>
      <c r="N225" s="1649"/>
      <c r="O225" s="1649"/>
      <c r="P225" s="1648"/>
      <c r="Q225" s="1649"/>
      <c r="R225" s="1648"/>
      <c r="S225" s="1649"/>
      <c r="T225" s="1650" t="s">
        <v>351</v>
      </c>
      <c r="U225" s="1649"/>
      <c r="V225" s="1649"/>
      <c r="W225" s="1649"/>
      <c r="X225" s="1649"/>
      <c r="Y225" s="1649"/>
      <c r="Z225" s="1649"/>
      <c r="AA225" s="1649"/>
      <c r="AB225" s="1648" t="s">
        <v>306</v>
      </c>
      <c r="AC225" s="1649"/>
      <c r="AD225" s="1649"/>
      <c r="AE225" s="1649"/>
      <c r="AF225" s="1649"/>
      <c r="AG225" s="1648" t="s">
        <v>307</v>
      </c>
      <c r="AH225" s="1649"/>
      <c r="AI225" s="1649"/>
      <c r="AJ225" s="1025" t="s">
        <v>86</v>
      </c>
      <c r="AK225" s="1651" t="s">
        <v>308</v>
      </c>
      <c r="AL225" s="1652"/>
      <c r="AM225" s="1652"/>
      <c r="AN225" s="1652"/>
      <c r="AO225" s="1652"/>
      <c r="AP225" s="1652"/>
      <c r="AQ225" s="1158">
        <v>1600000000</v>
      </c>
      <c r="AR225" s="1278">
        <v>1523259460</v>
      </c>
      <c r="AS225" s="1158">
        <v>76740540</v>
      </c>
      <c r="AT225" s="1159">
        <v>0</v>
      </c>
      <c r="AU225" s="1316">
        <v>1464229171</v>
      </c>
      <c r="AV225" s="1158">
        <v>59030289</v>
      </c>
      <c r="AW225" s="1278">
        <v>655366752</v>
      </c>
      <c r="AX225" s="1158">
        <v>808862419</v>
      </c>
      <c r="AY225" s="1278">
        <v>642897210</v>
      </c>
      <c r="AZ225" s="1158">
        <v>12469542</v>
      </c>
      <c r="BA225" s="1158">
        <v>642897210</v>
      </c>
      <c r="BB225" s="1159">
        <v>0</v>
      </c>
      <c r="BC225" s="1158">
        <v>183673</v>
      </c>
      <c r="BE225" s="1160">
        <f t="shared" si="10"/>
        <v>0.91514323187500002</v>
      </c>
    </row>
    <row r="226" spans="1:57" s="1127" customFormat="1" ht="15" customHeight="1" x14ac:dyDescent="0.2">
      <c r="A226" s="1178" t="str">
        <f t="shared" ref="A226:A289" si="11">+B226&amp;D226&amp;F226&amp;H226&amp;J226&amp;M226&amp;P226&amp;R226&amp;AJ226</f>
        <v>C2502100020110</v>
      </c>
      <c r="B226" s="1648" t="s">
        <v>120</v>
      </c>
      <c r="C226" s="1649"/>
      <c r="D226" s="1648" t="s">
        <v>355</v>
      </c>
      <c r="E226" s="1649"/>
      <c r="F226" s="1648" t="s">
        <v>357</v>
      </c>
      <c r="G226" s="1649"/>
      <c r="H226" s="1648" t="s">
        <v>315</v>
      </c>
      <c r="I226" s="1649"/>
      <c r="J226" s="1648" t="s">
        <v>313</v>
      </c>
      <c r="K226" s="1649"/>
      <c r="L226" s="1649"/>
      <c r="M226" s="1648" t="s">
        <v>312</v>
      </c>
      <c r="N226" s="1649"/>
      <c r="O226" s="1649"/>
      <c r="P226" s="1648"/>
      <c r="Q226" s="1649"/>
      <c r="R226" s="1648"/>
      <c r="S226" s="1649"/>
      <c r="T226" s="1650" t="s">
        <v>364</v>
      </c>
      <c r="U226" s="1649"/>
      <c r="V226" s="1649"/>
      <c r="W226" s="1649"/>
      <c r="X226" s="1649"/>
      <c r="Y226" s="1649"/>
      <c r="Z226" s="1649"/>
      <c r="AA226" s="1649"/>
      <c r="AB226" s="1648" t="s">
        <v>306</v>
      </c>
      <c r="AC226" s="1649"/>
      <c r="AD226" s="1649"/>
      <c r="AE226" s="1649"/>
      <c r="AF226" s="1649"/>
      <c r="AG226" s="1648" t="s">
        <v>307</v>
      </c>
      <c r="AH226" s="1649"/>
      <c r="AI226" s="1649"/>
      <c r="AJ226" s="1025" t="s">
        <v>86</v>
      </c>
      <c r="AK226" s="1651" t="s">
        <v>308</v>
      </c>
      <c r="AL226" s="1652"/>
      <c r="AM226" s="1652"/>
      <c r="AN226" s="1652"/>
      <c r="AO226" s="1652"/>
      <c r="AP226" s="1652"/>
      <c r="AQ226" s="1158">
        <v>374740540</v>
      </c>
      <c r="AR226" s="1278">
        <v>298000000</v>
      </c>
      <c r="AS226" s="1158">
        <v>76740540</v>
      </c>
      <c r="AT226" s="1159">
        <v>0</v>
      </c>
      <c r="AU226" s="1316">
        <v>278423449</v>
      </c>
      <c r="AV226" s="1158">
        <v>19576551</v>
      </c>
      <c r="AW226" s="1278">
        <v>97158122</v>
      </c>
      <c r="AX226" s="1158">
        <v>181265327</v>
      </c>
      <c r="AY226" s="1278">
        <v>97058122</v>
      </c>
      <c r="AZ226" s="1158">
        <v>100000</v>
      </c>
      <c r="BA226" s="1158">
        <v>97058122</v>
      </c>
      <c r="BB226" s="1159">
        <v>0</v>
      </c>
      <c r="BC226" s="1158">
        <v>183673</v>
      </c>
      <c r="BE226" s="1160">
        <f t="shared" si="10"/>
        <v>0.74297659121695236</v>
      </c>
    </row>
    <row r="227" spans="1:57" s="1127" customFormat="1" ht="12.75" x14ac:dyDescent="0.2">
      <c r="A227" s="1178" t="str">
        <f t="shared" si="11"/>
        <v>C25021000201110</v>
      </c>
      <c r="B227" s="1659" t="s">
        <v>120</v>
      </c>
      <c r="C227" s="1649"/>
      <c r="D227" s="1659" t="s">
        <v>355</v>
      </c>
      <c r="E227" s="1649"/>
      <c r="F227" s="1659" t="s">
        <v>357</v>
      </c>
      <c r="G227" s="1649"/>
      <c r="H227" s="1659" t="s">
        <v>315</v>
      </c>
      <c r="I227" s="1649"/>
      <c r="J227" s="1659" t="s">
        <v>313</v>
      </c>
      <c r="K227" s="1649"/>
      <c r="L227" s="1649"/>
      <c r="M227" s="1659" t="s">
        <v>312</v>
      </c>
      <c r="N227" s="1649"/>
      <c r="O227" s="1649"/>
      <c r="P227" s="1659" t="s">
        <v>312</v>
      </c>
      <c r="Q227" s="1649"/>
      <c r="R227" s="1659"/>
      <c r="S227" s="1649"/>
      <c r="T227" s="1662" t="s">
        <v>365</v>
      </c>
      <c r="U227" s="1649"/>
      <c r="V227" s="1649"/>
      <c r="W227" s="1649"/>
      <c r="X227" s="1649"/>
      <c r="Y227" s="1649"/>
      <c r="Z227" s="1649"/>
      <c r="AA227" s="1649"/>
      <c r="AB227" s="1659" t="s">
        <v>306</v>
      </c>
      <c r="AC227" s="1649"/>
      <c r="AD227" s="1649"/>
      <c r="AE227" s="1649"/>
      <c r="AF227" s="1649"/>
      <c r="AG227" s="1659" t="s">
        <v>307</v>
      </c>
      <c r="AH227" s="1649"/>
      <c r="AI227" s="1649"/>
      <c r="AJ227" s="1161" t="s">
        <v>86</v>
      </c>
      <c r="AK227" s="1661" t="s">
        <v>308</v>
      </c>
      <c r="AL227" s="1652"/>
      <c r="AM227" s="1652"/>
      <c r="AN227" s="1652"/>
      <c r="AO227" s="1652"/>
      <c r="AP227" s="1652"/>
      <c r="AQ227" s="1162">
        <v>169740540</v>
      </c>
      <c r="AR227" s="1279">
        <v>93000000</v>
      </c>
      <c r="AS227" s="1162">
        <v>76740540</v>
      </c>
      <c r="AT227" s="1163">
        <v>0</v>
      </c>
      <c r="AU227" s="1311">
        <v>74000000</v>
      </c>
      <c r="AV227" s="1162">
        <v>19000000</v>
      </c>
      <c r="AW227" s="1279">
        <v>34500000</v>
      </c>
      <c r="AX227" s="1162">
        <v>39500000</v>
      </c>
      <c r="AY227" s="1279">
        <v>34500000</v>
      </c>
      <c r="AZ227" s="1163">
        <v>0</v>
      </c>
      <c r="BA227" s="1162">
        <v>34500000</v>
      </c>
      <c r="BB227" s="1163">
        <v>0</v>
      </c>
      <c r="BC227" s="1163">
        <v>0</v>
      </c>
      <c r="BE227" s="1164">
        <f t="shared" si="10"/>
        <v>0.43595949441423953</v>
      </c>
    </row>
    <row r="228" spans="1:57" s="1127" customFormat="1" ht="12.75" x14ac:dyDescent="0.2">
      <c r="A228" s="1178" t="str">
        <f t="shared" si="11"/>
        <v>C25021000201210</v>
      </c>
      <c r="B228" s="1659" t="s">
        <v>120</v>
      </c>
      <c r="C228" s="1649"/>
      <c r="D228" s="1659" t="s">
        <v>355</v>
      </c>
      <c r="E228" s="1649"/>
      <c r="F228" s="1659" t="s">
        <v>357</v>
      </c>
      <c r="G228" s="1649"/>
      <c r="H228" s="1659" t="s">
        <v>315</v>
      </c>
      <c r="I228" s="1649"/>
      <c r="J228" s="1659" t="s">
        <v>313</v>
      </c>
      <c r="K228" s="1649"/>
      <c r="L228" s="1649"/>
      <c r="M228" s="1659" t="s">
        <v>312</v>
      </c>
      <c r="N228" s="1649"/>
      <c r="O228" s="1649"/>
      <c r="P228" s="1659" t="s">
        <v>315</v>
      </c>
      <c r="Q228" s="1649"/>
      <c r="R228" s="1659"/>
      <c r="S228" s="1649"/>
      <c r="T228" s="1662" t="s">
        <v>360</v>
      </c>
      <c r="U228" s="1649"/>
      <c r="V228" s="1649"/>
      <c r="W228" s="1649"/>
      <c r="X228" s="1649"/>
      <c r="Y228" s="1649"/>
      <c r="Z228" s="1649"/>
      <c r="AA228" s="1649"/>
      <c r="AB228" s="1659" t="s">
        <v>306</v>
      </c>
      <c r="AC228" s="1649"/>
      <c r="AD228" s="1649"/>
      <c r="AE228" s="1649"/>
      <c r="AF228" s="1649"/>
      <c r="AG228" s="1659" t="s">
        <v>307</v>
      </c>
      <c r="AH228" s="1649"/>
      <c r="AI228" s="1649"/>
      <c r="AJ228" s="1161" t="s">
        <v>86</v>
      </c>
      <c r="AK228" s="1661" t="s">
        <v>308</v>
      </c>
      <c r="AL228" s="1652"/>
      <c r="AM228" s="1652"/>
      <c r="AN228" s="1652"/>
      <c r="AO228" s="1652"/>
      <c r="AP228" s="1652"/>
      <c r="AQ228" s="1162">
        <v>175000000</v>
      </c>
      <c r="AR228" s="1279">
        <v>175000000</v>
      </c>
      <c r="AS228" s="1163">
        <v>0</v>
      </c>
      <c r="AT228" s="1163">
        <v>0</v>
      </c>
      <c r="AU228" s="1311">
        <v>175000000</v>
      </c>
      <c r="AV228" s="1163">
        <v>0</v>
      </c>
      <c r="AW228" s="1279">
        <v>36405533</v>
      </c>
      <c r="AX228" s="1162">
        <v>138594467</v>
      </c>
      <c r="AY228" s="1279">
        <v>36405533</v>
      </c>
      <c r="AZ228" s="1163">
        <v>0</v>
      </c>
      <c r="BA228" s="1162">
        <v>36405533</v>
      </c>
      <c r="BB228" s="1163">
        <v>0</v>
      </c>
      <c r="BC228" s="1163">
        <v>0</v>
      </c>
      <c r="BE228" s="1164">
        <f t="shared" si="10"/>
        <v>1</v>
      </c>
    </row>
    <row r="229" spans="1:57" s="1127" customFormat="1" ht="15" customHeight="1" x14ac:dyDescent="0.2">
      <c r="A229" s="1178" t="str">
        <f t="shared" si="11"/>
        <v>C25021000201310</v>
      </c>
      <c r="B229" s="1659" t="s">
        <v>120</v>
      </c>
      <c r="C229" s="1649"/>
      <c r="D229" s="1659" t="s">
        <v>355</v>
      </c>
      <c r="E229" s="1649"/>
      <c r="F229" s="1659" t="s">
        <v>357</v>
      </c>
      <c r="G229" s="1649"/>
      <c r="H229" s="1659" t="s">
        <v>315</v>
      </c>
      <c r="I229" s="1649"/>
      <c r="J229" s="1659" t="s">
        <v>313</v>
      </c>
      <c r="K229" s="1649"/>
      <c r="L229" s="1649"/>
      <c r="M229" s="1659" t="s">
        <v>312</v>
      </c>
      <c r="N229" s="1649"/>
      <c r="O229" s="1649"/>
      <c r="P229" s="1659" t="s">
        <v>322</v>
      </c>
      <c r="Q229" s="1649"/>
      <c r="R229" s="1659"/>
      <c r="S229" s="1649"/>
      <c r="T229" s="1662" t="s">
        <v>361</v>
      </c>
      <c r="U229" s="1649"/>
      <c r="V229" s="1649"/>
      <c r="W229" s="1649"/>
      <c r="X229" s="1649"/>
      <c r="Y229" s="1649"/>
      <c r="Z229" s="1649"/>
      <c r="AA229" s="1649"/>
      <c r="AB229" s="1659" t="s">
        <v>306</v>
      </c>
      <c r="AC229" s="1649"/>
      <c r="AD229" s="1649"/>
      <c r="AE229" s="1649"/>
      <c r="AF229" s="1649"/>
      <c r="AG229" s="1659" t="s">
        <v>307</v>
      </c>
      <c r="AH229" s="1649"/>
      <c r="AI229" s="1649"/>
      <c r="AJ229" s="1161" t="s">
        <v>86</v>
      </c>
      <c r="AK229" s="1661" t="s">
        <v>308</v>
      </c>
      <c r="AL229" s="1652"/>
      <c r="AM229" s="1652"/>
      <c r="AN229" s="1652"/>
      <c r="AO229" s="1652"/>
      <c r="AP229" s="1652"/>
      <c r="AQ229" s="1162">
        <v>5000000</v>
      </c>
      <c r="AR229" s="1279">
        <v>5000000</v>
      </c>
      <c r="AS229" s="1163">
        <v>0</v>
      </c>
      <c r="AT229" s="1163">
        <v>0</v>
      </c>
      <c r="AU229" s="1311">
        <v>5000000</v>
      </c>
      <c r="AV229" s="1163">
        <v>0</v>
      </c>
      <c r="AW229" s="1279">
        <v>4162559</v>
      </c>
      <c r="AX229" s="1162">
        <v>837441</v>
      </c>
      <c r="AY229" s="1279">
        <v>4162559</v>
      </c>
      <c r="AZ229" s="1163">
        <v>0</v>
      </c>
      <c r="BA229" s="1162">
        <v>4162559</v>
      </c>
      <c r="BB229" s="1163">
        <v>0</v>
      </c>
      <c r="BC229" s="1162">
        <v>183673</v>
      </c>
      <c r="BE229" s="1164">
        <f t="shared" si="10"/>
        <v>1</v>
      </c>
    </row>
    <row r="230" spans="1:57" s="1127" customFormat="1" ht="12.75" x14ac:dyDescent="0.2">
      <c r="A230" s="1178" t="str">
        <f t="shared" si="11"/>
        <v>C25021000201410</v>
      </c>
      <c r="B230" s="1659" t="s">
        <v>120</v>
      </c>
      <c r="C230" s="1649"/>
      <c r="D230" s="1659" t="s">
        <v>355</v>
      </c>
      <c r="E230" s="1649"/>
      <c r="F230" s="1659" t="s">
        <v>357</v>
      </c>
      <c r="G230" s="1649"/>
      <c r="H230" s="1659" t="s">
        <v>315</v>
      </c>
      <c r="I230" s="1649"/>
      <c r="J230" s="1659" t="s">
        <v>313</v>
      </c>
      <c r="K230" s="1649"/>
      <c r="L230" s="1649"/>
      <c r="M230" s="1659" t="s">
        <v>312</v>
      </c>
      <c r="N230" s="1649"/>
      <c r="O230" s="1649"/>
      <c r="P230" s="1659" t="s">
        <v>316</v>
      </c>
      <c r="Q230" s="1649"/>
      <c r="R230" s="1659"/>
      <c r="S230" s="1649"/>
      <c r="T230" s="1662" t="s">
        <v>105</v>
      </c>
      <c r="U230" s="1649"/>
      <c r="V230" s="1649"/>
      <c r="W230" s="1649"/>
      <c r="X230" s="1649"/>
      <c r="Y230" s="1649"/>
      <c r="Z230" s="1649"/>
      <c r="AA230" s="1649"/>
      <c r="AB230" s="1659" t="s">
        <v>306</v>
      </c>
      <c r="AC230" s="1649"/>
      <c r="AD230" s="1649"/>
      <c r="AE230" s="1649"/>
      <c r="AF230" s="1649"/>
      <c r="AG230" s="1659" t="s">
        <v>307</v>
      </c>
      <c r="AH230" s="1649"/>
      <c r="AI230" s="1649"/>
      <c r="AJ230" s="1161" t="s">
        <v>86</v>
      </c>
      <c r="AK230" s="1661" t="s">
        <v>308</v>
      </c>
      <c r="AL230" s="1652"/>
      <c r="AM230" s="1652"/>
      <c r="AN230" s="1652"/>
      <c r="AO230" s="1652"/>
      <c r="AP230" s="1652"/>
      <c r="AQ230" s="1162">
        <v>25000000</v>
      </c>
      <c r="AR230" s="1279">
        <v>25000000</v>
      </c>
      <c r="AS230" s="1163">
        <v>0</v>
      </c>
      <c r="AT230" s="1163">
        <v>0</v>
      </c>
      <c r="AU230" s="1311">
        <v>24423449</v>
      </c>
      <c r="AV230" s="1162">
        <v>576551</v>
      </c>
      <c r="AW230" s="1279">
        <v>22090030</v>
      </c>
      <c r="AX230" s="1162">
        <v>2333419</v>
      </c>
      <c r="AY230" s="1279">
        <v>21990030</v>
      </c>
      <c r="AZ230" s="1162">
        <v>100000</v>
      </c>
      <c r="BA230" s="1162">
        <v>21990030</v>
      </c>
      <c r="BB230" s="1163">
        <v>0</v>
      </c>
      <c r="BC230" s="1163">
        <v>0</v>
      </c>
      <c r="BE230" s="1164">
        <f t="shared" si="10"/>
        <v>0.97693795999999999</v>
      </c>
    </row>
    <row r="231" spans="1:57" s="1127" customFormat="1" ht="15" customHeight="1" x14ac:dyDescent="0.2">
      <c r="A231" s="1178" t="str">
        <f t="shared" si="11"/>
        <v>C2502100020210</v>
      </c>
      <c r="B231" s="1648" t="s">
        <v>120</v>
      </c>
      <c r="C231" s="1649"/>
      <c r="D231" s="1648" t="s">
        <v>355</v>
      </c>
      <c r="E231" s="1649"/>
      <c r="F231" s="1648" t="s">
        <v>357</v>
      </c>
      <c r="G231" s="1649"/>
      <c r="H231" s="1648" t="s">
        <v>315</v>
      </c>
      <c r="I231" s="1649"/>
      <c r="J231" s="1648" t="s">
        <v>313</v>
      </c>
      <c r="K231" s="1649"/>
      <c r="L231" s="1649"/>
      <c r="M231" s="1648" t="s">
        <v>315</v>
      </c>
      <c r="N231" s="1649"/>
      <c r="O231" s="1649"/>
      <c r="P231" s="1648"/>
      <c r="Q231" s="1649"/>
      <c r="R231" s="1648"/>
      <c r="S231" s="1649"/>
      <c r="T231" s="1650" t="s">
        <v>359</v>
      </c>
      <c r="U231" s="1649"/>
      <c r="V231" s="1649"/>
      <c r="W231" s="1649"/>
      <c r="X231" s="1649"/>
      <c r="Y231" s="1649"/>
      <c r="Z231" s="1649"/>
      <c r="AA231" s="1649"/>
      <c r="AB231" s="1648" t="s">
        <v>306</v>
      </c>
      <c r="AC231" s="1649"/>
      <c r="AD231" s="1649"/>
      <c r="AE231" s="1649"/>
      <c r="AF231" s="1649"/>
      <c r="AG231" s="1648" t="s">
        <v>307</v>
      </c>
      <c r="AH231" s="1649"/>
      <c r="AI231" s="1649"/>
      <c r="AJ231" s="1025" t="s">
        <v>86</v>
      </c>
      <c r="AK231" s="1651" t="s">
        <v>308</v>
      </c>
      <c r="AL231" s="1652"/>
      <c r="AM231" s="1652"/>
      <c r="AN231" s="1652"/>
      <c r="AO231" s="1652"/>
      <c r="AP231" s="1652"/>
      <c r="AQ231" s="1158">
        <v>1225259460</v>
      </c>
      <c r="AR231" s="1278">
        <v>1225259460</v>
      </c>
      <c r="AS231" s="1159">
        <v>0</v>
      </c>
      <c r="AT231" s="1159">
        <v>0</v>
      </c>
      <c r="AU231" s="1316">
        <v>1185805722</v>
      </c>
      <c r="AV231" s="1158">
        <v>39453738</v>
      </c>
      <c r="AW231" s="1278">
        <v>558208630</v>
      </c>
      <c r="AX231" s="1158">
        <v>627597092</v>
      </c>
      <c r="AY231" s="1278">
        <v>545839088</v>
      </c>
      <c r="AZ231" s="1158">
        <v>12369542</v>
      </c>
      <c r="BA231" s="1158">
        <v>545839088</v>
      </c>
      <c r="BB231" s="1159">
        <v>0</v>
      </c>
      <c r="BC231" s="1159">
        <v>0</v>
      </c>
      <c r="BE231" s="1160">
        <f t="shared" si="10"/>
        <v>0.96779968709647834</v>
      </c>
    </row>
    <row r="232" spans="1:57" s="1127" customFormat="1" ht="12.75" x14ac:dyDescent="0.2">
      <c r="A232" s="1178" t="str">
        <f t="shared" si="11"/>
        <v>C25021000202110</v>
      </c>
      <c r="B232" s="1659" t="s">
        <v>120</v>
      </c>
      <c r="C232" s="1649"/>
      <c r="D232" s="1659" t="s">
        <v>355</v>
      </c>
      <c r="E232" s="1649"/>
      <c r="F232" s="1659" t="s">
        <v>357</v>
      </c>
      <c r="G232" s="1649"/>
      <c r="H232" s="1659" t="s">
        <v>315</v>
      </c>
      <c r="I232" s="1649"/>
      <c r="J232" s="1659" t="s">
        <v>313</v>
      </c>
      <c r="K232" s="1649"/>
      <c r="L232" s="1649"/>
      <c r="M232" s="1659" t="s">
        <v>315</v>
      </c>
      <c r="N232" s="1649"/>
      <c r="O232" s="1649"/>
      <c r="P232" s="1659" t="s">
        <v>312</v>
      </c>
      <c r="Q232" s="1649"/>
      <c r="R232" s="1659"/>
      <c r="S232" s="1649"/>
      <c r="T232" s="1662" t="s">
        <v>365</v>
      </c>
      <c r="U232" s="1649"/>
      <c r="V232" s="1649"/>
      <c r="W232" s="1649"/>
      <c r="X232" s="1649"/>
      <c r="Y232" s="1649"/>
      <c r="Z232" s="1649"/>
      <c r="AA232" s="1649"/>
      <c r="AB232" s="1659" t="s">
        <v>306</v>
      </c>
      <c r="AC232" s="1649"/>
      <c r="AD232" s="1649"/>
      <c r="AE232" s="1649"/>
      <c r="AF232" s="1649"/>
      <c r="AG232" s="1659" t="s">
        <v>307</v>
      </c>
      <c r="AH232" s="1649"/>
      <c r="AI232" s="1649"/>
      <c r="AJ232" s="1161" t="s">
        <v>86</v>
      </c>
      <c r="AK232" s="1661" t="s">
        <v>308</v>
      </c>
      <c r="AL232" s="1652"/>
      <c r="AM232" s="1652"/>
      <c r="AN232" s="1652"/>
      <c r="AO232" s="1652"/>
      <c r="AP232" s="1652"/>
      <c r="AQ232" s="1162">
        <v>135340000</v>
      </c>
      <c r="AR232" s="1279">
        <v>135340000</v>
      </c>
      <c r="AS232" s="1163">
        <v>0</v>
      </c>
      <c r="AT232" s="1163">
        <v>0</v>
      </c>
      <c r="AU232" s="1311">
        <v>135340000</v>
      </c>
      <c r="AV232" s="1163">
        <v>0</v>
      </c>
      <c r="AW232" s="1279">
        <v>99940000</v>
      </c>
      <c r="AX232" s="1162">
        <v>35400000</v>
      </c>
      <c r="AY232" s="1279">
        <v>99940000</v>
      </c>
      <c r="AZ232" s="1163">
        <v>0</v>
      </c>
      <c r="BA232" s="1162">
        <v>99940000</v>
      </c>
      <c r="BB232" s="1163">
        <v>0</v>
      </c>
      <c r="BC232" s="1163">
        <v>0</v>
      </c>
      <c r="BE232" s="1164">
        <f t="shared" si="10"/>
        <v>1</v>
      </c>
    </row>
    <row r="233" spans="1:57" s="1127" customFormat="1" ht="12.75" x14ac:dyDescent="0.2">
      <c r="A233" s="1178" t="str">
        <f t="shared" si="11"/>
        <v>C25021000202210</v>
      </c>
      <c r="B233" s="1659" t="s">
        <v>120</v>
      </c>
      <c r="C233" s="1649"/>
      <c r="D233" s="1659" t="s">
        <v>355</v>
      </c>
      <c r="E233" s="1649"/>
      <c r="F233" s="1659" t="s">
        <v>357</v>
      </c>
      <c r="G233" s="1649"/>
      <c r="H233" s="1659" t="s">
        <v>315</v>
      </c>
      <c r="I233" s="1649"/>
      <c r="J233" s="1659" t="s">
        <v>313</v>
      </c>
      <c r="K233" s="1649"/>
      <c r="L233" s="1649"/>
      <c r="M233" s="1659" t="s">
        <v>315</v>
      </c>
      <c r="N233" s="1649"/>
      <c r="O233" s="1649"/>
      <c r="P233" s="1659" t="s">
        <v>315</v>
      </c>
      <c r="Q233" s="1649"/>
      <c r="R233" s="1659"/>
      <c r="S233" s="1649"/>
      <c r="T233" s="1662" t="s">
        <v>360</v>
      </c>
      <c r="U233" s="1649"/>
      <c r="V233" s="1649"/>
      <c r="W233" s="1649"/>
      <c r="X233" s="1649"/>
      <c r="Y233" s="1649"/>
      <c r="Z233" s="1649"/>
      <c r="AA233" s="1649"/>
      <c r="AB233" s="1659" t="s">
        <v>306</v>
      </c>
      <c r="AC233" s="1649"/>
      <c r="AD233" s="1649"/>
      <c r="AE233" s="1649"/>
      <c r="AF233" s="1649"/>
      <c r="AG233" s="1659" t="s">
        <v>307</v>
      </c>
      <c r="AH233" s="1649"/>
      <c r="AI233" s="1649"/>
      <c r="AJ233" s="1161" t="s">
        <v>86</v>
      </c>
      <c r="AK233" s="1661" t="s">
        <v>308</v>
      </c>
      <c r="AL233" s="1652"/>
      <c r="AM233" s="1652"/>
      <c r="AN233" s="1652"/>
      <c r="AO233" s="1652"/>
      <c r="AP233" s="1652"/>
      <c r="AQ233" s="1162">
        <v>633400000</v>
      </c>
      <c r="AR233" s="1279">
        <v>633400000</v>
      </c>
      <c r="AS233" s="1163">
        <v>0</v>
      </c>
      <c r="AT233" s="1163">
        <v>0</v>
      </c>
      <c r="AU233" s="1311">
        <v>633400000</v>
      </c>
      <c r="AV233" s="1163">
        <v>0</v>
      </c>
      <c r="AW233" s="1279">
        <v>236859405</v>
      </c>
      <c r="AX233" s="1162">
        <v>396540595</v>
      </c>
      <c r="AY233" s="1279">
        <v>236859405</v>
      </c>
      <c r="AZ233" s="1163">
        <v>0</v>
      </c>
      <c r="BA233" s="1162">
        <v>236859405</v>
      </c>
      <c r="BB233" s="1163">
        <v>0</v>
      </c>
      <c r="BC233" s="1163">
        <v>0</v>
      </c>
      <c r="BE233" s="1164">
        <f t="shared" si="10"/>
        <v>1</v>
      </c>
    </row>
    <row r="234" spans="1:57" s="1127" customFormat="1" ht="12.75" x14ac:dyDescent="0.2">
      <c r="A234" s="1178" t="str">
        <f t="shared" si="11"/>
        <v>C25021000202310</v>
      </c>
      <c r="B234" s="1659" t="s">
        <v>120</v>
      </c>
      <c r="C234" s="1649"/>
      <c r="D234" s="1659" t="s">
        <v>355</v>
      </c>
      <c r="E234" s="1649"/>
      <c r="F234" s="1659" t="s">
        <v>357</v>
      </c>
      <c r="G234" s="1649"/>
      <c r="H234" s="1659" t="s">
        <v>315</v>
      </c>
      <c r="I234" s="1649"/>
      <c r="J234" s="1659" t="s">
        <v>313</v>
      </c>
      <c r="K234" s="1649"/>
      <c r="L234" s="1649"/>
      <c r="M234" s="1659" t="s">
        <v>315</v>
      </c>
      <c r="N234" s="1649"/>
      <c r="O234" s="1649"/>
      <c r="P234" s="1659" t="s">
        <v>322</v>
      </c>
      <c r="Q234" s="1649"/>
      <c r="R234" s="1659"/>
      <c r="S234" s="1649"/>
      <c r="T234" s="1662" t="s">
        <v>361</v>
      </c>
      <c r="U234" s="1649"/>
      <c r="V234" s="1649"/>
      <c r="W234" s="1649"/>
      <c r="X234" s="1649"/>
      <c r="Y234" s="1649"/>
      <c r="Z234" s="1649"/>
      <c r="AA234" s="1649"/>
      <c r="AB234" s="1659" t="s">
        <v>306</v>
      </c>
      <c r="AC234" s="1649"/>
      <c r="AD234" s="1649"/>
      <c r="AE234" s="1649"/>
      <c r="AF234" s="1649"/>
      <c r="AG234" s="1659" t="s">
        <v>307</v>
      </c>
      <c r="AH234" s="1649"/>
      <c r="AI234" s="1649"/>
      <c r="AJ234" s="1161" t="s">
        <v>86</v>
      </c>
      <c r="AK234" s="1661" t="s">
        <v>308</v>
      </c>
      <c r="AL234" s="1652"/>
      <c r="AM234" s="1652"/>
      <c r="AN234" s="1652"/>
      <c r="AO234" s="1652"/>
      <c r="AP234" s="1652"/>
      <c r="AQ234" s="1162">
        <v>160000000</v>
      </c>
      <c r="AR234" s="1279">
        <v>160000000</v>
      </c>
      <c r="AS234" s="1163">
        <v>0</v>
      </c>
      <c r="AT234" s="1163">
        <v>0</v>
      </c>
      <c r="AU234" s="1311">
        <v>150000000</v>
      </c>
      <c r="AV234" s="1162">
        <v>10000000</v>
      </c>
      <c r="AW234" s="1279">
        <v>103348286</v>
      </c>
      <c r="AX234" s="1162">
        <v>46651714</v>
      </c>
      <c r="AY234" s="1279">
        <v>93240544</v>
      </c>
      <c r="AZ234" s="1162">
        <v>10107742</v>
      </c>
      <c r="BA234" s="1162">
        <v>93240544</v>
      </c>
      <c r="BB234" s="1163">
        <v>0</v>
      </c>
      <c r="BC234" s="1163">
        <v>0</v>
      </c>
      <c r="BE234" s="1164">
        <f t="shared" si="10"/>
        <v>0.9375</v>
      </c>
    </row>
    <row r="235" spans="1:57" s="1127" customFormat="1" ht="12.75" x14ac:dyDescent="0.2">
      <c r="A235" s="1178" t="str">
        <f t="shared" si="11"/>
        <v>C25021000202410</v>
      </c>
      <c r="B235" s="1659" t="s">
        <v>120</v>
      </c>
      <c r="C235" s="1649"/>
      <c r="D235" s="1659" t="s">
        <v>355</v>
      </c>
      <c r="E235" s="1649"/>
      <c r="F235" s="1659" t="s">
        <v>357</v>
      </c>
      <c r="G235" s="1649"/>
      <c r="H235" s="1659" t="s">
        <v>315</v>
      </c>
      <c r="I235" s="1649"/>
      <c r="J235" s="1659" t="s">
        <v>313</v>
      </c>
      <c r="K235" s="1649"/>
      <c r="L235" s="1649"/>
      <c r="M235" s="1659" t="s">
        <v>315</v>
      </c>
      <c r="N235" s="1649"/>
      <c r="O235" s="1649"/>
      <c r="P235" s="1659" t="s">
        <v>316</v>
      </c>
      <c r="Q235" s="1649"/>
      <c r="R235" s="1659"/>
      <c r="S235" s="1649"/>
      <c r="T235" s="1662" t="s">
        <v>105</v>
      </c>
      <c r="U235" s="1649"/>
      <c r="V235" s="1649"/>
      <c r="W235" s="1649"/>
      <c r="X235" s="1649"/>
      <c r="Y235" s="1649"/>
      <c r="Z235" s="1649"/>
      <c r="AA235" s="1649"/>
      <c r="AB235" s="1659" t="s">
        <v>306</v>
      </c>
      <c r="AC235" s="1649"/>
      <c r="AD235" s="1649"/>
      <c r="AE235" s="1649"/>
      <c r="AF235" s="1649"/>
      <c r="AG235" s="1659" t="s">
        <v>307</v>
      </c>
      <c r="AH235" s="1649"/>
      <c r="AI235" s="1649"/>
      <c r="AJ235" s="1161" t="s">
        <v>86</v>
      </c>
      <c r="AK235" s="1661" t="s">
        <v>308</v>
      </c>
      <c r="AL235" s="1652"/>
      <c r="AM235" s="1652"/>
      <c r="AN235" s="1652"/>
      <c r="AO235" s="1652"/>
      <c r="AP235" s="1652"/>
      <c r="AQ235" s="1162">
        <v>176660000</v>
      </c>
      <c r="AR235" s="1279">
        <v>176660000</v>
      </c>
      <c r="AS235" s="1163">
        <v>0</v>
      </c>
      <c r="AT235" s="1163">
        <v>0</v>
      </c>
      <c r="AU235" s="1311">
        <v>169471712</v>
      </c>
      <c r="AV235" s="1162">
        <v>7188288</v>
      </c>
      <c r="AW235" s="1279">
        <v>114201479</v>
      </c>
      <c r="AX235" s="1162">
        <v>55270233</v>
      </c>
      <c r="AY235" s="1279">
        <v>111939679</v>
      </c>
      <c r="AZ235" s="1162">
        <v>2261800</v>
      </c>
      <c r="BA235" s="1162">
        <v>111939679</v>
      </c>
      <c r="BB235" s="1163">
        <v>0</v>
      </c>
      <c r="BC235" s="1163">
        <v>0</v>
      </c>
      <c r="BE235" s="1164">
        <f t="shared" si="10"/>
        <v>0.9593100418883731</v>
      </c>
    </row>
    <row r="236" spans="1:57" s="1127" customFormat="1" ht="15" customHeight="1" x14ac:dyDescent="0.2">
      <c r="A236" s="1178" t="str">
        <f t="shared" si="11"/>
        <v>C25021000202610</v>
      </c>
      <c r="B236" s="1659" t="s">
        <v>120</v>
      </c>
      <c r="C236" s="1649"/>
      <c r="D236" s="1659" t="s">
        <v>355</v>
      </c>
      <c r="E236" s="1649"/>
      <c r="F236" s="1659" t="s">
        <v>357</v>
      </c>
      <c r="G236" s="1649"/>
      <c r="H236" s="1659" t="s">
        <v>315</v>
      </c>
      <c r="I236" s="1649"/>
      <c r="J236" s="1659" t="s">
        <v>313</v>
      </c>
      <c r="K236" s="1649"/>
      <c r="L236" s="1649"/>
      <c r="M236" s="1659" t="s">
        <v>315</v>
      </c>
      <c r="N236" s="1649"/>
      <c r="O236" s="1649"/>
      <c r="P236" s="1659" t="s">
        <v>325</v>
      </c>
      <c r="Q236" s="1649"/>
      <c r="R236" s="1659"/>
      <c r="S236" s="1649"/>
      <c r="T236" s="1662" t="s">
        <v>362</v>
      </c>
      <c r="U236" s="1649"/>
      <c r="V236" s="1649"/>
      <c r="W236" s="1649"/>
      <c r="X236" s="1649"/>
      <c r="Y236" s="1649"/>
      <c r="Z236" s="1649"/>
      <c r="AA236" s="1649"/>
      <c r="AB236" s="1659" t="s">
        <v>306</v>
      </c>
      <c r="AC236" s="1649"/>
      <c r="AD236" s="1649"/>
      <c r="AE236" s="1649"/>
      <c r="AF236" s="1649"/>
      <c r="AG236" s="1659" t="s">
        <v>307</v>
      </c>
      <c r="AH236" s="1649"/>
      <c r="AI236" s="1649"/>
      <c r="AJ236" s="1161" t="s">
        <v>86</v>
      </c>
      <c r="AK236" s="1661" t="s">
        <v>308</v>
      </c>
      <c r="AL236" s="1652"/>
      <c r="AM236" s="1652"/>
      <c r="AN236" s="1652"/>
      <c r="AO236" s="1652"/>
      <c r="AP236" s="1652"/>
      <c r="AQ236" s="1162">
        <v>70000000</v>
      </c>
      <c r="AR236" s="1279">
        <v>70000000</v>
      </c>
      <c r="AS236" s="1163">
        <v>0</v>
      </c>
      <c r="AT236" s="1163">
        <v>0</v>
      </c>
      <c r="AU236" s="1311">
        <v>70000000</v>
      </c>
      <c r="AV236" s="1163">
        <v>0</v>
      </c>
      <c r="AW236" s="1280">
        <v>0</v>
      </c>
      <c r="AX236" s="1162">
        <v>70000000</v>
      </c>
      <c r="AY236" s="1280">
        <v>0</v>
      </c>
      <c r="AZ236" s="1163">
        <v>0</v>
      </c>
      <c r="BA236" s="1163">
        <v>0</v>
      </c>
      <c r="BB236" s="1163">
        <v>0</v>
      </c>
      <c r="BC236" s="1163">
        <v>0</v>
      </c>
      <c r="BE236" s="1164">
        <f t="shared" si="10"/>
        <v>1</v>
      </c>
    </row>
    <row r="237" spans="1:57" s="1127" customFormat="1" ht="15" customHeight="1" x14ac:dyDescent="0.2">
      <c r="A237" s="1178" t="str">
        <f t="shared" si="11"/>
        <v>C250210002021110</v>
      </c>
      <c r="B237" s="1659" t="s">
        <v>120</v>
      </c>
      <c r="C237" s="1649"/>
      <c r="D237" s="1659" t="s">
        <v>355</v>
      </c>
      <c r="E237" s="1649"/>
      <c r="F237" s="1659" t="s">
        <v>357</v>
      </c>
      <c r="G237" s="1649"/>
      <c r="H237" s="1659" t="s">
        <v>315</v>
      </c>
      <c r="I237" s="1649"/>
      <c r="J237" s="1659" t="s">
        <v>313</v>
      </c>
      <c r="K237" s="1649"/>
      <c r="L237" s="1649"/>
      <c r="M237" s="1659" t="s">
        <v>315</v>
      </c>
      <c r="N237" s="1649"/>
      <c r="O237" s="1649"/>
      <c r="P237" s="1659" t="s">
        <v>101</v>
      </c>
      <c r="Q237" s="1649"/>
      <c r="R237" s="1659"/>
      <c r="S237" s="1649"/>
      <c r="T237" s="1662" t="s">
        <v>363</v>
      </c>
      <c r="U237" s="1649"/>
      <c r="V237" s="1649"/>
      <c r="W237" s="1649"/>
      <c r="X237" s="1649"/>
      <c r="Y237" s="1649"/>
      <c r="Z237" s="1649"/>
      <c r="AA237" s="1649"/>
      <c r="AB237" s="1659" t="s">
        <v>306</v>
      </c>
      <c r="AC237" s="1649"/>
      <c r="AD237" s="1649"/>
      <c r="AE237" s="1649"/>
      <c r="AF237" s="1649"/>
      <c r="AG237" s="1659" t="s">
        <v>307</v>
      </c>
      <c r="AH237" s="1649"/>
      <c r="AI237" s="1649"/>
      <c r="AJ237" s="1161" t="s">
        <v>86</v>
      </c>
      <c r="AK237" s="1661" t="s">
        <v>308</v>
      </c>
      <c r="AL237" s="1652"/>
      <c r="AM237" s="1652"/>
      <c r="AN237" s="1652"/>
      <c r="AO237" s="1652"/>
      <c r="AP237" s="1652"/>
      <c r="AQ237" s="1162">
        <v>49859460</v>
      </c>
      <c r="AR237" s="1279">
        <v>49859460</v>
      </c>
      <c r="AS237" s="1163">
        <v>0</v>
      </c>
      <c r="AT237" s="1163">
        <v>0</v>
      </c>
      <c r="AU237" s="1311">
        <v>27594010</v>
      </c>
      <c r="AV237" s="1162">
        <v>22265450</v>
      </c>
      <c r="AW237" s="1279">
        <v>3859460</v>
      </c>
      <c r="AX237" s="1162">
        <v>23734550</v>
      </c>
      <c r="AY237" s="1279">
        <v>3859460</v>
      </c>
      <c r="AZ237" s="1163">
        <v>0</v>
      </c>
      <c r="BA237" s="1162">
        <v>3859460</v>
      </c>
      <c r="BB237" s="1163">
        <v>0</v>
      </c>
      <c r="BC237" s="1163">
        <v>0</v>
      </c>
      <c r="BE237" s="1164">
        <f t="shared" si="10"/>
        <v>0.55343579733916093</v>
      </c>
    </row>
    <row r="238" spans="1:57" s="1237" customFormat="1" ht="16.5" customHeight="1" x14ac:dyDescent="0.2">
      <c r="A238" s="1233" t="str">
        <f t="shared" si="11"/>
        <v>C25021000310</v>
      </c>
      <c r="B238" s="1682" t="s">
        <v>120</v>
      </c>
      <c r="C238" s="1683"/>
      <c r="D238" s="1682" t="s">
        <v>355</v>
      </c>
      <c r="E238" s="1683"/>
      <c r="F238" s="1682" t="s">
        <v>357</v>
      </c>
      <c r="G238" s="1683"/>
      <c r="H238" s="1682" t="s">
        <v>322</v>
      </c>
      <c r="I238" s="1683"/>
      <c r="J238" s="1682"/>
      <c r="K238" s="1683"/>
      <c r="L238" s="1683"/>
      <c r="M238" s="1682"/>
      <c r="N238" s="1683"/>
      <c r="O238" s="1683"/>
      <c r="P238" s="1682"/>
      <c r="Q238" s="1683"/>
      <c r="R238" s="1682"/>
      <c r="S238" s="1683"/>
      <c r="T238" s="1689" t="s">
        <v>353</v>
      </c>
      <c r="U238" s="1688"/>
      <c r="V238" s="1688"/>
      <c r="W238" s="1688"/>
      <c r="X238" s="1688"/>
      <c r="Y238" s="1688"/>
      <c r="Z238" s="1688"/>
      <c r="AA238" s="1688"/>
      <c r="AB238" s="1682" t="s">
        <v>306</v>
      </c>
      <c r="AC238" s="1683"/>
      <c r="AD238" s="1683"/>
      <c r="AE238" s="1683"/>
      <c r="AF238" s="1683"/>
      <c r="AG238" s="1682" t="s">
        <v>307</v>
      </c>
      <c r="AH238" s="1683"/>
      <c r="AI238" s="1683"/>
      <c r="AJ238" s="1234" t="s">
        <v>86</v>
      </c>
      <c r="AK238" s="1690" t="s">
        <v>308</v>
      </c>
      <c r="AL238" s="1685"/>
      <c r="AM238" s="1685"/>
      <c r="AN238" s="1685"/>
      <c r="AO238" s="1685"/>
      <c r="AP238" s="1685"/>
      <c r="AQ238" s="1235">
        <v>2500000000</v>
      </c>
      <c r="AR238" s="1279">
        <v>2350501149</v>
      </c>
      <c r="AS238" s="1235">
        <v>149498851</v>
      </c>
      <c r="AT238" s="1236">
        <v>0</v>
      </c>
      <c r="AU238" s="1311">
        <v>2032623391</v>
      </c>
      <c r="AV238" s="1235">
        <v>317877758</v>
      </c>
      <c r="AW238" s="1279">
        <v>1115050023</v>
      </c>
      <c r="AX238" s="1235">
        <v>917573368</v>
      </c>
      <c r="AY238" s="1279">
        <v>1100431586</v>
      </c>
      <c r="AZ238" s="1235">
        <v>14618437</v>
      </c>
      <c r="BA238" s="1235">
        <v>1100431586</v>
      </c>
      <c r="BB238" s="1236">
        <v>0</v>
      </c>
      <c r="BC238" s="1235">
        <v>900000</v>
      </c>
      <c r="BE238" s="1238">
        <f t="shared" si="10"/>
        <v>0.81304935639999998</v>
      </c>
    </row>
    <row r="239" spans="1:57" s="1127" customFormat="1" ht="15" customHeight="1" x14ac:dyDescent="0.2">
      <c r="A239" s="1178" t="str">
        <f t="shared" si="11"/>
        <v>C250210003010</v>
      </c>
      <c r="B239" s="1648" t="s">
        <v>120</v>
      </c>
      <c r="C239" s="1649"/>
      <c r="D239" s="1648" t="s">
        <v>355</v>
      </c>
      <c r="E239" s="1649"/>
      <c r="F239" s="1648" t="s">
        <v>357</v>
      </c>
      <c r="G239" s="1649"/>
      <c r="H239" s="1648" t="s">
        <v>322</v>
      </c>
      <c r="I239" s="1649"/>
      <c r="J239" s="1648" t="s">
        <v>313</v>
      </c>
      <c r="K239" s="1649"/>
      <c r="L239" s="1649"/>
      <c r="M239" s="1648"/>
      <c r="N239" s="1649"/>
      <c r="O239" s="1649"/>
      <c r="P239" s="1648"/>
      <c r="Q239" s="1649"/>
      <c r="R239" s="1648"/>
      <c r="S239" s="1649"/>
      <c r="T239" s="1650" t="s">
        <v>353</v>
      </c>
      <c r="U239" s="1649"/>
      <c r="V239" s="1649"/>
      <c r="W239" s="1649"/>
      <c r="X239" s="1649"/>
      <c r="Y239" s="1649"/>
      <c r="Z239" s="1649"/>
      <c r="AA239" s="1649"/>
      <c r="AB239" s="1648" t="s">
        <v>306</v>
      </c>
      <c r="AC239" s="1649"/>
      <c r="AD239" s="1649"/>
      <c r="AE239" s="1649"/>
      <c r="AF239" s="1649"/>
      <c r="AG239" s="1648" t="s">
        <v>307</v>
      </c>
      <c r="AH239" s="1649"/>
      <c r="AI239" s="1649"/>
      <c r="AJ239" s="1025" t="s">
        <v>86</v>
      </c>
      <c r="AK239" s="1651" t="s">
        <v>308</v>
      </c>
      <c r="AL239" s="1652"/>
      <c r="AM239" s="1652"/>
      <c r="AN239" s="1652"/>
      <c r="AO239" s="1652"/>
      <c r="AP239" s="1652"/>
      <c r="AQ239" s="1158">
        <v>2500000000</v>
      </c>
      <c r="AR239" s="1278">
        <v>2350501149</v>
      </c>
      <c r="AS239" s="1158">
        <v>149498851</v>
      </c>
      <c r="AT239" s="1159">
        <v>0</v>
      </c>
      <c r="AU239" s="1316">
        <v>2032623391</v>
      </c>
      <c r="AV239" s="1158">
        <v>317877758</v>
      </c>
      <c r="AW239" s="1278">
        <v>1115050023</v>
      </c>
      <c r="AX239" s="1158">
        <v>917573368</v>
      </c>
      <c r="AY239" s="1278">
        <v>1100431586</v>
      </c>
      <c r="AZ239" s="1158">
        <v>14618437</v>
      </c>
      <c r="BA239" s="1158">
        <v>1100431586</v>
      </c>
      <c r="BB239" s="1159">
        <v>0</v>
      </c>
      <c r="BC239" s="1158">
        <v>900000</v>
      </c>
      <c r="BE239" s="1160">
        <f t="shared" si="10"/>
        <v>0.81304935639999998</v>
      </c>
    </row>
    <row r="240" spans="1:57" s="1127" customFormat="1" ht="12.75" x14ac:dyDescent="0.2">
      <c r="A240" s="1178" t="str">
        <f t="shared" si="11"/>
        <v>C2502100030110</v>
      </c>
      <c r="B240" s="1648" t="s">
        <v>120</v>
      </c>
      <c r="C240" s="1649"/>
      <c r="D240" s="1648" t="s">
        <v>355</v>
      </c>
      <c r="E240" s="1649"/>
      <c r="F240" s="1648" t="s">
        <v>357</v>
      </c>
      <c r="G240" s="1649"/>
      <c r="H240" s="1648" t="s">
        <v>322</v>
      </c>
      <c r="I240" s="1649"/>
      <c r="J240" s="1648" t="s">
        <v>313</v>
      </c>
      <c r="K240" s="1649"/>
      <c r="L240" s="1649"/>
      <c r="M240" s="1648" t="s">
        <v>312</v>
      </c>
      <c r="N240" s="1649"/>
      <c r="O240" s="1649"/>
      <c r="P240" s="1648"/>
      <c r="Q240" s="1649"/>
      <c r="R240" s="1648"/>
      <c r="S240" s="1649"/>
      <c r="T240" s="1650" t="s">
        <v>364</v>
      </c>
      <c r="U240" s="1649"/>
      <c r="V240" s="1649"/>
      <c r="W240" s="1649"/>
      <c r="X240" s="1649"/>
      <c r="Y240" s="1649"/>
      <c r="Z240" s="1649"/>
      <c r="AA240" s="1649"/>
      <c r="AB240" s="1648" t="s">
        <v>306</v>
      </c>
      <c r="AC240" s="1649"/>
      <c r="AD240" s="1649"/>
      <c r="AE240" s="1649"/>
      <c r="AF240" s="1649"/>
      <c r="AG240" s="1648" t="s">
        <v>307</v>
      </c>
      <c r="AH240" s="1649"/>
      <c r="AI240" s="1649"/>
      <c r="AJ240" s="1025" t="s">
        <v>86</v>
      </c>
      <c r="AK240" s="1651" t="s">
        <v>308</v>
      </c>
      <c r="AL240" s="1652"/>
      <c r="AM240" s="1652"/>
      <c r="AN240" s="1652"/>
      <c r="AO240" s="1652"/>
      <c r="AP240" s="1652"/>
      <c r="AQ240" s="1159">
        <v>0</v>
      </c>
      <c r="AR240" s="1281">
        <v>0</v>
      </c>
      <c r="AS240" s="1159">
        <v>0</v>
      </c>
      <c r="AT240" s="1159">
        <v>0</v>
      </c>
      <c r="AU240" s="1318">
        <v>0</v>
      </c>
      <c r="AV240" s="1159">
        <v>0</v>
      </c>
      <c r="AW240" s="1281">
        <v>0</v>
      </c>
      <c r="AX240" s="1159">
        <v>0</v>
      </c>
      <c r="AY240" s="1281">
        <v>0</v>
      </c>
      <c r="AZ240" s="1159">
        <v>0</v>
      </c>
      <c r="BA240" s="1159">
        <v>0</v>
      </c>
      <c r="BB240" s="1159">
        <v>0</v>
      </c>
      <c r="BC240" s="1159">
        <v>0</v>
      </c>
      <c r="BE240" s="1160" t="e">
        <f t="shared" si="10"/>
        <v>#DIV/0!</v>
      </c>
    </row>
    <row r="241" spans="1:57" s="1127" customFormat="1" ht="15" customHeight="1" x14ac:dyDescent="0.2">
      <c r="A241" s="1178" t="str">
        <f t="shared" si="11"/>
        <v>C25021000301410</v>
      </c>
      <c r="B241" s="1659" t="s">
        <v>120</v>
      </c>
      <c r="C241" s="1649"/>
      <c r="D241" s="1659" t="s">
        <v>355</v>
      </c>
      <c r="E241" s="1649"/>
      <c r="F241" s="1659" t="s">
        <v>357</v>
      </c>
      <c r="G241" s="1649"/>
      <c r="H241" s="1659" t="s">
        <v>322</v>
      </c>
      <c r="I241" s="1649"/>
      <c r="J241" s="1659" t="s">
        <v>313</v>
      </c>
      <c r="K241" s="1649"/>
      <c r="L241" s="1649"/>
      <c r="M241" s="1659" t="s">
        <v>312</v>
      </c>
      <c r="N241" s="1649"/>
      <c r="O241" s="1649"/>
      <c r="P241" s="1659" t="s">
        <v>316</v>
      </c>
      <c r="Q241" s="1649"/>
      <c r="R241" s="1659"/>
      <c r="S241" s="1649"/>
      <c r="T241" s="1662" t="s">
        <v>105</v>
      </c>
      <c r="U241" s="1649"/>
      <c r="V241" s="1649"/>
      <c r="W241" s="1649"/>
      <c r="X241" s="1649"/>
      <c r="Y241" s="1649"/>
      <c r="Z241" s="1649"/>
      <c r="AA241" s="1649"/>
      <c r="AB241" s="1659" t="s">
        <v>306</v>
      </c>
      <c r="AC241" s="1649"/>
      <c r="AD241" s="1649"/>
      <c r="AE241" s="1649"/>
      <c r="AF241" s="1649"/>
      <c r="AG241" s="1659" t="s">
        <v>307</v>
      </c>
      <c r="AH241" s="1649"/>
      <c r="AI241" s="1649"/>
      <c r="AJ241" s="1161" t="s">
        <v>86</v>
      </c>
      <c r="AK241" s="1661" t="s">
        <v>308</v>
      </c>
      <c r="AL241" s="1652"/>
      <c r="AM241" s="1652"/>
      <c r="AN241" s="1652"/>
      <c r="AO241" s="1652"/>
      <c r="AP241" s="1652"/>
      <c r="AQ241" s="1163">
        <v>0</v>
      </c>
      <c r="AR241" s="1280">
        <v>0</v>
      </c>
      <c r="AS241" s="1163">
        <v>0</v>
      </c>
      <c r="AT241" s="1163">
        <v>0</v>
      </c>
      <c r="AU241" s="1317">
        <v>0</v>
      </c>
      <c r="AV241" s="1163">
        <v>0</v>
      </c>
      <c r="AW241" s="1280">
        <v>0</v>
      </c>
      <c r="AX241" s="1163">
        <v>0</v>
      </c>
      <c r="AY241" s="1280">
        <v>0</v>
      </c>
      <c r="AZ241" s="1163">
        <v>0</v>
      </c>
      <c r="BA241" s="1163">
        <v>0</v>
      </c>
      <c r="BB241" s="1163">
        <v>0</v>
      </c>
      <c r="BC241" s="1163">
        <v>0</v>
      </c>
      <c r="BE241" s="1164" t="e">
        <f t="shared" si="10"/>
        <v>#DIV/0!</v>
      </c>
    </row>
    <row r="242" spans="1:57" s="1127" customFormat="1" ht="15" customHeight="1" x14ac:dyDescent="0.2">
      <c r="A242" s="1178" t="str">
        <f t="shared" si="11"/>
        <v>C2502100030210</v>
      </c>
      <c r="B242" s="1648" t="s">
        <v>120</v>
      </c>
      <c r="C242" s="1649"/>
      <c r="D242" s="1648" t="s">
        <v>355</v>
      </c>
      <c r="E242" s="1649"/>
      <c r="F242" s="1648" t="s">
        <v>357</v>
      </c>
      <c r="G242" s="1649"/>
      <c r="H242" s="1648" t="s">
        <v>322</v>
      </c>
      <c r="I242" s="1649"/>
      <c r="J242" s="1648" t="s">
        <v>313</v>
      </c>
      <c r="K242" s="1649"/>
      <c r="L242" s="1649"/>
      <c r="M242" s="1648" t="s">
        <v>315</v>
      </c>
      <c r="N242" s="1649"/>
      <c r="O242" s="1649"/>
      <c r="P242" s="1648"/>
      <c r="Q242" s="1649"/>
      <c r="R242" s="1648"/>
      <c r="S242" s="1649"/>
      <c r="T242" s="1650" t="s">
        <v>359</v>
      </c>
      <c r="U242" s="1649"/>
      <c r="V242" s="1649"/>
      <c r="W242" s="1649"/>
      <c r="X242" s="1649"/>
      <c r="Y242" s="1649"/>
      <c r="Z242" s="1649"/>
      <c r="AA242" s="1649"/>
      <c r="AB242" s="1648" t="s">
        <v>306</v>
      </c>
      <c r="AC242" s="1649"/>
      <c r="AD242" s="1649"/>
      <c r="AE242" s="1649"/>
      <c r="AF242" s="1649"/>
      <c r="AG242" s="1648" t="s">
        <v>307</v>
      </c>
      <c r="AH242" s="1649"/>
      <c r="AI242" s="1649"/>
      <c r="AJ242" s="1025" t="s">
        <v>86</v>
      </c>
      <c r="AK242" s="1651" t="s">
        <v>308</v>
      </c>
      <c r="AL242" s="1652"/>
      <c r="AM242" s="1652"/>
      <c r="AN242" s="1652"/>
      <c r="AO242" s="1652"/>
      <c r="AP242" s="1652"/>
      <c r="AQ242" s="1158">
        <v>2500000000</v>
      </c>
      <c r="AR242" s="1278">
        <v>2350501149</v>
      </c>
      <c r="AS242" s="1158">
        <v>149498851</v>
      </c>
      <c r="AT242" s="1159">
        <v>0</v>
      </c>
      <c r="AU242" s="1316">
        <v>2032623391</v>
      </c>
      <c r="AV242" s="1158">
        <v>317877758</v>
      </c>
      <c r="AW242" s="1278">
        <v>1115050023</v>
      </c>
      <c r="AX242" s="1158">
        <v>917573368</v>
      </c>
      <c r="AY242" s="1278">
        <v>1100431586</v>
      </c>
      <c r="AZ242" s="1158">
        <v>14618437</v>
      </c>
      <c r="BA242" s="1158">
        <v>1100431586</v>
      </c>
      <c r="BB242" s="1159">
        <v>0</v>
      </c>
      <c r="BC242" s="1158">
        <v>900000</v>
      </c>
      <c r="BE242" s="1160">
        <f t="shared" si="10"/>
        <v>0.81304935639999998</v>
      </c>
    </row>
    <row r="243" spans="1:57" s="1127" customFormat="1" ht="12.75" x14ac:dyDescent="0.2">
      <c r="A243" s="1178" t="str">
        <f t="shared" si="11"/>
        <v>C25021000302110</v>
      </c>
      <c r="B243" s="1659" t="s">
        <v>120</v>
      </c>
      <c r="C243" s="1649"/>
      <c r="D243" s="1659" t="s">
        <v>355</v>
      </c>
      <c r="E243" s="1649"/>
      <c r="F243" s="1659" t="s">
        <v>357</v>
      </c>
      <c r="G243" s="1649"/>
      <c r="H243" s="1659" t="s">
        <v>322</v>
      </c>
      <c r="I243" s="1649"/>
      <c r="J243" s="1659" t="s">
        <v>313</v>
      </c>
      <c r="K243" s="1649"/>
      <c r="L243" s="1649"/>
      <c r="M243" s="1659" t="s">
        <v>315</v>
      </c>
      <c r="N243" s="1649"/>
      <c r="O243" s="1649"/>
      <c r="P243" s="1659" t="s">
        <v>312</v>
      </c>
      <c r="Q243" s="1649"/>
      <c r="R243" s="1659"/>
      <c r="S243" s="1649"/>
      <c r="T243" s="1662" t="s">
        <v>365</v>
      </c>
      <c r="U243" s="1649"/>
      <c r="V243" s="1649"/>
      <c r="W243" s="1649"/>
      <c r="X243" s="1649"/>
      <c r="Y243" s="1649"/>
      <c r="Z243" s="1649"/>
      <c r="AA243" s="1649"/>
      <c r="AB243" s="1659" t="s">
        <v>306</v>
      </c>
      <c r="AC243" s="1649"/>
      <c r="AD243" s="1649"/>
      <c r="AE243" s="1649"/>
      <c r="AF243" s="1649"/>
      <c r="AG243" s="1659" t="s">
        <v>307</v>
      </c>
      <c r="AH243" s="1649"/>
      <c r="AI243" s="1649"/>
      <c r="AJ243" s="1161" t="s">
        <v>86</v>
      </c>
      <c r="AK243" s="1661" t="s">
        <v>308</v>
      </c>
      <c r="AL243" s="1652"/>
      <c r="AM243" s="1652"/>
      <c r="AN243" s="1652"/>
      <c r="AO243" s="1652"/>
      <c r="AP243" s="1652"/>
      <c r="AQ243" s="1162">
        <v>870000000</v>
      </c>
      <c r="AR243" s="1279">
        <v>770501149</v>
      </c>
      <c r="AS243" s="1162">
        <v>99498851</v>
      </c>
      <c r="AT243" s="1163">
        <v>0</v>
      </c>
      <c r="AU243" s="1311">
        <v>739367817</v>
      </c>
      <c r="AV243" s="1162">
        <v>31133332</v>
      </c>
      <c r="AW243" s="1279">
        <v>463044189</v>
      </c>
      <c r="AX243" s="1162">
        <v>276323628</v>
      </c>
      <c r="AY243" s="1279">
        <v>463044189</v>
      </c>
      <c r="AZ243" s="1163">
        <v>0</v>
      </c>
      <c r="BA243" s="1162">
        <v>463044189</v>
      </c>
      <c r="BB243" s="1163">
        <v>0</v>
      </c>
      <c r="BC243" s="1163">
        <v>0</v>
      </c>
      <c r="BE243" s="1164">
        <f t="shared" si="10"/>
        <v>0.84984806551724135</v>
      </c>
    </row>
    <row r="244" spans="1:57" s="1127" customFormat="1" ht="12.75" x14ac:dyDescent="0.2">
      <c r="A244" s="1178" t="str">
        <f t="shared" si="11"/>
        <v>C25021000302210</v>
      </c>
      <c r="B244" s="1659" t="s">
        <v>120</v>
      </c>
      <c r="C244" s="1649"/>
      <c r="D244" s="1659" t="s">
        <v>355</v>
      </c>
      <c r="E244" s="1649"/>
      <c r="F244" s="1659" t="s">
        <v>357</v>
      </c>
      <c r="G244" s="1649"/>
      <c r="H244" s="1659" t="s">
        <v>322</v>
      </c>
      <c r="I244" s="1649"/>
      <c r="J244" s="1659" t="s">
        <v>313</v>
      </c>
      <c r="K244" s="1649"/>
      <c r="L244" s="1649"/>
      <c r="M244" s="1659" t="s">
        <v>315</v>
      </c>
      <c r="N244" s="1649"/>
      <c r="O244" s="1649"/>
      <c r="P244" s="1659" t="s">
        <v>315</v>
      </c>
      <c r="Q244" s="1649"/>
      <c r="R244" s="1659"/>
      <c r="S244" s="1649"/>
      <c r="T244" s="1662" t="s">
        <v>360</v>
      </c>
      <c r="U244" s="1649"/>
      <c r="V244" s="1649"/>
      <c r="W244" s="1649"/>
      <c r="X244" s="1649"/>
      <c r="Y244" s="1649"/>
      <c r="Z244" s="1649"/>
      <c r="AA244" s="1649"/>
      <c r="AB244" s="1659" t="s">
        <v>306</v>
      </c>
      <c r="AC244" s="1649"/>
      <c r="AD244" s="1649"/>
      <c r="AE244" s="1649"/>
      <c r="AF244" s="1649"/>
      <c r="AG244" s="1659" t="s">
        <v>307</v>
      </c>
      <c r="AH244" s="1649"/>
      <c r="AI244" s="1649"/>
      <c r="AJ244" s="1161" t="s">
        <v>86</v>
      </c>
      <c r="AK244" s="1661" t="s">
        <v>308</v>
      </c>
      <c r="AL244" s="1652"/>
      <c r="AM244" s="1652"/>
      <c r="AN244" s="1652"/>
      <c r="AO244" s="1652"/>
      <c r="AP244" s="1652"/>
      <c r="AQ244" s="1162">
        <v>420000000</v>
      </c>
      <c r="AR244" s="1279">
        <v>420000000</v>
      </c>
      <c r="AS244" s="1163">
        <v>0</v>
      </c>
      <c r="AT244" s="1163">
        <v>0</v>
      </c>
      <c r="AU244" s="1311">
        <v>420000000</v>
      </c>
      <c r="AV244" s="1163">
        <v>0</v>
      </c>
      <c r="AW244" s="1279">
        <v>151184414</v>
      </c>
      <c r="AX244" s="1162">
        <v>268815586</v>
      </c>
      <c r="AY244" s="1279">
        <v>151184414</v>
      </c>
      <c r="AZ244" s="1163">
        <v>0</v>
      </c>
      <c r="BA244" s="1162">
        <v>151184414</v>
      </c>
      <c r="BB244" s="1163">
        <v>0</v>
      </c>
      <c r="BC244" s="1163">
        <v>0</v>
      </c>
      <c r="BE244" s="1164">
        <f t="shared" si="10"/>
        <v>1</v>
      </c>
    </row>
    <row r="245" spans="1:57" s="1127" customFormat="1" ht="12.75" x14ac:dyDescent="0.2">
      <c r="A245" s="1178" t="str">
        <f t="shared" si="11"/>
        <v>C25021000302310</v>
      </c>
      <c r="B245" s="1659" t="s">
        <v>120</v>
      </c>
      <c r="C245" s="1649"/>
      <c r="D245" s="1659" t="s">
        <v>355</v>
      </c>
      <c r="E245" s="1649"/>
      <c r="F245" s="1659" t="s">
        <v>357</v>
      </c>
      <c r="G245" s="1649"/>
      <c r="H245" s="1659" t="s">
        <v>322</v>
      </c>
      <c r="I245" s="1649"/>
      <c r="J245" s="1659" t="s">
        <v>313</v>
      </c>
      <c r="K245" s="1649"/>
      <c r="L245" s="1649"/>
      <c r="M245" s="1659" t="s">
        <v>315</v>
      </c>
      <c r="N245" s="1649"/>
      <c r="O245" s="1649"/>
      <c r="P245" s="1659" t="s">
        <v>322</v>
      </c>
      <c r="Q245" s="1649"/>
      <c r="R245" s="1659"/>
      <c r="S245" s="1649"/>
      <c r="T245" s="1662" t="s">
        <v>361</v>
      </c>
      <c r="U245" s="1649"/>
      <c r="V245" s="1649"/>
      <c r="W245" s="1649"/>
      <c r="X245" s="1649"/>
      <c r="Y245" s="1649"/>
      <c r="Z245" s="1649"/>
      <c r="AA245" s="1649"/>
      <c r="AB245" s="1659" t="s">
        <v>306</v>
      </c>
      <c r="AC245" s="1649"/>
      <c r="AD245" s="1649"/>
      <c r="AE245" s="1649"/>
      <c r="AF245" s="1649"/>
      <c r="AG245" s="1659" t="s">
        <v>307</v>
      </c>
      <c r="AH245" s="1649"/>
      <c r="AI245" s="1649"/>
      <c r="AJ245" s="1161" t="s">
        <v>86</v>
      </c>
      <c r="AK245" s="1661" t="s">
        <v>308</v>
      </c>
      <c r="AL245" s="1652"/>
      <c r="AM245" s="1652"/>
      <c r="AN245" s="1652"/>
      <c r="AO245" s="1652"/>
      <c r="AP245" s="1652"/>
      <c r="AQ245" s="1162">
        <v>300000000</v>
      </c>
      <c r="AR245" s="1279">
        <v>250000000</v>
      </c>
      <c r="AS245" s="1162">
        <v>50000000</v>
      </c>
      <c r="AT245" s="1163">
        <v>0</v>
      </c>
      <c r="AU245" s="1311">
        <v>250000000</v>
      </c>
      <c r="AV245" s="1163">
        <v>0</v>
      </c>
      <c r="AW245" s="1279">
        <v>181276458</v>
      </c>
      <c r="AX245" s="1162">
        <v>68723542</v>
      </c>
      <c r="AY245" s="1279">
        <v>176466409</v>
      </c>
      <c r="AZ245" s="1162">
        <v>4810049</v>
      </c>
      <c r="BA245" s="1162">
        <v>176466409</v>
      </c>
      <c r="BB245" s="1163">
        <v>0</v>
      </c>
      <c r="BC245" s="1163">
        <v>0</v>
      </c>
      <c r="BE245" s="1164">
        <f t="shared" si="10"/>
        <v>0.83333333333333337</v>
      </c>
    </row>
    <row r="246" spans="1:57" s="1127" customFormat="1" ht="12.75" x14ac:dyDescent="0.2">
      <c r="A246" s="1178" t="str">
        <f t="shared" si="11"/>
        <v>C25021000302410</v>
      </c>
      <c r="B246" s="1659" t="s">
        <v>120</v>
      </c>
      <c r="C246" s="1649"/>
      <c r="D246" s="1659" t="s">
        <v>355</v>
      </c>
      <c r="E246" s="1649"/>
      <c r="F246" s="1659" t="s">
        <v>357</v>
      </c>
      <c r="G246" s="1649"/>
      <c r="H246" s="1659" t="s">
        <v>322</v>
      </c>
      <c r="I246" s="1649"/>
      <c r="J246" s="1659" t="s">
        <v>313</v>
      </c>
      <c r="K246" s="1649"/>
      <c r="L246" s="1649"/>
      <c r="M246" s="1659" t="s">
        <v>315</v>
      </c>
      <c r="N246" s="1649"/>
      <c r="O246" s="1649"/>
      <c r="P246" s="1659" t="s">
        <v>316</v>
      </c>
      <c r="Q246" s="1649"/>
      <c r="R246" s="1659"/>
      <c r="S246" s="1649"/>
      <c r="T246" s="1662" t="s">
        <v>105</v>
      </c>
      <c r="U246" s="1649"/>
      <c r="V246" s="1649"/>
      <c r="W246" s="1649"/>
      <c r="X246" s="1649"/>
      <c r="Y246" s="1649"/>
      <c r="Z246" s="1649"/>
      <c r="AA246" s="1649"/>
      <c r="AB246" s="1659" t="s">
        <v>306</v>
      </c>
      <c r="AC246" s="1649"/>
      <c r="AD246" s="1649"/>
      <c r="AE246" s="1649"/>
      <c r="AF246" s="1649"/>
      <c r="AG246" s="1659" t="s">
        <v>307</v>
      </c>
      <c r="AH246" s="1649"/>
      <c r="AI246" s="1649"/>
      <c r="AJ246" s="1161" t="s">
        <v>86</v>
      </c>
      <c r="AK246" s="1661" t="s">
        <v>308</v>
      </c>
      <c r="AL246" s="1652"/>
      <c r="AM246" s="1652"/>
      <c r="AN246" s="1652"/>
      <c r="AO246" s="1652"/>
      <c r="AP246" s="1652"/>
      <c r="AQ246" s="1162">
        <v>450000000</v>
      </c>
      <c r="AR246" s="1279">
        <v>450000000</v>
      </c>
      <c r="AS246" s="1163">
        <v>0</v>
      </c>
      <c r="AT246" s="1163">
        <v>0</v>
      </c>
      <c r="AU246" s="1311">
        <v>423255574</v>
      </c>
      <c r="AV246" s="1162">
        <v>26744426</v>
      </c>
      <c r="AW246" s="1279">
        <v>319544962</v>
      </c>
      <c r="AX246" s="1162">
        <v>103710612</v>
      </c>
      <c r="AY246" s="1279">
        <v>309736574</v>
      </c>
      <c r="AZ246" s="1162">
        <v>9808388</v>
      </c>
      <c r="BA246" s="1162">
        <v>309736574</v>
      </c>
      <c r="BB246" s="1163">
        <v>0</v>
      </c>
      <c r="BC246" s="1162">
        <v>900000</v>
      </c>
      <c r="BE246" s="1164">
        <f t="shared" si="10"/>
        <v>0.94056794222222218</v>
      </c>
    </row>
    <row r="247" spans="1:57" s="1127" customFormat="1" ht="12.75" x14ac:dyDescent="0.2">
      <c r="A247" s="1178" t="str">
        <f t="shared" si="11"/>
        <v>C25021000302610</v>
      </c>
      <c r="B247" s="1659" t="s">
        <v>120</v>
      </c>
      <c r="C247" s="1649"/>
      <c r="D247" s="1659" t="s">
        <v>355</v>
      </c>
      <c r="E247" s="1649"/>
      <c r="F247" s="1659" t="s">
        <v>357</v>
      </c>
      <c r="G247" s="1649"/>
      <c r="H247" s="1659" t="s">
        <v>322</v>
      </c>
      <c r="I247" s="1649"/>
      <c r="J247" s="1659" t="s">
        <v>313</v>
      </c>
      <c r="K247" s="1649"/>
      <c r="L247" s="1649"/>
      <c r="M247" s="1659" t="s">
        <v>315</v>
      </c>
      <c r="N247" s="1649"/>
      <c r="O247" s="1649"/>
      <c r="P247" s="1659" t="s">
        <v>325</v>
      </c>
      <c r="Q247" s="1649"/>
      <c r="R247" s="1659"/>
      <c r="S247" s="1649"/>
      <c r="T247" s="1662" t="s">
        <v>362</v>
      </c>
      <c r="U247" s="1649"/>
      <c r="V247" s="1649"/>
      <c r="W247" s="1649"/>
      <c r="X247" s="1649"/>
      <c r="Y247" s="1649"/>
      <c r="Z247" s="1649"/>
      <c r="AA247" s="1649"/>
      <c r="AB247" s="1659" t="s">
        <v>306</v>
      </c>
      <c r="AC247" s="1649"/>
      <c r="AD247" s="1649"/>
      <c r="AE247" s="1649"/>
      <c r="AF247" s="1649"/>
      <c r="AG247" s="1659" t="s">
        <v>307</v>
      </c>
      <c r="AH247" s="1649"/>
      <c r="AI247" s="1649"/>
      <c r="AJ247" s="1161" t="s">
        <v>86</v>
      </c>
      <c r="AK247" s="1661" t="s">
        <v>308</v>
      </c>
      <c r="AL247" s="1652"/>
      <c r="AM247" s="1652"/>
      <c r="AN247" s="1652"/>
      <c r="AO247" s="1652"/>
      <c r="AP247" s="1652"/>
      <c r="AQ247" s="1162">
        <v>200000000</v>
      </c>
      <c r="AR247" s="1279">
        <v>200000000</v>
      </c>
      <c r="AS247" s="1163">
        <v>0</v>
      </c>
      <c r="AT247" s="1163">
        <v>0</v>
      </c>
      <c r="AU247" s="1311">
        <v>200000000</v>
      </c>
      <c r="AV247" s="1163">
        <v>0</v>
      </c>
      <c r="AW247" s="1280">
        <v>0</v>
      </c>
      <c r="AX247" s="1162">
        <v>200000000</v>
      </c>
      <c r="AY247" s="1280">
        <v>0</v>
      </c>
      <c r="AZ247" s="1163">
        <v>0</v>
      </c>
      <c r="BA247" s="1163">
        <v>0</v>
      </c>
      <c r="BB247" s="1163">
        <v>0</v>
      </c>
      <c r="BC247" s="1163">
        <v>0</v>
      </c>
      <c r="BE247" s="1164">
        <f t="shared" si="10"/>
        <v>1</v>
      </c>
    </row>
    <row r="248" spans="1:57" s="1127" customFormat="1" ht="12.75" x14ac:dyDescent="0.2">
      <c r="A248" s="1178" t="str">
        <f t="shared" si="11"/>
        <v>C25021000302710</v>
      </c>
      <c r="B248" s="1659" t="s">
        <v>120</v>
      </c>
      <c r="C248" s="1649"/>
      <c r="D248" s="1659" t="s">
        <v>355</v>
      </c>
      <c r="E248" s="1649"/>
      <c r="F248" s="1659" t="s">
        <v>357</v>
      </c>
      <c r="G248" s="1649"/>
      <c r="H248" s="1659" t="s">
        <v>322</v>
      </c>
      <c r="I248" s="1649"/>
      <c r="J248" s="1659" t="s">
        <v>313</v>
      </c>
      <c r="K248" s="1649"/>
      <c r="L248" s="1649"/>
      <c r="M248" s="1659" t="s">
        <v>315</v>
      </c>
      <c r="N248" s="1649"/>
      <c r="O248" s="1649"/>
      <c r="P248" s="1659" t="s">
        <v>326</v>
      </c>
      <c r="Q248" s="1649"/>
      <c r="R248" s="1659"/>
      <c r="S248" s="1649"/>
      <c r="T248" s="1662" t="s">
        <v>368</v>
      </c>
      <c r="U248" s="1649"/>
      <c r="V248" s="1649"/>
      <c r="W248" s="1649"/>
      <c r="X248" s="1649"/>
      <c r="Y248" s="1649"/>
      <c r="Z248" s="1649"/>
      <c r="AA248" s="1649"/>
      <c r="AB248" s="1659" t="s">
        <v>306</v>
      </c>
      <c r="AC248" s="1649"/>
      <c r="AD248" s="1649"/>
      <c r="AE248" s="1649"/>
      <c r="AF248" s="1649"/>
      <c r="AG248" s="1659" t="s">
        <v>307</v>
      </c>
      <c r="AH248" s="1649"/>
      <c r="AI248" s="1649"/>
      <c r="AJ248" s="1161" t="s">
        <v>86</v>
      </c>
      <c r="AK248" s="1661" t="s">
        <v>308</v>
      </c>
      <c r="AL248" s="1652"/>
      <c r="AM248" s="1652"/>
      <c r="AN248" s="1652"/>
      <c r="AO248" s="1652"/>
      <c r="AP248" s="1652"/>
      <c r="AQ248" s="1162">
        <v>80000000</v>
      </c>
      <c r="AR248" s="1279">
        <v>80000000</v>
      </c>
      <c r="AS248" s="1163">
        <v>0</v>
      </c>
      <c r="AT248" s="1163">
        <v>0</v>
      </c>
      <c r="AU248" s="1317">
        <v>0</v>
      </c>
      <c r="AV248" s="1162">
        <v>80000000</v>
      </c>
      <c r="AW248" s="1280">
        <v>0</v>
      </c>
      <c r="AX248" s="1163">
        <v>0</v>
      </c>
      <c r="AY248" s="1280">
        <v>0</v>
      </c>
      <c r="AZ248" s="1163">
        <v>0</v>
      </c>
      <c r="BA248" s="1163">
        <v>0</v>
      </c>
      <c r="BB248" s="1163">
        <v>0</v>
      </c>
      <c r="BC248" s="1163">
        <v>0</v>
      </c>
      <c r="BE248" s="1164">
        <f t="shared" si="10"/>
        <v>0</v>
      </c>
    </row>
    <row r="249" spans="1:57" s="1127" customFormat="1" ht="12.75" x14ac:dyDescent="0.2">
      <c r="A249" s="1178" t="str">
        <f t="shared" si="11"/>
        <v>C25021000302810</v>
      </c>
      <c r="B249" s="1659" t="s">
        <v>120</v>
      </c>
      <c r="C249" s="1649"/>
      <c r="D249" s="1659" t="s">
        <v>355</v>
      </c>
      <c r="E249" s="1649"/>
      <c r="F249" s="1659" t="s">
        <v>357</v>
      </c>
      <c r="G249" s="1649"/>
      <c r="H249" s="1659" t="s">
        <v>322</v>
      </c>
      <c r="I249" s="1649"/>
      <c r="J249" s="1659" t="s">
        <v>313</v>
      </c>
      <c r="K249" s="1649"/>
      <c r="L249" s="1649"/>
      <c r="M249" s="1659" t="s">
        <v>315</v>
      </c>
      <c r="N249" s="1649"/>
      <c r="O249" s="1649"/>
      <c r="P249" s="1659" t="s">
        <v>327</v>
      </c>
      <c r="Q249" s="1649"/>
      <c r="R249" s="1659"/>
      <c r="S249" s="1649"/>
      <c r="T249" s="1662" t="s">
        <v>686</v>
      </c>
      <c r="U249" s="1649"/>
      <c r="V249" s="1649"/>
      <c r="W249" s="1649"/>
      <c r="X249" s="1649"/>
      <c r="Y249" s="1649"/>
      <c r="Z249" s="1649"/>
      <c r="AA249" s="1649"/>
      <c r="AB249" s="1659" t="s">
        <v>306</v>
      </c>
      <c r="AC249" s="1649"/>
      <c r="AD249" s="1649"/>
      <c r="AE249" s="1649"/>
      <c r="AF249" s="1649"/>
      <c r="AG249" s="1659" t="s">
        <v>307</v>
      </c>
      <c r="AH249" s="1649"/>
      <c r="AI249" s="1649"/>
      <c r="AJ249" s="1161" t="s">
        <v>86</v>
      </c>
      <c r="AK249" s="1661" t="s">
        <v>308</v>
      </c>
      <c r="AL249" s="1652"/>
      <c r="AM249" s="1652"/>
      <c r="AN249" s="1652"/>
      <c r="AO249" s="1652"/>
      <c r="AP249" s="1652"/>
      <c r="AQ249" s="1162">
        <v>100000000</v>
      </c>
      <c r="AR249" s="1279">
        <v>100000000</v>
      </c>
      <c r="AS249" s="1163">
        <v>0</v>
      </c>
      <c r="AT249" s="1163">
        <v>0</v>
      </c>
      <c r="AU249" s="1317">
        <v>0</v>
      </c>
      <c r="AV249" s="1162">
        <v>100000000</v>
      </c>
      <c r="AW249" s="1280">
        <v>0</v>
      </c>
      <c r="AX249" s="1163">
        <v>0</v>
      </c>
      <c r="AY249" s="1280">
        <v>0</v>
      </c>
      <c r="AZ249" s="1163">
        <v>0</v>
      </c>
      <c r="BA249" s="1163">
        <v>0</v>
      </c>
      <c r="BB249" s="1163">
        <v>0</v>
      </c>
      <c r="BC249" s="1163">
        <v>0</v>
      </c>
      <c r="BE249" s="1164">
        <f t="shared" si="10"/>
        <v>0</v>
      </c>
    </row>
    <row r="250" spans="1:57" s="1127" customFormat="1" ht="15" customHeight="1" x14ac:dyDescent="0.2">
      <c r="A250" s="1178" t="str">
        <f t="shared" si="11"/>
        <v>C250210003021110</v>
      </c>
      <c r="B250" s="1659" t="s">
        <v>120</v>
      </c>
      <c r="C250" s="1649"/>
      <c r="D250" s="1659" t="s">
        <v>355</v>
      </c>
      <c r="E250" s="1649"/>
      <c r="F250" s="1659" t="s">
        <v>357</v>
      </c>
      <c r="G250" s="1649"/>
      <c r="H250" s="1659" t="s">
        <v>322</v>
      </c>
      <c r="I250" s="1649"/>
      <c r="J250" s="1659" t="s">
        <v>313</v>
      </c>
      <c r="K250" s="1649"/>
      <c r="L250" s="1649"/>
      <c r="M250" s="1659" t="s">
        <v>315</v>
      </c>
      <c r="N250" s="1649"/>
      <c r="O250" s="1649"/>
      <c r="P250" s="1659" t="s">
        <v>101</v>
      </c>
      <c r="Q250" s="1649"/>
      <c r="R250" s="1659"/>
      <c r="S250" s="1649"/>
      <c r="T250" s="1662" t="s">
        <v>363</v>
      </c>
      <c r="U250" s="1649"/>
      <c r="V250" s="1649"/>
      <c r="W250" s="1649"/>
      <c r="X250" s="1649"/>
      <c r="Y250" s="1649"/>
      <c r="Z250" s="1649"/>
      <c r="AA250" s="1649"/>
      <c r="AB250" s="1659" t="s">
        <v>306</v>
      </c>
      <c r="AC250" s="1649"/>
      <c r="AD250" s="1649"/>
      <c r="AE250" s="1649"/>
      <c r="AF250" s="1649"/>
      <c r="AG250" s="1659" t="s">
        <v>307</v>
      </c>
      <c r="AH250" s="1649"/>
      <c r="AI250" s="1649"/>
      <c r="AJ250" s="1161" t="s">
        <v>86</v>
      </c>
      <c r="AK250" s="1661" t="s">
        <v>308</v>
      </c>
      <c r="AL250" s="1652"/>
      <c r="AM250" s="1652"/>
      <c r="AN250" s="1652"/>
      <c r="AO250" s="1652"/>
      <c r="AP250" s="1652"/>
      <c r="AQ250" s="1163">
        <v>0</v>
      </c>
      <c r="AR250" s="1280">
        <v>0</v>
      </c>
      <c r="AS250" s="1163">
        <v>0</v>
      </c>
      <c r="AT250" s="1163">
        <v>0</v>
      </c>
      <c r="AU250" s="1317">
        <v>0</v>
      </c>
      <c r="AV250" s="1163">
        <v>0</v>
      </c>
      <c r="AW250" s="1280">
        <v>0</v>
      </c>
      <c r="AX250" s="1163">
        <v>0</v>
      </c>
      <c r="AY250" s="1280">
        <v>0</v>
      </c>
      <c r="AZ250" s="1163">
        <v>0</v>
      </c>
      <c r="BA250" s="1163">
        <v>0</v>
      </c>
      <c r="BB250" s="1163">
        <v>0</v>
      </c>
      <c r="BC250" s="1163">
        <v>0</v>
      </c>
      <c r="BE250" s="1164" t="e">
        <f t="shared" si="10"/>
        <v>#DIV/0!</v>
      </c>
    </row>
    <row r="251" spans="1:57" s="1127" customFormat="1" ht="12.75" x14ac:dyDescent="0.2">
      <c r="A251" s="1178" t="str">
        <f t="shared" si="11"/>
        <v>C250210003021210</v>
      </c>
      <c r="B251" s="1659" t="s">
        <v>120</v>
      </c>
      <c r="C251" s="1649"/>
      <c r="D251" s="1659" t="s">
        <v>355</v>
      </c>
      <c r="E251" s="1649"/>
      <c r="F251" s="1659" t="s">
        <v>357</v>
      </c>
      <c r="G251" s="1649"/>
      <c r="H251" s="1659" t="s">
        <v>322</v>
      </c>
      <c r="I251" s="1649"/>
      <c r="J251" s="1659" t="s">
        <v>313</v>
      </c>
      <c r="K251" s="1649"/>
      <c r="L251" s="1649"/>
      <c r="M251" s="1659" t="s">
        <v>315</v>
      </c>
      <c r="N251" s="1649"/>
      <c r="O251" s="1649"/>
      <c r="P251" s="1659" t="s">
        <v>323</v>
      </c>
      <c r="Q251" s="1649"/>
      <c r="R251" s="1659" t="s">
        <v>269</v>
      </c>
      <c r="S251" s="1649"/>
      <c r="T251" s="1662" t="s">
        <v>732</v>
      </c>
      <c r="U251" s="1649"/>
      <c r="V251" s="1649"/>
      <c r="W251" s="1649"/>
      <c r="X251" s="1649"/>
      <c r="Y251" s="1649"/>
      <c r="Z251" s="1649"/>
      <c r="AA251" s="1649"/>
      <c r="AB251" s="1659" t="s">
        <v>306</v>
      </c>
      <c r="AC251" s="1649"/>
      <c r="AD251" s="1649"/>
      <c r="AE251" s="1649"/>
      <c r="AF251" s="1649"/>
      <c r="AG251" s="1659" t="s">
        <v>307</v>
      </c>
      <c r="AH251" s="1649"/>
      <c r="AI251" s="1649"/>
      <c r="AJ251" s="1161" t="s">
        <v>86</v>
      </c>
      <c r="AK251" s="1661" t="s">
        <v>308</v>
      </c>
      <c r="AL251" s="1652"/>
      <c r="AM251" s="1652"/>
      <c r="AN251" s="1652"/>
      <c r="AO251" s="1652"/>
      <c r="AP251" s="1652"/>
      <c r="AQ251" s="1162">
        <v>80000000</v>
      </c>
      <c r="AR251" s="1279">
        <v>80000000</v>
      </c>
      <c r="AS251" s="1163">
        <v>0</v>
      </c>
      <c r="AT251" s="1163">
        <v>0</v>
      </c>
      <c r="AU251" s="1317">
        <v>0</v>
      </c>
      <c r="AV251" s="1162">
        <v>80000000</v>
      </c>
      <c r="AW251" s="1280">
        <v>0</v>
      </c>
      <c r="AX251" s="1163">
        <v>0</v>
      </c>
      <c r="AY251" s="1280">
        <v>0</v>
      </c>
      <c r="AZ251" s="1163">
        <v>0</v>
      </c>
      <c r="BA251" s="1163">
        <v>0</v>
      </c>
      <c r="BB251" s="1163">
        <v>0</v>
      </c>
      <c r="BC251" s="1163">
        <v>0</v>
      </c>
      <c r="BE251" s="1164">
        <f t="shared" si="10"/>
        <v>0</v>
      </c>
    </row>
    <row r="252" spans="1:57" s="1237" customFormat="1" ht="12.75" x14ac:dyDescent="0.2">
      <c r="A252" s="1233" t="str">
        <f t="shared" si="11"/>
        <v>C25021000410</v>
      </c>
      <c r="B252" s="1682" t="s">
        <v>120</v>
      </c>
      <c r="C252" s="1683"/>
      <c r="D252" s="1682" t="s">
        <v>355</v>
      </c>
      <c r="E252" s="1683"/>
      <c r="F252" s="1682" t="s">
        <v>357</v>
      </c>
      <c r="G252" s="1683"/>
      <c r="H252" s="1682" t="s">
        <v>316</v>
      </c>
      <c r="I252" s="1683"/>
      <c r="J252" s="1682"/>
      <c r="K252" s="1683"/>
      <c r="L252" s="1683"/>
      <c r="M252" s="1682"/>
      <c r="N252" s="1683"/>
      <c r="O252" s="1683"/>
      <c r="P252" s="1682"/>
      <c r="Q252" s="1683"/>
      <c r="R252" s="1682"/>
      <c r="S252" s="1683"/>
      <c r="T252" s="1689" t="s">
        <v>352</v>
      </c>
      <c r="U252" s="1688"/>
      <c r="V252" s="1688"/>
      <c r="W252" s="1688"/>
      <c r="X252" s="1688"/>
      <c r="Y252" s="1688"/>
      <c r="Z252" s="1688"/>
      <c r="AA252" s="1688"/>
      <c r="AB252" s="1682" t="s">
        <v>306</v>
      </c>
      <c r="AC252" s="1683"/>
      <c r="AD252" s="1683"/>
      <c r="AE252" s="1683"/>
      <c r="AF252" s="1683"/>
      <c r="AG252" s="1682" t="s">
        <v>307</v>
      </c>
      <c r="AH252" s="1683"/>
      <c r="AI252" s="1683"/>
      <c r="AJ252" s="1234" t="s">
        <v>86</v>
      </c>
      <c r="AK252" s="1690" t="s">
        <v>308</v>
      </c>
      <c r="AL252" s="1685"/>
      <c r="AM252" s="1685"/>
      <c r="AN252" s="1685"/>
      <c r="AO252" s="1685"/>
      <c r="AP252" s="1685"/>
      <c r="AQ252" s="1235">
        <v>600000000</v>
      </c>
      <c r="AR252" s="1279">
        <v>600000000</v>
      </c>
      <c r="AS252" s="1236">
        <v>0</v>
      </c>
      <c r="AT252" s="1236">
        <v>0</v>
      </c>
      <c r="AU252" s="1311">
        <v>549686944</v>
      </c>
      <c r="AV252" s="1235">
        <v>50313056</v>
      </c>
      <c r="AW252" s="1279">
        <v>283849446</v>
      </c>
      <c r="AX252" s="1235">
        <v>265837498</v>
      </c>
      <c r="AY252" s="1279">
        <v>274516663</v>
      </c>
      <c r="AZ252" s="1235">
        <v>9332783</v>
      </c>
      <c r="BA252" s="1235">
        <v>274516663</v>
      </c>
      <c r="BB252" s="1236">
        <v>0</v>
      </c>
      <c r="BC252" s="1236">
        <v>0</v>
      </c>
      <c r="BE252" s="1238">
        <f t="shared" si="10"/>
        <v>0.9161449066666667</v>
      </c>
    </row>
    <row r="253" spans="1:57" s="1127" customFormat="1" ht="15" customHeight="1" x14ac:dyDescent="0.2">
      <c r="A253" s="1178" t="str">
        <f t="shared" si="11"/>
        <v>C250210004010</v>
      </c>
      <c r="B253" s="1648" t="s">
        <v>120</v>
      </c>
      <c r="C253" s="1649"/>
      <c r="D253" s="1648" t="s">
        <v>355</v>
      </c>
      <c r="E253" s="1649"/>
      <c r="F253" s="1648" t="s">
        <v>357</v>
      </c>
      <c r="G253" s="1649"/>
      <c r="H253" s="1648" t="s">
        <v>316</v>
      </c>
      <c r="I253" s="1649"/>
      <c r="J253" s="1648" t="s">
        <v>313</v>
      </c>
      <c r="K253" s="1649"/>
      <c r="L253" s="1649"/>
      <c r="M253" s="1648"/>
      <c r="N253" s="1649"/>
      <c r="O253" s="1649"/>
      <c r="P253" s="1648"/>
      <c r="Q253" s="1649"/>
      <c r="R253" s="1648"/>
      <c r="S253" s="1649"/>
      <c r="T253" s="1650" t="s">
        <v>352</v>
      </c>
      <c r="U253" s="1649"/>
      <c r="V253" s="1649"/>
      <c r="W253" s="1649"/>
      <c r="X253" s="1649"/>
      <c r="Y253" s="1649"/>
      <c r="Z253" s="1649"/>
      <c r="AA253" s="1649"/>
      <c r="AB253" s="1648" t="s">
        <v>306</v>
      </c>
      <c r="AC253" s="1649"/>
      <c r="AD253" s="1649"/>
      <c r="AE253" s="1649"/>
      <c r="AF253" s="1649"/>
      <c r="AG253" s="1648" t="s">
        <v>307</v>
      </c>
      <c r="AH253" s="1649"/>
      <c r="AI253" s="1649"/>
      <c r="AJ253" s="1025" t="s">
        <v>86</v>
      </c>
      <c r="AK253" s="1651" t="s">
        <v>308</v>
      </c>
      <c r="AL253" s="1652"/>
      <c r="AM253" s="1652"/>
      <c r="AN253" s="1652"/>
      <c r="AO253" s="1652"/>
      <c r="AP253" s="1652"/>
      <c r="AQ253" s="1158">
        <v>600000000</v>
      </c>
      <c r="AR253" s="1278">
        <v>600000000</v>
      </c>
      <c r="AS253" s="1159">
        <v>0</v>
      </c>
      <c r="AT253" s="1159">
        <v>0</v>
      </c>
      <c r="AU253" s="1316">
        <v>549686944</v>
      </c>
      <c r="AV253" s="1158">
        <v>50313056</v>
      </c>
      <c r="AW253" s="1278">
        <v>283849446</v>
      </c>
      <c r="AX253" s="1158">
        <v>265837498</v>
      </c>
      <c r="AY253" s="1278">
        <v>274516663</v>
      </c>
      <c r="AZ253" s="1158">
        <v>9332783</v>
      </c>
      <c r="BA253" s="1158">
        <v>274516663</v>
      </c>
      <c r="BB253" s="1159">
        <v>0</v>
      </c>
      <c r="BC253" s="1159">
        <v>0</v>
      </c>
      <c r="BE253" s="1160">
        <f t="shared" si="10"/>
        <v>0.9161449066666667</v>
      </c>
    </row>
    <row r="254" spans="1:57" s="1127" customFormat="1" ht="15" customHeight="1" x14ac:dyDescent="0.2">
      <c r="A254" s="1178" t="str">
        <f t="shared" si="11"/>
        <v>C2502100040210</v>
      </c>
      <c r="B254" s="1648" t="s">
        <v>120</v>
      </c>
      <c r="C254" s="1649"/>
      <c r="D254" s="1648" t="s">
        <v>355</v>
      </c>
      <c r="E254" s="1649"/>
      <c r="F254" s="1648" t="s">
        <v>357</v>
      </c>
      <c r="G254" s="1649"/>
      <c r="H254" s="1648" t="s">
        <v>316</v>
      </c>
      <c r="I254" s="1649"/>
      <c r="J254" s="1648" t="s">
        <v>313</v>
      </c>
      <c r="K254" s="1649"/>
      <c r="L254" s="1649"/>
      <c r="M254" s="1648" t="s">
        <v>315</v>
      </c>
      <c r="N254" s="1649"/>
      <c r="O254" s="1649"/>
      <c r="P254" s="1648"/>
      <c r="Q254" s="1649"/>
      <c r="R254" s="1648"/>
      <c r="S254" s="1649"/>
      <c r="T254" s="1650" t="s">
        <v>359</v>
      </c>
      <c r="U254" s="1649"/>
      <c r="V254" s="1649"/>
      <c r="W254" s="1649"/>
      <c r="X254" s="1649"/>
      <c r="Y254" s="1649"/>
      <c r="Z254" s="1649"/>
      <c r="AA254" s="1649"/>
      <c r="AB254" s="1648" t="s">
        <v>306</v>
      </c>
      <c r="AC254" s="1649"/>
      <c r="AD254" s="1649"/>
      <c r="AE254" s="1649"/>
      <c r="AF254" s="1649"/>
      <c r="AG254" s="1648" t="s">
        <v>307</v>
      </c>
      <c r="AH254" s="1649"/>
      <c r="AI254" s="1649"/>
      <c r="AJ254" s="1025" t="s">
        <v>86</v>
      </c>
      <c r="AK254" s="1651" t="s">
        <v>308</v>
      </c>
      <c r="AL254" s="1652"/>
      <c r="AM254" s="1652"/>
      <c r="AN254" s="1652"/>
      <c r="AO254" s="1652"/>
      <c r="AP254" s="1652"/>
      <c r="AQ254" s="1158">
        <v>600000000</v>
      </c>
      <c r="AR254" s="1278">
        <v>600000000</v>
      </c>
      <c r="AS254" s="1159">
        <v>0</v>
      </c>
      <c r="AT254" s="1159">
        <v>0</v>
      </c>
      <c r="AU254" s="1316">
        <v>549686944</v>
      </c>
      <c r="AV254" s="1158">
        <v>50313056</v>
      </c>
      <c r="AW254" s="1278">
        <v>283849446</v>
      </c>
      <c r="AX254" s="1158">
        <v>265837498</v>
      </c>
      <c r="AY254" s="1278">
        <v>274516663</v>
      </c>
      <c r="AZ254" s="1158">
        <v>9332783</v>
      </c>
      <c r="BA254" s="1158">
        <v>274516663</v>
      </c>
      <c r="BB254" s="1159">
        <v>0</v>
      </c>
      <c r="BC254" s="1159">
        <v>0</v>
      </c>
      <c r="BE254" s="1160">
        <f t="shared" si="10"/>
        <v>0.9161449066666667</v>
      </c>
    </row>
    <row r="255" spans="1:57" s="1127" customFormat="1" ht="12.75" x14ac:dyDescent="0.2">
      <c r="A255" s="1178" t="str">
        <f t="shared" si="11"/>
        <v>C25021000402110</v>
      </c>
      <c r="B255" s="1659" t="s">
        <v>120</v>
      </c>
      <c r="C255" s="1649"/>
      <c r="D255" s="1659" t="s">
        <v>355</v>
      </c>
      <c r="E255" s="1649"/>
      <c r="F255" s="1659" t="s">
        <v>357</v>
      </c>
      <c r="G255" s="1649"/>
      <c r="H255" s="1659" t="s">
        <v>316</v>
      </c>
      <c r="I255" s="1649"/>
      <c r="J255" s="1659" t="s">
        <v>313</v>
      </c>
      <c r="K255" s="1649"/>
      <c r="L255" s="1649"/>
      <c r="M255" s="1659" t="s">
        <v>315</v>
      </c>
      <c r="N255" s="1649"/>
      <c r="O255" s="1649"/>
      <c r="P255" s="1659" t="s">
        <v>312</v>
      </c>
      <c r="Q255" s="1649"/>
      <c r="R255" s="1659"/>
      <c r="S255" s="1649"/>
      <c r="T255" s="1662" t="s">
        <v>365</v>
      </c>
      <c r="U255" s="1649"/>
      <c r="V255" s="1649"/>
      <c r="W255" s="1649"/>
      <c r="X255" s="1649"/>
      <c r="Y255" s="1649"/>
      <c r="Z255" s="1649"/>
      <c r="AA255" s="1649"/>
      <c r="AB255" s="1659" t="s">
        <v>306</v>
      </c>
      <c r="AC255" s="1649"/>
      <c r="AD255" s="1649"/>
      <c r="AE255" s="1649"/>
      <c r="AF255" s="1649"/>
      <c r="AG255" s="1659" t="s">
        <v>307</v>
      </c>
      <c r="AH255" s="1649"/>
      <c r="AI255" s="1649"/>
      <c r="AJ255" s="1161" t="s">
        <v>86</v>
      </c>
      <c r="AK255" s="1661" t="s">
        <v>308</v>
      </c>
      <c r="AL255" s="1652"/>
      <c r="AM255" s="1652"/>
      <c r="AN255" s="1652"/>
      <c r="AO255" s="1652"/>
      <c r="AP255" s="1652"/>
      <c r="AQ255" s="1162">
        <v>289194899</v>
      </c>
      <c r="AR255" s="1279">
        <v>289194899</v>
      </c>
      <c r="AS255" s="1163">
        <v>0</v>
      </c>
      <c r="AT255" s="1163">
        <v>0</v>
      </c>
      <c r="AU255" s="1311">
        <v>279447199</v>
      </c>
      <c r="AV255" s="1162">
        <v>9747700</v>
      </c>
      <c r="AW255" s="1279">
        <v>147776159</v>
      </c>
      <c r="AX255" s="1162">
        <v>131671040</v>
      </c>
      <c r="AY255" s="1279">
        <v>147776159</v>
      </c>
      <c r="AZ255" s="1163">
        <v>0</v>
      </c>
      <c r="BA255" s="1162">
        <v>147776159</v>
      </c>
      <c r="BB255" s="1163">
        <v>0</v>
      </c>
      <c r="BC255" s="1163">
        <v>0</v>
      </c>
      <c r="BE255" s="1164">
        <f t="shared" si="10"/>
        <v>0.96629366550479856</v>
      </c>
    </row>
    <row r="256" spans="1:57" s="1127" customFormat="1" ht="12.75" x14ac:dyDescent="0.2">
      <c r="A256" s="1178" t="str">
        <f t="shared" si="11"/>
        <v>C25021000402210</v>
      </c>
      <c r="B256" s="1659" t="s">
        <v>120</v>
      </c>
      <c r="C256" s="1649"/>
      <c r="D256" s="1659" t="s">
        <v>355</v>
      </c>
      <c r="E256" s="1649"/>
      <c r="F256" s="1659" t="s">
        <v>357</v>
      </c>
      <c r="G256" s="1649"/>
      <c r="H256" s="1659" t="s">
        <v>316</v>
      </c>
      <c r="I256" s="1649"/>
      <c r="J256" s="1659" t="s">
        <v>313</v>
      </c>
      <c r="K256" s="1649"/>
      <c r="L256" s="1649"/>
      <c r="M256" s="1659" t="s">
        <v>315</v>
      </c>
      <c r="N256" s="1649"/>
      <c r="O256" s="1649"/>
      <c r="P256" s="1659" t="s">
        <v>315</v>
      </c>
      <c r="Q256" s="1649"/>
      <c r="R256" s="1659"/>
      <c r="S256" s="1649"/>
      <c r="T256" s="1662" t="s">
        <v>360</v>
      </c>
      <c r="U256" s="1649"/>
      <c r="V256" s="1649"/>
      <c r="W256" s="1649"/>
      <c r="X256" s="1649"/>
      <c r="Y256" s="1649"/>
      <c r="Z256" s="1649"/>
      <c r="AA256" s="1649"/>
      <c r="AB256" s="1659" t="s">
        <v>306</v>
      </c>
      <c r="AC256" s="1649"/>
      <c r="AD256" s="1649"/>
      <c r="AE256" s="1649"/>
      <c r="AF256" s="1649"/>
      <c r="AG256" s="1659" t="s">
        <v>307</v>
      </c>
      <c r="AH256" s="1649"/>
      <c r="AI256" s="1649"/>
      <c r="AJ256" s="1161" t="s">
        <v>86</v>
      </c>
      <c r="AK256" s="1661" t="s">
        <v>308</v>
      </c>
      <c r="AL256" s="1652"/>
      <c r="AM256" s="1652"/>
      <c r="AN256" s="1652"/>
      <c r="AO256" s="1652"/>
      <c r="AP256" s="1652"/>
      <c r="AQ256" s="1162">
        <v>60000000</v>
      </c>
      <c r="AR256" s="1279">
        <v>60000000</v>
      </c>
      <c r="AS256" s="1163">
        <v>0</v>
      </c>
      <c r="AT256" s="1163">
        <v>0</v>
      </c>
      <c r="AU256" s="1311">
        <v>60000000</v>
      </c>
      <c r="AV256" s="1163">
        <v>0</v>
      </c>
      <c r="AW256" s="1280">
        <v>0</v>
      </c>
      <c r="AX256" s="1162">
        <v>60000000</v>
      </c>
      <c r="AY256" s="1280">
        <v>0</v>
      </c>
      <c r="AZ256" s="1163">
        <v>0</v>
      </c>
      <c r="BA256" s="1163">
        <v>0</v>
      </c>
      <c r="BB256" s="1163">
        <v>0</v>
      </c>
      <c r="BC256" s="1163">
        <v>0</v>
      </c>
      <c r="BE256" s="1164">
        <f t="shared" si="10"/>
        <v>1</v>
      </c>
    </row>
    <row r="257" spans="1:57" s="1127" customFormat="1" ht="12.75" x14ac:dyDescent="0.2">
      <c r="A257" s="1178" t="str">
        <f t="shared" si="11"/>
        <v>C25021000402310</v>
      </c>
      <c r="B257" s="1659" t="s">
        <v>120</v>
      </c>
      <c r="C257" s="1649"/>
      <c r="D257" s="1659" t="s">
        <v>355</v>
      </c>
      <c r="E257" s="1649"/>
      <c r="F257" s="1659" t="s">
        <v>357</v>
      </c>
      <c r="G257" s="1649"/>
      <c r="H257" s="1659" t="s">
        <v>316</v>
      </c>
      <c r="I257" s="1649"/>
      <c r="J257" s="1659" t="s">
        <v>313</v>
      </c>
      <c r="K257" s="1649"/>
      <c r="L257" s="1649"/>
      <c r="M257" s="1659" t="s">
        <v>315</v>
      </c>
      <c r="N257" s="1649"/>
      <c r="O257" s="1649"/>
      <c r="P257" s="1659" t="s">
        <v>322</v>
      </c>
      <c r="Q257" s="1649"/>
      <c r="R257" s="1659"/>
      <c r="S257" s="1649"/>
      <c r="T257" s="1662" t="s">
        <v>361</v>
      </c>
      <c r="U257" s="1649"/>
      <c r="V257" s="1649"/>
      <c r="W257" s="1649"/>
      <c r="X257" s="1649"/>
      <c r="Y257" s="1649"/>
      <c r="Z257" s="1649"/>
      <c r="AA257" s="1649"/>
      <c r="AB257" s="1659" t="s">
        <v>306</v>
      </c>
      <c r="AC257" s="1649"/>
      <c r="AD257" s="1649"/>
      <c r="AE257" s="1649"/>
      <c r="AF257" s="1649"/>
      <c r="AG257" s="1659" t="s">
        <v>307</v>
      </c>
      <c r="AH257" s="1649"/>
      <c r="AI257" s="1649"/>
      <c r="AJ257" s="1161" t="s">
        <v>86</v>
      </c>
      <c r="AK257" s="1661" t="s">
        <v>308</v>
      </c>
      <c r="AL257" s="1652"/>
      <c r="AM257" s="1652"/>
      <c r="AN257" s="1652"/>
      <c r="AO257" s="1652"/>
      <c r="AP257" s="1652"/>
      <c r="AQ257" s="1162">
        <v>63800000</v>
      </c>
      <c r="AR257" s="1279">
        <v>63800000</v>
      </c>
      <c r="AS257" s="1163">
        <v>0</v>
      </c>
      <c r="AT257" s="1163">
        <v>0</v>
      </c>
      <c r="AU257" s="1311">
        <v>63800000</v>
      </c>
      <c r="AV257" s="1163">
        <v>0</v>
      </c>
      <c r="AW257" s="1279">
        <v>44908194</v>
      </c>
      <c r="AX257" s="1162">
        <v>18891806</v>
      </c>
      <c r="AY257" s="1279">
        <v>39776023</v>
      </c>
      <c r="AZ257" s="1162">
        <v>5132171</v>
      </c>
      <c r="BA257" s="1162">
        <v>39776023</v>
      </c>
      <c r="BB257" s="1163">
        <v>0</v>
      </c>
      <c r="BC257" s="1163">
        <v>0</v>
      </c>
      <c r="BE257" s="1164">
        <f t="shared" si="10"/>
        <v>1</v>
      </c>
    </row>
    <row r="258" spans="1:57" s="1127" customFormat="1" ht="15" customHeight="1" x14ac:dyDescent="0.2">
      <c r="A258" s="1178" t="str">
        <f t="shared" si="11"/>
        <v>C25021000402410</v>
      </c>
      <c r="B258" s="1659" t="s">
        <v>120</v>
      </c>
      <c r="C258" s="1649"/>
      <c r="D258" s="1659" t="s">
        <v>355</v>
      </c>
      <c r="E258" s="1649"/>
      <c r="F258" s="1659" t="s">
        <v>357</v>
      </c>
      <c r="G258" s="1649"/>
      <c r="H258" s="1659" t="s">
        <v>316</v>
      </c>
      <c r="I258" s="1649"/>
      <c r="J258" s="1659" t="s">
        <v>313</v>
      </c>
      <c r="K258" s="1649"/>
      <c r="L258" s="1649"/>
      <c r="M258" s="1659" t="s">
        <v>315</v>
      </c>
      <c r="N258" s="1649"/>
      <c r="O258" s="1649"/>
      <c r="P258" s="1659" t="s">
        <v>316</v>
      </c>
      <c r="Q258" s="1649"/>
      <c r="R258" s="1659"/>
      <c r="S258" s="1649"/>
      <c r="T258" s="1662" t="s">
        <v>105</v>
      </c>
      <c r="U258" s="1649"/>
      <c r="V258" s="1649"/>
      <c r="W258" s="1649"/>
      <c r="X258" s="1649"/>
      <c r="Y258" s="1649"/>
      <c r="Z258" s="1649"/>
      <c r="AA258" s="1649"/>
      <c r="AB258" s="1659" t="s">
        <v>306</v>
      </c>
      <c r="AC258" s="1649"/>
      <c r="AD258" s="1649"/>
      <c r="AE258" s="1649"/>
      <c r="AF258" s="1649"/>
      <c r="AG258" s="1659" t="s">
        <v>307</v>
      </c>
      <c r="AH258" s="1649"/>
      <c r="AI258" s="1649"/>
      <c r="AJ258" s="1161" t="s">
        <v>86</v>
      </c>
      <c r="AK258" s="1661" t="s">
        <v>308</v>
      </c>
      <c r="AL258" s="1652"/>
      <c r="AM258" s="1652"/>
      <c r="AN258" s="1652"/>
      <c r="AO258" s="1652"/>
      <c r="AP258" s="1652"/>
      <c r="AQ258" s="1162">
        <v>167005101</v>
      </c>
      <c r="AR258" s="1279">
        <v>167005101</v>
      </c>
      <c r="AS258" s="1163">
        <v>0</v>
      </c>
      <c r="AT258" s="1163">
        <v>0</v>
      </c>
      <c r="AU258" s="1311">
        <v>126439745</v>
      </c>
      <c r="AV258" s="1162">
        <v>40565356</v>
      </c>
      <c r="AW258" s="1279">
        <v>91165093</v>
      </c>
      <c r="AX258" s="1162">
        <v>35274652</v>
      </c>
      <c r="AY258" s="1279">
        <v>86964481</v>
      </c>
      <c r="AZ258" s="1162">
        <v>4200612</v>
      </c>
      <c r="BA258" s="1162">
        <v>86964481</v>
      </c>
      <c r="BB258" s="1163">
        <v>0</v>
      </c>
      <c r="BC258" s="1163">
        <v>0</v>
      </c>
      <c r="BE258" s="1164">
        <f t="shared" si="10"/>
        <v>0.75710109597191289</v>
      </c>
    </row>
    <row r="259" spans="1:57" s="1127" customFormat="1" ht="12.75" x14ac:dyDescent="0.2">
      <c r="A259" s="1178" t="str">
        <f t="shared" si="11"/>
        <v>C25021000402610</v>
      </c>
      <c r="B259" s="1659" t="s">
        <v>120</v>
      </c>
      <c r="C259" s="1649"/>
      <c r="D259" s="1659" t="s">
        <v>355</v>
      </c>
      <c r="E259" s="1649"/>
      <c r="F259" s="1659" t="s">
        <v>357</v>
      </c>
      <c r="G259" s="1649"/>
      <c r="H259" s="1659" t="s">
        <v>316</v>
      </c>
      <c r="I259" s="1649"/>
      <c r="J259" s="1659" t="s">
        <v>313</v>
      </c>
      <c r="K259" s="1649"/>
      <c r="L259" s="1649"/>
      <c r="M259" s="1659" t="s">
        <v>315</v>
      </c>
      <c r="N259" s="1649"/>
      <c r="O259" s="1649"/>
      <c r="P259" s="1659" t="s">
        <v>325</v>
      </c>
      <c r="Q259" s="1649"/>
      <c r="R259" s="1659"/>
      <c r="S259" s="1649"/>
      <c r="T259" s="1662" t="s">
        <v>362</v>
      </c>
      <c r="U259" s="1649"/>
      <c r="V259" s="1649"/>
      <c r="W259" s="1649"/>
      <c r="X259" s="1649"/>
      <c r="Y259" s="1649"/>
      <c r="Z259" s="1649"/>
      <c r="AA259" s="1649"/>
      <c r="AB259" s="1659" t="s">
        <v>306</v>
      </c>
      <c r="AC259" s="1649"/>
      <c r="AD259" s="1649"/>
      <c r="AE259" s="1649"/>
      <c r="AF259" s="1649"/>
      <c r="AG259" s="1659" t="s">
        <v>307</v>
      </c>
      <c r="AH259" s="1649"/>
      <c r="AI259" s="1649"/>
      <c r="AJ259" s="1161" t="s">
        <v>86</v>
      </c>
      <c r="AK259" s="1661" t="s">
        <v>308</v>
      </c>
      <c r="AL259" s="1652"/>
      <c r="AM259" s="1652"/>
      <c r="AN259" s="1652"/>
      <c r="AO259" s="1652"/>
      <c r="AP259" s="1652"/>
      <c r="AQ259" s="1162">
        <v>20000000</v>
      </c>
      <c r="AR259" s="1279">
        <v>20000000</v>
      </c>
      <c r="AS259" s="1163">
        <v>0</v>
      </c>
      <c r="AT259" s="1163">
        <v>0</v>
      </c>
      <c r="AU259" s="1311">
        <v>20000000</v>
      </c>
      <c r="AV259" s="1163">
        <v>0</v>
      </c>
      <c r="AW259" s="1280">
        <v>0</v>
      </c>
      <c r="AX259" s="1162">
        <v>20000000</v>
      </c>
      <c r="AY259" s="1280">
        <v>0</v>
      </c>
      <c r="AZ259" s="1163">
        <v>0</v>
      </c>
      <c r="BA259" s="1163">
        <v>0</v>
      </c>
      <c r="BB259" s="1163">
        <v>0</v>
      </c>
      <c r="BC259" s="1163">
        <v>0</v>
      </c>
      <c r="BE259" s="1164">
        <f t="shared" si="10"/>
        <v>1</v>
      </c>
    </row>
    <row r="260" spans="1:57" s="1127" customFormat="1" ht="15" customHeight="1" x14ac:dyDescent="0.2">
      <c r="A260" s="1178" t="str">
        <f t="shared" si="11"/>
        <v>C250210004021110</v>
      </c>
      <c r="B260" s="1659" t="s">
        <v>120</v>
      </c>
      <c r="C260" s="1649"/>
      <c r="D260" s="1659" t="s">
        <v>355</v>
      </c>
      <c r="E260" s="1649"/>
      <c r="F260" s="1659" t="s">
        <v>357</v>
      </c>
      <c r="G260" s="1649"/>
      <c r="H260" s="1659" t="s">
        <v>316</v>
      </c>
      <c r="I260" s="1649"/>
      <c r="J260" s="1659" t="s">
        <v>313</v>
      </c>
      <c r="K260" s="1649"/>
      <c r="L260" s="1649"/>
      <c r="M260" s="1659" t="s">
        <v>315</v>
      </c>
      <c r="N260" s="1649"/>
      <c r="O260" s="1649"/>
      <c r="P260" s="1659" t="s">
        <v>101</v>
      </c>
      <c r="Q260" s="1649"/>
      <c r="R260" s="1659"/>
      <c r="S260" s="1649"/>
      <c r="T260" s="1662" t="s">
        <v>363</v>
      </c>
      <c r="U260" s="1649"/>
      <c r="V260" s="1649"/>
      <c r="W260" s="1649"/>
      <c r="X260" s="1649"/>
      <c r="Y260" s="1649"/>
      <c r="Z260" s="1649"/>
      <c r="AA260" s="1649"/>
      <c r="AB260" s="1659" t="s">
        <v>306</v>
      </c>
      <c r="AC260" s="1649"/>
      <c r="AD260" s="1649"/>
      <c r="AE260" s="1649"/>
      <c r="AF260" s="1649"/>
      <c r="AG260" s="1659" t="s">
        <v>307</v>
      </c>
      <c r="AH260" s="1649"/>
      <c r="AI260" s="1649"/>
      <c r="AJ260" s="1161" t="s">
        <v>86</v>
      </c>
      <c r="AK260" s="1661" t="s">
        <v>308</v>
      </c>
      <c r="AL260" s="1652"/>
      <c r="AM260" s="1652"/>
      <c r="AN260" s="1652"/>
      <c r="AO260" s="1652"/>
      <c r="AP260" s="1652"/>
      <c r="AQ260" s="1163">
        <v>0</v>
      </c>
      <c r="AR260" s="1280">
        <v>0</v>
      </c>
      <c r="AS260" s="1163">
        <v>0</v>
      </c>
      <c r="AT260" s="1163">
        <v>0</v>
      </c>
      <c r="AU260" s="1317">
        <v>0</v>
      </c>
      <c r="AV260" s="1163">
        <v>0</v>
      </c>
      <c r="AW260" s="1280">
        <v>0</v>
      </c>
      <c r="AX260" s="1163">
        <v>0</v>
      </c>
      <c r="AY260" s="1280">
        <v>0</v>
      </c>
      <c r="AZ260" s="1163">
        <v>0</v>
      </c>
      <c r="BA260" s="1163">
        <v>0</v>
      </c>
      <c r="BB260" s="1163">
        <v>0</v>
      </c>
      <c r="BC260" s="1163">
        <v>0</v>
      </c>
      <c r="BE260" s="1164" t="e">
        <f t="shared" si="10"/>
        <v>#DIV/0!</v>
      </c>
    </row>
    <row r="261" spans="1:57" s="1237" customFormat="1" ht="22.5" customHeight="1" x14ac:dyDescent="0.2">
      <c r="A261" s="1233" t="str">
        <f t="shared" si="11"/>
        <v>C25021000510</v>
      </c>
      <c r="B261" s="1682" t="s">
        <v>120</v>
      </c>
      <c r="C261" s="1683"/>
      <c r="D261" s="1682" t="s">
        <v>355</v>
      </c>
      <c r="E261" s="1683"/>
      <c r="F261" s="1682" t="s">
        <v>357</v>
      </c>
      <c r="G261" s="1683"/>
      <c r="H261" s="1682" t="s">
        <v>317</v>
      </c>
      <c r="I261" s="1683"/>
      <c r="J261" s="1682"/>
      <c r="K261" s="1683"/>
      <c r="L261" s="1683"/>
      <c r="M261" s="1682"/>
      <c r="N261" s="1683"/>
      <c r="O261" s="1683"/>
      <c r="P261" s="1682"/>
      <c r="Q261" s="1683"/>
      <c r="R261" s="1682"/>
      <c r="S261" s="1683"/>
      <c r="T261" s="1689" t="s">
        <v>366</v>
      </c>
      <c r="U261" s="1688"/>
      <c r="V261" s="1688"/>
      <c r="W261" s="1688"/>
      <c r="X261" s="1688"/>
      <c r="Y261" s="1688"/>
      <c r="Z261" s="1688"/>
      <c r="AA261" s="1688"/>
      <c r="AB261" s="1682" t="s">
        <v>306</v>
      </c>
      <c r="AC261" s="1683"/>
      <c r="AD261" s="1683"/>
      <c r="AE261" s="1683"/>
      <c r="AF261" s="1683"/>
      <c r="AG261" s="1682" t="s">
        <v>307</v>
      </c>
      <c r="AH261" s="1683"/>
      <c r="AI261" s="1683"/>
      <c r="AJ261" s="1234" t="s">
        <v>86</v>
      </c>
      <c r="AK261" s="1690" t="s">
        <v>308</v>
      </c>
      <c r="AL261" s="1685"/>
      <c r="AM261" s="1685"/>
      <c r="AN261" s="1685"/>
      <c r="AO261" s="1685"/>
      <c r="AP261" s="1685"/>
      <c r="AQ261" s="1235">
        <v>900000000</v>
      </c>
      <c r="AR261" s="1279">
        <v>900000000</v>
      </c>
      <c r="AS261" s="1236">
        <v>0</v>
      </c>
      <c r="AT261" s="1236">
        <v>0</v>
      </c>
      <c r="AU261" s="1311">
        <v>872934303</v>
      </c>
      <c r="AV261" s="1235">
        <v>27065697</v>
      </c>
      <c r="AW261" s="1279">
        <v>577890926</v>
      </c>
      <c r="AX261" s="1235">
        <v>295043377</v>
      </c>
      <c r="AY261" s="1279">
        <v>571020052</v>
      </c>
      <c r="AZ261" s="1235">
        <v>6870874</v>
      </c>
      <c r="BA261" s="1235">
        <v>571020052</v>
      </c>
      <c r="BB261" s="1236">
        <v>0</v>
      </c>
      <c r="BC261" s="1236">
        <v>0</v>
      </c>
      <c r="BE261" s="1238">
        <f t="shared" si="10"/>
        <v>0.96992700333333337</v>
      </c>
    </row>
    <row r="262" spans="1:57" s="1127" customFormat="1" ht="15" customHeight="1" x14ac:dyDescent="0.2">
      <c r="A262" s="1178" t="str">
        <f t="shared" si="11"/>
        <v>C250210005010</v>
      </c>
      <c r="B262" s="1648" t="s">
        <v>120</v>
      </c>
      <c r="C262" s="1649"/>
      <c r="D262" s="1648" t="s">
        <v>355</v>
      </c>
      <c r="E262" s="1649"/>
      <c r="F262" s="1648" t="s">
        <v>357</v>
      </c>
      <c r="G262" s="1649"/>
      <c r="H262" s="1648" t="s">
        <v>317</v>
      </c>
      <c r="I262" s="1649"/>
      <c r="J262" s="1648" t="s">
        <v>313</v>
      </c>
      <c r="K262" s="1649"/>
      <c r="L262" s="1649"/>
      <c r="M262" s="1648"/>
      <c r="N262" s="1649"/>
      <c r="O262" s="1649"/>
      <c r="P262" s="1648"/>
      <c r="Q262" s="1649"/>
      <c r="R262" s="1648"/>
      <c r="S262" s="1649"/>
      <c r="T262" s="1650" t="s">
        <v>366</v>
      </c>
      <c r="U262" s="1649"/>
      <c r="V262" s="1649"/>
      <c r="W262" s="1649"/>
      <c r="X262" s="1649"/>
      <c r="Y262" s="1649"/>
      <c r="Z262" s="1649"/>
      <c r="AA262" s="1649"/>
      <c r="AB262" s="1648" t="s">
        <v>306</v>
      </c>
      <c r="AC262" s="1649"/>
      <c r="AD262" s="1649"/>
      <c r="AE262" s="1649"/>
      <c r="AF262" s="1649"/>
      <c r="AG262" s="1648" t="s">
        <v>307</v>
      </c>
      <c r="AH262" s="1649"/>
      <c r="AI262" s="1649"/>
      <c r="AJ262" s="1025" t="s">
        <v>86</v>
      </c>
      <c r="AK262" s="1651" t="s">
        <v>308</v>
      </c>
      <c r="AL262" s="1652"/>
      <c r="AM262" s="1652"/>
      <c r="AN262" s="1652"/>
      <c r="AO262" s="1652"/>
      <c r="AP262" s="1652"/>
      <c r="AQ262" s="1158">
        <v>900000000</v>
      </c>
      <c r="AR262" s="1278">
        <v>900000000</v>
      </c>
      <c r="AS262" s="1159">
        <v>0</v>
      </c>
      <c r="AT262" s="1159">
        <v>0</v>
      </c>
      <c r="AU262" s="1316">
        <v>872934303</v>
      </c>
      <c r="AV262" s="1158">
        <v>27065697</v>
      </c>
      <c r="AW262" s="1278">
        <v>577890926</v>
      </c>
      <c r="AX262" s="1158">
        <v>295043377</v>
      </c>
      <c r="AY262" s="1278">
        <v>571020052</v>
      </c>
      <c r="AZ262" s="1158">
        <v>6870874</v>
      </c>
      <c r="BA262" s="1158">
        <v>571020052</v>
      </c>
      <c r="BB262" s="1159">
        <v>0</v>
      </c>
      <c r="BC262" s="1159">
        <v>0</v>
      </c>
      <c r="BE262" s="1160">
        <f t="shared" si="10"/>
        <v>0.96992700333333337</v>
      </c>
    </row>
    <row r="263" spans="1:57" s="1127" customFormat="1" ht="15" customHeight="1" x14ac:dyDescent="0.2">
      <c r="A263" s="1178" t="str">
        <f t="shared" si="11"/>
        <v>C2502100050210</v>
      </c>
      <c r="B263" s="1648" t="s">
        <v>120</v>
      </c>
      <c r="C263" s="1649"/>
      <c r="D263" s="1648" t="s">
        <v>355</v>
      </c>
      <c r="E263" s="1649"/>
      <c r="F263" s="1648" t="s">
        <v>357</v>
      </c>
      <c r="G263" s="1649"/>
      <c r="H263" s="1648" t="s">
        <v>317</v>
      </c>
      <c r="I263" s="1649"/>
      <c r="J263" s="1648" t="s">
        <v>313</v>
      </c>
      <c r="K263" s="1649"/>
      <c r="L263" s="1649"/>
      <c r="M263" s="1648" t="s">
        <v>315</v>
      </c>
      <c r="N263" s="1649"/>
      <c r="O263" s="1649"/>
      <c r="P263" s="1648"/>
      <c r="Q263" s="1649"/>
      <c r="R263" s="1648"/>
      <c r="S263" s="1649"/>
      <c r="T263" s="1650" t="s">
        <v>359</v>
      </c>
      <c r="U263" s="1649"/>
      <c r="V263" s="1649"/>
      <c r="W263" s="1649"/>
      <c r="X263" s="1649"/>
      <c r="Y263" s="1649"/>
      <c r="Z263" s="1649"/>
      <c r="AA263" s="1649"/>
      <c r="AB263" s="1648" t="s">
        <v>306</v>
      </c>
      <c r="AC263" s="1649"/>
      <c r="AD263" s="1649"/>
      <c r="AE263" s="1649"/>
      <c r="AF263" s="1649"/>
      <c r="AG263" s="1648" t="s">
        <v>307</v>
      </c>
      <c r="AH263" s="1649"/>
      <c r="AI263" s="1649"/>
      <c r="AJ263" s="1025" t="s">
        <v>86</v>
      </c>
      <c r="AK263" s="1651" t="s">
        <v>308</v>
      </c>
      <c r="AL263" s="1652"/>
      <c r="AM263" s="1652"/>
      <c r="AN263" s="1652"/>
      <c r="AO263" s="1652"/>
      <c r="AP263" s="1652"/>
      <c r="AQ263" s="1158">
        <v>900000000</v>
      </c>
      <c r="AR263" s="1278">
        <v>900000000</v>
      </c>
      <c r="AS263" s="1159">
        <v>0</v>
      </c>
      <c r="AT263" s="1159">
        <v>0</v>
      </c>
      <c r="AU263" s="1316">
        <v>872934303</v>
      </c>
      <c r="AV263" s="1158">
        <v>27065697</v>
      </c>
      <c r="AW263" s="1278">
        <v>577890926</v>
      </c>
      <c r="AX263" s="1158">
        <v>295043377</v>
      </c>
      <c r="AY263" s="1278">
        <v>571020052</v>
      </c>
      <c r="AZ263" s="1158">
        <v>6870874</v>
      </c>
      <c r="BA263" s="1158">
        <v>571020052</v>
      </c>
      <c r="BB263" s="1159">
        <v>0</v>
      </c>
      <c r="BC263" s="1159">
        <v>0</v>
      </c>
      <c r="BE263" s="1160">
        <f t="shared" si="10"/>
        <v>0.96992700333333337</v>
      </c>
    </row>
    <row r="264" spans="1:57" s="1127" customFormat="1" ht="12.75" x14ac:dyDescent="0.2">
      <c r="A264" s="1178" t="str">
        <f t="shared" si="11"/>
        <v>C25021000502110</v>
      </c>
      <c r="B264" s="1659" t="s">
        <v>120</v>
      </c>
      <c r="C264" s="1649"/>
      <c r="D264" s="1659" t="s">
        <v>355</v>
      </c>
      <c r="E264" s="1649"/>
      <c r="F264" s="1659" t="s">
        <v>357</v>
      </c>
      <c r="G264" s="1649"/>
      <c r="H264" s="1659" t="s">
        <v>317</v>
      </c>
      <c r="I264" s="1649"/>
      <c r="J264" s="1659" t="s">
        <v>313</v>
      </c>
      <c r="K264" s="1649"/>
      <c r="L264" s="1649"/>
      <c r="M264" s="1659" t="s">
        <v>315</v>
      </c>
      <c r="N264" s="1649"/>
      <c r="O264" s="1649"/>
      <c r="P264" s="1659" t="s">
        <v>312</v>
      </c>
      <c r="Q264" s="1649"/>
      <c r="R264" s="1659"/>
      <c r="S264" s="1649"/>
      <c r="T264" s="1662" t="s">
        <v>365</v>
      </c>
      <c r="U264" s="1649"/>
      <c r="V264" s="1649"/>
      <c r="W264" s="1649"/>
      <c r="X264" s="1649"/>
      <c r="Y264" s="1649"/>
      <c r="Z264" s="1649"/>
      <c r="AA264" s="1649"/>
      <c r="AB264" s="1659" t="s">
        <v>306</v>
      </c>
      <c r="AC264" s="1649"/>
      <c r="AD264" s="1649"/>
      <c r="AE264" s="1649"/>
      <c r="AF264" s="1649"/>
      <c r="AG264" s="1659" t="s">
        <v>307</v>
      </c>
      <c r="AH264" s="1649"/>
      <c r="AI264" s="1649"/>
      <c r="AJ264" s="1161" t="s">
        <v>86</v>
      </c>
      <c r="AK264" s="1661" t="s">
        <v>308</v>
      </c>
      <c r="AL264" s="1652"/>
      <c r="AM264" s="1652"/>
      <c r="AN264" s="1652"/>
      <c r="AO264" s="1652"/>
      <c r="AP264" s="1652"/>
      <c r="AQ264" s="1162">
        <v>373820000</v>
      </c>
      <c r="AR264" s="1279">
        <v>373820000</v>
      </c>
      <c r="AS264" s="1163">
        <v>0</v>
      </c>
      <c r="AT264" s="1163">
        <v>0</v>
      </c>
      <c r="AU264" s="1311">
        <v>372933333</v>
      </c>
      <c r="AV264" s="1162">
        <v>886667</v>
      </c>
      <c r="AW264" s="1279">
        <v>264213333</v>
      </c>
      <c r="AX264" s="1162">
        <v>108720000</v>
      </c>
      <c r="AY264" s="1279">
        <v>264213333</v>
      </c>
      <c r="AZ264" s="1163">
        <v>0</v>
      </c>
      <c r="BA264" s="1162">
        <v>264213333</v>
      </c>
      <c r="BB264" s="1163">
        <v>0</v>
      </c>
      <c r="BC264" s="1163">
        <v>0</v>
      </c>
      <c r="BE264" s="1164">
        <f t="shared" si="10"/>
        <v>0.99762809105986838</v>
      </c>
    </row>
    <row r="265" spans="1:57" s="1127" customFormat="1" ht="12.75" x14ac:dyDescent="0.2">
      <c r="A265" s="1178" t="str">
        <f t="shared" si="11"/>
        <v>C25021000502210</v>
      </c>
      <c r="B265" s="1659" t="s">
        <v>120</v>
      </c>
      <c r="C265" s="1649"/>
      <c r="D265" s="1659" t="s">
        <v>355</v>
      </c>
      <c r="E265" s="1649"/>
      <c r="F265" s="1659" t="s">
        <v>357</v>
      </c>
      <c r="G265" s="1649"/>
      <c r="H265" s="1659" t="s">
        <v>317</v>
      </c>
      <c r="I265" s="1649"/>
      <c r="J265" s="1659" t="s">
        <v>313</v>
      </c>
      <c r="K265" s="1649"/>
      <c r="L265" s="1649"/>
      <c r="M265" s="1659" t="s">
        <v>315</v>
      </c>
      <c r="N265" s="1649"/>
      <c r="O265" s="1649"/>
      <c r="P265" s="1659" t="s">
        <v>315</v>
      </c>
      <c r="Q265" s="1649"/>
      <c r="R265" s="1659"/>
      <c r="S265" s="1649"/>
      <c r="T265" s="1662" t="s">
        <v>360</v>
      </c>
      <c r="U265" s="1649"/>
      <c r="V265" s="1649"/>
      <c r="W265" s="1649"/>
      <c r="X265" s="1649"/>
      <c r="Y265" s="1649"/>
      <c r="Z265" s="1649"/>
      <c r="AA265" s="1649"/>
      <c r="AB265" s="1659" t="s">
        <v>306</v>
      </c>
      <c r="AC265" s="1649"/>
      <c r="AD265" s="1649"/>
      <c r="AE265" s="1649"/>
      <c r="AF265" s="1649"/>
      <c r="AG265" s="1659" t="s">
        <v>307</v>
      </c>
      <c r="AH265" s="1649"/>
      <c r="AI265" s="1649"/>
      <c r="AJ265" s="1161" t="s">
        <v>86</v>
      </c>
      <c r="AK265" s="1661" t="s">
        <v>308</v>
      </c>
      <c r="AL265" s="1652"/>
      <c r="AM265" s="1652"/>
      <c r="AN265" s="1652"/>
      <c r="AO265" s="1652"/>
      <c r="AP265" s="1652"/>
      <c r="AQ265" s="1162">
        <v>154000000</v>
      </c>
      <c r="AR265" s="1279">
        <v>154000000</v>
      </c>
      <c r="AS265" s="1163">
        <v>0</v>
      </c>
      <c r="AT265" s="1163">
        <v>0</v>
      </c>
      <c r="AU265" s="1311">
        <v>154000000</v>
      </c>
      <c r="AV265" s="1163">
        <v>0</v>
      </c>
      <c r="AW265" s="1279">
        <v>58091264</v>
      </c>
      <c r="AX265" s="1162">
        <v>95908736</v>
      </c>
      <c r="AY265" s="1279">
        <v>58091264</v>
      </c>
      <c r="AZ265" s="1163">
        <v>0</v>
      </c>
      <c r="BA265" s="1162">
        <v>58091264</v>
      </c>
      <c r="BB265" s="1163">
        <v>0</v>
      </c>
      <c r="BC265" s="1163">
        <v>0</v>
      </c>
      <c r="BE265" s="1164">
        <f t="shared" si="10"/>
        <v>1</v>
      </c>
    </row>
    <row r="266" spans="1:57" s="1127" customFormat="1" ht="15" customHeight="1" x14ac:dyDescent="0.2">
      <c r="A266" s="1178" t="str">
        <f t="shared" si="11"/>
        <v>C25021000502310</v>
      </c>
      <c r="B266" s="1659" t="s">
        <v>120</v>
      </c>
      <c r="C266" s="1649"/>
      <c r="D266" s="1659" t="s">
        <v>355</v>
      </c>
      <c r="E266" s="1649"/>
      <c r="F266" s="1659" t="s">
        <v>357</v>
      </c>
      <c r="G266" s="1649"/>
      <c r="H266" s="1659" t="s">
        <v>317</v>
      </c>
      <c r="I266" s="1649"/>
      <c r="J266" s="1659" t="s">
        <v>313</v>
      </c>
      <c r="K266" s="1649"/>
      <c r="L266" s="1649"/>
      <c r="M266" s="1659" t="s">
        <v>315</v>
      </c>
      <c r="N266" s="1649"/>
      <c r="O266" s="1649"/>
      <c r="P266" s="1659" t="s">
        <v>322</v>
      </c>
      <c r="Q266" s="1649"/>
      <c r="R266" s="1659"/>
      <c r="S266" s="1649"/>
      <c r="T266" s="1662" t="s">
        <v>361</v>
      </c>
      <c r="U266" s="1649"/>
      <c r="V266" s="1649"/>
      <c r="W266" s="1649"/>
      <c r="X266" s="1649"/>
      <c r="Y266" s="1649"/>
      <c r="Z266" s="1649"/>
      <c r="AA266" s="1649"/>
      <c r="AB266" s="1659" t="s">
        <v>306</v>
      </c>
      <c r="AC266" s="1649"/>
      <c r="AD266" s="1649"/>
      <c r="AE266" s="1649"/>
      <c r="AF266" s="1649"/>
      <c r="AG266" s="1659" t="s">
        <v>307</v>
      </c>
      <c r="AH266" s="1649"/>
      <c r="AI266" s="1649"/>
      <c r="AJ266" s="1161" t="s">
        <v>86</v>
      </c>
      <c r="AK266" s="1661" t="s">
        <v>308</v>
      </c>
      <c r="AL266" s="1652"/>
      <c r="AM266" s="1652"/>
      <c r="AN266" s="1652"/>
      <c r="AO266" s="1652"/>
      <c r="AP266" s="1652"/>
      <c r="AQ266" s="1162">
        <v>75000000</v>
      </c>
      <c r="AR266" s="1279">
        <v>75000000</v>
      </c>
      <c r="AS266" s="1163">
        <v>0</v>
      </c>
      <c r="AT266" s="1163">
        <v>0</v>
      </c>
      <c r="AU266" s="1311">
        <v>75000000</v>
      </c>
      <c r="AV266" s="1163">
        <v>0</v>
      </c>
      <c r="AW266" s="1279">
        <v>54976892</v>
      </c>
      <c r="AX266" s="1162">
        <v>20023108</v>
      </c>
      <c r="AY266" s="1279">
        <v>54976892</v>
      </c>
      <c r="AZ266" s="1163">
        <v>0</v>
      </c>
      <c r="BA266" s="1162">
        <v>54976892</v>
      </c>
      <c r="BB266" s="1163">
        <v>0</v>
      </c>
      <c r="BC266" s="1163">
        <v>0</v>
      </c>
      <c r="BE266" s="1164">
        <f t="shared" si="10"/>
        <v>1</v>
      </c>
    </row>
    <row r="267" spans="1:57" s="1127" customFormat="1" ht="12.75" x14ac:dyDescent="0.2">
      <c r="A267" s="1178" t="str">
        <f t="shared" si="11"/>
        <v>C25021000502410</v>
      </c>
      <c r="B267" s="1659" t="s">
        <v>120</v>
      </c>
      <c r="C267" s="1649"/>
      <c r="D267" s="1659" t="s">
        <v>355</v>
      </c>
      <c r="E267" s="1649"/>
      <c r="F267" s="1659" t="s">
        <v>357</v>
      </c>
      <c r="G267" s="1649"/>
      <c r="H267" s="1659" t="s">
        <v>317</v>
      </c>
      <c r="I267" s="1649"/>
      <c r="J267" s="1659" t="s">
        <v>313</v>
      </c>
      <c r="K267" s="1649"/>
      <c r="L267" s="1649"/>
      <c r="M267" s="1659" t="s">
        <v>315</v>
      </c>
      <c r="N267" s="1649"/>
      <c r="O267" s="1649"/>
      <c r="P267" s="1659" t="s">
        <v>316</v>
      </c>
      <c r="Q267" s="1649"/>
      <c r="R267" s="1659"/>
      <c r="S267" s="1649"/>
      <c r="T267" s="1662" t="s">
        <v>105</v>
      </c>
      <c r="U267" s="1649"/>
      <c r="V267" s="1649"/>
      <c r="W267" s="1649"/>
      <c r="X267" s="1649"/>
      <c r="Y267" s="1649"/>
      <c r="Z267" s="1649"/>
      <c r="AA267" s="1649"/>
      <c r="AB267" s="1659" t="s">
        <v>306</v>
      </c>
      <c r="AC267" s="1649"/>
      <c r="AD267" s="1649"/>
      <c r="AE267" s="1649"/>
      <c r="AF267" s="1649"/>
      <c r="AG267" s="1659" t="s">
        <v>307</v>
      </c>
      <c r="AH267" s="1649"/>
      <c r="AI267" s="1649"/>
      <c r="AJ267" s="1161" t="s">
        <v>86</v>
      </c>
      <c r="AK267" s="1661" t="s">
        <v>308</v>
      </c>
      <c r="AL267" s="1652"/>
      <c r="AM267" s="1652"/>
      <c r="AN267" s="1652"/>
      <c r="AO267" s="1652"/>
      <c r="AP267" s="1652"/>
      <c r="AQ267" s="1162">
        <v>297180000</v>
      </c>
      <c r="AR267" s="1279">
        <v>297180000</v>
      </c>
      <c r="AS267" s="1163">
        <v>0</v>
      </c>
      <c r="AT267" s="1163">
        <v>0</v>
      </c>
      <c r="AU267" s="1311">
        <v>271000970</v>
      </c>
      <c r="AV267" s="1162">
        <v>26179030</v>
      </c>
      <c r="AW267" s="1279">
        <v>200609437</v>
      </c>
      <c r="AX267" s="1162">
        <v>70391533</v>
      </c>
      <c r="AY267" s="1279">
        <v>193738563</v>
      </c>
      <c r="AZ267" s="1162">
        <v>6870874</v>
      </c>
      <c r="BA267" s="1162">
        <v>193738563</v>
      </c>
      <c r="BB267" s="1163">
        <v>0</v>
      </c>
      <c r="BC267" s="1163">
        <v>0</v>
      </c>
      <c r="BE267" s="1164">
        <f t="shared" si="10"/>
        <v>0.91190850662897904</v>
      </c>
    </row>
    <row r="268" spans="1:57" s="1127" customFormat="1" ht="15" customHeight="1" x14ac:dyDescent="0.2">
      <c r="A268" s="1178" t="str">
        <f t="shared" si="11"/>
        <v>C25021000502610</v>
      </c>
      <c r="B268" s="1659" t="s">
        <v>120</v>
      </c>
      <c r="C268" s="1649"/>
      <c r="D268" s="1659" t="s">
        <v>355</v>
      </c>
      <c r="E268" s="1649"/>
      <c r="F268" s="1659" t="s">
        <v>357</v>
      </c>
      <c r="G268" s="1649"/>
      <c r="H268" s="1659" t="s">
        <v>317</v>
      </c>
      <c r="I268" s="1649"/>
      <c r="J268" s="1659" t="s">
        <v>313</v>
      </c>
      <c r="K268" s="1649"/>
      <c r="L268" s="1649"/>
      <c r="M268" s="1659" t="s">
        <v>315</v>
      </c>
      <c r="N268" s="1649"/>
      <c r="O268" s="1649"/>
      <c r="P268" s="1659" t="s">
        <v>325</v>
      </c>
      <c r="Q268" s="1649"/>
      <c r="R268" s="1659"/>
      <c r="S268" s="1649"/>
      <c r="T268" s="1662" t="s">
        <v>362</v>
      </c>
      <c r="U268" s="1649"/>
      <c r="V268" s="1649"/>
      <c r="W268" s="1649"/>
      <c r="X268" s="1649"/>
      <c r="Y268" s="1649"/>
      <c r="Z268" s="1649"/>
      <c r="AA268" s="1649"/>
      <c r="AB268" s="1659" t="s">
        <v>306</v>
      </c>
      <c r="AC268" s="1649"/>
      <c r="AD268" s="1649"/>
      <c r="AE268" s="1649"/>
      <c r="AF268" s="1649"/>
      <c r="AG268" s="1659" t="s">
        <v>307</v>
      </c>
      <c r="AH268" s="1649"/>
      <c r="AI268" s="1649"/>
      <c r="AJ268" s="1161" t="s">
        <v>86</v>
      </c>
      <c r="AK268" s="1661" t="s">
        <v>308</v>
      </c>
      <c r="AL268" s="1652"/>
      <c r="AM268" s="1652"/>
      <c r="AN268" s="1652"/>
      <c r="AO268" s="1652"/>
      <c r="AP268" s="1652"/>
      <c r="AQ268" s="1163">
        <v>0</v>
      </c>
      <c r="AR268" s="1280">
        <v>0</v>
      </c>
      <c r="AS268" s="1163">
        <v>0</v>
      </c>
      <c r="AT268" s="1163">
        <v>0</v>
      </c>
      <c r="AU268" s="1317">
        <v>0</v>
      </c>
      <c r="AV268" s="1163">
        <v>0</v>
      </c>
      <c r="AW268" s="1280">
        <v>0</v>
      </c>
      <c r="AX268" s="1163">
        <v>0</v>
      </c>
      <c r="AY268" s="1280">
        <v>0</v>
      </c>
      <c r="AZ268" s="1163">
        <v>0</v>
      </c>
      <c r="BA268" s="1163">
        <v>0</v>
      </c>
      <c r="BB268" s="1163">
        <v>0</v>
      </c>
      <c r="BC268" s="1163">
        <v>0</v>
      </c>
      <c r="BE268" s="1164" t="e">
        <f t="shared" si="10"/>
        <v>#DIV/0!</v>
      </c>
    </row>
    <row r="269" spans="1:57" s="1127" customFormat="1" ht="15" customHeight="1" x14ac:dyDescent="0.2">
      <c r="A269" s="1178" t="str">
        <f t="shared" si="11"/>
        <v>C250210005021110</v>
      </c>
      <c r="B269" s="1659" t="s">
        <v>120</v>
      </c>
      <c r="C269" s="1649"/>
      <c r="D269" s="1659" t="s">
        <v>355</v>
      </c>
      <c r="E269" s="1649"/>
      <c r="F269" s="1659" t="s">
        <v>357</v>
      </c>
      <c r="G269" s="1649"/>
      <c r="H269" s="1659" t="s">
        <v>317</v>
      </c>
      <c r="I269" s="1649"/>
      <c r="J269" s="1659" t="s">
        <v>313</v>
      </c>
      <c r="K269" s="1649"/>
      <c r="L269" s="1649"/>
      <c r="M269" s="1659" t="s">
        <v>315</v>
      </c>
      <c r="N269" s="1649"/>
      <c r="O269" s="1649"/>
      <c r="P269" s="1659" t="s">
        <v>101</v>
      </c>
      <c r="Q269" s="1649"/>
      <c r="R269" s="1659"/>
      <c r="S269" s="1649"/>
      <c r="T269" s="1662" t="s">
        <v>363</v>
      </c>
      <c r="U269" s="1649"/>
      <c r="V269" s="1649"/>
      <c r="W269" s="1649"/>
      <c r="X269" s="1649"/>
      <c r="Y269" s="1649"/>
      <c r="Z269" s="1649"/>
      <c r="AA269" s="1649"/>
      <c r="AB269" s="1659" t="s">
        <v>306</v>
      </c>
      <c r="AC269" s="1649"/>
      <c r="AD269" s="1649"/>
      <c r="AE269" s="1649"/>
      <c r="AF269" s="1649"/>
      <c r="AG269" s="1659" t="s">
        <v>307</v>
      </c>
      <c r="AH269" s="1649"/>
      <c r="AI269" s="1649"/>
      <c r="AJ269" s="1161" t="s">
        <v>86</v>
      </c>
      <c r="AK269" s="1661" t="s">
        <v>308</v>
      </c>
      <c r="AL269" s="1652"/>
      <c r="AM269" s="1652"/>
      <c r="AN269" s="1652"/>
      <c r="AO269" s="1652"/>
      <c r="AP269" s="1652"/>
      <c r="AQ269" s="1163">
        <v>0</v>
      </c>
      <c r="AR269" s="1280">
        <v>0</v>
      </c>
      <c r="AS269" s="1163">
        <v>0</v>
      </c>
      <c r="AT269" s="1163">
        <v>0</v>
      </c>
      <c r="AU269" s="1317">
        <v>0</v>
      </c>
      <c r="AV269" s="1163">
        <v>0</v>
      </c>
      <c r="AW269" s="1280">
        <v>0</v>
      </c>
      <c r="AX269" s="1163">
        <v>0</v>
      </c>
      <c r="AY269" s="1280">
        <v>0</v>
      </c>
      <c r="AZ269" s="1163">
        <v>0</v>
      </c>
      <c r="BA269" s="1163">
        <v>0</v>
      </c>
      <c r="BB269" s="1163">
        <v>0</v>
      </c>
      <c r="BC269" s="1163">
        <v>0</v>
      </c>
      <c r="BE269" s="1164" t="e">
        <f t="shared" si="10"/>
        <v>#DIV/0!</v>
      </c>
    </row>
    <row r="270" spans="1:57" s="1237" customFormat="1" ht="26.25" customHeight="1" x14ac:dyDescent="0.2">
      <c r="A270" s="1233" t="str">
        <f t="shared" si="11"/>
        <v>C25021000610</v>
      </c>
      <c r="B270" s="1682" t="s">
        <v>120</v>
      </c>
      <c r="C270" s="1683"/>
      <c r="D270" s="1682" t="s">
        <v>355</v>
      </c>
      <c r="E270" s="1683"/>
      <c r="F270" s="1682" t="s">
        <v>357</v>
      </c>
      <c r="G270" s="1683"/>
      <c r="H270" s="1682" t="s">
        <v>325</v>
      </c>
      <c r="I270" s="1683"/>
      <c r="J270" s="1682"/>
      <c r="K270" s="1683"/>
      <c r="L270" s="1683"/>
      <c r="M270" s="1682"/>
      <c r="N270" s="1683"/>
      <c r="O270" s="1683"/>
      <c r="P270" s="1682"/>
      <c r="Q270" s="1683"/>
      <c r="R270" s="1682"/>
      <c r="S270" s="1683"/>
      <c r="T270" s="1689" t="s">
        <v>367</v>
      </c>
      <c r="U270" s="1688"/>
      <c r="V270" s="1688"/>
      <c r="W270" s="1688"/>
      <c r="X270" s="1688"/>
      <c r="Y270" s="1688"/>
      <c r="Z270" s="1688"/>
      <c r="AA270" s="1688"/>
      <c r="AB270" s="1682" t="s">
        <v>306</v>
      </c>
      <c r="AC270" s="1683"/>
      <c r="AD270" s="1683"/>
      <c r="AE270" s="1683"/>
      <c r="AF270" s="1683"/>
      <c r="AG270" s="1682" t="s">
        <v>307</v>
      </c>
      <c r="AH270" s="1683"/>
      <c r="AI270" s="1683"/>
      <c r="AJ270" s="1234" t="s">
        <v>86</v>
      </c>
      <c r="AK270" s="1690" t="s">
        <v>308</v>
      </c>
      <c r="AL270" s="1685"/>
      <c r="AM270" s="1685"/>
      <c r="AN270" s="1685"/>
      <c r="AO270" s="1685"/>
      <c r="AP270" s="1685"/>
      <c r="AQ270" s="1235">
        <v>4000000000</v>
      </c>
      <c r="AR270" s="1279">
        <v>3930240275</v>
      </c>
      <c r="AS270" s="1235">
        <v>69759725</v>
      </c>
      <c r="AT270" s="1236">
        <v>0</v>
      </c>
      <c r="AU270" s="1311">
        <v>3195858526</v>
      </c>
      <c r="AV270" s="1235">
        <v>734381749</v>
      </c>
      <c r="AW270" s="1279">
        <v>2047964509</v>
      </c>
      <c r="AX270" s="1235">
        <v>1147894017</v>
      </c>
      <c r="AY270" s="1279">
        <v>1983834686</v>
      </c>
      <c r="AZ270" s="1235">
        <v>64129823</v>
      </c>
      <c r="BA270" s="1235">
        <v>1983834686</v>
      </c>
      <c r="BB270" s="1236">
        <v>0</v>
      </c>
      <c r="BC270" s="1235">
        <v>1555129</v>
      </c>
      <c r="BE270" s="1238">
        <f t="shared" si="10"/>
        <v>0.79896463149999997</v>
      </c>
    </row>
    <row r="271" spans="1:57" s="1127" customFormat="1" ht="15" customHeight="1" x14ac:dyDescent="0.2">
      <c r="A271" s="1178" t="str">
        <f t="shared" si="11"/>
        <v>C250210006010</v>
      </c>
      <c r="B271" s="1648" t="s">
        <v>120</v>
      </c>
      <c r="C271" s="1649"/>
      <c r="D271" s="1648" t="s">
        <v>355</v>
      </c>
      <c r="E271" s="1649"/>
      <c r="F271" s="1648" t="s">
        <v>357</v>
      </c>
      <c r="G271" s="1649"/>
      <c r="H271" s="1648" t="s">
        <v>325</v>
      </c>
      <c r="I271" s="1649"/>
      <c r="J271" s="1648" t="s">
        <v>313</v>
      </c>
      <c r="K271" s="1649"/>
      <c r="L271" s="1649"/>
      <c r="M271" s="1648"/>
      <c r="N271" s="1649"/>
      <c r="O271" s="1649"/>
      <c r="P271" s="1648"/>
      <c r="Q271" s="1649"/>
      <c r="R271" s="1648"/>
      <c r="S271" s="1649"/>
      <c r="T271" s="1650" t="s">
        <v>367</v>
      </c>
      <c r="U271" s="1649"/>
      <c r="V271" s="1649"/>
      <c r="W271" s="1649"/>
      <c r="X271" s="1649"/>
      <c r="Y271" s="1649"/>
      <c r="Z271" s="1649"/>
      <c r="AA271" s="1649"/>
      <c r="AB271" s="1648" t="s">
        <v>306</v>
      </c>
      <c r="AC271" s="1649"/>
      <c r="AD271" s="1649"/>
      <c r="AE271" s="1649"/>
      <c r="AF271" s="1649"/>
      <c r="AG271" s="1648" t="s">
        <v>307</v>
      </c>
      <c r="AH271" s="1649"/>
      <c r="AI271" s="1649"/>
      <c r="AJ271" s="1025" t="s">
        <v>86</v>
      </c>
      <c r="AK271" s="1651" t="s">
        <v>308</v>
      </c>
      <c r="AL271" s="1652"/>
      <c r="AM271" s="1652"/>
      <c r="AN271" s="1652"/>
      <c r="AO271" s="1652"/>
      <c r="AP271" s="1652"/>
      <c r="AQ271" s="1158">
        <v>4000000000</v>
      </c>
      <c r="AR271" s="1278">
        <v>3930240275</v>
      </c>
      <c r="AS271" s="1158">
        <v>69759725</v>
      </c>
      <c r="AT271" s="1159">
        <v>0</v>
      </c>
      <c r="AU271" s="1316">
        <v>3195858526</v>
      </c>
      <c r="AV271" s="1158">
        <v>734381749</v>
      </c>
      <c r="AW271" s="1278">
        <v>2047964509</v>
      </c>
      <c r="AX271" s="1158">
        <v>1147894017</v>
      </c>
      <c r="AY271" s="1278">
        <v>1983834686</v>
      </c>
      <c r="AZ271" s="1158">
        <v>64129823</v>
      </c>
      <c r="BA271" s="1158">
        <v>1983834686</v>
      </c>
      <c r="BB271" s="1159">
        <v>0</v>
      </c>
      <c r="BC271" s="1158">
        <v>1555129</v>
      </c>
      <c r="BE271" s="1160">
        <f t="shared" si="10"/>
        <v>0.79896463149999997</v>
      </c>
    </row>
    <row r="272" spans="1:57" s="1127" customFormat="1" ht="15" customHeight="1" x14ac:dyDescent="0.2">
      <c r="A272" s="1178" t="str">
        <f t="shared" si="11"/>
        <v>C2502100060110</v>
      </c>
      <c r="B272" s="1648" t="s">
        <v>120</v>
      </c>
      <c r="C272" s="1649"/>
      <c r="D272" s="1648" t="s">
        <v>355</v>
      </c>
      <c r="E272" s="1649"/>
      <c r="F272" s="1648" t="s">
        <v>357</v>
      </c>
      <c r="G272" s="1649"/>
      <c r="H272" s="1648" t="s">
        <v>325</v>
      </c>
      <c r="I272" s="1649"/>
      <c r="J272" s="1648" t="s">
        <v>313</v>
      </c>
      <c r="K272" s="1649"/>
      <c r="L272" s="1649"/>
      <c r="M272" s="1648" t="s">
        <v>312</v>
      </c>
      <c r="N272" s="1649"/>
      <c r="O272" s="1649"/>
      <c r="P272" s="1648"/>
      <c r="Q272" s="1649"/>
      <c r="R272" s="1648"/>
      <c r="S272" s="1649"/>
      <c r="T272" s="1650" t="s">
        <v>364</v>
      </c>
      <c r="U272" s="1649"/>
      <c r="V272" s="1649"/>
      <c r="W272" s="1649"/>
      <c r="X272" s="1649"/>
      <c r="Y272" s="1649"/>
      <c r="Z272" s="1649"/>
      <c r="AA272" s="1649"/>
      <c r="AB272" s="1648" t="s">
        <v>306</v>
      </c>
      <c r="AC272" s="1649"/>
      <c r="AD272" s="1649"/>
      <c r="AE272" s="1649"/>
      <c r="AF272" s="1649"/>
      <c r="AG272" s="1648" t="s">
        <v>307</v>
      </c>
      <c r="AH272" s="1649"/>
      <c r="AI272" s="1649"/>
      <c r="AJ272" s="1025" t="s">
        <v>86</v>
      </c>
      <c r="AK272" s="1651" t="s">
        <v>308</v>
      </c>
      <c r="AL272" s="1652"/>
      <c r="AM272" s="1652"/>
      <c r="AN272" s="1652"/>
      <c r="AO272" s="1652"/>
      <c r="AP272" s="1652"/>
      <c r="AQ272" s="1158">
        <v>4000000000</v>
      </c>
      <c r="AR272" s="1278">
        <v>3930240275</v>
      </c>
      <c r="AS272" s="1158">
        <v>69759725</v>
      </c>
      <c r="AT272" s="1159">
        <v>0</v>
      </c>
      <c r="AU272" s="1316">
        <v>3195858526</v>
      </c>
      <c r="AV272" s="1158">
        <v>734381749</v>
      </c>
      <c r="AW272" s="1278">
        <v>2047964509</v>
      </c>
      <c r="AX272" s="1158">
        <v>1147894017</v>
      </c>
      <c r="AY272" s="1278">
        <v>1983834686</v>
      </c>
      <c r="AZ272" s="1158">
        <v>64129823</v>
      </c>
      <c r="BA272" s="1158">
        <v>1983834686</v>
      </c>
      <c r="BB272" s="1159">
        <v>0</v>
      </c>
      <c r="BC272" s="1158">
        <v>1555129</v>
      </c>
      <c r="BE272" s="1160">
        <f t="shared" si="10"/>
        <v>0.79896463149999997</v>
      </c>
    </row>
    <row r="273" spans="1:57" s="1127" customFormat="1" ht="12.75" x14ac:dyDescent="0.2">
      <c r="A273" s="1178" t="str">
        <f t="shared" si="11"/>
        <v>C25021000601110</v>
      </c>
      <c r="B273" s="1659" t="s">
        <v>120</v>
      </c>
      <c r="C273" s="1649"/>
      <c r="D273" s="1659" t="s">
        <v>355</v>
      </c>
      <c r="E273" s="1649"/>
      <c r="F273" s="1659" t="s">
        <v>357</v>
      </c>
      <c r="G273" s="1649"/>
      <c r="H273" s="1659" t="s">
        <v>325</v>
      </c>
      <c r="I273" s="1649"/>
      <c r="J273" s="1659" t="s">
        <v>313</v>
      </c>
      <c r="K273" s="1649"/>
      <c r="L273" s="1649"/>
      <c r="M273" s="1659" t="s">
        <v>312</v>
      </c>
      <c r="N273" s="1649"/>
      <c r="O273" s="1649"/>
      <c r="P273" s="1659" t="s">
        <v>312</v>
      </c>
      <c r="Q273" s="1649"/>
      <c r="R273" s="1659"/>
      <c r="S273" s="1649"/>
      <c r="T273" s="1662" t="s">
        <v>365</v>
      </c>
      <c r="U273" s="1649"/>
      <c r="V273" s="1649"/>
      <c r="W273" s="1649"/>
      <c r="X273" s="1649"/>
      <c r="Y273" s="1649"/>
      <c r="Z273" s="1649"/>
      <c r="AA273" s="1649"/>
      <c r="AB273" s="1659" t="s">
        <v>306</v>
      </c>
      <c r="AC273" s="1649"/>
      <c r="AD273" s="1649"/>
      <c r="AE273" s="1649"/>
      <c r="AF273" s="1649"/>
      <c r="AG273" s="1659" t="s">
        <v>307</v>
      </c>
      <c r="AH273" s="1649"/>
      <c r="AI273" s="1649"/>
      <c r="AJ273" s="1161" t="s">
        <v>86</v>
      </c>
      <c r="AK273" s="1661" t="s">
        <v>308</v>
      </c>
      <c r="AL273" s="1652"/>
      <c r="AM273" s="1652"/>
      <c r="AN273" s="1652"/>
      <c r="AO273" s="1652"/>
      <c r="AP273" s="1652"/>
      <c r="AQ273" s="1162">
        <v>1103992633</v>
      </c>
      <c r="AR273" s="1279">
        <v>1103992633</v>
      </c>
      <c r="AS273" s="1163">
        <v>0</v>
      </c>
      <c r="AT273" s="1163">
        <v>0</v>
      </c>
      <c r="AU273" s="1311">
        <v>811529500</v>
      </c>
      <c r="AV273" s="1162">
        <v>292463133</v>
      </c>
      <c r="AW273" s="1279">
        <v>556286000</v>
      </c>
      <c r="AX273" s="1162">
        <v>255243500</v>
      </c>
      <c r="AY273" s="1279">
        <v>556286000</v>
      </c>
      <c r="AZ273" s="1163">
        <v>0</v>
      </c>
      <c r="BA273" s="1162">
        <v>556286000</v>
      </c>
      <c r="BB273" s="1163">
        <v>0</v>
      </c>
      <c r="BC273" s="1163">
        <v>0</v>
      </c>
      <c r="BE273" s="1164">
        <f t="shared" si="10"/>
        <v>0.7350859740746114</v>
      </c>
    </row>
    <row r="274" spans="1:57" s="1127" customFormat="1" ht="12.75" x14ac:dyDescent="0.2">
      <c r="A274" s="1178" t="str">
        <f t="shared" si="11"/>
        <v>C25021000601210</v>
      </c>
      <c r="B274" s="1659" t="s">
        <v>120</v>
      </c>
      <c r="C274" s="1649"/>
      <c r="D274" s="1659" t="s">
        <v>355</v>
      </c>
      <c r="E274" s="1649"/>
      <c r="F274" s="1659" t="s">
        <v>357</v>
      </c>
      <c r="G274" s="1649"/>
      <c r="H274" s="1659" t="s">
        <v>325</v>
      </c>
      <c r="I274" s="1649"/>
      <c r="J274" s="1659" t="s">
        <v>313</v>
      </c>
      <c r="K274" s="1649"/>
      <c r="L274" s="1649"/>
      <c r="M274" s="1659" t="s">
        <v>312</v>
      </c>
      <c r="N274" s="1649"/>
      <c r="O274" s="1649"/>
      <c r="P274" s="1659" t="s">
        <v>315</v>
      </c>
      <c r="Q274" s="1649"/>
      <c r="R274" s="1659"/>
      <c r="S274" s="1649"/>
      <c r="T274" s="1662" t="s">
        <v>360</v>
      </c>
      <c r="U274" s="1649"/>
      <c r="V274" s="1649"/>
      <c r="W274" s="1649"/>
      <c r="X274" s="1649"/>
      <c r="Y274" s="1649"/>
      <c r="Z274" s="1649"/>
      <c r="AA274" s="1649"/>
      <c r="AB274" s="1659" t="s">
        <v>306</v>
      </c>
      <c r="AC274" s="1649"/>
      <c r="AD274" s="1649"/>
      <c r="AE274" s="1649"/>
      <c r="AF274" s="1649"/>
      <c r="AG274" s="1659" t="s">
        <v>307</v>
      </c>
      <c r="AH274" s="1649"/>
      <c r="AI274" s="1649"/>
      <c r="AJ274" s="1161" t="s">
        <v>86</v>
      </c>
      <c r="AK274" s="1661" t="s">
        <v>308</v>
      </c>
      <c r="AL274" s="1652"/>
      <c r="AM274" s="1652"/>
      <c r="AN274" s="1652"/>
      <c r="AO274" s="1652"/>
      <c r="AP274" s="1652"/>
      <c r="AQ274" s="1162">
        <v>534700000</v>
      </c>
      <c r="AR274" s="1279">
        <v>534700000</v>
      </c>
      <c r="AS274" s="1163">
        <v>0</v>
      </c>
      <c r="AT274" s="1163">
        <v>0</v>
      </c>
      <c r="AU274" s="1311">
        <v>534700000</v>
      </c>
      <c r="AV274" s="1163">
        <v>0</v>
      </c>
      <c r="AW274" s="1279">
        <v>81421877</v>
      </c>
      <c r="AX274" s="1162">
        <v>453278123</v>
      </c>
      <c r="AY274" s="1279">
        <v>81421877</v>
      </c>
      <c r="AZ274" s="1163">
        <v>0</v>
      </c>
      <c r="BA274" s="1162">
        <v>81421877</v>
      </c>
      <c r="BB274" s="1163">
        <v>0</v>
      </c>
      <c r="BC274" s="1163">
        <v>0</v>
      </c>
      <c r="BE274" s="1164">
        <f t="shared" si="10"/>
        <v>1</v>
      </c>
    </row>
    <row r="275" spans="1:57" s="1127" customFormat="1" ht="12.75" x14ac:dyDescent="0.2">
      <c r="A275" s="1178" t="str">
        <f t="shared" si="11"/>
        <v>C25021000601310</v>
      </c>
      <c r="B275" s="1659" t="s">
        <v>120</v>
      </c>
      <c r="C275" s="1649"/>
      <c r="D275" s="1659" t="s">
        <v>355</v>
      </c>
      <c r="E275" s="1649"/>
      <c r="F275" s="1659" t="s">
        <v>357</v>
      </c>
      <c r="G275" s="1649"/>
      <c r="H275" s="1659" t="s">
        <v>325</v>
      </c>
      <c r="I275" s="1649"/>
      <c r="J275" s="1659" t="s">
        <v>313</v>
      </c>
      <c r="K275" s="1649"/>
      <c r="L275" s="1649"/>
      <c r="M275" s="1659" t="s">
        <v>312</v>
      </c>
      <c r="N275" s="1649"/>
      <c r="O275" s="1649"/>
      <c r="P275" s="1659" t="s">
        <v>322</v>
      </c>
      <c r="Q275" s="1649"/>
      <c r="R275" s="1659"/>
      <c r="S275" s="1649"/>
      <c r="T275" s="1662" t="s">
        <v>361</v>
      </c>
      <c r="U275" s="1649"/>
      <c r="V275" s="1649"/>
      <c r="W275" s="1649"/>
      <c r="X275" s="1649"/>
      <c r="Y275" s="1649"/>
      <c r="Z275" s="1649"/>
      <c r="AA275" s="1649"/>
      <c r="AB275" s="1659" t="s">
        <v>306</v>
      </c>
      <c r="AC275" s="1649"/>
      <c r="AD275" s="1649"/>
      <c r="AE275" s="1649"/>
      <c r="AF275" s="1649"/>
      <c r="AG275" s="1659" t="s">
        <v>307</v>
      </c>
      <c r="AH275" s="1649"/>
      <c r="AI275" s="1649"/>
      <c r="AJ275" s="1161" t="s">
        <v>86</v>
      </c>
      <c r="AK275" s="1661" t="s">
        <v>308</v>
      </c>
      <c r="AL275" s="1652"/>
      <c r="AM275" s="1652"/>
      <c r="AN275" s="1652"/>
      <c r="AO275" s="1652"/>
      <c r="AP275" s="1652"/>
      <c r="AQ275" s="1162">
        <v>390000000</v>
      </c>
      <c r="AR275" s="1279">
        <v>390000000</v>
      </c>
      <c r="AS275" s="1163">
        <v>0</v>
      </c>
      <c r="AT275" s="1163">
        <v>0</v>
      </c>
      <c r="AU275" s="1311">
        <v>390000000</v>
      </c>
      <c r="AV275" s="1163">
        <v>0</v>
      </c>
      <c r="AW275" s="1279">
        <v>141081416</v>
      </c>
      <c r="AX275" s="1162">
        <v>248918584</v>
      </c>
      <c r="AY275" s="1279">
        <v>101690434</v>
      </c>
      <c r="AZ275" s="1162">
        <v>39390982</v>
      </c>
      <c r="BA275" s="1162">
        <v>101690434</v>
      </c>
      <c r="BB275" s="1163">
        <v>0</v>
      </c>
      <c r="BC275" s="1163">
        <v>0</v>
      </c>
      <c r="BE275" s="1164">
        <f t="shared" si="10"/>
        <v>1</v>
      </c>
    </row>
    <row r="276" spans="1:57" s="1127" customFormat="1" ht="16.5" customHeight="1" x14ac:dyDescent="0.2">
      <c r="A276" s="1178" t="str">
        <f t="shared" si="11"/>
        <v>C25021000601410</v>
      </c>
      <c r="B276" s="1659" t="s">
        <v>120</v>
      </c>
      <c r="C276" s="1649"/>
      <c r="D276" s="1659" t="s">
        <v>355</v>
      </c>
      <c r="E276" s="1649"/>
      <c r="F276" s="1659" t="s">
        <v>357</v>
      </c>
      <c r="G276" s="1649"/>
      <c r="H276" s="1659" t="s">
        <v>325</v>
      </c>
      <c r="I276" s="1649"/>
      <c r="J276" s="1659" t="s">
        <v>313</v>
      </c>
      <c r="K276" s="1649"/>
      <c r="L276" s="1649"/>
      <c r="M276" s="1659" t="s">
        <v>312</v>
      </c>
      <c r="N276" s="1649"/>
      <c r="O276" s="1649"/>
      <c r="P276" s="1659" t="s">
        <v>316</v>
      </c>
      <c r="Q276" s="1649"/>
      <c r="R276" s="1659"/>
      <c r="S276" s="1649"/>
      <c r="T276" s="1662" t="s">
        <v>105</v>
      </c>
      <c r="U276" s="1649"/>
      <c r="V276" s="1649"/>
      <c r="W276" s="1649"/>
      <c r="X276" s="1649"/>
      <c r="Y276" s="1649"/>
      <c r="Z276" s="1649"/>
      <c r="AA276" s="1649"/>
      <c r="AB276" s="1659" t="s">
        <v>306</v>
      </c>
      <c r="AC276" s="1649"/>
      <c r="AD276" s="1649"/>
      <c r="AE276" s="1649"/>
      <c r="AF276" s="1649"/>
      <c r="AG276" s="1659" t="s">
        <v>307</v>
      </c>
      <c r="AH276" s="1649"/>
      <c r="AI276" s="1649"/>
      <c r="AJ276" s="1161" t="s">
        <v>86</v>
      </c>
      <c r="AK276" s="1661" t="s">
        <v>308</v>
      </c>
      <c r="AL276" s="1652"/>
      <c r="AM276" s="1652"/>
      <c r="AN276" s="1652"/>
      <c r="AO276" s="1652"/>
      <c r="AP276" s="1652"/>
      <c r="AQ276" s="1162">
        <v>1634547642</v>
      </c>
      <c r="AR276" s="1279">
        <v>1571547642</v>
      </c>
      <c r="AS276" s="1162">
        <v>63000000</v>
      </c>
      <c r="AT276" s="1163">
        <v>0</v>
      </c>
      <c r="AU276" s="1311">
        <v>1459629026</v>
      </c>
      <c r="AV276" s="1162">
        <v>111918616</v>
      </c>
      <c r="AW276" s="1279">
        <v>1269175216</v>
      </c>
      <c r="AX276" s="1162">
        <v>190453810</v>
      </c>
      <c r="AY276" s="1279">
        <v>1244436375</v>
      </c>
      <c r="AZ276" s="1162">
        <v>24738841</v>
      </c>
      <c r="BA276" s="1162">
        <v>1244436375</v>
      </c>
      <c r="BB276" s="1163">
        <v>0</v>
      </c>
      <c r="BC276" s="1162">
        <v>1555129</v>
      </c>
      <c r="BE276" s="1164">
        <f t="shared" si="10"/>
        <v>0.89298652941925083</v>
      </c>
    </row>
    <row r="277" spans="1:57" s="1127" customFormat="1" ht="12.75" x14ac:dyDescent="0.2">
      <c r="A277" s="1178" t="str">
        <f t="shared" si="11"/>
        <v>C25021000601710</v>
      </c>
      <c r="B277" s="1659" t="s">
        <v>120</v>
      </c>
      <c r="C277" s="1649"/>
      <c r="D277" s="1659" t="s">
        <v>355</v>
      </c>
      <c r="E277" s="1649"/>
      <c r="F277" s="1659" t="s">
        <v>357</v>
      </c>
      <c r="G277" s="1649"/>
      <c r="H277" s="1659" t="s">
        <v>325</v>
      </c>
      <c r="I277" s="1649"/>
      <c r="J277" s="1659" t="s">
        <v>313</v>
      </c>
      <c r="K277" s="1649"/>
      <c r="L277" s="1649"/>
      <c r="M277" s="1659" t="s">
        <v>312</v>
      </c>
      <c r="N277" s="1649"/>
      <c r="O277" s="1649"/>
      <c r="P277" s="1659" t="s">
        <v>326</v>
      </c>
      <c r="Q277" s="1649"/>
      <c r="R277" s="1659"/>
      <c r="S277" s="1649"/>
      <c r="T277" s="1662" t="s">
        <v>368</v>
      </c>
      <c r="U277" s="1649"/>
      <c r="V277" s="1649"/>
      <c r="W277" s="1649"/>
      <c r="X277" s="1649"/>
      <c r="Y277" s="1649"/>
      <c r="Z277" s="1649"/>
      <c r="AA277" s="1649"/>
      <c r="AB277" s="1659" t="s">
        <v>306</v>
      </c>
      <c r="AC277" s="1649"/>
      <c r="AD277" s="1649"/>
      <c r="AE277" s="1649"/>
      <c r="AF277" s="1649"/>
      <c r="AG277" s="1659" t="s">
        <v>307</v>
      </c>
      <c r="AH277" s="1649"/>
      <c r="AI277" s="1649"/>
      <c r="AJ277" s="1161" t="s">
        <v>86</v>
      </c>
      <c r="AK277" s="1661" t="s">
        <v>308</v>
      </c>
      <c r="AL277" s="1652"/>
      <c r="AM277" s="1652"/>
      <c r="AN277" s="1652"/>
      <c r="AO277" s="1652"/>
      <c r="AP277" s="1652"/>
      <c r="AQ277" s="1162">
        <v>196759725</v>
      </c>
      <c r="AR277" s="1279">
        <v>190000000</v>
      </c>
      <c r="AS277" s="1162">
        <v>6759725</v>
      </c>
      <c r="AT277" s="1163">
        <v>0</v>
      </c>
      <c r="AU277" s="1317">
        <v>0</v>
      </c>
      <c r="AV277" s="1162">
        <v>190000000</v>
      </c>
      <c r="AW277" s="1280">
        <v>0</v>
      </c>
      <c r="AX277" s="1163">
        <v>0</v>
      </c>
      <c r="AY277" s="1280">
        <v>0</v>
      </c>
      <c r="AZ277" s="1163">
        <v>0</v>
      </c>
      <c r="BA277" s="1163">
        <v>0</v>
      </c>
      <c r="BB277" s="1163">
        <v>0</v>
      </c>
      <c r="BC277" s="1163">
        <v>0</v>
      </c>
      <c r="BE277" s="1164">
        <f t="shared" si="10"/>
        <v>0</v>
      </c>
    </row>
    <row r="278" spans="1:57" s="1127" customFormat="1" ht="12.75" x14ac:dyDescent="0.2">
      <c r="A278" s="1178" t="str">
        <f t="shared" si="11"/>
        <v>C250210006011210</v>
      </c>
      <c r="B278" s="1659" t="s">
        <v>120</v>
      </c>
      <c r="C278" s="1649"/>
      <c r="D278" s="1659" t="s">
        <v>355</v>
      </c>
      <c r="E278" s="1649"/>
      <c r="F278" s="1659" t="s">
        <v>357</v>
      </c>
      <c r="G278" s="1649"/>
      <c r="H278" s="1659" t="s">
        <v>325</v>
      </c>
      <c r="I278" s="1649"/>
      <c r="J278" s="1659" t="s">
        <v>313</v>
      </c>
      <c r="K278" s="1649"/>
      <c r="L278" s="1649"/>
      <c r="M278" s="1659" t="s">
        <v>312</v>
      </c>
      <c r="N278" s="1649"/>
      <c r="O278" s="1649"/>
      <c r="P278" s="1659" t="s">
        <v>323</v>
      </c>
      <c r="Q278" s="1649"/>
      <c r="R278" s="1659" t="s">
        <v>269</v>
      </c>
      <c r="S278" s="1649"/>
      <c r="T278" s="1662" t="s">
        <v>732</v>
      </c>
      <c r="U278" s="1649"/>
      <c r="V278" s="1649"/>
      <c r="W278" s="1649"/>
      <c r="X278" s="1649"/>
      <c r="Y278" s="1649"/>
      <c r="Z278" s="1649"/>
      <c r="AA278" s="1649"/>
      <c r="AB278" s="1659" t="s">
        <v>306</v>
      </c>
      <c r="AC278" s="1649"/>
      <c r="AD278" s="1649"/>
      <c r="AE278" s="1649"/>
      <c r="AF278" s="1649"/>
      <c r="AG278" s="1659" t="s">
        <v>307</v>
      </c>
      <c r="AH278" s="1649"/>
      <c r="AI278" s="1649"/>
      <c r="AJ278" s="1161" t="s">
        <v>86</v>
      </c>
      <c r="AK278" s="1661" t="s">
        <v>308</v>
      </c>
      <c r="AL278" s="1652"/>
      <c r="AM278" s="1652"/>
      <c r="AN278" s="1652"/>
      <c r="AO278" s="1652"/>
      <c r="AP278" s="1652"/>
      <c r="AQ278" s="1162">
        <v>140000000</v>
      </c>
      <c r="AR278" s="1279">
        <v>140000000</v>
      </c>
      <c r="AS278" s="1163">
        <v>0</v>
      </c>
      <c r="AT278" s="1163">
        <v>0</v>
      </c>
      <c r="AU278" s="1317">
        <v>0</v>
      </c>
      <c r="AV278" s="1162">
        <v>140000000</v>
      </c>
      <c r="AW278" s="1280">
        <v>0</v>
      </c>
      <c r="AX278" s="1163">
        <v>0</v>
      </c>
      <c r="AY278" s="1280">
        <v>0</v>
      </c>
      <c r="AZ278" s="1163">
        <v>0</v>
      </c>
      <c r="BA278" s="1163">
        <v>0</v>
      </c>
      <c r="BB278" s="1163">
        <v>0</v>
      </c>
      <c r="BC278" s="1163">
        <v>0</v>
      </c>
      <c r="BE278" s="1164">
        <f t="shared" si="10"/>
        <v>0</v>
      </c>
    </row>
    <row r="279" spans="1:57" s="1237" customFormat="1" ht="25.5" customHeight="1" x14ac:dyDescent="0.2">
      <c r="A279" s="1233" t="str">
        <f t="shared" si="11"/>
        <v>C25021000710</v>
      </c>
      <c r="B279" s="1682" t="s">
        <v>120</v>
      </c>
      <c r="C279" s="1683"/>
      <c r="D279" s="1682" t="s">
        <v>355</v>
      </c>
      <c r="E279" s="1683"/>
      <c r="F279" s="1682" t="s">
        <v>357</v>
      </c>
      <c r="G279" s="1683"/>
      <c r="H279" s="1682" t="s">
        <v>326</v>
      </c>
      <c r="I279" s="1683"/>
      <c r="J279" s="1682"/>
      <c r="K279" s="1683"/>
      <c r="L279" s="1683"/>
      <c r="M279" s="1682"/>
      <c r="N279" s="1683"/>
      <c r="O279" s="1683"/>
      <c r="P279" s="1682"/>
      <c r="Q279" s="1683"/>
      <c r="R279" s="1682"/>
      <c r="S279" s="1683"/>
      <c r="T279" s="1689" t="s">
        <v>369</v>
      </c>
      <c r="U279" s="1688"/>
      <c r="V279" s="1688"/>
      <c r="W279" s="1688"/>
      <c r="X279" s="1688"/>
      <c r="Y279" s="1688"/>
      <c r="Z279" s="1688"/>
      <c r="AA279" s="1688"/>
      <c r="AB279" s="1682" t="s">
        <v>306</v>
      </c>
      <c r="AC279" s="1683"/>
      <c r="AD279" s="1683"/>
      <c r="AE279" s="1683"/>
      <c r="AF279" s="1683"/>
      <c r="AG279" s="1682" t="s">
        <v>307</v>
      </c>
      <c r="AH279" s="1683"/>
      <c r="AI279" s="1683"/>
      <c r="AJ279" s="1234" t="s">
        <v>86</v>
      </c>
      <c r="AK279" s="1690" t="s">
        <v>308</v>
      </c>
      <c r="AL279" s="1685"/>
      <c r="AM279" s="1685"/>
      <c r="AN279" s="1685"/>
      <c r="AO279" s="1685"/>
      <c r="AP279" s="1685"/>
      <c r="AQ279" s="1235">
        <v>4700000000</v>
      </c>
      <c r="AR279" s="1279">
        <v>4088112331</v>
      </c>
      <c r="AS279" s="1235">
        <v>611887669</v>
      </c>
      <c r="AT279" s="1236">
        <v>0</v>
      </c>
      <c r="AU279" s="1311">
        <v>3901920475</v>
      </c>
      <c r="AV279" s="1235">
        <v>186191856</v>
      </c>
      <c r="AW279" s="1279">
        <v>2197675339</v>
      </c>
      <c r="AX279" s="1235">
        <v>1704245136</v>
      </c>
      <c r="AY279" s="1279">
        <v>2172132039</v>
      </c>
      <c r="AZ279" s="1235">
        <v>25543300</v>
      </c>
      <c r="BA279" s="1235">
        <v>2172132039</v>
      </c>
      <c r="BB279" s="1236">
        <v>0</v>
      </c>
      <c r="BC279" s="1236">
        <v>0</v>
      </c>
      <c r="BE279" s="1238">
        <f t="shared" si="10"/>
        <v>0.83019584574468086</v>
      </c>
    </row>
    <row r="280" spans="1:57" s="1127" customFormat="1" ht="15" customHeight="1" x14ac:dyDescent="0.2">
      <c r="A280" s="1178" t="str">
        <f t="shared" si="11"/>
        <v>C250210007010</v>
      </c>
      <c r="B280" s="1648" t="s">
        <v>120</v>
      </c>
      <c r="C280" s="1649"/>
      <c r="D280" s="1648" t="s">
        <v>355</v>
      </c>
      <c r="E280" s="1649"/>
      <c r="F280" s="1648" t="s">
        <v>357</v>
      </c>
      <c r="G280" s="1649"/>
      <c r="H280" s="1648" t="s">
        <v>326</v>
      </c>
      <c r="I280" s="1649"/>
      <c r="J280" s="1648" t="s">
        <v>313</v>
      </c>
      <c r="K280" s="1649"/>
      <c r="L280" s="1649"/>
      <c r="M280" s="1648"/>
      <c r="N280" s="1649"/>
      <c r="O280" s="1649"/>
      <c r="P280" s="1648"/>
      <c r="Q280" s="1649"/>
      <c r="R280" s="1648"/>
      <c r="S280" s="1649"/>
      <c r="T280" s="1650" t="s">
        <v>369</v>
      </c>
      <c r="U280" s="1649"/>
      <c r="V280" s="1649"/>
      <c r="W280" s="1649"/>
      <c r="X280" s="1649"/>
      <c r="Y280" s="1649"/>
      <c r="Z280" s="1649"/>
      <c r="AA280" s="1649"/>
      <c r="AB280" s="1648" t="s">
        <v>306</v>
      </c>
      <c r="AC280" s="1649"/>
      <c r="AD280" s="1649"/>
      <c r="AE280" s="1649"/>
      <c r="AF280" s="1649"/>
      <c r="AG280" s="1648" t="s">
        <v>307</v>
      </c>
      <c r="AH280" s="1649"/>
      <c r="AI280" s="1649"/>
      <c r="AJ280" s="1025" t="s">
        <v>86</v>
      </c>
      <c r="AK280" s="1651" t="s">
        <v>308</v>
      </c>
      <c r="AL280" s="1652"/>
      <c r="AM280" s="1652"/>
      <c r="AN280" s="1652"/>
      <c r="AO280" s="1652"/>
      <c r="AP280" s="1652"/>
      <c r="AQ280" s="1158">
        <v>4700000000</v>
      </c>
      <c r="AR280" s="1278">
        <v>4088112331</v>
      </c>
      <c r="AS280" s="1158">
        <v>611887669</v>
      </c>
      <c r="AT280" s="1159">
        <v>0</v>
      </c>
      <c r="AU280" s="1316">
        <v>3901920475</v>
      </c>
      <c r="AV280" s="1158">
        <v>186191856</v>
      </c>
      <c r="AW280" s="1278">
        <v>2197675339</v>
      </c>
      <c r="AX280" s="1158">
        <v>1704245136</v>
      </c>
      <c r="AY280" s="1278">
        <v>2172132039</v>
      </c>
      <c r="AZ280" s="1158">
        <v>25543300</v>
      </c>
      <c r="BA280" s="1158">
        <v>2172132039</v>
      </c>
      <c r="BB280" s="1159">
        <v>0</v>
      </c>
      <c r="BC280" s="1159">
        <v>0</v>
      </c>
      <c r="BE280" s="1160">
        <f t="shared" si="10"/>
        <v>0.83019584574468086</v>
      </c>
    </row>
    <row r="281" spans="1:57" s="1127" customFormat="1" ht="15" customHeight="1" x14ac:dyDescent="0.2">
      <c r="A281" s="1178" t="str">
        <f t="shared" si="11"/>
        <v>C2502100070210</v>
      </c>
      <c r="B281" s="1648" t="s">
        <v>120</v>
      </c>
      <c r="C281" s="1649"/>
      <c r="D281" s="1648" t="s">
        <v>355</v>
      </c>
      <c r="E281" s="1649"/>
      <c r="F281" s="1648" t="s">
        <v>357</v>
      </c>
      <c r="G281" s="1649"/>
      <c r="H281" s="1648" t="s">
        <v>326</v>
      </c>
      <c r="I281" s="1649"/>
      <c r="J281" s="1648" t="s">
        <v>313</v>
      </c>
      <c r="K281" s="1649"/>
      <c r="L281" s="1649"/>
      <c r="M281" s="1648" t="s">
        <v>315</v>
      </c>
      <c r="N281" s="1649"/>
      <c r="O281" s="1649"/>
      <c r="P281" s="1648"/>
      <c r="Q281" s="1649"/>
      <c r="R281" s="1648"/>
      <c r="S281" s="1649"/>
      <c r="T281" s="1650" t="s">
        <v>359</v>
      </c>
      <c r="U281" s="1649"/>
      <c r="V281" s="1649"/>
      <c r="W281" s="1649"/>
      <c r="X281" s="1649"/>
      <c r="Y281" s="1649"/>
      <c r="Z281" s="1649"/>
      <c r="AA281" s="1649"/>
      <c r="AB281" s="1648" t="s">
        <v>306</v>
      </c>
      <c r="AC281" s="1649"/>
      <c r="AD281" s="1649"/>
      <c r="AE281" s="1649"/>
      <c r="AF281" s="1649"/>
      <c r="AG281" s="1648" t="s">
        <v>307</v>
      </c>
      <c r="AH281" s="1649"/>
      <c r="AI281" s="1649"/>
      <c r="AJ281" s="1025" t="s">
        <v>86</v>
      </c>
      <c r="AK281" s="1651" t="s">
        <v>308</v>
      </c>
      <c r="AL281" s="1652"/>
      <c r="AM281" s="1652"/>
      <c r="AN281" s="1652"/>
      <c r="AO281" s="1652"/>
      <c r="AP281" s="1652"/>
      <c r="AQ281" s="1158">
        <v>4700000000</v>
      </c>
      <c r="AR281" s="1278">
        <v>4088112331</v>
      </c>
      <c r="AS281" s="1158">
        <v>611887669</v>
      </c>
      <c r="AT281" s="1159">
        <v>0</v>
      </c>
      <c r="AU281" s="1316">
        <v>3901920475</v>
      </c>
      <c r="AV281" s="1158">
        <v>186191856</v>
      </c>
      <c r="AW281" s="1278">
        <v>2197675339</v>
      </c>
      <c r="AX281" s="1158">
        <v>1704245136</v>
      </c>
      <c r="AY281" s="1278">
        <v>2172132039</v>
      </c>
      <c r="AZ281" s="1158">
        <v>25543300</v>
      </c>
      <c r="BA281" s="1158">
        <v>2172132039</v>
      </c>
      <c r="BB281" s="1159">
        <v>0</v>
      </c>
      <c r="BC281" s="1159">
        <v>0</v>
      </c>
      <c r="BE281" s="1160">
        <f t="shared" si="10"/>
        <v>0.83019584574468086</v>
      </c>
    </row>
    <row r="282" spans="1:57" s="1127" customFormat="1" ht="16.5" customHeight="1" x14ac:dyDescent="0.2">
      <c r="A282" s="1178" t="str">
        <f t="shared" si="11"/>
        <v>C25021000702110</v>
      </c>
      <c r="B282" s="1659" t="s">
        <v>120</v>
      </c>
      <c r="C282" s="1649"/>
      <c r="D282" s="1659" t="s">
        <v>355</v>
      </c>
      <c r="E282" s="1649"/>
      <c r="F282" s="1659" t="s">
        <v>357</v>
      </c>
      <c r="G282" s="1649"/>
      <c r="H282" s="1659" t="s">
        <v>326</v>
      </c>
      <c r="I282" s="1649"/>
      <c r="J282" s="1659" t="s">
        <v>313</v>
      </c>
      <c r="K282" s="1649"/>
      <c r="L282" s="1649"/>
      <c r="M282" s="1659" t="s">
        <v>315</v>
      </c>
      <c r="N282" s="1649"/>
      <c r="O282" s="1649"/>
      <c r="P282" s="1659" t="s">
        <v>312</v>
      </c>
      <c r="Q282" s="1649"/>
      <c r="R282" s="1659"/>
      <c r="S282" s="1649"/>
      <c r="T282" s="1662" t="s">
        <v>365</v>
      </c>
      <c r="U282" s="1649"/>
      <c r="V282" s="1649"/>
      <c r="W282" s="1649"/>
      <c r="X282" s="1649"/>
      <c r="Y282" s="1649"/>
      <c r="Z282" s="1649"/>
      <c r="AA282" s="1649"/>
      <c r="AB282" s="1659" t="s">
        <v>306</v>
      </c>
      <c r="AC282" s="1649"/>
      <c r="AD282" s="1649"/>
      <c r="AE282" s="1649"/>
      <c r="AF282" s="1649"/>
      <c r="AG282" s="1659" t="s">
        <v>307</v>
      </c>
      <c r="AH282" s="1649"/>
      <c r="AI282" s="1649"/>
      <c r="AJ282" s="1161" t="s">
        <v>86</v>
      </c>
      <c r="AK282" s="1661" t="s">
        <v>308</v>
      </c>
      <c r="AL282" s="1652"/>
      <c r="AM282" s="1652"/>
      <c r="AN282" s="1652"/>
      <c r="AO282" s="1652"/>
      <c r="AP282" s="1652"/>
      <c r="AQ282" s="1162">
        <v>2393000000</v>
      </c>
      <c r="AR282" s="1279">
        <v>2046112331</v>
      </c>
      <c r="AS282" s="1162">
        <v>346887669</v>
      </c>
      <c r="AT282" s="1163">
        <v>0</v>
      </c>
      <c r="AU282" s="1311">
        <v>2024145663</v>
      </c>
      <c r="AV282" s="1162">
        <v>21966668</v>
      </c>
      <c r="AW282" s="1279">
        <v>1464108318</v>
      </c>
      <c r="AX282" s="1162">
        <v>560037345</v>
      </c>
      <c r="AY282" s="1279">
        <v>1464108318</v>
      </c>
      <c r="AZ282" s="1163">
        <v>0</v>
      </c>
      <c r="BA282" s="1162">
        <v>1464108318</v>
      </c>
      <c r="BB282" s="1163">
        <v>0</v>
      </c>
      <c r="BC282" s="1163">
        <v>0</v>
      </c>
      <c r="BE282" s="1164">
        <f t="shared" si="10"/>
        <v>0.8458611211867948</v>
      </c>
    </row>
    <row r="283" spans="1:57" s="1127" customFormat="1" ht="12.75" x14ac:dyDescent="0.2">
      <c r="A283" s="1178" t="str">
        <f t="shared" si="11"/>
        <v>C25021000702210</v>
      </c>
      <c r="B283" s="1659" t="s">
        <v>120</v>
      </c>
      <c r="C283" s="1649"/>
      <c r="D283" s="1659" t="s">
        <v>355</v>
      </c>
      <c r="E283" s="1649"/>
      <c r="F283" s="1659" t="s">
        <v>357</v>
      </c>
      <c r="G283" s="1649"/>
      <c r="H283" s="1659" t="s">
        <v>326</v>
      </c>
      <c r="I283" s="1649"/>
      <c r="J283" s="1659" t="s">
        <v>313</v>
      </c>
      <c r="K283" s="1649"/>
      <c r="L283" s="1649"/>
      <c r="M283" s="1659" t="s">
        <v>315</v>
      </c>
      <c r="N283" s="1649"/>
      <c r="O283" s="1649"/>
      <c r="P283" s="1659" t="s">
        <v>315</v>
      </c>
      <c r="Q283" s="1649"/>
      <c r="R283" s="1659"/>
      <c r="S283" s="1649"/>
      <c r="T283" s="1662" t="s">
        <v>360</v>
      </c>
      <c r="U283" s="1649"/>
      <c r="V283" s="1649"/>
      <c r="W283" s="1649"/>
      <c r="X283" s="1649"/>
      <c r="Y283" s="1649"/>
      <c r="Z283" s="1649"/>
      <c r="AA283" s="1649"/>
      <c r="AB283" s="1659" t="s">
        <v>306</v>
      </c>
      <c r="AC283" s="1649"/>
      <c r="AD283" s="1649"/>
      <c r="AE283" s="1649"/>
      <c r="AF283" s="1649"/>
      <c r="AG283" s="1659" t="s">
        <v>307</v>
      </c>
      <c r="AH283" s="1649"/>
      <c r="AI283" s="1649"/>
      <c r="AJ283" s="1161" t="s">
        <v>86</v>
      </c>
      <c r="AK283" s="1661" t="s">
        <v>308</v>
      </c>
      <c r="AL283" s="1652"/>
      <c r="AM283" s="1652"/>
      <c r="AN283" s="1652"/>
      <c r="AO283" s="1652"/>
      <c r="AP283" s="1652"/>
      <c r="AQ283" s="1162">
        <v>841000000</v>
      </c>
      <c r="AR283" s="1279">
        <v>841000000</v>
      </c>
      <c r="AS283" s="1163">
        <v>0</v>
      </c>
      <c r="AT283" s="1163">
        <v>0</v>
      </c>
      <c r="AU283" s="1311">
        <v>841000000</v>
      </c>
      <c r="AV283" s="1163">
        <v>0</v>
      </c>
      <c r="AW283" s="1279">
        <v>144117565</v>
      </c>
      <c r="AX283" s="1162">
        <v>696882435</v>
      </c>
      <c r="AY283" s="1279">
        <v>144117565</v>
      </c>
      <c r="AZ283" s="1163">
        <v>0</v>
      </c>
      <c r="BA283" s="1162">
        <v>144117565</v>
      </c>
      <c r="BB283" s="1163">
        <v>0</v>
      </c>
      <c r="BC283" s="1163">
        <v>0</v>
      </c>
      <c r="BE283" s="1164">
        <f t="shared" si="10"/>
        <v>1</v>
      </c>
    </row>
    <row r="284" spans="1:57" s="1127" customFormat="1" ht="12.75" x14ac:dyDescent="0.2">
      <c r="A284" s="1178" t="str">
        <f t="shared" si="11"/>
        <v>C25021000702310</v>
      </c>
      <c r="B284" s="1659" t="s">
        <v>120</v>
      </c>
      <c r="C284" s="1649"/>
      <c r="D284" s="1659" t="s">
        <v>355</v>
      </c>
      <c r="E284" s="1649"/>
      <c r="F284" s="1659" t="s">
        <v>357</v>
      </c>
      <c r="G284" s="1649"/>
      <c r="H284" s="1659" t="s">
        <v>326</v>
      </c>
      <c r="I284" s="1649"/>
      <c r="J284" s="1659" t="s">
        <v>313</v>
      </c>
      <c r="K284" s="1649"/>
      <c r="L284" s="1649"/>
      <c r="M284" s="1659" t="s">
        <v>315</v>
      </c>
      <c r="N284" s="1649"/>
      <c r="O284" s="1649"/>
      <c r="P284" s="1659" t="s">
        <v>322</v>
      </c>
      <c r="Q284" s="1649"/>
      <c r="R284" s="1659"/>
      <c r="S284" s="1649"/>
      <c r="T284" s="1662" t="s">
        <v>361</v>
      </c>
      <c r="U284" s="1649"/>
      <c r="V284" s="1649"/>
      <c r="W284" s="1649"/>
      <c r="X284" s="1649"/>
      <c r="Y284" s="1649"/>
      <c r="Z284" s="1649"/>
      <c r="AA284" s="1649"/>
      <c r="AB284" s="1659" t="s">
        <v>306</v>
      </c>
      <c r="AC284" s="1649"/>
      <c r="AD284" s="1649"/>
      <c r="AE284" s="1649"/>
      <c r="AF284" s="1649"/>
      <c r="AG284" s="1659" t="s">
        <v>307</v>
      </c>
      <c r="AH284" s="1649"/>
      <c r="AI284" s="1649"/>
      <c r="AJ284" s="1161" t="s">
        <v>86</v>
      </c>
      <c r="AK284" s="1661" t="s">
        <v>308</v>
      </c>
      <c r="AL284" s="1652"/>
      <c r="AM284" s="1652"/>
      <c r="AN284" s="1652"/>
      <c r="AO284" s="1652"/>
      <c r="AP284" s="1652"/>
      <c r="AQ284" s="1162">
        <v>508000000</v>
      </c>
      <c r="AR284" s="1279">
        <v>508000000</v>
      </c>
      <c r="AS284" s="1163">
        <v>0</v>
      </c>
      <c r="AT284" s="1163">
        <v>0</v>
      </c>
      <c r="AU284" s="1311">
        <v>450200000</v>
      </c>
      <c r="AV284" s="1162">
        <v>57800000</v>
      </c>
      <c r="AW284" s="1279">
        <v>149414558</v>
      </c>
      <c r="AX284" s="1162">
        <v>300785442</v>
      </c>
      <c r="AY284" s="1279">
        <v>136495932</v>
      </c>
      <c r="AZ284" s="1162">
        <v>12918626</v>
      </c>
      <c r="BA284" s="1162">
        <v>136495932</v>
      </c>
      <c r="BB284" s="1163">
        <v>0</v>
      </c>
      <c r="BC284" s="1163">
        <v>0</v>
      </c>
      <c r="BE284" s="1164">
        <f t="shared" ref="BE284:BE347" si="12">+AU284/AQ284</f>
        <v>0.88622047244094493</v>
      </c>
    </row>
    <row r="285" spans="1:57" s="1127" customFormat="1" ht="12.75" x14ac:dyDescent="0.2">
      <c r="A285" s="1178" t="str">
        <f t="shared" si="11"/>
        <v>C25021000702410</v>
      </c>
      <c r="B285" s="1659" t="s">
        <v>120</v>
      </c>
      <c r="C285" s="1649"/>
      <c r="D285" s="1659" t="s">
        <v>355</v>
      </c>
      <c r="E285" s="1649"/>
      <c r="F285" s="1659" t="s">
        <v>357</v>
      </c>
      <c r="G285" s="1649"/>
      <c r="H285" s="1659" t="s">
        <v>326</v>
      </c>
      <c r="I285" s="1649"/>
      <c r="J285" s="1659" t="s">
        <v>313</v>
      </c>
      <c r="K285" s="1649"/>
      <c r="L285" s="1649"/>
      <c r="M285" s="1659" t="s">
        <v>315</v>
      </c>
      <c r="N285" s="1649"/>
      <c r="O285" s="1649"/>
      <c r="P285" s="1659" t="s">
        <v>316</v>
      </c>
      <c r="Q285" s="1649"/>
      <c r="R285" s="1659"/>
      <c r="S285" s="1649"/>
      <c r="T285" s="1662" t="s">
        <v>105</v>
      </c>
      <c r="U285" s="1649"/>
      <c r="V285" s="1649"/>
      <c r="W285" s="1649"/>
      <c r="X285" s="1649"/>
      <c r="Y285" s="1649"/>
      <c r="Z285" s="1649"/>
      <c r="AA285" s="1649"/>
      <c r="AB285" s="1659" t="s">
        <v>306</v>
      </c>
      <c r="AC285" s="1649"/>
      <c r="AD285" s="1649"/>
      <c r="AE285" s="1649"/>
      <c r="AF285" s="1649"/>
      <c r="AG285" s="1659" t="s">
        <v>307</v>
      </c>
      <c r="AH285" s="1649"/>
      <c r="AI285" s="1649"/>
      <c r="AJ285" s="1161" t="s">
        <v>86</v>
      </c>
      <c r="AK285" s="1661" t="s">
        <v>308</v>
      </c>
      <c r="AL285" s="1652"/>
      <c r="AM285" s="1652"/>
      <c r="AN285" s="1652"/>
      <c r="AO285" s="1652"/>
      <c r="AP285" s="1652"/>
      <c r="AQ285" s="1162">
        <v>693000000</v>
      </c>
      <c r="AR285" s="1279">
        <v>693000000</v>
      </c>
      <c r="AS285" s="1163">
        <v>0</v>
      </c>
      <c r="AT285" s="1163">
        <v>0</v>
      </c>
      <c r="AU285" s="1311">
        <v>586574812</v>
      </c>
      <c r="AV285" s="1162">
        <v>106425188</v>
      </c>
      <c r="AW285" s="1279">
        <v>440034898</v>
      </c>
      <c r="AX285" s="1162">
        <v>146539914</v>
      </c>
      <c r="AY285" s="1279">
        <v>427410224</v>
      </c>
      <c r="AZ285" s="1162">
        <v>12624674</v>
      </c>
      <c r="BA285" s="1162">
        <v>427410224</v>
      </c>
      <c r="BB285" s="1163">
        <v>0</v>
      </c>
      <c r="BC285" s="1163">
        <v>0</v>
      </c>
      <c r="BE285" s="1164">
        <f t="shared" si="12"/>
        <v>0.84642830014430015</v>
      </c>
    </row>
    <row r="286" spans="1:57" s="1127" customFormat="1" ht="15" customHeight="1" x14ac:dyDescent="0.2">
      <c r="A286" s="1178" t="str">
        <f t="shared" si="11"/>
        <v>C25021000702610</v>
      </c>
      <c r="B286" s="1659" t="s">
        <v>120</v>
      </c>
      <c r="C286" s="1649"/>
      <c r="D286" s="1659" t="s">
        <v>355</v>
      </c>
      <c r="E286" s="1649"/>
      <c r="F286" s="1659" t="s">
        <v>357</v>
      </c>
      <c r="G286" s="1649"/>
      <c r="H286" s="1659" t="s">
        <v>326</v>
      </c>
      <c r="I286" s="1649"/>
      <c r="J286" s="1659" t="s">
        <v>313</v>
      </c>
      <c r="K286" s="1649"/>
      <c r="L286" s="1649"/>
      <c r="M286" s="1659" t="s">
        <v>315</v>
      </c>
      <c r="N286" s="1649"/>
      <c r="O286" s="1649"/>
      <c r="P286" s="1659" t="s">
        <v>325</v>
      </c>
      <c r="Q286" s="1649"/>
      <c r="R286" s="1659"/>
      <c r="S286" s="1649"/>
      <c r="T286" s="1662" t="s">
        <v>362</v>
      </c>
      <c r="U286" s="1649"/>
      <c r="V286" s="1649"/>
      <c r="W286" s="1649"/>
      <c r="X286" s="1649"/>
      <c r="Y286" s="1649"/>
      <c r="Z286" s="1649"/>
      <c r="AA286" s="1649"/>
      <c r="AB286" s="1659" t="s">
        <v>306</v>
      </c>
      <c r="AC286" s="1649"/>
      <c r="AD286" s="1649"/>
      <c r="AE286" s="1649"/>
      <c r="AF286" s="1649"/>
      <c r="AG286" s="1659" t="s">
        <v>307</v>
      </c>
      <c r="AH286" s="1649"/>
      <c r="AI286" s="1649"/>
      <c r="AJ286" s="1161" t="s">
        <v>86</v>
      </c>
      <c r="AK286" s="1661" t="s">
        <v>308</v>
      </c>
      <c r="AL286" s="1652"/>
      <c r="AM286" s="1652"/>
      <c r="AN286" s="1652"/>
      <c r="AO286" s="1652"/>
      <c r="AP286" s="1652"/>
      <c r="AQ286" s="1162">
        <v>75000000</v>
      </c>
      <c r="AR286" s="1280">
        <v>0</v>
      </c>
      <c r="AS286" s="1162">
        <v>75000000</v>
      </c>
      <c r="AT286" s="1163">
        <v>0</v>
      </c>
      <c r="AU286" s="1317">
        <v>0</v>
      </c>
      <c r="AV286" s="1163">
        <v>0</v>
      </c>
      <c r="AW286" s="1280">
        <v>0</v>
      </c>
      <c r="AX286" s="1163">
        <v>0</v>
      </c>
      <c r="AY286" s="1280">
        <v>0</v>
      </c>
      <c r="AZ286" s="1163">
        <v>0</v>
      </c>
      <c r="BA286" s="1163">
        <v>0</v>
      </c>
      <c r="BB286" s="1163">
        <v>0</v>
      </c>
      <c r="BC286" s="1163">
        <v>0</v>
      </c>
      <c r="BE286" s="1164">
        <f t="shared" si="12"/>
        <v>0</v>
      </c>
    </row>
    <row r="287" spans="1:57" s="1127" customFormat="1" ht="12.75" x14ac:dyDescent="0.2">
      <c r="A287" s="1178" t="str">
        <f t="shared" si="11"/>
        <v>C250210007021110</v>
      </c>
      <c r="B287" s="1659" t="s">
        <v>120</v>
      </c>
      <c r="C287" s="1649"/>
      <c r="D287" s="1659" t="s">
        <v>355</v>
      </c>
      <c r="E287" s="1649"/>
      <c r="F287" s="1659" t="s">
        <v>357</v>
      </c>
      <c r="G287" s="1649"/>
      <c r="H287" s="1659" t="s">
        <v>326</v>
      </c>
      <c r="I287" s="1649"/>
      <c r="J287" s="1659" t="s">
        <v>313</v>
      </c>
      <c r="K287" s="1649"/>
      <c r="L287" s="1649"/>
      <c r="M287" s="1659" t="s">
        <v>315</v>
      </c>
      <c r="N287" s="1649"/>
      <c r="O287" s="1649"/>
      <c r="P287" s="1659" t="s">
        <v>101</v>
      </c>
      <c r="Q287" s="1649"/>
      <c r="R287" s="1659"/>
      <c r="S287" s="1649"/>
      <c r="T287" s="1662" t="s">
        <v>363</v>
      </c>
      <c r="U287" s="1649"/>
      <c r="V287" s="1649"/>
      <c r="W287" s="1649"/>
      <c r="X287" s="1649"/>
      <c r="Y287" s="1649"/>
      <c r="Z287" s="1649"/>
      <c r="AA287" s="1649"/>
      <c r="AB287" s="1659" t="s">
        <v>306</v>
      </c>
      <c r="AC287" s="1649"/>
      <c r="AD287" s="1649"/>
      <c r="AE287" s="1649"/>
      <c r="AF287" s="1649"/>
      <c r="AG287" s="1659" t="s">
        <v>307</v>
      </c>
      <c r="AH287" s="1649"/>
      <c r="AI287" s="1649"/>
      <c r="AJ287" s="1161" t="s">
        <v>86</v>
      </c>
      <c r="AK287" s="1661" t="s">
        <v>308</v>
      </c>
      <c r="AL287" s="1652"/>
      <c r="AM287" s="1652"/>
      <c r="AN287" s="1652"/>
      <c r="AO287" s="1652"/>
      <c r="AP287" s="1652"/>
      <c r="AQ287" s="1162">
        <v>190000000</v>
      </c>
      <c r="AR287" s="1280">
        <v>0</v>
      </c>
      <c r="AS287" s="1162">
        <v>190000000</v>
      </c>
      <c r="AT287" s="1163">
        <v>0</v>
      </c>
      <c r="AU287" s="1317">
        <v>0</v>
      </c>
      <c r="AV287" s="1163">
        <v>0</v>
      </c>
      <c r="AW287" s="1280">
        <v>0</v>
      </c>
      <c r="AX287" s="1163">
        <v>0</v>
      </c>
      <c r="AY287" s="1280">
        <v>0</v>
      </c>
      <c r="AZ287" s="1163">
        <v>0</v>
      </c>
      <c r="BA287" s="1163">
        <v>0</v>
      </c>
      <c r="BB287" s="1163">
        <v>0</v>
      </c>
      <c r="BC287" s="1163">
        <v>0</v>
      </c>
      <c r="BE287" s="1164">
        <f t="shared" si="12"/>
        <v>0</v>
      </c>
    </row>
    <row r="288" spans="1:57" s="1237" customFormat="1" ht="27" customHeight="1" x14ac:dyDescent="0.2">
      <c r="A288" s="1233" t="str">
        <f t="shared" si="11"/>
        <v>C25021000810</v>
      </c>
      <c r="B288" s="1686" t="s">
        <v>120</v>
      </c>
      <c r="C288" s="1683"/>
      <c r="D288" s="1686" t="s">
        <v>355</v>
      </c>
      <c r="E288" s="1683"/>
      <c r="F288" s="1686" t="s">
        <v>357</v>
      </c>
      <c r="G288" s="1683"/>
      <c r="H288" s="1686" t="s">
        <v>327</v>
      </c>
      <c r="I288" s="1683"/>
      <c r="J288" s="1686" t="s">
        <v>269</v>
      </c>
      <c r="K288" s="1683"/>
      <c r="L288" s="1683"/>
      <c r="M288" s="1686" t="s">
        <v>269</v>
      </c>
      <c r="N288" s="1683"/>
      <c r="O288" s="1683"/>
      <c r="P288" s="1686" t="s">
        <v>269</v>
      </c>
      <c r="Q288" s="1683"/>
      <c r="R288" s="1686" t="s">
        <v>269</v>
      </c>
      <c r="S288" s="1683"/>
      <c r="T288" s="1687" t="s">
        <v>755</v>
      </c>
      <c r="U288" s="1688"/>
      <c r="V288" s="1688"/>
      <c r="W288" s="1688"/>
      <c r="X288" s="1688"/>
      <c r="Y288" s="1688"/>
      <c r="Z288" s="1688"/>
      <c r="AA288" s="1688"/>
      <c r="AB288" s="1686" t="s">
        <v>306</v>
      </c>
      <c r="AC288" s="1683"/>
      <c r="AD288" s="1683"/>
      <c r="AE288" s="1683"/>
      <c r="AF288" s="1683"/>
      <c r="AG288" s="1686" t="s">
        <v>307</v>
      </c>
      <c r="AH288" s="1683"/>
      <c r="AI288" s="1683"/>
      <c r="AJ288" s="1239" t="s">
        <v>86</v>
      </c>
      <c r="AK288" s="1684" t="s">
        <v>308</v>
      </c>
      <c r="AL288" s="1685"/>
      <c r="AM288" s="1685"/>
      <c r="AN288" s="1685"/>
      <c r="AO288" s="1685"/>
      <c r="AP288" s="1685"/>
      <c r="AQ288" s="1240">
        <v>400000000</v>
      </c>
      <c r="AR288" s="1278">
        <v>398697451</v>
      </c>
      <c r="AS288" s="1240">
        <v>1302549</v>
      </c>
      <c r="AT288" s="1241">
        <v>0</v>
      </c>
      <c r="AU288" s="1316">
        <v>38008600</v>
      </c>
      <c r="AV288" s="1240">
        <v>360688851</v>
      </c>
      <c r="AW288" s="1281">
        <v>0</v>
      </c>
      <c r="AX288" s="1240">
        <v>38008600</v>
      </c>
      <c r="AY288" s="1281">
        <v>0</v>
      </c>
      <c r="AZ288" s="1241">
        <v>0</v>
      </c>
      <c r="BA288" s="1241">
        <v>0</v>
      </c>
      <c r="BB288" s="1241">
        <v>0</v>
      </c>
      <c r="BC288" s="1241">
        <v>0</v>
      </c>
      <c r="BE288" s="1242">
        <f t="shared" si="12"/>
        <v>9.5021499999999995E-2</v>
      </c>
    </row>
    <row r="289" spans="1:57" s="1127" customFormat="1" ht="15" customHeight="1" x14ac:dyDescent="0.2">
      <c r="A289" s="1178" t="str">
        <f t="shared" si="11"/>
        <v>C250210008010</v>
      </c>
      <c r="B289" s="1648" t="s">
        <v>120</v>
      </c>
      <c r="C289" s="1649"/>
      <c r="D289" s="1648" t="s">
        <v>355</v>
      </c>
      <c r="E289" s="1649"/>
      <c r="F289" s="1648" t="s">
        <v>357</v>
      </c>
      <c r="G289" s="1649"/>
      <c r="H289" s="1648" t="s">
        <v>327</v>
      </c>
      <c r="I289" s="1649"/>
      <c r="J289" s="1648" t="s">
        <v>313</v>
      </c>
      <c r="K289" s="1649"/>
      <c r="L289" s="1649"/>
      <c r="M289" s="1648" t="s">
        <v>269</v>
      </c>
      <c r="N289" s="1649"/>
      <c r="O289" s="1649"/>
      <c r="P289" s="1648" t="s">
        <v>269</v>
      </c>
      <c r="Q289" s="1649"/>
      <c r="R289" s="1648" t="s">
        <v>269</v>
      </c>
      <c r="S289" s="1649"/>
      <c r="T289" s="1650" t="s">
        <v>755</v>
      </c>
      <c r="U289" s="1649"/>
      <c r="V289" s="1649"/>
      <c r="W289" s="1649"/>
      <c r="X289" s="1649"/>
      <c r="Y289" s="1649"/>
      <c r="Z289" s="1649"/>
      <c r="AA289" s="1649"/>
      <c r="AB289" s="1648" t="s">
        <v>306</v>
      </c>
      <c r="AC289" s="1649"/>
      <c r="AD289" s="1649"/>
      <c r="AE289" s="1649"/>
      <c r="AF289" s="1649"/>
      <c r="AG289" s="1648" t="s">
        <v>307</v>
      </c>
      <c r="AH289" s="1649"/>
      <c r="AI289" s="1649"/>
      <c r="AJ289" s="1025" t="s">
        <v>86</v>
      </c>
      <c r="AK289" s="1651" t="s">
        <v>308</v>
      </c>
      <c r="AL289" s="1652"/>
      <c r="AM289" s="1652"/>
      <c r="AN289" s="1652"/>
      <c r="AO289" s="1652"/>
      <c r="AP289" s="1652"/>
      <c r="AQ289" s="1158">
        <v>400000000</v>
      </c>
      <c r="AR289" s="1278">
        <v>398697451</v>
      </c>
      <c r="AS289" s="1158">
        <v>1302549</v>
      </c>
      <c r="AT289" s="1159">
        <v>0</v>
      </c>
      <c r="AU289" s="1316">
        <v>38008600</v>
      </c>
      <c r="AV289" s="1158">
        <v>360688851</v>
      </c>
      <c r="AW289" s="1281">
        <v>0</v>
      </c>
      <c r="AX289" s="1158">
        <v>38008600</v>
      </c>
      <c r="AY289" s="1281">
        <v>0</v>
      </c>
      <c r="AZ289" s="1159">
        <v>0</v>
      </c>
      <c r="BA289" s="1159">
        <v>0</v>
      </c>
      <c r="BB289" s="1159">
        <v>0</v>
      </c>
      <c r="BC289" s="1159">
        <v>0</v>
      </c>
      <c r="BE289" s="1160">
        <f t="shared" si="12"/>
        <v>9.5021499999999995E-2</v>
      </c>
    </row>
    <row r="290" spans="1:57" s="1127" customFormat="1" ht="15" customHeight="1" x14ac:dyDescent="0.2">
      <c r="A290" s="1178" t="str">
        <f t="shared" ref="A290:A353" si="13">+B290&amp;D290&amp;F290&amp;H290&amp;J290&amp;M290&amp;P290&amp;R290&amp;AJ290</f>
        <v>C2502100080210</v>
      </c>
      <c r="B290" s="1648" t="s">
        <v>120</v>
      </c>
      <c r="C290" s="1649"/>
      <c r="D290" s="1648" t="s">
        <v>355</v>
      </c>
      <c r="E290" s="1649"/>
      <c r="F290" s="1648" t="s">
        <v>357</v>
      </c>
      <c r="G290" s="1649"/>
      <c r="H290" s="1648" t="s">
        <v>327</v>
      </c>
      <c r="I290" s="1649"/>
      <c r="J290" s="1648" t="s">
        <v>313</v>
      </c>
      <c r="K290" s="1649"/>
      <c r="L290" s="1649"/>
      <c r="M290" s="1648" t="s">
        <v>315</v>
      </c>
      <c r="N290" s="1649"/>
      <c r="O290" s="1649"/>
      <c r="P290" s="1648" t="s">
        <v>269</v>
      </c>
      <c r="Q290" s="1649"/>
      <c r="R290" s="1648" t="s">
        <v>269</v>
      </c>
      <c r="S290" s="1649"/>
      <c r="T290" s="1650" t="s">
        <v>359</v>
      </c>
      <c r="U290" s="1649"/>
      <c r="V290" s="1649"/>
      <c r="W290" s="1649"/>
      <c r="X290" s="1649"/>
      <c r="Y290" s="1649"/>
      <c r="Z290" s="1649"/>
      <c r="AA290" s="1649"/>
      <c r="AB290" s="1648" t="s">
        <v>306</v>
      </c>
      <c r="AC290" s="1649"/>
      <c r="AD290" s="1649"/>
      <c r="AE290" s="1649"/>
      <c r="AF290" s="1649"/>
      <c r="AG290" s="1648" t="s">
        <v>307</v>
      </c>
      <c r="AH290" s="1649"/>
      <c r="AI290" s="1649"/>
      <c r="AJ290" s="1025" t="s">
        <v>86</v>
      </c>
      <c r="AK290" s="1651" t="s">
        <v>308</v>
      </c>
      <c r="AL290" s="1652"/>
      <c r="AM290" s="1652"/>
      <c r="AN290" s="1652"/>
      <c r="AO290" s="1652"/>
      <c r="AP290" s="1652"/>
      <c r="AQ290" s="1158">
        <v>400000000</v>
      </c>
      <c r="AR290" s="1278">
        <v>398697451</v>
      </c>
      <c r="AS290" s="1158">
        <v>1302549</v>
      </c>
      <c r="AT290" s="1159">
        <v>0</v>
      </c>
      <c r="AU290" s="1316">
        <v>38008600</v>
      </c>
      <c r="AV290" s="1158">
        <v>360688851</v>
      </c>
      <c r="AW290" s="1281">
        <v>0</v>
      </c>
      <c r="AX290" s="1158">
        <v>38008600</v>
      </c>
      <c r="AY290" s="1281">
        <v>0</v>
      </c>
      <c r="AZ290" s="1159">
        <v>0</v>
      </c>
      <c r="BA290" s="1159">
        <v>0</v>
      </c>
      <c r="BB290" s="1159">
        <v>0</v>
      </c>
      <c r="BC290" s="1159">
        <v>0</v>
      </c>
      <c r="BE290" s="1160">
        <f t="shared" si="12"/>
        <v>9.5021499999999995E-2</v>
      </c>
    </row>
    <row r="291" spans="1:57" s="1127" customFormat="1" ht="12.75" x14ac:dyDescent="0.2">
      <c r="A291" s="1178" t="str">
        <f t="shared" si="13"/>
        <v>C250210008021010</v>
      </c>
      <c r="B291" s="1659" t="s">
        <v>120</v>
      </c>
      <c r="C291" s="1649"/>
      <c r="D291" s="1659" t="s">
        <v>355</v>
      </c>
      <c r="E291" s="1649"/>
      <c r="F291" s="1659" t="s">
        <v>357</v>
      </c>
      <c r="G291" s="1649"/>
      <c r="H291" s="1659" t="s">
        <v>327</v>
      </c>
      <c r="I291" s="1649"/>
      <c r="J291" s="1659" t="s">
        <v>313</v>
      </c>
      <c r="K291" s="1649"/>
      <c r="L291" s="1649"/>
      <c r="M291" s="1659" t="s">
        <v>315</v>
      </c>
      <c r="N291" s="1649"/>
      <c r="O291" s="1649"/>
      <c r="P291" s="1659" t="s">
        <v>86</v>
      </c>
      <c r="Q291" s="1649"/>
      <c r="R291" s="1659" t="s">
        <v>269</v>
      </c>
      <c r="S291" s="1649"/>
      <c r="T291" s="1662" t="s">
        <v>757</v>
      </c>
      <c r="U291" s="1649"/>
      <c r="V291" s="1649"/>
      <c r="W291" s="1649"/>
      <c r="X291" s="1649"/>
      <c r="Y291" s="1649"/>
      <c r="Z291" s="1649"/>
      <c r="AA291" s="1649"/>
      <c r="AB291" s="1659" t="s">
        <v>306</v>
      </c>
      <c r="AC291" s="1649"/>
      <c r="AD291" s="1649"/>
      <c r="AE291" s="1649"/>
      <c r="AF291" s="1649"/>
      <c r="AG291" s="1659" t="s">
        <v>307</v>
      </c>
      <c r="AH291" s="1649"/>
      <c r="AI291" s="1649"/>
      <c r="AJ291" s="1161" t="s">
        <v>86</v>
      </c>
      <c r="AK291" s="1661" t="s">
        <v>308</v>
      </c>
      <c r="AL291" s="1652"/>
      <c r="AM291" s="1652"/>
      <c r="AN291" s="1652"/>
      <c r="AO291" s="1652"/>
      <c r="AP291" s="1652"/>
      <c r="AQ291" s="1162">
        <v>361979000</v>
      </c>
      <c r="AR291" s="1279">
        <v>360676951</v>
      </c>
      <c r="AS291" s="1162">
        <v>1302049</v>
      </c>
      <c r="AT291" s="1163">
        <v>0</v>
      </c>
      <c r="AU291" s="1317">
        <v>0</v>
      </c>
      <c r="AV291" s="1162">
        <v>360676951</v>
      </c>
      <c r="AW291" s="1280">
        <v>0</v>
      </c>
      <c r="AX291" s="1163">
        <v>0</v>
      </c>
      <c r="AY291" s="1280">
        <v>0</v>
      </c>
      <c r="AZ291" s="1163">
        <v>0</v>
      </c>
      <c r="BA291" s="1163">
        <v>0</v>
      </c>
      <c r="BB291" s="1163">
        <v>0</v>
      </c>
      <c r="BC291" s="1163">
        <v>0</v>
      </c>
      <c r="BE291" s="1164">
        <f t="shared" si="12"/>
        <v>0</v>
      </c>
    </row>
    <row r="292" spans="1:57" s="1127" customFormat="1" ht="12.75" x14ac:dyDescent="0.2">
      <c r="A292" s="1178" t="str">
        <f t="shared" si="13"/>
        <v>C250210008021110</v>
      </c>
      <c r="B292" s="1659" t="s">
        <v>120</v>
      </c>
      <c r="C292" s="1649"/>
      <c r="D292" s="1659" t="s">
        <v>355</v>
      </c>
      <c r="E292" s="1649"/>
      <c r="F292" s="1659" t="s">
        <v>357</v>
      </c>
      <c r="G292" s="1649"/>
      <c r="H292" s="1659" t="s">
        <v>327</v>
      </c>
      <c r="I292" s="1649"/>
      <c r="J292" s="1659" t="s">
        <v>313</v>
      </c>
      <c r="K292" s="1649"/>
      <c r="L292" s="1649"/>
      <c r="M292" s="1659" t="s">
        <v>315</v>
      </c>
      <c r="N292" s="1649"/>
      <c r="O292" s="1649"/>
      <c r="P292" s="1659" t="s">
        <v>101</v>
      </c>
      <c r="Q292" s="1649"/>
      <c r="R292" s="1659" t="s">
        <v>269</v>
      </c>
      <c r="S292" s="1649"/>
      <c r="T292" s="1662" t="s">
        <v>363</v>
      </c>
      <c r="U292" s="1649"/>
      <c r="V292" s="1649"/>
      <c r="W292" s="1649"/>
      <c r="X292" s="1649"/>
      <c r="Y292" s="1649"/>
      <c r="Z292" s="1649"/>
      <c r="AA292" s="1649"/>
      <c r="AB292" s="1659" t="s">
        <v>306</v>
      </c>
      <c r="AC292" s="1649"/>
      <c r="AD292" s="1649"/>
      <c r="AE292" s="1649"/>
      <c r="AF292" s="1649"/>
      <c r="AG292" s="1659" t="s">
        <v>307</v>
      </c>
      <c r="AH292" s="1649"/>
      <c r="AI292" s="1649"/>
      <c r="AJ292" s="1161" t="s">
        <v>86</v>
      </c>
      <c r="AK292" s="1661" t="s">
        <v>308</v>
      </c>
      <c r="AL292" s="1652"/>
      <c r="AM292" s="1652"/>
      <c r="AN292" s="1652"/>
      <c r="AO292" s="1652"/>
      <c r="AP292" s="1652"/>
      <c r="AQ292" s="1162">
        <v>38021000</v>
      </c>
      <c r="AR292" s="1279">
        <v>38020500</v>
      </c>
      <c r="AS292" s="1163">
        <v>500</v>
      </c>
      <c r="AT292" s="1163">
        <v>0</v>
      </c>
      <c r="AU292" s="1311">
        <v>38008600</v>
      </c>
      <c r="AV292" s="1162">
        <v>11900</v>
      </c>
      <c r="AW292" s="1280">
        <v>0</v>
      </c>
      <c r="AX292" s="1162">
        <v>38008600</v>
      </c>
      <c r="AY292" s="1280">
        <v>0</v>
      </c>
      <c r="AZ292" s="1163">
        <v>0</v>
      </c>
      <c r="BA292" s="1163">
        <v>0</v>
      </c>
      <c r="BB292" s="1163">
        <v>0</v>
      </c>
      <c r="BC292" s="1163">
        <v>0</v>
      </c>
      <c r="BE292" s="1164">
        <f t="shared" si="12"/>
        <v>0.99967386444333395</v>
      </c>
    </row>
    <row r="293" spans="1:57" s="1127" customFormat="1" ht="12.75" x14ac:dyDescent="0.2">
      <c r="A293" s="1178" t="str">
        <f t="shared" si="13"/>
        <v>C2502100080310</v>
      </c>
      <c r="B293" s="1648" t="s">
        <v>120</v>
      </c>
      <c r="C293" s="1649"/>
      <c r="D293" s="1648" t="s">
        <v>355</v>
      </c>
      <c r="E293" s="1649"/>
      <c r="F293" s="1648" t="s">
        <v>357</v>
      </c>
      <c r="G293" s="1649"/>
      <c r="H293" s="1648" t="s">
        <v>327</v>
      </c>
      <c r="I293" s="1649"/>
      <c r="J293" s="1648" t="s">
        <v>313</v>
      </c>
      <c r="K293" s="1649"/>
      <c r="L293" s="1649"/>
      <c r="M293" s="1648" t="s">
        <v>322</v>
      </c>
      <c r="N293" s="1649"/>
      <c r="O293" s="1649"/>
      <c r="P293" s="1648" t="s">
        <v>269</v>
      </c>
      <c r="Q293" s="1649"/>
      <c r="R293" s="1648" t="s">
        <v>269</v>
      </c>
      <c r="S293" s="1649"/>
      <c r="T293" s="1650" t="s">
        <v>756</v>
      </c>
      <c r="U293" s="1649"/>
      <c r="V293" s="1649"/>
      <c r="W293" s="1649"/>
      <c r="X293" s="1649"/>
      <c r="Y293" s="1649"/>
      <c r="Z293" s="1649"/>
      <c r="AA293" s="1649"/>
      <c r="AB293" s="1648" t="s">
        <v>306</v>
      </c>
      <c r="AC293" s="1649"/>
      <c r="AD293" s="1649"/>
      <c r="AE293" s="1649"/>
      <c r="AF293" s="1649"/>
      <c r="AG293" s="1648" t="s">
        <v>307</v>
      </c>
      <c r="AH293" s="1649"/>
      <c r="AI293" s="1649"/>
      <c r="AJ293" s="1025" t="s">
        <v>86</v>
      </c>
      <c r="AK293" s="1651" t="s">
        <v>308</v>
      </c>
      <c r="AL293" s="1652"/>
      <c r="AM293" s="1652"/>
      <c r="AN293" s="1652"/>
      <c r="AO293" s="1652"/>
      <c r="AP293" s="1652"/>
      <c r="AQ293" s="1159">
        <v>0</v>
      </c>
      <c r="AR293" s="1281">
        <v>0</v>
      </c>
      <c r="AS293" s="1159">
        <v>0</v>
      </c>
      <c r="AT293" s="1159">
        <v>0</v>
      </c>
      <c r="AU293" s="1318">
        <v>0</v>
      </c>
      <c r="AV293" s="1159">
        <v>0</v>
      </c>
      <c r="AW293" s="1281">
        <v>0</v>
      </c>
      <c r="AX293" s="1159">
        <v>0</v>
      </c>
      <c r="AY293" s="1281">
        <v>0</v>
      </c>
      <c r="AZ293" s="1159">
        <v>0</v>
      </c>
      <c r="BA293" s="1159">
        <v>0</v>
      </c>
      <c r="BB293" s="1159">
        <v>0</v>
      </c>
      <c r="BC293" s="1159">
        <v>0</v>
      </c>
      <c r="BE293" s="1160" t="e">
        <f t="shared" si="12"/>
        <v>#DIV/0!</v>
      </c>
    </row>
    <row r="294" spans="1:57" s="1127" customFormat="1" ht="15" customHeight="1" x14ac:dyDescent="0.2">
      <c r="A294" s="1178" t="str">
        <f t="shared" si="13"/>
        <v>C250210008031010</v>
      </c>
      <c r="B294" s="1659" t="s">
        <v>120</v>
      </c>
      <c r="C294" s="1649"/>
      <c r="D294" s="1659" t="s">
        <v>355</v>
      </c>
      <c r="E294" s="1649"/>
      <c r="F294" s="1659" t="s">
        <v>357</v>
      </c>
      <c r="G294" s="1649"/>
      <c r="H294" s="1659" t="s">
        <v>327</v>
      </c>
      <c r="I294" s="1649"/>
      <c r="J294" s="1659" t="s">
        <v>313</v>
      </c>
      <c r="K294" s="1649"/>
      <c r="L294" s="1649"/>
      <c r="M294" s="1659" t="s">
        <v>322</v>
      </c>
      <c r="N294" s="1649"/>
      <c r="O294" s="1649"/>
      <c r="P294" s="1659" t="s">
        <v>86</v>
      </c>
      <c r="Q294" s="1649"/>
      <c r="R294" s="1659" t="s">
        <v>269</v>
      </c>
      <c r="S294" s="1649"/>
      <c r="T294" s="1662" t="s">
        <v>757</v>
      </c>
      <c r="U294" s="1649"/>
      <c r="V294" s="1649"/>
      <c r="W294" s="1649"/>
      <c r="X294" s="1649"/>
      <c r="Y294" s="1649"/>
      <c r="Z294" s="1649"/>
      <c r="AA294" s="1649"/>
      <c r="AB294" s="1659" t="s">
        <v>306</v>
      </c>
      <c r="AC294" s="1649"/>
      <c r="AD294" s="1649"/>
      <c r="AE294" s="1649"/>
      <c r="AF294" s="1649"/>
      <c r="AG294" s="1659" t="s">
        <v>307</v>
      </c>
      <c r="AH294" s="1649"/>
      <c r="AI294" s="1649"/>
      <c r="AJ294" s="1161" t="s">
        <v>86</v>
      </c>
      <c r="AK294" s="1661" t="s">
        <v>308</v>
      </c>
      <c r="AL294" s="1652"/>
      <c r="AM294" s="1652"/>
      <c r="AN294" s="1652"/>
      <c r="AO294" s="1652"/>
      <c r="AP294" s="1652"/>
      <c r="AQ294" s="1163">
        <v>0</v>
      </c>
      <c r="AR294" s="1280">
        <v>0</v>
      </c>
      <c r="AS294" s="1163">
        <v>0</v>
      </c>
      <c r="AT294" s="1163">
        <v>0</v>
      </c>
      <c r="AU294" s="1317">
        <v>0</v>
      </c>
      <c r="AV294" s="1163">
        <v>0</v>
      </c>
      <c r="AW294" s="1280">
        <v>0</v>
      </c>
      <c r="AX294" s="1163">
        <v>0</v>
      </c>
      <c r="AY294" s="1280">
        <v>0</v>
      </c>
      <c r="AZ294" s="1163">
        <v>0</v>
      </c>
      <c r="BA294" s="1163">
        <v>0</v>
      </c>
      <c r="BB294" s="1163">
        <v>0</v>
      </c>
      <c r="BC294" s="1163">
        <v>0</v>
      </c>
      <c r="BE294" s="1164" t="e">
        <f t="shared" si="12"/>
        <v>#DIV/0!</v>
      </c>
    </row>
    <row r="295" spans="1:57" s="1127" customFormat="1" ht="15" customHeight="1" x14ac:dyDescent="0.2">
      <c r="A295" s="1178" t="str">
        <f t="shared" si="13"/>
        <v>C250210008031110</v>
      </c>
      <c r="B295" s="1659" t="s">
        <v>120</v>
      </c>
      <c r="C295" s="1649"/>
      <c r="D295" s="1659" t="s">
        <v>355</v>
      </c>
      <c r="E295" s="1649"/>
      <c r="F295" s="1659" t="s">
        <v>357</v>
      </c>
      <c r="G295" s="1649"/>
      <c r="H295" s="1659" t="s">
        <v>327</v>
      </c>
      <c r="I295" s="1649"/>
      <c r="J295" s="1659" t="s">
        <v>313</v>
      </c>
      <c r="K295" s="1649"/>
      <c r="L295" s="1649"/>
      <c r="M295" s="1659" t="s">
        <v>322</v>
      </c>
      <c r="N295" s="1649"/>
      <c r="O295" s="1649"/>
      <c r="P295" s="1659" t="s">
        <v>101</v>
      </c>
      <c r="Q295" s="1649"/>
      <c r="R295" s="1659" t="s">
        <v>269</v>
      </c>
      <c r="S295" s="1649"/>
      <c r="T295" s="1662" t="s">
        <v>363</v>
      </c>
      <c r="U295" s="1649"/>
      <c r="V295" s="1649"/>
      <c r="W295" s="1649"/>
      <c r="X295" s="1649"/>
      <c r="Y295" s="1649"/>
      <c r="Z295" s="1649"/>
      <c r="AA295" s="1649"/>
      <c r="AB295" s="1659" t="s">
        <v>306</v>
      </c>
      <c r="AC295" s="1649"/>
      <c r="AD295" s="1649"/>
      <c r="AE295" s="1649"/>
      <c r="AF295" s="1649"/>
      <c r="AG295" s="1659" t="s">
        <v>307</v>
      </c>
      <c r="AH295" s="1649"/>
      <c r="AI295" s="1649"/>
      <c r="AJ295" s="1161" t="s">
        <v>86</v>
      </c>
      <c r="AK295" s="1661" t="s">
        <v>308</v>
      </c>
      <c r="AL295" s="1652"/>
      <c r="AM295" s="1652"/>
      <c r="AN295" s="1652"/>
      <c r="AO295" s="1652"/>
      <c r="AP295" s="1652"/>
      <c r="AQ295" s="1163">
        <v>0</v>
      </c>
      <c r="AR295" s="1280">
        <v>0</v>
      </c>
      <c r="AS295" s="1163">
        <v>0</v>
      </c>
      <c r="AT295" s="1163">
        <v>0</v>
      </c>
      <c r="AU295" s="1317">
        <v>0</v>
      </c>
      <c r="AV295" s="1163">
        <v>0</v>
      </c>
      <c r="AW295" s="1280">
        <v>0</v>
      </c>
      <c r="AX295" s="1163">
        <v>0</v>
      </c>
      <c r="AY295" s="1280">
        <v>0</v>
      </c>
      <c r="AZ295" s="1163">
        <v>0</v>
      </c>
      <c r="BA295" s="1163">
        <v>0</v>
      </c>
      <c r="BB295" s="1163">
        <v>0</v>
      </c>
      <c r="BC295" s="1163">
        <v>0</v>
      </c>
      <c r="BE295" s="1164" t="e">
        <f t="shared" si="12"/>
        <v>#DIV/0!</v>
      </c>
    </row>
    <row r="296" spans="1:57" s="1127" customFormat="1" ht="15" customHeight="1" x14ac:dyDescent="0.2">
      <c r="A296" s="1178" t="str">
        <f t="shared" si="13"/>
        <v>C250210009010</v>
      </c>
      <c r="B296" s="1648" t="s">
        <v>120</v>
      </c>
      <c r="C296" s="1649"/>
      <c r="D296" s="1648" t="s">
        <v>355</v>
      </c>
      <c r="E296" s="1649"/>
      <c r="F296" s="1648" t="s">
        <v>357</v>
      </c>
      <c r="G296" s="1649"/>
      <c r="H296" s="1648" t="s">
        <v>321</v>
      </c>
      <c r="I296" s="1649"/>
      <c r="J296" s="1648" t="s">
        <v>313</v>
      </c>
      <c r="K296" s="1649"/>
      <c r="L296" s="1649"/>
      <c r="M296" s="1648"/>
      <c r="N296" s="1649"/>
      <c r="O296" s="1649"/>
      <c r="P296" s="1648"/>
      <c r="Q296" s="1649"/>
      <c r="R296" s="1648"/>
      <c r="S296" s="1649"/>
      <c r="T296" s="1650" t="s">
        <v>786</v>
      </c>
      <c r="U296" s="1649"/>
      <c r="V296" s="1649"/>
      <c r="W296" s="1649"/>
      <c r="X296" s="1649"/>
      <c r="Y296" s="1649"/>
      <c r="Z296" s="1649"/>
      <c r="AA296" s="1649"/>
      <c r="AB296" s="1648" t="s">
        <v>306</v>
      </c>
      <c r="AC296" s="1649"/>
      <c r="AD296" s="1649"/>
      <c r="AE296" s="1649"/>
      <c r="AF296" s="1649"/>
      <c r="AG296" s="1648" t="s">
        <v>307</v>
      </c>
      <c r="AH296" s="1649"/>
      <c r="AI296" s="1649"/>
      <c r="AJ296" s="1025" t="s">
        <v>86</v>
      </c>
      <c r="AK296" s="1651" t="s">
        <v>308</v>
      </c>
      <c r="AL296" s="1652"/>
      <c r="AM296" s="1652"/>
      <c r="AN296" s="1652"/>
      <c r="AO296" s="1652"/>
      <c r="AP296" s="1652"/>
      <c r="AQ296" s="1158">
        <v>300000000</v>
      </c>
      <c r="AR296" s="1278">
        <v>295733333</v>
      </c>
      <c r="AS296" s="1158">
        <v>4266667</v>
      </c>
      <c r="AT296" s="1159">
        <v>0</v>
      </c>
      <c r="AU296" s="1316">
        <v>173339994</v>
      </c>
      <c r="AV296" s="1158">
        <v>122393339</v>
      </c>
      <c r="AW296" s="1278">
        <v>5445000</v>
      </c>
      <c r="AX296" s="1158">
        <v>167894994</v>
      </c>
      <c r="AY296" s="1278">
        <v>4402000</v>
      </c>
      <c r="AZ296" s="1158">
        <v>1043000</v>
      </c>
      <c r="BA296" s="1158">
        <v>4402000</v>
      </c>
      <c r="BB296" s="1159">
        <v>0</v>
      </c>
      <c r="BC296" s="1159">
        <v>0</v>
      </c>
      <c r="BE296" s="1160">
        <f t="shared" si="12"/>
        <v>0.57779997999999999</v>
      </c>
    </row>
    <row r="297" spans="1:57" s="1237" customFormat="1" ht="15" customHeight="1" x14ac:dyDescent="0.2">
      <c r="A297" s="1233" t="str">
        <f t="shared" si="13"/>
        <v>C25021000910</v>
      </c>
      <c r="B297" s="1686" t="s">
        <v>120</v>
      </c>
      <c r="C297" s="1683"/>
      <c r="D297" s="1686" t="s">
        <v>355</v>
      </c>
      <c r="E297" s="1683"/>
      <c r="F297" s="1686" t="s">
        <v>357</v>
      </c>
      <c r="G297" s="1683"/>
      <c r="H297" s="1686" t="s">
        <v>321</v>
      </c>
      <c r="I297" s="1683"/>
      <c r="J297" s="1686" t="s">
        <v>269</v>
      </c>
      <c r="K297" s="1683"/>
      <c r="L297" s="1683"/>
      <c r="M297" s="1686" t="s">
        <v>269</v>
      </c>
      <c r="N297" s="1683"/>
      <c r="O297" s="1683"/>
      <c r="P297" s="1686" t="s">
        <v>269</v>
      </c>
      <c r="Q297" s="1683"/>
      <c r="R297" s="1686" t="s">
        <v>269</v>
      </c>
      <c r="S297" s="1683"/>
      <c r="T297" s="1687" t="s">
        <v>786</v>
      </c>
      <c r="U297" s="1688"/>
      <c r="V297" s="1688"/>
      <c r="W297" s="1688"/>
      <c r="X297" s="1688"/>
      <c r="Y297" s="1688"/>
      <c r="Z297" s="1688"/>
      <c r="AA297" s="1688"/>
      <c r="AB297" s="1686" t="s">
        <v>306</v>
      </c>
      <c r="AC297" s="1683"/>
      <c r="AD297" s="1683"/>
      <c r="AE297" s="1683"/>
      <c r="AF297" s="1683"/>
      <c r="AG297" s="1686" t="s">
        <v>307</v>
      </c>
      <c r="AH297" s="1683"/>
      <c r="AI297" s="1683"/>
      <c r="AJ297" s="1239" t="s">
        <v>86</v>
      </c>
      <c r="AK297" s="1684" t="s">
        <v>308</v>
      </c>
      <c r="AL297" s="1685"/>
      <c r="AM297" s="1685"/>
      <c r="AN297" s="1685"/>
      <c r="AO297" s="1685"/>
      <c r="AP297" s="1685"/>
      <c r="AQ297" s="1240">
        <v>300000000</v>
      </c>
      <c r="AR297" s="1278">
        <v>295733333</v>
      </c>
      <c r="AS297" s="1240">
        <v>4266667</v>
      </c>
      <c r="AT297" s="1241">
        <v>0</v>
      </c>
      <c r="AU297" s="1316">
        <v>173339994</v>
      </c>
      <c r="AV297" s="1240">
        <v>122393339</v>
      </c>
      <c r="AW297" s="1278">
        <v>5445000</v>
      </c>
      <c r="AX297" s="1240">
        <v>167894994</v>
      </c>
      <c r="AY297" s="1278">
        <v>4402000</v>
      </c>
      <c r="AZ297" s="1240">
        <v>1043000</v>
      </c>
      <c r="BA297" s="1240">
        <v>4402000</v>
      </c>
      <c r="BB297" s="1241">
        <v>0</v>
      </c>
      <c r="BC297" s="1241">
        <v>0</v>
      </c>
      <c r="BE297" s="1242">
        <f t="shared" si="12"/>
        <v>0.57779997999999999</v>
      </c>
    </row>
    <row r="298" spans="1:57" s="1127" customFormat="1" ht="15" customHeight="1" x14ac:dyDescent="0.2">
      <c r="A298" s="1178" t="str">
        <f t="shared" si="13"/>
        <v>C2502100090210</v>
      </c>
      <c r="B298" s="1648" t="s">
        <v>120</v>
      </c>
      <c r="C298" s="1649"/>
      <c r="D298" s="1648" t="s">
        <v>355</v>
      </c>
      <c r="E298" s="1649"/>
      <c r="F298" s="1648" t="s">
        <v>357</v>
      </c>
      <c r="G298" s="1649"/>
      <c r="H298" s="1648" t="s">
        <v>321</v>
      </c>
      <c r="I298" s="1649"/>
      <c r="J298" s="1648" t="s">
        <v>313</v>
      </c>
      <c r="K298" s="1649"/>
      <c r="L298" s="1649"/>
      <c r="M298" s="1648" t="s">
        <v>315</v>
      </c>
      <c r="N298" s="1649"/>
      <c r="O298" s="1649"/>
      <c r="P298" s="1648"/>
      <c r="Q298" s="1649"/>
      <c r="R298" s="1648"/>
      <c r="S298" s="1649"/>
      <c r="T298" s="1650" t="s">
        <v>359</v>
      </c>
      <c r="U298" s="1649"/>
      <c r="V298" s="1649"/>
      <c r="W298" s="1649"/>
      <c r="X298" s="1649"/>
      <c r="Y298" s="1649"/>
      <c r="Z298" s="1649"/>
      <c r="AA298" s="1649"/>
      <c r="AB298" s="1648" t="s">
        <v>306</v>
      </c>
      <c r="AC298" s="1649"/>
      <c r="AD298" s="1649"/>
      <c r="AE298" s="1649"/>
      <c r="AF298" s="1649"/>
      <c r="AG298" s="1648" t="s">
        <v>307</v>
      </c>
      <c r="AH298" s="1649"/>
      <c r="AI298" s="1649"/>
      <c r="AJ298" s="1025" t="s">
        <v>86</v>
      </c>
      <c r="AK298" s="1651" t="s">
        <v>308</v>
      </c>
      <c r="AL298" s="1652"/>
      <c r="AM298" s="1652"/>
      <c r="AN298" s="1652"/>
      <c r="AO298" s="1652"/>
      <c r="AP298" s="1652"/>
      <c r="AQ298" s="1158">
        <v>300000000</v>
      </c>
      <c r="AR298" s="1278">
        <v>295733333</v>
      </c>
      <c r="AS298" s="1158">
        <v>4266667</v>
      </c>
      <c r="AT298" s="1159">
        <v>0</v>
      </c>
      <c r="AU298" s="1316">
        <v>173339994</v>
      </c>
      <c r="AV298" s="1158">
        <v>122393339</v>
      </c>
      <c r="AW298" s="1278">
        <v>5445000</v>
      </c>
      <c r="AX298" s="1158">
        <v>167894994</v>
      </c>
      <c r="AY298" s="1278">
        <v>4402000</v>
      </c>
      <c r="AZ298" s="1158">
        <v>1043000</v>
      </c>
      <c r="BA298" s="1158">
        <v>4402000</v>
      </c>
      <c r="BB298" s="1159">
        <v>0</v>
      </c>
      <c r="BC298" s="1159">
        <v>0</v>
      </c>
      <c r="BE298" s="1160">
        <f t="shared" si="12"/>
        <v>0.57779997999999999</v>
      </c>
    </row>
    <row r="299" spans="1:57" s="1127" customFormat="1" ht="12.75" x14ac:dyDescent="0.2">
      <c r="A299" s="1178" t="str">
        <f t="shared" si="13"/>
        <v>C25021000902110</v>
      </c>
      <c r="B299" s="1659" t="s">
        <v>120</v>
      </c>
      <c r="C299" s="1649"/>
      <c r="D299" s="1659" t="s">
        <v>355</v>
      </c>
      <c r="E299" s="1649"/>
      <c r="F299" s="1659" t="s">
        <v>357</v>
      </c>
      <c r="G299" s="1649"/>
      <c r="H299" s="1659" t="s">
        <v>321</v>
      </c>
      <c r="I299" s="1649"/>
      <c r="J299" s="1659" t="s">
        <v>313</v>
      </c>
      <c r="K299" s="1649"/>
      <c r="L299" s="1649"/>
      <c r="M299" s="1659" t="s">
        <v>315</v>
      </c>
      <c r="N299" s="1649"/>
      <c r="O299" s="1649"/>
      <c r="P299" s="1659" t="s">
        <v>312</v>
      </c>
      <c r="Q299" s="1649"/>
      <c r="R299" s="1659"/>
      <c r="S299" s="1649"/>
      <c r="T299" s="1662" t="s">
        <v>365</v>
      </c>
      <c r="U299" s="1649"/>
      <c r="V299" s="1649"/>
      <c r="W299" s="1649"/>
      <c r="X299" s="1649"/>
      <c r="Y299" s="1649"/>
      <c r="Z299" s="1649"/>
      <c r="AA299" s="1649"/>
      <c r="AB299" s="1659" t="s">
        <v>306</v>
      </c>
      <c r="AC299" s="1649"/>
      <c r="AD299" s="1649"/>
      <c r="AE299" s="1649"/>
      <c r="AF299" s="1649"/>
      <c r="AG299" s="1659" t="s">
        <v>307</v>
      </c>
      <c r="AH299" s="1649"/>
      <c r="AI299" s="1649"/>
      <c r="AJ299" s="1161" t="s">
        <v>86</v>
      </c>
      <c r="AK299" s="1661" t="s">
        <v>308</v>
      </c>
      <c r="AL299" s="1652"/>
      <c r="AM299" s="1652"/>
      <c r="AN299" s="1652"/>
      <c r="AO299" s="1652"/>
      <c r="AP299" s="1652"/>
      <c r="AQ299" s="1162">
        <v>88800000</v>
      </c>
      <c r="AR299" s="1279">
        <v>84533333</v>
      </c>
      <c r="AS299" s="1162">
        <v>4266667</v>
      </c>
      <c r="AT299" s="1163">
        <v>0</v>
      </c>
      <c r="AU299" s="1317">
        <v>0</v>
      </c>
      <c r="AV299" s="1162">
        <v>84533333</v>
      </c>
      <c r="AW299" s="1280">
        <v>0</v>
      </c>
      <c r="AX299" s="1163">
        <v>0</v>
      </c>
      <c r="AY299" s="1280">
        <v>0</v>
      </c>
      <c r="AZ299" s="1163">
        <v>0</v>
      </c>
      <c r="BA299" s="1163">
        <v>0</v>
      </c>
      <c r="BB299" s="1163">
        <v>0</v>
      </c>
      <c r="BC299" s="1163">
        <v>0</v>
      </c>
      <c r="BE299" s="1164">
        <f t="shared" si="12"/>
        <v>0</v>
      </c>
    </row>
    <row r="300" spans="1:57" s="1127" customFormat="1" ht="12.75" x14ac:dyDescent="0.2">
      <c r="A300" s="1178" t="str">
        <f t="shared" si="13"/>
        <v>C25021000902210</v>
      </c>
      <c r="B300" s="1659" t="s">
        <v>120</v>
      </c>
      <c r="C300" s="1649"/>
      <c r="D300" s="1659" t="s">
        <v>355</v>
      </c>
      <c r="E300" s="1649"/>
      <c r="F300" s="1659" t="s">
        <v>357</v>
      </c>
      <c r="G300" s="1649"/>
      <c r="H300" s="1659" t="s">
        <v>321</v>
      </c>
      <c r="I300" s="1649"/>
      <c r="J300" s="1659" t="s">
        <v>313</v>
      </c>
      <c r="K300" s="1649"/>
      <c r="L300" s="1649"/>
      <c r="M300" s="1659" t="s">
        <v>315</v>
      </c>
      <c r="N300" s="1649"/>
      <c r="O300" s="1649"/>
      <c r="P300" s="1659" t="s">
        <v>315</v>
      </c>
      <c r="Q300" s="1649"/>
      <c r="R300" s="1659"/>
      <c r="S300" s="1649"/>
      <c r="T300" s="1662" t="s">
        <v>360</v>
      </c>
      <c r="U300" s="1649"/>
      <c r="V300" s="1649"/>
      <c r="W300" s="1649"/>
      <c r="X300" s="1649"/>
      <c r="Y300" s="1649"/>
      <c r="Z300" s="1649"/>
      <c r="AA300" s="1649"/>
      <c r="AB300" s="1659" t="s">
        <v>306</v>
      </c>
      <c r="AC300" s="1649"/>
      <c r="AD300" s="1649"/>
      <c r="AE300" s="1649"/>
      <c r="AF300" s="1649"/>
      <c r="AG300" s="1659" t="s">
        <v>307</v>
      </c>
      <c r="AH300" s="1649"/>
      <c r="AI300" s="1649"/>
      <c r="AJ300" s="1161" t="s">
        <v>86</v>
      </c>
      <c r="AK300" s="1661" t="s">
        <v>308</v>
      </c>
      <c r="AL300" s="1652"/>
      <c r="AM300" s="1652"/>
      <c r="AN300" s="1652"/>
      <c r="AO300" s="1652"/>
      <c r="AP300" s="1652"/>
      <c r="AQ300" s="1162">
        <v>86000000</v>
      </c>
      <c r="AR300" s="1279">
        <v>86000000</v>
      </c>
      <c r="AS300" s="1163">
        <v>0</v>
      </c>
      <c r="AT300" s="1163">
        <v>0</v>
      </c>
      <c r="AU300" s="1311">
        <v>86000000</v>
      </c>
      <c r="AV300" s="1163">
        <v>0</v>
      </c>
      <c r="AW300" s="1280">
        <v>0</v>
      </c>
      <c r="AX300" s="1162">
        <v>86000000</v>
      </c>
      <c r="AY300" s="1280">
        <v>0</v>
      </c>
      <c r="AZ300" s="1163">
        <v>0</v>
      </c>
      <c r="BA300" s="1163">
        <v>0</v>
      </c>
      <c r="BB300" s="1163">
        <v>0</v>
      </c>
      <c r="BC300" s="1163">
        <v>0</v>
      </c>
      <c r="BE300" s="1164">
        <f t="shared" si="12"/>
        <v>1</v>
      </c>
    </row>
    <row r="301" spans="1:57" s="1127" customFormat="1" ht="12.75" x14ac:dyDescent="0.2">
      <c r="A301" s="1178" t="str">
        <f t="shared" si="13"/>
        <v>C25021000902310</v>
      </c>
      <c r="B301" s="1659" t="s">
        <v>120</v>
      </c>
      <c r="C301" s="1649"/>
      <c r="D301" s="1659" t="s">
        <v>355</v>
      </c>
      <c r="E301" s="1649"/>
      <c r="F301" s="1659" t="s">
        <v>357</v>
      </c>
      <c r="G301" s="1649"/>
      <c r="H301" s="1659" t="s">
        <v>321</v>
      </c>
      <c r="I301" s="1649"/>
      <c r="J301" s="1659" t="s">
        <v>313</v>
      </c>
      <c r="K301" s="1649"/>
      <c r="L301" s="1649"/>
      <c r="M301" s="1659" t="s">
        <v>315</v>
      </c>
      <c r="N301" s="1649"/>
      <c r="O301" s="1649"/>
      <c r="P301" s="1659" t="s">
        <v>322</v>
      </c>
      <c r="Q301" s="1649"/>
      <c r="R301" s="1659"/>
      <c r="S301" s="1649"/>
      <c r="T301" s="1662" t="s">
        <v>361</v>
      </c>
      <c r="U301" s="1649"/>
      <c r="V301" s="1649"/>
      <c r="W301" s="1649"/>
      <c r="X301" s="1649"/>
      <c r="Y301" s="1649"/>
      <c r="Z301" s="1649"/>
      <c r="AA301" s="1649"/>
      <c r="AB301" s="1659" t="s">
        <v>306</v>
      </c>
      <c r="AC301" s="1649"/>
      <c r="AD301" s="1649"/>
      <c r="AE301" s="1649"/>
      <c r="AF301" s="1649"/>
      <c r="AG301" s="1659" t="s">
        <v>307</v>
      </c>
      <c r="AH301" s="1649"/>
      <c r="AI301" s="1649"/>
      <c r="AJ301" s="1161" t="s">
        <v>86</v>
      </c>
      <c r="AK301" s="1661" t="s">
        <v>308</v>
      </c>
      <c r="AL301" s="1652"/>
      <c r="AM301" s="1652"/>
      <c r="AN301" s="1652"/>
      <c r="AO301" s="1652"/>
      <c r="AP301" s="1652"/>
      <c r="AQ301" s="1162">
        <v>68860000</v>
      </c>
      <c r="AR301" s="1279">
        <v>68860000</v>
      </c>
      <c r="AS301" s="1163">
        <v>0</v>
      </c>
      <c r="AT301" s="1163">
        <v>0</v>
      </c>
      <c r="AU301" s="1311">
        <v>68860000</v>
      </c>
      <c r="AV301" s="1163">
        <v>0</v>
      </c>
      <c r="AW301" s="1280">
        <v>0</v>
      </c>
      <c r="AX301" s="1162">
        <v>68860000</v>
      </c>
      <c r="AY301" s="1280">
        <v>0</v>
      </c>
      <c r="AZ301" s="1163">
        <v>0</v>
      </c>
      <c r="BA301" s="1163">
        <v>0</v>
      </c>
      <c r="BB301" s="1163">
        <v>0</v>
      </c>
      <c r="BC301" s="1163">
        <v>0</v>
      </c>
      <c r="BE301" s="1164">
        <f t="shared" si="12"/>
        <v>1</v>
      </c>
    </row>
    <row r="302" spans="1:57" s="1127" customFormat="1" ht="15" customHeight="1" x14ac:dyDescent="0.2">
      <c r="A302" s="1178" t="str">
        <f t="shared" si="13"/>
        <v>C25021000902410</v>
      </c>
      <c r="B302" s="1659" t="s">
        <v>120</v>
      </c>
      <c r="C302" s="1649"/>
      <c r="D302" s="1659" t="s">
        <v>355</v>
      </c>
      <c r="E302" s="1649"/>
      <c r="F302" s="1659" t="s">
        <v>357</v>
      </c>
      <c r="G302" s="1649"/>
      <c r="H302" s="1659" t="s">
        <v>321</v>
      </c>
      <c r="I302" s="1649"/>
      <c r="J302" s="1659" t="s">
        <v>313</v>
      </c>
      <c r="K302" s="1649"/>
      <c r="L302" s="1649"/>
      <c r="M302" s="1659" t="s">
        <v>315</v>
      </c>
      <c r="N302" s="1649"/>
      <c r="O302" s="1649"/>
      <c r="P302" s="1659" t="s">
        <v>316</v>
      </c>
      <c r="Q302" s="1649"/>
      <c r="R302" s="1659"/>
      <c r="S302" s="1649"/>
      <c r="T302" s="1662" t="s">
        <v>105</v>
      </c>
      <c r="U302" s="1649"/>
      <c r="V302" s="1649"/>
      <c r="W302" s="1649"/>
      <c r="X302" s="1649"/>
      <c r="Y302" s="1649"/>
      <c r="Z302" s="1649"/>
      <c r="AA302" s="1649"/>
      <c r="AB302" s="1659" t="s">
        <v>306</v>
      </c>
      <c r="AC302" s="1649"/>
      <c r="AD302" s="1649"/>
      <c r="AE302" s="1649"/>
      <c r="AF302" s="1649"/>
      <c r="AG302" s="1659" t="s">
        <v>307</v>
      </c>
      <c r="AH302" s="1649"/>
      <c r="AI302" s="1649"/>
      <c r="AJ302" s="1161" t="s">
        <v>86</v>
      </c>
      <c r="AK302" s="1661" t="s">
        <v>308</v>
      </c>
      <c r="AL302" s="1652"/>
      <c r="AM302" s="1652"/>
      <c r="AN302" s="1652"/>
      <c r="AO302" s="1652"/>
      <c r="AP302" s="1652"/>
      <c r="AQ302" s="1162">
        <v>56340000</v>
      </c>
      <c r="AR302" s="1279">
        <v>56340000</v>
      </c>
      <c r="AS302" s="1163">
        <v>0</v>
      </c>
      <c r="AT302" s="1163">
        <v>0</v>
      </c>
      <c r="AU302" s="1311">
        <v>18479994</v>
      </c>
      <c r="AV302" s="1162">
        <v>37860006</v>
      </c>
      <c r="AW302" s="1279">
        <v>5445000</v>
      </c>
      <c r="AX302" s="1162">
        <v>13034994</v>
      </c>
      <c r="AY302" s="1279">
        <v>4402000</v>
      </c>
      <c r="AZ302" s="1162">
        <v>1043000</v>
      </c>
      <c r="BA302" s="1162">
        <v>4402000</v>
      </c>
      <c r="BB302" s="1163">
        <v>0</v>
      </c>
      <c r="BC302" s="1163">
        <v>0</v>
      </c>
      <c r="BE302" s="1164">
        <f t="shared" si="12"/>
        <v>0.32800841320553781</v>
      </c>
    </row>
    <row r="303" spans="1:57" s="1127" customFormat="1" ht="15" customHeight="1" x14ac:dyDescent="0.2">
      <c r="A303" s="1178" t="str">
        <f t="shared" si="13"/>
        <v>C25021000902610</v>
      </c>
      <c r="B303" s="1659" t="s">
        <v>120</v>
      </c>
      <c r="C303" s="1649"/>
      <c r="D303" s="1659" t="s">
        <v>355</v>
      </c>
      <c r="E303" s="1649"/>
      <c r="F303" s="1659" t="s">
        <v>357</v>
      </c>
      <c r="G303" s="1649"/>
      <c r="H303" s="1659" t="s">
        <v>321</v>
      </c>
      <c r="I303" s="1649"/>
      <c r="J303" s="1659" t="s">
        <v>313</v>
      </c>
      <c r="K303" s="1649"/>
      <c r="L303" s="1649"/>
      <c r="M303" s="1659" t="s">
        <v>315</v>
      </c>
      <c r="N303" s="1649"/>
      <c r="O303" s="1649"/>
      <c r="P303" s="1659" t="s">
        <v>325</v>
      </c>
      <c r="Q303" s="1649"/>
      <c r="R303" s="1659"/>
      <c r="S303" s="1649"/>
      <c r="T303" s="1662" t="s">
        <v>362</v>
      </c>
      <c r="U303" s="1649"/>
      <c r="V303" s="1649"/>
      <c r="W303" s="1649"/>
      <c r="X303" s="1649"/>
      <c r="Y303" s="1649"/>
      <c r="Z303" s="1649"/>
      <c r="AA303" s="1649"/>
      <c r="AB303" s="1659" t="s">
        <v>306</v>
      </c>
      <c r="AC303" s="1649"/>
      <c r="AD303" s="1649"/>
      <c r="AE303" s="1649"/>
      <c r="AF303" s="1649"/>
      <c r="AG303" s="1659" t="s">
        <v>307</v>
      </c>
      <c r="AH303" s="1649"/>
      <c r="AI303" s="1649"/>
      <c r="AJ303" s="1161" t="s">
        <v>86</v>
      </c>
      <c r="AK303" s="1661" t="s">
        <v>308</v>
      </c>
      <c r="AL303" s="1652"/>
      <c r="AM303" s="1652"/>
      <c r="AN303" s="1652"/>
      <c r="AO303" s="1652"/>
      <c r="AP303" s="1652"/>
      <c r="AQ303" s="1163">
        <v>0</v>
      </c>
      <c r="AR303" s="1280">
        <v>0</v>
      </c>
      <c r="AS303" s="1163">
        <v>0</v>
      </c>
      <c r="AT303" s="1163">
        <v>0</v>
      </c>
      <c r="AU303" s="1317">
        <v>0</v>
      </c>
      <c r="AV303" s="1163">
        <v>0</v>
      </c>
      <c r="AW303" s="1280">
        <v>0</v>
      </c>
      <c r="AX303" s="1163">
        <v>0</v>
      </c>
      <c r="AY303" s="1280">
        <v>0</v>
      </c>
      <c r="AZ303" s="1163">
        <v>0</v>
      </c>
      <c r="BA303" s="1163">
        <v>0</v>
      </c>
      <c r="BB303" s="1163">
        <v>0</v>
      </c>
      <c r="BC303" s="1163">
        <v>0</v>
      </c>
      <c r="BE303" s="1164" t="e">
        <f t="shared" si="12"/>
        <v>#DIV/0!</v>
      </c>
    </row>
    <row r="304" spans="1:57" s="1237" customFormat="1" ht="15" customHeight="1" x14ac:dyDescent="0.2">
      <c r="A304" s="1233" t="str">
        <f t="shared" si="13"/>
        <v>C2502100012010</v>
      </c>
      <c r="B304" s="1686" t="s">
        <v>120</v>
      </c>
      <c r="C304" s="1683"/>
      <c r="D304" s="1686" t="s">
        <v>355</v>
      </c>
      <c r="E304" s="1683"/>
      <c r="F304" s="1686" t="s">
        <v>357</v>
      </c>
      <c r="G304" s="1683"/>
      <c r="H304" s="1686" t="s">
        <v>323</v>
      </c>
      <c r="I304" s="1683"/>
      <c r="J304" s="1686" t="s">
        <v>313</v>
      </c>
      <c r="K304" s="1683"/>
      <c r="L304" s="1683"/>
      <c r="M304" s="1686"/>
      <c r="N304" s="1683"/>
      <c r="O304" s="1683"/>
      <c r="P304" s="1686"/>
      <c r="Q304" s="1683"/>
      <c r="R304" s="1686"/>
      <c r="S304" s="1683"/>
      <c r="T304" s="1687" t="s">
        <v>758</v>
      </c>
      <c r="U304" s="1688"/>
      <c r="V304" s="1688"/>
      <c r="W304" s="1688"/>
      <c r="X304" s="1688"/>
      <c r="Y304" s="1688"/>
      <c r="Z304" s="1688"/>
      <c r="AA304" s="1688"/>
      <c r="AB304" s="1686" t="s">
        <v>306</v>
      </c>
      <c r="AC304" s="1683"/>
      <c r="AD304" s="1683"/>
      <c r="AE304" s="1683"/>
      <c r="AF304" s="1683"/>
      <c r="AG304" s="1686" t="s">
        <v>307</v>
      </c>
      <c r="AH304" s="1683"/>
      <c r="AI304" s="1683"/>
      <c r="AJ304" s="1239" t="s">
        <v>86</v>
      </c>
      <c r="AK304" s="1684" t="s">
        <v>308</v>
      </c>
      <c r="AL304" s="1685"/>
      <c r="AM304" s="1685"/>
      <c r="AN304" s="1685"/>
      <c r="AO304" s="1685"/>
      <c r="AP304" s="1685"/>
      <c r="AQ304" s="1240">
        <v>300000000</v>
      </c>
      <c r="AR304" s="1240">
        <v>300000000</v>
      </c>
      <c r="AS304" s="1241">
        <v>0</v>
      </c>
      <c r="AT304" s="1241">
        <v>0</v>
      </c>
      <c r="AU304" s="1316">
        <v>265847553</v>
      </c>
      <c r="AV304" s="1240">
        <v>34152447</v>
      </c>
      <c r="AW304" s="1278">
        <v>69532252</v>
      </c>
      <c r="AX304" s="1240">
        <v>196315301</v>
      </c>
      <c r="AY304" s="1278">
        <v>61348245</v>
      </c>
      <c r="AZ304" s="1240">
        <v>8184007</v>
      </c>
      <c r="BA304" s="1240">
        <v>61348245</v>
      </c>
      <c r="BB304" s="1241">
        <v>0</v>
      </c>
      <c r="BC304" s="1241">
        <v>0</v>
      </c>
      <c r="BE304" s="1242">
        <f t="shared" si="12"/>
        <v>0.88615851000000001</v>
      </c>
    </row>
    <row r="305" spans="1:57" s="1127" customFormat="1" ht="15" customHeight="1" x14ac:dyDescent="0.2">
      <c r="A305" s="1178" t="str">
        <f t="shared" si="13"/>
        <v>C250210001210</v>
      </c>
      <c r="B305" s="1648" t="s">
        <v>120</v>
      </c>
      <c r="C305" s="1649"/>
      <c r="D305" s="1648" t="s">
        <v>355</v>
      </c>
      <c r="E305" s="1649"/>
      <c r="F305" s="1648" t="s">
        <v>357</v>
      </c>
      <c r="G305" s="1649"/>
      <c r="H305" s="1648" t="s">
        <v>323</v>
      </c>
      <c r="I305" s="1649"/>
      <c r="J305" s="1648" t="s">
        <v>269</v>
      </c>
      <c r="K305" s="1649"/>
      <c r="L305" s="1649"/>
      <c r="M305" s="1648" t="s">
        <v>269</v>
      </c>
      <c r="N305" s="1649"/>
      <c r="O305" s="1649"/>
      <c r="P305" s="1648" t="s">
        <v>269</v>
      </c>
      <c r="Q305" s="1649"/>
      <c r="R305" s="1648" t="s">
        <v>269</v>
      </c>
      <c r="S305" s="1649"/>
      <c r="T305" s="1650" t="s">
        <v>758</v>
      </c>
      <c r="U305" s="1649"/>
      <c r="V305" s="1649"/>
      <c r="W305" s="1649"/>
      <c r="X305" s="1649"/>
      <c r="Y305" s="1649"/>
      <c r="Z305" s="1649"/>
      <c r="AA305" s="1649"/>
      <c r="AB305" s="1648" t="s">
        <v>306</v>
      </c>
      <c r="AC305" s="1649"/>
      <c r="AD305" s="1649"/>
      <c r="AE305" s="1649"/>
      <c r="AF305" s="1649"/>
      <c r="AG305" s="1648" t="s">
        <v>307</v>
      </c>
      <c r="AH305" s="1649"/>
      <c r="AI305" s="1649"/>
      <c r="AJ305" s="1025" t="s">
        <v>86</v>
      </c>
      <c r="AK305" s="1651" t="s">
        <v>308</v>
      </c>
      <c r="AL305" s="1652"/>
      <c r="AM305" s="1652"/>
      <c r="AN305" s="1652"/>
      <c r="AO305" s="1652"/>
      <c r="AP305" s="1652"/>
      <c r="AQ305" s="1158">
        <v>300000000</v>
      </c>
      <c r="AR305" s="1278">
        <v>300000000</v>
      </c>
      <c r="AS305" s="1159">
        <v>0</v>
      </c>
      <c r="AT305" s="1159">
        <v>0</v>
      </c>
      <c r="AU305" s="1316">
        <v>265847553</v>
      </c>
      <c r="AV305" s="1158">
        <v>34152447</v>
      </c>
      <c r="AW305" s="1278">
        <v>69532252</v>
      </c>
      <c r="AX305" s="1158">
        <v>196315301</v>
      </c>
      <c r="AY305" s="1278">
        <v>61348245</v>
      </c>
      <c r="AZ305" s="1158">
        <v>8184007</v>
      </c>
      <c r="BA305" s="1158">
        <v>61348245</v>
      </c>
      <c r="BB305" s="1159">
        <v>0</v>
      </c>
      <c r="BC305" s="1159">
        <v>0</v>
      </c>
      <c r="BE305" s="1160">
        <f t="shared" si="12"/>
        <v>0.88615851000000001</v>
      </c>
    </row>
    <row r="306" spans="1:57" s="1127" customFormat="1" ht="15" customHeight="1" x14ac:dyDescent="0.2">
      <c r="A306" s="1178" t="str">
        <f t="shared" si="13"/>
        <v>C25021000120210</v>
      </c>
      <c r="B306" s="1648" t="s">
        <v>120</v>
      </c>
      <c r="C306" s="1649"/>
      <c r="D306" s="1648" t="s">
        <v>355</v>
      </c>
      <c r="E306" s="1649"/>
      <c r="F306" s="1648" t="s">
        <v>357</v>
      </c>
      <c r="G306" s="1649"/>
      <c r="H306" s="1648" t="s">
        <v>323</v>
      </c>
      <c r="I306" s="1649"/>
      <c r="J306" s="1648" t="s">
        <v>313</v>
      </c>
      <c r="K306" s="1649"/>
      <c r="L306" s="1649"/>
      <c r="M306" s="1648" t="s">
        <v>315</v>
      </c>
      <c r="N306" s="1649"/>
      <c r="O306" s="1649"/>
      <c r="P306" s="1648"/>
      <c r="Q306" s="1649"/>
      <c r="R306" s="1648"/>
      <c r="S306" s="1649"/>
      <c r="T306" s="1650" t="s">
        <v>359</v>
      </c>
      <c r="U306" s="1649"/>
      <c r="V306" s="1649"/>
      <c r="W306" s="1649"/>
      <c r="X306" s="1649"/>
      <c r="Y306" s="1649"/>
      <c r="Z306" s="1649"/>
      <c r="AA306" s="1649"/>
      <c r="AB306" s="1648" t="s">
        <v>306</v>
      </c>
      <c r="AC306" s="1649"/>
      <c r="AD306" s="1649"/>
      <c r="AE306" s="1649"/>
      <c r="AF306" s="1649"/>
      <c r="AG306" s="1648" t="s">
        <v>307</v>
      </c>
      <c r="AH306" s="1649"/>
      <c r="AI306" s="1649"/>
      <c r="AJ306" s="1025" t="s">
        <v>86</v>
      </c>
      <c r="AK306" s="1651" t="s">
        <v>308</v>
      </c>
      <c r="AL306" s="1652"/>
      <c r="AM306" s="1652"/>
      <c r="AN306" s="1652"/>
      <c r="AO306" s="1652"/>
      <c r="AP306" s="1652"/>
      <c r="AQ306" s="1158">
        <v>300000000</v>
      </c>
      <c r="AR306" s="1278">
        <v>300000000</v>
      </c>
      <c r="AS306" s="1159">
        <v>0</v>
      </c>
      <c r="AT306" s="1159">
        <v>0</v>
      </c>
      <c r="AU306" s="1316">
        <v>265847553</v>
      </c>
      <c r="AV306" s="1158">
        <v>34152447</v>
      </c>
      <c r="AW306" s="1278">
        <v>69532252</v>
      </c>
      <c r="AX306" s="1158">
        <v>196315301</v>
      </c>
      <c r="AY306" s="1278">
        <v>61348245</v>
      </c>
      <c r="AZ306" s="1158">
        <v>8184007</v>
      </c>
      <c r="BA306" s="1158">
        <v>61348245</v>
      </c>
      <c r="BB306" s="1159">
        <v>0</v>
      </c>
      <c r="BC306" s="1159">
        <v>0</v>
      </c>
      <c r="BE306" s="1160">
        <f t="shared" si="12"/>
        <v>0.88615851000000001</v>
      </c>
    </row>
    <row r="307" spans="1:57" s="1127" customFormat="1" ht="12.75" x14ac:dyDescent="0.2">
      <c r="A307" s="1178" t="str">
        <f t="shared" si="13"/>
        <v>C250210001202110</v>
      </c>
      <c r="B307" s="1659" t="s">
        <v>120</v>
      </c>
      <c r="C307" s="1649"/>
      <c r="D307" s="1659" t="s">
        <v>355</v>
      </c>
      <c r="E307" s="1649"/>
      <c r="F307" s="1659" t="s">
        <v>357</v>
      </c>
      <c r="G307" s="1649"/>
      <c r="H307" s="1659" t="s">
        <v>323</v>
      </c>
      <c r="I307" s="1649"/>
      <c r="J307" s="1659" t="s">
        <v>313</v>
      </c>
      <c r="K307" s="1649"/>
      <c r="L307" s="1649"/>
      <c r="M307" s="1659" t="s">
        <v>315</v>
      </c>
      <c r="N307" s="1649"/>
      <c r="O307" s="1649"/>
      <c r="P307" s="1659" t="s">
        <v>312</v>
      </c>
      <c r="Q307" s="1649"/>
      <c r="R307" s="1659"/>
      <c r="S307" s="1649"/>
      <c r="T307" s="1662" t="s">
        <v>365</v>
      </c>
      <c r="U307" s="1649"/>
      <c r="V307" s="1649"/>
      <c r="W307" s="1649"/>
      <c r="X307" s="1649"/>
      <c r="Y307" s="1649"/>
      <c r="Z307" s="1649"/>
      <c r="AA307" s="1649"/>
      <c r="AB307" s="1659" t="s">
        <v>306</v>
      </c>
      <c r="AC307" s="1649"/>
      <c r="AD307" s="1649"/>
      <c r="AE307" s="1649"/>
      <c r="AF307" s="1649"/>
      <c r="AG307" s="1659" t="s">
        <v>307</v>
      </c>
      <c r="AH307" s="1649"/>
      <c r="AI307" s="1649"/>
      <c r="AJ307" s="1161" t="s">
        <v>86</v>
      </c>
      <c r="AK307" s="1661" t="s">
        <v>308</v>
      </c>
      <c r="AL307" s="1652"/>
      <c r="AM307" s="1652"/>
      <c r="AN307" s="1652"/>
      <c r="AO307" s="1652"/>
      <c r="AP307" s="1652"/>
      <c r="AQ307" s="1162">
        <v>45000000</v>
      </c>
      <c r="AR307" s="1279">
        <v>45000000</v>
      </c>
      <c r="AS307" s="1163">
        <v>0</v>
      </c>
      <c r="AT307" s="1163">
        <v>0</v>
      </c>
      <c r="AU307" s="1311">
        <v>45000000</v>
      </c>
      <c r="AV307" s="1163">
        <v>0</v>
      </c>
      <c r="AW307" s="1279">
        <v>15000000</v>
      </c>
      <c r="AX307" s="1162">
        <v>30000000</v>
      </c>
      <c r="AY307" s="1279">
        <v>15000000</v>
      </c>
      <c r="AZ307" s="1163">
        <v>0</v>
      </c>
      <c r="BA307" s="1162">
        <v>15000000</v>
      </c>
      <c r="BB307" s="1163">
        <v>0</v>
      </c>
      <c r="BC307" s="1163">
        <v>0</v>
      </c>
      <c r="BE307" s="1164">
        <f t="shared" si="12"/>
        <v>1</v>
      </c>
    </row>
    <row r="308" spans="1:57" s="1127" customFormat="1" ht="12.75" x14ac:dyDescent="0.2">
      <c r="A308" s="1178" t="str">
        <f t="shared" si="13"/>
        <v>C250210001202210</v>
      </c>
      <c r="B308" s="1659" t="s">
        <v>120</v>
      </c>
      <c r="C308" s="1649"/>
      <c r="D308" s="1659" t="s">
        <v>355</v>
      </c>
      <c r="E308" s="1649"/>
      <c r="F308" s="1659" t="s">
        <v>357</v>
      </c>
      <c r="G308" s="1649"/>
      <c r="H308" s="1659" t="s">
        <v>323</v>
      </c>
      <c r="I308" s="1649"/>
      <c r="J308" s="1659" t="s">
        <v>313</v>
      </c>
      <c r="K308" s="1649"/>
      <c r="L308" s="1649"/>
      <c r="M308" s="1659" t="s">
        <v>315</v>
      </c>
      <c r="N308" s="1649"/>
      <c r="O308" s="1649"/>
      <c r="P308" s="1659" t="s">
        <v>315</v>
      </c>
      <c r="Q308" s="1649"/>
      <c r="R308" s="1659"/>
      <c r="S308" s="1649"/>
      <c r="T308" s="1662" t="s">
        <v>360</v>
      </c>
      <c r="U308" s="1649"/>
      <c r="V308" s="1649"/>
      <c r="W308" s="1649"/>
      <c r="X308" s="1649"/>
      <c r="Y308" s="1649"/>
      <c r="Z308" s="1649"/>
      <c r="AA308" s="1649"/>
      <c r="AB308" s="1659" t="s">
        <v>306</v>
      </c>
      <c r="AC308" s="1649"/>
      <c r="AD308" s="1649"/>
      <c r="AE308" s="1649"/>
      <c r="AF308" s="1649"/>
      <c r="AG308" s="1659" t="s">
        <v>307</v>
      </c>
      <c r="AH308" s="1649"/>
      <c r="AI308" s="1649"/>
      <c r="AJ308" s="1161" t="s">
        <v>86</v>
      </c>
      <c r="AK308" s="1661" t="s">
        <v>308</v>
      </c>
      <c r="AL308" s="1652"/>
      <c r="AM308" s="1652"/>
      <c r="AN308" s="1652"/>
      <c r="AO308" s="1652"/>
      <c r="AP308" s="1652"/>
      <c r="AQ308" s="1162">
        <v>101000000</v>
      </c>
      <c r="AR308" s="1279">
        <v>101000000</v>
      </c>
      <c r="AS308" s="1163">
        <v>0</v>
      </c>
      <c r="AT308" s="1163">
        <v>0</v>
      </c>
      <c r="AU308" s="1311">
        <v>101000000</v>
      </c>
      <c r="AV308" s="1163">
        <v>0</v>
      </c>
      <c r="AW308" s="1280">
        <v>0</v>
      </c>
      <c r="AX308" s="1162">
        <v>101000000</v>
      </c>
      <c r="AY308" s="1280">
        <v>0</v>
      </c>
      <c r="AZ308" s="1163">
        <v>0</v>
      </c>
      <c r="BA308" s="1163">
        <v>0</v>
      </c>
      <c r="BB308" s="1163">
        <v>0</v>
      </c>
      <c r="BC308" s="1163">
        <v>0</v>
      </c>
      <c r="BE308" s="1164">
        <f t="shared" si="12"/>
        <v>1</v>
      </c>
    </row>
    <row r="309" spans="1:57" s="1127" customFormat="1" ht="12.75" x14ac:dyDescent="0.2">
      <c r="A309" s="1178" t="str">
        <f t="shared" si="13"/>
        <v>C250210001202310</v>
      </c>
      <c r="B309" s="1659" t="s">
        <v>120</v>
      </c>
      <c r="C309" s="1649"/>
      <c r="D309" s="1659" t="s">
        <v>355</v>
      </c>
      <c r="E309" s="1649"/>
      <c r="F309" s="1659" t="s">
        <v>357</v>
      </c>
      <c r="G309" s="1649"/>
      <c r="H309" s="1659" t="s">
        <v>323</v>
      </c>
      <c r="I309" s="1649"/>
      <c r="J309" s="1659" t="s">
        <v>313</v>
      </c>
      <c r="K309" s="1649"/>
      <c r="L309" s="1649"/>
      <c r="M309" s="1659" t="s">
        <v>315</v>
      </c>
      <c r="N309" s="1649"/>
      <c r="O309" s="1649"/>
      <c r="P309" s="1659" t="s">
        <v>322</v>
      </c>
      <c r="Q309" s="1649"/>
      <c r="R309" s="1659"/>
      <c r="S309" s="1649"/>
      <c r="T309" s="1662" t="s">
        <v>361</v>
      </c>
      <c r="U309" s="1649"/>
      <c r="V309" s="1649"/>
      <c r="W309" s="1649"/>
      <c r="X309" s="1649"/>
      <c r="Y309" s="1649"/>
      <c r="Z309" s="1649"/>
      <c r="AA309" s="1649"/>
      <c r="AB309" s="1659" t="s">
        <v>306</v>
      </c>
      <c r="AC309" s="1649"/>
      <c r="AD309" s="1649"/>
      <c r="AE309" s="1649"/>
      <c r="AF309" s="1649"/>
      <c r="AG309" s="1659" t="s">
        <v>307</v>
      </c>
      <c r="AH309" s="1649"/>
      <c r="AI309" s="1649"/>
      <c r="AJ309" s="1161" t="s">
        <v>86</v>
      </c>
      <c r="AK309" s="1661" t="s">
        <v>308</v>
      </c>
      <c r="AL309" s="1652"/>
      <c r="AM309" s="1652"/>
      <c r="AN309" s="1652"/>
      <c r="AO309" s="1652"/>
      <c r="AP309" s="1652"/>
      <c r="AQ309" s="1162">
        <v>49000000</v>
      </c>
      <c r="AR309" s="1279">
        <v>49000000</v>
      </c>
      <c r="AS309" s="1163">
        <v>0</v>
      </c>
      <c r="AT309" s="1163">
        <v>0</v>
      </c>
      <c r="AU309" s="1311">
        <v>49000000</v>
      </c>
      <c r="AV309" s="1163">
        <v>0</v>
      </c>
      <c r="AW309" s="1279">
        <v>9188566</v>
      </c>
      <c r="AX309" s="1162">
        <v>39811434</v>
      </c>
      <c r="AY309" s="1279">
        <v>3868607</v>
      </c>
      <c r="AZ309" s="1162">
        <v>5319959</v>
      </c>
      <c r="BA309" s="1162">
        <v>3868607</v>
      </c>
      <c r="BB309" s="1163">
        <v>0</v>
      </c>
      <c r="BC309" s="1163">
        <v>0</v>
      </c>
      <c r="BE309" s="1164">
        <f t="shared" si="12"/>
        <v>1</v>
      </c>
    </row>
    <row r="310" spans="1:57" s="1127" customFormat="1" ht="15" customHeight="1" x14ac:dyDescent="0.2">
      <c r="A310" s="1178" t="str">
        <f t="shared" si="13"/>
        <v>C250210001202410</v>
      </c>
      <c r="B310" s="1659" t="s">
        <v>120</v>
      </c>
      <c r="C310" s="1649"/>
      <c r="D310" s="1659" t="s">
        <v>355</v>
      </c>
      <c r="E310" s="1649"/>
      <c r="F310" s="1659" t="s">
        <v>357</v>
      </c>
      <c r="G310" s="1649"/>
      <c r="H310" s="1659" t="s">
        <v>323</v>
      </c>
      <c r="I310" s="1649"/>
      <c r="J310" s="1659" t="s">
        <v>313</v>
      </c>
      <c r="K310" s="1649"/>
      <c r="L310" s="1649"/>
      <c r="M310" s="1659" t="s">
        <v>315</v>
      </c>
      <c r="N310" s="1649"/>
      <c r="O310" s="1649"/>
      <c r="P310" s="1659" t="s">
        <v>316</v>
      </c>
      <c r="Q310" s="1649"/>
      <c r="R310" s="1659"/>
      <c r="S310" s="1649"/>
      <c r="T310" s="1662" t="s">
        <v>105</v>
      </c>
      <c r="U310" s="1649"/>
      <c r="V310" s="1649"/>
      <c r="W310" s="1649"/>
      <c r="X310" s="1649"/>
      <c r="Y310" s="1649"/>
      <c r="Z310" s="1649"/>
      <c r="AA310" s="1649"/>
      <c r="AB310" s="1659" t="s">
        <v>306</v>
      </c>
      <c r="AC310" s="1649"/>
      <c r="AD310" s="1649"/>
      <c r="AE310" s="1649"/>
      <c r="AF310" s="1649"/>
      <c r="AG310" s="1659" t="s">
        <v>307</v>
      </c>
      <c r="AH310" s="1649"/>
      <c r="AI310" s="1649"/>
      <c r="AJ310" s="1161" t="s">
        <v>86</v>
      </c>
      <c r="AK310" s="1661" t="s">
        <v>308</v>
      </c>
      <c r="AL310" s="1652"/>
      <c r="AM310" s="1652"/>
      <c r="AN310" s="1652"/>
      <c r="AO310" s="1652"/>
      <c r="AP310" s="1652"/>
      <c r="AQ310" s="1162">
        <v>95000000</v>
      </c>
      <c r="AR310" s="1279">
        <v>95000000</v>
      </c>
      <c r="AS310" s="1163">
        <v>0</v>
      </c>
      <c r="AT310" s="1163">
        <v>0</v>
      </c>
      <c r="AU310" s="1311">
        <v>60847553</v>
      </c>
      <c r="AV310" s="1162">
        <v>34152447</v>
      </c>
      <c r="AW310" s="1279">
        <v>45343686</v>
      </c>
      <c r="AX310" s="1162">
        <v>15503867</v>
      </c>
      <c r="AY310" s="1279">
        <v>42479638</v>
      </c>
      <c r="AZ310" s="1162">
        <v>2864048</v>
      </c>
      <c r="BA310" s="1162">
        <v>42479638</v>
      </c>
      <c r="BB310" s="1163">
        <v>0</v>
      </c>
      <c r="BC310" s="1163">
        <v>0</v>
      </c>
      <c r="BE310" s="1164">
        <f t="shared" si="12"/>
        <v>0.64050055789473681</v>
      </c>
    </row>
    <row r="311" spans="1:57" s="1127" customFormat="1" ht="15" customHeight="1" x14ac:dyDescent="0.2">
      <c r="A311" s="1178" t="str">
        <f t="shared" si="13"/>
        <v>C250210001202610</v>
      </c>
      <c r="B311" s="1659" t="s">
        <v>120</v>
      </c>
      <c r="C311" s="1649"/>
      <c r="D311" s="1659" t="s">
        <v>355</v>
      </c>
      <c r="E311" s="1649"/>
      <c r="F311" s="1659" t="s">
        <v>357</v>
      </c>
      <c r="G311" s="1649"/>
      <c r="H311" s="1659" t="s">
        <v>323</v>
      </c>
      <c r="I311" s="1649"/>
      <c r="J311" s="1659" t="s">
        <v>313</v>
      </c>
      <c r="K311" s="1649"/>
      <c r="L311" s="1649"/>
      <c r="M311" s="1659" t="s">
        <v>315</v>
      </c>
      <c r="N311" s="1649"/>
      <c r="O311" s="1649"/>
      <c r="P311" s="1659" t="s">
        <v>325</v>
      </c>
      <c r="Q311" s="1649"/>
      <c r="R311" s="1659"/>
      <c r="S311" s="1649"/>
      <c r="T311" s="1662" t="s">
        <v>362</v>
      </c>
      <c r="U311" s="1649"/>
      <c r="V311" s="1649"/>
      <c r="W311" s="1649"/>
      <c r="X311" s="1649"/>
      <c r="Y311" s="1649"/>
      <c r="Z311" s="1649"/>
      <c r="AA311" s="1649"/>
      <c r="AB311" s="1659" t="s">
        <v>306</v>
      </c>
      <c r="AC311" s="1649"/>
      <c r="AD311" s="1649"/>
      <c r="AE311" s="1649"/>
      <c r="AF311" s="1649"/>
      <c r="AG311" s="1659" t="s">
        <v>307</v>
      </c>
      <c r="AH311" s="1649"/>
      <c r="AI311" s="1649"/>
      <c r="AJ311" s="1161" t="s">
        <v>86</v>
      </c>
      <c r="AK311" s="1661" t="s">
        <v>308</v>
      </c>
      <c r="AL311" s="1652"/>
      <c r="AM311" s="1652"/>
      <c r="AN311" s="1652"/>
      <c r="AO311" s="1652"/>
      <c r="AP311" s="1652"/>
      <c r="AQ311" s="1162">
        <v>10000000</v>
      </c>
      <c r="AR311" s="1279">
        <v>10000000</v>
      </c>
      <c r="AS311" s="1163">
        <v>0</v>
      </c>
      <c r="AT311" s="1163">
        <v>0</v>
      </c>
      <c r="AU311" s="1311">
        <v>10000000</v>
      </c>
      <c r="AV311" s="1163">
        <v>0</v>
      </c>
      <c r="AW311" s="1280">
        <v>0</v>
      </c>
      <c r="AX311" s="1162">
        <v>10000000</v>
      </c>
      <c r="AY311" s="1280">
        <v>0</v>
      </c>
      <c r="AZ311" s="1163">
        <v>0</v>
      </c>
      <c r="BA311" s="1163">
        <v>0</v>
      </c>
      <c r="BB311" s="1163">
        <v>0</v>
      </c>
      <c r="BC311" s="1163">
        <v>0</v>
      </c>
      <c r="BE311" s="1164">
        <f t="shared" si="12"/>
        <v>1</v>
      </c>
    </row>
    <row r="312" spans="1:57" s="1237" customFormat="1" ht="12.75" x14ac:dyDescent="0.2">
      <c r="A312" s="1233" t="str">
        <f t="shared" si="13"/>
        <v>C2502100014010</v>
      </c>
      <c r="B312" s="1686" t="s">
        <v>120</v>
      </c>
      <c r="C312" s="1683"/>
      <c r="D312" s="1686" t="s">
        <v>355</v>
      </c>
      <c r="E312" s="1683"/>
      <c r="F312" s="1686" t="s">
        <v>357</v>
      </c>
      <c r="G312" s="1683"/>
      <c r="H312" s="1686" t="s">
        <v>318</v>
      </c>
      <c r="I312" s="1683"/>
      <c r="J312" s="1686" t="s">
        <v>313</v>
      </c>
      <c r="K312" s="1683"/>
      <c r="L312" s="1683"/>
      <c r="M312" s="1686"/>
      <c r="N312" s="1683"/>
      <c r="O312" s="1683"/>
      <c r="P312" s="1686"/>
      <c r="Q312" s="1683"/>
      <c r="R312" s="1686"/>
      <c r="S312" s="1683"/>
      <c r="T312" s="1687" t="s">
        <v>787</v>
      </c>
      <c r="U312" s="1688"/>
      <c r="V312" s="1688"/>
      <c r="W312" s="1688"/>
      <c r="X312" s="1688"/>
      <c r="Y312" s="1688"/>
      <c r="Z312" s="1688"/>
      <c r="AA312" s="1688"/>
      <c r="AB312" s="1686" t="s">
        <v>306</v>
      </c>
      <c r="AC312" s="1683"/>
      <c r="AD312" s="1683"/>
      <c r="AE312" s="1683"/>
      <c r="AF312" s="1683"/>
      <c r="AG312" s="1686" t="s">
        <v>307</v>
      </c>
      <c r="AH312" s="1683"/>
      <c r="AI312" s="1683"/>
      <c r="AJ312" s="1239" t="s">
        <v>86</v>
      </c>
      <c r="AK312" s="1684" t="s">
        <v>308</v>
      </c>
      <c r="AL312" s="1685"/>
      <c r="AM312" s="1685"/>
      <c r="AN312" s="1685"/>
      <c r="AO312" s="1685"/>
      <c r="AP312" s="1685"/>
      <c r="AQ312" s="1240">
        <v>350000000</v>
      </c>
      <c r="AR312" s="1241">
        <v>0</v>
      </c>
      <c r="AS312" s="1240">
        <v>350000000</v>
      </c>
      <c r="AT312" s="1241">
        <v>0</v>
      </c>
      <c r="AU312" s="1318">
        <v>0</v>
      </c>
      <c r="AV312" s="1241">
        <v>0</v>
      </c>
      <c r="AW312" s="1281">
        <v>0</v>
      </c>
      <c r="AX312" s="1241">
        <v>0</v>
      </c>
      <c r="AY312" s="1281">
        <v>0</v>
      </c>
      <c r="AZ312" s="1241">
        <v>0</v>
      </c>
      <c r="BA312" s="1241">
        <v>0</v>
      </c>
      <c r="BB312" s="1241">
        <v>0</v>
      </c>
      <c r="BC312" s="1241">
        <v>0</v>
      </c>
      <c r="BE312" s="1242">
        <f t="shared" si="12"/>
        <v>0</v>
      </c>
    </row>
    <row r="313" spans="1:57" s="1127" customFormat="1" ht="12.75" x14ac:dyDescent="0.2">
      <c r="A313" s="1178" t="str">
        <f t="shared" si="13"/>
        <v>C250210001410</v>
      </c>
      <c r="B313" s="1648" t="s">
        <v>120</v>
      </c>
      <c r="C313" s="1649"/>
      <c r="D313" s="1648" t="s">
        <v>355</v>
      </c>
      <c r="E313" s="1649"/>
      <c r="F313" s="1648" t="s">
        <v>357</v>
      </c>
      <c r="G313" s="1649"/>
      <c r="H313" s="1648" t="s">
        <v>318</v>
      </c>
      <c r="I313" s="1649"/>
      <c r="J313" s="1648" t="s">
        <v>269</v>
      </c>
      <c r="K313" s="1649"/>
      <c r="L313" s="1649"/>
      <c r="M313" s="1648" t="s">
        <v>269</v>
      </c>
      <c r="N313" s="1649"/>
      <c r="O313" s="1649"/>
      <c r="P313" s="1648" t="s">
        <v>269</v>
      </c>
      <c r="Q313" s="1649"/>
      <c r="R313" s="1648" t="s">
        <v>269</v>
      </c>
      <c r="S313" s="1649"/>
      <c r="T313" s="1650" t="s">
        <v>787</v>
      </c>
      <c r="U313" s="1649"/>
      <c r="V313" s="1649"/>
      <c r="W313" s="1649"/>
      <c r="X313" s="1649"/>
      <c r="Y313" s="1649"/>
      <c r="Z313" s="1649"/>
      <c r="AA313" s="1649"/>
      <c r="AB313" s="1648" t="s">
        <v>306</v>
      </c>
      <c r="AC313" s="1649"/>
      <c r="AD313" s="1649"/>
      <c r="AE313" s="1649"/>
      <c r="AF313" s="1649"/>
      <c r="AG313" s="1648" t="s">
        <v>307</v>
      </c>
      <c r="AH313" s="1649"/>
      <c r="AI313" s="1649"/>
      <c r="AJ313" s="1025" t="s">
        <v>86</v>
      </c>
      <c r="AK313" s="1651" t="s">
        <v>308</v>
      </c>
      <c r="AL313" s="1652"/>
      <c r="AM313" s="1652"/>
      <c r="AN313" s="1652"/>
      <c r="AO313" s="1652"/>
      <c r="AP313" s="1652"/>
      <c r="AQ313" s="1158">
        <v>350000000</v>
      </c>
      <c r="AR313" s="1281">
        <v>0</v>
      </c>
      <c r="AS313" s="1158">
        <v>350000000</v>
      </c>
      <c r="AT313" s="1159">
        <v>0</v>
      </c>
      <c r="AU313" s="1318">
        <v>0</v>
      </c>
      <c r="AV313" s="1159">
        <v>0</v>
      </c>
      <c r="AW313" s="1281">
        <v>0</v>
      </c>
      <c r="AX313" s="1159">
        <v>0</v>
      </c>
      <c r="AY313" s="1281">
        <v>0</v>
      </c>
      <c r="AZ313" s="1159">
        <v>0</v>
      </c>
      <c r="BA313" s="1159">
        <v>0</v>
      </c>
      <c r="BB313" s="1159">
        <v>0</v>
      </c>
      <c r="BC313" s="1159">
        <v>0</v>
      </c>
      <c r="BE313" s="1160">
        <f t="shared" si="12"/>
        <v>0</v>
      </c>
    </row>
    <row r="314" spans="1:57" s="1127" customFormat="1" ht="12.75" x14ac:dyDescent="0.2">
      <c r="A314" s="1178" t="str">
        <f t="shared" si="13"/>
        <v>C25021000140210</v>
      </c>
      <c r="B314" s="1648" t="s">
        <v>120</v>
      </c>
      <c r="C314" s="1649"/>
      <c r="D314" s="1648" t="s">
        <v>355</v>
      </c>
      <c r="E314" s="1649"/>
      <c r="F314" s="1648" t="s">
        <v>357</v>
      </c>
      <c r="G314" s="1649"/>
      <c r="H314" s="1648" t="s">
        <v>318</v>
      </c>
      <c r="I314" s="1649"/>
      <c r="J314" s="1648" t="s">
        <v>313</v>
      </c>
      <c r="K314" s="1649"/>
      <c r="L314" s="1649"/>
      <c r="M314" s="1648" t="s">
        <v>315</v>
      </c>
      <c r="N314" s="1649"/>
      <c r="O314" s="1649"/>
      <c r="P314" s="1648"/>
      <c r="Q314" s="1649"/>
      <c r="R314" s="1648"/>
      <c r="S314" s="1649"/>
      <c r="T314" s="1650" t="s">
        <v>359</v>
      </c>
      <c r="U314" s="1649"/>
      <c r="V314" s="1649"/>
      <c r="W314" s="1649"/>
      <c r="X314" s="1649"/>
      <c r="Y314" s="1649"/>
      <c r="Z314" s="1649"/>
      <c r="AA314" s="1649"/>
      <c r="AB314" s="1648" t="s">
        <v>306</v>
      </c>
      <c r="AC314" s="1649"/>
      <c r="AD314" s="1649"/>
      <c r="AE314" s="1649"/>
      <c r="AF314" s="1649"/>
      <c r="AG314" s="1648" t="s">
        <v>307</v>
      </c>
      <c r="AH314" s="1649"/>
      <c r="AI314" s="1649"/>
      <c r="AJ314" s="1025" t="s">
        <v>86</v>
      </c>
      <c r="AK314" s="1651" t="s">
        <v>308</v>
      </c>
      <c r="AL314" s="1652"/>
      <c r="AM314" s="1652"/>
      <c r="AN314" s="1652"/>
      <c r="AO314" s="1652"/>
      <c r="AP314" s="1652"/>
      <c r="AQ314" s="1158">
        <v>350000000</v>
      </c>
      <c r="AR314" s="1281">
        <v>0</v>
      </c>
      <c r="AS314" s="1158">
        <v>350000000</v>
      </c>
      <c r="AT314" s="1159">
        <v>0</v>
      </c>
      <c r="AU314" s="1318">
        <v>0</v>
      </c>
      <c r="AV314" s="1159">
        <v>0</v>
      </c>
      <c r="AW314" s="1281">
        <v>0</v>
      </c>
      <c r="AX314" s="1159">
        <v>0</v>
      </c>
      <c r="AY314" s="1281">
        <v>0</v>
      </c>
      <c r="AZ314" s="1159">
        <v>0</v>
      </c>
      <c r="BA314" s="1159">
        <v>0</v>
      </c>
      <c r="BB314" s="1159">
        <v>0</v>
      </c>
      <c r="BC314" s="1159">
        <v>0</v>
      </c>
      <c r="BE314" s="1160">
        <f t="shared" si="12"/>
        <v>0</v>
      </c>
    </row>
    <row r="315" spans="1:57" s="1127" customFormat="1" ht="12.75" x14ac:dyDescent="0.2">
      <c r="A315" s="1178" t="str">
        <f t="shared" si="13"/>
        <v>C250210001402110</v>
      </c>
      <c r="B315" s="1659" t="s">
        <v>120</v>
      </c>
      <c r="C315" s="1649"/>
      <c r="D315" s="1659" t="s">
        <v>355</v>
      </c>
      <c r="E315" s="1649"/>
      <c r="F315" s="1659" t="s">
        <v>357</v>
      </c>
      <c r="G315" s="1649"/>
      <c r="H315" s="1659" t="s">
        <v>318</v>
      </c>
      <c r="I315" s="1649"/>
      <c r="J315" s="1659" t="s">
        <v>313</v>
      </c>
      <c r="K315" s="1649"/>
      <c r="L315" s="1649"/>
      <c r="M315" s="1659" t="s">
        <v>315</v>
      </c>
      <c r="N315" s="1649"/>
      <c r="O315" s="1649"/>
      <c r="P315" s="1659" t="s">
        <v>312</v>
      </c>
      <c r="Q315" s="1649"/>
      <c r="R315" s="1659"/>
      <c r="S315" s="1649"/>
      <c r="T315" s="1662" t="s">
        <v>365</v>
      </c>
      <c r="U315" s="1649"/>
      <c r="V315" s="1649"/>
      <c r="W315" s="1649"/>
      <c r="X315" s="1649"/>
      <c r="Y315" s="1649"/>
      <c r="Z315" s="1649"/>
      <c r="AA315" s="1649"/>
      <c r="AB315" s="1659" t="s">
        <v>306</v>
      </c>
      <c r="AC315" s="1649"/>
      <c r="AD315" s="1649"/>
      <c r="AE315" s="1649"/>
      <c r="AF315" s="1649"/>
      <c r="AG315" s="1659" t="s">
        <v>307</v>
      </c>
      <c r="AH315" s="1649"/>
      <c r="AI315" s="1649"/>
      <c r="AJ315" s="1161" t="s">
        <v>86</v>
      </c>
      <c r="AK315" s="1661" t="s">
        <v>308</v>
      </c>
      <c r="AL315" s="1652"/>
      <c r="AM315" s="1652"/>
      <c r="AN315" s="1652"/>
      <c r="AO315" s="1652"/>
      <c r="AP315" s="1652"/>
      <c r="AQ315" s="1162">
        <v>341000000</v>
      </c>
      <c r="AR315" s="1280">
        <v>0</v>
      </c>
      <c r="AS315" s="1162">
        <v>341000000</v>
      </c>
      <c r="AT315" s="1163">
        <v>0</v>
      </c>
      <c r="AU315" s="1317">
        <v>0</v>
      </c>
      <c r="AV315" s="1163">
        <v>0</v>
      </c>
      <c r="AW315" s="1280">
        <v>0</v>
      </c>
      <c r="AX315" s="1163">
        <v>0</v>
      </c>
      <c r="AY315" s="1280">
        <v>0</v>
      </c>
      <c r="AZ315" s="1163">
        <v>0</v>
      </c>
      <c r="BA315" s="1163">
        <v>0</v>
      </c>
      <c r="BB315" s="1163">
        <v>0</v>
      </c>
      <c r="BC315" s="1163">
        <v>0</v>
      </c>
      <c r="BE315" s="1164">
        <f t="shared" si="12"/>
        <v>0</v>
      </c>
    </row>
    <row r="316" spans="1:57" s="1127" customFormat="1" ht="15" customHeight="1" x14ac:dyDescent="0.2">
      <c r="A316" s="1178" t="str">
        <f t="shared" si="13"/>
        <v>C250210001402210</v>
      </c>
      <c r="B316" s="1659" t="s">
        <v>120</v>
      </c>
      <c r="C316" s="1649"/>
      <c r="D316" s="1659" t="s">
        <v>355</v>
      </c>
      <c r="E316" s="1649"/>
      <c r="F316" s="1659" t="s">
        <v>357</v>
      </c>
      <c r="G316" s="1649"/>
      <c r="H316" s="1659" t="s">
        <v>318</v>
      </c>
      <c r="I316" s="1649"/>
      <c r="J316" s="1659" t="s">
        <v>313</v>
      </c>
      <c r="K316" s="1649"/>
      <c r="L316" s="1649"/>
      <c r="M316" s="1659" t="s">
        <v>315</v>
      </c>
      <c r="N316" s="1649"/>
      <c r="O316" s="1649"/>
      <c r="P316" s="1659" t="s">
        <v>315</v>
      </c>
      <c r="Q316" s="1649"/>
      <c r="R316" s="1659"/>
      <c r="S316" s="1649"/>
      <c r="T316" s="1662" t="s">
        <v>360</v>
      </c>
      <c r="U316" s="1649"/>
      <c r="V316" s="1649"/>
      <c r="W316" s="1649"/>
      <c r="X316" s="1649"/>
      <c r="Y316" s="1649"/>
      <c r="Z316" s="1649"/>
      <c r="AA316" s="1649"/>
      <c r="AB316" s="1659" t="s">
        <v>306</v>
      </c>
      <c r="AC316" s="1649"/>
      <c r="AD316" s="1649"/>
      <c r="AE316" s="1649"/>
      <c r="AF316" s="1649"/>
      <c r="AG316" s="1659" t="s">
        <v>307</v>
      </c>
      <c r="AH316" s="1649"/>
      <c r="AI316" s="1649"/>
      <c r="AJ316" s="1161" t="s">
        <v>86</v>
      </c>
      <c r="AK316" s="1661" t="s">
        <v>308</v>
      </c>
      <c r="AL316" s="1652"/>
      <c r="AM316" s="1652"/>
      <c r="AN316" s="1652"/>
      <c r="AO316" s="1652"/>
      <c r="AP316" s="1652"/>
      <c r="AQ316" s="1162">
        <v>9000000</v>
      </c>
      <c r="AR316" s="1280">
        <v>0</v>
      </c>
      <c r="AS316" s="1162">
        <v>9000000</v>
      </c>
      <c r="AT316" s="1163">
        <v>0</v>
      </c>
      <c r="AU316" s="1317">
        <v>0</v>
      </c>
      <c r="AV316" s="1163">
        <v>0</v>
      </c>
      <c r="AW316" s="1280">
        <v>0</v>
      </c>
      <c r="AX316" s="1163">
        <v>0</v>
      </c>
      <c r="AY316" s="1280">
        <v>0</v>
      </c>
      <c r="AZ316" s="1163">
        <v>0</v>
      </c>
      <c r="BA316" s="1163">
        <v>0</v>
      </c>
      <c r="BB316" s="1163">
        <v>0</v>
      </c>
      <c r="BC316" s="1163">
        <v>0</v>
      </c>
      <c r="BE316" s="1164">
        <f t="shared" si="12"/>
        <v>0</v>
      </c>
    </row>
    <row r="317" spans="1:57" s="1127" customFormat="1" ht="15" customHeight="1" x14ac:dyDescent="0.2">
      <c r="A317" s="1178" t="str">
        <f t="shared" si="13"/>
        <v>C259910</v>
      </c>
      <c r="B317" s="1648" t="s">
        <v>120</v>
      </c>
      <c r="C317" s="1649"/>
      <c r="D317" s="1648" t="s">
        <v>370</v>
      </c>
      <c r="E317" s="1649"/>
      <c r="F317" s="1648"/>
      <c r="G317" s="1649"/>
      <c r="H317" s="1648"/>
      <c r="I317" s="1649"/>
      <c r="J317" s="1648"/>
      <c r="K317" s="1649"/>
      <c r="L317" s="1649"/>
      <c r="M317" s="1648"/>
      <c r="N317" s="1649"/>
      <c r="O317" s="1649"/>
      <c r="P317" s="1648"/>
      <c r="Q317" s="1649"/>
      <c r="R317" s="1648"/>
      <c r="S317" s="1649"/>
      <c r="T317" s="1650" t="s">
        <v>371</v>
      </c>
      <c r="U317" s="1649"/>
      <c r="V317" s="1649"/>
      <c r="W317" s="1649"/>
      <c r="X317" s="1649"/>
      <c r="Y317" s="1649"/>
      <c r="Z317" s="1649"/>
      <c r="AA317" s="1649"/>
      <c r="AB317" s="1648" t="s">
        <v>306</v>
      </c>
      <c r="AC317" s="1649"/>
      <c r="AD317" s="1649"/>
      <c r="AE317" s="1649"/>
      <c r="AF317" s="1649"/>
      <c r="AG317" s="1648" t="s">
        <v>307</v>
      </c>
      <c r="AH317" s="1649"/>
      <c r="AI317" s="1649"/>
      <c r="AJ317" s="1025" t="s">
        <v>86</v>
      </c>
      <c r="AK317" s="1651" t="s">
        <v>308</v>
      </c>
      <c r="AL317" s="1652"/>
      <c r="AM317" s="1652"/>
      <c r="AN317" s="1652"/>
      <c r="AO317" s="1652"/>
      <c r="AP317" s="1652"/>
      <c r="AQ317" s="1158">
        <v>9670420000</v>
      </c>
      <c r="AR317" s="1278">
        <v>6728812245</v>
      </c>
      <c r="AS317" s="1158">
        <v>2941607755</v>
      </c>
      <c r="AT317" s="1159">
        <v>0</v>
      </c>
      <c r="AU317" s="1316">
        <v>3392988391.7199998</v>
      </c>
      <c r="AV317" s="1158">
        <v>3335823853.2800002</v>
      </c>
      <c r="AW317" s="1278">
        <v>866866784</v>
      </c>
      <c r="AX317" s="1158">
        <v>2526121607.7199998</v>
      </c>
      <c r="AY317" s="1278">
        <v>760088977</v>
      </c>
      <c r="AZ317" s="1158">
        <v>106777807</v>
      </c>
      <c r="BA317" s="1158">
        <v>155603977</v>
      </c>
      <c r="BB317" s="1158">
        <v>604485000</v>
      </c>
      <c r="BC317" s="1159">
        <v>0</v>
      </c>
      <c r="BE317" s="1160">
        <f t="shared" si="12"/>
        <v>0.35086256767751556</v>
      </c>
    </row>
    <row r="318" spans="1:57" s="1127" customFormat="1" ht="15" customHeight="1" x14ac:dyDescent="0.2">
      <c r="A318" s="1178" t="str">
        <f t="shared" si="13"/>
        <v>C259913</v>
      </c>
      <c r="B318" s="1648" t="s">
        <v>120</v>
      </c>
      <c r="C318" s="1649"/>
      <c r="D318" s="1648" t="s">
        <v>370</v>
      </c>
      <c r="E318" s="1649"/>
      <c r="F318" s="1648"/>
      <c r="G318" s="1649"/>
      <c r="H318" s="1648"/>
      <c r="I318" s="1649"/>
      <c r="J318" s="1648"/>
      <c r="K318" s="1649"/>
      <c r="L318" s="1649"/>
      <c r="M318" s="1648"/>
      <c r="N318" s="1649"/>
      <c r="O318" s="1649"/>
      <c r="P318" s="1648"/>
      <c r="Q318" s="1649"/>
      <c r="R318" s="1648"/>
      <c r="S318" s="1649"/>
      <c r="T318" s="1650" t="s">
        <v>371</v>
      </c>
      <c r="U318" s="1649"/>
      <c r="V318" s="1649"/>
      <c r="W318" s="1649"/>
      <c r="X318" s="1649"/>
      <c r="Y318" s="1649"/>
      <c r="Z318" s="1649"/>
      <c r="AA318" s="1649"/>
      <c r="AB318" s="1648" t="s">
        <v>306</v>
      </c>
      <c r="AC318" s="1649"/>
      <c r="AD318" s="1649"/>
      <c r="AE318" s="1649"/>
      <c r="AF318" s="1649"/>
      <c r="AG318" s="1648" t="s">
        <v>307</v>
      </c>
      <c r="AH318" s="1649"/>
      <c r="AI318" s="1649"/>
      <c r="AJ318" s="1025" t="s">
        <v>336</v>
      </c>
      <c r="AK318" s="1651" t="s">
        <v>354</v>
      </c>
      <c r="AL318" s="1652"/>
      <c r="AM318" s="1652"/>
      <c r="AN318" s="1652"/>
      <c r="AO318" s="1652"/>
      <c r="AP318" s="1652"/>
      <c r="AQ318" s="1158">
        <v>5000000000</v>
      </c>
      <c r="AR318" s="1278">
        <v>5000000000</v>
      </c>
      <c r="AS318" s="1159">
        <v>0</v>
      </c>
      <c r="AT318" s="1159">
        <v>0</v>
      </c>
      <c r="AU318" s="1316">
        <v>5000000000</v>
      </c>
      <c r="AV318" s="1159">
        <v>0</v>
      </c>
      <c r="AW318" s="1278">
        <v>1104599320.6900001</v>
      </c>
      <c r="AX318" s="1158">
        <v>3895400679.3099999</v>
      </c>
      <c r="AY318" s="1278">
        <v>1104599320.6900001</v>
      </c>
      <c r="AZ318" s="1159">
        <v>0</v>
      </c>
      <c r="BA318" s="1158">
        <v>1104599320.6900001</v>
      </c>
      <c r="BB318" s="1159">
        <v>0</v>
      </c>
      <c r="BC318" s="1159">
        <v>0</v>
      </c>
      <c r="BE318" s="1160">
        <f t="shared" si="12"/>
        <v>1</v>
      </c>
    </row>
    <row r="319" spans="1:57" s="1127" customFormat="1" ht="15" customHeight="1" x14ac:dyDescent="0.2">
      <c r="A319" s="1178" t="str">
        <f t="shared" si="13"/>
        <v>C2599100010</v>
      </c>
      <c r="B319" s="1648" t="s">
        <v>120</v>
      </c>
      <c r="C319" s="1649"/>
      <c r="D319" s="1648" t="s">
        <v>370</v>
      </c>
      <c r="E319" s="1649"/>
      <c r="F319" s="1648" t="s">
        <v>357</v>
      </c>
      <c r="G319" s="1649"/>
      <c r="H319" s="1648"/>
      <c r="I319" s="1649"/>
      <c r="J319" s="1648"/>
      <c r="K319" s="1649"/>
      <c r="L319" s="1649"/>
      <c r="M319" s="1648"/>
      <c r="N319" s="1649"/>
      <c r="O319" s="1649"/>
      <c r="P319" s="1648"/>
      <c r="Q319" s="1649"/>
      <c r="R319" s="1648"/>
      <c r="S319" s="1649"/>
      <c r="T319" s="1650" t="s">
        <v>358</v>
      </c>
      <c r="U319" s="1649"/>
      <c r="V319" s="1649"/>
      <c r="W319" s="1649"/>
      <c r="X319" s="1649"/>
      <c r="Y319" s="1649"/>
      <c r="Z319" s="1649"/>
      <c r="AA319" s="1649"/>
      <c r="AB319" s="1648" t="s">
        <v>306</v>
      </c>
      <c r="AC319" s="1649"/>
      <c r="AD319" s="1649"/>
      <c r="AE319" s="1649"/>
      <c r="AF319" s="1649"/>
      <c r="AG319" s="1648" t="s">
        <v>307</v>
      </c>
      <c r="AH319" s="1649"/>
      <c r="AI319" s="1649"/>
      <c r="AJ319" s="1025" t="s">
        <v>86</v>
      </c>
      <c r="AK319" s="1651" t="s">
        <v>308</v>
      </c>
      <c r="AL319" s="1652"/>
      <c r="AM319" s="1652"/>
      <c r="AN319" s="1652"/>
      <c r="AO319" s="1652"/>
      <c r="AP319" s="1652"/>
      <c r="AQ319" s="1158">
        <v>9670420000</v>
      </c>
      <c r="AR319" s="1278">
        <v>6728812245</v>
      </c>
      <c r="AS319" s="1158">
        <v>2941607755</v>
      </c>
      <c r="AT319" s="1159">
        <v>0</v>
      </c>
      <c r="AU319" s="1316">
        <v>3392988391.7199998</v>
      </c>
      <c r="AV319" s="1158">
        <v>3335823853.2800002</v>
      </c>
      <c r="AW319" s="1278">
        <v>866866784</v>
      </c>
      <c r="AX319" s="1158">
        <v>2526121607.7199998</v>
      </c>
      <c r="AY319" s="1278">
        <v>760088977</v>
      </c>
      <c r="AZ319" s="1158">
        <v>106777807</v>
      </c>
      <c r="BA319" s="1158">
        <v>155603977</v>
      </c>
      <c r="BB319" s="1158">
        <v>604485000</v>
      </c>
      <c r="BC319" s="1159">
        <v>0</v>
      </c>
      <c r="BE319" s="1160">
        <f t="shared" si="12"/>
        <v>0.35086256767751556</v>
      </c>
    </row>
    <row r="320" spans="1:57" s="1127" customFormat="1" ht="15" customHeight="1" x14ac:dyDescent="0.2">
      <c r="A320" s="1178" t="str">
        <f t="shared" si="13"/>
        <v>C2599100013</v>
      </c>
      <c r="B320" s="1648" t="s">
        <v>120</v>
      </c>
      <c r="C320" s="1649"/>
      <c r="D320" s="1648" t="s">
        <v>370</v>
      </c>
      <c r="E320" s="1649"/>
      <c r="F320" s="1648" t="s">
        <v>357</v>
      </c>
      <c r="G320" s="1649"/>
      <c r="H320" s="1648"/>
      <c r="I320" s="1649"/>
      <c r="J320" s="1648"/>
      <c r="K320" s="1649"/>
      <c r="L320" s="1649"/>
      <c r="M320" s="1648"/>
      <c r="N320" s="1649"/>
      <c r="O320" s="1649"/>
      <c r="P320" s="1648"/>
      <c r="Q320" s="1649"/>
      <c r="R320" s="1648"/>
      <c r="S320" s="1649"/>
      <c r="T320" s="1650" t="s">
        <v>358</v>
      </c>
      <c r="U320" s="1649"/>
      <c r="V320" s="1649"/>
      <c r="W320" s="1649"/>
      <c r="X320" s="1649"/>
      <c r="Y320" s="1649"/>
      <c r="Z320" s="1649"/>
      <c r="AA320" s="1649"/>
      <c r="AB320" s="1648" t="s">
        <v>306</v>
      </c>
      <c r="AC320" s="1649"/>
      <c r="AD320" s="1649"/>
      <c r="AE320" s="1649"/>
      <c r="AF320" s="1649"/>
      <c r="AG320" s="1648" t="s">
        <v>307</v>
      </c>
      <c r="AH320" s="1649"/>
      <c r="AI320" s="1649"/>
      <c r="AJ320" s="1025" t="s">
        <v>336</v>
      </c>
      <c r="AK320" s="1651" t="s">
        <v>354</v>
      </c>
      <c r="AL320" s="1652"/>
      <c r="AM320" s="1652"/>
      <c r="AN320" s="1652"/>
      <c r="AO320" s="1652"/>
      <c r="AP320" s="1652"/>
      <c r="AQ320" s="1158">
        <v>5000000000</v>
      </c>
      <c r="AR320" s="1278">
        <v>5000000000</v>
      </c>
      <c r="AS320" s="1159">
        <v>0</v>
      </c>
      <c r="AT320" s="1159">
        <v>0</v>
      </c>
      <c r="AU320" s="1316">
        <v>5000000000</v>
      </c>
      <c r="AV320" s="1159">
        <v>0</v>
      </c>
      <c r="AW320" s="1278">
        <v>1104599320.6900001</v>
      </c>
      <c r="AX320" s="1158">
        <v>3895400679.3099999</v>
      </c>
      <c r="AY320" s="1278">
        <v>1104599320.6900001</v>
      </c>
      <c r="AZ320" s="1159">
        <v>0</v>
      </c>
      <c r="BA320" s="1158">
        <v>1104599320.6900001</v>
      </c>
      <c r="BB320" s="1159">
        <v>0</v>
      </c>
      <c r="BC320" s="1159">
        <v>0</v>
      </c>
      <c r="BE320" s="1160">
        <f t="shared" si="12"/>
        <v>1</v>
      </c>
    </row>
    <row r="321" spans="1:57" s="1237" customFormat="1" ht="15" customHeight="1" x14ac:dyDescent="0.2">
      <c r="A321" s="1233" t="str">
        <f t="shared" si="13"/>
        <v>C25991000110</v>
      </c>
      <c r="B321" s="1682" t="s">
        <v>120</v>
      </c>
      <c r="C321" s="1683"/>
      <c r="D321" s="1682" t="s">
        <v>370</v>
      </c>
      <c r="E321" s="1683"/>
      <c r="F321" s="1682" t="s">
        <v>357</v>
      </c>
      <c r="G321" s="1683"/>
      <c r="H321" s="1682" t="s">
        <v>312</v>
      </c>
      <c r="I321" s="1683"/>
      <c r="J321" s="1682"/>
      <c r="K321" s="1683"/>
      <c r="L321" s="1683"/>
      <c r="M321" s="1682"/>
      <c r="N321" s="1683"/>
      <c r="O321" s="1683"/>
      <c r="P321" s="1682"/>
      <c r="Q321" s="1683"/>
      <c r="R321" s="1682"/>
      <c r="S321" s="1683"/>
      <c r="T321" s="1689" t="s">
        <v>209</v>
      </c>
      <c r="U321" s="1688"/>
      <c r="V321" s="1688"/>
      <c r="W321" s="1688"/>
      <c r="X321" s="1688"/>
      <c r="Y321" s="1688"/>
      <c r="Z321" s="1688"/>
      <c r="AA321" s="1688"/>
      <c r="AB321" s="1682" t="s">
        <v>306</v>
      </c>
      <c r="AC321" s="1683"/>
      <c r="AD321" s="1683"/>
      <c r="AE321" s="1683"/>
      <c r="AF321" s="1683"/>
      <c r="AG321" s="1682" t="s">
        <v>307</v>
      </c>
      <c r="AH321" s="1683"/>
      <c r="AI321" s="1683"/>
      <c r="AJ321" s="1234" t="s">
        <v>86</v>
      </c>
      <c r="AK321" s="1690" t="s">
        <v>308</v>
      </c>
      <c r="AL321" s="1685"/>
      <c r="AM321" s="1685"/>
      <c r="AN321" s="1685"/>
      <c r="AO321" s="1685"/>
      <c r="AP321" s="1685"/>
      <c r="AQ321" s="1236">
        <v>0</v>
      </c>
      <c r="AR321" s="1280">
        <v>0</v>
      </c>
      <c r="AS321" s="1236">
        <v>0</v>
      </c>
      <c r="AT321" s="1236">
        <v>0</v>
      </c>
      <c r="AU321" s="1317">
        <v>0</v>
      </c>
      <c r="AV321" s="1236">
        <v>0</v>
      </c>
      <c r="AW321" s="1280">
        <v>0</v>
      </c>
      <c r="AX321" s="1236">
        <v>0</v>
      </c>
      <c r="AY321" s="1280">
        <v>0</v>
      </c>
      <c r="AZ321" s="1236">
        <v>0</v>
      </c>
      <c r="BA321" s="1236">
        <v>0</v>
      </c>
      <c r="BB321" s="1236">
        <v>0</v>
      </c>
      <c r="BC321" s="1236">
        <v>0</v>
      </c>
      <c r="BE321" s="1238" t="e">
        <f t="shared" si="12"/>
        <v>#DIV/0!</v>
      </c>
    </row>
    <row r="322" spans="1:57" s="1237" customFormat="1" ht="16.5" customHeight="1" x14ac:dyDescent="0.2">
      <c r="A322" s="1233" t="str">
        <f t="shared" si="13"/>
        <v>C25991000113</v>
      </c>
      <c r="B322" s="1682" t="s">
        <v>120</v>
      </c>
      <c r="C322" s="1683"/>
      <c r="D322" s="1682" t="s">
        <v>370</v>
      </c>
      <c r="E322" s="1683"/>
      <c r="F322" s="1682" t="s">
        <v>357</v>
      </c>
      <c r="G322" s="1683"/>
      <c r="H322" s="1682" t="s">
        <v>312</v>
      </c>
      <c r="I322" s="1683"/>
      <c r="J322" s="1682"/>
      <c r="K322" s="1683"/>
      <c r="L322" s="1683"/>
      <c r="M322" s="1682"/>
      <c r="N322" s="1683"/>
      <c r="O322" s="1683"/>
      <c r="P322" s="1682"/>
      <c r="Q322" s="1683"/>
      <c r="R322" s="1682"/>
      <c r="S322" s="1683"/>
      <c r="T322" s="1689" t="s">
        <v>209</v>
      </c>
      <c r="U322" s="1688"/>
      <c r="V322" s="1688"/>
      <c r="W322" s="1688"/>
      <c r="X322" s="1688"/>
      <c r="Y322" s="1688"/>
      <c r="Z322" s="1688"/>
      <c r="AA322" s="1688"/>
      <c r="AB322" s="1682" t="s">
        <v>306</v>
      </c>
      <c r="AC322" s="1683"/>
      <c r="AD322" s="1683"/>
      <c r="AE322" s="1683"/>
      <c r="AF322" s="1683"/>
      <c r="AG322" s="1682" t="s">
        <v>307</v>
      </c>
      <c r="AH322" s="1683"/>
      <c r="AI322" s="1683"/>
      <c r="AJ322" s="1234" t="s">
        <v>336</v>
      </c>
      <c r="AK322" s="1690" t="s">
        <v>354</v>
      </c>
      <c r="AL322" s="1685"/>
      <c r="AM322" s="1685"/>
      <c r="AN322" s="1685"/>
      <c r="AO322" s="1685"/>
      <c r="AP322" s="1685"/>
      <c r="AQ322" s="1235">
        <v>5000000000</v>
      </c>
      <c r="AR322" s="1279">
        <v>5000000000</v>
      </c>
      <c r="AS322" s="1236">
        <v>0</v>
      </c>
      <c r="AT322" s="1236">
        <v>0</v>
      </c>
      <c r="AU322" s="1311">
        <v>5000000000</v>
      </c>
      <c r="AV322" s="1236">
        <v>0</v>
      </c>
      <c r="AW322" s="1279">
        <v>1104599320.6900001</v>
      </c>
      <c r="AX322" s="1235">
        <v>3895400679.3099999</v>
      </c>
      <c r="AY322" s="1279">
        <v>1104599320.6900001</v>
      </c>
      <c r="AZ322" s="1236">
        <v>0</v>
      </c>
      <c r="BA322" s="1235">
        <v>1104599320.6900001</v>
      </c>
      <c r="BB322" s="1236">
        <v>0</v>
      </c>
      <c r="BC322" s="1236">
        <v>0</v>
      </c>
      <c r="BE322" s="1238">
        <f t="shared" si="12"/>
        <v>1</v>
      </c>
    </row>
    <row r="323" spans="1:57" s="1237" customFormat="1" ht="16.5" customHeight="1" x14ac:dyDescent="0.2">
      <c r="A323" s="1233" t="str">
        <f t="shared" si="13"/>
        <v>C25991000210</v>
      </c>
      <c r="B323" s="1682" t="s">
        <v>120</v>
      </c>
      <c r="C323" s="1683"/>
      <c r="D323" s="1682" t="s">
        <v>370</v>
      </c>
      <c r="E323" s="1683"/>
      <c r="F323" s="1682" t="s">
        <v>357</v>
      </c>
      <c r="G323" s="1683"/>
      <c r="H323" s="1682" t="s">
        <v>315</v>
      </c>
      <c r="I323" s="1683"/>
      <c r="J323" s="1682" t="s">
        <v>269</v>
      </c>
      <c r="K323" s="1683"/>
      <c r="L323" s="1683"/>
      <c r="M323" s="1682" t="s">
        <v>269</v>
      </c>
      <c r="N323" s="1683"/>
      <c r="O323" s="1683"/>
      <c r="P323" s="1682" t="s">
        <v>269</v>
      </c>
      <c r="Q323" s="1683"/>
      <c r="R323" s="1682" t="s">
        <v>269</v>
      </c>
      <c r="S323" s="1683"/>
      <c r="T323" s="1689" t="s">
        <v>681</v>
      </c>
      <c r="U323" s="1688"/>
      <c r="V323" s="1688"/>
      <c r="W323" s="1688"/>
      <c r="X323" s="1688"/>
      <c r="Y323" s="1688"/>
      <c r="Z323" s="1688"/>
      <c r="AA323" s="1688"/>
      <c r="AB323" s="1682" t="s">
        <v>306</v>
      </c>
      <c r="AC323" s="1683"/>
      <c r="AD323" s="1683"/>
      <c r="AE323" s="1683"/>
      <c r="AF323" s="1683"/>
      <c r="AG323" s="1682" t="s">
        <v>307</v>
      </c>
      <c r="AH323" s="1683"/>
      <c r="AI323" s="1683"/>
      <c r="AJ323" s="1234" t="s">
        <v>86</v>
      </c>
      <c r="AK323" s="1690" t="s">
        <v>308</v>
      </c>
      <c r="AL323" s="1685"/>
      <c r="AM323" s="1685"/>
      <c r="AN323" s="1685"/>
      <c r="AO323" s="1685"/>
      <c r="AP323" s="1685"/>
      <c r="AQ323" s="1235">
        <v>7720420000</v>
      </c>
      <c r="AR323" s="1279">
        <v>4895812245</v>
      </c>
      <c r="AS323" s="1235">
        <v>2824607755</v>
      </c>
      <c r="AT323" s="1236">
        <v>0</v>
      </c>
      <c r="AU323" s="1311">
        <v>3227834850.7199998</v>
      </c>
      <c r="AV323" s="1235">
        <v>1667977394.28</v>
      </c>
      <c r="AW323" s="1279">
        <v>804485000</v>
      </c>
      <c r="AX323" s="1235">
        <v>2423349850.7199998</v>
      </c>
      <c r="AY323" s="1279">
        <v>704485000</v>
      </c>
      <c r="AZ323" s="1235">
        <v>100000000</v>
      </c>
      <c r="BA323" s="1235">
        <v>100000000</v>
      </c>
      <c r="BB323" s="1235">
        <v>604485000</v>
      </c>
      <c r="BC323" s="1236">
        <v>0</v>
      </c>
      <c r="BE323" s="1238">
        <f t="shared" si="12"/>
        <v>0.41809057677173</v>
      </c>
    </row>
    <row r="324" spans="1:57" s="1127" customFormat="1" ht="15" customHeight="1" x14ac:dyDescent="0.2">
      <c r="A324" s="1178" t="str">
        <f t="shared" si="13"/>
        <v>C259910002010</v>
      </c>
      <c r="B324" s="1648" t="s">
        <v>120</v>
      </c>
      <c r="C324" s="1649"/>
      <c r="D324" s="1648" t="s">
        <v>370</v>
      </c>
      <c r="E324" s="1649"/>
      <c r="F324" s="1648" t="s">
        <v>357</v>
      </c>
      <c r="G324" s="1649"/>
      <c r="H324" s="1648" t="s">
        <v>315</v>
      </c>
      <c r="I324" s="1649"/>
      <c r="J324" s="1648" t="s">
        <v>313</v>
      </c>
      <c r="K324" s="1649"/>
      <c r="L324" s="1649"/>
      <c r="M324" s="1648" t="s">
        <v>269</v>
      </c>
      <c r="N324" s="1649"/>
      <c r="O324" s="1649"/>
      <c r="P324" s="1648" t="s">
        <v>269</v>
      </c>
      <c r="Q324" s="1649"/>
      <c r="R324" s="1648" t="s">
        <v>269</v>
      </c>
      <c r="S324" s="1649"/>
      <c r="T324" s="1650" t="s">
        <v>681</v>
      </c>
      <c r="U324" s="1649"/>
      <c r="V324" s="1649"/>
      <c r="W324" s="1649"/>
      <c r="X324" s="1649"/>
      <c r="Y324" s="1649"/>
      <c r="Z324" s="1649"/>
      <c r="AA324" s="1649"/>
      <c r="AB324" s="1648" t="s">
        <v>306</v>
      </c>
      <c r="AC324" s="1649"/>
      <c r="AD324" s="1649"/>
      <c r="AE324" s="1649"/>
      <c r="AF324" s="1649"/>
      <c r="AG324" s="1648" t="s">
        <v>307</v>
      </c>
      <c r="AH324" s="1649"/>
      <c r="AI324" s="1649"/>
      <c r="AJ324" s="1025" t="s">
        <v>86</v>
      </c>
      <c r="AK324" s="1651" t="s">
        <v>308</v>
      </c>
      <c r="AL324" s="1652"/>
      <c r="AM324" s="1652"/>
      <c r="AN324" s="1652"/>
      <c r="AO324" s="1652"/>
      <c r="AP324" s="1652"/>
      <c r="AQ324" s="1158">
        <v>7720420000</v>
      </c>
      <c r="AR324" s="1278">
        <v>4895812245</v>
      </c>
      <c r="AS324" s="1158">
        <v>2824607755</v>
      </c>
      <c r="AT324" s="1159">
        <v>0</v>
      </c>
      <c r="AU324" s="1316">
        <v>3227834850.7199998</v>
      </c>
      <c r="AV324" s="1158">
        <v>1667977394.28</v>
      </c>
      <c r="AW324" s="1278">
        <v>804485000</v>
      </c>
      <c r="AX324" s="1158">
        <v>2423349850.7199998</v>
      </c>
      <c r="AY324" s="1278">
        <v>704485000</v>
      </c>
      <c r="AZ324" s="1158">
        <v>100000000</v>
      </c>
      <c r="BA324" s="1158">
        <v>100000000</v>
      </c>
      <c r="BB324" s="1158">
        <v>604485000</v>
      </c>
      <c r="BC324" s="1159">
        <v>0</v>
      </c>
      <c r="BE324" s="1160">
        <f t="shared" si="12"/>
        <v>0.41809057677173</v>
      </c>
    </row>
    <row r="325" spans="1:57" s="1127" customFormat="1" ht="15" customHeight="1" x14ac:dyDescent="0.2">
      <c r="A325" s="1178" t="str">
        <f t="shared" si="13"/>
        <v>C2599100020210</v>
      </c>
      <c r="B325" s="1648" t="s">
        <v>120</v>
      </c>
      <c r="C325" s="1649"/>
      <c r="D325" s="1648" t="s">
        <v>370</v>
      </c>
      <c r="E325" s="1649"/>
      <c r="F325" s="1648" t="s">
        <v>357</v>
      </c>
      <c r="G325" s="1649"/>
      <c r="H325" s="1648" t="s">
        <v>315</v>
      </c>
      <c r="I325" s="1649"/>
      <c r="J325" s="1648" t="s">
        <v>313</v>
      </c>
      <c r="K325" s="1649"/>
      <c r="L325" s="1649"/>
      <c r="M325" s="1648" t="s">
        <v>315</v>
      </c>
      <c r="N325" s="1649"/>
      <c r="O325" s="1649"/>
      <c r="P325" s="1648" t="s">
        <v>269</v>
      </c>
      <c r="Q325" s="1649"/>
      <c r="R325" s="1648" t="s">
        <v>269</v>
      </c>
      <c r="S325" s="1649"/>
      <c r="T325" s="1650" t="s">
        <v>435</v>
      </c>
      <c r="U325" s="1649"/>
      <c r="V325" s="1649"/>
      <c r="W325" s="1649"/>
      <c r="X325" s="1649"/>
      <c r="Y325" s="1649"/>
      <c r="Z325" s="1649"/>
      <c r="AA325" s="1649"/>
      <c r="AB325" s="1648" t="s">
        <v>306</v>
      </c>
      <c r="AC325" s="1649"/>
      <c r="AD325" s="1649"/>
      <c r="AE325" s="1649"/>
      <c r="AF325" s="1649"/>
      <c r="AG325" s="1648" t="s">
        <v>307</v>
      </c>
      <c r="AH325" s="1649"/>
      <c r="AI325" s="1649"/>
      <c r="AJ325" s="1025" t="s">
        <v>86</v>
      </c>
      <c r="AK325" s="1651" t="s">
        <v>308</v>
      </c>
      <c r="AL325" s="1652"/>
      <c r="AM325" s="1652"/>
      <c r="AN325" s="1652"/>
      <c r="AO325" s="1652"/>
      <c r="AP325" s="1652"/>
      <c r="AQ325" s="1158">
        <v>323920000</v>
      </c>
      <c r="AR325" s="1278">
        <v>323920000</v>
      </c>
      <c r="AS325" s="1159">
        <v>0</v>
      </c>
      <c r="AT325" s="1159">
        <v>0</v>
      </c>
      <c r="AU325" s="1316">
        <v>323920000</v>
      </c>
      <c r="AV325" s="1159">
        <v>0</v>
      </c>
      <c r="AW325" s="1281">
        <v>0</v>
      </c>
      <c r="AX325" s="1158">
        <v>323920000</v>
      </c>
      <c r="AY325" s="1281">
        <v>0</v>
      </c>
      <c r="AZ325" s="1159">
        <v>0</v>
      </c>
      <c r="BA325" s="1159">
        <v>0</v>
      </c>
      <c r="BB325" s="1159">
        <v>0</v>
      </c>
      <c r="BC325" s="1159">
        <v>0</v>
      </c>
      <c r="BE325" s="1160">
        <f t="shared" si="12"/>
        <v>1</v>
      </c>
    </row>
    <row r="326" spans="1:57" s="1127" customFormat="1" ht="12.75" x14ac:dyDescent="0.2">
      <c r="A326" s="1178" t="str">
        <f t="shared" si="13"/>
        <v>C259910002021310</v>
      </c>
      <c r="B326" s="1659" t="s">
        <v>120</v>
      </c>
      <c r="C326" s="1649"/>
      <c r="D326" s="1659" t="s">
        <v>370</v>
      </c>
      <c r="E326" s="1649"/>
      <c r="F326" s="1659" t="s">
        <v>357</v>
      </c>
      <c r="G326" s="1649"/>
      <c r="H326" s="1659" t="s">
        <v>315</v>
      </c>
      <c r="I326" s="1649"/>
      <c r="J326" s="1659" t="s">
        <v>313</v>
      </c>
      <c r="K326" s="1649"/>
      <c r="L326" s="1649"/>
      <c r="M326" s="1659" t="s">
        <v>315</v>
      </c>
      <c r="N326" s="1649"/>
      <c r="O326" s="1649"/>
      <c r="P326" s="1659" t="s">
        <v>336</v>
      </c>
      <c r="Q326" s="1649"/>
      <c r="R326" s="1659" t="s">
        <v>269</v>
      </c>
      <c r="S326" s="1649"/>
      <c r="T326" s="1662" t="s">
        <v>759</v>
      </c>
      <c r="U326" s="1649"/>
      <c r="V326" s="1649"/>
      <c r="W326" s="1649"/>
      <c r="X326" s="1649"/>
      <c r="Y326" s="1649"/>
      <c r="Z326" s="1649"/>
      <c r="AA326" s="1649"/>
      <c r="AB326" s="1659" t="s">
        <v>306</v>
      </c>
      <c r="AC326" s="1649"/>
      <c r="AD326" s="1649"/>
      <c r="AE326" s="1649"/>
      <c r="AF326" s="1649"/>
      <c r="AG326" s="1659" t="s">
        <v>307</v>
      </c>
      <c r="AH326" s="1649"/>
      <c r="AI326" s="1649"/>
      <c r="AJ326" s="1161" t="s">
        <v>86</v>
      </c>
      <c r="AK326" s="1661" t="s">
        <v>308</v>
      </c>
      <c r="AL326" s="1652"/>
      <c r="AM326" s="1652"/>
      <c r="AN326" s="1652"/>
      <c r="AO326" s="1652"/>
      <c r="AP326" s="1652"/>
      <c r="AQ326" s="1162">
        <v>323920000</v>
      </c>
      <c r="AR326" s="1279">
        <v>323920000</v>
      </c>
      <c r="AS326" s="1163">
        <v>0</v>
      </c>
      <c r="AT326" s="1163">
        <v>0</v>
      </c>
      <c r="AU326" s="1311">
        <v>323920000</v>
      </c>
      <c r="AV326" s="1163">
        <v>0</v>
      </c>
      <c r="AW326" s="1280">
        <v>0</v>
      </c>
      <c r="AX326" s="1162">
        <v>323920000</v>
      </c>
      <c r="AY326" s="1280">
        <v>0</v>
      </c>
      <c r="AZ326" s="1163">
        <v>0</v>
      </c>
      <c r="BA326" s="1163">
        <v>0</v>
      </c>
      <c r="BB326" s="1163">
        <v>0</v>
      </c>
      <c r="BC326" s="1163">
        <v>0</v>
      </c>
      <c r="BE326" s="1164">
        <f t="shared" si="12"/>
        <v>1</v>
      </c>
    </row>
    <row r="327" spans="1:57" s="1127" customFormat="1" ht="15" customHeight="1" x14ac:dyDescent="0.2">
      <c r="A327" s="1178" t="str">
        <f t="shared" si="13"/>
        <v>C2599100020310</v>
      </c>
      <c r="B327" s="1648" t="s">
        <v>120</v>
      </c>
      <c r="C327" s="1649"/>
      <c r="D327" s="1648" t="s">
        <v>370</v>
      </c>
      <c r="E327" s="1649"/>
      <c r="F327" s="1648" t="s">
        <v>357</v>
      </c>
      <c r="G327" s="1649"/>
      <c r="H327" s="1648" t="s">
        <v>315</v>
      </c>
      <c r="I327" s="1649"/>
      <c r="J327" s="1648" t="s">
        <v>313</v>
      </c>
      <c r="K327" s="1649"/>
      <c r="L327" s="1649"/>
      <c r="M327" s="1648" t="s">
        <v>322</v>
      </c>
      <c r="N327" s="1649"/>
      <c r="O327" s="1649"/>
      <c r="P327" s="1648" t="s">
        <v>269</v>
      </c>
      <c r="Q327" s="1649"/>
      <c r="R327" s="1648" t="s">
        <v>269</v>
      </c>
      <c r="S327" s="1649"/>
      <c r="T327" s="1650" t="s">
        <v>756</v>
      </c>
      <c r="U327" s="1649"/>
      <c r="V327" s="1649"/>
      <c r="W327" s="1649"/>
      <c r="X327" s="1649"/>
      <c r="Y327" s="1649"/>
      <c r="Z327" s="1649"/>
      <c r="AA327" s="1649"/>
      <c r="AB327" s="1648" t="s">
        <v>306</v>
      </c>
      <c r="AC327" s="1649"/>
      <c r="AD327" s="1649"/>
      <c r="AE327" s="1649"/>
      <c r="AF327" s="1649"/>
      <c r="AG327" s="1648" t="s">
        <v>307</v>
      </c>
      <c r="AH327" s="1649"/>
      <c r="AI327" s="1649"/>
      <c r="AJ327" s="1025" t="s">
        <v>86</v>
      </c>
      <c r="AK327" s="1651" t="s">
        <v>308</v>
      </c>
      <c r="AL327" s="1652"/>
      <c r="AM327" s="1652"/>
      <c r="AN327" s="1652"/>
      <c r="AO327" s="1652"/>
      <c r="AP327" s="1652"/>
      <c r="AQ327" s="1158">
        <v>7396500000</v>
      </c>
      <c r="AR327" s="1278">
        <v>4571892245</v>
      </c>
      <c r="AS327" s="1158">
        <v>2824607755</v>
      </c>
      <c r="AT327" s="1159">
        <v>0</v>
      </c>
      <c r="AU327" s="1316">
        <v>2903914850.7199998</v>
      </c>
      <c r="AV327" s="1158">
        <v>1667977394.28</v>
      </c>
      <c r="AW327" s="1278">
        <v>804485000</v>
      </c>
      <c r="AX327" s="1158">
        <v>2099429850.72</v>
      </c>
      <c r="AY327" s="1278">
        <v>704485000</v>
      </c>
      <c r="AZ327" s="1158">
        <v>100000000</v>
      </c>
      <c r="BA327" s="1158">
        <v>100000000</v>
      </c>
      <c r="BB327" s="1158">
        <v>604485000</v>
      </c>
      <c r="BC327" s="1159">
        <v>0</v>
      </c>
      <c r="BE327" s="1160">
        <f t="shared" si="12"/>
        <v>0.39260661809234093</v>
      </c>
    </row>
    <row r="328" spans="1:57" s="1127" customFormat="1" ht="12.75" x14ac:dyDescent="0.2">
      <c r="A328" s="1178" t="str">
        <f t="shared" si="13"/>
        <v>C259910002031110</v>
      </c>
      <c r="B328" s="1659" t="s">
        <v>120</v>
      </c>
      <c r="C328" s="1649"/>
      <c r="D328" s="1659" t="s">
        <v>370</v>
      </c>
      <c r="E328" s="1649"/>
      <c r="F328" s="1659" t="s">
        <v>357</v>
      </c>
      <c r="G328" s="1649"/>
      <c r="H328" s="1659" t="s">
        <v>315</v>
      </c>
      <c r="I328" s="1649"/>
      <c r="J328" s="1659" t="s">
        <v>313</v>
      </c>
      <c r="K328" s="1649"/>
      <c r="L328" s="1649"/>
      <c r="M328" s="1659" t="s">
        <v>322</v>
      </c>
      <c r="N328" s="1649"/>
      <c r="O328" s="1649"/>
      <c r="P328" s="1659" t="s">
        <v>101</v>
      </c>
      <c r="Q328" s="1649"/>
      <c r="R328" s="1659" t="s">
        <v>269</v>
      </c>
      <c r="S328" s="1649"/>
      <c r="T328" s="1662" t="s">
        <v>363</v>
      </c>
      <c r="U328" s="1649"/>
      <c r="V328" s="1649"/>
      <c r="W328" s="1649"/>
      <c r="X328" s="1649"/>
      <c r="Y328" s="1649"/>
      <c r="Z328" s="1649"/>
      <c r="AA328" s="1649"/>
      <c r="AB328" s="1659" t="s">
        <v>306</v>
      </c>
      <c r="AC328" s="1649"/>
      <c r="AD328" s="1649"/>
      <c r="AE328" s="1649"/>
      <c r="AF328" s="1649"/>
      <c r="AG328" s="1659" t="s">
        <v>307</v>
      </c>
      <c r="AH328" s="1649"/>
      <c r="AI328" s="1649"/>
      <c r="AJ328" s="1161" t="s">
        <v>86</v>
      </c>
      <c r="AK328" s="1661" t="s">
        <v>308</v>
      </c>
      <c r="AL328" s="1652"/>
      <c r="AM328" s="1652"/>
      <c r="AN328" s="1652"/>
      <c r="AO328" s="1652"/>
      <c r="AP328" s="1652"/>
      <c r="AQ328" s="1162">
        <v>4885992000</v>
      </c>
      <c r="AR328" s="1279">
        <v>3686842245</v>
      </c>
      <c r="AS328" s="1162">
        <v>1199149755</v>
      </c>
      <c r="AT328" s="1163">
        <v>0</v>
      </c>
      <c r="AU328" s="1311">
        <v>2018864850.72</v>
      </c>
      <c r="AV328" s="1162">
        <v>1667977394.28</v>
      </c>
      <c r="AW328" s="1279">
        <v>200000000</v>
      </c>
      <c r="AX328" s="1162">
        <v>1818864850.72</v>
      </c>
      <c r="AY328" s="1279">
        <v>100000000</v>
      </c>
      <c r="AZ328" s="1162">
        <v>100000000</v>
      </c>
      <c r="BA328" s="1162">
        <v>100000000</v>
      </c>
      <c r="BB328" s="1163">
        <v>0</v>
      </c>
      <c r="BC328" s="1163">
        <v>0</v>
      </c>
      <c r="BE328" s="1164">
        <f t="shared" si="12"/>
        <v>0.4131944650584774</v>
      </c>
    </row>
    <row r="329" spans="1:57" s="1127" customFormat="1" ht="12.75" x14ac:dyDescent="0.2">
      <c r="A329" s="1178" t="str">
        <f t="shared" si="13"/>
        <v>C259910002031310</v>
      </c>
      <c r="B329" s="1659" t="s">
        <v>120</v>
      </c>
      <c r="C329" s="1649"/>
      <c r="D329" s="1659" t="s">
        <v>370</v>
      </c>
      <c r="E329" s="1649"/>
      <c r="F329" s="1659" t="s">
        <v>357</v>
      </c>
      <c r="G329" s="1649"/>
      <c r="H329" s="1659" t="s">
        <v>315</v>
      </c>
      <c r="I329" s="1649"/>
      <c r="J329" s="1659" t="s">
        <v>313</v>
      </c>
      <c r="K329" s="1649"/>
      <c r="L329" s="1649"/>
      <c r="M329" s="1659" t="s">
        <v>322</v>
      </c>
      <c r="N329" s="1649"/>
      <c r="O329" s="1649"/>
      <c r="P329" s="1659" t="s">
        <v>336</v>
      </c>
      <c r="Q329" s="1649"/>
      <c r="R329" s="1659" t="s">
        <v>269</v>
      </c>
      <c r="S329" s="1649"/>
      <c r="T329" s="1662" t="s">
        <v>759</v>
      </c>
      <c r="U329" s="1649"/>
      <c r="V329" s="1649"/>
      <c r="W329" s="1649"/>
      <c r="X329" s="1649"/>
      <c r="Y329" s="1649"/>
      <c r="Z329" s="1649"/>
      <c r="AA329" s="1649"/>
      <c r="AB329" s="1659" t="s">
        <v>306</v>
      </c>
      <c r="AC329" s="1649"/>
      <c r="AD329" s="1649"/>
      <c r="AE329" s="1649"/>
      <c r="AF329" s="1649"/>
      <c r="AG329" s="1659" t="s">
        <v>307</v>
      </c>
      <c r="AH329" s="1649"/>
      <c r="AI329" s="1649"/>
      <c r="AJ329" s="1161" t="s">
        <v>86</v>
      </c>
      <c r="AK329" s="1661" t="s">
        <v>308</v>
      </c>
      <c r="AL329" s="1652"/>
      <c r="AM329" s="1652"/>
      <c r="AN329" s="1652"/>
      <c r="AO329" s="1652"/>
      <c r="AP329" s="1652"/>
      <c r="AQ329" s="1162">
        <v>2510508000</v>
      </c>
      <c r="AR329" s="1279">
        <v>885050000</v>
      </c>
      <c r="AS329" s="1162">
        <v>1625458000</v>
      </c>
      <c r="AT329" s="1163">
        <v>0</v>
      </c>
      <c r="AU329" s="1311">
        <v>885050000</v>
      </c>
      <c r="AV329" s="1163">
        <v>0</v>
      </c>
      <c r="AW329" s="1279">
        <v>604485000</v>
      </c>
      <c r="AX329" s="1162">
        <v>280565000</v>
      </c>
      <c r="AY329" s="1279">
        <v>604485000</v>
      </c>
      <c r="AZ329" s="1163">
        <v>0</v>
      </c>
      <c r="BA329" s="1163">
        <v>0</v>
      </c>
      <c r="BB329" s="1162">
        <v>604485000</v>
      </c>
      <c r="BC329" s="1163">
        <v>0</v>
      </c>
      <c r="BE329" s="1164">
        <f t="shared" si="12"/>
        <v>0.35253821138988606</v>
      </c>
    </row>
    <row r="330" spans="1:57" s="1127" customFormat="1" ht="12.75" x14ac:dyDescent="0.2">
      <c r="A330" s="1178" t="str">
        <f t="shared" si="13"/>
        <v>C259910003010</v>
      </c>
      <c r="B330" s="1648" t="s">
        <v>120</v>
      </c>
      <c r="C330" s="1649"/>
      <c r="D330" s="1648" t="s">
        <v>370</v>
      </c>
      <c r="E330" s="1649"/>
      <c r="F330" s="1648" t="s">
        <v>357</v>
      </c>
      <c r="G330" s="1649"/>
      <c r="H330" s="1648" t="s">
        <v>322</v>
      </c>
      <c r="I330" s="1649"/>
      <c r="J330" s="1648" t="s">
        <v>313</v>
      </c>
      <c r="K330" s="1649"/>
      <c r="L330" s="1649"/>
      <c r="M330" s="1648" t="s">
        <v>269</v>
      </c>
      <c r="N330" s="1649"/>
      <c r="O330" s="1649"/>
      <c r="P330" s="1648" t="s">
        <v>269</v>
      </c>
      <c r="Q330" s="1649"/>
      <c r="R330" s="1648" t="s">
        <v>269</v>
      </c>
      <c r="S330" s="1649"/>
      <c r="T330" s="1650" t="s">
        <v>760</v>
      </c>
      <c r="U330" s="1649"/>
      <c r="V330" s="1649"/>
      <c r="W330" s="1649"/>
      <c r="X330" s="1649"/>
      <c r="Y330" s="1649"/>
      <c r="Z330" s="1649"/>
      <c r="AA330" s="1649"/>
      <c r="AB330" s="1648" t="s">
        <v>306</v>
      </c>
      <c r="AC330" s="1649"/>
      <c r="AD330" s="1649"/>
      <c r="AE330" s="1649"/>
      <c r="AF330" s="1649"/>
      <c r="AG330" s="1648" t="s">
        <v>307</v>
      </c>
      <c r="AH330" s="1649"/>
      <c r="AI330" s="1649"/>
      <c r="AJ330" s="1025" t="s">
        <v>86</v>
      </c>
      <c r="AK330" s="1651" t="s">
        <v>308</v>
      </c>
      <c r="AL330" s="1652"/>
      <c r="AM330" s="1652"/>
      <c r="AN330" s="1652"/>
      <c r="AO330" s="1652"/>
      <c r="AP330" s="1652"/>
      <c r="AQ330" s="1158">
        <v>500000000</v>
      </c>
      <c r="AR330" s="1278">
        <v>500000000</v>
      </c>
      <c r="AS330" s="1159">
        <v>0</v>
      </c>
      <c r="AT330" s="1159">
        <v>0</v>
      </c>
      <c r="AU330" s="1318">
        <v>0</v>
      </c>
      <c r="AV330" s="1158">
        <v>500000000</v>
      </c>
      <c r="AW330" s="1281">
        <v>0</v>
      </c>
      <c r="AX330" s="1159">
        <v>0</v>
      </c>
      <c r="AY330" s="1281">
        <v>0</v>
      </c>
      <c r="AZ330" s="1159">
        <v>0</v>
      </c>
      <c r="BA330" s="1159">
        <v>0</v>
      </c>
      <c r="BB330" s="1159">
        <v>0</v>
      </c>
      <c r="BC330" s="1159">
        <v>0</v>
      </c>
      <c r="BE330" s="1160">
        <f t="shared" si="12"/>
        <v>0</v>
      </c>
    </row>
    <row r="331" spans="1:57" s="1237" customFormat="1" ht="12.75" x14ac:dyDescent="0.2">
      <c r="A331" s="1233" t="str">
        <f t="shared" si="13"/>
        <v>C25991000310</v>
      </c>
      <c r="B331" s="1686" t="s">
        <v>120</v>
      </c>
      <c r="C331" s="1683"/>
      <c r="D331" s="1686" t="s">
        <v>370</v>
      </c>
      <c r="E331" s="1683"/>
      <c r="F331" s="1686" t="s">
        <v>357</v>
      </c>
      <c r="G331" s="1683"/>
      <c r="H331" s="1686" t="s">
        <v>322</v>
      </c>
      <c r="I331" s="1683"/>
      <c r="J331" s="1686" t="s">
        <v>269</v>
      </c>
      <c r="K331" s="1683"/>
      <c r="L331" s="1683"/>
      <c r="M331" s="1686" t="s">
        <v>269</v>
      </c>
      <c r="N331" s="1683"/>
      <c r="O331" s="1683"/>
      <c r="P331" s="1686" t="s">
        <v>269</v>
      </c>
      <c r="Q331" s="1683"/>
      <c r="R331" s="1686" t="s">
        <v>269</v>
      </c>
      <c r="S331" s="1683"/>
      <c r="T331" s="1687" t="s">
        <v>760</v>
      </c>
      <c r="U331" s="1688"/>
      <c r="V331" s="1688"/>
      <c r="W331" s="1688"/>
      <c r="X331" s="1688"/>
      <c r="Y331" s="1688"/>
      <c r="Z331" s="1688"/>
      <c r="AA331" s="1688"/>
      <c r="AB331" s="1686" t="s">
        <v>306</v>
      </c>
      <c r="AC331" s="1683"/>
      <c r="AD331" s="1683"/>
      <c r="AE331" s="1683"/>
      <c r="AF331" s="1683"/>
      <c r="AG331" s="1686" t="s">
        <v>307</v>
      </c>
      <c r="AH331" s="1683"/>
      <c r="AI331" s="1683"/>
      <c r="AJ331" s="1239" t="s">
        <v>86</v>
      </c>
      <c r="AK331" s="1684" t="s">
        <v>308</v>
      </c>
      <c r="AL331" s="1685"/>
      <c r="AM331" s="1685"/>
      <c r="AN331" s="1685"/>
      <c r="AO331" s="1685"/>
      <c r="AP331" s="1685"/>
      <c r="AQ331" s="1240">
        <v>500000000</v>
      </c>
      <c r="AR331" s="1278">
        <v>500000000</v>
      </c>
      <c r="AS331" s="1241">
        <v>0</v>
      </c>
      <c r="AT331" s="1241">
        <v>0</v>
      </c>
      <c r="AU331" s="1318">
        <v>0</v>
      </c>
      <c r="AV331" s="1240">
        <v>500000000</v>
      </c>
      <c r="AW331" s="1281">
        <v>0</v>
      </c>
      <c r="AX331" s="1241">
        <v>0</v>
      </c>
      <c r="AY331" s="1281">
        <v>0</v>
      </c>
      <c r="AZ331" s="1241">
        <v>0</v>
      </c>
      <c r="BA331" s="1241">
        <v>0</v>
      </c>
      <c r="BB331" s="1241">
        <v>0</v>
      </c>
      <c r="BC331" s="1241">
        <v>0</v>
      </c>
      <c r="BE331" s="1242">
        <f t="shared" si="12"/>
        <v>0</v>
      </c>
    </row>
    <row r="332" spans="1:57" s="1127" customFormat="1" ht="12.75" x14ac:dyDescent="0.2">
      <c r="A332" s="1178" t="str">
        <f t="shared" si="13"/>
        <v>C2599100030310</v>
      </c>
      <c r="B332" s="1648" t="s">
        <v>120</v>
      </c>
      <c r="C332" s="1649"/>
      <c r="D332" s="1648" t="s">
        <v>370</v>
      </c>
      <c r="E332" s="1649"/>
      <c r="F332" s="1648" t="s">
        <v>357</v>
      </c>
      <c r="G332" s="1649"/>
      <c r="H332" s="1648" t="s">
        <v>322</v>
      </c>
      <c r="I332" s="1649"/>
      <c r="J332" s="1648" t="s">
        <v>313</v>
      </c>
      <c r="K332" s="1649"/>
      <c r="L332" s="1649"/>
      <c r="M332" s="1648" t="s">
        <v>322</v>
      </c>
      <c r="N332" s="1649"/>
      <c r="O332" s="1649"/>
      <c r="P332" s="1648" t="s">
        <v>269</v>
      </c>
      <c r="Q332" s="1649"/>
      <c r="R332" s="1648" t="s">
        <v>269</v>
      </c>
      <c r="S332" s="1649"/>
      <c r="T332" s="1650" t="s">
        <v>756</v>
      </c>
      <c r="U332" s="1649"/>
      <c r="V332" s="1649"/>
      <c r="W332" s="1649"/>
      <c r="X332" s="1649"/>
      <c r="Y332" s="1649"/>
      <c r="Z332" s="1649"/>
      <c r="AA332" s="1649"/>
      <c r="AB332" s="1648" t="s">
        <v>306</v>
      </c>
      <c r="AC332" s="1649"/>
      <c r="AD332" s="1649"/>
      <c r="AE332" s="1649"/>
      <c r="AF332" s="1649"/>
      <c r="AG332" s="1648" t="s">
        <v>307</v>
      </c>
      <c r="AH332" s="1649"/>
      <c r="AI332" s="1649"/>
      <c r="AJ332" s="1025" t="s">
        <v>86</v>
      </c>
      <c r="AK332" s="1651" t="s">
        <v>308</v>
      </c>
      <c r="AL332" s="1652"/>
      <c r="AM332" s="1652"/>
      <c r="AN332" s="1652"/>
      <c r="AO332" s="1652"/>
      <c r="AP332" s="1652"/>
      <c r="AQ332" s="1158">
        <v>500000000</v>
      </c>
      <c r="AR332" s="1278">
        <v>500000000</v>
      </c>
      <c r="AS332" s="1159">
        <v>0</v>
      </c>
      <c r="AT332" s="1159">
        <v>0</v>
      </c>
      <c r="AU332" s="1318">
        <v>0</v>
      </c>
      <c r="AV332" s="1158">
        <v>500000000</v>
      </c>
      <c r="AW332" s="1281">
        <v>0</v>
      </c>
      <c r="AX332" s="1159">
        <v>0</v>
      </c>
      <c r="AY332" s="1281">
        <v>0</v>
      </c>
      <c r="AZ332" s="1159">
        <v>0</v>
      </c>
      <c r="BA332" s="1159">
        <v>0</v>
      </c>
      <c r="BB332" s="1159">
        <v>0</v>
      </c>
      <c r="BC332" s="1159">
        <v>0</v>
      </c>
      <c r="BE332" s="1160">
        <f t="shared" si="12"/>
        <v>0</v>
      </c>
    </row>
    <row r="333" spans="1:57" s="1127" customFormat="1" ht="12.75" x14ac:dyDescent="0.2">
      <c r="A333" s="1178" t="str">
        <f t="shared" si="13"/>
        <v>C259910003031110</v>
      </c>
      <c r="B333" s="1659" t="s">
        <v>120</v>
      </c>
      <c r="C333" s="1649"/>
      <c r="D333" s="1659" t="s">
        <v>370</v>
      </c>
      <c r="E333" s="1649"/>
      <c r="F333" s="1659" t="s">
        <v>357</v>
      </c>
      <c r="G333" s="1649"/>
      <c r="H333" s="1659" t="s">
        <v>322</v>
      </c>
      <c r="I333" s="1649"/>
      <c r="J333" s="1659" t="s">
        <v>313</v>
      </c>
      <c r="K333" s="1649"/>
      <c r="L333" s="1649"/>
      <c r="M333" s="1659" t="s">
        <v>322</v>
      </c>
      <c r="N333" s="1649"/>
      <c r="O333" s="1649"/>
      <c r="P333" s="1659" t="s">
        <v>101</v>
      </c>
      <c r="Q333" s="1649"/>
      <c r="R333" s="1659" t="s">
        <v>269</v>
      </c>
      <c r="S333" s="1649"/>
      <c r="T333" s="1662" t="s">
        <v>761</v>
      </c>
      <c r="U333" s="1649"/>
      <c r="V333" s="1649"/>
      <c r="W333" s="1649"/>
      <c r="X333" s="1649"/>
      <c r="Y333" s="1649"/>
      <c r="Z333" s="1649"/>
      <c r="AA333" s="1649"/>
      <c r="AB333" s="1659" t="s">
        <v>306</v>
      </c>
      <c r="AC333" s="1649"/>
      <c r="AD333" s="1649"/>
      <c r="AE333" s="1649"/>
      <c r="AF333" s="1649"/>
      <c r="AG333" s="1659" t="s">
        <v>307</v>
      </c>
      <c r="AH333" s="1649"/>
      <c r="AI333" s="1649"/>
      <c r="AJ333" s="1161" t="s">
        <v>86</v>
      </c>
      <c r="AK333" s="1661" t="s">
        <v>308</v>
      </c>
      <c r="AL333" s="1652"/>
      <c r="AM333" s="1652"/>
      <c r="AN333" s="1652"/>
      <c r="AO333" s="1652"/>
      <c r="AP333" s="1652"/>
      <c r="AQ333" s="1162">
        <v>500000000</v>
      </c>
      <c r="AR333" s="1279">
        <v>500000000</v>
      </c>
      <c r="AS333" s="1163">
        <v>0</v>
      </c>
      <c r="AT333" s="1163">
        <v>0</v>
      </c>
      <c r="AU333" s="1317">
        <v>0</v>
      </c>
      <c r="AV333" s="1162">
        <v>500000000</v>
      </c>
      <c r="AW333" s="1280">
        <v>0</v>
      </c>
      <c r="AX333" s="1163">
        <v>0</v>
      </c>
      <c r="AY333" s="1280">
        <v>0</v>
      </c>
      <c r="AZ333" s="1163">
        <v>0</v>
      </c>
      <c r="BA333" s="1163">
        <v>0</v>
      </c>
      <c r="BB333" s="1163">
        <v>0</v>
      </c>
      <c r="BC333" s="1163">
        <v>0</v>
      </c>
      <c r="BE333" s="1164">
        <f t="shared" si="12"/>
        <v>0</v>
      </c>
    </row>
    <row r="334" spans="1:57" s="1127" customFormat="1" ht="15" customHeight="1" x14ac:dyDescent="0.2">
      <c r="A334" s="1178" t="str">
        <f t="shared" si="13"/>
        <v>C259910004010</v>
      </c>
      <c r="B334" s="1648" t="s">
        <v>120</v>
      </c>
      <c r="C334" s="1649"/>
      <c r="D334" s="1648" t="s">
        <v>370</v>
      </c>
      <c r="E334" s="1649"/>
      <c r="F334" s="1648" t="s">
        <v>357</v>
      </c>
      <c r="G334" s="1649"/>
      <c r="H334" s="1648" t="s">
        <v>316</v>
      </c>
      <c r="I334" s="1649"/>
      <c r="J334" s="1648" t="s">
        <v>313</v>
      </c>
      <c r="K334" s="1649"/>
      <c r="L334" s="1649"/>
      <c r="M334" s="1648"/>
      <c r="N334" s="1649"/>
      <c r="O334" s="1649"/>
      <c r="P334" s="1648"/>
      <c r="Q334" s="1649"/>
      <c r="R334" s="1648"/>
      <c r="S334" s="1649"/>
      <c r="T334" s="1650" t="s">
        <v>682</v>
      </c>
      <c r="U334" s="1649"/>
      <c r="V334" s="1649"/>
      <c r="W334" s="1649"/>
      <c r="X334" s="1649"/>
      <c r="Y334" s="1649"/>
      <c r="Z334" s="1649"/>
      <c r="AA334" s="1649"/>
      <c r="AB334" s="1648" t="s">
        <v>306</v>
      </c>
      <c r="AC334" s="1649"/>
      <c r="AD334" s="1649"/>
      <c r="AE334" s="1649"/>
      <c r="AF334" s="1649"/>
      <c r="AG334" s="1648" t="s">
        <v>307</v>
      </c>
      <c r="AH334" s="1649"/>
      <c r="AI334" s="1649"/>
      <c r="AJ334" s="1025" t="s">
        <v>86</v>
      </c>
      <c r="AK334" s="1651" t="s">
        <v>308</v>
      </c>
      <c r="AL334" s="1652"/>
      <c r="AM334" s="1652"/>
      <c r="AN334" s="1652"/>
      <c r="AO334" s="1652"/>
      <c r="AP334" s="1652"/>
      <c r="AQ334" s="1158">
        <v>850000000</v>
      </c>
      <c r="AR334" s="1278">
        <v>850000000</v>
      </c>
      <c r="AS334" s="1159">
        <v>0</v>
      </c>
      <c r="AT334" s="1159">
        <v>0</v>
      </c>
      <c r="AU334" s="1316">
        <v>100000000</v>
      </c>
      <c r="AV334" s="1158">
        <v>750000000</v>
      </c>
      <c r="AW334" s="1278">
        <v>31980000</v>
      </c>
      <c r="AX334" s="1158">
        <v>68020000</v>
      </c>
      <c r="AY334" s="1278">
        <v>31980000</v>
      </c>
      <c r="AZ334" s="1159">
        <v>0</v>
      </c>
      <c r="BA334" s="1158">
        <v>31980000</v>
      </c>
      <c r="BB334" s="1159">
        <v>0</v>
      </c>
      <c r="BC334" s="1159">
        <v>0</v>
      </c>
      <c r="BE334" s="1160">
        <f t="shared" si="12"/>
        <v>0.11764705882352941</v>
      </c>
    </row>
    <row r="335" spans="1:57" s="1237" customFormat="1" ht="15" customHeight="1" x14ac:dyDescent="0.2">
      <c r="A335" s="1233" t="str">
        <f t="shared" si="13"/>
        <v>C25991000410</v>
      </c>
      <c r="B335" s="1686" t="s">
        <v>120</v>
      </c>
      <c r="C335" s="1683"/>
      <c r="D335" s="1686" t="s">
        <v>370</v>
      </c>
      <c r="E335" s="1683"/>
      <c r="F335" s="1686" t="s">
        <v>357</v>
      </c>
      <c r="G335" s="1683"/>
      <c r="H335" s="1686" t="s">
        <v>316</v>
      </c>
      <c r="I335" s="1683"/>
      <c r="J335" s="1686" t="s">
        <v>269</v>
      </c>
      <c r="K335" s="1683"/>
      <c r="L335" s="1683"/>
      <c r="M335" s="1686" t="s">
        <v>269</v>
      </c>
      <c r="N335" s="1683"/>
      <c r="O335" s="1683"/>
      <c r="P335" s="1686" t="s">
        <v>269</v>
      </c>
      <c r="Q335" s="1683"/>
      <c r="R335" s="1686" t="s">
        <v>269</v>
      </c>
      <c r="S335" s="1683"/>
      <c r="T335" s="1687" t="s">
        <v>682</v>
      </c>
      <c r="U335" s="1688"/>
      <c r="V335" s="1688"/>
      <c r="W335" s="1688"/>
      <c r="X335" s="1688"/>
      <c r="Y335" s="1688"/>
      <c r="Z335" s="1688"/>
      <c r="AA335" s="1688"/>
      <c r="AB335" s="1686" t="s">
        <v>306</v>
      </c>
      <c r="AC335" s="1683"/>
      <c r="AD335" s="1683"/>
      <c r="AE335" s="1683"/>
      <c r="AF335" s="1683"/>
      <c r="AG335" s="1686" t="s">
        <v>307</v>
      </c>
      <c r="AH335" s="1683"/>
      <c r="AI335" s="1683"/>
      <c r="AJ335" s="1239" t="s">
        <v>86</v>
      </c>
      <c r="AK335" s="1684" t="s">
        <v>308</v>
      </c>
      <c r="AL335" s="1685"/>
      <c r="AM335" s="1685"/>
      <c r="AN335" s="1685"/>
      <c r="AO335" s="1685"/>
      <c r="AP335" s="1685"/>
      <c r="AQ335" s="1240">
        <v>850000000</v>
      </c>
      <c r="AR335" s="1278">
        <v>850000000</v>
      </c>
      <c r="AS335" s="1241">
        <v>0</v>
      </c>
      <c r="AT335" s="1241">
        <v>0</v>
      </c>
      <c r="AU335" s="1316">
        <v>100000000</v>
      </c>
      <c r="AV335" s="1240">
        <v>750000000</v>
      </c>
      <c r="AW335" s="1278">
        <v>31980000</v>
      </c>
      <c r="AX335" s="1240">
        <v>68020000</v>
      </c>
      <c r="AY335" s="1278">
        <v>31980000</v>
      </c>
      <c r="AZ335" s="1241">
        <v>0</v>
      </c>
      <c r="BA335" s="1240">
        <v>31980000</v>
      </c>
      <c r="BB335" s="1241">
        <v>0</v>
      </c>
      <c r="BC335" s="1241">
        <v>0</v>
      </c>
      <c r="BE335" s="1242">
        <f t="shared" si="12"/>
        <v>0.11764705882352941</v>
      </c>
    </row>
    <row r="336" spans="1:57" s="1127" customFormat="1" ht="15" customHeight="1" x14ac:dyDescent="0.2">
      <c r="A336" s="1178" t="str">
        <f t="shared" si="13"/>
        <v>C2599100040210</v>
      </c>
      <c r="B336" s="1648" t="s">
        <v>120</v>
      </c>
      <c r="C336" s="1649"/>
      <c r="D336" s="1648" t="s">
        <v>370</v>
      </c>
      <c r="E336" s="1649"/>
      <c r="F336" s="1648" t="s">
        <v>357</v>
      </c>
      <c r="G336" s="1649"/>
      <c r="H336" s="1648" t="s">
        <v>316</v>
      </c>
      <c r="I336" s="1649"/>
      <c r="J336" s="1648" t="s">
        <v>313</v>
      </c>
      <c r="K336" s="1649"/>
      <c r="L336" s="1649"/>
      <c r="M336" s="1648" t="s">
        <v>315</v>
      </c>
      <c r="N336" s="1649"/>
      <c r="O336" s="1649"/>
      <c r="P336" s="1648"/>
      <c r="Q336" s="1649"/>
      <c r="R336" s="1648"/>
      <c r="S336" s="1649"/>
      <c r="T336" s="1650" t="s">
        <v>359</v>
      </c>
      <c r="U336" s="1649"/>
      <c r="V336" s="1649"/>
      <c r="W336" s="1649"/>
      <c r="X336" s="1649"/>
      <c r="Y336" s="1649"/>
      <c r="Z336" s="1649"/>
      <c r="AA336" s="1649"/>
      <c r="AB336" s="1648" t="s">
        <v>306</v>
      </c>
      <c r="AC336" s="1649"/>
      <c r="AD336" s="1649"/>
      <c r="AE336" s="1649"/>
      <c r="AF336" s="1649"/>
      <c r="AG336" s="1648" t="s">
        <v>307</v>
      </c>
      <c r="AH336" s="1649"/>
      <c r="AI336" s="1649"/>
      <c r="AJ336" s="1025" t="s">
        <v>86</v>
      </c>
      <c r="AK336" s="1651" t="s">
        <v>308</v>
      </c>
      <c r="AL336" s="1652"/>
      <c r="AM336" s="1652"/>
      <c r="AN336" s="1652"/>
      <c r="AO336" s="1652"/>
      <c r="AP336" s="1652"/>
      <c r="AQ336" s="1158">
        <v>350000000</v>
      </c>
      <c r="AR336" s="1278">
        <v>350000000</v>
      </c>
      <c r="AS336" s="1159">
        <v>0</v>
      </c>
      <c r="AT336" s="1159">
        <v>0</v>
      </c>
      <c r="AU336" s="1316">
        <v>100000000</v>
      </c>
      <c r="AV336" s="1158">
        <v>250000000</v>
      </c>
      <c r="AW336" s="1278">
        <v>31980000</v>
      </c>
      <c r="AX336" s="1158">
        <v>68020000</v>
      </c>
      <c r="AY336" s="1278">
        <v>31980000</v>
      </c>
      <c r="AZ336" s="1159">
        <v>0</v>
      </c>
      <c r="BA336" s="1158">
        <v>31980000</v>
      </c>
      <c r="BB336" s="1159">
        <v>0</v>
      </c>
      <c r="BC336" s="1159">
        <v>0</v>
      </c>
      <c r="BE336" s="1160">
        <f t="shared" si="12"/>
        <v>0.2857142857142857</v>
      </c>
    </row>
    <row r="337" spans="1:57" s="1127" customFormat="1" ht="12.75" x14ac:dyDescent="0.2">
      <c r="A337" s="1178" t="str">
        <f t="shared" si="13"/>
        <v>C25991000402110</v>
      </c>
      <c r="B337" s="1659" t="s">
        <v>120</v>
      </c>
      <c r="C337" s="1649"/>
      <c r="D337" s="1659" t="s">
        <v>370</v>
      </c>
      <c r="E337" s="1649"/>
      <c r="F337" s="1659" t="s">
        <v>357</v>
      </c>
      <c r="G337" s="1649"/>
      <c r="H337" s="1659" t="s">
        <v>316</v>
      </c>
      <c r="I337" s="1649"/>
      <c r="J337" s="1659" t="s">
        <v>313</v>
      </c>
      <c r="K337" s="1649"/>
      <c r="L337" s="1649"/>
      <c r="M337" s="1659" t="s">
        <v>315</v>
      </c>
      <c r="N337" s="1649"/>
      <c r="O337" s="1649"/>
      <c r="P337" s="1659" t="s">
        <v>312</v>
      </c>
      <c r="Q337" s="1649"/>
      <c r="R337" s="1659"/>
      <c r="S337" s="1649"/>
      <c r="T337" s="1662" t="s">
        <v>365</v>
      </c>
      <c r="U337" s="1649"/>
      <c r="V337" s="1649"/>
      <c r="W337" s="1649"/>
      <c r="X337" s="1649"/>
      <c r="Y337" s="1649"/>
      <c r="Z337" s="1649"/>
      <c r="AA337" s="1649"/>
      <c r="AB337" s="1659" t="s">
        <v>306</v>
      </c>
      <c r="AC337" s="1649"/>
      <c r="AD337" s="1649"/>
      <c r="AE337" s="1649"/>
      <c r="AF337" s="1649"/>
      <c r="AG337" s="1659" t="s">
        <v>307</v>
      </c>
      <c r="AH337" s="1649"/>
      <c r="AI337" s="1649"/>
      <c r="AJ337" s="1161" t="s">
        <v>86</v>
      </c>
      <c r="AK337" s="1661" t="s">
        <v>308</v>
      </c>
      <c r="AL337" s="1652"/>
      <c r="AM337" s="1652"/>
      <c r="AN337" s="1652"/>
      <c r="AO337" s="1652"/>
      <c r="AP337" s="1652"/>
      <c r="AQ337" s="1162">
        <v>120000000</v>
      </c>
      <c r="AR337" s="1279">
        <v>120000000</v>
      </c>
      <c r="AS337" s="1163">
        <v>0</v>
      </c>
      <c r="AT337" s="1163">
        <v>0</v>
      </c>
      <c r="AU337" s="1311">
        <v>100000000</v>
      </c>
      <c r="AV337" s="1162">
        <v>20000000</v>
      </c>
      <c r="AW337" s="1279">
        <v>31980000</v>
      </c>
      <c r="AX337" s="1162">
        <v>68020000</v>
      </c>
      <c r="AY337" s="1279">
        <v>31980000</v>
      </c>
      <c r="AZ337" s="1163">
        <v>0</v>
      </c>
      <c r="BA337" s="1162">
        <v>31980000</v>
      </c>
      <c r="BB337" s="1163">
        <v>0</v>
      </c>
      <c r="BC337" s="1163">
        <v>0</v>
      </c>
      <c r="BE337" s="1164">
        <f t="shared" si="12"/>
        <v>0.83333333333333337</v>
      </c>
    </row>
    <row r="338" spans="1:57" s="1127" customFormat="1" ht="15" customHeight="1" x14ac:dyDescent="0.2">
      <c r="A338" s="1178" t="str">
        <f t="shared" si="13"/>
        <v>C25991000402310</v>
      </c>
      <c r="B338" s="1659" t="s">
        <v>120</v>
      </c>
      <c r="C338" s="1649"/>
      <c r="D338" s="1659" t="s">
        <v>370</v>
      </c>
      <c r="E338" s="1649"/>
      <c r="F338" s="1659" t="s">
        <v>357</v>
      </c>
      <c r="G338" s="1649"/>
      <c r="H338" s="1659" t="s">
        <v>316</v>
      </c>
      <c r="I338" s="1649"/>
      <c r="J338" s="1659" t="s">
        <v>313</v>
      </c>
      <c r="K338" s="1649"/>
      <c r="L338" s="1649"/>
      <c r="M338" s="1659" t="s">
        <v>315</v>
      </c>
      <c r="N338" s="1649"/>
      <c r="O338" s="1649"/>
      <c r="P338" s="1659" t="s">
        <v>322</v>
      </c>
      <c r="Q338" s="1649"/>
      <c r="R338" s="1659"/>
      <c r="S338" s="1649"/>
      <c r="T338" s="1662" t="s">
        <v>361</v>
      </c>
      <c r="U338" s="1649"/>
      <c r="V338" s="1649"/>
      <c r="W338" s="1649"/>
      <c r="X338" s="1649"/>
      <c r="Y338" s="1649"/>
      <c r="Z338" s="1649"/>
      <c r="AA338" s="1649"/>
      <c r="AB338" s="1659" t="s">
        <v>306</v>
      </c>
      <c r="AC338" s="1649"/>
      <c r="AD338" s="1649"/>
      <c r="AE338" s="1649"/>
      <c r="AF338" s="1649"/>
      <c r="AG338" s="1659" t="s">
        <v>307</v>
      </c>
      <c r="AH338" s="1649"/>
      <c r="AI338" s="1649"/>
      <c r="AJ338" s="1161" t="s">
        <v>86</v>
      </c>
      <c r="AK338" s="1661" t="s">
        <v>308</v>
      </c>
      <c r="AL338" s="1652"/>
      <c r="AM338" s="1652"/>
      <c r="AN338" s="1652"/>
      <c r="AO338" s="1652"/>
      <c r="AP338" s="1652"/>
      <c r="AQ338" s="1162">
        <v>45000000</v>
      </c>
      <c r="AR338" s="1279">
        <v>45000000</v>
      </c>
      <c r="AS338" s="1163">
        <v>0</v>
      </c>
      <c r="AT338" s="1163">
        <v>0</v>
      </c>
      <c r="AU338" s="1317">
        <v>0</v>
      </c>
      <c r="AV338" s="1162">
        <v>45000000</v>
      </c>
      <c r="AW338" s="1280">
        <v>0</v>
      </c>
      <c r="AX338" s="1163">
        <v>0</v>
      </c>
      <c r="AY338" s="1280">
        <v>0</v>
      </c>
      <c r="AZ338" s="1163">
        <v>0</v>
      </c>
      <c r="BA338" s="1163">
        <v>0</v>
      </c>
      <c r="BB338" s="1163">
        <v>0</v>
      </c>
      <c r="BC338" s="1163">
        <v>0</v>
      </c>
      <c r="BE338" s="1164">
        <f t="shared" si="12"/>
        <v>0</v>
      </c>
    </row>
    <row r="339" spans="1:57" s="1127" customFormat="1" ht="15" customHeight="1" x14ac:dyDescent="0.2">
      <c r="A339" s="1178" t="str">
        <f t="shared" si="13"/>
        <v>C25991000402410</v>
      </c>
      <c r="B339" s="1659" t="s">
        <v>120</v>
      </c>
      <c r="C339" s="1649"/>
      <c r="D339" s="1659" t="s">
        <v>370</v>
      </c>
      <c r="E339" s="1649"/>
      <c r="F339" s="1659" t="s">
        <v>357</v>
      </c>
      <c r="G339" s="1649"/>
      <c r="H339" s="1659" t="s">
        <v>316</v>
      </c>
      <c r="I339" s="1649"/>
      <c r="J339" s="1659" t="s">
        <v>313</v>
      </c>
      <c r="K339" s="1649"/>
      <c r="L339" s="1649"/>
      <c r="M339" s="1659" t="s">
        <v>315</v>
      </c>
      <c r="N339" s="1649"/>
      <c r="O339" s="1649"/>
      <c r="P339" s="1659" t="s">
        <v>316</v>
      </c>
      <c r="Q339" s="1649"/>
      <c r="R339" s="1659"/>
      <c r="S339" s="1649"/>
      <c r="T339" s="1662" t="s">
        <v>105</v>
      </c>
      <c r="U339" s="1649"/>
      <c r="V339" s="1649"/>
      <c r="W339" s="1649"/>
      <c r="X339" s="1649"/>
      <c r="Y339" s="1649"/>
      <c r="Z339" s="1649"/>
      <c r="AA339" s="1649"/>
      <c r="AB339" s="1659" t="s">
        <v>306</v>
      </c>
      <c r="AC339" s="1649"/>
      <c r="AD339" s="1649"/>
      <c r="AE339" s="1649"/>
      <c r="AF339" s="1649"/>
      <c r="AG339" s="1659" t="s">
        <v>307</v>
      </c>
      <c r="AH339" s="1649"/>
      <c r="AI339" s="1649"/>
      <c r="AJ339" s="1161" t="s">
        <v>86</v>
      </c>
      <c r="AK339" s="1661" t="s">
        <v>308</v>
      </c>
      <c r="AL339" s="1652"/>
      <c r="AM339" s="1652"/>
      <c r="AN339" s="1652"/>
      <c r="AO339" s="1652"/>
      <c r="AP339" s="1652"/>
      <c r="AQ339" s="1162">
        <v>55000000</v>
      </c>
      <c r="AR339" s="1279">
        <v>55000000</v>
      </c>
      <c r="AS339" s="1163">
        <v>0</v>
      </c>
      <c r="AT339" s="1163">
        <v>0</v>
      </c>
      <c r="AU339" s="1317">
        <v>0</v>
      </c>
      <c r="AV339" s="1162">
        <v>55000000</v>
      </c>
      <c r="AW339" s="1280">
        <v>0</v>
      </c>
      <c r="AX339" s="1163">
        <v>0</v>
      </c>
      <c r="AY339" s="1280">
        <v>0</v>
      </c>
      <c r="AZ339" s="1163">
        <v>0</v>
      </c>
      <c r="BA339" s="1163">
        <v>0</v>
      </c>
      <c r="BB339" s="1163">
        <v>0</v>
      </c>
      <c r="BC339" s="1163">
        <v>0</v>
      </c>
      <c r="BE339" s="1164">
        <f t="shared" si="12"/>
        <v>0</v>
      </c>
    </row>
    <row r="340" spans="1:57" s="1127" customFormat="1" ht="12.75" x14ac:dyDescent="0.2">
      <c r="A340" s="1178" t="str">
        <f t="shared" si="13"/>
        <v>C25991000402710</v>
      </c>
      <c r="B340" s="1659" t="s">
        <v>120</v>
      </c>
      <c r="C340" s="1649"/>
      <c r="D340" s="1659" t="s">
        <v>370</v>
      </c>
      <c r="E340" s="1649"/>
      <c r="F340" s="1659" t="s">
        <v>357</v>
      </c>
      <c r="G340" s="1649"/>
      <c r="H340" s="1659" t="s">
        <v>316</v>
      </c>
      <c r="I340" s="1649"/>
      <c r="J340" s="1659" t="s">
        <v>313</v>
      </c>
      <c r="K340" s="1649"/>
      <c r="L340" s="1649"/>
      <c r="M340" s="1659" t="s">
        <v>315</v>
      </c>
      <c r="N340" s="1649"/>
      <c r="O340" s="1649"/>
      <c r="P340" s="1659" t="s">
        <v>326</v>
      </c>
      <c r="Q340" s="1649"/>
      <c r="R340" s="1659"/>
      <c r="S340" s="1649"/>
      <c r="T340" s="1662" t="s">
        <v>368</v>
      </c>
      <c r="U340" s="1649"/>
      <c r="V340" s="1649"/>
      <c r="W340" s="1649"/>
      <c r="X340" s="1649"/>
      <c r="Y340" s="1649"/>
      <c r="Z340" s="1649"/>
      <c r="AA340" s="1649"/>
      <c r="AB340" s="1659" t="s">
        <v>306</v>
      </c>
      <c r="AC340" s="1649"/>
      <c r="AD340" s="1649"/>
      <c r="AE340" s="1649"/>
      <c r="AF340" s="1649"/>
      <c r="AG340" s="1659" t="s">
        <v>307</v>
      </c>
      <c r="AH340" s="1649"/>
      <c r="AI340" s="1649"/>
      <c r="AJ340" s="1161" t="s">
        <v>86</v>
      </c>
      <c r="AK340" s="1661" t="s">
        <v>308</v>
      </c>
      <c r="AL340" s="1652"/>
      <c r="AM340" s="1652"/>
      <c r="AN340" s="1652"/>
      <c r="AO340" s="1652"/>
      <c r="AP340" s="1652"/>
      <c r="AQ340" s="1162">
        <v>130000000</v>
      </c>
      <c r="AR340" s="1279">
        <v>130000000</v>
      </c>
      <c r="AS340" s="1163">
        <v>0</v>
      </c>
      <c r="AT340" s="1163">
        <v>0</v>
      </c>
      <c r="AU340" s="1317">
        <v>0</v>
      </c>
      <c r="AV340" s="1162">
        <v>130000000</v>
      </c>
      <c r="AW340" s="1280">
        <v>0</v>
      </c>
      <c r="AX340" s="1163">
        <v>0</v>
      </c>
      <c r="AY340" s="1280">
        <v>0</v>
      </c>
      <c r="AZ340" s="1163">
        <v>0</v>
      </c>
      <c r="BA340" s="1163">
        <v>0</v>
      </c>
      <c r="BB340" s="1163">
        <v>0</v>
      </c>
      <c r="BC340" s="1163">
        <v>0</v>
      </c>
      <c r="BE340" s="1164">
        <f t="shared" si="12"/>
        <v>0</v>
      </c>
    </row>
    <row r="341" spans="1:57" s="1127" customFormat="1" ht="12.75" x14ac:dyDescent="0.2">
      <c r="A341" s="1178" t="str">
        <f t="shared" si="13"/>
        <v>C2599100040310</v>
      </c>
      <c r="B341" s="1648" t="s">
        <v>120</v>
      </c>
      <c r="C341" s="1649"/>
      <c r="D341" s="1648" t="s">
        <v>370</v>
      </c>
      <c r="E341" s="1649"/>
      <c r="F341" s="1648" t="s">
        <v>357</v>
      </c>
      <c r="G341" s="1649"/>
      <c r="H341" s="1648" t="s">
        <v>316</v>
      </c>
      <c r="I341" s="1649"/>
      <c r="J341" s="1648" t="s">
        <v>313</v>
      </c>
      <c r="K341" s="1649"/>
      <c r="L341" s="1649"/>
      <c r="M341" s="1648" t="s">
        <v>322</v>
      </c>
      <c r="N341" s="1649"/>
      <c r="O341" s="1649"/>
      <c r="P341" s="1648"/>
      <c r="Q341" s="1649"/>
      <c r="R341" s="1648"/>
      <c r="S341" s="1649"/>
      <c r="T341" s="1650" t="s">
        <v>456</v>
      </c>
      <c r="U341" s="1649"/>
      <c r="V341" s="1649"/>
      <c r="W341" s="1649"/>
      <c r="X341" s="1649"/>
      <c r="Y341" s="1649"/>
      <c r="Z341" s="1649"/>
      <c r="AA341" s="1649"/>
      <c r="AB341" s="1648" t="s">
        <v>306</v>
      </c>
      <c r="AC341" s="1649"/>
      <c r="AD341" s="1649"/>
      <c r="AE341" s="1649"/>
      <c r="AF341" s="1649"/>
      <c r="AG341" s="1648" t="s">
        <v>307</v>
      </c>
      <c r="AH341" s="1649"/>
      <c r="AI341" s="1649"/>
      <c r="AJ341" s="1025" t="s">
        <v>86</v>
      </c>
      <c r="AK341" s="1651" t="s">
        <v>308</v>
      </c>
      <c r="AL341" s="1652"/>
      <c r="AM341" s="1652"/>
      <c r="AN341" s="1652"/>
      <c r="AO341" s="1652"/>
      <c r="AP341" s="1652"/>
      <c r="AQ341" s="1158">
        <v>500000000</v>
      </c>
      <c r="AR341" s="1278">
        <v>500000000</v>
      </c>
      <c r="AS341" s="1159">
        <v>0</v>
      </c>
      <c r="AT341" s="1159">
        <v>0</v>
      </c>
      <c r="AU341" s="1318">
        <v>0</v>
      </c>
      <c r="AV341" s="1158">
        <v>500000000</v>
      </c>
      <c r="AW341" s="1281">
        <v>0</v>
      </c>
      <c r="AX341" s="1159">
        <v>0</v>
      </c>
      <c r="AY341" s="1281">
        <v>0</v>
      </c>
      <c r="AZ341" s="1159">
        <v>0</v>
      </c>
      <c r="BA341" s="1159">
        <v>0</v>
      </c>
      <c r="BB341" s="1159">
        <v>0</v>
      </c>
      <c r="BC341" s="1159">
        <v>0</v>
      </c>
      <c r="BE341" s="1160">
        <f t="shared" si="12"/>
        <v>0</v>
      </c>
    </row>
    <row r="342" spans="1:57" s="1127" customFormat="1" ht="12.75" x14ac:dyDescent="0.2">
      <c r="A342" s="1178" t="str">
        <f t="shared" si="13"/>
        <v>C25991000403710</v>
      </c>
      <c r="B342" s="1659" t="s">
        <v>120</v>
      </c>
      <c r="C342" s="1649"/>
      <c r="D342" s="1659" t="s">
        <v>370</v>
      </c>
      <c r="E342" s="1649"/>
      <c r="F342" s="1659" t="s">
        <v>357</v>
      </c>
      <c r="G342" s="1649"/>
      <c r="H342" s="1659" t="s">
        <v>316</v>
      </c>
      <c r="I342" s="1649"/>
      <c r="J342" s="1659" t="s">
        <v>313</v>
      </c>
      <c r="K342" s="1649"/>
      <c r="L342" s="1649"/>
      <c r="M342" s="1659" t="s">
        <v>322</v>
      </c>
      <c r="N342" s="1649"/>
      <c r="O342" s="1649"/>
      <c r="P342" s="1659" t="s">
        <v>326</v>
      </c>
      <c r="Q342" s="1649"/>
      <c r="R342" s="1659"/>
      <c r="S342" s="1649"/>
      <c r="T342" s="1662" t="s">
        <v>368</v>
      </c>
      <c r="U342" s="1649"/>
      <c r="V342" s="1649"/>
      <c r="W342" s="1649"/>
      <c r="X342" s="1649"/>
      <c r="Y342" s="1649"/>
      <c r="Z342" s="1649"/>
      <c r="AA342" s="1649"/>
      <c r="AB342" s="1659" t="s">
        <v>306</v>
      </c>
      <c r="AC342" s="1649"/>
      <c r="AD342" s="1649"/>
      <c r="AE342" s="1649"/>
      <c r="AF342" s="1649"/>
      <c r="AG342" s="1659" t="s">
        <v>307</v>
      </c>
      <c r="AH342" s="1649"/>
      <c r="AI342" s="1649"/>
      <c r="AJ342" s="1161" t="s">
        <v>86</v>
      </c>
      <c r="AK342" s="1661" t="s">
        <v>308</v>
      </c>
      <c r="AL342" s="1652"/>
      <c r="AM342" s="1652"/>
      <c r="AN342" s="1652"/>
      <c r="AO342" s="1652"/>
      <c r="AP342" s="1652"/>
      <c r="AQ342" s="1162">
        <v>500000000</v>
      </c>
      <c r="AR342" s="1279">
        <v>500000000</v>
      </c>
      <c r="AS342" s="1163">
        <v>0</v>
      </c>
      <c r="AT342" s="1163">
        <v>0</v>
      </c>
      <c r="AU342" s="1317">
        <v>0</v>
      </c>
      <c r="AV342" s="1162">
        <v>500000000</v>
      </c>
      <c r="AW342" s="1280">
        <v>0</v>
      </c>
      <c r="AX342" s="1163">
        <v>0</v>
      </c>
      <c r="AY342" s="1280">
        <v>0</v>
      </c>
      <c r="AZ342" s="1163">
        <v>0</v>
      </c>
      <c r="BA342" s="1163">
        <v>0</v>
      </c>
      <c r="BB342" s="1163">
        <v>0</v>
      </c>
      <c r="BC342" s="1163">
        <v>0</v>
      </c>
      <c r="BE342" s="1164">
        <f t="shared" si="12"/>
        <v>0</v>
      </c>
    </row>
    <row r="343" spans="1:57" s="1127" customFormat="1" ht="12.75" x14ac:dyDescent="0.2">
      <c r="A343" s="1178" t="str">
        <f t="shared" si="13"/>
        <v>C259910005010</v>
      </c>
      <c r="B343" s="1648" t="s">
        <v>120</v>
      </c>
      <c r="C343" s="1649"/>
      <c r="D343" s="1648" t="s">
        <v>370</v>
      </c>
      <c r="E343" s="1649"/>
      <c r="F343" s="1648" t="s">
        <v>357</v>
      </c>
      <c r="G343" s="1649"/>
      <c r="H343" s="1648" t="s">
        <v>317</v>
      </c>
      <c r="I343" s="1649"/>
      <c r="J343" s="1648" t="s">
        <v>313</v>
      </c>
      <c r="K343" s="1649"/>
      <c r="L343" s="1649"/>
      <c r="M343" s="1648"/>
      <c r="N343" s="1649"/>
      <c r="O343" s="1649"/>
      <c r="P343" s="1648"/>
      <c r="Q343" s="1649"/>
      <c r="R343" s="1648"/>
      <c r="S343" s="1649"/>
      <c r="T343" s="1650" t="s">
        <v>683</v>
      </c>
      <c r="U343" s="1649"/>
      <c r="V343" s="1649"/>
      <c r="W343" s="1649"/>
      <c r="X343" s="1649"/>
      <c r="Y343" s="1649"/>
      <c r="Z343" s="1649"/>
      <c r="AA343" s="1649"/>
      <c r="AB343" s="1648" t="s">
        <v>306</v>
      </c>
      <c r="AC343" s="1649"/>
      <c r="AD343" s="1649"/>
      <c r="AE343" s="1649"/>
      <c r="AF343" s="1649"/>
      <c r="AG343" s="1648" t="s">
        <v>307</v>
      </c>
      <c r="AH343" s="1649"/>
      <c r="AI343" s="1649"/>
      <c r="AJ343" s="1025" t="s">
        <v>86</v>
      </c>
      <c r="AK343" s="1651" t="s">
        <v>308</v>
      </c>
      <c r="AL343" s="1652"/>
      <c r="AM343" s="1652"/>
      <c r="AN343" s="1652"/>
      <c r="AO343" s="1652"/>
      <c r="AP343" s="1652"/>
      <c r="AQ343" s="1158">
        <v>300000000</v>
      </c>
      <c r="AR343" s="1278">
        <v>300000000</v>
      </c>
      <c r="AS343" s="1159">
        <v>0</v>
      </c>
      <c r="AT343" s="1159">
        <v>0</v>
      </c>
      <c r="AU343" s="1318">
        <v>0</v>
      </c>
      <c r="AV343" s="1158">
        <v>300000000</v>
      </c>
      <c r="AW343" s="1281">
        <v>0</v>
      </c>
      <c r="AX343" s="1159">
        <v>0</v>
      </c>
      <c r="AY343" s="1281">
        <v>0</v>
      </c>
      <c r="AZ343" s="1159">
        <v>0</v>
      </c>
      <c r="BA343" s="1159">
        <v>0</v>
      </c>
      <c r="BB343" s="1159">
        <v>0</v>
      </c>
      <c r="BC343" s="1159">
        <v>0</v>
      </c>
      <c r="BE343" s="1160">
        <f t="shared" si="12"/>
        <v>0</v>
      </c>
    </row>
    <row r="344" spans="1:57" s="1237" customFormat="1" ht="12.75" x14ac:dyDescent="0.2">
      <c r="A344" s="1233" t="str">
        <f t="shared" si="13"/>
        <v>C25991000510</v>
      </c>
      <c r="B344" s="1686" t="s">
        <v>120</v>
      </c>
      <c r="C344" s="1683"/>
      <c r="D344" s="1686" t="s">
        <v>370</v>
      </c>
      <c r="E344" s="1683"/>
      <c r="F344" s="1686" t="s">
        <v>357</v>
      </c>
      <c r="G344" s="1683"/>
      <c r="H344" s="1686" t="s">
        <v>317</v>
      </c>
      <c r="I344" s="1683"/>
      <c r="J344" s="1686" t="s">
        <v>269</v>
      </c>
      <c r="K344" s="1683"/>
      <c r="L344" s="1683"/>
      <c r="M344" s="1686" t="s">
        <v>269</v>
      </c>
      <c r="N344" s="1683"/>
      <c r="O344" s="1683"/>
      <c r="P344" s="1686" t="s">
        <v>269</v>
      </c>
      <c r="Q344" s="1683"/>
      <c r="R344" s="1686" t="s">
        <v>269</v>
      </c>
      <c r="S344" s="1683"/>
      <c r="T344" s="1687" t="s">
        <v>683</v>
      </c>
      <c r="U344" s="1688"/>
      <c r="V344" s="1688"/>
      <c r="W344" s="1688"/>
      <c r="X344" s="1688"/>
      <c r="Y344" s="1688"/>
      <c r="Z344" s="1688"/>
      <c r="AA344" s="1688"/>
      <c r="AB344" s="1686" t="s">
        <v>306</v>
      </c>
      <c r="AC344" s="1683"/>
      <c r="AD344" s="1683"/>
      <c r="AE344" s="1683"/>
      <c r="AF344" s="1683"/>
      <c r="AG344" s="1686" t="s">
        <v>307</v>
      </c>
      <c r="AH344" s="1683"/>
      <c r="AI344" s="1683"/>
      <c r="AJ344" s="1239" t="s">
        <v>86</v>
      </c>
      <c r="AK344" s="1684" t="s">
        <v>308</v>
      </c>
      <c r="AL344" s="1685"/>
      <c r="AM344" s="1685"/>
      <c r="AN344" s="1685"/>
      <c r="AO344" s="1685"/>
      <c r="AP344" s="1685"/>
      <c r="AQ344" s="1240">
        <v>300000000</v>
      </c>
      <c r="AR344" s="1278">
        <v>300000000</v>
      </c>
      <c r="AS344" s="1241">
        <v>0</v>
      </c>
      <c r="AT344" s="1241">
        <v>0</v>
      </c>
      <c r="AU344" s="1318">
        <v>0</v>
      </c>
      <c r="AV344" s="1240">
        <v>300000000</v>
      </c>
      <c r="AW344" s="1281">
        <v>0</v>
      </c>
      <c r="AX344" s="1241">
        <v>0</v>
      </c>
      <c r="AY344" s="1281">
        <v>0</v>
      </c>
      <c r="AZ344" s="1241">
        <v>0</v>
      </c>
      <c r="BA344" s="1241">
        <v>0</v>
      </c>
      <c r="BB344" s="1241">
        <v>0</v>
      </c>
      <c r="BC344" s="1241">
        <v>0</v>
      </c>
      <c r="BE344" s="1242">
        <f t="shared" si="12"/>
        <v>0</v>
      </c>
    </row>
    <row r="345" spans="1:57" s="1127" customFormat="1" ht="12.75" x14ac:dyDescent="0.2">
      <c r="A345" s="1178" t="str">
        <f t="shared" si="13"/>
        <v>C2599100050210</v>
      </c>
      <c r="B345" s="1648" t="s">
        <v>120</v>
      </c>
      <c r="C345" s="1649"/>
      <c r="D345" s="1648" t="s">
        <v>370</v>
      </c>
      <c r="E345" s="1649"/>
      <c r="F345" s="1648" t="s">
        <v>357</v>
      </c>
      <c r="G345" s="1649"/>
      <c r="H345" s="1648" t="s">
        <v>317</v>
      </c>
      <c r="I345" s="1649"/>
      <c r="J345" s="1648" t="s">
        <v>313</v>
      </c>
      <c r="K345" s="1649"/>
      <c r="L345" s="1649"/>
      <c r="M345" s="1648" t="s">
        <v>315</v>
      </c>
      <c r="N345" s="1649"/>
      <c r="O345" s="1649"/>
      <c r="P345" s="1648"/>
      <c r="Q345" s="1649"/>
      <c r="R345" s="1648"/>
      <c r="S345" s="1649"/>
      <c r="T345" s="1650" t="s">
        <v>359</v>
      </c>
      <c r="U345" s="1649"/>
      <c r="V345" s="1649"/>
      <c r="W345" s="1649"/>
      <c r="X345" s="1649"/>
      <c r="Y345" s="1649"/>
      <c r="Z345" s="1649"/>
      <c r="AA345" s="1649"/>
      <c r="AB345" s="1648" t="s">
        <v>306</v>
      </c>
      <c r="AC345" s="1649"/>
      <c r="AD345" s="1649"/>
      <c r="AE345" s="1649"/>
      <c r="AF345" s="1649"/>
      <c r="AG345" s="1648" t="s">
        <v>307</v>
      </c>
      <c r="AH345" s="1649"/>
      <c r="AI345" s="1649"/>
      <c r="AJ345" s="1025" t="s">
        <v>86</v>
      </c>
      <c r="AK345" s="1651" t="s">
        <v>308</v>
      </c>
      <c r="AL345" s="1652"/>
      <c r="AM345" s="1652"/>
      <c r="AN345" s="1652"/>
      <c r="AO345" s="1652"/>
      <c r="AP345" s="1652"/>
      <c r="AQ345" s="1158">
        <v>300000000</v>
      </c>
      <c r="AR345" s="1278">
        <v>300000000</v>
      </c>
      <c r="AS345" s="1159">
        <v>0</v>
      </c>
      <c r="AT345" s="1159">
        <v>0</v>
      </c>
      <c r="AU345" s="1318">
        <v>0</v>
      </c>
      <c r="AV345" s="1158">
        <v>300000000</v>
      </c>
      <c r="AW345" s="1281">
        <v>0</v>
      </c>
      <c r="AX345" s="1159">
        <v>0</v>
      </c>
      <c r="AY345" s="1281">
        <v>0</v>
      </c>
      <c r="AZ345" s="1159">
        <v>0</v>
      </c>
      <c r="BA345" s="1159">
        <v>0</v>
      </c>
      <c r="BB345" s="1159">
        <v>0</v>
      </c>
      <c r="BC345" s="1159">
        <v>0</v>
      </c>
      <c r="BE345" s="1160">
        <f t="shared" si="12"/>
        <v>0</v>
      </c>
    </row>
    <row r="346" spans="1:57" s="1127" customFormat="1" ht="12.75" x14ac:dyDescent="0.2">
      <c r="A346" s="1178" t="str">
        <f t="shared" si="13"/>
        <v>C25991000502110</v>
      </c>
      <c r="B346" s="1659" t="s">
        <v>120</v>
      </c>
      <c r="C346" s="1649"/>
      <c r="D346" s="1659" t="s">
        <v>370</v>
      </c>
      <c r="E346" s="1649"/>
      <c r="F346" s="1659" t="s">
        <v>357</v>
      </c>
      <c r="G346" s="1649"/>
      <c r="H346" s="1659" t="s">
        <v>317</v>
      </c>
      <c r="I346" s="1649"/>
      <c r="J346" s="1659" t="s">
        <v>313</v>
      </c>
      <c r="K346" s="1649"/>
      <c r="L346" s="1649"/>
      <c r="M346" s="1659" t="s">
        <v>315</v>
      </c>
      <c r="N346" s="1649"/>
      <c r="O346" s="1649"/>
      <c r="P346" s="1659" t="s">
        <v>312</v>
      </c>
      <c r="Q346" s="1649"/>
      <c r="R346" s="1659"/>
      <c r="S346" s="1649"/>
      <c r="T346" s="1662" t="s">
        <v>365</v>
      </c>
      <c r="U346" s="1649"/>
      <c r="V346" s="1649"/>
      <c r="W346" s="1649"/>
      <c r="X346" s="1649"/>
      <c r="Y346" s="1649"/>
      <c r="Z346" s="1649"/>
      <c r="AA346" s="1649"/>
      <c r="AB346" s="1659" t="s">
        <v>306</v>
      </c>
      <c r="AC346" s="1649"/>
      <c r="AD346" s="1649"/>
      <c r="AE346" s="1649"/>
      <c r="AF346" s="1649"/>
      <c r="AG346" s="1659" t="s">
        <v>307</v>
      </c>
      <c r="AH346" s="1649"/>
      <c r="AI346" s="1649"/>
      <c r="AJ346" s="1161" t="s">
        <v>86</v>
      </c>
      <c r="AK346" s="1661" t="s">
        <v>308</v>
      </c>
      <c r="AL346" s="1652"/>
      <c r="AM346" s="1652"/>
      <c r="AN346" s="1652"/>
      <c r="AO346" s="1652"/>
      <c r="AP346" s="1652"/>
      <c r="AQ346" s="1162">
        <v>300000000</v>
      </c>
      <c r="AR346" s="1279">
        <v>300000000</v>
      </c>
      <c r="AS346" s="1163">
        <v>0</v>
      </c>
      <c r="AT346" s="1163">
        <v>0</v>
      </c>
      <c r="AU346" s="1317">
        <v>0</v>
      </c>
      <c r="AV346" s="1162">
        <v>300000000</v>
      </c>
      <c r="AW346" s="1280">
        <v>0</v>
      </c>
      <c r="AX346" s="1163">
        <v>0</v>
      </c>
      <c r="AY346" s="1280">
        <v>0</v>
      </c>
      <c r="AZ346" s="1163">
        <v>0</v>
      </c>
      <c r="BA346" s="1163">
        <v>0</v>
      </c>
      <c r="BB346" s="1163">
        <v>0</v>
      </c>
      <c r="BC346" s="1163">
        <v>0</v>
      </c>
      <c r="BE346" s="1164">
        <f t="shared" si="12"/>
        <v>0</v>
      </c>
    </row>
    <row r="347" spans="1:57" s="1127" customFormat="1" ht="15" customHeight="1" x14ac:dyDescent="0.2">
      <c r="A347" s="1178" t="str">
        <f t="shared" si="13"/>
        <v>C259910006010</v>
      </c>
      <c r="B347" s="1648" t="s">
        <v>120</v>
      </c>
      <c r="C347" s="1649"/>
      <c r="D347" s="1648" t="s">
        <v>370</v>
      </c>
      <c r="E347" s="1649"/>
      <c r="F347" s="1648" t="s">
        <v>357</v>
      </c>
      <c r="G347" s="1649"/>
      <c r="H347" s="1648" t="s">
        <v>325</v>
      </c>
      <c r="I347" s="1649"/>
      <c r="J347" s="1648" t="s">
        <v>313</v>
      </c>
      <c r="K347" s="1649"/>
      <c r="L347" s="1649"/>
      <c r="M347" s="1648"/>
      <c r="N347" s="1649"/>
      <c r="O347" s="1649"/>
      <c r="P347" s="1648"/>
      <c r="Q347" s="1649"/>
      <c r="R347" s="1648"/>
      <c r="S347" s="1649"/>
      <c r="T347" s="1650" t="s">
        <v>700</v>
      </c>
      <c r="U347" s="1649"/>
      <c r="V347" s="1649"/>
      <c r="W347" s="1649"/>
      <c r="X347" s="1649"/>
      <c r="Y347" s="1649"/>
      <c r="Z347" s="1649"/>
      <c r="AA347" s="1649"/>
      <c r="AB347" s="1648" t="s">
        <v>306</v>
      </c>
      <c r="AC347" s="1649"/>
      <c r="AD347" s="1649"/>
      <c r="AE347" s="1649"/>
      <c r="AF347" s="1649"/>
      <c r="AG347" s="1648" t="s">
        <v>307</v>
      </c>
      <c r="AH347" s="1649"/>
      <c r="AI347" s="1649"/>
      <c r="AJ347" s="1025" t="s">
        <v>86</v>
      </c>
      <c r="AK347" s="1651" t="s">
        <v>308</v>
      </c>
      <c r="AL347" s="1652"/>
      <c r="AM347" s="1652"/>
      <c r="AN347" s="1652"/>
      <c r="AO347" s="1652"/>
      <c r="AP347" s="1652"/>
      <c r="AQ347" s="1158">
        <v>300000000</v>
      </c>
      <c r="AR347" s="1278">
        <v>183000000</v>
      </c>
      <c r="AS347" s="1158">
        <v>117000000</v>
      </c>
      <c r="AT347" s="1159">
        <v>0</v>
      </c>
      <c r="AU347" s="1316">
        <v>65153541</v>
      </c>
      <c r="AV347" s="1158">
        <v>117846459</v>
      </c>
      <c r="AW347" s="1278">
        <v>30401784</v>
      </c>
      <c r="AX347" s="1158">
        <v>34751757</v>
      </c>
      <c r="AY347" s="1278">
        <v>23623977</v>
      </c>
      <c r="AZ347" s="1158">
        <v>6777807</v>
      </c>
      <c r="BA347" s="1158">
        <v>23623977</v>
      </c>
      <c r="BB347" s="1159">
        <v>0</v>
      </c>
      <c r="BC347" s="1159">
        <v>0</v>
      </c>
      <c r="BE347" s="1160">
        <f t="shared" si="12"/>
        <v>0.21717847000000001</v>
      </c>
    </row>
    <row r="348" spans="1:57" s="1237" customFormat="1" ht="23.25" customHeight="1" x14ac:dyDescent="0.2">
      <c r="A348" s="1233" t="str">
        <f t="shared" si="13"/>
        <v>C25991000610</v>
      </c>
      <c r="B348" s="1686" t="s">
        <v>120</v>
      </c>
      <c r="C348" s="1683"/>
      <c r="D348" s="1686" t="s">
        <v>370</v>
      </c>
      <c r="E348" s="1683"/>
      <c r="F348" s="1686" t="s">
        <v>357</v>
      </c>
      <c r="G348" s="1683"/>
      <c r="H348" s="1686" t="s">
        <v>325</v>
      </c>
      <c r="I348" s="1683"/>
      <c r="J348" s="1686" t="s">
        <v>269</v>
      </c>
      <c r="K348" s="1683"/>
      <c r="L348" s="1683"/>
      <c r="M348" s="1686" t="s">
        <v>269</v>
      </c>
      <c r="N348" s="1683"/>
      <c r="O348" s="1683"/>
      <c r="P348" s="1686" t="s">
        <v>269</v>
      </c>
      <c r="Q348" s="1683"/>
      <c r="R348" s="1686" t="s">
        <v>269</v>
      </c>
      <c r="S348" s="1683"/>
      <c r="T348" s="1687" t="s">
        <v>685</v>
      </c>
      <c r="U348" s="1688"/>
      <c r="V348" s="1688"/>
      <c r="W348" s="1688"/>
      <c r="X348" s="1688"/>
      <c r="Y348" s="1688"/>
      <c r="Z348" s="1688"/>
      <c r="AA348" s="1688"/>
      <c r="AB348" s="1686" t="s">
        <v>306</v>
      </c>
      <c r="AC348" s="1683"/>
      <c r="AD348" s="1683"/>
      <c r="AE348" s="1683"/>
      <c r="AF348" s="1683"/>
      <c r="AG348" s="1686" t="s">
        <v>307</v>
      </c>
      <c r="AH348" s="1683"/>
      <c r="AI348" s="1683"/>
      <c r="AJ348" s="1239" t="s">
        <v>86</v>
      </c>
      <c r="AK348" s="1684" t="s">
        <v>308</v>
      </c>
      <c r="AL348" s="1685"/>
      <c r="AM348" s="1685"/>
      <c r="AN348" s="1685"/>
      <c r="AO348" s="1685"/>
      <c r="AP348" s="1685"/>
      <c r="AQ348" s="1240">
        <v>300000000</v>
      </c>
      <c r="AR348" s="1278">
        <v>183000000</v>
      </c>
      <c r="AS348" s="1240">
        <v>117000000</v>
      </c>
      <c r="AT348" s="1241">
        <v>0</v>
      </c>
      <c r="AU348" s="1316">
        <v>65153541</v>
      </c>
      <c r="AV348" s="1240">
        <v>117846459</v>
      </c>
      <c r="AW348" s="1278">
        <v>30401784</v>
      </c>
      <c r="AX348" s="1240">
        <v>34751757</v>
      </c>
      <c r="AY348" s="1278">
        <v>23623977</v>
      </c>
      <c r="AZ348" s="1240">
        <v>6777807</v>
      </c>
      <c r="BA348" s="1240">
        <v>23623977</v>
      </c>
      <c r="BB348" s="1241">
        <v>0</v>
      </c>
      <c r="BC348" s="1241">
        <v>0</v>
      </c>
      <c r="BE348" s="1242">
        <f t="shared" ref="BE348:BE357" si="14">+AU348/AQ348</f>
        <v>0.21717847000000001</v>
      </c>
    </row>
    <row r="349" spans="1:57" s="1127" customFormat="1" ht="23.25" customHeight="1" x14ac:dyDescent="0.2">
      <c r="A349" s="1178" t="str">
        <f t="shared" si="13"/>
        <v>C2599100060110</v>
      </c>
      <c r="B349" s="1648" t="s">
        <v>120</v>
      </c>
      <c r="C349" s="1649"/>
      <c r="D349" s="1648" t="s">
        <v>370</v>
      </c>
      <c r="E349" s="1649"/>
      <c r="F349" s="1648" t="s">
        <v>357</v>
      </c>
      <c r="G349" s="1649"/>
      <c r="H349" s="1648" t="s">
        <v>325</v>
      </c>
      <c r="I349" s="1649"/>
      <c r="J349" s="1648" t="s">
        <v>313</v>
      </c>
      <c r="K349" s="1649"/>
      <c r="L349" s="1649"/>
      <c r="M349" s="1648" t="s">
        <v>312</v>
      </c>
      <c r="N349" s="1649"/>
      <c r="O349" s="1649"/>
      <c r="P349" s="1648"/>
      <c r="Q349" s="1649"/>
      <c r="R349" s="1648"/>
      <c r="S349" s="1649"/>
      <c r="T349" s="1650" t="s">
        <v>364</v>
      </c>
      <c r="U349" s="1649"/>
      <c r="V349" s="1649"/>
      <c r="W349" s="1649"/>
      <c r="X349" s="1649"/>
      <c r="Y349" s="1649"/>
      <c r="Z349" s="1649"/>
      <c r="AA349" s="1649"/>
      <c r="AB349" s="1648" t="s">
        <v>306</v>
      </c>
      <c r="AC349" s="1649"/>
      <c r="AD349" s="1649"/>
      <c r="AE349" s="1649"/>
      <c r="AF349" s="1649"/>
      <c r="AG349" s="1648" t="s">
        <v>307</v>
      </c>
      <c r="AH349" s="1649"/>
      <c r="AI349" s="1649"/>
      <c r="AJ349" s="1025" t="s">
        <v>86</v>
      </c>
      <c r="AK349" s="1651" t="s">
        <v>308</v>
      </c>
      <c r="AL349" s="1652"/>
      <c r="AM349" s="1652"/>
      <c r="AN349" s="1652"/>
      <c r="AO349" s="1652"/>
      <c r="AP349" s="1652"/>
      <c r="AQ349" s="1159">
        <v>0</v>
      </c>
      <c r="AR349" s="1281">
        <v>0</v>
      </c>
      <c r="AS349" s="1159">
        <v>0</v>
      </c>
      <c r="AT349" s="1159">
        <v>0</v>
      </c>
      <c r="AU349" s="1318">
        <v>0</v>
      </c>
      <c r="AV349" s="1159">
        <v>0</v>
      </c>
      <c r="AW349" s="1281">
        <v>0</v>
      </c>
      <c r="AX349" s="1159">
        <v>0</v>
      </c>
      <c r="AY349" s="1281">
        <v>0</v>
      </c>
      <c r="AZ349" s="1159">
        <v>0</v>
      </c>
      <c r="BA349" s="1159">
        <v>0</v>
      </c>
      <c r="BB349" s="1159">
        <v>0</v>
      </c>
      <c r="BC349" s="1159">
        <v>0</v>
      </c>
      <c r="BE349" s="1160" t="e">
        <f t="shared" si="14"/>
        <v>#DIV/0!</v>
      </c>
    </row>
    <row r="350" spans="1:57" s="1127" customFormat="1" ht="23.25" customHeight="1" x14ac:dyDescent="0.2">
      <c r="A350" s="1178" t="str">
        <f t="shared" si="13"/>
        <v>C25991000601110</v>
      </c>
      <c r="B350" s="1659" t="s">
        <v>120</v>
      </c>
      <c r="C350" s="1649"/>
      <c r="D350" s="1659" t="s">
        <v>370</v>
      </c>
      <c r="E350" s="1649"/>
      <c r="F350" s="1659" t="s">
        <v>357</v>
      </c>
      <c r="G350" s="1649"/>
      <c r="H350" s="1659" t="s">
        <v>325</v>
      </c>
      <c r="I350" s="1649"/>
      <c r="J350" s="1659" t="s">
        <v>313</v>
      </c>
      <c r="K350" s="1649"/>
      <c r="L350" s="1649"/>
      <c r="M350" s="1659" t="s">
        <v>312</v>
      </c>
      <c r="N350" s="1649"/>
      <c r="O350" s="1649"/>
      <c r="P350" s="1659" t="s">
        <v>312</v>
      </c>
      <c r="Q350" s="1649"/>
      <c r="R350" s="1659"/>
      <c r="S350" s="1649"/>
      <c r="T350" s="1662" t="s">
        <v>365</v>
      </c>
      <c r="U350" s="1649"/>
      <c r="V350" s="1649"/>
      <c r="W350" s="1649"/>
      <c r="X350" s="1649"/>
      <c r="Y350" s="1649"/>
      <c r="Z350" s="1649"/>
      <c r="AA350" s="1649"/>
      <c r="AB350" s="1659" t="s">
        <v>306</v>
      </c>
      <c r="AC350" s="1649"/>
      <c r="AD350" s="1649"/>
      <c r="AE350" s="1649"/>
      <c r="AF350" s="1649"/>
      <c r="AG350" s="1659" t="s">
        <v>307</v>
      </c>
      <c r="AH350" s="1649"/>
      <c r="AI350" s="1649"/>
      <c r="AJ350" s="1161" t="s">
        <v>86</v>
      </c>
      <c r="AK350" s="1661" t="s">
        <v>308</v>
      </c>
      <c r="AL350" s="1652"/>
      <c r="AM350" s="1652"/>
      <c r="AN350" s="1652"/>
      <c r="AO350" s="1652"/>
      <c r="AP350" s="1652"/>
      <c r="AQ350" s="1163">
        <v>0</v>
      </c>
      <c r="AR350" s="1280">
        <v>0</v>
      </c>
      <c r="AS350" s="1163">
        <v>0</v>
      </c>
      <c r="AT350" s="1163">
        <v>0</v>
      </c>
      <c r="AU350" s="1317">
        <v>0</v>
      </c>
      <c r="AV350" s="1163">
        <v>0</v>
      </c>
      <c r="AW350" s="1280">
        <v>0</v>
      </c>
      <c r="AX350" s="1163">
        <v>0</v>
      </c>
      <c r="AY350" s="1280">
        <v>0</v>
      </c>
      <c r="AZ350" s="1163">
        <v>0</v>
      </c>
      <c r="BA350" s="1163">
        <v>0</v>
      </c>
      <c r="BB350" s="1163">
        <v>0</v>
      </c>
      <c r="BC350" s="1163">
        <v>0</v>
      </c>
      <c r="BE350" s="1164" t="e">
        <f t="shared" si="14"/>
        <v>#DIV/0!</v>
      </c>
    </row>
    <row r="351" spans="1:57" s="1127" customFormat="1" ht="23.25" customHeight="1" x14ac:dyDescent="0.2">
      <c r="A351" s="1178" t="str">
        <f t="shared" si="13"/>
        <v>C25991000601810</v>
      </c>
      <c r="B351" s="1659" t="s">
        <v>120</v>
      </c>
      <c r="C351" s="1649"/>
      <c r="D351" s="1659" t="s">
        <v>370</v>
      </c>
      <c r="E351" s="1649"/>
      <c r="F351" s="1659" t="s">
        <v>357</v>
      </c>
      <c r="G351" s="1649"/>
      <c r="H351" s="1659" t="s">
        <v>325</v>
      </c>
      <c r="I351" s="1649"/>
      <c r="J351" s="1659" t="s">
        <v>313</v>
      </c>
      <c r="K351" s="1649"/>
      <c r="L351" s="1649"/>
      <c r="M351" s="1659" t="s">
        <v>312</v>
      </c>
      <c r="N351" s="1649"/>
      <c r="O351" s="1649"/>
      <c r="P351" s="1659" t="s">
        <v>327</v>
      </c>
      <c r="Q351" s="1649"/>
      <c r="R351" s="1659"/>
      <c r="S351" s="1649"/>
      <c r="T351" s="1662" t="s">
        <v>686</v>
      </c>
      <c r="U351" s="1649"/>
      <c r="V351" s="1649"/>
      <c r="W351" s="1649"/>
      <c r="X351" s="1649"/>
      <c r="Y351" s="1649"/>
      <c r="Z351" s="1649"/>
      <c r="AA351" s="1649"/>
      <c r="AB351" s="1659" t="s">
        <v>306</v>
      </c>
      <c r="AC351" s="1649"/>
      <c r="AD351" s="1649"/>
      <c r="AE351" s="1649"/>
      <c r="AF351" s="1649"/>
      <c r="AG351" s="1659" t="s">
        <v>307</v>
      </c>
      <c r="AH351" s="1649"/>
      <c r="AI351" s="1649"/>
      <c r="AJ351" s="1161" t="s">
        <v>86</v>
      </c>
      <c r="AK351" s="1661" t="s">
        <v>308</v>
      </c>
      <c r="AL351" s="1652"/>
      <c r="AM351" s="1652"/>
      <c r="AN351" s="1652"/>
      <c r="AO351" s="1652"/>
      <c r="AP351" s="1652"/>
      <c r="AQ351" s="1163">
        <v>0</v>
      </c>
      <c r="AR351" s="1280">
        <v>0</v>
      </c>
      <c r="AS351" s="1163">
        <v>0</v>
      </c>
      <c r="AT351" s="1163">
        <v>0</v>
      </c>
      <c r="AU351" s="1317">
        <v>0</v>
      </c>
      <c r="AV351" s="1163">
        <v>0</v>
      </c>
      <c r="AW351" s="1280">
        <v>0</v>
      </c>
      <c r="AX351" s="1163">
        <v>0</v>
      </c>
      <c r="AY351" s="1280">
        <v>0</v>
      </c>
      <c r="AZ351" s="1163">
        <v>0</v>
      </c>
      <c r="BA351" s="1163">
        <v>0</v>
      </c>
      <c r="BB351" s="1163">
        <v>0</v>
      </c>
      <c r="BC351" s="1163">
        <v>0</v>
      </c>
      <c r="BE351" s="1164" t="e">
        <f t="shared" si="14"/>
        <v>#DIV/0!</v>
      </c>
    </row>
    <row r="352" spans="1:57" s="1127" customFormat="1" ht="23.25" customHeight="1" x14ac:dyDescent="0.2">
      <c r="A352" s="1178" t="str">
        <f t="shared" si="13"/>
        <v>C2599100060210</v>
      </c>
      <c r="B352" s="1648" t="s">
        <v>120</v>
      </c>
      <c r="C352" s="1649"/>
      <c r="D352" s="1648" t="s">
        <v>370</v>
      </c>
      <c r="E352" s="1649"/>
      <c r="F352" s="1648" t="s">
        <v>357</v>
      </c>
      <c r="G352" s="1649"/>
      <c r="H352" s="1648" t="s">
        <v>325</v>
      </c>
      <c r="I352" s="1649"/>
      <c r="J352" s="1648" t="s">
        <v>313</v>
      </c>
      <c r="K352" s="1649"/>
      <c r="L352" s="1649"/>
      <c r="M352" s="1648" t="s">
        <v>315</v>
      </c>
      <c r="N352" s="1649"/>
      <c r="O352" s="1649"/>
      <c r="P352" s="1648"/>
      <c r="Q352" s="1649"/>
      <c r="R352" s="1648"/>
      <c r="S352" s="1649"/>
      <c r="T352" s="1650" t="s">
        <v>359</v>
      </c>
      <c r="U352" s="1649"/>
      <c r="V352" s="1649"/>
      <c r="W352" s="1649"/>
      <c r="X352" s="1649"/>
      <c r="Y352" s="1649"/>
      <c r="Z352" s="1649"/>
      <c r="AA352" s="1649"/>
      <c r="AB352" s="1648" t="s">
        <v>306</v>
      </c>
      <c r="AC352" s="1649"/>
      <c r="AD352" s="1649"/>
      <c r="AE352" s="1649"/>
      <c r="AF352" s="1649"/>
      <c r="AG352" s="1648" t="s">
        <v>307</v>
      </c>
      <c r="AH352" s="1649"/>
      <c r="AI352" s="1649"/>
      <c r="AJ352" s="1025" t="s">
        <v>86</v>
      </c>
      <c r="AK352" s="1651" t="s">
        <v>308</v>
      </c>
      <c r="AL352" s="1652"/>
      <c r="AM352" s="1652"/>
      <c r="AN352" s="1652"/>
      <c r="AO352" s="1652"/>
      <c r="AP352" s="1652"/>
      <c r="AQ352" s="1158">
        <v>300000000</v>
      </c>
      <c r="AR352" s="1278">
        <v>183000000</v>
      </c>
      <c r="AS352" s="1158">
        <v>117000000</v>
      </c>
      <c r="AT352" s="1159">
        <v>0</v>
      </c>
      <c r="AU352" s="1316">
        <v>65153541</v>
      </c>
      <c r="AV352" s="1158">
        <v>117846459</v>
      </c>
      <c r="AW352" s="1278">
        <v>30401784</v>
      </c>
      <c r="AX352" s="1158">
        <v>34751757</v>
      </c>
      <c r="AY352" s="1278">
        <v>23623977</v>
      </c>
      <c r="AZ352" s="1158">
        <v>6777807</v>
      </c>
      <c r="BA352" s="1158">
        <v>23623977</v>
      </c>
      <c r="BB352" s="1159">
        <v>0</v>
      </c>
      <c r="BC352" s="1159">
        <v>0</v>
      </c>
      <c r="BE352" s="1160">
        <f t="shared" si="14"/>
        <v>0.21717847000000001</v>
      </c>
    </row>
    <row r="353" spans="1:57" s="1127" customFormat="1" ht="23.25" customHeight="1" x14ac:dyDescent="0.2">
      <c r="A353" s="1178" t="str">
        <f t="shared" si="13"/>
        <v>C25991000602110</v>
      </c>
      <c r="B353" s="1659" t="s">
        <v>120</v>
      </c>
      <c r="C353" s="1649"/>
      <c r="D353" s="1659" t="s">
        <v>370</v>
      </c>
      <c r="E353" s="1649"/>
      <c r="F353" s="1659" t="s">
        <v>357</v>
      </c>
      <c r="G353" s="1649"/>
      <c r="H353" s="1659" t="s">
        <v>325</v>
      </c>
      <c r="I353" s="1649"/>
      <c r="J353" s="1659" t="s">
        <v>313</v>
      </c>
      <c r="K353" s="1649"/>
      <c r="L353" s="1649"/>
      <c r="M353" s="1659" t="s">
        <v>315</v>
      </c>
      <c r="N353" s="1649"/>
      <c r="O353" s="1649"/>
      <c r="P353" s="1659" t="s">
        <v>312</v>
      </c>
      <c r="Q353" s="1649"/>
      <c r="R353" s="1659"/>
      <c r="S353" s="1649"/>
      <c r="T353" s="1662" t="s">
        <v>365</v>
      </c>
      <c r="U353" s="1649"/>
      <c r="V353" s="1649"/>
      <c r="W353" s="1649"/>
      <c r="X353" s="1649"/>
      <c r="Y353" s="1649"/>
      <c r="Z353" s="1649"/>
      <c r="AA353" s="1649"/>
      <c r="AB353" s="1659" t="s">
        <v>306</v>
      </c>
      <c r="AC353" s="1649"/>
      <c r="AD353" s="1649"/>
      <c r="AE353" s="1649"/>
      <c r="AF353" s="1649"/>
      <c r="AG353" s="1659" t="s">
        <v>307</v>
      </c>
      <c r="AH353" s="1649"/>
      <c r="AI353" s="1649"/>
      <c r="AJ353" s="1161" t="s">
        <v>86</v>
      </c>
      <c r="AK353" s="1661" t="s">
        <v>308</v>
      </c>
      <c r="AL353" s="1652"/>
      <c r="AM353" s="1652"/>
      <c r="AN353" s="1652"/>
      <c r="AO353" s="1652"/>
      <c r="AP353" s="1652"/>
      <c r="AQ353" s="1162">
        <v>37332000</v>
      </c>
      <c r="AR353" s="1279">
        <v>37332000</v>
      </c>
      <c r="AS353" s="1163">
        <v>0</v>
      </c>
      <c r="AT353" s="1163">
        <v>0</v>
      </c>
      <c r="AU353" s="1311">
        <v>37332000</v>
      </c>
      <c r="AV353" s="1163">
        <v>0</v>
      </c>
      <c r="AW353" s="1279">
        <v>12755100</v>
      </c>
      <c r="AX353" s="1162">
        <v>24576900</v>
      </c>
      <c r="AY353" s="1279">
        <v>12755100</v>
      </c>
      <c r="AZ353" s="1163">
        <v>0</v>
      </c>
      <c r="BA353" s="1162">
        <v>12755100</v>
      </c>
      <c r="BB353" s="1163">
        <v>0</v>
      </c>
      <c r="BC353" s="1163">
        <v>0</v>
      </c>
      <c r="BE353" s="1164">
        <f t="shared" si="14"/>
        <v>1</v>
      </c>
    </row>
    <row r="354" spans="1:57" s="1127" customFormat="1" ht="23.25" customHeight="1" x14ac:dyDescent="0.2">
      <c r="A354" s="1178" t="str">
        <f t="shared" ref="A354:A358" si="15">+B354&amp;D354&amp;F354&amp;H354&amp;J354&amp;M354&amp;P354&amp;R354&amp;AJ354</f>
        <v>C25991000602310</v>
      </c>
      <c r="B354" s="1659" t="s">
        <v>120</v>
      </c>
      <c r="C354" s="1649"/>
      <c r="D354" s="1659" t="s">
        <v>370</v>
      </c>
      <c r="E354" s="1649"/>
      <c r="F354" s="1659" t="s">
        <v>357</v>
      </c>
      <c r="G354" s="1649"/>
      <c r="H354" s="1659" t="s">
        <v>325</v>
      </c>
      <c r="I354" s="1649"/>
      <c r="J354" s="1659" t="s">
        <v>313</v>
      </c>
      <c r="K354" s="1649"/>
      <c r="L354" s="1649"/>
      <c r="M354" s="1659" t="s">
        <v>315</v>
      </c>
      <c r="N354" s="1649"/>
      <c r="O354" s="1649"/>
      <c r="P354" s="1659" t="s">
        <v>322</v>
      </c>
      <c r="Q354" s="1649"/>
      <c r="R354" s="1659"/>
      <c r="S354" s="1649"/>
      <c r="T354" s="1662" t="s">
        <v>361</v>
      </c>
      <c r="U354" s="1649"/>
      <c r="V354" s="1649"/>
      <c r="W354" s="1649"/>
      <c r="X354" s="1649"/>
      <c r="Y354" s="1649"/>
      <c r="Z354" s="1649"/>
      <c r="AA354" s="1649"/>
      <c r="AB354" s="1659" t="s">
        <v>306</v>
      </c>
      <c r="AC354" s="1649"/>
      <c r="AD354" s="1649"/>
      <c r="AE354" s="1649"/>
      <c r="AF354" s="1649"/>
      <c r="AG354" s="1659" t="s">
        <v>307</v>
      </c>
      <c r="AH354" s="1649"/>
      <c r="AI354" s="1649"/>
      <c r="AJ354" s="1161" t="s">
        <v>86</v>
      </c>
      <c r="AK354" s="1661" t="s">
        <v>308</v>
      </c>
      <c r="AL354" s="1652"/>
      <c r="AM354" s="1652"/>
      <c r="AN354" s="1652"/>
      <c r="AO354" s="1652"/>
      <c r="AP354" s="1652"/>
      <c r="AQ354" s="1162">
        <v>30750000</v>
      </c>
      <c r="AR354" s="1279">
        <v>30750000</v>
      </c>
      <c r="AS354" s="1163">
        <v>0</v>
      </c>
      <c r="AT354" s="1163">
        <v>0</v>
      </c>
      <c r="AU354" s="1311">
        <v>16000000</v>
      </c>
      <c r="AV354" s="1162">
        <v>14750000</v>
      </c>
      <c r="AW354" s="1279">
        <v>10925141</v>
      </c>
      <c r="AX354" s="1162">
        <v>5074859</v>
      </c>
      <c r="AY354" s="1279">
        <v>4147334</v>
      </c>
      <c r="AZ354" s="1162">
        <v>6777807</v>
      </c>
      <c r="BA354" s="1162">
        <v>4147334</v>
      </c>
      <c r="BB354" s="1163">
        <v>0</v>
      </c>
      <c r="BC354" s="1163">
        <v>0</v>
      </c>
      <c r="BE354" s="1164">
        <f t="shared" si="14"/>
        <v>0.52032520325203258</v>
      </c>
    </row>
    <row r="355" spans="1:57" s="1127" customFormat="1" ht="23.25" customHeight="1" x14ac:dyDescent="0.2">
      <c r="A355" s="1178" t="str">
        <f t="shared" si="15"/>
        <v>C25991000602410</v>
      </c>
      <c r="B355" s="1659" t="s">
        <v>120</v>
      </c>
      <c r="C355" s="1649"/>
      <c r="D355" s="1659" t="s">
        <v>370</v>
      </c>
      <c r="E355" s="1649"/>
      <c r="F355" s="1659" t="s">
        <v>357</v>
      </c>
      <c r="G355" s="1649"/>
      <c r="H355" s="1659" t="s">
        <v>325</v>
      </c>
      <c r="I355" s="1649"/>
      <c r="J355" s="1659" t="s">
        <v>313</v>
      </c>
      <c r="K355" s="1649"/>
      <c r="L355" s="1649"/>
      <c r="M355" s="1659" t="s">
        <v>315</v>
      </c>
      <c r="N355" s="1649"/>
      <c r="O355" s="1649"/>
      <c r="P355" s="1659" t="s">
        <v>316</v>
      </c>
      <c r="Q355" s="1649"/>
      <c r="R355" s="1659"/>
      <c r="S355" s="1649"/>
      <c r="T355" s="1662" t="s">
        <v>105</v>
      </c>
      <c r="U355" s="1649"/>
      <c r="V355" s="1649"/>
      <c r="W355" s="1649"/>
      <c r="X355" s="1649"/>
      <c r="Y355" s="1649"/>
      <c r="Z355" s="1649"/>
      <c r="AA355" s="1649"/>
      <c r="AB355" s="1659" t="s">
        <v>306</v>
      </c>
      <c r="AC355" s="1649"/>
      <c r="AD355" s="1649"/>
      <c r="AE355" s="1649"/>
      <c r="AF355" s="1649"/>
      <c r="AG355" s="1659" t="s">
        <v>307</v>
      </c>
      <c r="AH355" s="1649"/>
      <c r="AI355" s="1649"/>
      <c r="AJ355" s="1161" t="s">
        <v>86</v>
      </c>
      <c r="AK355" s="1661" t="s">
        <v>308</v>
      </c>
      <c r="AL355" s="1652"/>
      <c r="AM355" s="1652"/>
      <c r="AN355" s="1652"/>
      <c r="AO355" s="1652"/>
      <c r="AP355" s="1652"/>
      <c r="AQ355" s="1162">
        <v>25418000</v>
      </c>
      <c r="AR355" s="1279">
        <v>25418000</v>
      </c>
      <c r="AS355" s="1163">
        <v>0</v>
      </c>
      <c r="AT355" s="1163">
        <v>0</v>
      </c>
      <c r="AU355" s="1311">
        <v>11821541</v>
      </c>
      <c r="AV355" s="1162">
        <v>13596459</v>
      </c>
      <c r="AW355" s="1279">
        <v>6721543</v>
      </c>
      <c r="AX355" s="1162">
        <v>5099998</v>
      </c>
      <c r="AY355" s="1279">
        <v>6721543</v>
      </c>
      <c r="AZ355" s="1163">
        <v>0</v>
      </c>
      <c r="BA355" s="1162">
        <v>6721543</v>
      </c>
      <c r="BB355" s="1163">
        <v>0</v>
      </c>
      <c r="BC355" s="1163">
        <v>0</v>
      </c>
      <c r="BE355" s="1164">
        <f t="shared" si="14"/>
        <v>0.46508541191281771</v>
      </c>
    </row>
    <row r="356" spans="1:57" s="1127" customFormat="1" ht="23.25" customHeight="1" x14ac:dyDescent="0.2">
      <c r="A356" s="1178" t="str">
        <f t="shared" si="15"/>
        <v>C25991000602810</v>
      </c>
      <c r="B356" s="1659" t="s">
        <v>120</v>
      </c>
      <c r="C356" s="1649"/>
      <c r="D356" s="1659" t="s">
        <v>370</v>
      </c>
      <c r="E356" s="1649"/>
      <c r="F356" s="1659" t="s">
        <v>357</v>
      </c>
      <c r="G356" s="1649"/>
      <c r="H356" s="1659" t="s">
        <v>325</v>
      </c>
      <c r="I356" s="1649"/>
      <c r="J356" s="1659" t="s">
        <v>313</v>
      </c>
      <c r="K356" s="1649"/>
      <c r="L356" s="1649"/>
      <c r="M356" s="1659" t="s">
        <v>315</v>
      </c>
      <c r="N356" s="1649"/>
      <c r="O356" s="1649"/>
      <c r="P356" s="1659" t="s">
        <v>327</v>
      </c>
      <c r="Q356" s="1649"/>
      <c r="R356" s="1659"/>
      <c r="S356" s="1649"/>
      <c r="T356" s="1662" t="s">
        <v>686</v>
      </c>
      <c r="U356" s="1649"/>
      <c r="V356" s="1649"/>
      <c r="W356" s="1649"/>
      <c r="X356" s="1649"/>
      <c r="Y356" s="1649"/>
      <c r="Z356" s="1649"/>
      <c r="AA356" s="1649"/>
      <c r="AB356" s="1659" t="s">
        <v>306</v>
      </c>
      <c r="AC356" s="1649"/>
      <c r="AD356" s="1649"/>
      <c r="AE356" s="1649"/>
      <c r="AF356" s="1649"/>
      <c r="AG356" s="1659" t="s">
        <v>307</v>
      </c>
      <c r="AH356" s="1649"/>
      <c r="AI356" s="1649"/>
      <c r="AJ356" s="1161" t="s">
        <v>86</v>
      </c>
      <c r="AK356" s="1661" t="s">
        <v>308</v>
      </c>
      <c r="AL356" s="1652"/>
      <c r="AM356" s="1652"/>
      <c r="AN356" s="1652"/>
      <c r="AO356" s="1652"/>
      <c r="AP356" s="1652"/>
      <c r="AQ356" s="1162">
        <v>160000000</v>
      </c>
      <c r="AR356" s="1279">
        <v>43000000</v>
      </c>
      <c r="AS356" s="1162">
        <v>117000000</v>
      </c>
      <c r="AT356" s="1163">
        <v>0</v>
      </c>
      <c r="AU356" s="1317">
        <v>0</v>
      </c>
      <c r="AV356" s="1162">
        <v>43000000</v>
      </c>
      <c r="AW356" s="1280">
        <v>0</v>
      </c>
      <c r="AX356" s="1163">
        <v>0</v>
      </c>
      <c r="AY356" s="1280">
        <v>0</v>
      </c>
      <c r="AZ356" s="1163">
        <v>0</v>
      </c>
      <c r="BA356" s="1163">
        <v>0</v>
      </c>
      <c r="BB356" s="1163">
        <v>0</v>
      </c>
      <c r="BC356" s="1163">
        <v>0</v>
      </c>
      <c r="BE356" s="1164">
        <f t="shared" si="14"/>
        <v>0</v>
      </c>
    </row>
    <row r="357" spans="1:57" s="1127" customFormat="1" ht="23.25" customHeight="1" x14ac:dyDescent="0.2">
      <c r="A357" s="1178" t="str">
        <f t="shared" si="15"/>
        <v>C259910006021110</v>
      </c>
      <c r="B357" s="1659" t="s">
        <v>120</v>
      </c>
      <c r="C357" s="1649"/>
      <c r="D357" s="1659" t="s">
        <v>370</v>
      </c>
      <c r="E357" s="1649"/>
      <c r="F357" s="1659" t="s">
        <v>357</v>
      </c>
      <c r="G357" s="1649"/>
      <c r="H357" s="1659" t="s">
        <v>325</v>
      </c>
      <c r="I357" s="1649"/>
      <c r="J357" s="1659" t="s">
        <v>313</v>
      </c>
      <c r="K357" s="1649"/>
      <c r="L357" s="1649"/>
      <c r="M357" s="1659" t="s">
        <v>315</v>
      </c>
      <c r="N357" s="1649"/>
      <c r="O357" s="1649"/>
      <c r="P357" s="1659" t="s">
        <v>101</v>
      </c>
      <c r="Q357" s="1649"/>
      <c r="R357" s="1659"/>
      <c r="S357" s="1649"/>
      <c r="T357" s="1662" t="s">
        <v>363</v>
      </c>
      <c r="U357" s="1649"/>
      <c r="V357" s="1649"/>
      <c r="W357" s="1649"/>
      <c r="X357" s="1649"/>
      <c r="Y357" s="1649"/>
      <c r="Z357" s="1649"/>
      <c r="AA357" s="1649"/>
      <c r="AB357" s="1659" t="s">
        <v>306</v>
      </c>
      <c r="AC357" s="1649"/>
      <c r="AD357" s="1649"/>
      <c r="AE357" s="1649"/>
      <c r="AF357" s="1649"/>
      <c r="AG357" s="1659" t="s">
        <v>307</v>
      </c>
      <c r="AH357" s="1649"/>
      <c r="AI357" s="1649"/>
      <c r="AJ357" s="1161" t="s">
        <v>86</v>
      </c>
      <c r="AK357" s="1661" t="s">
        <v>308</v>
      </c>
      <c r="AL357" s="1652"/>
      <c r="AM357" s="1652"/>
      <c r="AN357" s="1652"/>
      <c r="AO357" s="1652"/>
      <c r="AP357" s="1652"/>
      <c r="AQ357" s="1162">
        <v>46500000</v>
      </c>
      <c r="AR357" s="1279">
        <v>46500000</v>
      </c>
      <c r="AS357" s="1163">
        <v>0</v>
      </c>
      <c r="AT357" s="1163">
        <v>0</v>
      </c>
      <c r="AU357" s="1317">
        <v>0</v>
      </c>
      <c r="AV357" s="1162">
        <v>46500000</v>
      </c>
      <c r="AW357" s="1280">
        <v>0</v>
      </c>
      <c r="AX357" s="1163">
        <v>0</v>
      </c>
      <c r="AY357" s="1280">
        <v>0</v>
      </c>
      <c r="AZ357" s="1163">
        <v>0</v>
      </c>
      <c r="BA357" s="1163">
        <v>0</v>
      </c>
      <c r="BB357" s="1163">
        <v>0</v>
      </c>
      <c r="BC357" s="1163">
        <v>0</v>
      </c>
      <c r="BE357" s="1164">
        <f t="shared" si="14"/>
        <v>0</v>
      </c>
    </row>
    <row r="358" spans="1:57" s="1127" customFormat="1" ht="12.75" x14ac:dyDescent="0.2">
      <c r="A358" s="1178" t="str">
        <f t="shared" si="15"/>
        <v/>
      </c>
      <c r="B358" s="1130" t="s">
        <v>269</v>
      </c>
      <c r="C358" s="1130" t="s">
        <v>269</v>
      </c>
      <c r="D358" s="1130" t="s">
        <v>269</v>
      </c>
      <c r="E358" s="1130" t="s">
        <v>269</v>
      </c>
      <c r="F358" s="1130" t="s">
        <v>269</v>
      </c>
      <c r="G358" s="1130" t="s">
        <v>269</v>
      </c>
      <c r="H358" s="1130" t="s">
        <v>269</v>
      </c>
      <c r="I358" s="1130" t="s">
        <v>269</v>
      </c>
      <c r="J358" s="1130" t="s">
        <v>269</v>
      </c>
      <c r="K358" s="1600" t="s">
        <v>269</v>
      </c>
      <c r="L358" s="1649"/>
      <c r="M358" s="1600" t="s">
        <v>269</v>
      </c>
      <c r="N358" s="1649"/>
      <c r="O358" s="1130" t="s">
        <v>269</v>
      </c>
      <c r="P358" s="1130" t="s">
        <v>269</v>
      </c>
      <c r="Q358" s="1130" t="s">
        <v>269</v>
      </c>
      <c r="R358" s="1130" t="s">
        <v>269</v>
      </c>
      <c r="S358" s="1130" t="s">
        <v>269</v>
      </c>
      <c r="T358" s="1165" t="s">
        <v>269</v>
      </c>
      <c r="U358" s="1130" t="s">
        <v>269</v>
      </c>
      <c r="V358" s="1130" t="s">
        <v>269</v>
      </c>
      <c r="W358" s="1130" t="s">
        <v>269</v>
      </c>
      <c r="X358" s="1130" t="s">
        <v>269</v>
      </c>
      <c r="Y358" s="1130" t="s">
        <v>269</v>
      </c>
      <c r="Z358" s="1130" t="s">
        <v>269</v>
      </c>
      <c r="AA358" s="1130" t="s">
        <v>269</v>
      </c>
      <c r="AB358" s="1600" t="s">
        <v>269</v>
      </c>
      <c r="AC358" s="1649"/>
      <c r="AD358" s="1600" t="s">
        <v>269</v>
      </c>
      <c r="AE358" s="1649"/>
      <c r="AF358" s="1130" t="s">
        <v>269</v>
      </c>
      <c r="AG358" s="1130" t="s">
        <v>269</v>
      </c>
      <c r="AH358" s="1130" t="s">
        <v>269</v>
      </c>
      <c r="AI358" s="1130" t="s">
        <v>269</v>
      </c>
      <c r="AJ358" s="1130" t="s">
        <v>269</v>
      </c>
      <c r="AK358" s="1166" t="s">
        <v>269</v>
      </c>
      <c r="AL358" s="1166" t="s">
        <v>269</v>
      </c>
      <c r="AM358" s="1166" t="s">
        <v>269</v>
      </c>
      <c r="AN358" s="1699" t="s">
        <v>269</v>
      </c>
      <c r="AO358" s="1652"/>
      <c r="AP358" s="1652"/>
      <c r="AQ358" s="1130" t="s">
        <v>269</v>
      </c>
      <c r="AR358" s="1273" t="s">
        <v>269</v>
      </c>
      <c r="AS358" s="1130" t="s">
        <v>269</v>
      </c>
      <c r="AT358" s="1130" t="s">
        <v>269</v>
      </c>
      <c r="AU358" s="520" t="s">
        <v>269</v>
      </c>
      <c r="AV358" s="1130" t="s">
        <v>269</v>
      </c>
      <c r="AW358" s="1273" t="s">
        <v>269</v>
      </c>
      <c r="AX358" s="1130" t="s">
        <v>269</v>
      </c>
      <c r="AY358" s="1273" t="s">
        <v>269</v>
      </c>
      <c r="AZ358" s="1130" t="s">
        <v>269</v>
      </c>
      <c r="BA358" s="1130" t="s">
        <v>269</v>
      </c>
      <c r="BB358" s="1130" t="s">
        <v>269</v>
      </c>
      <c r="BC358" s="1130" t="s">
        <v>269</v>
      </c>
      <c r="BE358" s="1138"/>
    </row>
    <row r="359" spans="1:57" ht="0" hidden="1" customHeight="1" x14ac:dyDescent="0.25"/>
  </sheetData>
  <autoFilter ref="A27:BF27">
    <filterColumn colId="1" showButton="0"/>
    <filterColumn colId="3" showButton="0"/>
    <filterColumn colId="5" showButton="0"/>
    <filterColumn colId="7" showButton="0"/>
    <filterColumn colId="9" showButton="0"/>
    <filterColumn colId="10" showButton="0"/>
    <filterColumn colId="12" showButton="0"/>
    <filterColumn colId="13" showButton="0"/>
    <filterColumn colId="15" showButton="0"/>
    <filterColumn colId="17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7" showButton="0"/>
    <filterColumn colId="28" showButton="0"/>
    <filterColumn colId="29" showButton="0"/>
    <filterColumn colId="30" showButton="0"/>
    <filterColumn colId="32" showButton="0"/>
    <filterColumn colId="33" showButton="0"/>
    <filterColumn colId="36" showButton="0"/>
    <filterColumn colId="37" showButton="0"/>
    <filterColumn colId="38" showButton="0"/>
    <filterColumn colId="39" showButton="0"/>
    <filterColumn colId="40" showButton="0"/>
  </autoFilter>
  <mergeCells count="4105">
    <mergeCell ref="K358:L358"/>
    <mergeCell ref="M358:N358"/>
    <mergeCell ref="AB358:AC358"/>
    <mergeCell ref="AD358:AE358"/>
    <mergeCell ref="AN358:AP358"/>
    <mergeCell ref="M357:O357"/>
    <mergeCell ref="P357:Q357"/>
    <mergeCell ref="R357:S357"/>
    <mergeCell ref="T357:AA357"/>
    <mergeCell ref="AB357:AF357"/>
    <mergeCell ref="AG357:AI357"/>
    <mergeCell ref="R356:S356"/>
    <mergeCell ref="T356:AA356"/>
    <mergeCell ref="AB356:AF356"/>
    <mergeCell ref="AG356:AI356"/>
    <mergeCell ref="AK356:AP356"/>
    <mergeCell ref="B357:C357"/>
    <mergeCell ref="D357:E357"/>
    <mergeCell ref="F357:G357"/>
    <mergeCell ref="H357:I357"/>
    <mergeCell ref="J357:L357"/>
    <mergeCell ref="AK357:AP357"/>
    <mergeCell ref="AB355:AF355"/>
    <mergeCell ref="AG355:AI355"/>
    <mergeCell ref="AK355:AP355"/>
    <mergeCell ref="B356:C356"/>
    <mergeCell ref="D356:E356"/>
    <mergeCell ref="F356:G356"/>
    <mergeCell ref="H356:I356"/>
    <mergeCell ref="J356:L356"/>
    <mergeCell ref="M356:O356"/>
    <mergeCell ref="P356:Q356"/>
    <mergeCell ref="AK354:AP354"/>
    <mergeCell ref="B355:C355"/>
    <mergeCell ref="D355:E355"/>
    <mergeCell ref="F355:G355"/>
    <mergeCell ref="H355:I355"/>
    <mergeCell ref="J355:L355"/>
    <mergeCell ref="M355:O355"/>
    <mergeCell ref="P355:Q355"/>
    <mergeCell ref="R355:S355"/>
    <mergeCell ref="T355:AA355"/>
    <mergeCell ref="M354:O354"/>
    <mergeCell ref="P354:Q354"/>
    <mergeCell ref="R354:S354"/>
    <mergeCell ref="T354:AA354"/>
    <mergeCell ref="AB354:AF354"/>
    <mergeCell ref="AG354:AI354"/>
    <mergeCell ref="R353:S353"/>
    <mergeCell ref="T353:AA353"/>
    <mergeCell ref="AB353:AF353"/>
    <mergeCell ref="AG353:AI353"/>
    <mergeCell ref="AK353:AP353"/>
    <mergeCell ref="B354:C354"/>
    <mergeCell ref="D354:E354"/>
    <mergeCell ref="F354:G354"/>
    <mergeCell ref="H354:I354"/>
    <mergeCell ref="J354:L354"/>
    <mergeCell ref="AB352:AF352"/>
    <mergeCell ref="AG352:AI352"/>
    <mergeCell ref="AK352:AP352"/>
    <mergeCell ref="B353:C353"/>
    <mergeCell ref="D353:E353"/>
    <mergeCell ref="F353:G353"/>
    <mergeCell ref="H353:I353"/>
    <mergeCell ref="J353:L353"/>
    <mergeCell ref="M353:O353"/>
    <mergeCell ref="P353:Q353"/>
    <mergeCell ref="AK351:AP351"/>
    <mergeCell ref="B352:C352"/>
    <mergeCell ref="D352:E352"/>
    <mergeCell ref="F352:G352"/>
    <mergeCell ref="H352:I352"/>
    <mergeCell ref="J352:L352"/>
    <mergeCell ref="M352:O352"/>
    <mergeCell ref="P352:Q352"/>
    <mergeCell ref="R352:S352"/>
    <mergeCell ref="T352:AA352"/>
    <mergeCell ref="M351:O351"/>
    <mergeCell ref="P351:Q351"/>
    <mergeCell ref="R351:S351"/>
    <mergeCell ref="T351:AA351"/>
    <mergeCell ref="AB351:AF351"/>
    <mergeCell ref="AG351:AI351"/>
    <mergeCell ref="R350:S350"/>
    <mergeCell ref="T350:AA350"/>
    <mergeCell ref="AB350:AF350"/>
    <mergeCell ref="AG350:AI350"/>
    <mergeCell ref="AK350:AP350"/>
    <mergeCell ref="B351:C351"/>
    <mergeCell ref="D351:E351"/>
    <mergeCell ref="F351:G351"/>
    <mergeCell ref="H351:I351"/>
    <mergeCell ref="J351:L351"/>
    <mergeCell ref="AB349:AF349"/>
    <mergeCell ref="AG349:AI349"/>
    <mergeCell ref="AK349:AP349"/>
    <mergeCell ref="B350:C350"/>
    <mergeCell ref="D350:E350"/>
    <mergeCell ref="F350:G350"/>
    <mergeCell ref="H350:I350"/>
    <mergeCell ref="J350:L350"/>
    <mergeCell ref="M350:O350"/>
    <mergeCell ref="P350:Q350"/>
    <mergeCell ref="AK348:AP348"/>
    <mergeCell ref="B349:C349"/>
    <mergeCell ref="D349:E349"/>
    <mergeCell ref="F349:G349"/>
    <mergeCell ref="H349:I349"/>
    <mergeCell ref="J349:L349"/>
    <mergeCell ref="M349:O349"/>
    <mergeCell ref="P349:Q349"/>
    <mergeCell ref="R349:S349"/>
    <mergeCell ref="T349:AA349"/>
    <mergeCell ref="M348:O348"/>
    <mergeCell ref="P348:Q348"/>
    <mergeCell ref="R348:S348"/>
    <mergeCell ref="T348:AA348"/>
    <mergeCell ref="AB348:AF348"/>
    <mergeCell ref="AG348:AI348"/>
    <mergeCell ref="R347:S347"/>
    <mergeCell ref="T347:AA347"/>
    <mergeCell ref="AB347:AF347"/>
    <mergeCell ref="AG347:AI347"/>
    <mergeCell ref="AK347:AP347"/>
    <mergeCell ref="B348:C348"/>
    <mergeCell ref="D348:E348"/>
    <mergeCell ref="F348:G348"/>
    <mergeCell ref="H348:I348"/>
    <mergeCell ref="J348:L348"/>
    <mergeCell ref="AB346:AF346"/>
    <mergeCell ref="AG346:AI346"/>
    <mergeCell ref="AK346:AP346"/>
    <mergeCell ref="B347:C347"/>
    <mergeCell ref="D347:E347"/>
    <mergeCell ref="F347:G347"/>
    <mergeCell ref="H347:I347"/>
    <mergeCell ref="J347:L347"/>
    <mergeCell ref="M347:O347"/>
    <mergeCell ref="P347:Q347"/>
    <mergeCell ref="AK345:AP345"/>
    <mergeCell ref="B346:C346"/>
    <mergeCell ref="D346:E346"/>
    <mergeCell ref="F346:G346"/>
    <mergeCell ref="H346:I346"/>
    <mergeCell ref="J346:L346"/>
    <mergeCell ref="M346:O346"/>
    <mergeCell ref="P346:Q346"/>
    <mergeCell ref="R346:S346"/>
    <mergeCell ref="T346:AA346"/>
    <mergeCell ref="M345:O345"/>
    <mergeCell ref="P345:Q345"/>
    <mergeCell ref="R345:S345"/>
    <mergeCell ref="T345:AA345"/>
    <mergeCell ref="AB345:AF345"/>
    <mergeCell ref="AG345:AI345"/>
    <mergeCell ref="R344:S344"/>
    <mergeCell ref="T344:AA344"/>
    <mergeCell ref="AB344:AF344"/>
    <mergeCell ref="AG344:AI344"/>
    <mergeCell ref="AK344:AP344"/>
    <mergeCell ref="B345:C345"/>
    <mergeCell ref="D345:E345"/>
    <mergeCell ref="F345:G345"/>
    <mergeCell ref="H345:I345"/>
    <mergeCell ref="J345:L345"/>
    <mergeCell ref="AB343:AF343"/>
    <mergeCell ref="AG343:AI343"/>
    <mergeCell ref="AK343:AP343"/>
    <mergeCell ref="B344:C344"/>
    <mergeCell ref="D344:E344"/>
    <mergeCell ref="F344:G344"/>
    <mergeCell ref="H344:I344"/>
    <mergeCell ref="J344:L344"/>
    <mergeCell ref="M344:O344"/>
    <mergeCell ref="P344:Q344"/>
    <mergeCell ref="AK342:AP342"/>
    <mergeCell ref="B343:C343"/>
    <mergeCell ref="D343:E343"/>
    <mergeCell ref="F343:G343"/>
    <mergeCell ref="H343:I343"/>
    <mergeCell ref="J343:L343"/>
    <mergeCell ref="M343:O343"/>
    <mergeCell ref="P343:Q343"/>
    <mergeCell ref="R343:S343"/>
    <mergeCell ref="T343:AA343"/>
    <mergeCell ref="M342:O342"/>
    <mergeCell ref="P342:Q342"/>
    <mergeCell ref="R342:S342"/>
    <mergeCell ref="T342:AA342"/>
    <mergeCell ref="AB342:AF342"/>
    <mergeCell ref="AG342:AI342"/>
    <mergeCell ref="R341:S341"/>
    <mergeCell ref="T341:AA341"/>
    <mergeCell ref="AB341:AF341"/>
    <mergeCell ref="AG341:AI341"/>
    <mergeCell ref="AK341:AP341"/>
    <mergeCell ref="B342:C342"/>
    <mergeCell ref="D342:E342"/>
    <mergeCell ref="F342:G342"/>
    <mergeCell ref="H342:I342"/>
    <mergeCell ref="J342:L342"/>
    <mergeCell ref="AB340:AF340"/>
    <mergeCell ref="AG340:AI340"/>
    <mergeCell ref="AK340:AP340"/>
    <mergeCell ref="B341:C341"/>
    <mergeCell ref="D341:E341"/>
    <mergeCell ref="F341:G341"/>
    <mergeCell ref="H341:I341"/>
    <mergeCell ref="J341:L341"/>
    <mergeCell ref="M341:O341"/>
    <mergeCell ref="P341:Q341"/>
    <mergeCell ref="AK339:AP339"/>
    <mergeCell ref="B340:C340"/>
    <mergeCell ref="D340:E340"/>
    <mergeCell ref="F340:G340"/>
    <mergeCell ref="H340:I340"/>
    <mergeCell ref="J340:L340"/>
    <mergeCell ref="M340:O340"/>
    <mergeCell ref="P340:Q340"/>
    <mergeCell ref="R340:S340"/>
    <mergeCell ref="T340:AA340"/>
    <mergeCell ref="M339:O339"/>
    <mergeCell ref="P339:Q339"/>
    <mergeCell ref="R339:S339"/>
    <mergeCell ref="T339:AA339"/>
    <mergeCell ref="AB339:AF339"/>
    <mergeCell ref="AG339:AI339"/>
    <mergeCell ref="R338:S338"/>
    <mergeCell ref="T338:AA338"/>
    <mergeCell ref="AB338:AF338"/>
    <mergeCell ref="AG338:AI338"/>
    <mergeCell ref="AK338:AP338"/>
    <mergeCell ref="B339:C339"/>
    <mergeCell ref="D339:E339"/>
    <mergeCell ref="F339:G339"/>
    <mergeCell ref="H339:I339"/>
    <mergeCell ref="J339:L339"/>
    <mergeCell ref="AB337:AF337"/>
    <mergeCell ref="AG337:AI337"/>
    <mergeCell ref="AK337:AP337"/>
    <mergeCell ref="B338:C338"/>
    <mergeCell ref="D338:E338"/>
    <mergeCell ref="F338:G338"/>
    <mergeCell ref="H338:I338"/>
    <mergeCell ref="J338:L338"/>
    <mergeCell ref="M338:O338"/>
    <mergeCell ref="P338:Q338"/>
    <mergeCell ref="AK336:AP336"/>
    <mergeCell ref="B337:C337"/>
    <mergeCell ref="D337:E337"/>
    <mergeCell ref="F337:G337"/>
    <mergeCell ref="H337:I337"/>
    <mergeCell ref="J337:L337"/>
    <mergeCell ref="M337:O337"/>
    <mergeCell ref="P337:Q337"/>
    <mergeCell ref="R337:S337"/>
    <mergeCell ref="T337:AA337"/>
    <mergeCell ref="M336:O336"/>
    <mergeCell ref="P336:Q336"/>
    <mergeCell ref="R336:S336"/>
    <mergeCell ref="T336:AA336"/>
    <mergeCell ref="AB336:AF336"/>
    <mergeCell ref="AG336:AI336"/>
    <mergeCell ref="R335:S335"/>
    <mergeCell ref="T335:AA335"/>
    <mergeCell ref="AB335:AF335"/>
    <mergeCell ref="AG335:AI335"/>
    <mergeCell ref="AK335:AP335"/>
    <mergeCell ref="B336:C336"/>
    <mergeCell ref="D336:E336"/>
    <mergeCell ref="F336:G336"/>
    <mergeCell ref="H336:I336"/>
    <mergeCell ref="J336:L336"/>
    <mergeCell ref="AB334:AF334"/>
    <mergeCell ref="AG334:AI334"/>
    <mergeCell ref="AK334:AP334"/>
    <mergeCell ref="B335:C335"/>
    <mergeCell ref="D335:E335"/>
    <mergeCell ref="F335:G335"/>
    <mergeCell ref="H335:I335"/>
    <mergeCell ref="J335:L335"/>
    <mergeCell ref="M335:O335"/>
    <mergeCell ref="P335:Q335"/>
    <mergeCell ref="AK333:AP333"/>
    <mergeCell ref="B334:C334"/>
    <mergeCell ref="D334:E334"/>
    <mergeCell ref="F334:G334"/>
    <mergeCell ref="H334:I334"/>
    <mergeCell ref="J334:L334"/>
    <mergeCell ref="M334:O334"/>
    <mergeCell ref="P334:Q334"/>
    <mergeCell ref="R334:S334"/>
    <mergeCell ref="T334:AA334"/>
    <mergeCell ref="M333:O333"/>
    <mergeCell ref="P333:Q333"/>
    <mergeCell ref="R333:S333"/>
    <mergeCell ref="T333:AA333"/>
    <mergeCell ref="AB333:AF333"/>
    <mergeCell ref="AG333:AI333"/>
    <mergeCell ref="R332:S332"/>
    <mergeCell ref="T332:AA332"/>
    <mergeCell ref="AB332:AF332"/>
    <mergeCell ref="AG332:AI332"/>
    <mergeCell ref="AK332:AP332"/>
    <mergeCell ref="B333:C333"/>
    <mergeCell ref="D333:E333"/>
    <mergeCell ref="F333:G333"/>
    <mergeCell ref="H333:I333"/>
    <mergeCell ref="J333:L333"/>
    <mergeCell ref="AB331:AF331"/>
    <mergeCell ref="AG331:AI331"/>
    <mergeCell ref="AK331:AP331"/>
    <mergeCell ref="B332:C332"/>
    <mergeCell ref="D332:E332"/>
    <mergeCell ref="F332:G332"/>
    <mergeCell ref="H332:I332"/>
    <mergeCell ref="J332:L332"/>
    <mergeCell ref="M332:O332"/>
    <mergeCell ref="P332:Q332"/>
    <mergeCell ref="AK330:AP330"/>
    <mergeCell ref="B331:C331"/>
    <mergeCell ref="D331:E331"/>
    <mergeCell ref="F331:G331"/>
    <mergeCell ref="H331:I331"/>
    <mergeCell ref="J331:L331"/>
    <mergeCell ref="M331:O331"/>
    <mergeCell ref="P331:Q331"/>
    <mergeCell ref="R331:S331"/>
    <mergeCell ref="T331:AA331"/>
    <mergeCell ref="M330:O330"/>
    <mergeCell ref="P330:Q330"/>
    <mergeCell ref="R330:S330"/>
    <mergeCell ref="T330:AA330"/>
    <mergeCell ref="AB330:AF330"/>
    <mergeCell ref="AG330:AI330"/>
    <mergeCell ref="R329:S329"/>
    <mergeCell ref="T329:AA329"/>
    <mergeCell ref="AB329:AF329"/>
    <mergeCell ref="AG329:AI329"/>
    <mergeCell ref="AK329:AP329"/>
    <mergeCell ref="B330:C330"/>
    <mergeCell ref="D330:E330"/>
    <mergeCell ref="F330:G330"/>
    <mergeCell ref="H330:I330"/>
    <mergeCell ref="J330:L330"/>
    <mergeCell ref="AB328:AF328"/>
    <mergeCell ref="AG328:AI328"/>
    <mergeCell ref="AK328:AP328"/>
    <mergeCell ref="B329:C329"/>
    <mergeCell ref="D329:E329"/>
    <mergeCell ref="F329:G329"/>
    <mergeCell ref="H329:I329"/>
    <mergeCell ref="J329:L329"/>
    <mergeCell ref="M329:O329"/>
    <mergeCell ref="P329:Q329"/>
    <mergeCell ref="AK327:AP327"/>
    <mergeCell ref="B328:C328"/>
    <mergeCell ref="D328:E328"/>
    <mergeCell ref="F328:G328"/>
    <mergeCell ref="H328:I328"/>
    <mergeCell ref="J328:L328"/>
    <mergeCell ref="M328:O328"/>
    <mergeCell ref="P328:Q328"/>
    <mergeCell ref="R328:S328"/>
    <mergeCell ref="T328:AA328"/>
    <mergeCell ref="M327:O327"/>
    <mergeCell ref="P327:Q327"/>
    <mergeCell ref="R327:S327"/>
    <mergeCell ref="T327:AA327"/>
    <mergeCell ref="AB327:AF327"/>
    <mergeCell ref="AG327:AI327"/>
    <mergeCell ref="R326:S326"/>
    <mergeCell ref="T326:AA326"/>
    <mergeCell ref="AB326:AF326"/>
    <mergeCell ref="AG326:AI326"/>
    <mergeCell ref="AK326:AP326"/>
    <mergeCell ref="B327:C327"/>
    <mergeCell ref="D327:E327"/>
    <mergeCell ref="F327:G327"/>
    <mergeCell ref="H327:I327"/>
    <mergeCell ref="J327:L327"/>
    <mergeCell ref="AB325:AF325"/>
    <mergeCell ref="AG325:AI325"/>
    <mergeCell ref="AK325:AP325"/>
    <mergeCell ref="B326:C326"/>
    <mergeCell ref="D326:E326"/>
    <mergeCell ref="F326:G326"/>
    <mergeCell ref="H326:I326"/>
    <mergeCell ref="J326:L326"/>
    <mergeCell ref="M326:O326"/>
    <mergeCell ref="P326:Q326"/>
    <mergeCell ref="AK324:AP324"/>
    <mergeCell ref="B325:C325"/>
    <mergeCell ref="D325:E325"/>
    <mergeCell ref="F325:G325"/>
    <mergeCell ref="H325:I325"/>
    <mergeCell ref="J325:L325"/>
    <mergeCell ref="M325:O325"/>
    <mergeCell ref="P325:Q325"/>
    <mergeCell ref="R325:S325"/>
    <mergeCell ref="T325:AA325"/>
    <mergeCell ref="M324:O324"/>
    <mergeCell ref="P324:Q324"/>
    <mergeCell ref="R324:S324"/>
    <mergeCell ref="T324:AA324"/>
    <mergeCell ref="AB324:AF324"/>
    <mergeCell ref="AG324:AI324"/>
    <mergeCell ref="R323:S323"/>
    <mergeCell ref="T323:AA323"/>
    <mergeCell ref="AB323:AF323"/>
    <mergeCell ref="AG323:AI323"/>
    <mergeCell ref="AK323:AP323"/>
    <mergeCell ref="B324:C324"/>
    <mergeCell ref="D324:E324"/>
    <mergeCell ref="F324:G324"/>
    <mergeCell ref="H324:I324"/>
    <mergeCell ref="J324:L324"/>
    <mergeCell ref="AB322:AF322"/>
    <mergeCell ref="AG322:AI322"/>
    <mergeCell ref="AK322:AP322"/>
    <mergeCell ref="B323:C323"/>
    <mergeCell ref="D323:E323"/>
    <mergeCell ref="F323:G323"/>
    <mergeCell ref="H323:I323"/>
    <mergeCell ref="J323:L323"/>
    <mergeCell ref="M323:O323"/>
    <mergeCell ref="P323:Q323"/>
    <mergeCell ref="AK321:AP321"/>
    <mergeCell ref="B322:C322"/>
    <mergeCell ref="D322:E322"/>
    <mergeCell ref="F322:G322"/>
    <mergeCell ref="H322:I322"/>
    <mergeCell ref="J322:L322"/>
    <mergeCell ref="M322:O322"/>
    <mergeCell ref="P322:Q322"/>
    <mergeCell ref="R322:S322"/>
    <mergeCell ref="T322:AA322"/>
    <mergeCell ref="M321:O321"/>
    <mergeCell ref="P321:Q321"/>
    <mergeCell ref="R321:S321"/>
    <mergeCell ref="T321:AA321"/>
    <mergeCell ref="AB321:AF321"/>
    <mergeCell ref="AG321:AI321"/>
    <mergeCell ref="R320:S320"/>
    <mergeCell ref="T320:AA320"/>
    <mergeCell ref="AB320:AF320"/>
    <mergeCell ref="AG320:AI320"/>
    <mergeCell ref="AK320:AP320"/>
    <mergeCell ref="B321:C321"/>
    <mergeCell ref="D321:E321"/>
    <mergeCell ref="F321:G321"/>
    <mergeCell ref="H321:I321"/>
    <mergeCell ref="J321:L321"/>
    <mergeCell ref="AB319:AF319"/>
    <mergeCell ref="AG319:AI319"/>
    <mergeCell ref="AK319:AP319"/>
    <mergeCell ref="B320:C320"/>
    <mergeCell ref="D320:E320"/>
    <mergeCell ref="F320:G320"/>
    <mergeCell ref="H320:I320"/>
    <mergeCell ref="J320:L320"/>
    <mergeCell ref="M320:O320"/>
    <mergeCell ref="P320:Q320"/>
    <mergeCell ref="AK318:AP318"/>
    <mergeCell ref="B319:C319"/>
    <mergeCell ref="D319:E319"/>
    <mergeCell ref="F319:G319"/>
    <mergeCell ref="H319:I319"/>
    <mergeCell ref="J319:L319"/>
    <mergeCell ref="M319:O319"/>
    <mergeCell ref="P319:Q319"/>
    <mergeCell ref="R319:S319"/>
    <mergeCell ref="T319:AA319"/>
    <mergeCell ref="M318:O318"/>
    <mergeCell ref="P318:Q318"/>
    <mergeCell ref="R318:S318"/>
    <mergeCell ref="T318:AA318"/>
    <mergeCell ref="AB318:AF318"/>
    <mergeCell ref="AG318:AI318"/>
    <mergeCell ref="R317:S317"/>
    <mergeCell ref="T317:AA317"/>
    <mergeCell ref="AB317:AF317"/>
    <mergeCell ref="AG317:AI317"/>
    <mergeCell ref="AK317:AP317"/>
    <mergeCell ref="B318:C318"/>
    <mergeCell ref="D318:E318"/>
    <mergeCell ref="F318:G318"/>
    <mergeCell ref="H318:I318"/>
    <mergeCell ref="J318:L318"/>
    <mergeCell ref="AB316:AF316"/>
    <mergeCell ref="AG316:AI316"/>
    <mergeCell ref="AK316:AP316"/>
    <mergeCell ref="B317:C317"/>
    <mergeCell ref="D317:E317"/>
    <mergeCell ref="F317:G317"/>
    <mergeCell ref="H317:I317"/>
    <mergeCell ref="J317:L317"/>
    <mergeCell ref="M317:O317"/>
    <mergeCell ref="P317:Q317"/>
    <mergeCell ref="AK315:AP315"/>
    <mergeCell ref="B316:C316"/>
    <mergeCell ref="D316:E316"/>
    <mergeCell ref="F316:G316"/>
    <mergeCell ref="H316:I316"/>
    <mergeCell ref="J316:L316"/>
    <mergeCell ref="M316:O316"/>
    <mergeCell ref="P316:Q316"/>
    <mergeCell ref="R316:S316"/>
    <mergeCell ref="T316:AA316"/>
    <mergeCell ref="M315:O315"/>
    <mergeCell ref="P315:Q315"/>
    <mergeCell ref="R315:S315"/>
    <mergeCell ref="T315:AA315"/>
    <mergeCell ref="AB315:AF315"/>
    <mergeCell ref="AG315:AI315"/>
    <mergeCell ref="R314:S314"/>
    <mergeCell ref="T314:AA314"/>
    <mergeCell ref="AB314:AF314"/>
    <mergeCell ref="AG314:AI314"/>
    <mergeCell ref="AK314:AP314"/>
    <mergeCell ref="B315:C315"/>
    <mergeCell ref="D315:E315"/>
    <mergeCell ref="F315:G315"/>
    <mergeCell ref="H315:I315"/>
    <mergeCell ref="J315:L315"/>
    <mergeCell ref="AB313:AF313"/>
    <mergeCell ref="AG313:AI313"/>
    <mergeCell ref="AK313:AP313"/>
    <mergeCell ref="B314:C314"/>
    <mergeCell ref="D314:E314"/>
    <mergeCell ref="F314:G314"/>
    <mergeCell ref="H314:I314"/>
    <mergeCell ref="J314:L314"/>
    <mergeCell ref="M314:O314"/>
    <mergeCell ref="P314:Q314"/>
    <mergeCell ref="AK312:AP312"/>
    <mergeCell ref="B313:C313"/>
    <mergeCell ref="D313:E313"/>
    <mergeCell ref="F313:G313"/>
    <mergeCell ref="H313:I313"/>
    <mergeCell ref="J313:L313"/>
    <mergeCell ref="M313:O313"/>
    <mergeCell ref="P313:Q313"/>
    <mergeCell ref="R313:S313"/>
    <mergeCell ref="T313:AA313"/>
    <mergeCell ref="M312:O312"/>
    <mergeCell ref="P312:Q312"/>
    <mergeCell ref="R312:S312"/>
    <mergeCell ref="T312:AA312"/>
    <mergeCell ref="AB312:AF312"/>
    <mergeCell ref="AG312:AI312"/>
    <mergeCell ref="R311:S311"/>
    <mergeCell ref="T311:AA311"/>
    <mergeCell ref="AB311:AF311"/>
    <mergeCell ref="AG311:AI311"/>
    <mergeCell ref="AK311:AP311"/>
    <mergeCell ref="B312:C312"/>
    <mergeCell ref="D312:E312"/>
    <mergeCell ref="F312:G312"/>
    <mergeCell ref="H312:I312"/>
    <mergeCell ref="J312:L312"/>
    <mergeCell ref="AB310:AF310"/>
    <mergeCell ref="AG310:AI310"/>
    <mergeCell ref="AK310:AP310"/>
    <mergeCell ref="B311:C311"/>
    <mergeCell ref="D311:E311"/>
    <mergeCell ref="F311:G311"/>
    <mergeCell ref="H311:I311"/>
    <mergeCell ref="J311:L311"/>
    <mergeCell ref="M311:O311"/>
    <mergeCell ref="P311:Q311"/>
    <mergeCell ref="AK309:AP309"/>
    <mergeCell ref="B310:C310"/>
    <mergeCell ref="D310:E310"/>
    <mergeCell ref="F310:G310"/>
    <mergeCell ref="H310:I310"/>
    <mergeCell ref="J310:L310"/>
    <mergeCell ref="M310:O310"/>
    <mergeCell ref="P310:Q310"/>
    <mergeCell ref="R310:S310"/>
    <mergeCell ref="T310:AA310"/>
    <mergeCell ref="M309:O309"/>
    <mergeCell ref="P309:Q309"/>
    <mergeCell ref="R309:S309"/>
    <mergeCell ref="T309:AA309"/>
    <mergeCell ref="AB309:AF309"/>
    <mergeCell ref="AG309:AI309"/>
    <mergeCell ref="R308:S308"/>
    <mergeCell ref="T308:AA308"/>
    <mergeCell ref="AB308:AF308"/>
    <mergeCell ref="AG308:AI308"/>
    <mergeCell ref="AK308:AP308"/>
    <mergeCell ref="B309:C309"/>
    <mergeCell ref="D309:E309"/>
    <mergeCell ref="F309:G309"/>
    <mergeCell ref="H309:I309"/>
    <mergeCell ref="J309:L309"/>
    <mergeCell ref="AB307:AF307"/>
    <mergeCell ref="AG307:AI307"/>
    <mergeCell ref="AK307:AP307"/>
    <mergeCell ref="B308:C308"/>
    <mergeCell ref="D308:E308"/>
    <mergeCell ref="F308:G308"/>
    <mergeCell ref="H308:I308"/>
    <mergeCell ref="J308:L308"/>
    <mergeCell ref="M308:O308"/>
    <mergeCell ref="P308:Q308"/>
    <mergeCell ref="AK306:AP306"/>
    <mergeCell ref="B307:C307"/>
    <mergeCell ref="D307:E307"/>
    <mergeCell ref="F307:G307"/>
    <mergeCell ref="H307:I307"/>
    <mergeCell ref="J307:L307"/>
    <mergeCell ref="M307:O307"/>
    <mergeCell ref="P307:Q307"/>
    <mergeCell ref="R307:S307"/>
    <mergeCell ref="T307:AA307"/>
    <mergeCell ref="M306:O306"/>
    <mergeCell ref="P306:Q306"/>
    <mergeCell ref="R306:S306"/>
    <mergeCell ref="T306:AA306"/>
    <mergeCell ref="AB306:AF306"/>
    <mergeCell ref="AG306:AI306"/>
    <mergeCell ref="R305:S305"/>
    <mergeCell ref="T305:AA305"/>
    <mergeCell ref="AB305:AF305"/>
    <mergeCell ref="AG305:AI305"/>
    <mergeCell ref="AK305:AP305"/>
    <mergeCell ref="B306:C306"/>
    <mergeCell ref="D306:E306"/>
    <mergeCell ref="F306:G306"/>
    <mergeCell ref="H306:I306"/>
    <mergeCell ref="J306:L306"/>
    <mergeCell ref="AB304:AF304"/>
    <mergeCell ref="AG304:AI304"/>
    <mergeCell ref="AK304:AP304"/>
    <mergeCell ref="B305:C305"/>
    <mergeCell ref="D305:E305"/>
    <mergeCell ref="F305:G305"/>
    <mergeCell ref="H305:I305"/>
    <mergeCell ref="J305:L305"/>
    <mergeCell ref="M305:O305"/>
    <mergeCell ref="P305:Q305"/>
    <mergeCell ref="AK303:AP303"/>
    <mergeCell ref="B304:C304"/>
    <mergeCell ref="D304:E304"/>
    <mergeCell ref="F304:G304"/>
    <mergeCell ref="H304:I304"/>
    <mergeCell ref="J304:L304"/>
    <mergeCell ref="M304:O304"/>
    <mergeCell ref="P304:Q304"/>
    <mergeCell ref="R304:S304"/>
    <mergeCell ref="T304:AA304"/>
    <mergeCell ref="M303:O303"/>
    <mergeCell ref="P303:Q303"/>
    <mergeCell ref="R303:S303"/>
    <mergeCell ref="T303:AA303"/>
    <mergeCell ref="AB303:AF303"/>
    <mergeCell ref="AG303:AI303"/>
    <mergeCell ref="R302:S302"/>
    <mergeCell ref="T302:AA302"/>
    <mergeCell ref="AB302:AF302"/>
    <mergeCell ref="AG302:AI302"/>
    <mergeCell ref="AK302:AP302"/>
    <mergeCell ref="B303:C303"/>
    <mergeCell ref="D303:E303"/>
    <mergeCell ref="F303:G303"/>
    <mergeCell ref="H303:I303"/>
    <mergeCell ref="J303:L303"/>
    <mergeCell ref="AB301:AF301"/>
    <mergeCell ref="AG301:AI301"/>
    <mergeCell ref="AK301:AP301"/>
    <mergeCell ref="B302:C302"/>
    <mergeCell ref="D302:E302"/>
    <mergeCell ref="F302:G302"/>
    <mergeCell ref="H302:I302"/>
    <mergeCell ref="J302:L302"/>
    <mergeCell ref="M302:O302"/>
    <mergeCell ref="P302:Q302"/>
    <mergeCell ref="AK300:AP300"/>
    <mergeCell ref="B301:C301"/>
    <mergeCell ref="D301:E301"/>
    <mergeCell ref="F301:G301"/>
    <mergeCell ref="H301:I301"/>
    <mergeCell ref="J301:L301"/>
    <mergeCell ref="M301:O301"/>
    <mergeCell ref="P301:Q301"/>
    <mergeCell ref="R301:S301"/>
    <mergeCell ref="T301:AA301"/>
    <mergeCell ref="M300:O300"/>
    <mergeCell ref="P300:Q300"/>
    <mergeCell ref="R300:S300"/>
    <mergeCell ref="T300:AA300"/>
    <mergeCell ref="AB300:AF300"/>
    <mergeCell ref="AG300:AI300"/>
    <mergeCell ref="R299:S299"/>
    <mergeCell ref="T299:AA299"/>
    <mergeCell ref="AB299:AF299"/>
    <mergeCell ref="AG299:AI299"/>
    <mergeCell ref="AK299:AP299"/>
    <mergeCell ref="B300:C300"/>
    <mergeCell ref="D300:E300"/>
    <mergeCell ref="F300:G300"/>
    <mergeCell ref="H300:I300"/>
    <mergeCell ref="J300:L300"/>
    <mergeCell ref="AB298:AF298"/>
    <mergeCell ref="AG298:AI298"/>
    <mergeCell ref="AK298:AP298"/>
    <mergeCell ref="B299:C299"/>
    <mergeCell ref="D299:E299"/>
    <mergeCell ref="F299:G299"/>
    <mergeCell ref="H299:I299"/>
    <mergeCell ref="J299:L299"/>
    <mergeCell ref="M299:O299"/>
    <mergeCell ref="P299:Q299"/>
    <mergeCell ref="AK297:AP297"/>
    <mergeCell ref="B298:C298"/>
    <mergeCell ref="D298:E298"/>
    <mergeCell ref="F298:G298"/>
    <mergeCell ref="H298:I298"/>
    <mergeCell ref="J298:L298"/>
    <mergeCell ref="M298:O298"/>
    <mergeCell ref="P298:Q298"/>
    <mergeCell ref="R298:S298"/>
    <mergeCell ref="T298:AA298"/>
    <mergeCell ref="M297:O297"/>
    <mergeCell ref="P297:Q297"/>
    <mergeCell ref="R297:S297"/>
    <mergeCell ref="T297:AA297"/>
    <mergeCell ref="AB297:AF297"/>
    <mergeCell ref="AG297:AI297"/>
    <mergeCell ref="R296:S296"/>
    <mergeCell ref="T296:AA296"/>
    <mergeCell ref="AB296:AF296"/>
    <mergeCell ref="AG296:AI296"/>
    <mergeCell ref="AK296:AP296"/>
    <mergeCell ref="B297:C297"/>
    <mergeCell ref="D297:E297"/>
    <mergeCell ref="F297:G297"/>
    <mergeCell ref="H297:I297"/>
    <mergeCell ref="J297:L297"/>
    <mergeCell ref="AB295:AF295"/>
    <mergeCell ref="AG295:AI295"/>
    <mergeCell ref="AK295:AP295"/>
    <mergeCell ref="B296:C296"/>
    <mergeCell ref="D296:E296"/>
    <mergeCell ref="F296:G296"/>
    <mergeCell ref="H296:I296"/>
    <mergeCell ref="J296:L296"/>
    <mergeCell ref="M296:O296"/>
    <mergeCell ref="P296:Q296"/>
    <mergeCell ref="AK294:AP294"/>
    <mergeCell ref="B295:C295"/>
    <mergeCell ref="D295:E295"/>
    <mergeCell ref="F295:G295"/>
    <mergeCell ref="H295:I295"/>
    <mergeCell ref="J295:L295"/>
    <mergeCell ref="M295:O295"/>
    <mergeCell ref="P295:Q295"/>
    <mergeCell ref="R295:S295"/>
    <mergeCell ref="T295:AA295"/>
    <mergeCell ref="M294:O294"/>
    <mergeCell ref="P294:Q294"/>
    <mergeCell ref="R294:S294"/>
    <mergeCell ref="T294:AA294"/>
    <mergeCell ref="AB294:AF294"/>
    <mergeCell ref="AG294:AI294"/>
    <mergeCell ref="R293:S293"/>
    <mergeCell ref="T293:AA293"/>
    <mergeCell ref="AB293:AF293"/>
    <mergeCell ref="AG293:AI293"/>
    <mergeCell ref="AK293:AP293"/>
    <mergeCell ref="B294:C294"/>
    <mergeCell ref="D294:E294"/>
    <mergeCell ref="F294:G294"/>
    <mergeCell ref="H294:I294"/>
    <mergeCell ref="J294:L294"/>
    <mergeCell ref="AB292:AF292"/>
    <mergeCell ref="AG292:AI292"/>
    <mergeCell ref="AK292:AP292"/>
    <mergeCell ref="B293:C293"/>
    <mergeCell ref="D293:E293"/>
    <mergeCell ref="F293:G293"/>
    <mergeCell ref="H293:I293"/>
    <mergeCell ref="J293:L293"/>
    <mergeCell ref="M293:O293"/>
    <mergeCell ref="P293:Q293"/>
    <mergeCell ref="AK291:AP291"/>
    <mergeCell ref="B292:C292"/>
    <mergeCell ref="D292:E292"/>
    <mergeCell ref="F292:G292"/>
    <mergeCell ref="H292:I292"/>
    <mergeCell ref="J292:L292"/>
    <mergeCell ref="M292:O292"/>
    <mergeCell ref="P292:Q292"/>
    <mergeCell ref="R292:S292"/>
    <mergeCell ref="T292:AA292"/>
    <mergeCell ref="M291:O291"/>
    <mergeCell ref="P291:Q291"/>
    <mergeCell ref="R291:S291"/>
    <mergeCell ref="T291:AA291"/>
    <mergeCell ref="AB291:AF291"/>
    <mergeCell ref="AG291:AI291"/>
    <mergeCell ref="R290:S290"/>
    <mergeCell ref="T290:AA290"/>
    <mergeCell ref="AB290:AF290"/>
    <mergeCell ref="AG290:AI290"/>
    <mergeCell ref="AK290:AP290"/>
    <mergeCell ref="B291:C291"/>
    <mergeCell ref="D291:E291"/>
    <mergeCell ref="F291:G291"/>
    <mergeCell ref="H291:I291"/>
    <mergeCell ref="J291:L291"/>
    <mergeCell ref="AB289:AF289"/>
    <mergeCell ref="AG289:AI289"/>
    <mergeCell ref="AK289:AP289"/>
    <mergeCell ref="B290:C290"/>
    <mergeCell ref="D290:E290"/>
    <mergeCell ref="F290:G290"/>
    <mergeCell ref="H290:I290"/>
    <mergeCell ref="J290:L290"/>
    <mergeCell ref="M290:O290"/>
    <mergeCell ref="P290:Q290"/>
    <mergeCell ref="AK288:AP288"/>
    <mergeCell ref="B289:C289"/>
    <mergeCell ref="D289:E289"/>
    <mergeCell ref="F289:G289"/>
    <mergeCell ref="H289:I289"/>
    <mergeCell ref="J289:L289"/>
    <mergeCell ref="M289:O289"/>
    <mergeCell ref="P289:Q289"/>
    <mergeCell ref="R289:S289"/>
    <mergeCell ref="T289:AA289"/>
    <mergeCell ref="M288:O288"/>
    <mergeCell ref="P288:Q288"/>
    <mergeCell ref="R288:S288"/>
    <mergeCell ref="T288:AA288"/>
    <mergeCell ref="AB288:AF288"/>
    <mergeCell ref="AG288:AI288"/>
    <mergeCell ref="R287:S287"/>
    <mergeCell ref="T287:AA287"/>
    <mergeCell ref="AB287:AF287"/>
    <mergeCell ref="AG287:AI287"/>
    <mergeCell ref="AK287:AP287"/>
    <mergeCell ref="B288:C288"/>
    <mergeCell ref="D288:E288"/>
    <mergeCell ref="F288:G288"/>
    <mergeCell ref="H288:I288"/>
    <mergeCell ref="J288:L288"/>
    <mergeCell ref="AB286:AF286"/>
    <mergeCell ref="AG286:AI286"/>
    <mergeCell ref="AK286:AP286"/>
    <mergeCell ref="B287:C287"/>
    <mergeCell ref="D287:E287"/>
    <mergeCell ref="F287:G287"/>
    <mergeCell ref="H287:I287"/>
    <mergeCell ref="J287:L287"/>
    <mergeCell ref="M287:O287"/>
    <mergeCell ref="P287:Q287"/>
    <mergeCell ref="AK285:AP285"/>
    <mergeCell ref="B286:C286"/>
    <mergeCell ref="D286:E286"/>
    <mergeCell ref="F286:G286"/>
    <mergeCell ref="H286:I286"/>
    <mergeCell ref="J286:L286"/>
    <mergeCell ref="M286:O286"/>
    <mergeCell ref="P286:Q286"/>
    <mergeCell ref="R286:S286"/>
    <mergeCell ref="T286:AA286"/>
    <mergeCell ref="M285:O285"/>
    <mergeCell ref="P285:Q285"/>
    <mergeCell ref="R285:S285"/>
    <mergeCell ref="T285:AA285"/>
    <mergeCell ref="AB285:AF285"/>
    <mergeCell ref="AG285:AI285"/>
    <mergeCell ref="R284:S284"/>
    <mergeCell ref="T284:AA284"/>
    <mergeCell ref="AB284:AF284"/>
    <mergeCell ref="AG284:AI284"/>
    <mergeCell ref="AK284:AP284"/>
    <mergeCell ref="B285:C285"/>
    <mergeCell ref="D285:E285"/>
    <mergeCell ref="F285:G285"/>
    <mergeCell ref="H285:I285"/>
    <mergeCell ref="J285:L285"/>
    <mergeCell ref="AB283:AF283"/>
    <mergeCell ref="AG283:AI283"/>
    <mergeCell ref="AK283:AP283"/>
    <mergeCell ref="B284:C284"/>
    <mergeCell ref="D284:E284"/>
    <mergeCell ref="F284:G284"/>
    <mergeCell ref="H284:I284"/>
    <mergeCell ref="J284:L284"/>
    <mergeCell ref="M284:O284"/>
    <mergeCell ref="P284:Q284"/>
    <mergeCell ref="AK282:AP282"/>
    <mergeCell ref="B283:C283"/>
    <mergeCell ref="D283:E283"/>
    <mergeCell ref="F283:G283"/>
    <mergeCell ref="H283:I283"/>
    <mergeCell ref="J283:L283"/>
    <mergeCell ref="M283:O283"/>
    <mergeCell ref="P283:Q283"/>
    <mergeCell ref="R283:S283"/>
    <mergeCell ref="T283:AA283"/>
    <mergeCell ref="M282:O282"/>
    <mergeCell ref="P282:Q282"/>
    <mergeCell ref="R282:S282"/>
    <mergeCell ref="T282:AA282"/>
    <mergeCell ref="AB282:AF282"/>
    <mergeCell ref="AG282:AI282"/>
    <mergeCell ref="R281:S281"/>
    <mergeCell ref="T281:AA281"/>
    <mergeCell ref="AB281:AF281"/>
    <mergeCell ref="AG281:AI281"/>
    <mergeCell ref="AK281:AP281"/>
    <mergeCell ref="B282:C282"/>
    <mergeCell ref="D282:E282"/>
    <mergeCell ref="F282:G282"/>
    <mergeCell ref="H282:I282"/>
    <mergeCell ref="J282:L282"/>
    <mergeCell ref="AB280:AF280"/>
    <mergeCell ref="AG280:AI280"/>
    <mergeCell ref="AK280:AP280"/>
    <mergeCell ref="B281:C281"/>
    <mergeCell ref="D281:E281"/>
    <mergeCell ref="F281:G281"/>
    <mergeCell ref="H281:I281"/>
    <mergeCell ref="J281:L281"/>
    <mergeCell ref="M281:O281"/>
    <mergeCell ref="P281:Q281"/>
    <mergeCell ref="AK279:AP279"/>
    <mergeCell ref="B280:C280"/>
    <mergeCell ref="D280:E280"/>
    <mergeCell ref="F280:G280"/>
    <mergeCell ref="H280:I280"/>
    <mergeCell ref="J280:L280"/>
    <mergeCell ref="M280:O280"/>
    <mergeCell ref="P280:Q280"/>
    <mergeCell ref="R280:S280"/>
    <mergeCell ref="T280:AA280"/>
    <mergeCell ref="M279:O279"/>
    <mergeCell ref="P279:Q279"/>
    <mergeCell ref="R279:S279"/>
    <mergeCell ref="T279:AA279"/>
    <mergeCell ref="AB279:AF279"/>
    <mergeCell ref="AG279:AI279"/>
    <mergeCell ref="R278:S278"/>
    <mergeCell ref="T278:AA278"/>
    <mergeCell ref="AB278:AF278"/>
    <mergeCell ref="AG278:AI278"/>
    <mergeCell ref="AK278:AP278"/>
    <mergeCell ref="B279:C279"/>
    <mergeCell ref="D279:E279"/>
    <mergeCell ref="F279:G279"/>
    <mergeCell ref="H279:I279"/>
    <mergeCell ref="J279:L279"/>
    <mergeCell ref="AB277:AF277"/>
    <mergeCell ref="AG277:AI277"/>
    <mergeCell ref="AK277:AP277"/>
    <mergeCell ref="B278:C278"/>
    <mergeCell ref="D278:E278"/>
    <mergeCell ref="F278:G278"/>
    <mergeCell ref="H278:I278"/>
    <mergeCell ref="J278:L278"/>
    <mergeCell ref="M278:O278"/>
    <mergeCell ref="P278:Q278"/>
    <mergeCell ref="AK276:AP276"/>
    <mergeCell ref="B277:C277"/>
    <mergeCell ref="D277:E277"/>
    <mergeCell ref="F277:G277"/>
    <mergeCell ref="H277:I277"/>
    <mergeCell ref="J277:L277"/>
    <mergeCell ref="M277:O277"/>
    <mergeCell ref="P277:Q277"/>
    <mergeCell ref="R277:S277"/>
    <mergeCell ref="T277:AA277"/>
    <mergeCell ref="M276:O276"/>
    <mergeCell ref="P276:Q276"/>
    <mergeCell ref="R276:S276"/>
    <mergeCell ref="T276:AA276"/>
    <mergeCell ref="AB276:AF276"/>
    <mergeCell ref="AG276:AI276"/>
    <mergeCell ref="R275:S275"/>
    <mergeCell ref="T275:AA275"/>
    <mergeCell ref="AB275:AF275"/>
    <mergeCell ref="AG275:AI275"/>
    <mergeCell ref="AK275:AP275"/>
    <mergeCell ref="B276:C276"/>
    <mergeCell ref="D276:E276"/>
    <mergeCell ref="F276:G276"/>
    <mergeCell ref="H276:I276"/>
    <mergeCell ref="J276:L276"/>
    <mergeCell ref="AB274:AF274"/>
    <mergeCell ref="AG274:AI274"/>
    <mergeCell ref="AK274:AP274"/>
    <mergeCell ref="B275:C275"/>
    <mergeCell ref="D275:E275"/>
    <mergeCell ref="F275:G275"/>
    <mergeCell ref="H275:I275"/>
    <mergeCell ref="J275:L275"/>
    <mergeCell ref="M275:O275"/>
    <mergeCell ref="P275:Q275"/>
    <mergeCell ref="AK273:AP273"/>
    <mergeCell ref="B274:C274"/>
    <mergeCell ref="D274:E274"/>
    <mergeCell ref="F274:G274"/>
    <mergeCell ref="H274:I274"/>
    <mergeCell ref="J274:L274"/>
    <mergeCell ref="M274:O274"/>
    <mergeCell ref="P274:Q274"/>
    <mergeCell ref="R274:S274"/>
    <mergeCell ref="T274:AA274"/>
    <mergeCell ref="M273:O273"/>
    <mergeCell ref="P273:Q273"/>
    <mergeCell ref="R273:S273"/>
    <mergeCell ref="T273:AA273"/>
    <mergeCell ref="AB273:AF273"/>
    <mergeCell ref="AG273:AI273"/>
    <mergeCell ref="R272:S272"/>
    <mergeCell ref="T272:AA272"/>
    <mergeCell ref="AB272:AF272"/>
    <mergeCell ref="AG272:AI272"/>
    <mergeCell ref="AK272:AP272"/>
    <mergeCell ref="B273:C273"/>
    <mergeCell ref="D273:E273"/>
    <mergeCell ref="F273:G273"/>
    <mergeCell ref="H273:I273"/>
    <mergeCell ref="J273:L273"/>
    <mergeCell ref="AB271:AF271"/>
    <mergeCell ref="AG271:AI271"/>
    <mergeCell ref="AK271:AP271"/>
    <mergeCell ref="B272:C272"/>
    <mergeCell ref="D272:E272"/>
    <mergeCell ref="F272:G272"/>
    <mergeCell ref="H272:I272"/>
    <mergeCell ref="J272:L272"/>
    <mergeCell ref="M272:O272"/>
    <mergeCell ref="P272:Q272"/>
    <mergeCell ref="AK270:AP270"/>
    <mergeCell ref="B271:C271"/>
    <mergeCell ref="D271:E271"/>
    <mergeCell ref="F271:G271"/>
    <mergeCell ref="H271:I271"/>
    <mergeCell ref="J271:L271"/>
    <mergeCell ref="M271:O271"/>
    <mergeCell ref="P271:Q271"/>
    <mergeCell ref="R271:S271"/>
    <mergeCell ref="T271:AA271"/>
    <mergeCell ref="M270:O270"/>
    <mergeCell ref="P270:Q270"/>
    <mergeCell ref="R270:S270"/>
    <mergeCell ref="T270:AA270"/>
    <mergeCell ref="AB270:AF270"/>
    <mergeCell ref="AG270:AI270"/>
    <mergeCell ref="R269:S269"/>
    <mergeCell ref="T269:AA269"/>
    <mergeCell ref="AB269:AF269"/>
    <mergeCell ref="AG269:AI269"/>
    <mergeCell ref="AK269:AP269"/>
    <mergeCell ref="B270:C270"/>
    <mergeCell ref="D270:E270"/>
    <mergeCell ref="F270:G270"/>
    <mergeCell ref="H270:I270"/>
    <mergeCell ref="J270:L270"/>
    <mergeCell ref="AB268:AF268"/>
    <mergeCell ref="AG268:AI268"/>
    <mergeCell ref="AK268:AP268"/>
    <mergeCell ref="B269:C269"/>
    <mergeCell ref="D269:E269"/>
    <mergeCell ref="F269:G269"/>
    <mergeCell ref="H269:I269"/>
    <mergeCell ref="J269:L269"/>
    <mergeCell ref="M269:O269"/>
    <mergeCell ref="P269:Q269"/>
    <mergeCell ref="AK267:AP267"/>
    <mergeCell ref="B268:C268"/>
    <mergeCell ref="D268:E268"/>
    <mergeCell ref="F268:G268"/>
    <mergeCell ref="H268:I268"/>
    <mergeCell ref="J268:L268"/>
    <mergeCell ref="M268:O268"/>
    <mergeCell ref="P268:Q268"/>
    <mergeCell ref="R268:S268"/>
    <mergeCell ref="T268:AA268"/>
    <mergeCell ref="M267:O267"/>
    <mergeCell ref="P267:Q267"/>
    <mergeCell ref="R267:S267"/>
    <mergeCell ref="T267:AA267"/>
    <mergeCell ref="AB267:AF267"/>
    <mergeCell ref="AG267:AI267"/>
    <mergeCell ref="R266:S266"/>
    <mergeCell ref="T266:AA266"/>
    <mergeCell ref="AB266:AF266"/>
    <mergeCell ref="AG266:AI266"/>
    <mergeCell ref="AK266:AP266"/>
    <mergeCell ref="B267:C267"/>
    <mergeCell ref="D267:E267"/>
    <mergeCell ref="F267:G267"/>
    <mergeCell ref="H267:I267"/>
    <mergeCell ref="J267:L267"/>
    <mergeCell ref="AB265:AF265"/>
    <mergeCell ref="AG265:AI265"/>
    <mergeCell ref="AK265:AP265"/>
    <mergeCell ref="B266:C266"/>
    <mergeCell ref="D266:E266"/>
    <mergeCell ref="F266:G266"/>
    <mergeCell ref="H266:I266"/>
    <mergeCell ref="J266:L266"/>
    <mergeCell ref="M266:O266"/>
    <mergeCell ref="P266:Q266"/>
    <mergeCell ref="AK264:AP264"/>
    <mergeCell ref="B265:C265"/>
    <mergeCell ref="D265:E265"/>
    <mergeCell ref="F265:G265"/>
    <mergeCell ref="H265:I265"/>
    <mergeCell ref="J265:L265"/>
    <mergeCell ref="M265:O265"/>
    <mergeCell ref="P265:Q265"/>
    <mergeCell ref="R265:S265"/>
    <mergeCell ref="T265:AA265"/>
    <mergeCell ref="M264:O264"/>
    <mergeCell ref="P264:Q264"/>
    <mergeCell ref="R264:S264"/>
    <mergeCell ref="T264:AA264"/>
    <mergeCell ref="AB264:AF264"/>
    <mergeCell ref="AG264:AI264"/>
    <mergeCell ref="R263:S263"/>
    <mergeCell ref="T263:AA263"/>
    <mergeCell ref="AB263:AF263"/>
    <mergeCell ref="AG263:AI263"/>
    <mergeCell ref="AK263:AP263"/>
    <mergeCell ref="B264:C264"/>
    <mergeCell ref="D264:E264"/>
    <mergeCell ref="F264:G264"/>
    <mergeCell ref="H264:I264"/>
    <mergeCell ref="J264:L264"/>
    <mergeCell ref="AB262:AF262"/>
    <mergeCell ref="AG262:AI262"/>
    <mergeCell ref="AK262:AP262"/>
    <mergeCell ref="B263:C263"/>
    <mergeCell ref="D263:E263"/>
    <mergeCell ref="F263:G263"/>
    <mergeCell ref="H263:I263"/>
    <mergeCell ref="J263:L263"/>
    <mergeCell ref="M263:O263"/>
    <mergeCell ref="P263:Q263"/>
    <mergeCell ref="AK261:AP261"/>
    <mergeCell ref="B262:C262"/>
    <mergeCell ref="D262:E262"/>
    <mergeCell ref="F262:G262"/>
    <mergeCell ref="H262:I262"/>
    <mergeCell ref="J262:L262"/>
    <mergeCell ref="M262:O262"/>
    <mergeCell ref="P262:Q262"/>
    <mergeCell ref="R262:S262"/>
    <mergeCell ref="T262:AA262"/>
    <mergeCell ref="M261:O261"/>
    <mergeCell ref="P261:Q261"/>
    <mergeCell ref="R261:S261"/>
    <mergeCell ref="T261:AA261"/>
    <mergeCell ref="AB261:AF261"/>
    <mergeCell ref="AG261:AI261"/>
    <mergeCell ref="R260:S260"/>
    <mergeCell ref="T260:AA260"/>
    <mergeCell ref="AB260:AF260"/>
    <mergeCell ref="AG260:AI260"/>
    <mergeCell ref="AK260:AP260"/>
    <mergeCell ref="B261:C261"/>
    <mergeCell ref="D261:E261"/>
    <mergeCell ref="F261:G261"/>
    <mergeCell ref="H261:I261"/>
    <mergeCell ref="J261:L261"/>
    <mergeCell ref="AB259:AF259"/>
    <mergeCell ref="AG259:AI259"/>
    <mergeCell ref="AK259:AP259"/>
    <mergeCell ref="B260:C260"/>
    <mergeCell ref="D260:E260"/>
    <mergeCell ref="F260:G260"/>
    <mergeCell ref="H260:I260"/>
    <mergeCell ref="J260:L260"/>
    <mergeCell ref="M260:O260"/>
    <mergeCell ref="P260:Q260"/>
    <mergeCell ref="AK258:AP258"/>
    <mergeCell ref="B259:C259"/>
    <mergeCell ref="D259:E259"/>
    <mergeCell ref="F259:G259"/>
    <mergeCell ref="H259:I259"/>
    <mergeCell ref="J259:L259"/>
    <mergeCell ref="M259:O259"/>
    <mergeCell ref="P259:Q259"/>
    <mergeCell ref="R259:S259"/>
    <mergeCell ref="T259:AA259"/>
    <mergeCell ref="M258:O258"/>
    <mergeCell ref="P258:Q258"/>
    <mergeCell ref="R258:S258"/>
    <mergeCell ref="T258:AA258"/>
    <mergeCell ref="AB258:AF258"/>
    <mergeCell ref="AG258:AI258"/>
    <mergeCell ref="R257:S257"/>
    <mergeCell ref="T257:AA257"/>
    <mergeCell ref="AB257:AF257"/>
    <mergeCell ref="AG257:AI257"/>
    <mergeCell ref="AK257:AP257"/>
    <mergeCell ref="B258:C258"/>
    <mergeCell ref="D258:E258"/>
    <mergeCell ref="F258:G258"/>
    <mergeCell ref="H258:I258"/>
    <mergeCell ref="J258:L258"/>
    <mergeCell ref="AB256:AF256"/>
    <mergeCell ref="AG256:AI256"/>
    <mergeCell ref="AK256:AP256"/>
    <mergeCell ref="B257:C257"/>
    <mergeCell ref="D257:E257"/>
    <mergeCell ref="F257:G257"/>
    <mergeCell ref="H257:I257"/>
    <mergeCell ref="J257:L257"/>
    <mergeCell ref="M257:O257"/>
    <mergeCell ref="P257:Q257"/>
    <mergeCell ref="AK255:AP255"/>
    <mergeCell ref="B256:C256"/>
    <mergeCell ref="D256:E256"/>
    <mergeCell ref="F256:G256"/>
    <mergeCell ref="H256:I256"/>
    <mergeCell ref="J256:L256"/>
    <mergeCell ref="M256:O256"/>
    <mergeCell ref="P256:Q256"/>
    <mergeCell ref="R256:S256"/>
    <mergeCell ref="T256:AA256"/>
    <mergeCell ref="M255:O255"/>
    <mergeCell ref="P255:Q255"/>
    <mergeCell ref="R255:S255"/>
    <mergeCell ref="T255:AA255"/>
    <mergeCell ref="AB255:AF255"/>
    <mergeCell ref="AG255:AI255"/>
    <mergeCell ref="R254:S254"/>
    <mergeCell ref="T254:AA254"/>
    <mergeCell ref="AB254:AF254"/>
    <mergeCell ref="AG254:AI254"/>
    <mergeCell ref="AK254:AP254"/>
    <mergeCell ref="B255:C255"/>
    <mergeCell ref="D255:E255"/>
    <mergeCell ref="F255:G255"/>
    <mergeCell ref="H255:I255"/>
    <mergeCell ref="J255:L255"/>
    <mergeCell ref="AB253:AF253"/>
    <mergeCell ref="AG253:AI253"/>
    <mergeCell ref="AK253:AP253"/>
    <mergeCell ref="B254:C254"/>
    <mergeCell ref="D254:E254"/>
    <mergeCell ref="F254:G254"/>
    <mergeCell ref="H254:I254"/>
    <mergeCell ref="J254:L254"/>
    <mergeCell ref="M254:O254"/>
    <mergeCell ref="P254:Q254"/>
    <mergeCell ref="AK252:AP252"/>
    <mergeCell ref="B253:C253"/>
    <mergeCell ref="D253:E253"/>
    <mergeCell ref="F253:G253"/>
    <mergeCell ref="H253:I253"/>
    <mergeCell ref="J253:L253"/>
    <mergeCell ref="M253:O253"/>
    <mergeCell ref="P253:Q253"/>
    <mergeCell ref="R253:S253"/>
    <mergeCell ref="T253:AA253"/>
    <mergeCell ref="M252:O252"/>
    <mergeCell ref="P252:Q252"/>
    <mergeCell ref="R252:S252"/>
    <mergeCell ref="T252:AA252"/>
    <mergeCell ref="AB252:AF252"/>
    <mergeCell ref="AG252:AI252"/>
    <mergeCell ref="R251:S251"/>
    <mergeCell ref="T251:AA251"/>
    <mergeCell ref="AB251:AF251"/>
    <mergeCell ref="AG251:AI251"/>
    <mergeCell ref="AK251:AP251"/>
    <mergeCell ref="B252:C252"/>
    <mergeCell ref="D252:E252"/>
    <mergeCell ref="F252:G252"/>
    <mergeCell ref="H252:I252"/>
    <mergeCell ref="J252:L252"/>
    <mergeCell ref="AB250:AF250"/>
    <mergeCell ref="AG250:AI250"/>
    <mergeCell ref="AK250:AP250"/>
    <mergeCell ref="B251:C251"/>
    <mergeCell ref="D251:E251"/>
    <mergeCell ref="F251:G251"/>
    <mergeCell ref="H251:I251"/>
    <mergeCell ref="J251:L251"/>
    <mergeCell ref="M251:O251"/>
    <mergeCell ref="P251:Q251"/>
    <mergeCell ref="AK249:AP249"/>
    <mergeCell ref="B250:C250"/>
    <mergeCell ref="D250:E250"/>
    <mergeCell ref="F250:G250"/>
    <mergeCell ref="H250:I250"/>
    <mergeCell ref="J250:L250"/>
    <mergeCell ref="M250:O250"/>
    <mergeCell ref="P250:Q250"/>
    <mergeCell ref="R250:S250"/>
    <mergeCell ref="T250:AA250"/>
    <mergeCell ref="M249:O249"/>
    <mergeCell ref="P249:Q249"/>
    <mergeCell ref="R249:S249"/>
    <mergeCell ref="T249:AA249"/>
    <mergeCell ref="AB249:AF249"/>
    <mergeCell ref="AG249:AI249"/>
    <mergeCell ref="R248:S248"/>
    <mergeCell ref="T248:AA248"/>
    <mergeCell ref="AB248:AF248"/>
    <mergeCell ref="AG248:AI248"/>
    <mergeCell ref="AK248:AP248"/>
    <mergeCell ref="B249:C249"/>
    <mergeCell ref="D249:E249"/>
    <mergeCell ref="F249:G249"/>
    <mergeCell ref="H249:I249"/>
    <mergeCell ref="J249:L249"/>
    <mergeCell ref="AB247:AF247"/>
    <mergeCell ref="AG247:AI247"/>
    <mergeCell ref="AK247:AP247"/>
    <mergeCell ref="B248:C248"/>
    <mergeCell ref="D248:E248"/>
    <mergeCell ref="F248:G248"/>
    <mergeCell ref="H248:I248"/>
    <mergeCell ref="J248:L248"/>
    <mergeCell ref="M248:O248"/>
    <mergeCell ref="P248:Q248"/>
    <mergeCell ref="AK246:AP246"/>
    <mergeCell ref="B247:C247"/>
    <mergeCell ref="D247:E247"/>
    <mergeCell ref="F247:G247"/>
    <mergeCell ref="H247:I247"/>
    <mergeCell ref="J247:L247"/>
    <mergeCell ref="M247:O247"/>
    <mergeCell ref="P247:Q247"/>
    <mergeCell ref="R247:S247"/>
    <mergeCell ref="T247:AA247"/>
    <mergeCell ref="M246:O246"/>
    <mergeCell ref="P246:Q246"/>
    <mergeCell ref="R246:S246"/>
    <mergeCell ref="T246:AA246"/>
    <mergeCell ref="AB246:AF246"/>
    <mergeCell ref="AG246:AI246"/>
    <mergeCell ref="R245:S245"/>
    <mergeCell ref="T245:AA245"/>
    <mergeCell ref="AB245:AF245"/>
    <mergeCell ref="AG245:AI245"/>
    <mergeCell ref="AK245:AP245"/>
    <mergeCell ref="B246:C246"/>
    <mergeCell ref="D246:E246"/>
    <mergeCell ref="F246:G246"/>
    <mergeCell ref="H246:I246"/>
    <mergeCell ref="J246:L246"/>
    <mergeCell ref="AB244:AF244"/>
    <mergeCell ref="AG244:AI244"/>
    <mergeCell ref="AK244:AP244"/>
    <mergeCell ref="B245:C245"/>
    <mergeCell ref="D245:E245"/>
    <mergeCell ref="F245:G245"/>
    <mergeCell ref="H245:I245"/>
    <mergeCell ref="J245:L245"/>
    <mergeCell ref="M245:O245"/>
    <mergeCell ref="P245:Q245"/>
    <mergeCell ref="AK243:AP243"/>
    <mergeCell ref="B244:C244"/>
    <mergeCell ref="D244:E244"/>
    <mergeCell ref="F244:G244"/>
    <mergeCell ref="H244:I244"/>
    <mergeCell ref="J244:L244"/>
    <mergeCell ref="M244:O244"/>
    <mergeCell ref="P244:Q244"/>
    <mergeCell ref="R244:S244"/>
    <mergeCell ref="T244:AA244"/>
    <mergeCell ref="M243:O243"/>
    <mergeCell ref="P243:Q243"/>
    <mergeCell ref="R243:S243"/>
    <mergeCell ref="T243:AA243"/>
    <mergeCell ref="AB243:AF243"/>
    <mergeCell ref="AG243:AI243"/>
    <mergeCell ref="R242:S242"/>
    <mergeCell ref="T242:AA242"/>
    <mergeCell ref="AB242:AF242"/>
    <mergeCell ref="AG242:AI242"/>
    <mergeCell ref="AK242:AP242"/>
    <mergeCell ref="B243:C243"/>
    <mergeCell ref="D243:E243"/>
    <mergeCell ref="F243:G243"/>
    <mergeCell ref="H243:I243"/>
    <mergeCell ref="J243:L243"/>
    <mergeCell ref="AB241:AF241"/>
    <mergeCell ref="AG241:AI241"/>
    <mergeCell ref="AK241:AP241"/>
    <mergeCell ref="B242:C242"/>
    <mergeCell ref="D242:E242"/>
    <mergeCell ref="F242:G242"/>
    <mergeCell ref="H242:I242"/>
    <mergeCell ref="J242:L242"/>
    <mergeCell ref="M242:O242"/>
    <mergeCell ref="P242:Q242"/>
    <mergeCell ref="AK240:AP240"/>
    <mergeCell ref="B241:C241"/>
    <mergeCell ref="D241:E241"/>
    <mergeCell ref="F241:G241"/>
    <mergeCell ref="H241:I241"/>
    <mergeCell ref="J241:L241"/>
    <mergeCell ref="M241:O241"/>
    <mergeCell ref="P241:Q241"/>
    <mergeCell ref="R241:S241"/>
    <mergeCell ref="T241:AA241"/>
    <mergeCell ref="M240:O240"/>
    <mergeCell ref="P240:Q240"/>
    <mergeCell ref="R240:S240"/>
    <mergeCell ref="T240:AA240"/>
    <mergeCell ref="AB240:AF240"/>
    <mergeCell ref="AG240:AI240"/>
    <mergeCell ref="R239:S239"/>
    <mergeCell ref="T239:AA239"/>
    <mergeCell ref="AB239:AF239"/>
    <mergeCell ref="AG239:AI239"/>
    <mergeCell ref="AK239:AP239"/>
    <mergeCell ref="B240:C240"/>
    <mergeCell ref="D240:E240"/>
    <mergeCell ref="F240:G240"/>
    <mergeCell ref="H240:I240"/>
    <mergeCell ref="J240:L240"/>
    <mergeCell ref="AB238:AF238"/>
    <mergeCell ref="AG238:AI238"/>
    <mergeCell ref="AK238:AP238"/>
    <mergeCell ref="B239:C239"/>
    <mergeCell ref="D239:E239"/>
    <mergeCell ref="F239:G239"/>
    <mergeCell ref="H239:I239"/>
    <mergeCell ref="J239:L239"/>
    <mergeCell ref="M239:O239"/>
    <mergeCell ref="P239:Q239"/>
    <mergeCell ref="AK237:AP237"/>
    <mergeCell ref="B238:C238"/>
    <mergeCell ref="D238:E238"/>
    <mergeCell ref="F238:G238"/>
    <mergeCell ref="H238:I238"/>
    <mergeCell ref="J238:L238"/>
    <mergeCell ref="M238:O238"/>
    <mergeCell ref="P238:Q238"/>
    <mergeCell ref="R238:S238"/>
    <mergeCell ref="T238:AA238"/>
    <mergeCell ref="M237:O237"/>
    <mergeCell ref="P237:Q237"/>
    <mergeCell ref="R237:S237"/>
    <mergeCell ref="T237:AA237"/>
    <mergeCell ref="AB237:AF237"/>
    <mergeCell ref="AG237:AI237"/>
    <mergeCell ref="R236:S236"/>
    <mergeCell ref="T236:AA236"/>
    <mergeCell ref="AB236:AF236"/>
    <mergeCell ref="AG236:AI236"/>
    <mergeCell ref="AK236:AP236"/>
    <mergeCell ref="B237:C237"/>
    <mergeCell ref="D237:E237"/>
    <mergeCell ref="F237:G237"/>
    <mergeCell ref="H237:I237"/>
    <mergeCell ref="J237:L237"/>
    <mergeCell ref="AB235:AF235"/>
    <mergeCell ref="AG235:AI235"/>
    <mergeCell ref="AK235:AP235"/>
    <mergeCell ref="B236:C236"/>
    <mergeCell ref="D236:E236"/>
    <mergeCell ref="F236:G236"/>
    <mergeCell ref="H236:I236"/>
    <mergeCell ref="J236:L236"/>
    <mergeCell ref="M236:O236"/>
    <mergeCell ref="P236:Q236"/>
    <mergeCell ref="AK234:AP234"/>
    <mergeCell ref="B235:C235"/>
    <mergeCell ref="D235:E235"/>
    <mergeCell ref="F235:G235"/>
    <mergeCell ref="H235:I235"/>
    <mergeCell ref="J235:L235"/>
    <mergeCell ref="M235:O235"/>
    <mergeCell ref="P235:Q235"/>
    <mergeCell ref="R235:S235"/>
    <mergeCell ref="T235:AA235"/>
    <mergeCell ref="M234:O234"/>
    <mergeCell ref="P234:Q234"/>
    <mergeCell ref="R234:S234"/>
    <mergeCell ref="T234:AA234"/>
    <mergeCell ref="AB234:AF234"/>
    <mergeCell ref="AG234:AI234"/>
    <mergeCell ref="R233:S233"/>
    <mergeCell ref="T233:AA233"/>
    <mergeCell ref="AB233:AF233"/>
    <mergeCell ref="AG233:AI233"/>
    <mergeCell ref="AK233:AP233"/>
    <mergeCell ref="B234:C234"/>
    <mergeCell ref="D234:E234"/>
    <mergeCell ref="F234:G234"/>
    <mergeCell ref="H234:I234"/>
    <mergeCell ref="J234:L234"/>
    <mergeCell ref="AB232:AF232"/>
    <mergeCell ref="AG232:AI232"/>
    <mergeCell ref="AK232:AP232"/>
    <mergeCell ref="B233:C233"/>
    <mergeCell ref="D233:E233"/>
    <mergeCell ref="F233:G233"/>
    <mergeCell ref="H233:I233"/>
    <mergeCell ref="J233:L233"/>
    <mergeCell ref="M233:O233"/>
    <mergeCell ref="P233:Q233"/>
    <mergeCell ref="AK231:AP231"/>
    <mergeCell ref="B232:C232"/>
    <mergeCell ref="D232:E232"/>
    <mergeCell ref="F232:G232"/>
    <mergeCell ref="H232:I232"/>
    <mergeCell ref="J232:L232"/>
    <mergeCell ref="M232:O232"/>
    <mergeCell ref="P232:Q232"/>
    <mergeCell ref="R232:S232"/>
    <mergeCell ref="T232:AA232"/>
    <mergeCell ref="M231:O231"/>
    <mergeCell ref="P231:Q231"/>
    <mergeCell ref="R231:S231"/>
    <mergeCell ref="T231:AA231"/>
    <mergeCell ref="AB231:AF231"/>
    <mergeCell ref="AG231:AI231"/>
    <mergeCell ref="R230:S230"/>
    <mergeCell ref="T230:AA230"/>
    <mergeCell ref="AB230:AF230"/>
    <mergeCell ref="AG230:AI230"/>
    <mergeCell ref="AK230:AP230"/>
    <mergeCell ref="B231:C231"/>
    <mergeCell ref="D231:E231"/>
    <mergeCell ref="F231:G231"/>
    <mergeCell ref="H231:I231"/>
    <mergeCell ref="J231:L231"/>
    <mergeCell ref="AB229:AF229"/>
    <mergeCell ref="AG229:AI229"/>
    <mergeCell ref="AK229:AP229"/>
    <mergeCell ref="B230:C230"/>
    <mergeCell ref="D230:E230"/>
    <mergeCell ref="F230:G230"/>
    <mergeCell ref="H230:I230"/>
    <mergeCell ref="J230:L230"/>
    <mergeCell ref="M230:O230"/>
    <mergeCell ref="P230:Q230"/>
    <mergeCell ref="AK228:AP228"/>
    <mergeCell ref="B229:C229"/>
    <mergeCell ref="D229:E229"/>
    <mergeCell ref="F229:G229"/>
    <mergeCell ref="H229:I229"/>
    <mergeCell ref="J229:L229"/>
    <mergeCell ref="M229:O229"/>
    <mergeCell ref="P229:Q229"/>
    <mergeCell ref="R229:S229"/>
    <mergeCell ref="T229:AA229"/>
    <mergeCell ref="M228:O228"/>
    <mergeCell ref="P228:Q228"/>
    <mergeCell ref="R228:S228"/>
    <mergeCell ref="T228:AA228"/>
    <mergeCell ref="AB228:AF228"/>
    <mergeCell ref="AG228:AI228"/>
    <mergeCell ref="R227:S227"/>
    <mergeCell ref="T227:AA227"/>
    <mergeCell ref="AB227:AF227"/>
    <mergeCell ref="AG227:AI227"/>
    <mergeCell ref="AK227:AP227"/>
    <mergeCell ref="B228:C228"/>
    <mergeCell ref="D228:E228"/>
    <mergeCell ref="F228:G228"/>
    <mergeCell ref="H228:I228"/>
    <mergeCell ref="J228:L228"/>
    <mergeCell ref="AB226:AF226"/>
    <mergeCell ref="AG226:AI226"/>
    <mergeCell ref="AK226:AP226"/>
    <mergeCell ref="B227:C227"/>
    <mergeCell ref="D227:E227"/>
    <mergeCell ref="F227:G227"/>
    <mergeCell ref="H227:I227"/>
    <mergeCell ref="J227:L227"/>
    <mergeCell ref="M227:O227"/>
    <mergeCell ref="P227:Q227"/>
    <mergeCell ref="AK225:AP225"/>
    <mergeCell ref="B226:C226"/>
    <mergeCell ref="D226:E226"/>
    <mergeCell ref="F226:G226"/>
    <mergeCell ref="H226:I226"/>
    <mergeCell ref="J226:L226"/>
    <mergeCell ref="M226:O226"/>
    <mergeCell ref="P226:Q226"/>
    <mergeCell ref="R226:S226"/>
    <mergeCell ref="T226:AA226"/>
    <mergeCell ref="M225:O225"/>
    <mergeCell ref="P225:Q225"/>
    <mergeCell ref="R225:S225"/>
    <mergeCell ref="T225:AA225"/>
    <mergeCell ref="AB225:AF225"/>
    <mergeCell ref="AG225:AI225"/>
    <mergeCell ref="R224:S224"/>
    <mergeCell ref="T224:AA224"/>
    <mergeCell ref="AB224:AF224"/>
    <mergeCell ref="AG224:AI224"/>
    <mergeCell ref="AK224:AP224"/>
    <mergeCell ref="B225:C225"/>
    <mergeCell ref="D225:E225"/>
    <mergeCell ref="F225:G225"/>
    <mergeCell ref="H225:I225"/>
    <mergeCell ref="J225:L225"/>
    <mergeCell ref="AB223:AF223"/>
    <mergeCell ref="AG223:AI223"/>
    <mergeCell ref="AK223:AP223"/>
    <mergeCell ref="B224:C224"/>
    <mergeCell ref="D224:E224"/>
    <mergeCell ref="F224:G224"/>
    <mergeCell ref="H224:I224"/>
    <mergeCell ref="J224:L224"/>
    <mergeCell ref="M224:O224"/>
    <mergeCell ref="P224:Q224"/>
    <mergeCell ref="AK222:AP222"/>
    <mergeCell ref="B223:C223"/>
    <mergeCell ref="D223:E223"/>
    <mergeCell ref="F223:G223"/>
    <mergeCell ref="H223:I223"/>
    <mergeCell ref="J223:L223"/>
    <mergeCell ref="M223:O223"/>
    <mergeCell ref="P223:Q223"/>
    <mergeCell ref="R223:S223"/>
    <mergeCell ref="T223:AA223"/>
    <mergeCell ref="M222:O222"/>
    <mergeCell ref="P222:Q222"/>
    <mergeCell ref="R222:S222"/>
    <mergeCell ref="T222:AA222"/>
    <mergeCell ref="AB222:AF222"/>
    <mergeCell ref="AG222:AI222"/>
    <mergeCell ref="R221:S221"/>
    <mergeCell ref="T221:AA221"/>
    <mergeCell ref="AB221:AF221"/>
    <mergeCell ref="AG221:AI221"/>
    <mergeCell ref="AK221:AP221"/>
    <mergeCell ref="B222:C222"/>
    <mergeCell ref="D222:E222"/>
    <mergeCell ref="F222:G222"/>
    <mergeCell ref="H222:I222"/>
    <mergeCell ref="J222:L222"/>
    <mergeCell ref="AB220:AF220"/>
    <mergeCell ref="AG220:AI220"/>
    <mergeCell ref="AK220:AP220"/>
    <mergeCell ref="B221:C221"/>
    <mergeCell ref="D221:E221"/>
    <mergeCell ref="F221:G221"/>
    <mergeCell ref="H221:I221"/>
    <mergeCell ref="J221:L221"/>
    <mergeCell ref="M221:O221"/>
    <mergeCell ref="P221:Q221"/>
    <mergeCell ref="AK219:AP219"/>
    <mergeCell ref="B220:C220"/>
    <mergeCell ref="D220:E220"/>
    <mergeCell ref="F220:G220"/>
    <mergeCell ref="H220:I220"/>
    <mergeCell ref="J220:L220"/>
    <mergeCell ref="M220:O220"/>
    <mergeCell ref="P220:Q220"/>
    <mergeCell ref="R220:S220"/>
    <mergeCell ref="T220:AA220"/>
    <mergeCell ref="M219:O219"/>
    <mergeCell ref="P219:Q219"/>
    <mergeCell ref="R219:S219"/>
    <mergeCell ref="T219:AA219"/>
    <mergeCell ref="AB219:AF219"/>
    <mergeCell ref="AG219:AI219"/>
    <mergeCell ref="R218:S218"/>
    <mergeCell ref="T218:AA218"/>
    <mergeCell ref="AB218:AF218"/>
    <mergeCell ref="AG218:AI218"/>
    <mergeCell ref="AK218:AP218"/>
    <mergeCell ref="B219:C219"/>
    <mergeCell ref="D219:E219"/>
    <mergeCell ref="F219:G219"/>
    <mergeCell ref="H219:I219"/>
    <mergeCell ref="J219:L219"/>
    <mergeCell ref="AB217:AF217"/>
    <mergeCell ref="AG217:AI217"/>
    <mergeCell ref="AK217:AP217"/>
    <mergeCell ref="B218:C218"/>
    <mergeCell ref="D218:E218"/>
    <mergeCell ref="F218:G218"/>
    <mergeCell ref="H218:I218"/>
    <mergeCell ref="J218:L218"/>
    <mergeCell ref="M218:O218"/>
    <mergeCell ref="P218:Q218"/>
    <mergeCell ref="AK216:AP216"/>
    <mergeCell ref="B217:C217"/>
    <mergeCell ref="D217:E217"/>
    <mergeCell ref="F217:G217"/>
    <mergeCell ref="H217:I217"/>
    <mergeCell ref="J217:L217"/>
    <mergeCell ref="M217:O217"/>
    <mergeCell ref="P217:Q217"/>
    <mergeCell ref="R217:S217"/>
    <mergeCell ref="T217:AA217"/>
    <mergeCell ref="M216:O216"/>
    <mergeCell ref="P216:Q216"/>
    <mergeCell ref="R216:S216"/>
    <mergeCell ref="T216:AA216"/>
    <mergeCell ref="AB216:AF216"/>
    <mergeCell ref="AG216:AI216"/>
    <mergeCell ref="R215:S215"/>
    <mergeCell ref="T215:AA215"/>
    <mergeCell ref="AB215:AF215"/>
    <mergeCell ref="AG215:AI215"/>
    <mergeCell ref="AK215:AP215"/>
    <mergeCell ref="B216:C216"/>
    <mergeCell ref="D216:E216"/>
    <mergeCell ref="F216:G216"/>
    <mergeCell ref="H216:I216"/>
    <mergeCell ref="J216:L216"/>
    <mergeCell ref="AB214:AF214"/>
    <mergeCell ref="AG214:AI214"/>
    <mergeCell ref="AK214:AP214"/>
    <mergeCell ref="B215:C215"/>
    <mergeCell ref="D215:E215"/>
    <mergeCell ref="F215:G215"/>
    <mergeCell ref="H215:I215"/>
    <mergeCell ref="J215:L215"/>
    <mergeCell ref="M215:O215"/>
    <mergeCell ref="P215:Q215"/>
    <mergeCell ref="AK213:AP213"/>
    <mergeCell ref="B214:C214"/>
    <mergeCell ref="D214:E214"/>
    <mergeCell ref="F214:G214"/>
    <mergeCell ref="H214:I214"/>
    <mergeCell ref="J214:L214"/>
    <mergeCell ref="M214:O214"/>
    <mergeCell ref="P214:Q214"/>
    <mergeCell ref="R214:S214"/>
    <mergeCell ref="T214:AA214"/>
    <mergeCell ref="M213:O213"/>
    <mergeCell ref="P213:Q213"/>
    <mergeCell ref="R213:S213"/>
    <mergeCell ref="T213:AA213"/>
    <mergeCell ref="AB213:AF213"/>
    <mergeCell ref="AG213:AI213"/>
    <mergeCell ref="R212:S212"/>
    <mergeCell ref="T212:AA212"/>
    <mergeCell ref="AB212:AF212"/>
    <mergeCell ref="AG212:AI212"/>
    <mergeCell ref="AK212:AP212"/>
    <mergeCell ref="B213:C213"/>
    <mergeCell ref="D213:E213"/>
    <mergeCell ref="F213:G213"/>
    <mergeCell ref="H213:I213"/>
    <mergeCell ref="J213:L213"/>
    <mergeCell ref="AB211:AF211"/>
    <mergeCell ref="AG211:AI211"/>
    <mergeCell ref="AK211:AP211"/>
    <mergeCell ref="B212:C212"/>
    <mergeCell ref="D212:E212"/>
    <mergeCell ref="F212:G212"/>
    <mergeCell ref="H212:I212"/>
    <mergeCell ref="J212:L212"/>
    <mergeCell ref="M212:O212"/>
    <mergeCell ref="P212:Q212"/>
    <mergeCell ref="AK210:AP210"/>
    <mergeCell ref="B211:C211"/>
    <mergeCell ref="D211:E211"/>
    <mergeCell ref="F211:G211"/>
    <mergeCell ref="H211:I211"/>
    <mergeCell ref="J211:L211"/>
    <mergeCell ref="M211:O211"/>
    <mergeCell ref="P211:Q211"/>
    <mergeCell ref="R211:S211"/>
    <mergeCell ref="T211:AA211"/>
    <mergeCell ref="M210:O210"/>
    <mergeCell ref="P210:Q210"/>
    <mergeCell ref="R210:S210"/>
    <mergeCell ref="T210:AA210"/>
    <mergeCell ref="AB210:AF210"/>
    <mergeCell ref="AG210:AI210"/>
    <mergeCell ref="R209:S209"/>
    <mergeCell ref="T209:AA209"/>
    <mergeCell ref="AB209:AF209"/>
    <mergeCell ref="AG209:AI209"/>
    <mergeCell ref="AK209:AP209"/>
    <mergeCell ref="B210:C210"/>
    <mergeCell ref="D210:E210"/>
    <mergeCell ref="F210:G210"/>
    <mergeCell ref="H210:I210"/>
    <mergeCell ref="J210:L210"/>
    <mergeCell ref="AB208:AF208"/>
    <mergeCell ref="AG208:AI208"/>
    <mergeCell ref="AK208:AP208"/>
    <mergeCell ref="B209:C209"/>
    <mergeCell ref="D209:E209"/>
    <mergeCell ref="F209:G209"/>
    <mergeCell ref="H209:I209"/>
    <mergeCell ref="J209:L209"/>
    <mergeCell ref="M209:O209"/>
    <mergeCell ref="P209:Q209"/>
    <mergeCell ref="AK207:AP207"/>
    <mergeCell ref="B208:C208"/>
    <mergeCell ref="D208:E208"/>
    <mergeCell ref="F208:G208"/>
    <mergeCell ref="H208:I208"/>
    <mergeCell ref="J208:L208"/>
    <mergeCell ref="M208:O208"/>
    <mergeCell ref="P208:Q208"/>
    <mergeCell ref="R208:S208"/>
    <mergeCell ref="T208:AA208"/>
    <mergeCell ref="M207:O207"/>
    <mergeCell ref="P207:Q207"/>
    <mergeCell ref="R207:S207"/>
    <mergeCell ref="T207:AA207"/>
    <mergeCell ref="AB207:AF207"/>
    <mergeCell ref="AG207:AI207"/>
    <mergeCell ref="R206:S206"/>
    <mergeCell ref="T206:AA206"/>
    <mergeCell ref="AB206:AF206"/>
    <mergeCell ref="AG206:AI206"/>
    <mergeCell ref="AK206:AP206"/>
    <mergeCell ref="B207:C207"/>
    <mergeCell ref="D207:E207"/>
    <mergeCell ref="F207:G207"/>
    <mergeCell ref="H207:I207"/>
    <mergeCell ref="J207:L207"/>
    <mergeCell ref="AB205:AF205"/>
    <mergeCell ref="AG205:AI205"/>
    <mergeCell ref="AK205:AP205"/>
    <mergeCell ref="B206:C206"/>
    <mergeCell ref="D206:E206"/>
    <mergeCell ref="F206:G206"/>
    <mergeCell ref="H206:I206"/>
    <mergeCell ref="J206:L206"/>
    <mergeCell ref="M206:O206"/>
    <mergeCell ref="P206:Q206"/>
    <mergeCell ref="AK204:AP204"/>
    <mergeCell ref="B205:C205"/>
    <mergeCell ref="D205:E205"/>
    <mergeCell ref="F205:G205"/>
    <mergeCell ref="H205:I205"/>
    <mergeCell ref="J205:L205"/>
    <mergeCell ref="M205:O205"/>
    <mergeCell ref="P205:Q205"/>
    <mergeCell ref="R205:S205"/>
    <mergeCell ref="T205:AA205"/>
    <mergeCell ref="M204:O204"/>
    <mergeCell ref="P204:Q204"/>
    <mergeCell ref="R204:S204"/>
    <mergeCell ref="T204:AA204"/>
    <mergeCell ref="AB204:AF204"/>
    <mergeCell ref="AG204:AI204"/>
    <mergeCell ref="R203:S203"/>
    <mergeCell ref="T203:AA203"/>
    <mergeCell ref="AB203:AF203"/>
    <mergeCell ref="AG203:AI203"/>
    <mergeCell ref="AK203:AP203"/>
    <mergeCell ref="B204:C204"/>
    <mergeCell ref="D204:E204"/>
    <mergeCell ref="F204:G204"/>
    <mergeCell ref="H204:I204"/>
    <mergeCell ref="J204:L204"/>
    <mergeCell ref="AB202:AF202"/>
    <mergeCell ref="AG202:AI202"/>
    <mergeCell ref="AK202:AP202"/>
    <mergeCell ref="B203:C203"/>
    <mergeCell ref="D203:E203"/>
    <mergeCell ref="F203:G203"/>
    <mergeCell ref="H203:I203"/>
    <mergeCell ref="J203:L203"/>
    <mergeCell ref="M203:O203"/>
    <mergeCell ref="P203:Q203"/>
    <mergeCell ref="AK201:AP201"/>
    <mergeCell ref="B202:C202"/>
    <mergeCell ref="D202:E202"/>
    <mergeCell ref="F202:G202"/>
    <mergeCell ref="H202:I202"/>
    <mergeCell ref="J202:L202"/>
    <mergeCell ref="M202:O202"/>
    <mergeCell ref="P202:Q202"/>
    <mergeCell ref="R202:S202"/>
    <mergeCell ref="T202:AA202"/>
    <mergeCell ref="M201:O201"/>
    <mergeCell ref="P201:Q201"/>
    <mergeCell ref="R201:S201"/>
    <mergeCell ref="T201:AA201"/>
    <mergeCell ref="AB201:AF201"/>
    <mergeCell ref="AG201:AI201"/>
    <mergeCell ref="R200:S200"/>
    <mergeCell ref="T200:AA200"/>
    <mergeCell ref="AB200:AF200"/>
    <mergeCell ref="AG200:AI200"/>
    <mergeCell ref="AK200:AP200"/>
    <mergeCell ref="B201:C201"/>
    <mergeCell ref="D201:E201"/>
    <mergeCell ref="F201:G201"/>
    <mergeCell ref="H201:I201"/>
    <mergeCell ref="J201:L201"/>
    <mergeCell ref="AB199:AF199"/>
    <mergeCell ref="AG199:AI199"/>
    <mergeCell ref="AK199:AP199"/>
    <mergeCell ref="B200:C200"/>
    <mergeCell ref="D200:E200"/>
    <mergeCell ref="F200:G200"/>
    <mergeCell ref="H200:I200"/>
    <mergeCell ref="J200:L200"/>
    <mergeCell ref="M200:O200"/>
    <mergeCell ref="P200:Q200"/>
    <mergeCell ref="AK198:AP198"/>
    <mergeCell ref="B199:C199"/>
    <mergeCell ref="D199:E199"/>
    <mergeCell ref="F199:G199"/>
    <mergeCell ref="H199:I199"/>
    <mergeCell ref="J199:L199"/>
    <mergeCell ref="M199:O199"/>
    <mergeCell ref="P199:Q199"/>
    <mergeCell ref="R199:S199"/>
    <mergeCell ref="T199:AA199"/>
    <mergeCell ref="M198:O198"/>
    <mergeCell ref="P198:Q198"/>
    <mergeCell ref="R198:S198"/>
    <mergeCell ref="T198:AA198"/>
    <mergeCell ref="AB198:AF198"/>
    <mergeCell ref="AG198:AI198"/>
    <mergeCell ref="R197:S197"/>
    <mergeCell ref="T197:AA197"/>
    <mergeCell ref="AB197:AF197"/>
    <mergeCell ref="AG197:AI197"/>
    <mergeCell ref="AK197:AP197"/>
    <mergeCell ref="B198:C198"/>
    <mergeCell ref="D198:E198"/>
    <mergeCell ref="F198:G198"/>
    <mergeCell ref="H198:I198"/>
    <mergeCell ref="J198:L198"/>
    <mergeCell ref="AB196:AF196"/>
    <mergeCell ref="AG196:AI196"/>
    <mergeCell ref="AK196:AP196"/>
    <mergeCell ref="B197:C197"/>
    <mergeCell ref="D197:E197"/>
    <mergeCell ref="F197:G197"/>
    <mergeCell ref="H197:I197"/>
    <mergeCell ref="J197:L197"/>
    <mergeCell ref="M197:O197"/>
    <mergeCell ref="P197:Q197"/>
    <mergeCell ref="AK195:AP195"/>
    <mergeCell ref="B196:C196"/>
    <mergeCell ref="D196:E196"/>
    <mergeCell ref="F196:G196"/>
    <mergeCell ref="H196:I196"/>
    <mergeCell ref="J196:L196"/>
    <mergeCell ref="M196:O196"/>
    <mergeCell ref="P196:Q196"/>
    <mergeCell ref="R196:S196"/>
    <mergeCell ref="T196:AA196"/>
    <mergeCell ref="M195:O195"/>
    <mergeCell ref="P195:Q195"/>
    <mergeCell ref="R195:S195"/>
    <mergeCell ref="T195:AA195"/>
    <mergeCell ref="AB195:AF195"/>
    <mergeCell ref="AG195:AI195"/>
    <mergeCell ref="R194:S194"/>
    <mergeCell ref="T194:AA194"/>
    <mergeCell ref="AB194:AF194"/>
    <mergeCell ref="AG194:AI194"/>
    <mergeCell ref="AK194:AP194"/>
    <mergeCell ref="B195:C195"/>
    <mergeCell ref="D195:E195"/>
    <mergeCell ref="F195:G195"/>
    <mergeCell ref="H195:I195"/>
    <mergeCell ref="J195:L195"/>
    <mergeCell ref="AB193:AF193"/>
    <mergeCell ref="AG193:AI193"/>
    <mergeCell ref="AK193:AP193"/>
    <mergeCell ref="B194:C194"/>
    <mergeCell ref="D194:E194"/>
    <mergeCell ref="F194:G194"/>
    <mergeCell ref="H194:I194"/>
    <mergeCell ref="J194:L194"/>
    <mergeCell ref="M194:O194"/>
    <mergeCell ref="P194:Q194"/>
    <mergeCell ref="AK192:AP192"/>
    <mergeCell ref="B193:C193"/>
    <mergeCell ref="D193:E193"/>
    <mergeCell ref="F193:G193"/>
    <mergeCell ref="H193:I193"/>
    <mergeCell ref="J193:L193"/>
    <mergeCell ref="M193:O193"/>
    <mergeCell ref="P193:Q193"/>
    <mergeCell ref="R193:S193"/>
    <mergeCell ref="T193:AA193"/>
    <mergeCell ref="M192:O192"/>
    <mergeCell ref="P192:Q192"/>
    <mergeCell ref="R192:S192"/>
    <mergeCell ref="T192:AA192"/>
    <mergeCell ref="AB192:AF192"/>
    <mergeCell ref="AG192:AI192"/>
    <mergeCell ref="R191:S191"/>
    <mergeCell ref="T191:AA191"/>
    <mergeCell ref="AB191:AF191"/>
    <mergeCell ref="AG191:AI191"/>
    <mergeCell ref="AK191:AP191"/>
    <mergeCell ref="B192:C192"/>
    <mergeCell ref="D192:E192"/>
    <mergeCell ref="F192:G192"/>
    <mergeCell ref="H192:I192"/>
    <mergeCell ref="J192:L192"/>
    <mergeCell ref="AB190:AF190"/>
    <mergeCell ref="AG190:AI190"/>
    <mergeCell ref="AK190:AP190"/>
    <mergeCell ref="B191:C191"/>
    <mergeCell ref="D191:E191"/>
    <mergeCell ref="F191:G191"/>
    <mergeCell ref="H191:I191"/>
    <mergeCell ref="J191:L191"/>
    <mergeCell ref="M191:O191"/>
    <mergeCell ref="P191:Q191"/>
    <mergeCell ref="AK189:AP189"/>
    <mergeCell ref="B190:C190"/>
    <mergeCell ref="D190:E190"/>
    <mergeCell ref="F190:G190"/>
    <mergeCell ref="H190:I190"/>
    <mergeCell ref="J190:L190"/>
    <mergeCell ref="M190:O190"/>
    <mergeCell ref="P190:Q190"/>
    <mergeCell ref="R190:S190"/>
    <mergeCell ref="T190:AA190"/>
    <mergeCell ref="M189:O189"/>
    <mergeCell ref="P189:Q189"/>
    <mergeCell ref="R189:S189"/>
    <mergeCell ref="T189:AA189"/>
    <mergeCell ref="AB189:AF189"/>
    <mergeCell ref="AG189:AI189"/>
    <mergeCell ref="R188:S188"/>
    <mergeCell ref="T188:AA188"/>
    <mergeCell ref="AB188:AF188"/>
    <mergeCell ref="AG188:AI188"/>
    <mergeCell ref="AK188:AP188"/>
    <mergeCell ref="B189:C189"/>
    <mergeCell ref="D189:E189"/>
    <mergeCell ref="F189:G189"/>
    <mergeCell ref="H189:I189"/>
    <mergeCell ref="J189:L189"/>
    <mergeCell ref="AB187:AF187"/>
    <mergeCell ref="AG187:AI187"/>
    <mergeCell ref="AK187:AP187"/>
    <mergeCell ref="B188:C188"/>
    <mergeCell ref="D188:E188"/>
    <mergeCell ref="F188:G188"/>
    <mergeCell ref="H188:I188"/>
    <mergeCell ref="J188:L188"/>
    <mergeCell ref="M188:O188"/>
    <mergeCell ref="P188:Q188"/>
    <mergeCell ref="AK186:AP186"/>
    <mergeCell ref="B187:C187"/>
    <mergeCell ref="D187:E187"/>
    <mergeCell ref="F187:G187"/>
    <mergeCell ref="H187:I187"/>
    <mergeCell ref="J187:L187"/>
    <mergeCell ref="M187:O187"/>
    <mergeCell ref="P187:Q187"/>
    <mergeCell ref="R187:S187"/>
    <mergeCell ref="T187:AA187"/>
    <mergeCell ref="M186:O186"/>
    <mergeCell ref="P186:Q186"/>
    <mergeCell ref="R186:S186"/>
    <mergeCell ref="T186:AA186"/>
    <mergeCell ref="AB186:AF186"/>
    <mergeCell ref="AG186:AI186"/>
    <mergeCell ref="R185:S185"/>
    <mergeCell ref="T185:AA185"/>
    <mergeCell ref="AB185:AF185"/>
    <mergeCell ref="AG185:AI185"/>
    <mergeCell ref="AK185:AP185"/>
    <mergeCell ref="B186:C186"/>
    <mergeCell ref="D186:E186"/>
    <mergeCell ref="F186:G186"/>
    <mergeCell ref="H186:I186"/>
    <mergeCell ref="J186:L186"/>
    <mergeCell ref="AB184:AF184"/>
    <mergeCell ref="AG184:AI184"/>
    <mergeCell ref="AK184:AP184"/>
    <mergeCell ref="B185:C185"/>
    <mergeCell ref="D185:E185"/>
    <mergeCell ref="F185:G185"/>
    <mergeCell ref="H185:I185"/>
    <mergeCell ref="J185:L185"/>
    <mergeCell ref="M185:O185"/>
    <mergeCell ref="P185:Q185"/>
    <mergeCell ref="AK183:AP183"/>
    <mergeCell ref="B184:C184"/>
    <mergeCell ref="D184:E184"/>
    <mergeCell ref="F184:G184"/>
    <mergeCell ref="H184:I184"/>
    <mergeCell ref="J184:L184"/>
    <mergeCell ref="M184:O184"/>
    <mergeCell ref="P184:Q184"/>
    <mergeCell ref="R184:S184"/>
    <mergeCell ref="T184:AA184"/>
    <mergeCell ref="M183:O183"/>
    <mergeCell ref="P183:Q183"/>
    <mergeCell ref="R183:S183"/>
    <mergeCell ref="T183:AA183"/>
    <mergeCell ref="AB183:AF183"/>
    <mergeCell ref="AG183:AI183"/>
    <mergeCell ref="R182:S182"/>
    <mergeCell ref="T182:AA182"/>
    <mergeCell ref="AB182:AF182"/>
    <mergeCell ref="AG182:AI182"/>
    <mergeCell ref="AK182:AP182"/>
    <mergeCell ref="B183:C183"/>
    <mergeCell ref="D183:E183"/>
    <mergeCell ref="F183:G183"/>
    <mergeCell ref="H183:I183"/>
    <mergeCell ref="J183:L183"/>
    <mergeCell ref="AB181:AF181"/>
    <mergeCell ref="AG181:AI181"/>
    <mergeCell ref="AK181:AP181"/>
    <mergeCell ref="B182:C182"/>
    <mergeCell ref="D182:E182"/>
    <mergeCell ref="F182:G182"/>
    <mergeCell ref="H182:I182"/>
    <mergeCell ref="J182:L182"/>
    <mergeCell ref="M182:O182"/>
    <mergeCell ref="P182:Q182"/>
    <mergeCell ref="AK180:AP180"/>
    <mergeCell ref="B181:C181"/>
    <mergeCell ref="D181:E181"/>
    <mergeCell ref="F181:G181"/>
    <mergeCell ref="H181:I181"/>
    <mergeCell ref="J181:L181"/>
    <mergeCell ref="M181:O181"/>
    <mergeCell ref="P181:Q181"/>
    <mergeCell ref="R181:S181"/>
    <mergeCell ref="T181:AA181"/>
    <mergeCell ref="M180:O180"/>
    <mergeCell ref="P180:Q180"/>
    <mergeCell ref="R180:S180"/>
    <mergeCell ref="T180:AA180"/>
    <mergeCell ref="AB180:AF180"/>
    <mergeCell ref="AG180:AI180"/>
    <mergeCell ref="R179:S179"/>
    <mergeCell ref="T179:AA179"/>
    <mergeCell ref="AB179:AF179"/>
    <mergeCell ref="AG179:AI179"/>
    <mergeCell ref="AK179:AP179"/>
    <mergeCell ref="B180:C180"/>
    <mergeCell ref="D180:E180"/>
    <mergeCell ref="F180:G180"/>
    <mergeCell ref="H180:I180"/>
    <mergeCell ref="J180:L180"/>
    <mergeCell ref="AB178:AF178"/>
    <mergeCell ref="AG178:AI178"/>
    <mergeCell ref="AK178:AP178"/>
    <mergeCell ref="B179:C179"/>
    <mergeCell ref="D179:E179"/>
    <mergeCell ref="F179:G179"/>
    <mergeCell ref="H179:I179"/>
    <mergeCell ref="J179:L179"/>
    <mergeCell ref="M179:O179"/>
    <mergeCell ref="P179:Q179"/>
    <mergeCell ref="AK177:AP177"/>
    <mergeCell ref="B178:C178"/>
    <mergeCell ref="D178:E178"/>
    <mergeCell ref="F178:G178"/>
    <mergeCell ref="H178:I178"/>
    <mergeCell ref="J178:L178"/>
    <mergeCell ref="M178:O178"/>
    <mergeCell ref="P178:Q178"/>
    <mergeCell ref="R178:S178"/>
    <mergeCell ref="T178:AA178"/>
    <mergeCell ref="M177:O177"/>
    <mergeCell ref="P177:Q177"/>
    <mergeCell ref="R177:S177"/>
    <mergeCell ref="T177:AA177"/>
    <mergeCell ref="AB177:AF177"/>
    <mergeCell ref="AG177:AI177"/>
    <mergeCell ref="R176:S176"/>
    <mergeCell ref="T176:AA176"/>
    <mergeCell ref="AB176:AF176"/>
    <mergeCell ref="AG176:AI176"/>
    <mergeCell ref="AK176:AP176"/>
    <mergeCell ref="B177:C177"/>
    <mergeCell ref="D177:E177"/>
    <mergeCell ref="F177:G177"/>
    <mergeCell ref="H177:I177"/>
    <mergeCell ref="J177:L177"/>
    <mergeCell ref="AB175:AF175"/>
    <mergeCell ref="AG175:AI175"/>
    <mergeCell ref="AK175:AP175"/>
    <mergeCell ref="B176:C176"/>
    <mergeCell ref="D176:E176"/>
    <mergeCell ref="F176:G176"/>
    <mergeCell ref="H176:I176"/>
    <mergeCell ref="J176:L176"/>
    <mergeCell ref="M176:O176"/>
    <mergeCell ref="P176:Q176"/>
    <mergeCell ref="AK174:AP174"/>
    <mergeCell ref="B175:C175"/>
    <mergeCell ref="D175:E175"/>
    <mergeCell ref="F175:G175"/>
    <mergeCell ref="H175:I175"/>
    <mergeCell ref="J175:L175"/>
    <mergeCell ref="M175:O175"/>
    <mergeCell ref="P175:Q175"/>
    <mergeCell ref="R175:S175"/>
    <mergeCell ref="T175:AA175"/>
    <mergeCell ref="M174:O174"/>
    <mergeCell ref="P174:Q174"/>
    <mergeCell ref="R174:S174"/>
    <mergeCell ref="T174:AA174"/>
    <mergeCell ref="AB174:AF174"/>
    <mergeCell ref="AG174:AI174"/>
    <mergeCell ref="R173:S173"/>
    <mergeCell ref="T173:AA173"/>
    <mergeCell ref="AB173:AF173"/>
    <mergeCell ref="AG173:AI173"/>
    <mergeCell ref="AK173:AP173"/>
    <mergeCell ref="B174:C174"/>
    <mergeCell ref="D174:E174"/>
    <mergeCell ref="F174:G174"/>
    <mergeCell ref="H174:I174"/>
    <mergeCell ref="J174:L174"/>
    <mergeCell ref="AB172:AF172"/>
    <mergeCell ref="AG172:AI172"/>
    <mergeCell ref="AK172:AP172"/>
    <mergeCell ref="B173:C173"/>
    <mergeCell ref="D173:E173"/>
    <mergeCell ref="F173:G173"/>
    <mergeCell ref="H173:I173"/>
    <mergeCell ref="J173:L173"/>
    <mergeCell ref="M173:O173"/>
    <mergeCell ref="P173:Q173"/>
    <mergeCell ref="AK171:AP171"/>
    <mergeCell ref="B172:C172"/>
    <mergeCell ref="D172:E172"/>
    <mergeCell ref="F172:G172"/>
    <mergeCell ref="H172:I172"/>
    <mergeCell ref="J172:L172"/>
    <mergeCell ref="M172:O172"/>
    <mergeCell ref="P172:Q172"/>
    <mergeCell ref="R172:S172"/>
    <mergeCell ref="T172:AA172"/>
    <mergeCell ref="M171:O171"/>
    <mergeCell ref="P171:Q171"/>
    <mergeCell ref="R171:S171"/>
    <mergeCell ref="T171:AA171"/>
    <mergeCell ref="AB171:AF171"/>
    <mergeCell ref="AG171:AI171"/>
    <mergeCell ref="R170:S170"/>
    <mergeCell ref="T170:AA170"/>
    <mergeCell ref="AB170:AF170"/>
    <mergeCell ref="AG170:AI170"/>
    <mergeCell ref="AK170:AP170"/>
    <mergeCell ref="B171:C171"/>
    <mergeCell ref="D171:E171"/>
    <mergeCell ref="F171:G171"/>
    <mergeCell ref="H171:I171"/>
    <mergeCell ref="J171:L171"/>
    <mergeCell ref="AB169:AF169"/>
    <mergeCell ref="AG169:AI169"/>
    <mergeCell ref="AK169:AP169"/>
    <mergeCell ref="B170:C170"/>
    <mergeCell ref="D170:E170"/>
    <mergeCell ref="F170:G170"/>
    <mergeCell ref="H170:I170"/>
    <mergeCell ref="J170:L170"/>
    <mergeCell ref="M170:O170"/>
    <mergeCell ref="P170:Q170"/>
    <mergeCell ref="AK168:AP168"/>
    <mergeCell ref="B169:C169"/>
    <mergeCell ref="D169:E169"/>
    <mergeCell ref="F169:G169"/>
    <mergeCell ref="H169:I169"/>
    <mergeCell ref="J169:L169"/>
    <mergeCell ref="M169:O169"/>
    <mergeCell ref="P169:Q169"/>
    <mergeCell ref="R169:S169"/>
    <mergeCell ref="T169:AA169"/>
    <mergeCell ref="M168:O168"/>
    <mergeCell ref="P168:Q168"/>
    <mergeCell ref="R168:S168"/>
    <mergeCell ref="T168:AA168"/>
    <mergeCell ref="AB168:AF168"/>
    <mergeCell ref="AG168:AI168"/>
    <mergeCell ref="R167:S167"/>
    <mergeCell ref="T167:AA167"/>
    <mergeCell ref="AB167:AF167"/>
    <mergeCell ref="AG167:AI167"/>
    <mergeCell ref="AK167:AP167"/>
    <mergeCell ref="B168:C168"/>
    <mergeCell ref="D168:E168"/>
    <mergeCell ref="F168:G168"/>
    <mergeCell ref="H168:I168"/>
    <mergeCell ref="J168:L168"/>
    <mergeCell ref="AB166:AF166"/>
    <mergeCell ref="AG166:AI166"/>
    <mergeCell ref="AK166:AP166"/>
    <mergeCell ref="B167:C167"/>
    <mergeCell ref="D167:E167"/>
    <mergeCell ref="F167:G167"/>
    <mergeCell ref="H167:I167"/>
    <mergeCell ref="J167:L167"/>
    <mergeCell ref="M167:O167"/>
    <mergeCell ref="P167:Q167"/>
    <mergeCell ref="AK165:AP165"/>
    <mergeCell ref="B166:C166"/>
    <mergeCell ref="D166:E166"/>
    <mergeCell ref="F166:G166"/>
    <mergeCell ref="H166:I166"/>
    <mergeCell ref="J166:L166"/>
    <mergeCell ref="M166:O166"/>
    <mergeCell ref="P166:Q166"/>
    <mergeCell ref="R166:S166"/>
    <mergeCell ref="T166:AA166"/>
    <mergeCell ref="M165:O165"/>
    <mergeCell ref="P165:Q165"/>
    <mergeCell ref="R165:S165"/>
    <mergeCell ref="T165:AA165"/>
    <mergeCell ref="AB165:AF165"/>
    <mergeCell ref="AG165:AI165"/>
    <mergeCell ref="R164:S164"/>
    <mergeCell ref="T164:AA164"/>
    <mergeCell ref="AB164:AF164"/>
    <mergeCell ref="AG164:AI164"/>
    <mergeCell ref="AK164:AP164"/>
    <mergeCell ref="B165:C165"/>
    <mergeCell ref="D165:E165"/>
    <mergeCell ref="F165:G165"/>
    <mergeCell ref="H165:I165"/>
    <mergeCell ref="J165:L165"/>
    <mergeCell ref="AB163:AF163"/>
    <mergeCell ref="AG163:AI163"/>
    <mergeCell ref="AK163:AP163"/>
    <mergeCell ref="B164:C164"/>
    <mergeCell ref="D164:E164"/>
    <mergeCell ref="F164:G164"/>
    <mergeCell ref="H164:I164"/>
    <mergeCell ref="J164:L164"/>
    <mergeCell ref="M164:O164"/>
    <mergeCell ref="P164:Q164"/>
    <mergeCell ref="AK162:AP162"/>
    <mergeCell ref="B163:C163"/>
    <mergeCell ref="D163:E163"/>
    <mergeCell ref="F163:G163"/>
    <mergeCell ref="H163:I163"/>
    <mergeCell ref="J163:L163"/>
    <mergeCell ref="M163:O163"/>
    <mergeCell ref="P163:Q163"/>
    <mergeCell ref="R163:S163"/>
    <mergeCell ref="T163:AA163"/>
    <mergeCell ref="M162:O162"/>
    <mergeCell ref="P162:Q162"/>
    <mergeCell ref="R162:S162"/>
    <mergeCell ref="T162:AA162"/>
    <mergeCell ref="AB162:AF162"/>
    <mergeCell ref="AG162:AI162"/>
    <mergeCell ref="R161:S161"/>
    <mergeCell ref="T161:AA161"/>
    <mergeCell ref="AB161:AF161"/>
    <mergeCell ref="AG161:AI161"/>
    <mergeCell ref="AK161:AP161"/>
    <mergeCell ref="B162:C162"/>
    <mergeCell ref="D162:E162"/>
    <mergeCell ref="F162:G162"/>
    <mergeCell ref="H162:I162"/>
    <mergeCell ref="J162:L162"/>
    <mergeCell ref="AB160:AF160"/>
    <mergeCell ref="AG160:AI160"/>
    <mergeCell ref="AK160:AP160"/>
    <mergeCell ref="B161:C161"/>
    <mergeCell ref="D161:E161"/>
    <mergeCell ref="F161:G161"/>
    <mergeCell ref="H161:I161"/>
    <mergeCell ref="J161:L161"/>
    <mergeCell ref="M161:O161"/>
    <mergeCell ref="P161:Q161"/>
    <mergeCell ref="AK159:AP159"/>
    <mergeCell ref="B160:C160"/>
    <mergeCell ref="D160:E160"/>
    <mergeCell ref="F160:G160"/>
    <mergeCell ref="H160:I160"/>
    <mergeCell ref="J160:L160"/>
    <mergeCell ref="M160:O160"/>
    <mergeCell ref="P160:Q160"/>
    <mergeCell ref="R160:S160"/>
    <mergeCell ref="T160:AA160"/>
    <mergeCell ref="M159:O159"/>
    <mergeCell ref="P159:Q159"/>
    <mergeCell ref="R159:S159"/>
    <mergeCell ref="T159:AA159"/>
    <mergeCell ref="AB159:AF159"/>
    <mergeCell ref="AG159:AI159"/>
    <mergeCell ref="R158:S158"/>
    <mergeCell ref="T158:AA158"/>
    <mergeCell ref="AB158:AF158"/>
    <mergeCell ref="AG158:AI158"/>
    <mergeCell ref="AK158:AP158"/>
    <mergeCell ref="B159:C159"/>
    <mergeCell ref="D159:E159"/>
    <mergeCell ref="F159:G159"/>
    <mergeCell ref="H159:I159"/>
    <mergeCell ref="J159:L159"/>
    <mergeCell ref="AB157:AF157"/>
    <mergeCell ref="AG157:AI157"/>
    <mergeCell ref="AK157:AP157"/>
    <mergeCell ref="B158:C158"/>
    <mergeCell ref="D158:E158"/>
    <mergeCell ref="F158:G158"/>
    <mergeCell ref="H158:I158"/>
    <mergeCell ref="J158:L158"/>
    <mergeCell ref="M158:O158"/>
    <mergeCell ref="P158:Q158"/>
    <mergeCell ref="AK156:AP156"/>
    <mergeCell ref="B157:C157"/>
    <mergeCell ref="D157:E157"/>
    <mergeCell ref="F157:G157"/>
    <mergeCell ref="H157:I157"/>
    <mergeCell ref="J157:L157"/>
    <mergeCell ref="M157:O157"/>
    <mergeCell ref="P157:Q157"/>
    <mergeCell ref="R157:S157"/>
    <mergeCell ref="T157:AA157"/>
    <mergeCell ref="M156:O156"/>
    <mergeCell ref="P156:Q156"/>
    <mergeCell ref="R156:S156"/>
    <mergeCell ref="T156:AA156"/>
    <mergeCell ref="AB156:AF156"/>
    <mergeCell ref="AG156:AI156"/>
    <mergeCell ref="R155:S155"/>
    <mergeCell ref="T155:AA155"/>
    <mergeCell ref="AB155:AF155"/>
    <mergeCell ref="AG155:AI155"/>
    <mergeCell ref="AK155:AP155"/>
    <mergeCell ref="B156:C156"/>
    <mergeCell ref="D156:E156"/>
    <mergeCell ref="F156:G156"/>
    <mergeCell ref="H156:I156"/>
    <mergeCell ref="J156:L156"/>
    <mergeCell ref="AB154:AF154"/>
    <mergeCell ref="AG154:AI154"/>
    <mergeCell ref="AK154:AP154"/>
    <mergeCell ref="B155:C155"/>
    <mergeCell ref="D155:E155"/>
    <mergeCell ref="F155:G155"/>
    <mergeCell ref="H155:I155"/>
    <mergeCell ref="J155:L155"/>
    <mergeCell ref="M155:O155"/>
    <mergeCell ref="P155:Q155"/>
    <mergeCell ref="AK153:AP153"/>
    <mergeCell ref="B154:C154"/>
    <mergeCell ref="D154:E154"/>
    <mergeCell ref="F154:G154"/>
    <mergeCell ref="H154:I154"/>
    <mergeCell ref="J154:L154"/>
    <mergeCell ref="M154:O154"/>
    <mergeCell ref="P154:Q154"/>
    <mergeCell ref="R154:S154"/>
    <mergeCell ref="T154:AA154"/>
    <mergeCell ref="M153:O153"/>
    <mergeCell ref="P153:Q153"/>
    <mergeCell ref="R153:S153"/>
    <mergeCell ref="T153:AA153"/>
    <mergeCell ref="AB153:AF153"/>
    <mergeCell ref="AG153:AI153"/>
    <mergeCell ref="R152:S152"/>
    <mergeCell ref="T152:AA152"/>
    <mergeCell ref="AB152:AF152"/>
    <mergeCell ref="AG152:AI152"/>
    <mergeCell ref="AK152:AP152"/>
    <mergeCell ref="B153:C153"/>
    <mergeCell ref="D153:E153"/>
    <mergeCell ref="F153:G153"/>
    <mergeCell ref="H153:I153"/>
    <mergeCell ref="J153:L153"/>
    <mergeCell ref="AB151:AF151"/>
    <mergeCell ref="AG151:AI151"/>
    <mergeCell ref="AK151:AP151"/>
    <mergeCell ref="B152:C152"/>
    <mergeCell ref="D152:E152"/>
    <mergeCell ref="F152:G152"/>
    <mergeCell ref="H152:I152"/>
    <mergeCell ref="J152:L152"/>
    <mergeCell ref="M152:O152"/>
    <mergeCell ref="P152:Q152"/>
    <mergeCell ref="AK150:AP150"/>
    <mergeCell ref="B151:C151"/>
    <mergeCell ref="D151:E151"/>
    <mergeCell ref="F151:G151"/>
    <mergeCell ref="H151:I151"/>
    <mergeCell ref="J151:L151"/>
    <mergeCell ref="M151:O151"/>
    <mergeCell ref="P151:Q151"/>
    <mergeCell ref="R151:S151"/>
    <mergeCell ref="T151:AA151"/>
    <mergeCell ref="M150:O150"/>
    <mergeCell ref="P150:Q150"/>
    <mergeCell ref="R150:S150"/>
    <mergeCell ref="T150:AA150"/>
    <mergeCell ref="AB150:AF150"/>
    <mergeCell ref="AG150:AI150"/>
    <mergeCell ref="R149:S149"/>
    <mergeCell ref="T149:AA149"/>
    <mergeCell ref="AB149:AF149"/>
    <mergeCell ref="AG149:AI149"/>
    <mergeCell ref="AK149:AP149"/>
    <mergeCell ref="B150:C150"/>
    <mergeCell ref="D150:E150"/>
    <mergeCell ref="F150:G150"/>
    <mergeCell ref="H150:I150"/>
    <mergeCell ref="J150:L150"/>
    <mergeCell ref="AB148:AF148"/>
    <mergeCell ref="AG148:AI148"/>
    <mergeCell ref="AK148:AP148"/>
    <mergeCell ref="B149:C149"/>
    <mergeCell ref="D149:E149"/>
    <mergeCell ref="F149:G149"/>
    <mergeCell ref="H149:I149"/>
    <mergeCell ref="J149:L149"/>
    <mergeCell ref="M149:O149"/>
    <mergeCell ref="P149:Q149"/>
    <mergeCell ref="AK147:AP147"/>
    <mergeCell ref="B148:C148"/>
    <mergeCell ref="D148:E148"/>
    <mergeCell ref="F148:G148"/>
    <mergeCell ref="H148:I148"/>
    <mergeCell ref="J148:L148"/>
    <mergeCell ref="M148:O148"/>
    <mergeCell ref="P148:Q148"/>
    <mergeCell ref="R148:S148"/>
    <mergeCell ref="T148:AA148"/>
    <mergeCell ref="M147:O147"/>
    <mergeCell ref="P147:Q147"/>
    <mergeCell ref="R147:S147"/>
    <mergeCell ref="T147:AA147"/>
    <mergeCell ref="AB147:AF147"/>
    <mergeCell ref="AG147:AI147"/>
    <mergeCell ref="R146:S146"/>
    <mergeCell ref="T146:AA146"/>
    <mergeCell ref="AB146:AF146"/>
    <mergeCell ref="AG146:AI146"/>
    <mergeCell ref="AK146:AP146"/>
    <mergeCell ref="B147:C147"/>
    <mergeCell ref="D147:E147"/>
    <mergeCell ref="F147:G147"/>
    <mergeCell ref="H147:I147"/>
    <mergeCell ref="J147:L147"/>
    <mergeCell ref="AB145:AF145"/>
    <mergeCell ref="AG145:AI145"/>
    <mergeCell ref="AK145:AP145"/>
    <mergeCell ref="B146:C146"/>
    <mergeCell ref="D146:E146"/>
    <mergeCell ref="F146:G146"/>
    <mergeCell ref="H146:I146"/>
    <mergeCell ref="J146:L146"/>
    <mergeCell ref="M146:O146"/>
    <mergeCell ref="P146:Q146"/>
    <mergeCell ref="AK144:AP144"/>
    <mergeCell ref="B145:C145"/>
    <mergeCell ref="D145:E145"/>
    <mergeCell ref="F145:G145"/>
    <mergeCell ref="H145:I145"/>
    <mergeCell ref="J145:L145"/>
    <mergeCell ref="M145:O145"/>
    <mergeCell ref="P145:Q145"/>
    <mergeCell ref="R145:S145"/>
    <mergeCell ref="T145:AA145"/>
    <mergeCell ref="M144:O144"/>
    <mergeCell ref="P144:Q144"/>
    <mergeCell ref="R144:S144"/>
    <mergeCell ref="T144:AA144"/>
    <mergeCell ref="AB144:AF144"/>
    <mergeCell ref="AG144:AI144"/>
    <mergeCell ref="R143:S143"/>
    <mergeCell ref="T143:AA143"/>
    <mergeCell ref="AB143:AF143"/>
    <mergeCell ref="AG143:AI143"/>
    <mergeCell ref="AK143:AP143"/>
    <mergeCell ref="B144:C144"/>
    <mergeCell ref="D144:E144"/>
    <mergeCell ref="F144:G144"/>
    <mergeCell ref="H144:I144"/>
    <mergeCell ref="J144:L144"/>
    <mergeCell ref="AB142:AF142"/>
    <mergeCell ref="AG142:AI142"/>
    <mergeCell ref="AK142:AP142"/>
    <mergeCell ref="B143:C143"/>
    <mergeCell ref="D143:E143"/>
    <mergeCell ref="F143:G143"/>
    <mergeCell ref="H143:I143"/>
    <mergeCell ref="J143:L143"/>
    <mergeCell ref="M143:O143"/>
    <mergeCell ref="P143:Q143"/>
    <mergeCell ref="AK141:AP141"/>
    <mergeCell ref="B142:C142"/>
    <mergeCell ref="D142:E142"/>
    <mergeCell ref="F142:G142"/>
    <mergeCell ref="H142:I142"/>
    <mergeCell ref="J142:L142"/>
    <mergeCell ref="M142:O142"/>
    <mergeCell ref="P142:Q142"/>
    <mergeCell ref="R142:S142"/>
    <mergeCell ref="T142:AA142"/>
    <mergeCell ref="M141:O141"/>
    <mergeCell ref="P141:Q141"/>
    <mergeCell ref="R141:S141"/>
    <mergeCell ref="T141:AA141"/>
    <mergeCell ref="AB141:AF141"/>
    <mergeCell ref="AG141:AI141"/>
    <mergeCell ref="R140:S140"/>
    <mergeCell ref="T140:AA140"/>
    <mergeCell ref="AB140:AF140"/>
    <mergeCell ref="AG140:AI140"/>
    <mergeCell ref="AK140:AP140"/>
    <mergeCell ref="B141:C141"/>
    <mergeCell ref="D141:E141"/>
    <mergeCell ref="F141:G141"/>
    <mergeCell ref="H141:I141"/>
    <mergeCell ref="J141:L141"/>
    <mergeCell ref="AB139:AF139"/>
    <mergeCell ref="AG139:AI139"/>
    <mergeCell ref="AK139:AP139"/>
    <mergeCell ref="B140:C140"/>
    <mergeCell ref="D140:E140"/>
    <mergeCell ref="F140:G140"/>
    <mergeCell ref="H140:I140"/>
    <mergeCell ref="J140:L140"/>
    <mergeCell ref="M140:O140"/>
    <mergeCell ref="P140:Q140"/>
    <mergeCell ref="AK138:AP138"/>
    <mergeCell ref="B139:C139"/>
    <mergeCell ref="D139:E139"/>
    <mergeCell ref="F139:G139"/>
    <mergeCell ref="H139:I139"/>
    <mergeCell ref="J139:L139"/>
    <mergeCell ref="M139:O139"/>
    <mergeCell ref="P139:Q139"/>
    <mergeCell ref="R139:S139"/>
    <mergeCell ref="T139:AA139"/>
    <mergeCell ref="M138:O138"/>
    <mergeCell ref="P138:Q138"/>
    <mergeCell ref="R138:S138"/>
    <mergeCell ref="T138:AA138"/>
    <mergeCell ref="AB138:AF138"/>
    <mergeCell ref="AG138:AI138"/>
    <mergeCell ref="R137:S137"/>
    <mergeCell ref="T137:AA137"/>
    <mergeCell ref="AB137:AF137"/>
    <mergeCell ref="AG137:AI137"/>
    <mergeCell ref="AK137:AP137"/>
    <mergeCell ref="B138:C138"/>
    <mergeCell ref="D138:E138"/>
    <mergeCell ref="F138:G138"/>
    <mergeCell ref="H138:I138"/>
    <mergeCell ref="J138:L138"/>
    <mergeCell ref="AB136:AF136"/>
    <mergeCell ref="AG136:AI136"/>
    <mergeCell ref="AK136:AP136"/>
    <mergeCell ref="B137:C137"/>
    <mergeCell ref="D137:E137"/>
    <mergeCell ref="F137:G137"/>
    <mergeCell ref="H137:I137"/>
    <mergeCell ref="J137:L137"/>
    <mergeCell ref="M137:O137"/>
    <mergeCell ref="P137:Q137"/>
    <mergeCell ref="AK135:AP135"/>
    <mergeCell ref="B136:C136"/>
    <mergeCell ref="D136:E136"/>
    <mergeCell ref="F136:G136"/>
    <mergeCell ref="H136:I136"/>
    <mergeCell ref="J136:L136"/>
    <mergeCell ref="M136:O136"/>
    <mergeCell ref="P136:Q136"/>
    <mergeCell ref="R136:S136"/>
    <mergeCell ref="T136:AA136"/>
    <mergeCell ref="M135:O135"/>
    <mergeCell ref="P135:Q135"/>
    <mergeCell ref="R135:S135"/>
    <mergeCell ref="T135:AA135"/>
    <mergeCell ref="AB135:AF135"/>
    <mergeCell ref="AG135:AI135"/>
    <mergeCell ref="R134:S134"/>
    <mergeCell ref="T134:AA134"/>
    <mergeCell ref="AB134:AF134"/>
    <mergeCell ref="AG134:AI134"/>
    <mergeCell ref="AK134:AP134"/>
    <mergeCell ref="B135:C135"/>
    <mergeCell ref="D135:E135"/>
    <mergeCell ref="F135:G135"/>
    <mergeCell ref="H135:I135"/>
    <mergeCell ref="J135:L135"/>
    <mergeCell ref="AB133:AF133"/>
    <mergeCell ref="AG133:AI133"/>
    <mergeCell ref="AK133:AP133"/>
    <mergeCell ref="B134:C134"/>
    <mergeCell ref="D134:E134"/>
    <mergeCell ref="F134:G134"/>
    <mergeCell ref="H134:I134"/>
    <mergeCell ref="J134:L134"/>
    <mergeCell ref="M134:O134"/>
    <mergeCell ref="P134:Q134"/>
    <mergeCell ref="AK132:AP132"/>
    <mergeCell ref="B133:C133"/>
    <mergeCell ref="D133:E133"/>
    <mergeCell ref="F133:G133"/>
    <mergeCell ref="H133:I133"/>
    <mergeCell ref="J133:L133"/>
    <mergeCell ref="M133:O133"/>
    <mergeCell ref="P133:Q133"/>
    <mergeCell ref="R133:S133"/>
    <mergeCell ref="T133:AA133"/>
    <mergeCell ref="M132:O132"/>
    <mergeCell ref="P132:Q132"/>
    <mergeCell ref="R132:S132"/>
    <mergeCell ref="T132:AA132"/>
    <mergeCell ref="AB132:AF132"/>
    <mergeCell ref="AG132:AI132"/>
    <mergeCell ref="R131:S131"/>
    <mergeCell ref="T131:AA131"/>
    <mergeCell ref="AB131:AF131"/>
    <mergeCell ref="AG131:AI131"/>
    <mergeCell ref="AK131:AP131"/>
    <mergeCell ref="B132:C132"/>
    <mergeCell ref="D132:E132"/>
    <mergeCell ref="F132:G132"/>
    <mergeCell ref="H132:I132"/>
    <mergeCell ref="J132:L132"/>
    <mergeCell ref="AB130:AF130"/>
    <mergeCell ref="AG130:AI130"/>
    <mergeCell ref="AK130:AP130"/>
    <mergeCell ref="B131:C131"/>
    <mergeCell ref="D131:E131"/>
    <mergeCell ref="F131:G131"/>
    <mergeCell ref="H131:I131"/>
    <mergeCell ref="J131:L131"/>
    <mergeCell ref="M131:O131"/>
    <mergeCell ref="P131:Q131"/>
    <mergeCell ref="AK129:AP129"/>
    <mergeCell ref="B130:C130"/>
    <mergeCell ref="D130:E130"/>
    <mergeCell ref="F130:G130"/>
    <mergeCell ref="H130:I130"/>
    <mergeCell ref="J130:L130"/>
    <mergeCell ref="M130:O130"/>
    <mergeCell ref="P130:Q130"/>
    <mergeCell ref="R130:S130"/>
    <mergeCell ref="T130:AA130"/>
    <mergeCell ref="M129:O129"/>
    <mergeCell ref="P129:Q129"/>
    <mergeCell ref="R129:S129"/>
    <mergeCell ref="T129:AA129"/>
    <mergeCell ref="AB129:AF129"/>
    <mergeCell ref="AG129:AI129"/>
    <mergeCell ref="R128:S128"/>
    <mergeCell ref="T128:AA128"/>
    <mergeCell ref="AB128:AF128"/>
    <mergeCell ref="AG128:AI128"/>
    <mergeCell ref="AK128:AP128"/>
    <mergeCell ref="B129:C129"/>
    <mergeCell ref="D129:E129"/>
    <mergeCell ref="F129:G129"/>
    <mergeCell ref="H129:I129"/>
    <mergeCell ref="J129:L129"/>
    <mergeCell ref="AB127:AF127"/>
    <mergeCell ref="AG127:AI127"/>
    <mergeCell ref="AK127:AP127"/>
    <mergeCell ref="B128:C128"/>
    <mergeCell ref="D128:E128"/>
    <mergeCell ref="F128:G128"/>
    <mergeCell ref="H128:I128"/>
    <mergeCell ref="J128:L128"/>
    <mergeCell ref="M128:O128"/>
    <mergeCell ref="P128:Q128"/>
    <mergeCell ref="AK126:AP126"/>
    <mergeCell ref="B127:C127"/>
    <mergeCell ref="D127:E127"/>
    <mergeCell ref="F127:G127"/>
    <mergeCell ref="H127:I127"/>
    <mergeCell ref="J127:L127"/>
    <mergeCell ref="M127:O127"/>
    <mergeCell ref="P127:Q127"/>
    <mergeCell ref="R127:S127"/>
    <mergeCell ref="T127:AA127"/>
    <mergeCell ref="M126:O126"/>
    <mergeCell ref="P126:Q126"/>
    <mergeCell ref="R126:S126"/>
    <mergeCell ref="T126:AA126"/>
    <mergeCell ref="AB126:AF126"/>
    <mergeCell ref="AG126:AI126"/>
    <mergeCell ref="R125:S125"/>
    <mergeCell ref="T125:AA125"/>
    <mergeCell ref="AB125:AF125"/>
    <mergeCell ref="AG125:AI125"/>
    <mergeCell ref="AK125:AP125"/>
    <mergeCell ref="B126:C126"/>
    <mergeCell ref="D126:E126"/>
    <mergeCell ref="F126:G126"/>
    <mergeCell ref="H126:I126"/>
    <mergeCell ref="J126:L126"/>
    <mergeCell ref="AB124:AF124"/>
    <mergeCell ref="AG124:AI124"/>
    <mergeCell ref="AK124:AP124"/>
    <mergeCell ref="B125:C125"/>
    <mergeCell ref="D125:E125"/>
    <mergeCell ref="F125:G125"/>
    <mergeCell ref="H125:I125"/>
    <mergeCell ref="J125:L125"/>
    <mergeCell ref="M125:O125"/>
    <mergeCell ref="P125:Q125"/>
    <mergeCell ref="AK123:AP123"/>
    <mergeCell ref="B124:C124"/>
    <mergeCell ref="D124:E124"/>
    <mergeCell ref="F124:G124"/>
    <mergeCell ref="H124:I124"/>
    <mergeCell ref="J124:L124"/>
    <mergeCell ref="M124:O124"/>
    <mergeCell ref="P124:Q124"/>
    <mergeCell ref="R124:S124"/>
    <mergeCell ref="T124:AA124"/>
    <mergeCell ref="M123:O123"/>
    <mergeCell ref="P123:Q123"/>
    <mergeCell ref="R123:S123"/>
    <mergeCell ref="T123:AA123"/>
    <mergeCell ref="AB123:AF123"/>
    <mergeCell ref="AG123:AI123"/>
    <mergeCell ref="R122:S122"/>
    <mergeCell ref="T122:AA122"/>
    <mergeCell ref="AB122:AF122"/>
    <mergeCell ref="AG122:AI122"/>
    <mergeCell ref="AK122:AP122"/>
    <mergeCell ref="B123:C123"/>
    <mergeCell ref="D123:E123"/>
    <mergeCell ref="F123:G123"/>
    <mergeCell ref="H123:I123"/>
    <mergeCell ref="J123:L123"/>
    <mergeCell ref="AB121:AF121"/>
    <mergeCell ref="AG121:AI121"/>
    <mergeCell ref="AK121:AP121"/>
    <mergeCell ref="B122:C122"/>
    <mergeCell ref="D122:E122"/>
    <mergeCell ref="F122:G122"/>
    <mergeCell ref="H122:I122"/>
    <mergeCell ref="J122:L122"/>
    <mergeCell ref="M122:O122"/>
    <mergeCell ref="P122:Q122"/>
    <mergeCell ref="AK120:AP120"/>
    <mergeCell ref="B121:C121"/>
    <mergeCell ref="D121:E121"/>
    <mergeCell ref="F121:G121"/>
    <mergeCell ref="H121:I121"/>
    <mergeCell ref="J121:L121"/>
    <mergeCell ref="M121:O121"/>
    <mergeCell ref="P121:Q121"/>
    <mergeCell ref="R121:S121"/>
    <mergeCell ref="T121:AA121"/>
    <mergeCell ref="M120:O120"/>
    <mergeCell ref="P120:Q120"/>
    <mergeCell ref="R120:S120"/>
    <mergeCell ref="T120:AA120"/>
    <mergeCell ref="AB120:AF120"/>
    <mergeCell ref="AG120:AI120"/>
    <mergeCell ref="R119:S119"/>
    <mergeCell ref="T119:AA119"/>
    <mergeCell ref="AB119:AF119"/>
    <mergeCell ref="AG119:AI119"/>
    <mergeCell ref="AK119:AP119"/>
    <mergeCell ref="B120:C120"/>
    <mergeCell ref="D120:E120"/>
    <mergeCell ref="F120:G120"/>
    <mergeCell ref="H120:I120"/>
    <mergeCell ref="J120:L120"/>
    <mergeCell ref="AB118:AF118"/>
    <mergeCell ref="AG118:AI118"/>
    <mergeCell ref="AK118:AP118"/>
    <mergeCell ref="B119:C119"/>
    <mergeCell ref="D119:E119"/>
    <mergeCell ref="F119:G119"/>
    <mergeCell ref="H119:I119"/>
    <mergeCell ref="J119:L119"/>
    <mergeCell ref="M119:O119"/>
    <mergeCell ref="P119:Q119"/>
    <mergeCell ref="AK117:AP117"/>
    <mergeCell ref="B118:C118"/>
    <mergeCell ref="D118:E118"/>
    <mergeCell ref="F118:G118"/>
    <mergeCell ref="H118:I118"/>
    <mergeCell ref="J118:L118"/>
    <mergeCell ref="M118:O118"/>
    <mergeCell ref="P118:Q118"/>
    <mergeCell ref="R118:S118"/>
    <mergeCell ref="T118:AA118"/>
    <mergeCell ref="M117:O117"/>
    <mergeCell ref="P117:Q117"/>
    <mergeCell ref="R117:S117"/>
    <mergeCell ref="T117:AA117"/>
    <mergeCell ref="AB117:AF117"/>
    <mergeCell ref="AG117:AI117"/>
    <mergeCell ref="R116:S116"/>
    <mergeCell ref="T116:AA116"/>
    <mergeCell ref="AB116:AF116"/>
    <mergeCell ref="AG116:AI116"/>
    <mergeCell ref="AK116:AP116"/>
    <mergeCell ref="B117:C117"/>
    <mergeCell ref="D117:E117"/>
    <mergeCell ref="F117:G117"/>
    <mergeCell ref="H117:I117"/>
    <mergeCell ref="J117:L117"/>
    <mergeCell ref="AB115:AF115"/>
    <mergeCell ref="AG115:AI115"/>
    <mergeCell ref="AK115:AP115"/>
    <mergeCell ref="B116:C116"/>
    <mergeCell ref="D116:E116"/>
    <mergeCell ref="F116:G116"/>
    <mergeCell ref="H116:I116"/>
    <mergeCell ref="J116:L116"/>
    <mergeCell ref="M116:O116"/>
    <mergeCell ref="P116:Q116"/>
    <mergeCell ref="AK114:AP114"/>
    <mergeCell ref="B115:C115"/>
    <mergeCell ref="D115:E115"/>
    <mergeCell ref="F115:G115"/>
    <mergeCell ref="H115:I115"/>
    <mergeCell ref="J115:L115"/>
    <mergeCell ref="M115:O115"/>
    <mergeCell ref="P115:Q115"/>
    <mergeCell ref="R115:S115"/>
    <mergeCell ref="T115:AA115"/>
    <mergeCell ref="M114:O114"/>
    <mergeCell ref="P114:Q114"/>
    <mergeCell ref="R114:S114"/>
    <mergeCell ref="T114:AA114"/>
    <mergeCell ref="AB114:AF114"/>
    <mergeCell ref="AG114:AI114"/>
    <mergeCell ref="R113:S113"/>
    <mergeCell ref="T113:AA113"/>
    <mergeCell ref="AB113:AF113"/>
    <mergeCell ref="AG113:AI113"/>
    <mergeCell ref="AK113:AP113"/>
    <mergeCell ref="B114:C114"/>
    <mergeCell ref="D114:E114"/>
    <mergeCell ref="F114:G114"/>
    <mergeCell ref="H114:I114"/>
    <mergeCell ref="J114:L114"/>
    <mergeCell ref="AB112:AF112"/>
    <mergeCell ref="AG112:AI112"/>
    <mergeCell ref="AK112:AP112"/>
    <mergeCell ref="B113:C113"/>
    <mergeCell ref="D113:E113"/>
    <mergeCell ref="F113:G113"/>
    <mergeCell ref="H113:I113"/>
    <mergeCell ref="J113:L113"/>
    <mergeCell ref="M113:O113"/>
    <mergeCell ref="P113:Q113"/>
    <mergeCell ref="AK111:AP111"/>
    <mergeCell ref="B112:C112"/>
    <mergeCell ref="D112:E112"/>
    <mergeCell ref="F112:G112"/>
    <mergeCell ref="H112:I112"/>
    <mergeCell ref="J112:L112"/>
    <mergeCell ref="M112:O112"/>
    <mergeCell ref="P112:Q112"/>
    <mergeCell ref="R112:S112"/>
    <mergeCell ref="T112:AA112"/>
    <mergeCell ref="M111:O111"/>
    <mergeCell ref="P111:Q111"/>
    <mergeCell ref="R111:S111"/>
    <mergeCell ref="T111:AA111"/>
    <mergeCell ref="AB111:AF111"/>
    <mergeCell ref="AG111:AI111"/>
    <mergeCell ref="R110:S110"/>
    <mergeCell ref="T110:AA110"/>
    <mergeCell ref="AB110:AF110"/>
    <mergeCell ref="AG110:AI110"/>
    <mergeCell ref="AK110:AP110"/>
    <mergeCell ref="B111:C111"/>
    <mergeCell ref="D111:E111"/>
    <mergeCell ref="F111:G111"/>
    <mergeCell ref="H111:I111"/>
    <mergeCell ref="J111:L111"/>
    <mergeCell ref="AB109:AF109"/>
    <mergeCell ref="AG109:AI109"/>
    <mergeCell ref="AK109:AP109"/>
    <mergeCell ref="B110:C110"/>
    <mergeCell ref="D110:E110"/>
    <mergeCell ref="F110:G110"/>
    <mergeCell ref="H110:I110"/>
    <mergeCell ref="J110:L110"/>
    <mergeCell ref="M110:O110"/>
    <mergeCell ref="P110:Q110"/>
    <mergeCell ref="AK108:AP108"/>
    <mergeCell ref="B109:C109"/>
    <mergeCell ref="D109:E109"/>
    <mergeCell ref="F109:G109"/>
    <mergeCell ref="H109:I109"/>
    <mergeCell ref="J109:L109"/>
    <mergeCell ref="M109:O109"/>
    <mergeCell ref="P109:Q109"/>
    <mergeCell ref="R109:S109"/>
    <mergeCell ref="T109:AA109"/>
    <mergeCell ref="M108:O108"/>
    <mergeCell ref="P108:Q108"/>
    <mergeCell ref="R108:S108"/>
    <mergeCell ref="T108:AA108"/>
    <mergeCell ref="AB108:AF108"/>
    <mergeCell ref="AG108:AI108"/>
    <mergeCell ref="R107:S107"/>
    <mergeCell ref="T107:AA107"/>
    <mergeCell ref="AB107:AF107"/>
    <mergeCell ref="AG107:AI107"/>
    <mergeCell ref="AK107:AP107"/>
    <mergeCell ref="B108:C108"/>
    <mergeCell ref="D108:E108"/>
    <mergeCell ref="F108:G108"/>
    <mergeCell ref="H108:I108"/>
    <mergeCell ref="J108:L108"/>
    <mergeCell ref="AB106:AF106"/>
    <mergeCell ref="AG106:AI106"/>
    <mergeCell ref="AK106:AP106"/>
    <mergeCell ref="B107:C107"/>
    <mergeCell ref="D107:E107"/>
    <mergeCell ref="F107:G107"/>
    <mergeCell ref="H107:I107"/>
    <mergeCell ref="J107:L107"/>
    <mergeCell ref="M107:O107"/>
    <mergeCell ref="P107:Q107"/>
    <mergeCell ref="AK105:AP105"/>
    <mergeCell ref="B106:C106"/>
    <mergeCell ref="D106:E106"/>
    <mergeCell ref="F106:G106"/>
    <mergeCell ref="H106:I106"/>
    <mergeCell ref="J106:L106"/>
    <mergeCell ref="M106:O106"/>
    <mergeCell ref="P106:Q106"/>
    <mergeCell ref="R106:S106"/>
    <mergeCell ref="T106:AA106"/>
    <mergeCell ref="M105:O105"/>
    <mergeCell ref="P105:Q105"/>
    <mergeCell ref="R105:S105"/>
    <mergeCell ref="T105:AA105"/>
    <mergeCell ref="AB105:AF105"/>
    <mergeCell ref="AG105:AI105"/>
    <mergeCell ref="R104:S104"/>
    <mergeCell ref="T104:AA104"/>
    <mergeCell ref="AB104:AF104"/>
    <mergeCell ref="AG104:AI104"/>
    <mergeCell ref="AK104:AP104"/>
    <mergeCell ref="B105:C105"/>
    <mergeCell ref="D105:E105"/>
    <mergeCell ref="F105:G105"/>
    <mergeCell ref="H105:I105"/>
    <mergeCell ref="J105:L105"/>
    <mergeCell ref="AB103:AF103"/>
    <mergeCell ref="AG103:AI103"/>
    <mergeCell ref="AK103:AP103"/>
    <mergeCell ref="B104:C104"/>
    <mergeCell ref="D104:E104"/>
    <mergeCell ref="F104:G104"/>
    <mergeCell ref="H104:I104"/>
    <mergeCell ref="J104:L104"/>
    <mergeCell ref="M104:O104"/>
    <mergeCell ref="P104:Q104"/>
    <mergeCell ref="AK102:AP102"/>
    <mergeCell ref="B103:C103"/>
    <mergeCell ref="D103:E103"/>
    <mergeCell ref="F103:G103"/>
    <mergeCell ref="H103:I103"/>
    <mergeCell ref="J103:L103"/>
    <mergeCell ref="M103:O103"/>
    <mergeCell ref="P103:Q103"/>
    <mergeCell ref="R103:S103"/>
    <mergeCell ref="T103:AA103"/>
    <mergeCell ref="M102:O102"/>
    <mergeCell ref="P102:Q102"/>
    <mergeCell ref="R102:S102"/>
    <mergeCell ref="T102:AA102"/>
    <mergeCell ref="AB102:AF102"/>
    <mergeCell ref="AG102:AI102"/>
    <mergeCell ref="R101:S101"/>
    <mergeCell ref="T101:AA101"/>
    <mergeCell ref="AB101:AF101"/>
    <mergeCell ref="AG101:AI101"/>
    <mergeCell ref="AK101:AP101"/>
    <mergeCell ref="B102:C102"/>
    <mergeCell ref="D102:E102"/>
    <mergeCell ref="F102:G102"/>
    <mergeCell ref="H102:I102"/>
    <mergeCell ref="J102:L102"/>
    <mergeCell ref="AB100:AF100"/>
    <mergeCell ref="AG100:AI100"/>
    <mergeCell ref="AK100:AP100"/>
    <mergeCell ref="B101:C101"/>
    <mergeCell ref="D101:E101"/>
    <mergeCell ref="F101:G101"/>
    <mergeCell ref="H101:I101"/>
    <mergeCell ref="J101:L101"/>
    <mergeCell ref="M101:O101"/>
    <mergeCell ref="P101:Q101"/>
    <mergeCell ref="AK99:AP99"/>
    <mergeCell ref="B100:C100"/>
    <mergeCell ref="D100:E100"/>
    <mergeCell ref="F100:G100"/>
    <mergeCell ref="H100:I100"/>
    <mergeCell ref="J100:L100"/>
    <mergeCell ref="M100:O100"/>
    <mergeCell ref="P100:Q100"/>
    <mergeCell ref="R100:S100"/>
    <mergeCell ref="T100:AA100"/>
    <mergeCell ref="M99:O99"/>
    <mergeCell ref="P99:Q99"/>
    <mergeCell ref="R99:S99"/>
    <mergeCell ref="T99:AA99"/>
    <mergeCell ref="AB99:AF99"/>
    <mergeCell ref="AG99:AI99"/>
    <mergeCell ref="R98:S98"/>
    <mergeCell ref="T98:AA98"/>
    <mergeCell ref="AB98:AF98"/>
    <mergeCell ref="AG98:AI98"/>
    <mergeCell ref="AK98:AP98"/>
    <mergeCell ref="B99:C99"/>
    <mergeCell ref="D99:E99"/>
    <mergeCell ref="F99:G99"/>
    <mergeCell ref="H99:I99"/>
    <mergeCell ref="J99:L99"/>
    <mergeCell ref="AB97:AF97"/>
    <mergeCell ref="AG97:AI97"/>
    <mergeCell ref="AK97:AP97"/>
    <mergeCell ref="B98:C98"/>
    <mergeCell ref="D98:E98"/>
    <mergeCell ref="F98:G98"/>
    <mergeCell ref="H98:I98"/>
    <mergeCell ref="J98:L98"/>
    <mergeCell ref="M98:O98"/>
    <mergeCell ref="P98:Q98"/>
    <mergeCell ref="AK96:AP96"/>
    <mergeCell ref="B97:C97"/>
    <mergeCell ref="D97:E97"/>
    <mergeCell ref="F97:G97"/>
    <mergeCell ref="H97:I97"/>
    <mergeCell ref="J97:L97"/>
    <mergeCell ref="M97:O97"/>
    <mergeCell ref="P97:Q97"/>
    <mergeCell ref="R97:S97"/>
    <mergeCell ref="T97:AA97"/>
    <mergeCell ref="M96:O96"/>
    <mergeCell ref="P96:Q96"/>
    <mergeCell ref="R96:S96"/>
    <mergeCell ref="T96:AA96"/>
    <mergeCell ref="AB96:AF96"/>
    <mergeCell ref="AG96:AI96"/>
    <mergeCell ref="R95:S95"/>
    <mergeCell ref="T95:AA95"/>
    <mergeCell ref="AB95:AF95"/>
    <mergeCell ref="AG95:AI95"/>
    <mergeCell ref="AK95:AP95"/>
    <mergeCell ref="B96:C96"/>
    <mergeCell ref="D96:E96"/>
    <mergeCell ref="F96:G96"/>
    <mergeCell ref="H96:I96"/>
    <mergeCell ref="J96:L96"/>
    <mergeCell ref="AB94:AF94"/>
    <mergeCell ref="AG94:AI94"/>
    <mergeCell ref="AK94:AP94"/>
    <mergeCell ref="B95:C95"/>
    <mergeCell ref="D95:E95"/>
    <mergeCell ref="F95:G95"/>
    <mergeCell ref="H95:I95"/>
    <mergeCell ref="J95:L95"/>
    <mergeCell ref="M95:O95"/>
    <mergeCell ref="P95:Q95"/>
    <mergeCell ref="AK93:AP93"/>
    <mergeCell ref="B94:C94"/>
    <mergeCell ref="D94:E94"/>
    <mergeCell ref="F94:G94"/>
    <mergeCell ref="H94:I94"/>
    <mergeCell ref="J94:L94"/>
    <mergeCell ref="M94:O94"/>
    <mergeCell ref="P94:Q94"/>
    <mergeCell ref="R94:S94"/>
    <mergeCell ref="T94:AA94"/>
    <mergeCell ref="M93:O93"/>
    <mergeCell ref="P93:Q93"/>
    <mergeCell ref="R93:S93"/>
    <mergeCell ref="T93:AA93"/>
    <mergeCell ref="AB93:AF93"/>
    <mergeCell ref="AG93:AI93"/>
    <mergeCell ref="R92:S92"/>
    <mergeCell ref="T92:AA92"/>
    <mergeCell ref="AB92:AF92"/>
    <mergeCell ref="AG92:AI92"/>
    <mergeCell ref="AK92:AP92"/>
    <mergeCell ref="B93:C93"/>
    <mergeCell ref="D93:E93"/>
    <mergeCell ref="F93:G93"/>
    <mergeCell ref="H93:I93"/>
    <mergeCell ref="J93:L93"/>
    <mergeCell ref="AB91:AF91"/>
    <mergeCell ref="AG91:AI91"/>
    <mergeCell ref="AK91:AP91"/>
    <mergeCell ref="B92:C92"/>
    <mergeCell ref="D92:E92"/>
    <mergeCell ref="F92:G92"/>
    <mergeCell ref="H92:I92"/>
    <mergeCell ref="J92:L92"/>
    <mergeCell ref="M92:O92"/>
    <mergeCell ref="P92:Q92"/>
    <mergeCell ref="AK90:AP90"/>
    <mergeCell ref="B91:C91"/>
    <mergeCell ref="D91:E91"/>
    <mergeCell ref="F91:G91"/>
    <mergeCell ref="H91:I91"/>
    <mergeCell ref="J91:L91"/>
    <mergeCell ref="M91:O91"/>
    <mergeCell ref="P91:Q91"/>
    <mergeCell ref="R91:S91"/>
    <mergeCell ref="T91:AA91"/>
    <mergeCell ref="M90:O90"/>
    <mergeCell ref="P90:Q90"/>
    <mergeCell ref="R90:S90"/>
    <mergeCell ref="T90:AA90"/>
    <mergeCell ref="AB90:AF90"/>
    <mergeCell ref="AG90:AI90"/>
    <mergeCell ref="R89:S89"/>
    <mergeCell ref="T89:AA89"/>
    <mergeCell ref="AB89:AF89"/>
    <mergeCell ref="AG89:AI89"/>
    <mergeCell ref="AK89:AP89"/>
    <mergeCell ref="B90:C90"/>
    <mergeCell ref="D90:E90"/>
    <mergeCell ref="F90:G90"/>
    <mergeCell ref="H90:I90"/>
    <mergeCell ref="J90:L90"/>
    <mergeCell ref="AB88:AF88"/>
    <mergeCell ref="AG88:AI88"/>
    <mergeCell ref="AK88:AP88"/>
    <mergeCell ref="B89:C89"/>
    <mergeCell ref="D89:E89"/>
    <mergeCell ref="F89:G89"/>
    <mergeCell ref="H89:I89"/>
    <mergeCell ref="J89:L89"/>
    <mergeCell ref="M89:O89"/>
    <mergeCell ref="P89:Q89"/>
    <mergeCell ref="AK87:AP87"/>
    <mergeCell ref="B88:C88"/>
    <mergeCell ref="D88:E88"/>
    <mergeCell ref="F88:G88"/>
    <mergeCell ref="H88:I88"/>
    <mergeCell ref="J88:L88"/>
    <mergeCell ref="M88:O88"/>
    <mergeCell ref="P88:Q88"/>
    <mergeCell ref="R88:S88"/>
    <mergeCell ref="T88:AA88"/>
    <mergeCell ref="M87:O87"/>
    <mergeCell ref="P87:Q87"/>
    <mergeCell ref="R87:S87"/>
    <mergeCell ref="T87:AA87"/>
    <mergeCell ref="AB87:AF87"/>
    <mergeCell ref="AG87:AI87"/>
    <mergeCell ref="R86:S86"/>
    <mergeCell ref="T86:AA86"/>
    <mergeCell ref="AB86:AF86"/>
    <mergeCell ref="AG86:AI86"/>
    <mergeCell ref="AK86:AP86"/>
    <mergeCell ref="B87:C87"/>
    <mergeCell ref="D87:E87"/>
    <mergeCell ref="F87:G87"/>
    <mergeCell ref="H87:I87"/>
    <mergeCell ref="J87:L87"/>
    <mergeCell ref="AB85:AF85"/>
    <mergeCell ref="AG85:AI85"/>
    <mergeCell ref="AK85:AP85"/>
    <mergeCell ref="B86:C86"/>
    <mergeCell ref="D86:E86"/>
    <mergeCell ref="F86:G86"/>
    <mergeCell ref="H86:I86"/>
    <mergeCell ref="J86:L86"/>
    <mergeCell ref="M86:O86"/>
    <mergeCell ref="P86:Q86"/>
    <mergeCell ref="AK84:AP84"/>
    <mergeCell ref="B85:C85"/>
    <mergeCell ref="D85:E85"/>
    <mergeCell ref="F85:G85"/>
    <mergeCell ref="H85:I85"/>
    <mergeCell ref="J85:L85"/>
    <mergeCell ref="M85:O85"/>
    <mergeCell ref="P85:Q85"/>
    <mergeCell ref="R85:S85"/>
    <mergeCell ref="T85:AA85"/>
    <mergeCell ref="M84:O84"/>
    <mergeCell ref="P84:Q84"/>
    <mergeCell ref="R84:S84"/>
    <mergeCell ref="T84:AA84"/>
    <mergeCell ref="AB84:AF84"/>
    <mergeCell ref="AG84:AI84"/>
    <mergeCell ref="R83:S83"/>
    <mergeCell ref="T83:AA83"/>
    <mergeCell ref="AB83:AF83"/>
    <mergeCell ref="AG83:AI83"/>
    <mergeCell ref="AK83:AP83"/>
    <mergeCell ref="B84:C84"/>
    <mergeCell ref="D84:E84"/>
    <mergeCell ref="F84:G84"/>
    <mergeCell ref="H84:I84"/>
    <mergeCell ref="J84:L84"/>
    <mergeCell ref="AB82:AF82"/>
    <mergeCell ref="AG82:AI82"/>
    <mergeCell ref="AK82:AP82"/>
    <mergeCell ref="B83:C83"/>
    <mergeCell ref="D83:E83"/>
    <mergeCell ref="F83:G83"/>
    <mergeCell ref="H83:I83"/>
    <mergeCell ref="J83:L83"/>
    <mergeCell ref="M83:O83"/>
    <mergeCell ref="P83:Q83"/>
    <mergeCell ref="AK81:AP81"/>
    <mergeCell ref="B82:C82"/>
    <mergeCell ref="D82:E82"/>
    <mergeCell ref="F82:G82"/>
    <mergeCell ref="H82:I82"/>
    <mergeCell ref="J82:L82"/>
    <mergeCell ref="M82:O82"/>
    <mergeCell ref="P82:Q82"/>
    <mergeCell ref="R82:S82"/>
    <mergeCell ref="T82:AA82"/>
    <mergeCell ref="M81:O81"/>
    <mergeCell ref="P81:Q81"/>
    <mergeCell ref="R81:S81"/>
    <mergeCell ref="T81:AA81"/>
    <mergeCell ref="AB81:AF81"/>
    <mergeCell ref="AG81:AI81"/>
    <mergeCell ref="R80:S80"/>
    <mergeCell ref="T80:AA80"/>
    <mergeCell ref="AB80:AF80"/>
    <mergeCell ref="AG80:AI80"/>
    <mergeCell ref="AK80:AP80"/>
    <mergeCell ref="B81:C81"/>
    <mergeCell ref="D81:E81"/>
    <mergeCell ref="F81:G81"/>
    <mergeCell ref="H81:I81"/>
    <mergeCell ref="J81:L81"/>
    <mergeCell ref="AB79:AF79"/>
    <mergeCell ref="AG79:AI79"/>
    <mergeCell ref="AK79:AP79"/>
    <mergeCell ref="B80:C80"/>
    <mergeCell ref="D80:E80"/>
    <mergeCell ref="F80:G80"/>
    <mergeCell ref="H80:I80"/>
    <mergeCell ref="J80:L80"/>
    <mergeCell ref="M80:O80"/>
    <mergeCell ref="P80:Q80"/>
    <mergeCell ref="AK78:AP78"/>
    <mergeCell ref="B79:C79"/>
    <mergeCell ref="D79:E79"/>
    <mergeCell ref="F79:G79"/>
    <mergeCell ref="H79:I79"/>
    <mergeCell ref="J79:L79"/>
    <mergeCell ref="M79:O79"/>
    <mergeCell ref="P79:Q79"/>
    <mergeCell ref="R79:S79"/>
    <mergeCell ref="T79:AA79"/>
    <mergeCell ref="M78:O78"/>
    <mergeCell ref="P78:Q78"/>
    <mergeCell ref="R78:S78"/>
    <mergeCell ref="T78:AA78"/>
    <mergeCell ref="AB78:AF78"/>
    <mergeCell ref="AG78:AI78"/>
    <mergeCell ref="R77:S77"/>
    <mergeCell ref="T77:AA77"/>
    <mergeCell ref="AB77:AF77"/>
    <mergeCell ref="AG77:AI77"/>
    <mergeCell ref="AK77:AP77"/>
    <mergeCell ref="B78:C78"/>
    <mergeCell ref="D78:E78"/>
    <mergeCell ref="F78:G78"/>
    <mergeCell ref="H78:I78"/>
    <mergeCell ref="J78:L78"/>
    <mergeCell ref="AB76:AF76"/>
    <mergeCell ref="AG76:AI76"/>
    <mergeCell ref="AK76:AP76"/>
    <mergeCell ref="B77:C77"/>
    <mergeCell ref="D77:E77"/>
    <mergeCell ref="F77:G77"/>
    <mergeCell ref="H77:I77"/>
    <mergeCell ref="J77:L77"/>
    <mergeCell ref="M77:O77"/>
    <mergeCell ref="P77:Q77"/>
    <mergeCell ref="AK75:AP75"/>
    <mergeCell ref="B76:C76"/>
    <mergeCell ref="D76:E76"/>
    <mergeCell ref="F76:G76"/>
    <mergeCell ref="H76:I76"/>
    <mergeCell ref="J76:L76"/>
    <mergeCell ref="M76:O76"/>
    <mergeCell ref="P76:Q76"/>
    <mergeCell ref="R76:S76"/>
    <mergeCell ref="T76:AA76"/>
    <mergeCell ref="M75:O75"/>
    <mergeCell ref="P75:Q75"/>
    <mergeCell ref="R75:S75"/>
    <mergeCell ref="T75:AA75"/>
    <mergeCell ref="AB75:AF75"/>
    <mergeCell ref="AG75:AI75"/>
    <mergeCell ref="R74:S74"/>
    <mergeCell ref="T74:AA74"/>
    <mergeCell ref="AB74:AF74"/>
    <mergeCell ref="AG74:AI74"/>
    <mergeCell ref="AK74:AP74"/>
    <mergeCell ref="B75:C75"/>
    <mergeCell ref="D75:E75"/>
    <mergeCell ref="F75:G75"/>
    <mergeCell ref="H75:I75"/>
    <mergeCell ref="J75:L75"/>
    <mergeCell ref="AB73:AF73"/>
    <mergeCell ref="AG73:AI73"/>
    <mergeCell ref="AK73:AP73"/>
    <mergeCell ref="B74:C74"/>
    <mergeCell ref="D74:E74"/>
    <mergeCell ref="F74:G74"/>
    <mergeCell ref="H74:I74"/>
    <mergeCell ref="J74:L74"/>
    <mergeCell ref="M74:O74"/>
    <mergeCell ref="P74:Q74"/>
    <mergeCell ref="AK72:AP72"/>
    <mergeCell ref="B73:C73"/>
    <mergeCell ref="D73:E73"/>
    <mergeCell ref="F73:G73"/>
    <mergeCell ref="H73:I73"/>
    <mergeCell ref="J73:L73"/>
    <mergeCell ref="M73:O73"/>
    <mergeCell ref="P73:Q73"/>
    <mergeCell ref="R73:S73"/>
    <mergeCell ref="T73:AA73"/>
    <mergeCell ref="M72:O72"/>
    <mergeCell ref="P72:Q72"/>
    <mergeCell ref="R72:S72"/>
    <mergeCell ref="T72:AA72"/>
    <mergeCell ref="AB72:AF72"/>
    <mergeCell ref="AG72:AI72"/>
    <mergeCell ref="R71:S71"/>
    <mergeCell ref="T71:AA71"/>
    <mergeCell ref="AB71:AF71"/>
    <mergeCell ref="AG71:AI71"/>
    <mergeCell ref="AK71:AP71"/>
    <mergeCell ref="B72:C72"/>
    <mergeCell ref="D72:E72"/>
    <mergeCell ref="F72:G72"/>
    <mergeCell ref="H72:I72"/>
    <mergeCell ref="J72:L72"/>
    <mergeCell ref="AB70:AF70"/>
    <mergeCell ref="AG70:AI70"/>
    <mergeCell ref="AK70:AP70"/>
    <mergeCell ref="B71:C71"/>
    <mergeCell ref="D71:E71"/>
    <mergeCell ref="F71:G71"/>
    <mergeCell ref="H71:I71"/>
    <mergeCell ref="J71:L71"/>
    <mergeCell ref="M71:O71"/>
    <mergeCell ref="P71:Q71"/>
    <mergeCell ref="AK69:AP69"/>
    <mergeCell ref="B70:C70"/>
    <mergeCell ref="D70:E70"/>
    <mergeCell ref="F70:G70"/>
    <mergeCell ref="H70:I70"/>
    <mergeCell ref="J70:L70"/>
    <mergeCell ref="M70:O70"/>
    <mergeCell ref="P70:Q70"/>
    <mergeCell ref="R70:S70"/>
    <mergeCell ref="T70:AA70"/>
    <mergeCell ref="M69:O69"/>
    <mergeCell ref="P69:Q69"/>
    <mergeCell ref="R69:S69"/>
    <mergeCell ref="T69:AA69"/>
    <mergeCell ref="AB69:AF69"/>
    <mergeCell ref="AG69:AI69"/>
    <mergeCell ref="R68:S68"/>
    <mergeCell ref="T68:AA68"/>
    <mergeCell ref="AB68:AF68"/>
    <mergeCell ref="AG68:AI68"/>
    <mergeCell ref="AK68:AP68"/>
    <mergeCell ref="B69:C69"/>
    <mergeCell ref="D69:E69"/>
    <mergeCell ref="F69:G69"/>
    <mergeCell ref="H69:I69"/>
    <mergeCell ref="J69:L69"/>
    <mergeCell ref="AB67:AF67"/>
    <mergeCell ref="AG67:AI67"/>
    <mergeCell ref="AK67:AP67"/>
    <mergeCell ref="B68:C68"/>
    <mergeCell ref="D68:E68"/>
    <mergeCell ref="F68:G68"/>
    <mergeCell ref="H68:I68"/>
    <mergeCell ref="J68:L68"/>
    <mergeCell ref="M68:O68"/>
    <mergeCell ref="P68:Q68"/>
    <mergeCell ref="AK66:AP66"/>
    <mergeCell ref="B67:C67"/>
    <mergeCell ref="D67:E67"/>
    <mergeCell ref="F67:G67"/>
    <mergeCell ref="H67:I67"/>
    <mergeCell ref="J67:L67"/>
    <mergeCell ref="M67:O67"/>
    <mergeCell ref="P67:Q67"/>
    <mergeCell ref="R67:S67"/>
    <mergeCell ref="T67:AA67"/>
    <mergeCell ref="M66:O66"/>
    <mergeCell ref="P66:Q66"/>
    <mergeCell ref="R66:S66"/>
    <mergeCell ref="T66:AA66"/>
    <mergeCell ref="AB66:AF66"/>
    <mergeCell ref="AG66:AI66"/>
    <mergeCell ref="R65:S65"/>
    <mergeCell ref="T65:AA65"/>
    <mergeCell ref="AB65:AF65"/>
    <mergeCell ref="AG65:AI65"/>
    <mergeCell ref="AK65:AP65"/>
    <mergeCell ref="B66:C66"/>
    <mergeCell ref="D66:E66"/>
    <mergeCell ref="F66:G66"/>
    <mergeCell ref="H66:I66"/>
    <mergeCell ref="J66:L66"/>
    <mergeCell ref="AB64:AF64"/>
    <mergeCell ref="AG64:AI64"/>
    <mergeCell ref="AK64:AP64"/>
    <mergeCell ref="B65:C65"/>
    <mergeCell ref="D65:E65"/>
    <mergeCell ref="F65:G65"/>
    <mergeCell ref="H65:I65"/>
    <mergeCell ref="J65:L65"/>
    <mergeCell ref="M65:O65"/>
    <mergeCell ref="P65:Q65"/>
    <mergeCell ref="AK63:AP63"/>
    <mergeCell ref="B64:C64"/>
    <mergeCell ref="D64:E64"/>
    <mergeCell ref="F64:G64"/>
    <mergeCell ref="H64:I64"/>
    <mergeCell ref="J64:L64"/>
    <mergeCell ref="M64:O64"/>
    <mergeCell ref="P64:Q64"/>
    <mergeCell ref="R64:S64"/>
    <mergeCell ref="T64:AA64"/>
    <mergeCell ref="M63:O63"/>
    <mergeCell ref="P63:Q63"/>
    <mergeCell ref="R63:S63"/>
    <mergeCell ref="T63:AA63"/>
    <mergeCell ref="AB63:AF63"/>
    <mergeCell ref="AG63:AI63"/>
    <mergeCell ref="R62:S62"/>
    <mergeCell ref="T62:AA62"/>
    <mergeCell ref="AB62:AF62"/>
    <mergeCell ref="AG62:AI62"/>
    <mergeCell ref="AK62:AP62"/>
    <mergeCell ref="B63:C63"/>
    <mergeCell ref="D63:E63"/>
    <mergeCell ref="F63:G63"/>
    <mergeCell ref="H63:I63"/>
    <mergeCell ref="J63:L63"/>
    <mergeCell ref="AB61:AF61"/>
    <mergeCell ref="AG61:AI61"/>
    <mergeCell ref="AK61:AP61"/>
    <mergeCell ref="B62:C62"/>
    <mergeCell ref="D62:E62"/>
    <mergeCell ref="F62:G62"/>
    <mergeCell ref="H62:I62"/>
    <mergeCell ref="J62:L62"/>
    <mergeCell ref="M62:O62"/>
    <mergeCell ref="P62:Q62"/>
    <mergeCell ref="AK60:AP60"/>
    <mergeCell ref="B61:C61"/>
    <mergeCell ref="D61:E61"/>
    <mergeCell ref="F61:G61"/>
    <mergeCell ref="H61:I61"/>
    <mergeCell ref="J61:L61"/>
    <mergeCell ref="M61:O61"/>
    <mergeCell ref="P61:Q61"/>
    <mergeCell ref="R61:S61"/>
    <mergeCell ref="T61:AA61"/>
    <mergeCell ref="M60:O60"/>
    <mergeCell ref="P60:Q60"/>
    <mergeCell ref="R60:S60"/>
    <mergeCell ref="T60:AA60"/>
    <mergeCell ref="AB60:AF60"/>
    <mergeCell ref="AG60:AI60"/>
    <mergeCell ref="R59:S59"/>
    <mergeCell ref="T59:AA59"/>
    <mergeCell ref="AB59:AF59"/>
    <mergeCell ref="AG59:AI59"/>
    <mergeCell ref="AK59:AP59"/>
    <mergeCell ref="B60:C60"/>
    <mergeCell ref="D60:E60"/>
    <mergeCell ref="F60:G60"/>
    <mergeCell ref="H60:I60"/>
    <mergeCell ref="J60:L60"/>
    <mergeCell ref="AB58:AF58"/>
    <mergeCell ref="AG58:AI58"/>
    <mergeCell ref="AK58:AP58"/>
    <mergeCell ref="B59:C59"/>
    <mergeCell ref="D59:E59"/>
    <mergeCell ref="F59:G59"/>
    <mergeCell ref="H59:I59"/>
    <mergeCell ref="J59:L59"/>
    <mergeCell ref="M59:O59"/>
    <mergeCell ref="P59:Q59"/>
    <mergeCell ref="AK57:AP57"/>
    <mergeCell ref="B58:C58"/>
    <mergeCell ref="D58:E58"/>
    <mergeCell ref="F58:G58"/>
    <mergeCell ref="H58:I58"/>
    <mergeCell ref="J58:L58"/>
    <mergeCell ref="M58:O58"/>
    <mergeCell ref="P58:Q58"/>
    <mergeCell ref="R58:S58"/>
    <mergeCell ref="T58:AA58"/>
    <mergeCell ref="M57:O57"/>
    <mergeCell ref="P57:Q57"/>
    <mergeCell ref="R57:S57"/>
    <mergeCell ref="T57:AA57"/>
    <mergeCell ref="AB57:AF57"/>
    <mergeCell ref="AG57:AI57"/>
    <mergeCell ref="R56:S56"/>
    <mergeCell ref="T56:AA56"/>
    <mergeCell ref="AB56:AF56"/>
    <mergeCell ref="AG56:AI56"/>
    <mergeCell ref="AK56:AP56"/>
    <mergeCell ref="B57:C57"/>
    <mergeCell ref="D57:E57"/>
    <mergeCell ref="F57:G57"/>
    <mergeCell ref="H57:I57"/>
    <mergeCell ref="J57:L57"/>
    <mergeCell ref="AB55:AF55"/>
    <mergeCell ref="AG55:AI55"/>
    <mergeCell ref="AK55:AP55"/>
    <mergeCell ref="B56:C56"/>
    <mergeCell ref="D56:E56"/>
    <mergeCell ref="F56:G56"/>
    <mergeCell ref="H56:I56"/>
    <mergeCell ref="J56:L56"/>
    <mergeCell ref="M56:O56"/>
    <mergeCell ref="P56:Q56"/>
    <mergeCell ref="AK54:AP54"/>
    <mergeCell ref="B55:C55"/>
    <mergeCell ref="D55:E55"/>
    <mergeCell ref="F55:G55"/>
    <mergeCell ref="H55:I55"/>
    <mergeCell ref="J55:L55"/>
    <mergeCell ref="M55:O55"/>
    <mergeCell ref="P55:Q55"/>
    <mergeCell ref="R55:S55"/>
    <mergeCell ref="T55:AA55"/>
    <mergeCell ref="M54:O54"/>
    <mergeCell ref="P54:Q54"/>
    <mergeCell ref="R54:S54"/>
    <mergeCell ref="T54:AA54"/>
    <mergeCell ref="AB54:AF54"/>
    <mergeCell ref="AG54:AI54"/>
    <mergeCell ref="R53:S53"/>
    <mergeCell ref="T53:AA53"/>
    <mergeCell ref="AB53:AF53"/>
    <mergeCell ref="AG53:AI53"/>
    <mergeCell ref="AK53:AP53"/>
    <mergeCell ref="B54:C54"/>
    <mergeCell ref="D54:E54"/>
    <mergeCell ref="F54:G54"/>
    <mergeCell ref="H54:I54"/>
    <mergeCell ref="J54:L54"/>
    <mergeCell ref="AB52:AF52"/>
    <mergeCell ref="AG52:AI52"/>
    <mergeCell ref="AK52:AP52"/>
    <mergeCell ref="B53:C53"/>
    <mergeCell ref="D53:E53"/>
    <mergeCell ref="F53:G53"/>
    <mergeCell ref="H53:I53"/>
    <mergeCell ref="J53:L53"/>
    <mergeCell ref="M53:O53"/>
    <mergeCell ref="P53:Q53"/>
    <mergeCell ref="AK51:AP51"/>
    <mergeCell ref="B52:C52"/>
    <mergeCell ref="D52:E52"/>
    <mergeCell ref="F52:G52"/>
    <mergeCell ref="H52:I52"/>
    <mergeCell ref="J52:L52"/>
    <mergeCell ref="M52:O52"/>
    <mergeCell ref="P52:Q52"/>
    <mergeCell ref="R52:S52"/>
    <mergeCell ref="T52:AA52"/>
    <mergeCell ref="M51:O51"/>
    <mergeCell ref="P51:Q51"/>
    <mergeCell ref="R51:S51"/>
    <mergeCell ref="T51:AA51"/>
    <mergeCell ref="AB51:AF51"/>
    <mergeCell ref="AG51:AI51"/>
    <mergeCell ref="R50:S50"/>
    <mergeCell ref="T50:AA50"/>
    <mergeCell ref="AB50:AF50"/>
    <mergeCell ref="AG50:AI50"/>
    <mergeCell ref="AK50:AP50"/>
    <mergeCell ref="B51:C51"/>
    <mergeCell ref="D51:E51"/>
    <mergeCell ref="F51:G51"/>
    <mergeCell ref="H51:I51"/>
    <mergeCell ref="J51:L51"/>
    <mergeCell ref="AB49:AF49"/>
    <mergeCell ref="AG49:AI49"/>
    <mergeCell ref="AK49:AP49"/>
    <mergeCell ref="B50:C50"/>
    <mergeCell ref="D50:E50"/>
    <mergeCell ref="F50:G50"/>
    <mergeCell ref="H50:I50"/>
    <mergeCell ref="J50:L50"/>
    <mergeCell ref="M50:O50"/>
    <mergeCell ref="P50:Q50"/>
    <mergeCell ref="AK48:AP48"/>
    <mergeCell ref="B49:C49"/>
    <mergeCell ref="D49:E49"/>
    <mergeCell ref="F49:G49"/>
    <mergeCell ref="H49:I49"/>
    <mergeCell ref="J49:L49"/>
    <mergeCell ref="M49:O49"/>
    <mergeCell ref="P49:Q49"/>
    <mergeCell ref="R49:S49"/>
    <mergeCell ref="T49:AA49"/>
    <mergeCell ref="M48:O48"/>
    <mergeCell ref="P48:Q48"/>
    <mergeCell ref="R48:S48"/>
    <mergeCell ref="T48:AA48"/>
    <mergeCell ref="AB48:AF48"/>
    <mergeCell ref="AG48:AI48"/>
    <mergeCell ref="R47:S47"/>
    <mergeCell ref="T47:AA47"/>
    <mergeCell ref="AB47:AF47"/>
    <mergeCell ref="AG47:AI47"/>
    <mergeCell ref="AK47:AP47"/>
    <mergeCell ref="B48:C48"/>
    <mergeCell ref="D48:E48"/>
    <mergeCell ref="F48:G48"/>
    <mergeCell ref="H48:I48"/>
    <mergeCell ref="J48:L48"/>
    <mergeCell ref="AB46:AF46"/>
    <mergeCell ref="AG46:AI46"/>
    <mergeCell ref="AK46:AP46"/>
    <mergeCell ref="B47:C47"/>
    <mergeCell ref="D47:E47"/>
    <mergeCell ref="F47:G47"/>
    <mergeCell ref="H47:I47"/>
    <mergeCell ref="J47:L47"/>
    <mergeCell ref="M47:O47"/>
    <mergeCell ref="P47:Q47"/>
    <mergeCell ref="AK45:AP45"/>
    <mergeCell ref="B46:C46"/>
    <mergeCell ref="D46:E46"/>
    <mergeCell ref="F46:G46"/>
    <mergeCell ref="H46:I46"/>
    <mergeCell ref="J46:L46"/>
    <mergeCell ref="M46:O46"/>
    <mergeCell ref="P46:Q46"/>
    <mergeCell ref="R46:S46"/>
    <mergeCell ref="T46:AA46"/>
    <mergeCell ref="M45:O45"/>
    <mergeCell ref="P45:Q45"/>
    <mergeCell ref="R45:S45"/>
    <mergeCell ref="T45:AA45"/>
    <mergeCell ref="AB45:AF45"/>
    <mergeCell ref="AG45:AI45"/>
    <mergeCell ref="R44:S44"/>
    <mergeCell ref="T44:AA44"/>
    <mergeCell ref="AB44:AF44"/>
    <mergeCell ref="AG44:AI44"/>
    <mergeCell ref="AK44:AP44"/>
    <mergeCell ref="B45:C45"/>
    <mergeCell ref="D45:E45"/>
    <mergeCell ref="F45:G45"/>
    <mergeCell ref="H45:I45"/>
    <mergeCell ref="J45:L45"/>
    <mergeCell ref="AB43:AF43"/>
    <mergeCell ref="AG43:AI43"/>
    <mergeCell ref="AK43:AP43"/>
    <mergeCell ref="B44:C44"/>
    <mergeCell ref="D44:E44"/>
    <mergeCell ref="F44:G44"/>
    <mergeCell ref="H44:I44"/>
    <mergeCell ref="J44:L44"/>
    <mergeCell ref="M44:O44"/>
    <mergeCell ref="P44:Q44"/>
    <mergeCell ref="AK42:AP42"/>
    <mergeCell ref="B43:C43"/>
    <mergeCell ref="D43:E43"/>
    <mergeCell ref="F43:G43"/>
    <mergeCell ref="H43:I43"/>
    <mergeCell ref="J43:L43"/>
    <mergeCell ref="M43:O43"/>
    <mergeCell ref="P43:Q43"/>
    <mergeCell ref="R43:S43"/>
    <mergeCell ref="T43:AA43"/>
    <mergeCell ref="M42:O42"/>
    <mergeCell ref="P42:Q42"/>
    <mergeCell ref="R42:S42"/>
    <mergeCell ref="T42:AA42"/>
    <mergeCell ref="AB42:AF42"/>
    <mergeCell ref="AG42:AI42"/>
    <mergeCell ref="R41:S41"/>
    <mergeCell ref="T41:AA41"/>
    <mergeCell ref="AB41:AF41"/>
    <mergeCell ref="AG41:AI41"/>
    <mergeCell ref="AK41:AP41"/>
    <mergeCell ref="B42:C42"/>
    <mergeCell ref="D42:E42"/>
    <mergeCell ref="F42:G42"/>
    <mergeCell ref="H42:I42"/>
    <mergeCell ref="J42:L42"/>
    <mergeCell ref="AB40:AF40"/>
    <mergeCell ref="AG40:AI40"/>
    <mergeCell ref="AK40:AP40"/>
    <mergeCell ref="B41:C41"/>
    <mergeCell ref="D41:E41"/>
    <mergeCell ref="F41:G41"/>
    <mergeCell ref="H41:I41"/>
    <mergeCell ref="J41:L41"/>
    <mergeCell ref="M41:O41"/>
    <mergeCell ref="P41:Q41"/>
    <mergeCell ref="AK39:AP39"/>
    <mergeCell ref="B40:C40"/>
    <mergeCell ref="D40:E40"/>
    <mergeCell ref="F40:G40"/>
    <mergeCell ref="H40:I40"/>
    <mergeCell ref="J40:L40"/>
    <mergeCell ref="M40:O40"/>
    <mergeCell ref="P40:Q40"/>
    <mergeCell ref="R40:S40"/>
    <mergeCell ref="T40:AA40"/>
    <mergeCell ref="M39:O39"/>
    <mergeCell ref="P39:Q39"/>
    <mergeCell ref="R39:S39"/>
    <mergeCell ref="T39:AA39"/>
    <mergeCell ref="AB39:AF39"/>
    <mergeCell ref="AG39:AI39"/>
    <mergeCell ref="R38:S38"/>
    <mergeCell ref="T38:AA38"/>
    <mergeCell ref="AB38:AF38"/>
    <mergeCell ref="AG38:AI38"/>
    <mergeCell ref="AK38:AP38"/>
    <mergeCell ref="B39:C39"/>
    <mergeCell ref="D39:E39"/>
    <mergeCell ref="F39:G39"/>
    <mergeCell ref="H39:I39"/>
    <mergeCell ref="J39:L39"/>
    <mergeCell ref="AB37:AF37"/>
    <mergeCell ref="AG37:AI37"/>
    <mergeCell ref="AK37:AP37"/>
    <mergeCell ref="B38:C38"/>
    <mergeCell ref="D38:E38"/>
    <mergeCell ref="F38:G38"/>
    <mergeCell ref="H38:I38"/>
    <mergeCell ref="J38:L38"/>
    <mergeCell ref="M38:O38"/>
    <mergeCell ref="P38:Q38"/>
    <mergeCell ref="AK36:AP36"/>
    <mergeCell ref="B37:C37"/>
    <mergeCell ref="D37:E37"/>
    <mergeCell ref="F37:G37"/>
    <mergeCell ref="H37:I37"/>
    <mergeCell ref="J37:L37"/>
    <mergeCell ref="M37:O37"/>
    <mergeCell ref="P37:Q37"/>
    <mergeCell ref="R37:S37"/>
    <mergeCell ref="T37:AA37"/>
    <mergeCell ref="M36:O36"/>
    <mergeCell ref="P36:Q36"/>
    <mergeCell ref="R36:S36"/>
    <mergeCell ref="T36:AA36"/>
    <mergeCell ref="AB36:AF36"/>
    <mergeCell ref="AG36:AI36"/>
    <mergeCell ref="R35:S35"/>
    <mergeCell ref="T35:AA35"/>
    <mergeCell ref="AB35:AF35"/>
    <mergeCell ref="AG35:AI35"/>
    <mergeCell ref="AK35:AP35"/>
    <mergeCell ref="B36:C36"/>
    <mergeCell ref="D36:E36"/>
    <mergeCell ref="F36:G36"/>
    <mergeCell ref="H36:I36"/>
    <mergeCell ref="J36:L36"/>
    <mergeCell ref="AB34:AF34"/>
    <mergeCell ref="AG34:AI34"/>
    <mergeCell ref="AK34:AP34"/>
    <mergeCell ref="B35:C35"/>
    <mergeCell ref="D35:E35"/>
    <mergeCell ref="F35:G35"/>
    <mergeCell ref="H35:I35"/>
    <mergeCell ref="J35:L35"/>
    <mergeCell ref="M35:O35"/>
    <mergeCell ref="P35:Q35"/>
    <mergeCell ref="AK33:AP33"/>
    <mergeCell ref="B34:C34"/>
    <mergeCell ref="D34:E34"/>
    <mergeCell ref="F34:G34"/>
    <mergeCell ref="H34:I34"/>
    <mergeCell ref="J34:L34"/>
    <mergeCell ref="M34:O34"/>
    <mergeCell ref="P34:Q34"/>
    <mergeCell ref="R34:S34"/>
    <mergeCell ref="T34:AA34"/>
    <mergeCell ref="M33:O33"/>
    <mergeCell ref="P33:Q33"/>
    <mergeCell ref="R33:S33"/>
    <mergeCell ref="T33:AA33"/>
    <mergeCell ref="AB33:AF33"/>
    <mergeCell ref="AG33:AI33"/>
    <mergeCell ref="R32:S32"/>
    <mergeCell ref="T32:AA32"/>
    <mergeCell ref="AB32:AF32"/>
    <mergeCell ref="AG32:AI32"/>
    <mergeCell ref="AK32:AP32"/>
    <mergeCell ref="B33:C33"/>
    <mergeCell ref="D33:E33"/>
    <mergeCell ref="F33:G33"/>
    <mergeCell ref="H33:I33"/>
    <mergeCell ref="J33:L33"/>
    <mergeCell ref="AB31:AF31"/>
    <mergeCell ref="AG31:AI31"/>
    <mergeCell ref="AK31:AP31"/>
    <mergeCell ref="B32:C32"/>
    <mergeCell ref="D32:E32"/>
    <mergeCell ref="F32:G32"/>
    <mergeCell ref="H32:I32"/>
    <mergeCell ref="J32:L32"/>
    <mergeCell ref="M32:O32"/>
    <mergeCell ref="P32:Q32"/>
    <mergeCell ref="AK30:AP30"/>
    <mergeCell ref="B31:C31"/>
    <mergeCell ref="D31:E31"/>
    <mergeCell ref="F31:G31"/>
    <mergeCell ref="H31:I31"/>
    <mergeCell ref="J31:L31"/>
    <mergeCell ref="M31:O31"/>
    <mergeCell ref="P31:Q31"/>
    <mergeCell ref="R31:S31"/>
    <mergeCell ref="T31:AA31"/>
    <mergeCell ref="M30:O30"/>
    <mergeCell ref="P30:Q30"/>
    <mergeCell ref="R30:S30"/>
    <mergeCell ref="T30:AA30"/>
    <mergeCell ref="AB30:AF30"/>
    <mergeCell ref="AG30:AI30"/>
    <mergeCell ref="R29:S29"/>
    <mergeCell ref="T29:AA29"/>
    <mergeCell ref="AB29:AF29"/>
    <mergeCell ref="AG29:AI29"/>
    <mergeCell ref="AK29:AP29"/>
    <mergeCell ref="B30:C30"/>
    <mergeCell ref="D30:E30"/>
    <mergeCell ref="F30:G30"/>
    <mergeCell ref="H30:I30"/>
    <mergeCell ref="J30:L30"/>
    <mergeCell ref="AB28:AF28"/>
    <mergeCell ref="AG28:AI28"/>
    <mergeCell ref="AK28:AP28"/>
    <mergeCell ref="B29:C29"/>
    <mergeCell ref="D29:E29"/>
    <mergeCell ref="F29:G29"/>
    <mergeCell ref="H29:I29"/>
    <mergeCell ref="J29:L29"/>
    <mergeCell ref="M29:O29"/>
    <mergeCell ref="P29:Q29"/>
    <mergeCell ref="AK27:AP27"/>
    <mergeCell ref="B28:C28"/>
    <mergeCell ref="D28:E28"/>
    <mergeCell ref="F28:G28"/>
    <mergeCell ref="H28:I28"/>
    <mergeCell ref="J28:L28"/>
    <mergeCell ref="M28:O28"/>
    <mergeCell ref="P28:Q28"/>
    <mergeCell ref="R28:S28"/>
    <mergeCell ref="T28:AA28"/>
    <mergeCell ref="M27:O27"/>
    <mergeCell ref="P27:Q27"/>
    <mergeCell ref="R27:S27"/>
    <mergeCell ref="T27:AA27"/>
    <mergeCell ref="AB27:AF27"/>
    <mergeCell ref="AG27:AI27"/>
    <mergeCell ref="R25:S25"/>
    <mergeCell ref="T25:AA25"/>
    <mergeCell ref="AB25:AF25"/>
    <mergeCell ref="AG25:AI25"/>
    <mergeCell ref="AK25:AP25"/>
    <mergeCell ref="B27:C27"/>
    <mergeCell ref="D27:E27"/>
    <mergeCell ref="F27:G27"/>
    <mergeCell ref="H27:I27"/>
    <mergeCell ref="J27:L27"/>
    <mergeCell ref="AB24:AF24"/>
    <mergeCell ref="AG24:AI24"/>
    <mergeCell ref="AK24:AP24"/>
    <mergeCell ref="B25:C25"/>
    <mergeCell ref="D25:E25"/>
    <mergeCell ref="F25:G25"/>
    <mergeCell ref="H25:I25"/>
    <mergeCell ref="J25:L25"/>
    <mergeCell ref="M25:O25"/>
    <mergeCell ref="P25:Q25"/>
    <mergeCell ref="AK23:AP23"/>
    <mergeCell ref="B24:C24"/>
    <mergeCell ref="D24:E24"/>
    <mergeCell ref="F24:G24"/>
    <mergeCell ref="H24:I24"/>
    <mergeCell ref="J24:L24"/>
    <mergeCell ref="M24:O24"/>
    <mergeCell ref="P24:Q24"/>
    <mergeCell ref="R24:S24"/>
    <mergeCell ref="T24:AA24"/>
    <mergeCell ref="M23:O23"/>
    <mergeCell ref="P23:Q23"/>
    <mergeCell ref="R23:S23"/>
    <mergeCell ref="T23:AA23"/>
    <mergeCell ref="AB23:AF23"/>
    <mergeCell ref="AG23:AI23"/>
    <mergeCell ref="R22:S22"/>
    <mergeCell ref="T22:AA22"/>
    <mergeCell ref="AB22:AF22"/>
    <mergeCell ref="AG22:AI22"/>
    <mergeCell ref="AK22:AP22"/>
    <mergeCell ref="B23:C23"/>
    <mergeCell ref="D23:E23"/>
    <mergeCell ref="F23:G23"/>
    <mergeCell ref="H23:I23"/>
    <mergeCell ref="J23:L23"/>
    <mergeCell ref="AB21:AF21"/>
    <mergeCell ref="AG21:AI21"/>
    <mergeCell ref="AK21:AP21"/>
    <mergeCell ref="B22:C22"/>
    <mergeCell ref="D22:E22"/>
    <mergeCell ref="F22:G22"/>
    <mergeCell ref="H22:I22"/>
    <mergeCell ref="J22:L22"/>
    <mergeCell ref="M22:O22"/>
    <mergeCell ref="P22:Q22"/>
    <mergeCell ref="AK20:AP20"/>
    <mergeCell ref="B21:C21"/>
    <mergeCell ref="D21:E21"/>
    <mergeCell ref="F21:G21"/>
    <mergeCell ref="H21:I21"/>
    <mergeCell ref="J21:L21"/>
    <mergeCell ref="M21:O21"/>
    <mergeCell ref="P21:Q21"/>
    <mergeCell ref="R21:S21"/>
    <mergeCell ref="T21:AA21"/>
    <mergeCell ref="M20:O20"/>
    <mergeCell ref="P20:Q20"/>
    <mergeCell ref="R20:S20"/>
    <mergeCell ref="T20:AA20"/>
    <mergeCell ref="AB20:AF20"/>
    <mergeCell ref="AG20:AI20"/>
    <mergeCell ref="R19:S19"/>
    <mergeCell ref="T19:AA19"/>
    <mergeCell ref="AB19:AF19"/>
    <mergeCell ref="AG19:AI19"/>
    <mergeCell ref="AK19:AP19"/>
    <mergeCell ref="B20:C20"/>
    <mergeCell ref="D20:E20"/>
    <mergeCell ref="F20:G20"/>
    <mergeCell ref="H20:I20"/>
    <mergeCell ref="J20:L20"/>
    <mergeCell ref="AB18:AF18"/>
    <mergeCell ref="AG18:AI18"/>
    <mergeCell ref="AK18:AP18"/>
    <mergeCell ref="B19:C19"/>
    <mergeCell ref="D19:E19"/>
    <mergeCell ref="F19:G19"/>
    <mergeCell ref="H19:I19"/>
    <mergeCell ref="J19:L19"/>
    <mergeCell ref="M19:O19"/>
    <mergeCell ref="P19:Q19"/>
    <mergeCell ref="AK17:AP17"/>
    <mergeCell ref="B18:C18"/>
    <mergeCell ref="D18:E18"/>
    <mergeCell ref="F18:G18"/>
    <mergeCell ref="H18:I18"/>
    <mergeCell ref="J18:L18"/>
    <mergeCell ref="M18:O18"/>
    <mergeCell ref="P18:Q18"/>
    <mergeCell ref="R18:S18"/>
    <mergeCell ref="T18:AA18"/>
    <mergeCell ref="M17:O17"/>
    <mergeCell ref="P17:Q17"/>
    <mergeCell ref="R17:S17"/>
    <mergeCell ref="T17:AA17"/>
    <mergeCell ref="AB17:AF17"/>
    <mergeCell ref="AG17:AI17"/>
    <mergeCell ref="B2:K6"/>
    <mergeCell ref="N3:AB5"/>
    <mergeCell ref="AE3:AN3"/>
    <mergeCell ref="AP3:AT3"/>
    <mergeCell ref="AE5:AN7"/>
    <mergeCell ref="AP5:AT7"/>
    <mergeCell ref="B15:G15"/>
    <mergeCell ref="H15:AH15"/>
    <mergeCell ref="AN15:AP15"/>
    <mergeCell ref="B16:H16"/>
    <mergeCell ref="I16:AP16"/>
    <mergeCell ref="B17:C17"/>
    <mergeCell ref="D17:E17"/>
    <mergeCell ref="F17:G17"/>
    <mergeCell ref="H17:I17"/>
    <mergeCell ref="J17:L17"/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ED0F9"/>
  </sheetPr>
  <dimension ref="A1:BE364"/>
  <sheetViews>
    <sheetView showGridLines="0" topLeftCell="A11" zoomScale="110" zoomScaleNormal="110" workbookViewId="0">
      <pane xSplit="36" ySplit="2" topLeftCell="AO28" activePane="bottomRight" state="frozen"/>
      <selection activeCell="T49" sqref="T49:AA49"/>
      <selection pane="topRight" activeCell="T49" sqref="T49:AA49"/>
      <selection pane="bottomLeft" activeCell="T49" sqref="T49:AA49"/>
      <selection pane="bottomRight" activeCell="S49" sqref="S49:AE49"/>
    </sheetView>
  </sheetViews>
  <sheetFormatPr baseColWidth="10" defaultRowHeight="15" x14ac:dyDescent="0.25"/>
  <cols>
    <col min="1" max="1" width="2.85546875" style="1216" customWidth="1"/>
    <col min="2" max="5" width="2.7109375" style="1216" customWidth="1"/>
    <col min="6" max="6" width="2.85546875" style="1216" customWidth="1"/>
    <col min="7" max="9" width="2.7109375" style="1216" customWidth="1"/>
    <col min="10" max="10" width="2.42578125" style="1216" customWidth="1"/>
    <col min="11" max="11" width="0.28515625" style="1216" customWidth="1"/>
    <col min="12" max="12" width="1" style="1216" customWidth="1"/>
    <col min="13" max="13" width="1.5703125" style="1216" customWidth="1"/>
    <col min="14" max="26" width="2.7109375" style="1216" customWidth="1"/>
    <col min="27" max="27" width="2.42578125" style="1216" customWidth="1"/>
    <col min="28" max="28" width="0.28515625" style="1216" customWidth="1"/>
    <col min="29" max="29" width="1.85546875" style="1216" customWidth="1"/>
    <col min="30" max="30" width="0.85546875" style="1216" customWidth="1"/>
    <col min="31" max="34" width="2.7109375" style="1216" customWidth="1"/>
    <col min="35" max="35" width="3.28515625" style="1216" customWidth="1"/>
    <col min="36" max="36" width="3.140625" style="1216" customWidth="1"/>
    <col min="37" max="38" width="2.7109375" style="1216" customWidth="1"/>
    <col min="39" max="40" width="0.85546875" style="1216" customWidth="1"/>
    <col min="41" max="41" width="1" style="1216" customWidth="1"/>
    <col min="42" max="42" width="17.42578125" style="1231" bestFit="1" customWidth="1"/>
    <col min="43" max="43" width="16.140625" style="1231" customWidth="1"/>
    <col min="44" max="45" width="16.140625" style="1216" customWidth="1"/>
    <col min="46" max="46" width="16.140625" style="1231" customWidth="1"/>
    <col min="47" max="47" width="16.140625" style="1216" customWidth="1"/>
    <col min="48" max="48" width="16.140625" style="1231" customWidth="1"/>
    <col min="49" max="49" width="16.140625" style="1216" customWidth="1"/>
    <col min="50" max="50" width="16.140625" style="1231" customWidth="1"/>
    <col min="51" max="54" width="16.140625" style="1216" customWidth="1"/>
    <col min="55" max="55" width="0.5703125" style="1216" customWidth="1"/>
    <col min="56" max="16384" width="11.42578125" style="1216"/>
  </cols>
  <sheetData>
    <row r="1" spans="1:57" ht="4.3499999999999996" customHeight="1" x14ac:dyDescent="0.25"/>
    <row r="2" spans="1:57" ht="4.3499999999999996" customHeight="1" x14ac:dyDescent="0.25">
      <c r="A2" s="1583"/>
      <c r="B2" s="1583"/>
      <c r="C2" s="1583"/>
      <c r="D2" s="1583"/>
      <c r="E2" s="1583"/>
      <c r="F2" s="1583"/>
      <c r="G2" s="1583"/>
      <c r="H2" s="1583"/>
      <c r="I2" s="1583"/>
      <c r="J2" s="1583"/>
    </row>
    <row r="3" spans="1:57" ht="14.1" customHeight="1" x14ac:dyDescent="0.25">
      <c r="A3" s="1583"/>
      <c r="B3" s="1583"/>
      <c r="C3" s="1583"/>
      <c r="D3" s="1583"/>
      <c r="E3" s="1583"/>
      <c r="F3" s="1583"/>
      <c r="G3" s="1583"/>
      <c r="H3" s="1583"/>
      <c r="I3" s="1583"/>
      <c r="J3" s="1583"/>
      <c r="M3" s="1584" t="s">
        <v>448</v>
      </c>
      <c r="N3" s="1583"/>
      <c r="O3" s="1583"/>
      <c r="P3" s="1583"/>
      <c r="Q3" s="1583"/>
      <c r="R3" s="1583"/>
      <c r="S3" s="1583"/>
      <c r="T3" s="1583"/>
      <c r="U3" s="1583"/>
      <c r="V3" s="1583"/>
      <c r="W3" s="1583"/>
      <c r="X3" s="1583"/>
      <c r="Y3" s="1583"/>
      <c r="Z3" s="1583"/>
      <c r="AA3" s="1583"/>
      <c r="AD3" s="1585" t="s">
        <v>271</v>
      </c>
      <c r="AE3" s="1583"/>
      <c r="AF3" s="1583"/>
      <c r="AG3" s="1583"/>
      <c r="AH3" s="1583"/>
      <c r="AI3" s="1583"/>
      <c r="AJ3" s="1583"/>
      <c r="AK3" s="1583"/>
      <c r="AL3" s="1583"/>
      <c r="AM3" s="1583"/>
      <c r="AO3" s="1586" t="s">
        <v>450</v>
      </c>
      <c r="AP3" s="1715"/>
      <c r="AQ3" s="1715"/>
      <c r="AR3" s="1583"/>
      <c r="AS3" s="1583"/>
    </row>
    <row r="4" spans="1:57" ht="7.15" customHeight="1" x14ac:dyDescent="0.25">
      <c r="A4" s="1583"/>
      <c r="B4" s="1583"/>
      <c r="C4" s="1583"/>
      <c r="D4" s="1583"/>
      <c r="E4" s="1583"/>
      <c r="F4" s="1583"/>
      <c r="G4" s="1583"/>
      <c r="H4" s="1583"/>
      <c r="I4" s="1583"/>
      <c r="J4" s="1583"/>
      <c r="M4" s="1583"/>
      <c r="N4" s="1583"/>
      <c r="O4" s="1583"/>
      <c r="P4" s="1583"/>
      <c r="Q4" s="1583"/>
      <c r="R4" s="1583"/>
      <c r="S4" s="1583"/>
      <c r="T4" s="1583"/>
      <c r="U4" s="1583"/>
      <c r="V4" s="1583"/>
      <c r="W4" s="1583"/>
      <c r="X4" s="1583"/>
      <c r="Y4" s="1583"/>
      <c r="Z4" s="1583"/>
      <c r="AA4" s="1583"/>
    </row>
    <row r="5" spans="1:57" ht="28.35" customHeight="1" x14ac:dyDescent="0.25">
      <c r="A5" s="1583"/>
      <c r="B5" s="1583"/>
      <c r="C5" s="1583"/>
      <c r="D5" s="1583"/>
      <c r="E5" s="1583"/>
      <c r="F5" s="1583"/>
      <c r="G5" s="1583"/>
      <c r="H5" s="1583"/>
      <c r="I5" s="1583"/>
      <c r="J5" s="1583"/>
      <c r="M5" s="1583"/>
      <c r="N5" s="1583"/>
      <c r="O5" s="1583"/>
      <c r="P5" s="1583"/>
      <c r="Q5" s="1583"/>
      <c r="R5" s="1583"/>
      <c r="S5" s="1583"/>
      <c r="T5" s="1583"/>
      <c r="U5" s="1583"/>
      <c r="V5" s="1583"/>
      <c r="W5" s="1583"/>
      <c r="X5" s="1583"/>
      <c r="Y5" s="1583"/>
      <c r="Z5" s="1583"/>
      <c r="AA5" s="1583"/>
      <c r="AD5" s="1587" t="s">
        <v>272</v>
      </c>
      <c r="AE5" s="1583"/>
      <c r="AF5" s="1583"/>
      <c r="AG5" s="1583"/>
      <c r="AH5" s="1583"/>
      <c r="AI5" s="1583"/>
      <c r="AJ5" s="1583"/>
      <c r="AK5" s="1583"/>
      <c r="AL5" s="1583"/>
      <c r="AM5" s="1583"/>
      <c r="AO5" s="1588" t="s">
        <v>273</v>
      </c>
      <c r="AP5" s="1715"/>
      <c r="AQ5" s="1715"/>
      <c r="AR5" s="1583"/>
      <c r="AS5" s="1583"/>
    </row>
    <row r="6" spans="1:57" ht="2.85" customHeight="1" x14ac:dyDescent="0.25">
      <c r="A6" s="1583"/>
      <c r="B6" s="1583"/>
      <c r="C6" s="1583"/>
      <c r="D6" s="1583"/>
      <c r="E6" s="1583"/>
      <c r="F6" s="1583"/>
      <c r="G6" s="1583"/>
      <c r="H6" s="1583"/>
      <c r="I6" s="1583"/>
      <c r="J6" s="1583"/>
      <c r="AD6" s="1583"/>
      <c r="AE6" s="1583"/>
      <c r="AF6" s="1583"/>
      <c r="AG6" s="1583"/>
      <c r="AH6" s="1583"/>
      <c r="AI6" s="1583"/>
      <c r="AJ6" s="1583"/>
      <c r="AK6" s="1583"/>
      <c r="AL6" s="1583"/>
      <c r="AM6" s="1583"/>
      <c r="AO6" s="1583"/>
      <c r="AP6" s="1715"/>
      <c r="AQ6" s="1715"/>
      <c r="AR6" s="1583"/>
      <c r="AS6" s="1583"/>
    </row>
    <row r="7" spans="1:57" x14ac:dyDescent="0.25">
      <c r="AD7" s="1583"/>
      <c r="AE7" s="1583"/>
      <c r="AF7" s="1583"/>
      <c r="AG7" s="1583"/>
      <c r="AH7" s="1583"/>
      <c r="AI7" s="1583"/>
      <c r="AJ7" s="1583"/>
      <c r="AK7" s="1583"/>
      <c r="AL7" s="1583"/>
      <c r="AM7" s="1583"/>
      <c r="AO7" s="1583"/>
      <c r="AP7" s="1715"/>
      <c r="AQ7" s="1715"/>
      <c r="AR7" s="1583"/>
      <c r="AS7" s="1583"/>
    </row>
    <row r="8" spans="1:57" ht="7.15" customHeight="1" x14ac:dyDescent="0.25"/>
    <row r="9" spans="1:57" ht="14.1" customHeight="1" x14ac:dyDescent="0.25">
      <c r="AD9" s="1587" t="s">
        <v>274</v>
      </c>
      <c r="AE9" s="1583"/>
      <c r="AF9" s="1583"/>
      <c r="AG9" s="1583"/>
      <c r="AH9" s="1583"/>
      <c r="AI9" s="1583"/>
      <c r="AJ9" s="1583"/>
      <c r="AK9" s="1583"/>
      <c r="AL9" s="1583"/>
      <c r="AM9" s="1583"/>
      <c r="AO9" s="1588" t="s">
        <v>822</v>
      </c>
      <c r="AP9" s="1715"/>
      <c r="AQ9" s="1715"/>
      <c r="AR9" s="1583"/>
      <c r="AS9" s="1583"/>
    </row>
    <row r="10" spans="1:57" ht="0" hidden="1" customHeight="1" x14ac:dyDescent="0.25">
      <c r="AV10" s="1216"/>
      <c r="AX10" s="1216"/>
    </row>
    <row r="11" spans="1:57" ht="19.899999999999999" customHeight="1" x14ac:dyDescent="0.25"/>
    <row r="12" spans="1:57" ht="0" hidden="1" customHeight="1" x14ac:dyDescent="0.25">
      <c r="AV12" s="1216"/>
      <c r="AX12" s="1216"/>
    </row>
    <row r="13" spans="1:57" ht="36" x14ac:dyDescent="0.25">
      <c r="A13" s="1597" t="s">
        <v>275</v>
      </c>
      <c r="B13" s="1590"/>
      <c r="C13" s="1590"/>
      <c r="D13" s="1590"/>
      <c r="E13" s="1591"/>
      <c r="F13" s="1598" t="s">
        <v>449</v>
      </c>
      <c r="G13" s="1590"/>
      <c r="H13" s="1591"/>
      <c r="I13" s="1597" t="s">
        <v>276</v>
      </c>
      <c r="J13" s="1590"/>
      <c r="K13" s="1590"/>
      <c r="L13" s="1590"/>
      <c r="M13" s="1590"/>
      <c r="N13" s="1590"/>
      <c r="O13" s="1590"/>
      <c r="P13" s="1591"/>
      <c r="Q13" s="1599" t="s">
        <v>277</v>
      </c>
      <c r="R13" s="1590"/>
      <c r="S13" s="1590"/>
      <c r="T13" s="1590"/>
      <c r="U13" s="1590"/>
      <c r="V13" s="1590"/>
      <c r="W13" s="1591"/>
      <c r="X13" s="1597" t="s">
        <v>278</v>
      </c>
      <c r="Y13" s="1590"/>
      <c r="Z13" s="1590"/>
      <c r="AA13" s="1590"/>
      <c r="AB13" s="1590"/>
      <c r="AC13" s="1590"/>
      <c r="AD13" s="1591"/>
      <c r="AE13" s="1599" t="s">
        <v>823</v>
      </c>
      <c r="AF13" s="1590"/>
      <c r="AG13" s="1590"/>
      <c r="AH13" s="1590"/>
      <c r="AI13" s="1590"/>
      <c r="AJ13" s="1591"/>
      <c r="AK13" s="1223" t="s">
        <v>269</v>
      </c>
      <c r="AL13" s="1223" t="s">
        <v>269</v>
      </c>
      <c r="AM13" s="1600" t="s">
        <v>269</v>
      </c>
      <c r="AN13" s="1583"/>
      <c r="AO13" s="1583"/>
      <c r="AP13" s="1319" t="s">
        <v>293</v>
      </c>
      <c r="AQ13" s="1319" t="s">
        <v>294</v>
      </c>
      <c r="AR13" s="1228" t="s">
        <v>295</v>
      </c>
      <c r="AS13" s="1228" t="s">
        <v>296</v>
      </c>
      <c r="AT13" s="1319" t="s">
        <v>297</v>
      </c>
      <c r="AU13" s="1228" t="s">
        <v>298</v>
      </c>
      <c r="AV13" s="1319" t="s">
        <v>299</v>
      </c>
      <c r="AW13" s="1228" t="s">
        <v>300</v>
      </c>
      <c r="AX13" s="1319" t="s">
        <v>301</v>
      </c>
      <c r="AY13" s="1228" t="s">
        <v>302</v>
      </c>
      <c r="AZ13" s="1228" t="s">
        <v>303</v>
      </c>
      <c r="BA13" s="1228" t="s">
        <v>304</v>
      </c>
      <c r="BB13" s="1228" t="s">
        <v>305</v>
      </c>
      <c r="BC13" s="1229"/>
      <c r="BD13" s="1229"/>
      <c r="BE13" s="1229"/>
    </row>
    <row r="14" spans="1:57" x14ac:dyDescent="0.25">
      <c r="A14" s="1221"/>
      <c r="B14" s="1217"/>
      <c r="C14" s="1217"/>
      <c r="D14" s="1217"/>
      <c r="E14" s="1217"/>
      <c r="F14" s="1222"/>
      <c r="G14" s="1217"/>
      <c r="H14" s="1217"/>
      <c r="I14" s="1243"/>
      <c r="J14" s="1217"/>
      <c r="K14" s="1217"/>
      <c r="L14" s="1217"/>
      <c r="M14" s="1217"/>
      <c r="N14" s="1217"/>
      <c r="O14" s="1217"/>
      <c r="P14" s="1217"/>
      <c r="Q14" s="1244"/>
      <c r="R14" s="1217"/>
      <c r="S14" s="1217"/>
      <c r="T14" s="1217"/>
      <c r="U14" s="1217"/>
      <c r="V14" s="1217"/>
      <c r="W14" s="1217"/>
      <c r="X14" s="1243"/>
      <c r="Y14" s="1217"/>
      <c r="Z14" s="1217"/>
      <c r="AA14" s="1217"/>
      <c r="AB14" s="1217"/>
      <c r="AC14" s="1217"/>
      <c r="AD14" s="1217"/>
      <c r="AE14" s="1244"/>
      <c r="AF14" s="1245" t="s">
        <v>824</v>
      </c>
      <c r="AG14" s="1246"/>
      <c r="AH14" s="1246"/>
      <c r="AI14" s="1246"/>
      <c r="AK14" s="1223"/>
      <c r="AL14" s="1223"/>
      <c r="AM14" s="1223"/>
      <c r="AP14" s="1320">
        <f>+AP30</f>
        <v>192746016667</v>
      </c>
      <c r="AQ14" s="1320">
        <f t="shared" ref="AQ14:BB14" si="0">+AQ30</f>
        <v>189886454</v>
      </c>
      <c r="AR14" s="1247">
        <f t="shared" si="0"/>
        <v>8358547</v>
      </c>
      <c r="AS14" s="1247">
        <f t="shared" si="0"/>
        <v>-9382000000</v>
      </c>
      <c r="AT14" s="1320">
        <f t="shared" si="0"/>
        <v>13021227612</v>
      </c>
      <c r="AU14" s="1247">
        <f t="shared" si="0"/>
        <v>-12831341158</v>
      </c>
      <c r="AV14" s="1320">
        <f t="shared" si="0"/>
        <v>13383918220</v>
      </c>
      <c r="AW14" s="1247">
        <f t="shared" si="0"/>
        <v>-362690608</v>
      </c>
      <c r="AX14" s="1320">
        <f t="shared" si="0"/>
        <v>13283480421</v>
      </c>
      <c r="AY14" s="1247">
        <f t="shared" si="0"/>
        <v>100437799</v>
      </c>
      <c r="AZ14" s="1247">
        <f t="shared" si="0"/>
        <v>13283480421</v>
      </c>
      <c r="BA14" s="1247">
        <f t="shared" si="0"/>
        <v>0</v>
      </c>
      <c r="BB14" s="1247">
        <f t="shared" si="0"/>
        <v>0</v>
      </c>
      <c r="BC14" s="1229"/>
      <c r="BD14" s="1229"/>
      <c r="BE14" s="1229"/>
    </row>
    <row r="15" spans="1:57" x14ac:dyDescent="0.25">
      <c r="A15" s="1221"/>
      <c r="B15" s="1217"/>
      <c r="C15" s="1217"/>
      <c r="D15" s="1217"/>
      <c r="E15" s="1217"/>
      <c r="F15" s="1222"/>
      <c r="G15" s="1217"/>
      <c r="H15" s="1217"/>
      <c r="I15" s="1243"/>
      <c r="J15" s="1217"/>
      <c r="K15" s="1217"/>
      <c r="L15" s="1217"/>
      <c r="M15" s="1217"/>
      <c r="N15" s="1217"/>
      <c r="O15" s="1217"/>
      <c r="P15" s="1217"/>
      <c r="Q15" s="1244"/>
      <c r="R15" s="1217"/>
      <c r="S15" s="1217"/>
      <c r="T15" s="1217"/>
      <c r="U15" s="1217"/>
      <c r="V15" s="1217"/>
      <c r="W15" s="1217"/>
      <c r="X15" s="1243"/>
      <c r="Y15" s="1217"/>
      <c r="Z15" s="1217"/>
      <c r="AA15" s="1217"/>
      <c r="AB15" s="1217"/>
      <c r="AC15" s="1217"/>
      <c r="AD15" s="1217"/>
      <c r="AE15" s="1244"/>
      <c r="AF15" s="1245" t="s">
        <v>721</v>
      </c>
      <c r="AG15" s="1246"/>
      <c r="AH15" s="1246"/>
      <c r="AI15" s="1246"/>
      <c r="AK15" s="1223"/>
      <c r="AL15" s="1223"/>
      <c r="AM15" s="1223"/>
      <c r="AP15" s="1320">
        <f>+AP69+AP70</f>
        <v>18606500000</v>
      </c>
      <c r="AQ15" s="1320">
        <f t="shared" ref="AQ15:BB15" si="1">+AQ69+AQ70</f>
        <v>1364166293</v>
      </c>
      <c r="AR15" s="1247">
        <f t="shared" si="1"/>
        <v>1622863444.23</v>
      </c>
      <c r="AS15" s="1247">
        <f t="shared" si="1"/>
        <v>-145000000</v>
      </c>
      <c r="AT15" s="1320">
        <f t="shared" si="1"/>
        <v>565321968</v>
      </c>
      <c r="AU15" s="1247">
        <f t="shared" si="1"/>
        <v>798844325</v>
      </c>
      <c r="AV15" s="1320">
        <f t="shared" si="1"/>
        <v>1732121678.3600001</v>
      </c>
      <c r="AW15" s="1247">
        <f t="shared" si="1"/>
        <v>-1166799710.3600001</v>
      </c>
      <c r="AX15" s="1320">
        <f t="shared" si="1"/>
        <v>1550561264.3600001</v>
      </c>
      <c r="AY15" s="1247">
        <f t="shared" si="1"/>
        <v>181560414</v>
      </c>
      <c r="AZ15" s="1247">
        <f t="shared" si="1"/>
        <v>1550561264.3600001</v>
      </c>
      <c r="BA15" s="1247">
        <f t="shared" si="1"/>
        <v>0</v>
      </c>
      <c r="BB15" s="1247">
        <f t="shared" si="1"/>
        <v>0</v>
      </c>
      <c r="BC15" s="1229"/>
      <c r="BD15" s="1229"/>
      <c r="BE15" s="1229"/>
    </row>
    <row r="16" spans="1:57" x14ac:dyDescent="0.25">
      <c r="A16" s="1221"/>
      <c r="B16" s="1217"/>
      <c r="C16" s="1217"/>
      <c r="D16" s="1217"/>
      <c r="E16" s="1217"/>
      <c r="F16" s="1222"/>
      <c r="G16" s="1217"/>
      <c r="H16" s="1217"/>
      <c r="I16" s="1243"/>
      <c r="J16" s="1217"/>
      <c r="K16" s="1217"/>
      <c r="L16" s="1217"/>
      <c r="M16" s="1217"/>
      <c r="N16" s="1217"/>
      <c r="O16" s="1217"/>
      <c r="P16" s="1217"/>
      <c r="Q16" s="1244"/>
      <c r="R16" s="1217"/>
      <c r="S16" s="1217"/>
      <c r="T16" s="1217"/>
      <c r="U16" s="1217"/>
      <c r="V16" s="1217"/>
      <c r="W16" s="1217"/>
      <c r="X16" s="1243"/>
      <c r="Y16" s="1217"/>
      <c r="Z16" s="1217"/>
      <c r="AA16" s="1217"/>
      <c r="AB16" s="1217"/>
      <c r="AC16" s="1217"/>
      <c r="AD16" s="1217"/>
      <c r="AE16" s="1244"/>
      <c r="AF16" s="1245" t="s">
        <v>825</v>
      </c>
      <c r="AG16" s="1246"/>
      <c r="AH16" s="1246"/>
      <c r="AI16" s="1246"/>
      <c r="AK16" s="1248"/>
      <c r="AL16" s="1248"/>
      <c r="AM16" s="1223"/>
      <c r="AP16" s="1320">
        <f>+AP170+AP171+AP172+AP173</f>
        <v>279357100000</v>
      </c>
      <c r="AQ16" s="1320">
        <f t="shared" ref="AQ16:BB16" si="2">+AQ170+AQ171+AQ172+AQ173</f>
        <v>1580235565</v>
      </c>
      <c r="AR16" s="1247">
        <f t="shared" si="2"/>
        <v>47140976217</v>
      </c>
      <c r="AS16" s="1247">
        <f t="shared" si="2"/>
        <v>-10420000000</v>
      </c>
      <c r="AT16" s="1320">
        <f t="shared" si="2"/>
        <v>3305902425</v>
      </c>
      <c r="AU16" s="1247">
        <f t="shared" si="2"/>
        <v>-1725666860</v>
      </c>
      <c r="AV16" s="1320">
        <f t="shared" si="2"/>
        <v>19222961756</v>
      </c>
      <c r="AW16" s="1247">
        <f t="shared" si="2"/>
        <v>-15917059331</v>
      </c>
      <c r="AX16" s="1320">
        <f t="shared" si="2"/>
        <v>19177211796</v>
      </c>
      <c r="AY16" s="1247">
        <f t="shared" si="2"/>
        <v>45749960</v>
      </c>
      <c r="AZ16" s="1247">
        <f t="shared" si="2"/>
        <v>19177211796</v>
      </c>
      <c r="BA16" s="1247">
        <f t="shared" si="2"/>
        <v>0</v>
      </c>
      <c r="BB16" s="1247">
        <f t="shared" si="2"/>
        <v>0</v>
      </c>
      <c r="BC16" s="1229"/>
      <c r="BD16" s="1229"/>
      <c r="BE16" s="1229"/>
    </row>
    <row r="17" spans="1:57" x14ac:dyDescent="0.25">
      <c r="A17" s="1221"/>
      <c r="B17" s="1217"/>
      <c r="C17" s="1217"/>
      <c r="D17" s="1217"/>
      <c r="E17" s="1217"/>
      <c r="F17" s="1222"/>
      <c r="G17" s="1217"/>
      <c r="H17" s="1217"/>
      <c r="I17" s="1243"/>
      <c r="J17" s="1217"/>
      <c r="K17" s="1217"/>
      <c r="L17" s="1217"/>
      <c r="M17" s="1217"/>
      <c r="N17" s="1217"/>
      <c r="O17" s="1217"/>
      <c r="P17" s="1217"/>
      <c r="Q17" s="1244"/>
      <c r="R17" s="1217"/>
      <c r="S17" s="1217"/>
      <c r="T17" s="1217"/>
      <c r="U17" s="1217"/>
      <c r="V17" s="1217"/>
      <c r="W17" s="1217"/>
      <c r="X17" s="1243"/>
      <c r="Y17" s="1217"/>
      <c r="Z17" s="1217"/>
      <c r="AA17" s="1217"/>
      <c r="AB17" s="1217"/>
      <c r="AC17" s="1217"/>
      <c r="AD17" s="1217"/>
      <c r="AE17" s="1244"/>
      <c r="AF17" s="1249" t="s">
        <v>826</v>
      </c>
      <c r="AG17" s="1250"/>
      <c r="AH17" s="1250"/>
      <c r="AI17" s="1250"/>
      <c r="AK17" s="1223"/>
      <c r="AL17" s="1223"/>
      <c r="AM17" s="1223"/>
      <c r="AP17" s="1321">
        <f>SUM(AP14:AP16)</f>
        <v>490709616667</v>
      </c>
      <c r="AQ17" s="1321">
        <f t="shared" ref="AQ17:BB17" si="3">SUM(AQ14:AQ16)</f>
        <v>3134288312</v>
      </c>
      <c r="AR17" s="1251">
        <f t="shared" si="3"/>
        <v>48772198208.230003</v>
      </c>
      <c r="AS17" s="1251">
        <f t="shared" si="3"/>
        <v>-19947000000</v>
      </c>
      <c r="AT17" s="1321">
        <f t="shared" si="3"/>
        <v>16892452005</v>
      </c>
      <c r="AU17" s="1251">
        <f t="shared" si="3"/>
        <v>-13758163693</v>
      </c>
      <c r="AV17" s="1321">
        <f t="shared" si="3"/>
        <v>34339001654.360001</v>
      </c>
      <c r="AW17" s="1251">
        <f t="shared" si="3"/>
        <v>-17446549649.360001</v>
      </c>
      <c r="AX17" s="1321">
        <f t="shared" si="3"/>
        <v>34011253481.360001</v>
      </c>
      <c r="AY17" s="1251">
        <f t="shared" si="3"/>
        <v>327748173</v>
      </c>
      <c r="AZ17" s="1251">
        <f t="shared" si="3"/>
        <v>34011253481.360001</v>
      </c>
      <c r="BA17" s="1251">
        <f t="shared" si="3"/>
        <v>0</v>
      </c>
      <c r="BB17" s="1251">
        <f t="shared" si="3"/>
        <v>0</v>
      </c>
      <c r="BC17" s="1229"/>
      <c r="BD17" s="1229"/>
      <c r="BE17" s="1229"/>
    </row>
    <row r="18" spans="1:57" x14ac:dyDescent="0.25">
      <c r="A18" s="1221"/>
      <c r="B18" s="1217"/>
      <c r="C18" s="1217"/>
      <c r="D18" s="1217"/>
      <c r="E18" s="1217"/>
      <c r="F18" s="1222"/>
      <c r="G18" s="1217"/>
      <c r="H18" s="1217"/>
      <c r="I18" s="1243"/>
      <c r="J18" s="1217"/>
      <c r="K18" s="1217"/>
      <c r="L18" s="1217"/>
      <c r="M18" s="1217"/>
      <c r="N18" s="1217"/>
      <c r="O18" s="1217"/>
      <c r="P18" s="1217"/>
      <c r="Q18" s="1244"/>
      <c r="R18" s="1217"/>
      <c r="S18" s="1217"/>
      <c r="T18" s="1217"/>
      <c r="U18" s="1217"/>
      <c r="V18" s="1217"/>
      <c r="W18" s="1217"/>
      <c r="X18" s="1243"/>
      <c r="Y18" s="1217"/>
      <c r="Z18" s="1217"/>
      <c r="AA18" s="1217"/>
      <c r="AB18" s="1217"/>
      <c r="AC18" s="1217"/>
      <c r="AD18" s="1217"/>
      <c r="AE18" s="1244"/>
      <c r="AF18" s="1252" t="s">
        <v>827</v>
      </c>
      <c r="AG18" s="1253"/>
      <c r="AH18" s="1253"/>
      <c r="AI18" s="1253"/>
      <c r="AK18" s="1223"/>
      <c r="AL18" s="1223"/>
      <c r="AM18" s="1223"/>
      <c r="AP18" s="1321">
        <f>+AP196+AP197+AP198</f>
        <v>51956165822</v>
      </c>
      <c r="AQ18" s="1321">
        <f t="shared" ref="AQ18:BB18" si="4">+AQ196+AQ197+AQ198</f>
        <v>1453703294</v>
      </c>
      <c r="AR18" s="1251">
        <f t="shared" si="4"/>
        <v>6171893314</v>
      </c>
      <c r="AS18" s="1251">
        <f t="shared" si="4"/>
        <v>-17520420000</v>
      </c>
      <c r="AT18" s="1321">
        <f t="shared" si="4"/>
        <v>5369611225.7200003</v>
      </c>
      <c r="AU18" s="1251">
        <f t="shared" si="4"/>
        <v>-3915907931.7199998</v>
      </c>
      <c r="AV18" s="1321">
        <f t="shared" si="4"/>
        <v>2462276721.8200002</v>
      </c>
      <c r="AW18" s="1251">
        <f t="shared" si="4"/>
        <v>2907334503.8999996</v>
      </c>
      <c r="AX18" s="1321">
        <f t="shared" si="4"/>
        <v>2223244064.8199997</v>
      </c>
      <c r="AY18" s="1251">
        <f t="shared" si="4"/>
        <v>239032657</v>
      </c>
      <c r="AZ18" s="1251">
        <f t="shared" si="4"/>
        <v>1618759064.8199999</v>
      </c>
      <c r="BA18" s="1251">
        <f t="shared" si="4"/>
        <v>604485000</v>
      </c>
      <c r="BB18" s="1251">
        <f t="shared" si="4"/>
        <v>0</v>
      </c>
      <c r="BC18" s="1229"/>
      <c r="BD18" s="1229"/>
      <c r="BE18" s="1229"/>
    </row>
    <row r="19" spans="1:57" s="1258" customFormat="1" x14ac:dyDescent="0.25">
      <c r="A19" s="1221"/>
      <c r="B19" s="1254"/>
      <c r="C19" s="1254"/>
      <c r="D19" s="1254"/>
      <c r="E19" s="1254"/>
      <c r="F19" s="1222"/>
      <c r="G19" s="1254"/>
      <c r="H19" s="1254"/>
      <c r="I19" s="1243"/>
      <c r="J19" s="1254"/>
      <c r="K19" s="1254"/>
      <c r="L19" s="1254"/>
      <c r="M19" s="1254"/>
      <c r="N19" s="1254"/>
      <c r="O19" s="1254"/>
      <c r="P19" s="1254"/>
      <c r="Q19" s="1244"/>
      <c r="R19" s="1254"/>
      <c r="S19" s="1254"/>
      <c r="T19" s="1254"/>
      <c r="U19" s="1254"/>
      <c r="V19" s="1254"/>
      <c r="W19" s="1254"/>
      <c r="X19" s="1243"/>
      <c r="Y19" s="1254"/>
      <c r="Z19" s="1254"/>
      <c r="AA19" s="1254"/>
      <c r="AB19" s="1254"/>
      <c r="AC19" s="1254"/>
      <c r="AD19" s="1254"/>
      <c r="AE19" s="1244"/>
      <c r="AF19" s="1255" t="s">
        <v>828</v>
      </c>
      <c r="AG19" s="1256"/>
      <c r="AH19" s="1256"/>
      <c r="AI19" s="1257"/>
      <c r="AK19" s="1259"/>
      <c r="AL19" s="1259"/>
      <c r="AM19" s="1259"/>
      <c r="AP19" s="1322">
        <f>+AP17+AP18</f>
        <v>542665782489</v>
      </c>
      <c r="AQ19" s="1331">
        <f t="shared" ref="AQ19:BC19" si="5">+AQ17+AQ18</f>
        <v>4587991606</v>
      </c>
      <c r="AR19" s="1261">
        <f t="shared" si="5"/>
        <v>54944091522.230003</v>
      </c>
      <c r="AS19" s="1261">
        <f t="shared" si="5"/>
        <v>-37467420000</v>
      </c>
      <c r="AT19" s="1331">
        <f t="shared" si="5"/>
        <v>22262063230.720001</v>
      </c>
      <c r="AU19" s="1261">
        <f t="shared" si="5"/>
        <v>-17674071624.720001</v>
      </c>
      <c r="AV19" s="1331">
        <f t="shared" si="5"/>
        <v>36801278376.18</v>
      </c>
      <c r="AW19" s="1261">
        <f t="shared" si="5"/>
        <v>-14539215145.460001</v>
      </c>
      <c r="AX19" s="1331">
        <f t="shared" si="5"/>
        <v>36234497546.18</v>
      </c>
      <c r="AY19" s="1261">
        <f t="shared" si="5"/>
        <v>566780830</v>
      </c>
      <c r="AZ19" s="1261">
        <f t="shared" si="5"/>
        <v>35630012546.18</v>
      </c>
      <c r="BA19" s="1261">
        <f t="shared" si="5"/>
        <v>604485000</v>
      </c>
      <c r="BB19" s="1261">
        <f t="shared" si="5"/>
        <v>0</v>
      </c>
      <c r="BC19" s="1260">
        <f t="shared" si="5"/>
        <v>0</v>
      </c>
      <c r="BD19" s="1262"/>
      <c r="BE19" s="1262"/>
    </row>
    <row r="20" spans="1:57" x14ac:dyDescent="0.25">
      <c r="A20" s="1221"/>
      <c r="B20" s="1217"/>
      <c r="C20" s="1217"/>
      <c r="D20" s="1217"/>
      <c r="E20" s="1217"/>
      <c r="F20" s="1222"/>
      <c r="G20" s="1217"/>
      <c r="H20" s="1217"/>
      <c r="I20" s="1243"/>
      <c r="J20" s="1217"/>
      <c r="K20" s="1217"/>
      <c r="L20" s="1217"/>
      <c r="M20" s="1217"/>
      <c r="N20" s="1217"/>
      <c r="O20" s="1217"/>
      <c r="P20" s="1217"/>
      <c r="Q20" s="1244"/>
      <c r="R20" s="1217"/>
      <c r="S20" s="1217"/>
      <c r="T20" s="1217"/>
      <c r="U20" s="1217"/>
      <c r="V20" s="1217"/>
      <c r="W20" s="1217"/>
      <c r="X20" s="1243"/>
      <c r="Y20" s="1217"/>
      <c r="Z20" s="1217"/>
      <c r="AA20" s="1217"/>
      <c r="AB20" s="1217"/>
      <c r="AC20" s="1217"/>
      <c r="AD20" s="1217"/>
      <c r="AE20" s="1244"/>
      <c r="AF20" s="1217"/>
      <c r="AG20" s="1219"/>
      <c r="AH20" s="1219"/>
      <c r="AI20" s="1219"/>
      <c r="AJ20" s="1219"/>
      <c r="AK20" s="1223"/>
      <c r="AL20" s="1223"/>
      <c r="AM20" s="1223"/>
      <c r="AP20" s="518"/>
      <c r="AQ20" s="518"/>
      <c r="AR20" s="1230"/>
      <c r="AS20" s="1230"/>
      <c r="AT20" s="518"/>
      <c r="AU20" s="1230"/>
      <c r="AV20" s="518"/>
      <c r="AW20" s="1230"/>
      <c r="AX20" s="518"/>
      <c r="AY20" s="1230"/>
      <c r="AZ20" s="1230"/>
      <c r="BA20" s="1230"/>
      <c r="BB20" s="1230"/>
      <c r="BC20" s="1229"/>
      <c r="BD20" s="1229"/>
      <c r="BE20" s="1229"/>
    </row>
    <row r="21" spans="1:57" x14ac:dyDescent="0.25">
      <c r="A21" s="1221"/>
      <c r="B21" s="1217"/>
      <c r="C21" s="1217"/>
      <c r="D21" s="1217"/>
      <c r="E21" s="1217"/>
      <c r="F21" s="1222"/>
      <c r="G21" s="1217"/>
      <c r="H21" s="1217"/>
      <c r="I21" s="1243"/>
      <c r="J21" s="1217"/>
      <c r="K21" s="1217"/>
      <c r="L21" s="1217"/>
      <c r="M21" s="1217"/>
      <c r="N21" s="1217"/>
      <c r="O21" s="1217"/>
      <c r="P21" s="1217"/>
      <c r="Q21" s="1244"/>
      <c r="R21" s="1217"/>
      <c r="S21" s="1217"/>
      <c r="T21" s="1217"/>
      <c r="U21" s="1217"/>
      <c r="V21" s="1217"/>
      <c r="W21" s="1217"/>
      <c r="X21" s="1243"/>
      <c r="Y21" s="1217"/>
      <c r="Z21" s="1217"/>
      <c r="AA21" s="1217"/>
      <c r="AB21" s="1217"/>
      <c r="AC21" s="1217"/>
      <c r="AD21" s="1217"/>
      <c r="AE21" s="1244"/>
      <c r="AF21" s="1217"/>
      <c r="AG21" s="1217"/>
      <c r="AH21" s="1219"/>
      <c r="AI21" s="1219"/>
      <c r="AJ21" s="1219"/>
      <c r="AK21" s="1223"/>
      <c r="AL21" s="1223"/>
      <c r="AM21" s="1223"/>
      <c r="AP21" s="518"/>
      <c r="AQ21" s="518"/>
      <c r="AR21" s="1230"/>
      <c r="AS21" s="1230"/>
      <c r="AT21" s="518"/>
      <c r="AU21" s="1230"/>
      <c r="AV21" s="518"/>
      <c r="AW21" s="1230"/>
      <c r="AX21" s="518"/>
      <c r="AY21" s="1230"/>
      <c r="AZ21" s="1230"/>
      <c r="BA21" s="1230"/>
      <c r="BB21" s="1230"/>
      <c r="BC21" s="1229"/>
      <c r="BD21" s="1229"/>
      <c r="BE21" s="1229"/>
    </row>
    <row r="22" spans="1:57" x14ac:dyDescent="0.25">
      <c r="A22" s="1589" t="s">
        <v>279</v>
      </c>
      <c r="B22" s="1590"/>
      <c r="C22" s="1590"/>
      <c r="D22" s="1590"/>
      <c r="E22" s="1590"/>
      <c r="F22" s="1591"/>
      <c r="G22" s="1592" t="s">
        <v>273</v>
      </c>
      <c r="H22" s="1590"/>
      <c r="I22" s="1590"/>
      <c r="J22" s="1590"/>
      <c r="K22" s="1590"/>
      <c r="L22" s="1590"/>
      <c r="M22" s="1590"/>
      <c r="N22" s="1590"/>
      <c r="O22" s="1590"/>
      <c r="P22" s="1590"/>
      <c r="Q22" s="1590"/>
      <c r="R22" s="1590"/>
      <c r="S22" s="1590"/>
      <c r="T22" s="1590"/>
      <c r="U22" s="1590"/>
      <c r="V22" s="1590"/>
      <c r="W22" s="1590"/>
      <c r="X22" s="1590"/>
      <c r="Y22" s="1590"/>
      <c r="Z22" s="1590"/>
      <c r="AA22" s="1590"/>
      <c r="AB22" s="1590"/>
      <c r="AC22" s="1590"/>
      <c r="AD22" s="1590"/>
      <c r="AE22" s="1590"/>
      <c r="AF22" s="1590"/>
      <c r="AG22" s="1591"/>
      <c r="AH22" s="1218" t="s">
        <v>269</v>
      </c>
      <c r="AI22" s="1218" t="s">
        <v>269</v>
      </c>
      <c r="AJ22" s="1218" t="s">
        <v>269</v>
      </c>
      <c r="AK22" s="1218" t="s">
        <v>269</v>
      </c>
      <c r="AL22" s="1218" t="s">
        <v>269</v>
      </c>
      <c r="AM22" s="1593" t="s">
        <v>269</v>
      </c>
      <c r="AN22" s="1594"/>
      <c r="AO22" s="1594"/>
      <c r="AP22" s="518" t="s">
        <v>269</v>
      </c>
      <c r="AQ22" s="518" t="s">
        <v>269</v>
      </c>
      <c r="AR22" s="1230" t="s">
        <v>269</v>
      </c>
      <c r="AS22" s="1230" t="s">
        <v>269</v>
      </c>
      <c r="AT22" s="518" t="s">
        <v>269</v>
      </c>
      <c r="AU22" s="1230" t="s">
        <v>269</v>
      </c>
      <c r="AV22" s="518" t="s">
        <v>269</v>
      </c>
      <c r="AW22" s="1230" t="s">
        <v>269</v>
      </c>
      <c r="AX22" s="518" t="s">
        <v>269</v>
      </c>
      <c r="AY22" s="1230" t="s">
        <v>269</v>
      </c>
      <c r="AZ22" s="1230" t="s">
        <v>269</v>
      </c>
      <c r="BA22" s="1230" t="s">
        <v>269</v>
      </c>
      <c r="BB22" s="1230" t="s">
        <v>269</v>
      </c>
      <c r="BC22" s="1229"/>
      <c r="BD22" s="1229"/>
      <c r="BE22" s="1229"/>
    </row>
    <row r="23" spans="1:57" x14ac:dyDescent="0.25">
      <c r="A23" s="1589" t="s">
        <v>697</v>
      </c>
      <c r="B23" s="1590"/>
      <c r="C23" s="1590"/>
      <c r="D23" s="1590"/>
      <c r="E23" s="1590"/>
      <c r="F23" s="1590"/>
      <c r="G23" s="1591"/>
      <c r="H23" s="1592" t="s">
        <v>698</v>
      </c>
      <c r="I23" s="1590"/>
      <c r="J23" s="1590"/>
      <c r="K23" s="1590"/>
      <c r="L23" s="1590"/>
      <c r="M23" s="1590"/>
      <c r="N23" s="1590"/>
      <c r="O23" s="1590"/>
      <c r="P23" s="1590"/>
      <c r="Q23" s="1590"/>
      <c r="R23" s="1590"/>
      <c r="S23" s="1590"/>
      <c r="T23" s="1590"/>
      <c r="U23" s="1590"/>
      <c r="V23" s="1590"/>
      <c r="W23" s="1590"/>
      <c r="X23" s="1590"/>
      <c r="Y23" s="1590"/>
      <c r="Z23" s="1590"/>
      <c r="AA23" s="1590"/>
      <c r="AB23" s="1590"/>
      <c r="AC23" s="1590"/>
      <c r="AD23" s="1590"/>
      <c r="AE23" s="1590"/>
      <c r="AF23" s="1590"/>
      <c r="AG23" s="1590"/>
      <c r="AH23" s="1590"/>
      <c r="AI23" s="1590"/>
      <c r="AJ23" s="1590"/>
      <c r="AK23" s="1590"/>
      <c r="AL23" s="1590"/>
      <c r="AM23" s="1590"/>
      <c r="AN23" s="1590"/>
      <c r="AO23" s="1591"/>
      <c r="AP23" s="507" t="s">
        <v>269</v>
      </c>
      <c r="AQ23" s="507" t="s">
        <v>269</v>
      </c>
      <c r="AR23" s="1223" t="s">
        <v>269</v>
      </c>
      <c r="AS23" s="1223" t="s">
        <v>269</v>
      </c>
      <c r="AT23" s="507" t="s">
        <v>269</v>
      </c>
      <c r="AU23" s="1223" t="s">
        <v>269</v>
      </c>
      <c r="AV23" s="507" t="s">
        <v>269</v>
      </c>
      <c r="AW23" s="1223" t="s">
        <v>269</v>
      </c>
      <c r="AX23" s="507" t="s">
        <v>269</v>
      </c>
      <c r="AY23" s="1223" t="s">
        <v>269</v>
      </c>
      <c r="AZ23" s="1223" t="s">
        <v>269</v>
      </c>
      <c r="BA23" s="1223" t="s">
        <v>269</v>
      </c>
      <c r="BB23" s="1223" t="s">
        <v>269</v>
      </c>
    </row>
    <row r="24" spans="1:57" ht="45" customHeight="1" x14ac:dyDescent="0.25">
      <c r="A24" s="1595" t="s">
        <v>280</v>
      </c>
      <c r="B24" s="1591"/>
      <c r="C24" s="1596" t="s">
        <v>281</v>
      </c>
      <c r="D24" s="1591"/>
      <c r="E24" s="1595" t="s">
        <v>282</v>
      </c>
      <c r="F24" s="1591"/>
      <c r="G24" s="1595" t="s">
        <v>283</v>
      </c>
      <c r="H24" s="1591"/>
      <c r="I24" s="1595" t="s">
        <v>284</v>
      </c>
      <c r="J24" s="1590"/>
      <c r="K24" s="1591"/>
      <c r="L24" s="1595" t="s">
        <v>285</v>
      </c>
      <c r="M24" s="1590"/>
      <c r="N24" s="1591"/>
      <c r="O24" s="1595" t="s">
        <v>286</v>
      </c>
      <c r="P24" s="1591"/>
      <c r="Q24" s="1595" t="s">
        <v>287</v>
      </c>
      <c r="R24" s="1591"/>
      <c r="S24" s="1595" t="s">
        <v>288</v>
      </c>
      <c r="T24" s="1590"/>
      <c r="U24" s="1590"/>
      <c r="V24" s="1590"/>
      <c r="W24" s="1590"/>
      <c r="X24" s="1590"/>
      <c r="Y24" s="1590"/>
      <c r="Z24" s="1591"/>
      <c r="AA24" s="1595" t="s">
        <v>289</v>
      </c>
      <c r="AB24" s="1590"/>
      <c r="AC24" s="1590"/>
      <c r="AD24" s="1590"/>
      <c r="AE24" s="1591"/>
      <c r="AF24" s="1595" t="s">
        <v>290</v>
      </c>
      <c r="AG24" s="1590"/>
      <c r="AH24" s="1591"/>
      <c r="AI24" s="1220" t="s">
        <v>291</v>
      </c>
      <c r="AJ24" s="1595" t="s">
        <v>292</v>
      </c>
      <c r="AK24" s="1590"/>
      <c r="AL24" s="1590"/>
      <c r="AM24" s="1590"/>
      <c r="AN24" s="1590"/>
      <c r="AO24" s="1591"/>
      <c r="AP24" s="508" t="s">
        <v>293</v>
      </c>
      <c r="AQ24" s="508" t="s">
        <v>294</v>
      </c>
      <c r="AR24" s="1220" t="s">
        <v>295</v>
      </c>
      <c r="AS24" s="1220" t="s">
        <v>296</v>
      </c>
      <c r="AT24" s="508" t="s">
        <v>297</v>
      </c>
      <c r="AU24" s="1220" t="s">
        <v>298</v>
      </c>
      <c r="AV24" s="508" t="s">
        <v>299</v>
      </c>
      <c r="AW24" s="1220" t="s">
        <v>300</v>
      </c>
      <c r="AX24" s="508" t="s">
        <v>301</v>
      </c>
      <c r="AY24" s="1220" t="s">
        <v>302</v>
      </c>
      <c r="AZ24" s="1220" t="s">
        <v>303</v>
      </c>
      <c r="BA24" s="1220" t="s">
        <v>304</v>
      </c>
      <c r="BB24" s="1220" t="s">
        <v>305</v>
      </c>
    </row>
    <row r="25" spans="1:57" ht="16.5" customHeight="1" x14ac:dyDescent="0.25">
      <c r="A25" s="1603" t="s">
        <v>35</v>
      </c>
      <c r="B25" s="1583"/>
      <c r="C25" s="1603"/>
      <c r="D25" s="1583"/>
      <c r="E25" s="1603"/>
      <c r="F25" s="1583"/>
      <c r="G25" s="1603"/>
      <c r="H25" s="1583"/>
      <c r="I25" s="1603"/>
      <c r="J25" s="1583"/>
      <c r="K25" s="1583"/>
      <c r="L25" s="1603"/>
      <c r="M25" s="1583"/>
      <c r="N25" s="1583"/>
      <c r="O25" s="1603"/>
      <c r="P25" s="1583"/>
      <c r="Q25" s="1603"/>
      <c r="R25" s="1583"/>
      <c r="S25" s="1605" t="s">
        <v>24</v>
      </c>
      <c r="T25" s="1583"/>
      <c r="U25" s="1583"/>
      <c r="V25" s="1583"/>
      <c r="W25" s="1583"/>
      <c r="X25" s="1583"/>
      <c r="Y25" s="1583"/>
      <c r="Z25" s="1583"/>
      <c r="AA25" s="1603" t="s">
        <v>306</v>
      </c>
      <c r="AB25" s="1583"/>
      <c r="AC25" s="1583"/>
      <c r="AD25" s="1583"/>
      <c r="AE25" s="1583"/>
      <c r="AF25" s="1603" t="s">
        <v>307</v>
      </c>
      <c r="AG25" s="1583"/>
      <c r="AH25" s="1583"/>
      <c r="AI25" s="317" t="s">
        <v>86</v>
      </c>
      <c r="AJ25" s="1604" t="s">
        <v>308</v>
      </c>
      <c r="AK25" s="1583"/>
      <c r="AL25" s="1583"/>
      <c r="AM25" s="1583"/>
      <c r="AN25" s="1583"/>
      <c r="AO25" s="1583"/>
      <c r="AP25" s="1324">
        <v>419495801758</v>
      </c>
      <c r="AQ25" s="1324">
        <v>732055394</v>
      </c>
      <c r="AR25" s="318">
        <v>1605225882.1600001</v>
      </c>
      <c r="AS25" s="318">
        <v>-19947000000</v>
      </c>
      <c r="AT25" s="1324">
        <v>15396653186</v>
      </c>
      <c r="AU25" s="318">
        <v>-14664597792</v>
      </c>
      <c r="AV25" s="318">
        <v>32311505561</v>
      </c>
      <c r="AW25" s="318">
        <v>-16914852375</v>
      </c>
      <c r="AX25" s="318">
        <v>32024280197</v>
      </c>
      <c r="AY25" s="318">
        <v>287225364</v>
      </c>
      <c r="AZ25" s="318">
        <v>32024280197</v>
      </c>
      <c r="BA25" s="319">
        <v>0</v>
      </c>
      <c r="BB25" s="319">
        <v>0</v>
      </c>
    </row>
    <row r="26" spans="1:57" ht="15" customHeight="1" x14ac:dyDescent="0.25">
      <c r="A26" s="1603" t="s">
        <v>35</v>
      </c>
      <c r="B26" s="1583"/>
      <c r="C26" s="1603"/>
      <c r="D26" s="1583"/>
      <c r="E26" s="1603"/>
      <c r="F26" s="1583"/>
      <c r="G26" s="1603"/>
      <c r="H26" s="1583"/>
      <c r="I26" s="1603"/>
      <c r="J26" s="1583"/>
      <c r="K26" s="1583"/>
      <c r="L26" s="1603"/>
      <c r="M26" s="1583"/>
      <c r="N26" s="1583"/>
      <c r="O26" s="1603"/>
      <c r="P26" s="1583"/>
      <c r="Q26" s="1603"/>
      <c r="R26" s="1583"/>
      <c r="S26" s="1605" t="s">
        <v>24</v>
      </c>
      <c r="T26" s="1583"/>
      <c r="U26" s="1583"/>
      <c r="V26" s="1583"/>
      <c r="W26" s="1583"/>
      <c r="X26" s="1583"/>
      <c r="Y26" s="1583"/>
      <c r="Z26" s="1583"/>
      <c r="AA26" s="1603" t="s">
        <v>306</v>
      </c>
      <c r="AB26" s="1583"/>
      <c r="AC26" s="1583"/>
      <c r="AD26" s="1583"/>
      <c r="AE26" s="1583"/>
      <c r="AF26" s="1603" t="s">
        <v>307</v>
      </c>
      <c r="AG26" s="1583"/>
      <c r="AH26" s="1583"/>
      <c r="AI26" s="317" t="s">
        <v>336</v>
      </c>
      <c r="AJ26" s="1604" t="s">
        <v>354</v>
      </c>
      <c r="AK26" s="1583"/>
      <c r="AL26" s="1583"/>
      <c r="AM26" s="1583"/>
      <c r="AN26" s="1583"/>
      <c r="AO26" s="1583"/>
      <c r="AP26" s="1324">
        <v>4021085821</v>
      </c>
      <c r="AQ26" s="1324">
        <v>821997353</v>
      </c>
      <c r="AR26" s="318">
        <v>287942127.06999999</v>
      </c>
      <c r="AS26" s="319">
        <v>0</v>
      </c>
      <c r="AT26" s="1324">
        <v>300092484</v>
      </c>
      <c r="AU26" s="318">
        <v>521904869</v>
      </c>
      <c r="AV26" s="318">
        <v>500850648.36000001</v>
      </c>
      <c r="AW26" s="318">
        <v>-200758164.36000001</v>
      </c>
      <c r="AX26" s="318">
        <v>469567367.36000001</v>
      </c>
      <c r="AY26" s="318">
        <v>31283281</v>
      </c>
      <c r="AZ26" s="318">
        <v>469567367.36000001</v>
      </c>
      <c r="BA26" s="319">
        <v>0</v>
      </c>
      <c r="BB26" s="319">
        <v>0</v>
      </c>
    </row>
    <row r="27" spans="1:57" ht="15" customHeight="1" x14ac:dyDescent="0.25">
      <c r="A27" s="1603" t="s">
        <v>35</v>
      </c>
      <c r="B27" s="1583"/>
      <c r="C27" s="1603"/>
      <c r="D27" s="1583"/>
      <c r="E27" s="1603"/>
      <c r="F27" s="1583"/>
      <c r="G27" s="1603"/>
      <c r="H27" s="1583"/>
      <c r="I27" s="1603"/>
      <c r="J27" s="1583"/>
      <c r="K27" s="1583"/>
      <c r="L27" s="1603"/>
      <c r="M27" s="1583"/>
      <c r="N27" s="1583"/>
      <c r="O27" s="1603"/>
      <c r="P27" s="1583"/>
      <c r="Q27" s="1603"/>
      <c r="R27" s="1583"/>
      <c r="S27" s="1605" t="s">
        <v>24</v>
      </c>
      <c r="T27" s="1583"/>
      <c r="U27" s="1583"/>
      <c r="V27" s="1583"/>
      <c r="W27" s="1583"/>
      <c r="X27" s="1583"/>
      <c r="Y27" s="1583"/>
      <c r="Z27" s="1583"/>
      <c r="AA27" s="1603" t="s">
        <v>306</v>
      </c>
      <c r="AB27" s="1583"/>
      <c r="AC27" s="1583"/>
      <c r="AD27" s="1583"/>
      <c r="AE27" s="1583"/>
      <c r="AF27" s="1603" t="s">
        <v>309</v>
      </c>
      <c r="AG27" s="1583"/>
      <c r="AH27" s="1583"/>
      <c r="AI27" s="317" t="s">
        <v>86</v>
      </c>
      <c r="AJ27" s="1604" t="s">
        <v>308</v>
      </c>
      <c r="AK27" s="1583"/>
      <c r="AL27" s="1583"/>
      <c r="AM27" s="1583"/>
      <c r="AN27" s="1583"/>
      <c r="AO27" s="1583"/>
      <c r="AP27" s="1324">
        <v>159829088</v>
      </c>
      <c r="AQ27" s="1324">
        <v>159829088</v>
      </c>
      <c r="AR27" s="319">
        <v>0</v>
      </c>
      <c r="AS27" s="319">
        <v>0</v>
      </c>
      <c r="AT27" s="1324">
        <v>159829088</v>
      </c>
      <c r="AU27" s="319">
        <v>0</v>
      </c>
      <c r="AV27" s="319">
        <v>0</v>
      </c>
      <c r="AW27" s="318">
        <v>159829088</v>
      </c>
      <c r="AX27" s="319">
        <v>0</v>
      </c>
      <c r="AY27" s="319">
        <v>0</v>
      </c>
      <c r="AZ27" s="319">
        <v>0</v>
      </c>
      <c r="BA27" s="319">
        <v>0</v>
      </c>
      <c r="BB27" s="319">
        <v>0</v>
      </c>
    </row>
    <row r="28" spans="1:57" ht="15" customHeight="1" x14ac:dyDescent="0.25">
      <c r="A28" s="1603" t="s">
        <v>35</v>
      </c>
      <c r="B28" s="1583"/>
      <c r="C28" s="1603"/>
      <c r="D28" s="1583"/>
      <c r="E28" s="1603"/>
      <c r="F28" s="1583"/>
      <c r="G28" s="1603"/>
      <c r="H28" s="1583"/>
      <c r="I28" s="1603"/>
      <c r="J28" s="1583"/>
      <c r="K28" s="1583"/>
      <c r="L28" s="1603"/>
      <c r="M28" s="1583"/>
      <c r="N28" s="1583"/>
      <c r="O28" s="1603"/>
      <c r="P28" s="1583"/>
      <c r="Q28" s="1603"/>
      <c r="R28" s="1583"/>
      <c r="S28" s="1605" t="s">
        <v>24</v>
      </c>
      <c r="T28" s="1583"/>
      <c r="U28" s="1583"/>
      <c r="V28" s="1583"/>
      <c r="W28" s="1583"/>
      <c r="X28" s="1583"/>
      <c r="Y28" s="1583"/>
      <c r="Z28" s="1583"/>
      <c r="AA28" s="1603" t="s">
        <v>306</v>
      </c>
      <c r="AB28" s="1583"/>
      <c r="AC28" s="1583"/>
      <c r="AD28" s="1583"/>
      <c r="AE28" s="1583"/>
      <c r="AF28" s="1603" t="s">
        <v>309</v>
      </c>
      <c r="AG28" s="1583"/>
      <c r="AH28" s="1583"/>
      <c r="AI28" s="317" t="s">
        <v>101</v>
      </c>
      <c r="AJ28" s="1604" t="s">
        <v>310</v>
      </c>
      <c r="AK28" s="1583"/>
      <c r="AL28" s="1583"/>
      <c r="AM28" s="1583"/>
      <c r="AN28" s="1583"/>
      <c r="AO28" s="1583"/>
      <c r="AP28" s="1324">
        <v>519000000</v>
      </c>
      <c r="AQ28" s="1324">
        <v>519000000</v>
      </c>
      <c r="AR28" s="319">
        <v>0</v>
      </c>
      <c r="AS28" s="319">
        <v>0</v>
      </c>
      <c r="AT28" s="1324">
        <v>519000000</v>
      </c>
      <c r="AU28" s="319">
        <v>0</v>
      </c>
      <c r="AV28" s="319">
        <v>0</v>
      </c>
      <c r="AW28" s="318">
        <v>519000000</v>
      </c>
      <c r="AX28" s="319">
        <v>0</v>
      </c>
      <c r="AY28" s="319">
        <v>0</v>
      </c>
      <c r="AZ28" s="319">
        <v>0</v>
      </c>
      <c r="BA28" s="319">
        <v>0</v>
      </c>
      <c r="BB28" s="319">
        <v>0</v>
      </c>
    </row>
    <row r="29" spans="1:57" x14ac:dyDescent="0.25">
      <c r="A29" s="1603" t="s">
        <v>35</v>
      </c>
      <c r="B29" s="1583"/>
      <c r="C29" s="1603"/>
      <c r="D29" s="1583"/>
      <c r="E29" s="1603"/>
      <c r="F29" s="1583"/>
      <c r="G29" s="1603"/>
      <c r="H29" s="1583"/>
      <c r="I29" s="1603"/>
      <c r="J29" s="1583"/>
      <c r="K29" s="1583"/>
      <c r="L29" s="1603"/>
      <c r="M29" s="1583"/>
      <c r="N29" s="1583"/>
      <c r="O29" s="1603"/>
      <c r="P29" s="1583"/>
      <c r="Q29" s="1603"/>
      <c r="R29" s="1583"/>
      <c r="S29" s="1605" t="s">
        <v>24</v>
      </c>
      <c r="T29" s="1583"/>
      <c r="U29" s="1583"/>
      <c r="V29" s="1583"/>
      <c r="W29" s="1583"/>
      <c r="X29" s="1583"/>
      <c r="Y29" s="1583"/>
      <c r="Z29" s="1583"/>
      <c r="AA29" s="1603" t="s">
        <v>306</v>
      </c>
      <c r="AB29" s="1583"/>
      <c r="AC29" s="1583"/>
      <c r="AD29" s="1583"/>
      <c r="AE29" s="1583"/>
      <c r="AF29" s="1603" t="s">
        <v>309</v>
      </c>
      <c r="AG29" s="1583"/>
      <c r="AH29" s="1583"/>
      <c r="AI29" s="317" t="s">
        <v>44</v>
      </c>
      <c r="AJ29" s="1604" t="s">
        <v>311</v>
      </c>
      <c r="AK29" s="1583"/>
      <c r="AL29" s="1583"/>
      <c r="AM29" s="1583"/>
      <c r="AN29" s="1583"/>
      <c r="AO29" s="1583"/>
      <c r="AP29" s="1324">
        <v>66513900000</v>
      </c>
      <c r="AQ29" s="1324">
        <v>901406477</v>
      </c>
      <c r="AR29" s="318">
        <v>46879030199</v>
      </c>
      <c r="AS29" s="319">
        <v>0</v>
      </c>
      <c r="AT29" s="1324">
        <v>516877247</v>
      </c>
      <c r="AU29" s="318">
        <v>384529230</v>
      </c>
      <c r="AV29" s="318">
        <v>1526645445</v>
      </c>
      <c r="AW29" s="318">
        <v>-1009768198</v>
      </c>
      <c r="AX29" s="318">
        <v>1517405917</v>
      </c>
      <c r="AY29" s="318">
        <v>9239528</v>
      </c>
      <c r="AZ29" s="318">
        <v>1517405917</v>
      </c>
      <c r="BA29" s="319">
        <v>0</v>
      </c>
      <c r="BB29" s="319">
        <v>0</v>
      </c>
    </row>
    <row r="30" spans="1:57" s="1227" customFormat="1" ht="16.5" customHeight="1" x14ac:dyDescent="0.25">
      <c r="A30" s="1619" t="s">
        <v>35</v>
      </c>
      <c r="B30" s="1620"/>
      <c r="C30" s="1619" t="s">
        <v>312</v>
      </c>
      <c r="D30" s="1620"/>
      <c r="E30" s="1619"/>
      <c r="F30" s="1620"/>
      <c r="G30" s="1619"/>
      <c r="H30" s="1620"/>
      <c r="I30" s="1619"/>
      <c r="J30" s="1620"/>
      <c r="K30" s="1620"/>
      <c r="L30" s="1619"/>
      <c r="M30" s="1620"/>
      <c r="N30" s="1620"/>
      <c r="O30" s="1619"/>
      <c r="P30" s="1620"/>
      <c r="Q30" s="1619"/>
      <c r="R30" s="1620"/>
      <c r="S30" s="1621" t="s">
        <v>23</v>
      </c>
      <c r="T30" s="1620"/>
      <c r="U30" s="1620"/>
      <c r="V30" s="1620"/>
      <c r="W30" s="1620"/>
      <c r="X30" s="1620"/>
      <c r="Y30" s="1620"/>
      <c r="Z30" s="1620"/>
      <c r="AA30" s="1619" t="s">
        <v>306</v>
      </c>
      <c r="AB30" s="1620"/>
      <c r="AC30" s="1620"/>
      <c r="AD30" s="1620"/>
      <c r="AE30" s="1620"/>
      <c r="AF30" s="1619" t="s">
        <v>307</v>
      </c>
      <c r="AG30" s="1620"/>
      <c r="AH30" s="1620"/>
      <c r="AI30" s="479" t="s">
        <v>86</v>
      </c>
      <c r="AJ30" s="1622" t="s">
        <v>308</v>
      </c>
      <c r="AK30" s="1620"/>
      <c r="AL30" s="1620"/>
      <c r="AM30" s="1620"/>
      <c r="AN30" s="1620"/>
      <c r="AO30" s="1620"/>
      <c r="AP30" s="1323">
        <v>192746016667</v>
      </c>
      <c r="AQ30" s="1323">
        <v>189886454</v>
      </c>
      <c r="AR30" s="478">
        <v>8358547</v>
      </c>
      <c r="AS30" s="478">
        <v>-9382000000</v>
      </c>
      <c r="AT30" s="1323">
        <v>13021227612</v>
      </c>
      <c r="AU30" s="478">
        <v>-12831341158</v>
      </c>
      <c r="AV30" s="478">
        <v>13383918220</v>
      </c>
      <c r="AW30" s="478">
        <v>-362690608</v>
      </c>
      <c r="AX30" s="478">
        <v>13283480421</v>
      </c>
      <c r="AY30" s="478">
        <v>100437799</v>
      </c>
      <c r="AZ30" s="478">
        <v>13283480421</v>
      </c>
      <c r="BA30" s="477">
        <v>0</v>
      </c>
      <c r="BB30" s="477">
        <v>0</v>
      </c>
    </row>
    <row r="31" spans="1:57" ht="16.5" customHeight="1" x14ac:dyDescent="0.25">
      <c r="A31" s="1603" t="s">
        <v>35</v>
      </c>
      <c r="B31" s="1583"/>
      <c r="C31" s="1603" t="s">
        <v>312</v>
      </c>
      <c r="D31" s="1583"/>
      <c r="E31" s="1603" t="s">
        <v>313</v>
      </c>
      <c r="F31" s="1583"/>
      <c r="G31" s="1603"/>
      <c r="H31" s="1583"/>
      <c r="I31" s="1603"/>
      <c r="J31" s="1583"/>
      <c r="K31" s="1583"/>
      <c r="L31" s="1603"/>
      <c r="M31" s="1583"/>
      <c r="N31" s="1583"/>
      <c r="O31" s="1603"/>
      <c r="P31" s="1583"/>
      <c r="Q31" s="1603"/>
      <c r="R31" s="1583"/>
      <c r="S31" s="1605" t="s">
        <v>23</v>
      </c>
      <c r="T31" s="1583"/>
      <c r="U31" s="1583"/>
      <c r="V31" s="1583"/>
      <c r="W31" s="1583"/>
      <c r="X31" s="1583"/>
      <c r="Y31" s="1583"/>
      <c r="Z31" s="1583"/>
      <c r="AA31" s="1603" t="s">
        <v>306</v>
      </c>
      <c r="AB31" s="1583"/>
      <c r="AC31" s="1583"/>
      <c r="AD31" s="1583"/>
      <c r="AE31" s="1583"/>
      <c r="AF31" s="1603" t="s">
        <v>307</v>
      </c>
      <c r="AG31" s="1583"/>
      <c r="AH31" s="1583"/>
      <c r="AI31" s="317" t="s">
        <v>86</v>
      </c>
      <c r="AJ31" s="1604" t="s">
        <v>308</v>
      </c>
      <c r="AK31" s="1583"/>
      <c r="AL31" s="1583"/>
      <c r="AM31" s="1583"/>
      <c r="AN31" s="1583"/>
      <c r="AO31" s="1583"/>
      <c r="AP31" s="1324">
        <v>192746016667</v>
      </c>
      <c r="AQ31" s="1324">
        <v>189886454</v>
      </c>
      <c r="AR31" s="318">
        <v>8358547</v>
      </c>
      <c r="AS31" s="318">
        <v>-9382000000</v>
      </c>
      <c r="AT31" s="1324">
        <v>13021227612</v>
      </c>
      <c r="AU31" s="318">
        <v>-12831341158</v>
      </c>
      <c r="AV31" s="318">
        <v>13383918220</v>
      </c>
      <c r="AW31" s="318">
        <v>-362690608</v>
      </c>
      <c r="AX31" s="318">
        <v>13283480421</v>
      </c>
      <c r="AY31" s="318">
        <v>100437799</v>
      </c>
      <c r="AZ31" s="318">
        <v>13283480421</v>
      </c>
      <c r="BA31" s="319">
        <v>0</v>
      </c>
      <c r="BB31" s="319">
        <v>0</v>
      </c>
    </row>
    <row r="32" spans="1:57" s="1349" customFormat="1" ht="16.5" customHeight="1" x14ac:dyDescent="0.25">
      <c r="A32" s="1711" t="s">
        <v>35</v>
      </c>
      <c r="B32" s="1712"/>
      <c r="C32" s="1711" t="s">
        <v>312</v>
      </c>
      <c r="D32" s="1712"/>
      <c r="E32" s="1711" t="s">
        <v>313</v>
      </c>
      <c r="F32" s="1712"/>
      <c r="G32" s="1711" t="s">
        <v>312</v>
      </c>
      <c r="H32" s="1712"/>
      <c r="I32" s="1711"/>
      <c r="J32" s="1712"/>
      <c r="K32" s="1712"/>
      <c r="L32" s="1711"/>
      <c r="M32" s="1712"/>
      <c r="N32" s="1712"/>
      <c r="O32" s="1711"/>
      <c r="P32" s="1712"/>
      <c r="Q32" s="1711"/>
      <c r="R32" s="1712"/>
      <c r="S32" s="1713" t="s">
        <v>314</v>
      </c>
      <c r="T32" s="1712"/>
      <c r="U32" s="1712"/>
      <c r="V32" s="1712"/>
      <c r="W32" s="1712"/>
      <c r="X32" s="1712"/>
      <c r="Y32" s="1712"/>
      <c r="Z32" s="1712"/>
      <c r="AA32" s="1711" t="s">
        <v>306</v>
      </c>
      <c r="AB32" s="1712"/>
      <c r="AC32" s="1712"/>
      <c r="AD32" s="1712"/>
      <c r="AE32" s="1712"/>
      <c r="AF32" s="1711" t="s">
        <v>307</v>
      </c>
      <c r="AG32" s="1712"/>
      <c r="AH32" s="1712"/>
      <c r="AI32" s="1345" t="s">
        <v>86</v>
      </c>
      <c r="AJ32" s="1714" t="s">
        <v>308</v>
      </c>
      <c r="AK32" s="1712"/>
      <c r="AL32" s="1712"/>
      <c r="AM32" s="1712"/>
      <c r="AN32" s="1712"/>
      <c r="AO32" s="1712"/>
      <c r="AP32" s="1336">
        <v>143614371450</v>
      </c>
      <c r="AQ32" s="1346">
        <v>0</v>
      </c>
      <c r="AR32" s="1347">
        <v>0</v>
      </c>
      <c r="AS32" s="1348">
        <v>-9382000000</v>
      </c>
      <c r="AT32" s="1336">
        <v>9683588787</v>
      </c>
      <c r="AU32" s="1348">
        <v>-9683588787</v>
      </c>
      <c r="AV32" s="1072">
        <v>9683588787</v>
      </c>
      <c r="AW32" s="1347">
        <v>0</v>
      </c>
      <c r="AX32" s="1348">
        <v>9683588787</v>
      </c>
      <c r="AY32" s="1347">
        <v>0</v>
      </c>
      <c r="AZ32" s="1348">
        <v>9683588787</v>
      </c>
      <c r="BA32" s="1347">
        <v>0</v>
      </c>
      <c r="BB32" s="1347">
        <v>0</v>
      </c>
    </row>
    <row r="33" spans="1:54" s="1270" customFormat="1" x14ac:dyDescent="0.25">
      <c r="A33" s="1702" t="s">
        <v>35</v>
      </c>
      <c r="B33" s="1701"/>
      <c r="C33" s="1702" t="s">
        <v>312</v>
      </c>
      <c r="D33" s="1701"/>
      <c r="E33" s="1702" t="s">
        <v>313</v>
      </c>
      <c r="F33" s="1701"/>
      <c r="G33" s="1702" t="s">
        <v>312</v>
      </c>
      <c r="H33" s="1701"/>
      <c r="I33" s="1702" t="s">
        <v>312</v>
      </c>
      <c r="J33" s="1701"/>
      <c r="K33" s="1701"/>
      <c r="L33" s="1702"/>
      <c r="M33" s="1701"/>
      <c r="N33" s="1701"/>
      <c r="O33" s="1702"/>
      <c r="P33" s="1701"/>
      <c r="Q33" s="1702"/>
      <c r="R33" s="1701"/>
      <c r="S33" s="1703" t="s">
        <v>219</v>
      </c>
      <c r="T33" s="1701"/>
      <c r="U33" s="1701"/>
      <c r="V33" s="1701"/>
      <c r="W33" s="1701"/>
      <c r="X33" s="1701"/>
      <c r="Y33" s="1701"/>
      <c r="Z33" s="1701"/>
      <c r="AA33" s="1702" t="s">
        <v>306</v>
      </c>
      <c r="AB33" s="1701"/>
      <c r="AC33" s="1701"/>
      <c r="AD33" s="1701"/>
      <c r="AE33" s="1701"/>
      <c r="AF33" s="1702" t="s">
        <v>307</v>
      </c>
      <c r="AG33" s="1701"/>
      <c r="AH33" s="1701"/>
      <c r="AI33" s="1267" t="s">
        <v>86</v>
      </c>
      <c r="AJ33" s="1700" t="s">
        <v>308</v>
      </c>
      <c r="AK33" s="1701"/>
      <c r="AL33" s="1701"/>
      <c r="AM33" s="1701"/>
      <c r="AN33" s="1701"/>
      <c r="AO33" s="1701"/>
      <c r="AP33" s="1328">
        <v>103834680000</v>
      </c>
      <c r="AQ33" s="1334">
        <v>0</v>
      </c>
      <c r="AR33" s="1269">
        <v>0</v>
      </c>
      <c r="AS33" s="1269">
        <v>0</v>
      </c>
      <c r="AT33" s="1328">
        <v>8435917306</v>
      </c>
      <c r="AU33" s="1268">
        <v>-8435917306</v>
      </c>
      <c r="AV33" s="1268">
        <v>8435917306</v>
      </c>
      <c r="AW33" s="1269">
        <v>0</v>
      </c>
      <c r="AX33" s="1268">
        <v>8435917306</v>
      </c>
      <c r="AY33" s="1269">
        <v>0</v>
      </c>
      <c r="AZ33" s="1268">
        <v>8435917306</v>
      </c>
      <c r="BA33" s="1269">
        <v>0</v>
      </c>
      <c r="BB33" s="1269">
        <v>0</v>
      </c>
    </row>
    <row r="34" spans="1:54" x14ac:dyDescent="0.25">
      <c r="A34" s="1608" t="s">
        <v>35</v>
      </c>
      <c r="B34" s="1583"/>
      <c r="C34" s="1608" t="s">
        <v>312</v>
      </c>
      <c r="D34" s="1583"/>
      <c r="E34" s="1608" t="s">
        <v>313</v>
      </c>
      <c r="F34" s="1583"/>
      <c r="G34" s="1608" t="s">
        <v>312</v>
      </c>
      <c r="H34" s="1583"/>
      <c r="I34" s="1608" t="s">
        <v>312</v>
      </c>
      <c r="J34" s="1583"/>
      <c r="K34" s="1583"/>
      <c r="L34" s="1608" t="s">
        <v>312</v>
      </c>
      <c r="M34" s="1583"/>
      <c r="N34" s="1583"/>
      <c r="O34" s="1608"/>
      <c r="P34" s="1583"/>
      <c r="Q34" s="1608"/>
      <c r="R34" s="1583"/>
      <c r="S34" s="1609" t="s">
        <v>36</v>
      </c>
      <c r="T34" s="1583"/>
      <c r="U34" s="1583"/>
      <c r="V34" s="1583"/>
      <c r="W34" s="1583"/>
      <c r="X34" s="1583"/>
      <c r="Y34" s="1583"/>
      <c r="Z34" s="1583"/>
      <c r="AA34" s="1608" t="s">
        <v>306</v>
      </c>
      <c r="AB34" s="1583"/>
      <c r="AC34" s="1583"/>
      <c r="AD34" s="1583"/>
      <c r="AE34" s="1583"/>
      <c r="AF34" s="1608" t="s">
        <v>307</v>
      </c>
      <c r="AG34" s="1583"/>
      <c r="AH34" s="1583"/>
      <c r="AI34" s="320" t="s">
        <v>86</v>
      </c>
      <c r="AJ34" s="1610" t="s">
        <v>308</v>
      </c>
      <c r="AK34" s="1583"/>
      <c r="AL34" s="1583"/>
      <c r="AM34" s="1583"/>
      <c r="AN34" s="1583"/>
      <c r="AO34" s="1583"/>
      <c r="AP34" s="1326">
        <v>96087098826</v>
      </c>
      <c r="AQ34" s="1327">
        <v>0</v>
      </c>
      <c r="AR34" s="322">
        <v>0</v>
      </c>
      <c r="AS34" s="322">
        <v>0</v>
      </c>
      <c r="AT34" s="1326">
        <v>7958466921</v>
      </c>
      <c r="AU34" s="321">
        <v>-7958466921</v>
      </c>
      <c r="AV34" s="321">
        <v>7958466921</v>
      </c>
      <c r="AW34" s="322">
        <v>0</v>
      </c>
      <c r="AX34" s="321">
        <v>7958466921</v>
      </c>
      <c r="AY34" s="322">
        <v>0</v>
      </c>
      <c r="AZ34" s="321">
        <v>7958466921</v>
      </c>
      <c r="BA34" s="322">
        <v>0</v>
      </c>
      <c r="BB34" s="322">
        <v>0</v>
      </c>
    </row>
    <row r="35" spans="1:54" x14ac:dyDescent="0.25">
      <c r="A35" s="1608" t="s">
        <v>35</v>
      </c>
      <c r="B35" s="1583"/>
      <c r="C35" s="1608" t="s">
        <v>312</v>
      </c>
      <c r="D35" s="1583"/>
      <c r="E35" s="1608" t="s">
        <v>313</v>
      </c>
      <c r="F35" s="1583"/>
      <c r="G35" s="1608" t="s">
        <v>312</v>
      </c>
      <c r="H35" s="1583"/>
      <c r="I35" s="1608" t="s">
        <v>312</v>
      </c>
      <c r="J35" s="1583"/>
      <c r="K35" s="1583"/>
      <c r="L35" s="1608" t="s">
        <v>315</v>
      </c>
      <c r="M35" s="1583"/>
      <c r="N35" s="1583"/>
      <c r="O35" s="1608"/>
      <c r="P35" s="1583"/>
      <c r="Q35" s="1608"/>
      <c r="R35" s="1583"/>
      <c r="S35" s="1609" t="s">
        <v>37</v>
      </c>
      <c r="T35" s="1583"/>
      <c r="U35" s="1583"/>
      <c r="V35" s="1583"/>
      <c r="W35" s="1583"/>
      <c r="X35" s="1583"/>
      <c r="Y35" s="1583"/>
      <c r="Z35" s="1583"/>
      <c r="AA35" s="1608" t="s">
        <v>306</v>
      </c>
      <c r="AB35" s="1583"/>
      <c r="AC35" s="1583"/>
      <c r="AD35" s="1583"/>
      <c r="AE35" s="1583"/>
      <c r="AF35" s="1608" t="s">
        <v>307</v>
      </c>
      <c r="AG35" s="1583"/>
      <c r="AH35" s="1583"/>
      <c r="AI35" s="320" t="s">
        <v>86</v>
      </c>
      <c r="AJ35" s="1610" t="s">
        <v>308</v>
      </c>
      <c r="AK35" s="1583"/>
      <c r="AL35" s="1583"/>
      <c r="AM35" s="1583"/>
      <c r="AN35" s="1583"/>
      <c r="AO35" s="1583"/>
      <c r="AP35" s="1326">
        <v>6427581174</v>
      </c>
      <c r="AQ35" s="1327">
        <v>0</v>
      </c>
      <c r="AR35" s="322">
        <v>0</v>
      </c>
      <c r="AS35" s="322">
        <v>0</v>
      </c>
      <c r="AT35" s="1326">
        <v>368057971</v>
      </c>
      <c r="AU35" s="321">
        <v>-368057971</v>
      </c>
      <c r="AV35" s="321">
        <v>368057971</v>
      </c>
      <c r="AW35" s="322">
        <v>0</v>
      </c>
      <c r="AX35" s="321">
        <v>368057971</v>
      </c>
      <c r="AY35" s="322">
        <v>0</v>
      </c>
      <c r="AZ35" s="321">
        <v>368057971</v>
      </c>
      <c r="BA35" s="322">
        <v>0</v>
      </c>
      <c r="BB35" s="322">
        <v>0</v>
      </c>
    </row>
    <row r="36" spans="1:54" x14ac:dyDescent="0.25">
      <c r="A36" s="1608" t="s">
        <v>35</v>
      </c>
      <c r="B36" s="1583"/>
      <c r="C36" s="1608" t="s">
        <v>312</v>
      </c>
      <c r="D36" s="1583"/>
      <c r="E36" s="1608" t="s">
        <v>313</v>
      </c>
      <c r="F36" s="1583"/>
      <c r="G36" s="1608" t="s">
        <v>312</v>
      </c>
      <c r="H36" s="1583"/>
      <c r="I36" s="1608" t="s">
        <v>312</v>
      </c>
      <c r="J36" s="1583"/>
      <c r="K36" s="1583"/>
      <c r="L36" s="1608" t="s">
        <v>316</v>
      </c>
      <c r="M36" s="1583"/>
      <c r="N36" s="1583"/>
      <c r="O36" s="1608"/>
      <c r="P36" s="1583"/>
      <c r="Q36" s="1608"/>
      <c r="R36" s="1583"/>
      <c r="S36" s="1609" t="s">
        <v>38</v>
      </c>
      <c r="T36" s="1583"/>
      <c r="U36" s="1583"/>
      <c r="V36" s="1583"/>
      <c r="W36" s="1583"/>
      <c r="X36" s="1583"/>
      <c r="Y36" s="1583"/>
      <c r="Z36" s="1583"/>
      <c r="AA36" s="1608" t="s">
        <v>306</v>
      </c>
      <c r="AB36" s="1583"/>
      <c r="AC36" s="1583"/>
      <c r="AD36" s="1583"/>
      <c r="AE36" s="1583"/>
      <c r="AF36" s="1608" t="s">
        <v>307</v>
      </c>
      <c r="AG36" s="1583"/>
      <c r="AH36" s="1583"/>
      <c r="AI36" s="320" t="s">
        <v>86</v>
      </c>
      <c r="AJ36" s="1610" t="s">
        <v>308</v>
      </c>
      <c r="AK36" s="1583"/>
      <c r="AL36" s="1583"/>
      <c r="AM36" s="1583"/>
      <c r="AN36" s="1583"/>
      <c r="AO36" s="1583"/>
      <c r="AP36" s="1326">
        <v>1320000000</v>
      </c>
      <c r="AQ36" s="1327">
        <v>0</v>
      </c>
      <c r="AR36" s="322">
        <v>0</v>
      </c>
      <c r="AS36" s="322">
        <v>0</v>
      </c>
      <c r="AT36" s="1326">
        <v>109392414</v>
      </c>
      <c r="AU36" s="321">
        <v>-109392414</v>
      </c>
      <c r="AV36" s="321">
        <v>109392414</v>
      </c>
      <c r="AW36" s="322">
        <v>0</v>
      </c>
      <c r="AX36" s="321">
        <v>109392414</v>
      </c>
      <c r="AY36" s="322">
        <v>0</v>
      </c>
      <c r="AZ36" s="321">
        <v>109392414</v>
      </c>
      <c r="BA36" s="322">
        <v>0</v>
      </c>
      <c r="BB36" s="322">
        <v>0</v>
      </c>
    </row>
    <row r="37" spans="1:54" s="1270" customFormat="1" ht="15" customHeight="1" x14ac:dyDescent="0.25">
      <c r="A37" s="1702" t="s">
        <v>35</v>
      </c>
      <c r="B37" s="1701"/>
      <c r="C37" s="1702" t="s">
        <v>312</v>
      </c>
      <c r="D37" s="1701"/>
      <c r="E37" s="1702" t="s">
        <v>313</v>
      </c>
      <c r="F37" s="1701"/>
      <c r="G37" s="1702" t="s">
        <v>312</v>
      </c>
      <c r="H37" s="1701"/>
      <c r="I37" s="1702" t="s">
        <v>316</v>
      </c>
      <c r="J37" s="1701"/>
      <c r="K37" s="1701"/>
      <c r="L37" s="1702"/>
      <c r="M37" s="1701"/>
      <c r="N37" s="1701"/>
      <c r="O37" s="1702"/>
      <c r="P37" s="1701"/>
      <c r="Q37" s="1702"/>
      <c r="R37" s="1701"/>
      <c r="S37" s="1703" t="s">
        <v>220</v>
      </c>
      <c r="T37" s="1701"/>
      <c r="U37" s="1701"/>
      <c r="V37" s="1701"/>
      <c r="W37" s="1701"/>
      <c r="X37" s="1701"/>
      <c r="Y37" s="1701"/>
      <c r="Z37" s="1701"/>
      <c r="AA37" s="1702" t="s">
        <v>306</v>
      </c>
      <c r="AB37" s="1701"/>
      <c r="AC37" s="1701"/>
      <c r="AD37" s="1701"/>
      <c r="AE37" s="1701"/>
      <c r="AF37" s="1702" t="s">
        <v>307</v>
      </c>
      <c r="AG37" s="1701"/>
      <c r="AH37" s="1701"/>
      <c r="AI37" s="1267" t="s">
        <v>86</v>
      </c>
      <c r="AJ37" s="1700" t="s">
        <v>308</v>
      </c>
      <c r="AK37" s="1701"/>
      <c r="AL37" s="1701"/>
      <c r="AM37" s="1701"/>
      <c r="AN37" s="1701"/>
      <c r="AO37" s="1701"/>
      <c r="AP37" s="1328">
        <v>1781691450</v>
      </c>
      <c r="AQ37" s="1334">
        <v>0</v>
      </c>
      <c r="AR37" s="1269">
        <v>0</v>
      </c>
      <c r="AS37" s="1269">
        <v>0</v>
      </c>
      <c r="AT37" s="1328">
        <v>144764924</v>
      </c>
      <c r="AU37" s="1268">
        <v>-144764924</v>
      </c>
      <c r="AV37" s="1268">
        <v>144764924</v>
      </c>
      <c r="AW37" s="1269">
        <v>0</v>
      </c>
      <c r="AX37" s="1268">
        <v>144764924</v>
      </c>
      <c r="AY37" s="1269">
        <v>0</v>
      </c>
      <c r="AZ37" s="1268">
        <v>144764924</v>
      </c>
      <c r="BA37" s="1269">
        <v>0</v>
      </c>
      <c r="BB37" s="1269">
        <v>0</v>
      </c>
    </row>
    <row r="38" spans="1:54" x14ac:dyDescent="0.25">
      <c r="A38" s="1608" t="s">
        <v>35</v>
      </c>
      <c r="B38" s="1583"/>
      <c r="C38" s="1608" t="s">
        <v>312</v>
      </c>
      <c r="D38" s="1583"/>
      <c r="E38" s="1608" t="s">
        <v>313</v>
      </c>
      <c r="F38" s="1583"/>
      <c r="G38" s="1608" t="s">
        <v>312</v>
      </c>
      <c r="H38" s="1583"/>
      <c r="I38" s="1608" t="s">
        <v>316</v>
      </c>
      <c r="J38" s="1583"/>
      <c r="K38" s="1583"/>
      <c r="L38" s="1608" t="s">
        <v>315</v>
      </c>
      <c r="M38" s="1583"/>
      <c r="N38" s="1583"/>
      <c r="O38" s="1608"/>
      <c r="P38" s="1583"/>
      <c r="Q38" s="1608"/>
      <c r="R38" s="1583"/>
      <c r="S38" s="1609" t="s">
        <v>39</v>
      </c>
      <c r="T38" s="1583"/>
      <c r="U38" s="1583"/>
      <c r="V38" s="1583"/>
      <c r="W38" s="1583"/>
      <c r="X38" s="1583"/>
      <c r="Y38" s="1583"/>
      <c r="Z38" s="1583"/>
      <c r="AA38" s="1608" t="s">
        <v>306</v>
      </c>
      <c r="AB38" s="1583"/>
      <c r="AC38" s="1583"/>
      <c r="AD38" s="1583"/>
      <c r="AE38" s="1583"/>
      <c r="AF38" s="1608" t="s">
        <v>307</v>
      </c>
      <c r="AG38" s="1583"/>
      <c r="AH38" s="1583"/>
      <c r="AI38" s="320" t="s">
        <v>86</v>
      </c>
      <c r="AJ38" s="1610" t="s">
        <v>308</v>
      </c>
      <c r="AK38" s="1583"/>
      <c r="AL38" s="1583"/>
      <c r="AM38" s="1583"/>
      <c r="AN38" s="1583"/>
      <c r="AO38" s="1583"/>
      <c r="AP38" s="1326">
        <v>1781691450</v>
      </c>
      <c r="AQ38" s="1327">
        <v>0</v>
      </c>
      <c r="AR38" s="322">
        <v>0</v>
      </c>
      <c r="AS38" s="322">
        <v>0</v>
      </c>
      <c r="AT38" s="1326">
        <v>144764924</v>
      </c>
      <c r="AU38" s="321">
        <v>-144764924</v>
      </c>
      <c r="AV38" s="321">
        <v>144764924</v>
      </c>
      <c r="AW38" s="322">
        <v>0</v>
      </c>
      <c r="AX38" s="321">
        <v>144764924</v>
      </c>
      <c r="AY38" s="322">
        <v>0</v>
      </c>
      <c r="AZ38" s="321">
        <v>144764924</v>
      </c>
      <c r="BA38" s="322">
        <v>0</v>
      </c>
      <c r="BB38" s="322">
        <v>0</v>
      </c>
    </row>
    <row r="39" spans="1:54" s="1270" customFormat="1" x14ac:dyDescent="0.25">
      <c r="A39" s="1702" t="s">
        <v>35</v>
      </c>
      <c r="B39" s="1701"/>
      <c r="C39" s="1702" t="s">
        <v>312</v>
      </c>
      <c r="D39" s="1701"/>
      <c r="E39" s="1702" t="s">
        <v>313</v>
      </c>
      <c r="F39" s="1701"/>
      <c r="G39" s="1702" t="s">
        <v>312</v>
      </c>
      <c r="H39" s="1701"/>
      <c r="I39" s="1702" t="s">
        <v>317</v>
      </c>
      <c r="J39" s="1701"/>
      <c r="K39" s="1701"/>
      <c r="L39" s="1702"/>
      <c r="M39" s="1701"/>
      <c r="N39" s="1701"/>
      <c r="O39" s="1702"/>
      <c r="P39" s="1701"/>
      <c r="Q39" s="1702"/>
      <c r="R39" s="1701"/>
      <c r="S39" s="1703" t="s">
        <v>222</v>
      </c>
      <c r="T39" s="1701"/>
      <c r="U39" s="1701"/>
      <c r="V39" s="1701"/>
      <c r="W39" s="1701"/>
      <c r="X39" s="1701"/>
      <c r="Y39" s="1701"/>
      <c r="Z39" s="1701"/>
      <c r="AA39" s="1702" t="s">
        <v>306</v>
      </c>
      <c r="AB39" s="1701"/>
      <c r="AC39" s="1701"/>
      <c r="AD39" s="1701"/>
      <c r="AE39" s="1701"/>
      <c r="AF39" s="1702" t="s">
        <v>307</v>
      </c>
      <c r="AG39" s="1701"/>
      <c r="AH39" s="1701"/>
      <c r="AI39" s="1267" t="s">
        <v>86</v>
      </c>
      <c r="AJ39" s="1700" t="s">
        <v>308</v>
      </c>
      <c r="AK39" s="1701"/>
      <c r="AL39" s="1701"/>
      <c r="AM39" s="1701"/>
      <c r="AN39" s="1701"/>
      <c r="AO39" s="1701"/>
      <c r="AP39" s="1328">
        <v>27834000000</v>
      </c>
      <c r="AQ39" s="1334">
        <v>0</v>
      </c>
      <c r="AR39" s="1269">
        <v>0</v>
      </c>
      <c r="AS39" s="1269">
        <v>0</v>
      </c>
      <c r="AT39" s="1328">
        <v>1043131099</v>
      </c>
      <c r="AU39" s="1268">
        <v>-1043131099</v>
      </c>
      <c r="AV39" s="1268">
        <v>1043131099</v>
      </c>
      <c r="AW39" s="1269">
        <v>0</v>
      </c>
      <c r="AX39" s="1268">
        <v>1043131099</v>
      </c>
      <c r="AY39" s="1269">
        <v>0</v>
      </c>
      <c r="AZ39" s="1268">
        <v>1043131099</v>
      </c>
      <c r="BA39" s="1269">
        <v>0</v>
      </c>
      <c r="BB39" s="1269">
        <v>0</v>
      </c>
    </row>
    <row r="40" spans="1:54" x14ac:dyDescent="0.25">
      <c r="A40" s="1608" t="s">
        <v>35</v>
      </c>
      <c r="B40" s="1583"/>
      <c r="C40" s="1608" t="s">
        <v>312</v>
      </c>
      <c r="D40" s="1583"/>
      <c r="E40" s="1608" t="s">
        <v>313</v>
      </c>
      <c r="F40" s="1583"/>
      <c r="G40" s="1608" t="s">
        <v>312</v>
      </c>
      <c r="H40" s="1583"/>
      <c r="I40" s="1608" t="s">
        <v>317</v>
      </c>
      <c r="J40" s="1583"/>
      <c r="K40" s="1583"/>
      <c r="L40" s="1608" t="s">
        <v>312</v>
      </c>
      <c r="M40" s="1583"/>
      <c r="N40" s="1583"/>
      <c r="O40" s="1608"/>
      <c r="P40" s="1583"/>
      <c r="Q40" s="1608"/>
      <c r="R40" s="1583"/>
      <c r="S40" s="1609" t="s">
        <v>40</v>
      </c>
      <c r="T40" s="1583"/>
      <c r="U40" s="1583"/>
      <c r="V40" s="1583"/>
      <c r="W40" s="1583"/>
      <c r="X40" s="1583"/>
      <c r="Y40" s="1583"/>
      <c r="Z40" s="1583"/>
      <c r="AA40" s="1608" t="s">
        <v>306</v>
      </c>
      <c r="AB40" s="1583"/>
      <c r="AC40" s="1583"/>
      <c r="AD40" s="1583"/>
      <c r="AE40" s="1583"/>
      <c r="AF40" s="1608" t="s">
        <v>307</v>
      </c>
      <c r="AG40" s="1583"/>
      <c r="AH40" s="1583"/>
      <c r="AI40" s="320" t="s">
        <v>86</v>
      </c>
      <c r="AJ40" s="1610" t="s">
        <v>308</v>
      </c>
      <c r="AK40" s="1583"/>
      <c r="AL40" s="1583"/>
      <c r="AM40" s="1583"/>
      <c r="AN40" s="1583"/>
      <c r="AO40" s="1583"/>
      <c r="AP40" s="1326">
        <v>3566410138</v>
      </c>
      <c r="AQ40" s="1327">
        <v>0</v>
      </c>
      <c r="AR40" s="322">
        <v>0</v>
      </c>
      <c r="AS40" s="322">
        <v>0</v>
      </c>
      <c r="AT40" s="1326">
        <v>285533053</v>
      </c>
      <c r="AU40" s="321">
        <v>-285533053</v>
      </c>
      <c r="AV40" s="321">
        <v>285533053</v>
      </c>
      <c r="AW40" s="322">
        <v>0</v>
      </c>
      <c r="AX40" s="321">
        <v>285533053</v>
      </c>
      <c r="AY40" s="322">
        <v>0</v>
      </c>
      <c r="AZ40" s="321">
        <v>285533053</v>
      </c>
      <c r="BA40" s="322">
        <v>0</v>
      </c>
      <c r="BB40" s="322">
        <v>0</v>
      </c>
    </row>
    <row r="41" spans="1:54" x14ac:dyDescent="0.25">
      <c r="A41" s="1608" t="s">
        <v>35</v>
      </c>
      <c r="B41" s="1583"/>
      <c r="C41" s="1608" t="s">
        <v>312</v>
      </c>
      <c r="D41" s="1583"/>
      <c r="E41" s="1608" t="s">
        <v>313</v>
      </c>
      <c r="F41" s="1583"/>
      <c r="G41" s="1608" t="s">
        <v>312</v>
      </c>
      <c r="H41" s="1583"/>
      <c r="I41" s="1608" t="s">
        <v>317</v>
      </c>
      <c r="J41" s="1583"/>
      <c r="K41" s="1583"/>
      <c r="L41" s="1608" t="s">
        <v>315</v>
      </c>
      <c r="M41" s="1583"/>
      <c r="N41" s="1583"/>
      <c r="O41" s="1608"/>
      <c r="P41" s="1583"/>
      <c r="Q41" s="1608"/>
      <c r="R41" s="1583"/>
      <c r="S41" s="1609" t="s">
        <v>41</v>
      </c>
      <c r="T41" s="1583"/>
      <c r="U41" s="1583"/>
      <c r="V41" s="1583"/>
      <c r="W41" s="1583"/>
      <c r="X41" s="1583"/>
      <c r="Y41" s="1583"/>
      <c r="Z41" s="1583"/>
      <c r="AA41" s="1608" t="s">
        <v>306</v>
      </c>
      <c r="AB41" s="1583"/>
      <c r="AC41" s="1583"/>
      <c r="AD41" s="1583"/>
      <c r="AE41" s="1583"/>
      <c r="AF41" s="1608" t="s">
        <v>307</v>
      </c>
      <c r="AG41" s="1583"/>
      <c r="AH41" s="1583"/>
      <c r="AI41" s="320" t="s">
        <v>86</v>
      </c>
      <c r="AJ41" s="1610" t="s">
        <v>308</v>
      </c>
      <c r="AK41" s="1583"/>
      <c r="AL41" s="1583"/>
      <c r="AM41" s="1583"/>
      <c r="AN41" s="1583"/>
      <c r="AO41" s="1583"/>
      <c r="AP41" s="1326">
        <v>3049264140</v>
      </c>
      <c r="AQ41" s="1327">
        <v>0</v>
      </c>
      <c r="AR41" s="322">
        <v>0</v>
      </c>
      <c r="AS41" s="322">
        <v>0</v>
      </c>
      <c r="AT41" s="1326">
        <v>252572057</v>
      </c>
      <c r="AU41" s="321">
        <v>-252572057</v>
      </c>
      <c r="AV41" s="321">
        <v>252572057</v>
      </c>
      <c r="AW41" s="322">
        <v>0</v>
      </c>
      <c r="AX41" s="321">
        <v>252572057</v>
      </c>
      <c r="AY41" s="322">
        <v>0</v>
      </c>
      <c r="AZ41" s="321">
        <v>252572057</v>
      </c>
      <c r="BA41" s="322">
        <v>0</v>
      </c>
      <c r="BB41" s="322">
        <v>0</v>
      </c>
    </row>
    <row r="42" spans="1:54" x14ac:dyDescent="0.25">
      <c r="A42" s="1608" t="s">
        <v>35</v>
      </c>
      <c r="B42" s="1583"/>
      <c r="C42" s="1608" t="s">
        <v>312</v>
      </c>
      <c r="D42" s="1583"/>
      <c r="E42" s="1608" t="s">
        <v>313</v>
      </c>
      <c r="F42" s="1583"/>
      <c r="G42" s="1608" t="s">
        <v>312</v>
      </c>
      <c r="H42" s="1583"/>
      <c r="I42" s="1608" t="s">
        <v>317</v>
      </c>
      <c r="J42" s="1583"/>
      <c r="K42" s="1583"/>
      <c r="L42" s="1608" t="s">
        <v>318</v>
      </c>
      <c r="M42" s="1583"/>
      <c r="N42" s="1583"/>
      <c r="O42" s="1608"/>
      <c r="P42" s="1583"/>
      <c r="Q42" s="1608"/>
      <c r="R42" s="1583"/>
      <c r="S42" s="1609" t="s">
        <v>42</v>
      </c>
      <c r="T42" s="1583"/>
      <c r="U42" s="1583"/>
      <c r="V42" s="1583"/>
      <c r="W42" s="1583"/>
      <c r="X42" s="1583"/>
      <c r="Y42" s="1583"/>
      <c r="Z42" s="1583"/>
      <c r="AA42" s="1608" t="s">
        <v>306</v>
      </c>
      <c r="AB42" s="1583"/>
      <c r="AC42" s="1583"/>
      <c r="AD42" s="1583"/>
      <c r="AE42" s="1583"/>
      <c r="AF42" s="1608" t="s">
        <v>307</v>
      </c>
      <c r="AG42" s="1583"/>
      <c r="AH42" s="1583"/>
      <c r="AI42" s="320" t="s">
        <v>86</v>
      </c>
      <c r="AJ42" s="1610" t="s">
        <v>308</v>
      </c>
      <c r="AK42" s="1583"/>
      <c r="AL42" s="1583"/>
      <c r="AM42" s="1583"/>
      <c r="AN42" s="1583"/>
      <c r="AO42" s="1583"/>
      <c r="AP42" s="1326">
        <v>4286255939</v>
      </c>
      <c r="AQ42" s="1327">
        <v>0</v>
      </c>
      <c r="AR42" s="322">
        <v>0</v>
      </c>
      <c r="AS42" s="322">
        <v>0</v>
      </c>
      <c r="AT42" s="1326">
        <v>2285165</v>
      </c>
      <c r="AU42" s="321">
        <v>-2285165</v>
      </c>
      <c r="AV42" s="321">
        <v>2285165</v>
      </c>
      <c r="AW42" s="322">
        <v>0</v>
      </c>
      <c r="AX42" s="321">
        <v>2285165</v>
      </c>
      <c r="AY42" s="322">
        <v>0</v>
      </c>
      <c r="AZ42" s="321">
        <v>2285165</v>
      </c>
      <c r="BA42" s="322">
        <v>0</v>
      </c>
      <c r="BB42" s="322">
        <v>0</v>
      </c>
    </row>
    <row r="43" spans="1:54" x14ac:dyDescent="0.25">
      <c r="A43" s="1608" t="s">
        <v>35</v>
      </c>
      <c r="B43" s="1583"/>
      <c r="C43" s="1608" t="s">
        <v>312</v>
      </c>
      <c r="D43" s="1583"/>
      <c r="E43" s="1608" t="s">
        <v>313</v>
      </c>
      <c r="F43" s="1583"/>
      <c r="G43" s="1608" t="s">
        <v>312</v>
      </c>
      <c r="H43" s="1583"/>
      <c r="I43" s="1608" t="s">
        <v>317</v>
      </c>
      <c r="J43" s="1583"/>
      <c r="K43" s="1583"/>
      <c r="L43" s="1608" t="s">
        <v>319</v>
      </c>
      <c r="M43" s="1583"/>
      <c r="N43" s="1583"/>
      <c r="O43" s="1608"/>
      <c r="P43" s="1583"/>
      <c r="Q43" s="1608"/>
      <c r="R43" s="1583"/>
      <c r="S43" s="1609" t="s">
        <v>43</v>
      </c>
      <c r="T43" s="1583"/>
      <c r="U43" s="1583"/>
      <c r="V43" s="1583"/>
      <c r="W43" s="1583"/>
      <c r="X43" s="1583"/>
      <c r="Y43" s="1583"/>
      <c r="Z43" s="1583"/>
      <c r="AA43" s="1608" t="s">
        <v>306</v>
      </c>
      <c r="AB43" s="1583"/>
      <c r="AC43" s="1583"/>
      <c r="AD43" s="1583"/>
      <c r="AE43" s="1583"/>
      <c r="AF43" s="1608" t="s">
        <v>307</v>
      </c>
      <c r="AG43" s="1583"/>
      <c r="AH43" s="1583"/>
      <c r="AI43" s="320" t="s">
        <v>86</v>
      </c>
      <c r="AJ43" s="1610" t="s">
        <v>308</v>
      </c>
      <c r="AK43" s="1583"/>
      <c r="AL43" s="1583"/>
      <c r="AM43" s="1583"/>
      <c r="AN43" s="1583"/>
      <c r="AO43" s="1583"/>
      <c r="AP43" s="1326">
        <v>4573037173</v>
      </c>
      <c r="AQ43" s="1327">
        <v>0</v>
      </c>
      <c r="AR43" s="322">
        <v>0</v>
      </c>
      <c r="AS43" s="322">
        <v>0</v>
      </c>
      <c r="AT43" s="1326">
        <v>274239472</v>
      </c>
      <c r="AU43" s="321">
        <v>-274239472</v>
      </c>
      <c r="AV43" s="321">
        <v>274239472</v>
      </c>
      <c r="AW43" s="322">
        <v>0</v>
      </c>
      <c r="AX43" s="321">
        <v>274239472</v>
      </c>
      <c r="AY43" s="322">
        <v>0</v>
      </c>
      <c r="AZ43" s="321">
        <v>274239472</v>
      </c>
      <c r="BA43" s="322">
        <v>0</v>
      </c>
      <c r="BB43" s="322">
        <v>0</v>
      </c>
    </row>
    <row r="44" spans="1:54" x14ac:dyDescent="0.25">
      <c r="A44" s="1608" t="s">
        <v>35</v>
      </c>
      <c r="B44" s="1583"/>
      <c r="C44" s="1608" t="s">
        <v>312</v>
      </c>
      <c r="D44" s="1583"/>
      <c r="E44" s="1608" t="s">
        <v>313</v>
      </c>
      <c r="F44" s="1583"/>
      <c r="G44" s="1608" t="s">
        <v>312</v>
      </c>
      <c r="H44" s="1583"/>
      <c r="I44" s="1608" t="s">
        <v>317</v>
      </c>
      <c r="J44" s="1583"/>
      <c r="K44" s="1583"/>
      <c r="L44" s="1608" t="s">
        <v>44</v>
      </c>
      <c r="M44" s="1583"/>
      <c r="N44" s="1583"/>
      <c r="O44" s="1608"/>
      <c r="P44" s="1583"/>
      <c r="Q44" s="1608"/>
      <c r="R44" s="1583"/>
      <c r="S44" s="1609" t="s">
        <v>45</v>
      </c>
      <c r="T44" s="1583"/>
      <c r="U44" s="1583"/>
      <c r="V44" s="1583"/>
      <c r="W44" s="1583"/>
      <c r="X44" s="1583"/>
      <c r="Y44" s="1583"/>
      <c r="Z44" s="1583"/>
      <c r="AA44" s="1608" t="s">
        <v>306</v>
      </c>
      <c r="AB44" s="1583"/>
      <c r="AC44" s="1583"/>
      <c r="AD44" s="1583"/>
      <c r="AE44" s="1583"/>
      <c r="AF44" s="1608" t="s">
        <v>307</v>
      </c>
      <c r="AG44" s="1583"/>
      <c r="AH44" s="1583"/>
      <c r="AI44" s="320" t="s">
        <v>86</v>
      </c>
      <c r="AJ44" s="1610" t="s">
        <v>308</v>
      </c>
      <c r="AK44" s="1583"/>
      <c r="AL44" s="1583"/>
      <c r="AM44" s="1583"/>
      <c r="AN44" s="1583"/>
      <c r="AO44" s="1583"/>
      <c r="AP44" s="1326">
        <v>10101987628</v>
      </c>
      <c r="AQ44" s="1327">
        <v>0</v>
      </c>
      <c r="AR44" s="322">
        <v>0</v>
      </c>
      <c r="AS44" s="322">
        <v>0</v>
      </c>
      <c r="AT44" s="1326">
        <v>44161745</v>
      </c>
      <c r="AU44" s="321">
        <v>-44161745</v>
      </c>
      <c r="AV44" s="321">
        <v>44161745</v>
      </c>
      <c r="AW44" s="322">
        <v>0</v>
      </c>
      <c r="AX44" s="321">
        <v>44161745</v>
      </c>
      <c r="AY44" s="322">
        <v>0</v>
      </c>
      <c r="AZ44" s="321">
        <v>44161745</v>
      </c>
      <c r="BA44" s="322">
        <v>0</v>
      </c>
      <c r="BB44" s="322">
        <v>0</v>
      </c>
    </row>
    <row r="45" spans="1:54" x14ac:dyDescent="0.25">
      <c r="A45" s="1608" t="s">
        <v>35</v>
      </c>
      <c r="B45" s="1583"/>
      <c r="C45" s="1608" t="s">
        <v>312</v>
      </c>
      <c r="D45" s="1583"/>
      <c r="E45" s="1608" t="s">
        <v>313</v>
      </c>
      <c r="F45" s="1583"/>
      <c r="G45" s="1608" t="s">
        <v>312</v>
      </c>
      <c r="H45" s="1583"/>
      <c r="I45" s="1608" t="s">
        <v>317</v>
      </c>
      <c r="J45" s="1583"/>
      <c r="K45" s="1583"/>
      <c r="L45" s="1608" t="s">
        <v>320</v>
      </c>
      <c r="M45" s="1583"/>
      <c r="N45" s="1583"/>
      <c r="O45" s="1608"/>
      <c r="P45" s="1583"/>
      <c r="Q45" s="1608"/>
      <c r="R45" s="1583"/>
      <c r="S45" s="1609" t="s">
        <v>46</v>
      </c>
      <c r="T45" s="1583"/>
      <c r="U45" s="1583"/>
      <c r="V45" s="1583"/>
      <c r="W45" s="1583"/>
      <c r="X45" s="1583"/>
      <c r="Y45" s="1583"/>
      <c r="Z45" s="1583"/>
      <c r="AA45" s="1608" t="s">
        <v>306</v>
      </c>
      <c r="AB45" s="1583"/>
      <c r="AC45" s="1583"/>
      <c r="AD45" s="1583"/>
      <c r="AE45" s="1583"/>
      <c r="AF45" s="1608" t="s">
        <v>307</v>
      </c>
      <c r="AG45" s="1583"/>
      <c r="AH45" s="1583"/>
      <c r="AI45" s="320" t="s">
        <v>86</v>
      </c>
      <c r="AJ45" s="1610" t="s">
        <v>308</v>
      </c>
      <c r="AK45" s="1583"/>
      <c r="AL45" s="1583"/>
      <c r="AM45" s="1583"/>
      <c r="AN45" s="1583"/>
      <c r="AO45" s="1583"/>
      <c r="AP45" s="1326">
        <v>2257044982</v>
      </c>
      <c r="AQ45" s="1327">
        <v>0</v>
      </c>
      <c r="AR45" s="322">
        <v>0</v>
      </c>
      <c r="AS45" s="322">
        <v>0</v>
      </c>
      <c r="AT45" s="1326">
        <v>184339607</v>
      </c>
      <c r="AU45" s="321">
        <v>-184339607</v>
      </c>
      <c r="AV45" s="321">
        <v>184339607</v>
      </c>
      <c r="AW45" s="322">
        <v>0</v>
      </c>
      <c r="AX45" s="321">
        <v>184339607</v>
      </c>
      <c r="AY45" s="322">
        <v>0</v>
      </c>
      <c r="AZ45" s="321">
        <v>184339607</v>
      </c>
      <c r="BA45" s="322">
        <v>0</v>
      </c>
      <c r="BB45" s="322">
        <v>0</v>
      </c>
    </row>
    <row r="46" spans="1:54" s="1270" customFormat="1" ht="15" customHeight="1" x14ac:dyDescent="0.25">
      <c r="A46" s="1702" t="s">
        <v>35</v>
      </c>
      <c r="B46" s="1701"/>
      <c r="C46" s="1702" t="s">
        <v>312</v>
      </c>
      <c r="D46" s="1701"/>
      <c r="E46" s="1702" t="s">
        <v>313</v>
      </c>
      <c r="F46" s="1701"/>
      <c r="G46" s="1702" t="s">
        <v>312</v>
      </c>
      <c r="H46" s="1701"/>
      <c r="I46" s="1702" t="s">
        <v>327</v>
      </c>
      <c r="J46" s="1701"/>
      <c r="K46" s="1701"/>
      <c r="L46" s="1702"/>
      <c r="M46" s="1701"/>
      <c r="N46" s="1701"/>
      <c r="O46" s="1702"/>
      <c r="P46" s="1701"/>
      <c r="Q46" s="1702"/>
      <c r="R46" s="1701"/>
      <c r="S46" s="1703" t="s">
        <v>809</v>
      </c>
      <c r="T46" s="1701"/>
      <c r="U46" s="1701"/>
      <c r="V46" s="1701"/>
      <c r="W46" s="1701"/>
      <c r="X46" s="1701"/>
      <c r="Y46" s="1701"/>
      <c r="Z46" s="1701"/>
      <c r="AA46" s="1702" t="s">
        <v>306</v>
      </c>
      <c r="AB46" s="1701"/>
      <c r="AC46" s="1701"/>
      <c r="AD46" s="1701"/>
      <c r="AE46" s="1701"/>
      <c r="AF46" s="1702" t="s">
        <v>307</v>
      </c>
      <c r="AG46" s="1701"/>
      <c r="AH46" s="1701"/>
      <c r="AI46" s="1267" t="s">
        <v>86</v>
      </c>
      <c r="AJ46" s="1700" t="s">
        <v>308</v>
      </c>
      <c r="AK46" s="1701"/>
      <c r="AL46" s="1701"/>
      <c r="AM46" s="1701"/>
      <c r="AN46" s="1701"/>
      <c r="AO46" s="1701"/>
      <c r="AP46" s="1334">
        <v>0</v>
      </c>
      <c r="AQ46" s="1334">
        <v>0</v>
      </c>
      <c r="AR46" s="1269">
        <v>0</v>
      </c>
      <c r="AS46" s="1269">
        <v>0</v>
      </c>
      <c r="AT46" s="1334">
        <v>0</v>
      </c>
      <c r="AU46" s="1269">
        <v>0</v>
      </c>
      <c r="AV46" s="1269">
        <v>0</v>
      </c>
      <c r="AW46" s="1269">
        <v>0</v>
      </c>
      <c r="AX46" s="1269">
        <v>0</v>
      </c>
      <c r="AY46" s="1269">
        <v>0</v>
      </c>
      <c r="AZ46" s="1269">
        <v>0</v>
      </c>
      <c r="BA46" s="1269">
        <v>0</v>
      </c>
      <c r="BB46" s="1269">
        <v>0</v>
      </c>
    </row>
    <row r="47" spans="1:54" s="1270" customFormat="1" ht="15" customHeight="1" x14ac:dyDescent="0.25">
      <c r="A47" s="1702" t="s">
        <v>35</v>
      </c>
      <c r="B47" s="1701"/>
      <c r="C47" s="1702" t="s">
        <v>312</v>
      </c>
      <c r="D47" s="1701"/>
      <c r="E47" s="1702" t="s">
        <v>313</v>
      </c>
      <c r="F47" s="1701"/>
      <c r="G47" s="1702" t="s">
        <v>312</v>
      </c>
      <c r="H47" s="1701"/>
      <c r="I47" s="1702" t="s">
        <v>321</v>
      </c>
      <c r="J47" s="1701"/>
      <c r="K47" s="1701"/>
      <c r="L47" s="1702"/>
      <c r="M47" s="1701"/>
      <c r="N47" s="1701"/>
      <c r="O47" s="1702"/>
      <c r="P47" s="1701"/>
      <c r="Q47" s="1702"/>
      <c r="R47" s="1701"/>
      <c r="S47" s="1703" t="s">
        <v>223</v>
      </c>
      <c r="T47" s="1701"/>
      <c r="U47" s="1701"/>
      <c r="V47" s="1701"/>
      <c r="W47" s="1701"/>
      <c r="X47" s="1701"/>
      <c r="Y47" s="1701"/>
      <c r="Z47" s="1701"/>
      <c r="AA47" s="1702" t="s">
        <v>306</v>
      </c>
      <c r="AB47" s="1701"/>
      <c r="AC47" s="1701"/>
      <c r="AD47" s="1701"/>
      <c r="AE47" s="1701"/>
      <c r="AF47" s="1702" t="s">
        <v>307</v>
      </c>
      <c r="AG47" s="1701"/>
      <c r="AH47" s="1701"/>
      <c r="AI47" s="1267" t="s">
        <v>86</v>
      </c>
      <c r="AJ47" s="1700" t="s">
        <v>308</v>
      </c>
      <c r="AK47" s="1701"/>
      <c r="AL47" s="1701"/>
      <c r="AM47" s="1701"/>
      <c r="AN47" s="1701"/>
      <c r="AO47" s="1701"/>
      <c r="AP47" s="1328">
        <v>782000000</v>
      </c>
      <c r="AQ47" s="1334">
        <v>0</v>
      </c>
      <c r="AR47" s="1269">
        <v>0</v>
      </c>
      <c r="AS47" s="1269">
        <v>0</v>
      </c>
      <c r="AT47" s="1328">
        <v>59775458</v>
      </c>
      <c r="AU47" s="1268">
        <v>-59775458</v>
      </c>
      <c r="AV47" s="1268">
        <v>59775458</v>
      </c>
      <c r="AW47" s="1269">
        <v>0</v>
      </c>
      <c r="AX47" s="1268">
        <v>59775458</v>
      </c>
      <c r="AY47" s="1269">
        <v>0</v>
      </c>
      <c r="AZ47" s="1268">
        <v>59775458</v>
      </c>
      <c r="BA47" s="1269">
        <v>0</v>
      </c>
      <c r="BB47" s="1269">
        <v>0</v>
      </c>
    </row>
    <row r="48" spans="1:54" x14ac:dyDescent="0.25">
      <c r="A48" s="1608" t="s">
        <v>35</v>
      </c>
      <c r="B48" s="1583"/>
      <c r="C48" s="1608" t="s">
        <v>312</v>
      </c>
      <c r="D48" s="1583"/>
      <c r="E48" s="1608" t="s">
        <v>313</v>
      </c>
      <c r="F48" s="1583"/>
      <c r="G48" s="1608" t="s">
        <v>312</v>
      </c>
      <c r="H48" s="1583"/>
      <c r="I48" s="1608" t="s">
        <v>321</v>
      </c>
      <c r="J48" s="1583"/>
      <c r="K48" s="1583"/>
      <c r="L48" s="1608" t="s">
        <v>312</v>
      </c>
      <c r="M48" s="1583"/>
      <c r="N48" s="1583"/>
      <c r="O48" s="1608"/>
      <c r="P48" s="1583"/>
      <c r="Q48" s="1608"/>
      <c r="R48" s="1583"/>
      <c r="S48" s="1609" t="s">
        <v>47</v>
      </c>
      <c r="T48" s="1583"/>
      <c r="U48" s="1583"/>
      <c r="V48" s="1583"/>
      <c r="W48" s="1583"/>
      <c r="X48" s="1583"/>
      <c r="Y48" s="1583"/>
      <c r="Z48" s="1583"/>
      <c r="AA48" s="1608" t="s">
        <v>306</v>
      </c>
      <c r="AB48" s="1583"/>
      <c r="AC48" s="1583"/>
      <c r="AD48" s="1583"/>
      <c r="AE48" s="1583"/>
      <c r="AF48" s="1608" t="s">
        <v>307</v>
      </c>
      <c r="AG48" s="1583"/>
      <c r="AH48" s="1583"/>
      <c r="AI48" s="320" t="s">
        <v>86</v>
      </c>
      <c r="AJ48" s="1610" t="s">
        <v>308</v>
      </c>
      <c r="AK48" s="1583"/>
      <c r="AL48" s="1583"/>
      <c r="AM48" s="1583"/>
      <c r="AN48" s="1583"/>
      <c r="AO48" s="1583"/>
      <c r="AP48" s="1326">
        <v>370000000</v>
      </c>
      <c r="AQ48" s="1327">
        <v>0</v>
      </c>
      <c r="AR48" s="322">
        <v>0</v>
      </c>
      <c r="AS48" s="322">
        <v>0</v>
      </c>
      <c r="AT48" s="1326">
        <v>25615573</v>
      </c>
      <c r="AU48" s="321">
        <v>-25615573</v>
      </c>
      <c r="AV48" s="321">
        <v>25615573</v>
      </c>
      <c r="AW48" s="322">
        <v>0</v>
      </c>
      <c r="AX48" s="321">
        <v>25615573</v>
      </c>
      <c r="AY48" s="322">
        <v>0</v>
      </c>
      <c r="AZ48" s="321">
        <v>25615573</v>
      </c>
      <c r="BA48" s="322">
        <v>0</v>
      </c>
      <c r="BB48" s="322">
        <v>0</v>
      </c>
    </row>
    <row r="49" spans="1:54" x14ac:dyDescent="0.25">
      <c r="A49" s="1608" t="s">
        <v>35</v>
      </c>
      <c r="B49" s="1583"/>
      <c r="C49" s="1608" t="s">
        <v>312</v>
      </c>
      <c r="D49" s="1583"/>
      <c r="E49" s="1608" t="s">
        <v>313</v>
      </c>
      <c r="F49" s="1583"/>
      <c r="G49" s="1608" t="s">
        <v>312</v>
      </c>
      <c r="H49" s="1583"/>
      <c r="I49" s="1608" t="s">
        <v>321</v>
      </c>
      <c r="J49" s="1583"/>
      <c r="K49" s="1583"/>
      <c r="L49" s="1608" t="s">
        <v>322</v>
      </c>
      <c r="M49" s="1583"/>
      <c r="N49" s="1583"/>
      <c r="O49" s="1608"/>
      <c r="P49" s="1583"/>
      <c r="Q49" s="1608"/>
      <c r="R49" s="1583"/>
      <c r="S49" s="1609" t="s">
        <v>48</v>
      </c>
      <c r="T49" s="1583"/>
      <c r="U49" s="1583"/>
      <c r="V49" s="1583"/>
      <c r="W49" s="1583"/>
      <c r="X49" s="1583"/>
      <c r="Y49" s="1583"/>
      <c r="Z49" s="1583"/>
      <c r="AA49" s="1608" t="s">
        <v>306</v>
      </c>
      <c r="AB49" s="1583"/>
      <c r="AC49" s="1583"/>
      <c r="AD49" s="1583"/>
      <c r="AE49" s="1583"/>
      <c r="AF49" s="1608" t="s">
        <v>307</v>
      </c>
      <c r="AG49" s="1583"/>
      <c r="AH49" s="1583"/>
      <c r="AI49" s="320" t="s">
        <v>86</v>
      </c>
      <c r="AJ49" s="1610" t="s">
        <v>308</v>
      </c>
      <c r="AK49" s="1583"/>
      <c r="AL49" s="1583"/>
      <c r="AM49" s="1583"/>
      <c r="AN49" s="1583"/>
      <c r="AO49" s="1583"/>
      <c r="AP49" s="1326">
        <v>412000000</v>
      </c>
      <c r="AQ49" s="1327">
        <v>0</v>
      </c>
      <c r="AR49" s="322">
        <v>0</v>
      </c>
      <c r="AS49" s="322">
        <v>0</v>
      </c>
      <c r="AT49" s="1326">
        <v>34159885</v>
      </c>
      <c r="AU49" s="321">
        <v>-34159885</v>
      </c>
      <c r="AV49" s="321">
        <v>34159885</v>
      </c>
      <c r="AW49" s="322">
        <v>0</v>
      </c>
      <c r="AX49" s="321">
        <v>34159885</v>
      </c>
      <c r="AY49" s="322">
        <v>0</v>
      </c>
      <c r="AZ49" s="321">
        <v>34159885</v>
      </c>
      <c r="BA49" s="322">
        <v>0</v>
      </c>
      <c r="BB49" s="322">
        <v>0</v>
      </c>
    </row>
    <row r="50" spans="1:54" s="1270" customFormat="1" ht="16.5" customHeight="1" x14ac:dyDescent="0.25">
      <c r="A50" s="1702" t="s">
        <v>35</v>
      </c>
      <c r="B50" s="1701"/>
      <c r="C50" s="1702" t="s">
        <v>312</v>
      </c>
      <c r="D50" s="1701"/>
      <c r="E50" s="1702" t="s">
        <v>313</v>
      </c>
      <c r="F50" s="1701"/>
      <c r="G50" s="1702" t="s">
        <v>312</v>
      </c>
      <c r="H50" s="1701"/>
      <c r="I50" s="1702" t="s">
        <v>86</v>
      </c>
      <c r="J50" s="1701"/>
      <c r="K50" s="1701"/>
      <c r="L50" s="1702"/>
      <c r="M50" s="1701"/>
      <c r="N50" s="1701"/>
      <c r="O50" s="1702"/>
      <c r="P50" s="1701"/>
      <c r="Q50" s="1702"/>
      <c r="R50" s="1701"/>
      <c r="S50" s="1703" t="s">
        <v>699</v>
      </c>
      <c r="T50" s="1701"/>
      <c r="U50" s="1701"/>
      <c r="V50" s="1701"/>
      <c r="W50" s="1701"/>
      <c r="X50" s="1701"/>
      <c r="Y50" s="1701"/>
      <c r="Z50" s="1701"/>
      <c r="AA50" s="1702" t="s">
        <v>306</v>
      </c>
      <c r="AB50" s="1701"/>
      <c r="AC50" s="1701"/>
      <c r="AD50" s="1701"/>
      <c r="AE50" s="1701"/>
      <c r="AF50" s="1702" t="s">
        <v>307</v>
      </c>
      <c r="AG50" s="1701"/>
      <c r="AH50" s="1701"/>
      <c r="AI50" s="1267" t="s">
        <v>86</v>
      </c>
      <c r="AJ50" s="1700" t="s">
        <v>308</v>
      </c>
      <c r="AK50" s="1701"/>
      <c r="AL50" s="1701"/>
      <c r="AM50" s="1701"/>
      <c r="AN50" s="1701"/>
      <c r="AO50" s="1701"/>
      <c r="AP50" s="1328">
        <v>9382000000</v>
      </c>
      <c r="AQ50" s="1334">
        <v>0</v>
      </c>
      <c r="AR50" s="1269">
        <v>0</v>
      </c>
      <c r="AS50" s="1268">
        <v>-9382000000</v>
      </c>
      <c r="AT50" s="1334">
        <v>0</v>
      </c>
      <c r="AU50" s="1269">
        <v>0</v>
      </c>
      <c r="AV50" s="1269">
        <v>0</v>
      </c>
      <c r="AW50" s="1269">
        <v>0</v>
      </c>
      <c r="AX50" s="1269">
        <v>0</v>
      </c>
      <c r="AY50" s="1269">
        <v>0</v>
      </c>
      <c r="AZ50" s="1269">
        <v>0</v>
      </c>
      <c r="BA50" s="1269">
        <v>0</v>
      </c>
      <c r="BB50" s="1269">
        <v>0</v>
      </c>
    </row>
    <row r="51" spans="1:54" s="1270" customFormat="1" ht="15" customHeight="1" x14ac:dyDescent="0.25">
      <c r="A51" s="1702" t="s">
        <v>35</v>
      </c>
      <c r="B51" s="1701"/>
      <c r="C51" s="1702" t="s">
        <v>312</v>
      </c>
      <c r="D51" s="1701"/>
      <c r="E51" s="1702" t="s">
        <v>313</v>
      </c>
      <c r="F51" s="1701"/>
      <c r="G51" s="1702" t="s">
        <v>315</v>
      </c>
      <c r="H51" s="1701"/>
      <c r="I51" s="1702"/>
      <c r="J51" s="1701"/>
      <c r="K51" s="1701"/>
      <c r="L51" s="1702"/>
      <c r="M51" s="1701"/>
      <c r="N51" s="1701"/>
      <c r="O51" s="1702"/>
      <c r="P51" s="1701"/>
      <c r="Q51" s="1702"/>
      <c r="R51" s="1701"/>
      <c r="S51" s="1703" t="s">
        <v>226</v>
      </c>
      <c r="T51" s="1701"/>
      <c r="U51" s="1701"/>
      <c r="V51" s="1701"/>
      <c r="W51" s="1701"/>
      <c r="X51" s="1701"/>
      <c r="Y51" s="1701"/>
      <c r="Z51" s="1701"/>
      <c r="AA51" s="1702" t="s">
        <v>306</v>
      </c>
      <c r="AB51" s="1701"/>
      <c r="AC51" s="1701"/>
      <c r="AD51" s="1701"/>
      <c r="AE51" s="1701"/>
      <c r="AF51" s="1702" t="s">
        <v>307</v>
      </c>
      <c r="AG51" s="1701"/>
      <c r="AH51" s="1701"/>
      <c r="AI51" s="1267" t="s">
        <v>86</v>
      </c>
      <c r="AJ51" s="1700" t="s">
        <v>308</v>
      </c>
      <c r="AK51" s="1701"/>
      <c r="AL51" s="1701"/>
      <c r="AM51" s="1701"/>
      <c r="AN51" s="1701"/>
      <c r="AO51" s="1701"/>
      <c r="AP51" s="1328">
        <v>2620100000</v>
      </c>
      <c r="AQ51" s="1328">
        <v>189886454</v>
      </c>
      <c r="AR51" s="1268">
        <v>8358547</v>
      </c>
      <c r="AS51" s="1269">
        <v>0</v>
      </c>
      <c r="AT51" s="1328">
        <v>11742500</v>
      </c>
      <c r="AU51" s="1268">
        <v>178143954</v>
      </c>
      <c r="AV51" s="1268">
        <v>374433108</v>
      </c>
      <c r="AW51" s="1268">
        <v>-362690608</v>
      </c>
      <c r="AX51" s="1268">
        <v>273995309</v>
      </c>
      <c r="AY51" s="1268">
        <v>100437799</v>
      </c>
      <c r="AZ51" s="1268">
        <v>273995309</v>
      </c>
      <c r="BA51" s="1269">
        <v>0</v>
      </c>
      <c r="BB51" s="1269">
        <v>0</v>
      </c>
    </row>
    <row r="52" spans="1:54" x14ac:dyDescent="0.25">
      <c r="A52" s="1608" t="s">
        <v>35</v>
      </c>
      <c r="B52" s="1583"/>
      <c r="C52" s="1608" t="s">
        <v>312</v>
      </c>
      <c r="D52" s="1583"/>
      <c r="E52" s="1608" t="s">
        <v>313</v>
      </c>
      <c r="F52" s="1583"/>
      <c r="G52" s="1608" t="s">
        <v>315</v>
      </c>
      <c r="H52" s="1583"/>
      <c r="I52" s="1608" t="s">
        <v>323</v>
      </c>
      <c r="J52" s="1583"/>
      <c r="K52" s="1583"/>
      <c r="L52" s="1608"/>
      <c r="M52" s="1583"/>
      <c r="N52" s="1583"/>
      <c r="O52" s="1608"/>
      <c r="P52" s="1583"/>
      <c r="Q52" s="1608"/>
      <c r="R52" s="1583"/>
      <c r="S52" s="1609" t="s">
        <v>49</v>
      </c>
      <c r="T52" s="1583"/>
      <c r="U52" s="1583"/>
      <c r="V52" s="1583"/>
      <c r="W52" s="1583"/>
      <c r="X52" s="1583"/>
      <c r="Y52" s="1583"/>
      <c r="Z52" s="1583"/>
      <c r="AA52" s="1608" t="s">
        <v>306</v>
      </c>
      <c r="AB52" s="1583"/>
      <c r="AC52" s="1583"/>
      <c r="AD52" s="1583"/>
      <c r="AE52" s="1583"/>
      <c r="AF52" s="1608" t="s">
        <v>307</v>
      </c>
      <c r="AG52" s="1583"/>
      <c r="AH52" s="1583"/>
      <c r="AI52" s="320" t="s">
        <v>86</v>
      </c>
      <c r="AJ52" s="1610" t="s">
        <v>308</v>
      </c>
      <c r="AK52" s="1583"/>
      <c r="AL52" s="1583"/>
      <c r="AM52" s="1583"/>
      <c r="AN52" s="1583"/>
      <c r="AO52" s="1583"/>
      <c r="AP52" s="1326">
        <v>2620100000</v>
      </c>
      <c r="AQ52" s="1326">
        <v>189886454</v>
      </c>
      <c r="AR52" s="321">
        <v>8358547</v>
      </c>
      <c r="AS52" s="322">
        <v>0</v>
      </c>
      <c r="AT52" s="1326">
        <v>11742500</v>
      </c>
      <c r="AU52" s="321">
        <v>178143954</v>
      </c>
      <c r="AV52" s="321">
        <v>374433108</v>
      </c>
      <c r="AW52" s="321">
        <v>-362690608</v>
      </c>
      <c r="AX52" s="321">
        <v>273995309</v>
      </c>
      <c r="AY52" s="321">
        <v>100437799</v>
      </c>
      <c r="AZ52" s="321">
        <v>273995309</v>
      </c>
      <c r="BA52" s="322">
        <v>0</v>
      </c>
      <c r="BB52" s="322">
        <v>0</v>
      </c>
    </row>
    <row r="53" spans="1:54" s="1270" customFormat="1" ht="15" customHeight="1" x14ac:dyDescent="0.25">
      <c r="A53" s="1702" t="s">
        <v>35</v>
      </c>
      <c r="B53" s="1701"/>
      <c r="C53" s="1702" t="s">
        <v>312</v>
      </c>
      <c r="D53" s="1701"/>
      <c r="E53" s="1702" t="s">
        <v>313</v>
      </c>
      <c r="F53" s="1701"/>
      <c r="G53" s="1702" t="s">
        <v>317</v>
      </c>
      <c r="H53" s="1701"/>
      <c r="I53" s="1702"/>
      <c r="J53" s="1701"/>
      <c r="K53" s="1701"/>
      <c r="L53" s="1702"/>
      <c r="M53" s="1701"/>
      <c r="N53" s="1701"/>
      <c r="O53" s="1702"/>
      <c r="P53" s="1701"/>
      <c r="Q53" s="1702"/>
      <c r="R53" s="1701"/>
      <c r="S53" s="1703" t="s">
        <v>228</v>
      </c>
      <c r="T53" s="1701"/>
      <c r="U53" s="1701"/>
      <c r="V53" s="1701"/>
      <c r="W53" s="1701"/>
      <c r="X53" s="1701"/>
      <c r="Y53" s="1701"/>
      <c r="Z53" s="1701"/>
      <c r="AA53" s="1702" t="s">
        <v>306</v>
      </c>
      <c r="AB53" s="1701"/>
      <c r="AC53" s="1701"/>
      <c r="AD53" s="1701"/>
      <c r="AE53" s="1701"/>
      <c r="AF53" s="1702" t="s">
        <v>307</v>
      </c>
      <c r="AG53" s="1701"/>
      <c r="AH53" s="1701"/>
      <c r="AI53" s="1267" t="s">
        <v>86</v>
      </c>
      <c r="AJ53" s="1700" t="s">
        <v>308</v>
      </c>
      <c r="AK53" s="1701"/>
      <c r="AL53" s="1701"/>
      <c r="AM53" s="1701"/>
      <c r="AN53" s="1701"/>
      <c r="AO53" s="1701"/>
      <c r="AP53" s="1328">
        <v>46511545217</v>
      </c>
      <c r="AQ53" s="1334">
        <v>0</v>
      </c>
      <c r="AR53" s="1269">
        <v>0</v>
      </c>
      <c r="AS53" s="1269">
        <v>0</v>
      </c>
      <c r="AT53" s="1328">
        <v>3325896325</v>
      </c>
      <c r="AU53" s="1268">
        <v>-3325896325</v>
      </c>
      <c r="AV53" s="1268">
        <v>3325896325</v>
      </c>
      <c r="AW53" s="1269">
        <v>0</v>
      </c>
      <c r="AX53" s="1268">
        <v>3325896325</v>
      </c>
      <c r="AY53" s="1269">
        <v>0</v>
      </c>
      <c r="AZ53" s="1268">
        <v>3325896325</v>
      </c>
      <c r="BA53" s="1269">
        <v>0</v>
      </c>
      <c r="BB53" s="1269">
        <v>0</v>
      </c>
    </row>
    <row r="54" spans="1:54" x14ac:dyDescent="0.25">
      <c r="A54" s="1603" t="s">
        <v>35</v>
      </c>
      <c r="B54" s="1583"/>
      <c r="C54" s="1603" t="s">
        <v>312</v>
      </c>
      <c r="D54" s="1583"/>
      <c r="E54" s="1603" t="s">
        <v>313</v>
      </c>
      <c r="F54" s="1583"/>
      <c r="G54" s="1603" t="s">
        <v>317</v>
      </c>
      <c r="H54" s="1583"/>
      <c r="I54" s="1603" t="s">
        <v>312</v>
      </c>
      <c r="J54" s="1583"/>
      <c r="K54" s="1583"/>
      <c r="L54" s="1603"/>
      <c r="M54" s="1583"/>
      <c r="N54" s="1583"/>
      <c r="O54" s="1603"/>
      <c r="P54" s="1583"/>
      <c r="Q54" s="1603"/>
      <c r="R54" s="1583"/>
      <c r="S54" s="1605" t="s">
        <v>230</v>
      </c>
      <c r="T54" s="1583"/>
      <c r="U54" s="1583"/>
      <c r="V54" s="1583"/>
      <c r="W54" s="1583"/>
      <c r="X54" s="1583"/>
      <c r="Y54" s="1583"/>
      <c r="Z54" s="1583"/>
      <c r="AA54" s="1603" t="s">
        <v>306</v>
      </c>
      <c r="AB54" s="1583"/>
      <c r="AC54" s="1583"/>
      <c r="AD54" s="1583"/>
      <c r="AE54" s="1583"/>
      <c r="AF54" s="1603" t="s">
        <v>307</v>
      </c>
      <c r="AG54" s="1583"/>
      <c r="AH54" s="1583"/>
      <c r="AI54" s="317" t="s">
        <v>86</v>
      </c>
      <c r="AJ54" s="1604" t="s">
        <v>308</v>
      </c>
      <c r="AK54" s="1583"/>
      <c r="AL54" s="1583"/>
      <c r="AM54" s="1583"/>
      <c r="AN54" s="1583"/>
      <c r="AO54" s="1583"/>
      <c r="AP54" s="1324">
        <v>24694858469</v>
      </c>
      <c r="AQ54" s="1329">
        <v>0</v>
      </c>
      <c r="AR54" s="319">
        <v>0</v>
      </c>
      <c r="AS54" s="319">
        <v>0</v>
      </c>
      <c r="AT54" s="1324">
        <v>1649713082</v>
      </c>
      <c r="AU54" s="318">
        <v>-1649713082</v>
      </c>
      <c r="AV54" s="318">
        <v>1649713082</v>
      </c>
      <c r="AW54" s="319">
        <v>0</v>
      </c>
      <c r="AX54" s="318">
        <v>1649713082</v>
      </c>
      <c r="AY54" s="319">
        <v>0</v>
      </c>
      <c r="AZ54" s="318">
        <v>1649713082</v>
      </c>
      <c r="BA54" s="319">
        <v>0</v>
      </c>
      <c r="BB54" s="319">
        <v>0</v>
      </c>
    </row>
    <row r="55" spans="1:54" x14ac:dyDescent="0.25">
      <c r="A55" s="1608" t="s">
        <v>35</v>
      </c>
      <c r="B55" s="1583"/>
      <c r="C55" s="1608" t="s">
        <v>312</v>
      </c>
      <c r="D55" s="1583"/>
      <c r="E55" s="1608" t="s">
        <v>313</v>
      </c>
      <c r="F55" s="1583"/>
      <c r="G55" s="1608" t="s">
        <v>317</v>
      </c>
      <c r="H55" s="1583"/>
      <c r="I55" s="1608" t="s">
        <v>312</v>
      </c>
      <c r="J55" s="1583"/>
      <c r="K55" s="1583"/>
      <c r="L55" s="1608" t="s">
        <v>312</v>
      </c>
      <c r="M55" s="1583"/>
      <c r="N55" s="1583"/>
      <c r="O55" s="1608"/>
      <c r="P55" s="1583"/>
      <c r="Q55" s="1608"/>
      <c r="R55" s="1583"/>
      <c r="S55" s="1609" t="s">
        <v>50</v>
      </c>
      <c r="T55" s="1583"/>
      <c r="U55" s="1583"/>
      <c r="V55" s="1583"/>
      <c r="W55" s="1583"/>
      <c r="X55" s="1583"/>
      <c r="Y55" s="1583"/>
      <c r="Z55" s="1583"/>
      <c r="AA55" s="1608" t="s">
        <v>306</v>
      </c>
      <c r="AB55" s="1583"/>
      <c r="AC55" s="1583"/>
      <c r="AD55" s="1583"/>
      <c r="AE55" s="1583"/>
      <c r="AF55" s="1608" t="s">
        <v>307</v>
      </c>
      <c r="AG55" s="1583"/>
      <c r="AH55" s="1583"/>
      <c r="AI55" s="320" t="s">
        <v>86</v>
      </c>
      <c r="AJ55" s="1610" t="s">
        <v>308</v>
      </c>
      <c r="AK55" s="1583"/>
      <c r="AL55" s="1583"/>
      <c r="AM55" s="1583"/>
      <c r="AN55" s="1583"/>
      <c r="AO55" s="1583"/>
      <c r="AP55" s="1326">
        <v>4651217965</v>
      </c>
      <c r="AQ55" s="1327">
        <v>0</v>
      </c>
      <c r="AR55" s="322">
        <v>0</v>
      </c>
      <c r="AS55" s="322">
        <v>0</v>
      </c>
      <c r="AT55" s="1326">
        <v>358535200</v>
      </c>
      <c r="AU55" s="321">
        <v>-358535200</v>
      </c>
      <c r="AV55" s="321">
        <v>358535200</v>
      </c>
      <c r="AW55" s="322">
        <v>0</v>
      </c>
      <c r="AX55" s="321">
        <v>358535200</v>
      </c>
      <c r="AY55" s="322">
        <v>0</v>
      </c>
      <c r="AZ55" s="321">
        <v>358535200</v>
      </c>
      <c r="BA55" s="322">
        <v>0</v>
      </c>
      <c r="BB55" s="322">
        <v>0</v>
      </c>
    </row>
    <row r="56" spans="1:54" x14ac:dyDescent="0.25">
      <c r="A56" s="1608" t="s">
        <v>35</v>
      </c>
      <c r="B56" s="1583"/>
      <c r="C56" s="1608" t="s">
        <v>312</v>
      </c>
      <c r="D56" s="1583"/>
      <c r="E56" s="1608" t="s">
        <v>313</v>
      </c>
      <c r="F56" s="1583"/>
      <c r="G56" s="1608" t="s">
        <v>317</v>
      </c>
      <c r="H56" s="1583"/>
      <c r="I56" s="1608" t="s">
        <v>312</v>
      </c>
      <c r="J56" s="1583"/>
      <c r="K56" s="1583"/>
      <c r="L56" s="1608" t="s">
        <v>315</v>
      </c>
      <c r="M56" s="1583"/>
      <c r="N56" s="1583"/>
      <c r="O56" s="1608"/>
      <c r="P56" s="1583"/>
      <c r="Q56" s="1608"/>
      <c r="R56" s="1583"/>
      <c r="S56" s="1609" t="s">
        <v>51</v>
      </c>
      <c r="T56" s="1583"/>
      <c r="U56" s="1583"/>
      <c r="V56" s="1583"/>
      <c r="W56" s="1583"/>
      <c r="X56" s="1583"/>
      <c r="Y56" s="1583"/>
      <c r="Z56" s="1583"/>
      <c r="AA56" s="1608" t="s">
        <v>306</v>
      </c>
      <c r="AB56" s="1583"/>
      <c r="AC56" s="1583"/>
      <c r="AD56" s="1583"/>
      <c r="AE56" s="1583"/>
      <c r="AF56" s="1608" t="s">
        <v>307</v>
      </c>
      <c r="AG56" s="1583"/>
      <c r="AH56" s="1583"/>
      <c r="AI56" s="320" t="s">
        <v>86</v>
      </c>
      <c r="AJ56" s="1610" t="s">
        <v>308</v>
      </c>
      <c r="AK56" s="1583"/>
      <c r="AL56" s="1583"/>
      <c r="AM56" s="1583"/>
      <c r="AN56" s="1583"/>
      <c r="AO56" s="1583"/>
      <c r="AP56" s="1326">
        <v>3824691545</v>
      </c>
      <c r="AQ56" s="1327">
        <v>0</v>
      </c>
      <c r="AR56" s="322">
        <v>0</v>
      </c>
      <c r="AS56" s="322">
        <v>0</v>
      </c>
      <c r="AT56" s="1326">
        <v>10861082</v>
      </c>
      <c r="AU56" s="321">
        <v>-10861082</v>
      </c>
      <c r="AV56" s="321">
        <v>10861082</v>
      </c>
      <c r="AW56" s="322">
        <v>0</v>
      </c>
      <c r="AX56" s="321">
        <v>10861082</v>
      </c>
      <c r="AY56" s="322">
        <v>0</v>
      </c>
      <c r="AZ56" s="321">
        <v>10861082</v>
      </c>
      <c r="BA56" s="322">
        <v>0</v>
      </c>
      <c r="BB56" s="322">
        <v>0</v>
      </c>
    </row>
    <row r="57" spans="1:54" x14ac:dyDescent="0.25">
      <c r="A57" s="1608" t="s">
        <v>35</v>
      </c>
      <c r="B57" s="1583"/>
      <c r="C57" s="1608" t="s">
        <v>312</v>
      </c>
      <c r="D57" s="1583"/>
      <c r="E57" s="1608" t="s">
        <v>313</v>
      </c>
      <c r="F57" s="1583"/>
      <c r="G57" s="1608" t="s">
        <v>317</v>
      </c>
      <c r="H57" s="1583"/>
      <c r="I57" s="1608" t="s">
        <v>312</v>
      </c>
      <c r="J57" s="1583"/>
      <c r="K57" s="1583"/>
      <c r="L57" s="1608" t="s">
        <v>322</v>
      </c>
      <c r="M57" s="1583"/>
      <c r="N57" s="1583"/>
      <c r="O57" s="1608"/>
      <c r="P57" s="1583"/>
      <c r="Q57" s="1608"/>
      <c r="R57" s="1583"/>
      <c r="S57" s="1609" t="s">
        <v>52</v>
      </c>
      <c r="T57" s="1583"/>
      <c r="U57" s="1583"/>
      <c r="V57" s="1583"/>
      <c r="W57" s="1583"/>
      <c r="X57" s="1583"/>
      <c r="Y57" s="1583"/>
      <c r="Z57" s="1583"/>
      <c r="AA57" s="1608" t="s">
        <v>306</v>
      </c>
      <c r="AB57" s="1583"/>
      <c r="AC57" s="1583"/>
      <c r="AD57" s="1583"/>
      <c r="AE57" s="1583"/>
      <c r="AF57" s="1608" t="s">
        <v>307</v>
      </c>
      <c r="AG57" s="1583"/>
      <c r="AH57" s="1583"/>
      <c r="AI57" s="320" t="s">
        <v>86</v>
      </c>
      <c r="AJ57" s="1610" t="s">
        <v>308</v>
      </c>
      <c r="AK57" s="1583"/>
      <c r="AL57" s="1583"/>
      <c r="AM57" s="1583"/>
      <c r="AN57" s="1583"/>
      <c r="AO57" s="1583"/>
      <c r="AP57" s="1326">
        <v>5551871042</v>
      </c>
      <c r="AQ57" s="1327">
        <v>0</v>
      </c>
      <c r="AR57" s="322">
        <v>0</v>
      </c>
      <c r="AS57" s="322">
        <v>0</v>
      </c>
      <c r="AT57" s="1326">
        <v>430410500</v>
      </c>
      <c r="AU57" s="321">
        <v>-430410500</v>
      </c>
      <c r="AV57" s="321">
        <v>430410500</v>
      </c>
      <c r="AW57" s="322">
        <v>0</v>
      </c>
      <c r="AX57" s="321">
        <v>430410500</v>
      </c>
      <c r="AY57" s="322">
        <v>0</v>
      </c>
      <c r="AZ57" s="321">
        <v>430410500</v>
      </c>
      <c r="BA57" s="322">
        <v>0</v>
      </c>
      <c r="BB57" s="322">
        <v>0</v>
      </c>
    </row>
    <row r="58" spans="1:54" x14ac:dyDescent="0.25">
      <c r="A58" s="1608" t="s">
        <v>35</v>
      </c>
      <c r="B58" s="1583"/>
      <c r="C58" s="1608" t="s">
        <v>312</v>
      </c>
      <c r="D58" s="1583"/>
      <c r="E58" s="1608" t="s">
        <v>313</v>
      </c>
      <c r="F58" s="1583"/>
      <c r="G58" s="1608" t="s">
        <v>317</v>
      </c>
      <c r="H58" s="1583"/>
      <c r="I58" s="1608" t="s">
        <v>312</v>
      </c>
      <c r="J58" s="1583"/>
      <c r="K58" s="1583"/>
      <c r="L58" s="1608" t="s">
        <v>316</v>
      </c>
      <c r="M58" s="1583"/>
      <c r="N58" s="1583"/>
      <c r="O58" s="1608"/>
      <c r="P58" s="1583"/>
      <c r="Q58" s="1608"/>
      <c r="R58" s="1583"/>
      <c r="S58" s="1609" t="s">
        <v>53</v>
      </c>
      <c r="T58" s="1583"/>
      <c r="U58" s="1583"/>
      <c r="V58" s="1583"/>
      <c r="W58" s="1583"/>
      <c r="X58" s="1583"/>
      <c r="Y58" s="1583"/>
      <c r="Z58" s="1583"/>
      <c r="AA58" s="1608" t="s">
        <v>306</v>
      </c>
      <c r="AB58" s="1583"/>
      <c r="AC58" s="1583"/>
      <c r="AD58" s="1583"/>
      <c r="AE58" s="1583"/>
      <c r="AF58" s="1608" t="s">
        <v>307</v>
      </c>
      <c r="AG58" s="1583"/>
      <c r="AH58" s="1583"/>
      <c r="AI58" s="320" t="s">
        <v>86</v>
      </c>
      <c r="AJ58" s="1610" t="s">
        <v>308</v>
      </c>
      <c r="AK58" s="1583"/>
      <c r="AL58" s="1583"/>
      <c r="AM58" s="1583"/>
      <c r="AN58" s="1583"/>
      <c r="AO58" s="1583"/>
      <c r="AP58" s="1326">
        <v>9432131228</v>
      </c>
      <c r="AQ58" s="1327">
        <v>0</v>
      </c>
      <c r="AR58" s="322">
        <v>0</v>
      </c>
      <c r="AS58" s="322">
        <v>0</v>
      </c>
      <c r="AT58" s="1326">
        <v>749622700</v>
      </c>
      <c r="AU58" s="321">
        <v>-749622700</v>
      </c>
      <c r="AV58" s="321">
        <v>749622700</v>
      </c>
      <c r="AW58" s="322">
        <v>0</v>
      </c>
      <c r="AX58" s="321">
        <v>749622700</v>
      </c>
      <c r="AY58" s="322">
        <v>0</v>
      </c>
      <c r="AZ58" s="321">
        <v>749622700</v>
      </c>
      <c r="BA58" s="322">
        <v>0</v>
      </c>
      <c r="BB58" s="322">
        <v>0</v>
      </c>
    </row>
    <row r="59" spans="1:54" x14ac:dyDescent="0.25">
      <c r="A59" s="1608" t="s">
        <v>35</v>
      </c>
      <c r="B59" s="1583"/>
      <c r="C59" s="1608" t="s">
        <v>312</v>
      </c>
      <c r="D59" s="1583"/>
      <c r="E59" s="1608" t="s">
        <v>313</v>
      </c>
      <c r="F59" s="1583"/>
      <c r="G59" s="1608" t="s">
        <v>317</v>
      </c>
      <c r="H59" s="1583"/>
      <c r="I59" s="1608" t="s">
        <v>312</v>
      </c>
      <c r="J59" s="1583"/>
      <c r="K59" s="1583"/>
      <c r="L59" s="1608" t="s">
        <v>317</v>
      </c>
      <c r="M59" s="1583"/>
      <c r="N59" s="1583"/>
      <c r="O59" s="1608"/>
      <c r="P59" s="1583"/>
      <c r="Q59" s="1608"/>
      <c r="R59" s="1583"/>
      <c r="S59" s="1609" t="s">
        <v>54</v>
      </c>
      <c r="T59" s="1583"/>
      <c r="U59" s="1583"/>
      <c r="V59" s="1583"/>
      <c r="W59" s="1583"/>
      <c r="X59" s="1583"/>
      <c r="Y59" s="1583"/>
      <c r="Z59" s="1583"/>
      <c r="AA59" s="1608" t="s">
        <v>306</v>
      </c>
      <c r="AB59" s="1583"/>
      <c r="AC59" s="1583"/>
      <c r="AD59" s="1583"/>
      <c r="AE59" s="1583"/>
      <c r="AF59" s="1608" t="s">
        <v>307</v>
      </c>
      <c r="AG59" s="1583"/>
      <c r="AH59" s="1583"/>
      <c r="AI59" s="320" t="s">
        <v>86</v>
      </c>
      <c r="AJ59" s="1610" t="s">
        <v>308</v>
      </c>
      <c r="AK59" s="1583"/>
      <c r="AL59" s="1583"/>
      <c r="AM59" s="1583"/>
      <c r="AN59" s="1583"/>
      <c r="AO59" s="1583"/>
      <c r="AP59" s="1326">
        <v>1234946689</v>
      </c>
      <c r="AQ59" s="1327">
        <v>0</v>
      </c>
      <c r="AR59" s="322">
        <v>0</v>
      </c>
      <c r="AS59" s="322">
        <v>0</v>
      </c>
      <c r="AT59" s="1326">
        <v>100283600</v>
      </c>
      <c r="AU59" s="321">
        <v>-100283600</v>
      </c>
      <c r="AV59" s="321">
        <v>100283600</v>
      </c>
      <c r="AW59" s="322">
        <v>0</v>
      </c>
      <c r="AX59" s="321">
        <v>100283600</v>
      </c>
      <c r="AY59" s="322">
        <v>0</v>
      </c>
      <c r="AZ59" s="321">
        <v>100283600</v>
      </c>
      <c r="BA59" s="322">
        <v>0</v>
      </c>
      <c r="BB59" s="322">
        <v>0</v>
      </c>
    </row>
    <row r="60" spans="1:54" ht="15" customHeight="1" x14ac:dyDescent="0.25">
      <c r="A60" s="1603" t="s">
        <v>35</v>
      </c>
      <c r="B60" s="1583"/>
      <c r="C60" s="1603" t="s">
        <v>312</v>
      </c>
      <c r="D60" s="1583"/>
      <c r="E60" s="1603" t="s">
        <v>313</v>
      </c>
      <c r="F60" s="1583"/>
      <c r="G60" s="1603" t="s">
        <v>317</v>
      </c>
      <c r="H60" s="1583"/>
      <c r="I60" s="1603" t="s">
        <v>315</v>
      </c>
      <c r="J60" s="1583"/>
      <c r="K60" s="1583"/>
      <c r="L60" s="1603"/>
      <c r="M60" s="1583"/>
      <c r="N60" s="1583"/>
      <c r="O60" s="1603"/>
      <c r="P60" s="1583"/>
      <c r="Q60" s="1603"/>
      <c r="R60" s="1583"/>
      <c r="S60" s="1605" t="s">
        <v>324</v>
      </c>
      <c r="T60" s="1583"/>
      <c r="U60" s="1583"/>
      <c r="V60" s="1583"/>
      <c r="W60" s="1583"/>
      <c r="X60" s="1583"/>
      <c r="Y60" s="1583"/>
      <c r="Z60" s="1583"/>
      <c r="AA60" s="1603" t="s">
        <v>306</v>
      </c>
      <c r="AB60" s="1583"/>
      <c r="AC60" s="1583"/>
      <c r="AD60" s="1583"/>
      <c r="AE60" s="1583"/>
      <c r="AF60" s="1603" t="s">
        <v>307</v>
      </c>
      <c r="AG60" s="1583"/>
      <c r="AH60" s="1583"/>
      <c r="AI60" s="317" t="s">
        <v>86</v>
      </c>
      <c r="AJ60" s="1604" t="s">
        <v>308</v>
      </c>
      <c r="AK60" s="1583"/>
      <c r="AL60" s="1583"/>
      <c r="AM60" s="1583"/>
      <c r="AN60" s="1583"/>
      <c r="AO60" s="1583"/>
      <c r="AP60" s="1324">
        <v>15574261648</v>
      </c>
      <c r="AQ60" s="1329">
        <v>0</v>
      </c>
      <c r="AR60" s="319">
        <v>0</v>
      </c>
      <c r="AS60" s="319">
        <v>0</v>
      </c>
      <c r="AT60" s="1324">
        <v>1213779943</v>
      </c>
      <c r="AU60" s="318">
        <v>-1213779943</v>
      </c>
      <c r="AV60" s="318">
        <v>1213779943</v>
      </c>
      <c r="AW60" s="319">
        <v>0</v>
      </c>
      <c r="AX60" s="318">
        <v>1213779943</v>
      </c>
      <c r="AY60" s="319">
        <v>0</v>
      </c>
      <c r="AZ60" s="318">
        <v>1213779943</v>
      </c>
      <c r="BA60" s="319">
        <v>0</v>
      </c>
      <c r="BB60" s="319">
        <v>0</v>
      </c>
    </row>
    <row r="61" spans="1:54" x14ac:dyDescent="0.25">
      <c r="A61" s="1608" t="s">
        <v>35</v>
      </c>
      <c r="B61" s="1583"/>
      <c r="C61" s="1608" t="s">
        <v>312</v>
      </c>
      <c r="D61" s="1583"/>
      <c r="E61" s="1608" t="s">
        <v>313</v>
      </c>
      <c r="F61" s="1583"/>
      <c r="G61" s="1608" t="s">
        <v>317</v>
      </c>
      <c r="H61" s="1583"/>
      <c r="I61" s="1608" t="s">
        <v>315</v>
      </c>
      <c r="J61" s="1583"/>
      <c r="K61" s="1583"/>
      <c r="L61" s="1608" t="s">
        <v>312</v>
      </c>
      <c r="M61" s="1583"/>
      <c r="N61" s="1583"/>
      <c r="O61" s="1608"/>
      <c r="P61" s="1583"/>
      <c r="Q61" s="1608"/>
      <c r="R61" s="1583"/>
      <c r="S61" s="1609" t="s">
        <v>55</v>
      </c>
      <c r="T61" s="1583"/>
      <c r="U61" s="1583"/>
      <c r="V61" s="1583"/>
      <c r="W61" s="1583"/>
      <c r="X61" s="1583"/>
      <c r="Y61" s="1583"/>
      <c r="Z61" s="1583"/>
      <c r="AA61" s="1608" t="s">
        <v>306</v>
      </c>
      <c r="AB61" s="1583"/>
      <c r="AC61" s="1583"/>
      <c r="AD61" s="1583"/>
      <c r="AE61" s="1583"/>
      <c r="AF61" s="1608" t="s">
        <v>307</v>
      </c>
      <c r="AG61" s="1583"/>
      <c r="AH61" s="1583"/>
      <c r="AI61" s="320" t="s">
        <v>86</v>
      </c>
      <c r="AJ61" s="1610" t="s">
        <v>308</v>
      </c>
      <c r="AK61" s="1583"/>
      <c r="AL61" s="1583"/>
      <c r="AM61" s="1583"/>
      <c r="AN61" s="1583"/>
      <c r="AO61" s="1583"/>
      <c r="AP61" s="1326">
        <v>159144700</v>
      </c>
      <c r="AQ61" s="1327">
        <v>0</v>
      </c>
      <c r="AR61" s="322">
        <v>0</v>
      </c>
      <c r="AS61" s="322">
        <v>0</v>
      </c>
      <c r="AT61" s="1326">
        <v>11161500</v>
      </c>
      <c r="AU61" s="321">
        <v>-11161500</v>
      </c>
      <c r="AV61" s="321">
        <v>11161500</v>
      </c>
      <c r="AW61" s="322">
        <v>0</v>
      </c>
      <c r="AX61" s="321">
        <v>11161500</v>
      </c>
      <c r="AY61" s="322">
        <v>0</v>
      </c>
      <c r="AZ61" s="321">
        <v>11161500</v>
      </c>
      <c r="BA61" s="322">
        <v>0</v>
      </c>
      <c r="BB61" s="322">
        <v>0</v>
      </c>
    </row>
    <row r="62" spans="1:54" x14ac:dyDescent="0.25">
      <c r="A62" s="1608" t="s">
        <v>35</v>
      </c>
      <c r="B62" s="1583"/>
      <c r="C62" s="1608" t="s">
        <v>312</v>
      </c>
      <c r="D62" s="1583"/>
      <c r="E62" s="1608" t="s">
        <v>313</v>
      </c>
      <c r="F62" s="1583"/>
      <c r="G62" s="1608" t="s">
        <v>317</v>
      </c>
      <c r="H62" s="1583"/>
      <c r="I62" s="1608" t="s">
        <v>315</v>
      </c>
      <c r="J62" s="1583"/>
      <c r="K62" s="1583"/>
      <c r="L62" s="1608" t="s">
        <v>315</v>
      </c>
      <c r="M62" s="1583"/>
      <c r="N62" s="1583"/>
      <c r="O62" s="1608"/>
      <c r="P62" s="1583"/>
      <c r="Q62" s="1608"/>
      <c r="R62" s="1583"/>
      <c r="S62" s="1609" t="s">
        <v>56</v>
      </c>
      <c r="T62" s="1583"/>
      <c r="U62" s="1583"/>
      <c r="V62" s="1583"/>
      <c r="W62" s="1583"/>
      <c r="X62" s="1583"/>
      <c r="Y62" s="1583"/>
      <c r="Z62" s="1583"/>
      <c r="AA62" s="1608" t="s">
        <v>306</v>
      </c>
      <c r="AB62" s="1583"/>
      <c r="AC62" s="1583"/>
      <c r="AD62" s="1583"/>
      <c r="AE62" s="1583"/>
      <c r="AF62" s="1608" t="s">
        <v>307</v>
      </c>
      <c r="AG62" s="1583"/>
      <c r="AH62" s="1583"/>
      <c r="AI62" s="320" t="s">
        <v>86</v>
      </c>
      <c r="AJ62" s="1610" t="s">
        <v>308</v>
      </c>
      <c r="AK62" s="1583"/>
      <c r="AL62" s="1583"/>
      <c r="AM62" s="1583"/>
      <c r="AN62" s="1583"/>
      <c r="AO62" s="1583"/>
      <c r="AP62" s="1326">
        <v>7342403045</v>
      </c>
      <c r="AQ62" s="1327">
        <v>0</v>
      </c>
      <c r="AR62" s="322">
        <v>0</v>
      </c>
      <c r="AS62" s="322">
        <v>0</v>
      </c>
      <c r="AT62" s="1326">
        <v>557367643</v>
      </c>
      <c r="AU62" s="321">
        <v>-557367643</v>
      </c>
      <c r="AV62" s="321">
        <v>557367643</v>
      </c>
      <c r="AW62" s="322">
        <v>0</v>
      </c>
      <c r="AX62" s="321">
        <v>557367643</v>
      </c>
      <c r="AY62" s="322">
        <v>0</v>
      </c>
      <c r="AZ62" s="321">
        <v>557367643</v>
      </c>
      <c r="BA62" s="322">
        <v>0</v>
      </c>
      <c r="BB62" s="322">
        <v>0</v>
      </c>
    </row>
    <row r="63" spans="1:54" x14ac:dyDescent="0.25">
      <c r="A63" s="1608" t="s">
        <v>35</v>
      </c>
      <c r="B63" s="1583"/>
      <c r="C63" s="1608" t="s">
        <v>312</v>
      </c>
      <c r="D63" s="1583"/>
      <c r="E63" s="1608" t="s">
        <v>313</v>
      </c>
      <c r="F63" s="1583"/>
      <c r="G63" s="1608" t="s">
        <v>317</v>
      </c>
      <c r="H63" s="1583"/>
      <c r="I63" s="1608" t="s">
        <v>315</v>
      </c>
      <c r="J63" s="1583"/>
      <c r="K63" s="1583"/>
      <c r="L63" s="1608" t="s">
        <v>322</v>
      </c>
      <c r="M63" s="1583"/>
      <c r="N63" s="1583"/>
      <c r="O63" s="1608"/>
      <c r="P63" s="1583"/>
      <c r="Q63" s="1608"/>
      <c r="R63" s="1583"/>
      <c r="S63" s="1609" t="s">
        <v>57</v>
      </c>
      <c r="T63" s="1583"/>
      <c r="U63" s="1583"/>
      <c r="V63" s="1583"/>
      <c r="W63" s="1583"/>
      <c r="X63" s="1583"/>
      <c r="Y63" s="1583"/>
      <c r="Z63" s="1583"/>
      <c r="AA63" s="1608" t="s">
        <v>306</v>
      </c>
      <c r="AB63" s="1583"/>
      <c r="AC63" s="1583"/>
      <c r="AD63" s="1583"/>
      <c r="AE63" s="1583"/>
      <c r="AF63" s="1608" t="s">
        <v>307</v>
      </c>
      <c r="AG63" s="1583"/>
      <c r="AH63" s="1583"/>
      <c r="AI63" s="320" t="s">
        <v>86</v>
      </c>
      <c r="AJ63" s="1610" t="s">
        <v>308</v>
      </c>
      <c r="AK63" s="1583"/>
      <c r="AL63" s="1583"/>
      <c r="AM63" s="1583"/>
      <c r="AN63" s="1583"/>
      <c r="AO63" s="1583"/>
      <c r="AP63" s="1326">
        <v>7962566613</v>
      </c>
      <c r="AQ63" s="1327">
        <v>0</v>
      </c>
      <c r="AR63" s="322">
        <v>0</v>
      </c>
      <c r="AS63" s="322">
        <v>0</v>
      </c>
      <c r="AT63" s="1326">
        <v>638500100</v>
      </c>
      <c r="AU63" s="321">
        <v>-638500100</v>
      </c>
      <c r="AV63" s="321">
        <v>638500100</v>
      </c>
      <c r="AW63" s="322">
        <v>0</v>
      </c>
      <c r="AX63" s="321">
        <v>638500100</v>
      </c>
      <c r="AY63" s="322">
        <v>0</v>
      </c>
      <c r="AZ63" s="321">
        <v>638500100</v>
      </c>
      <c r="BA63" s="322">
        <v>0</v>
      </c>
      <c r="BB63" s="322">
        <v>0</v>
      </c>
    </row>
    <row r="64" spans="1:54" ht="15" customHeight="1" x14ac:dyDescent="0.25">
      <c r="A64" s="1608" t="s">
        <v>35</v>
      </c>
      <c r="B64" s="1583"/>
      <c r="C64" s="1608" t="s">
        <v>312</v>
      </c>
      <c r="D64" s="1583"/>
      <c r="E64" s="1608" t="s">
        <v>313</v>
      </c>
      <c r="F64" s="1583"/>
      <c r="G64" s="1608" t="s">
        <v>317</v>
      </c>
      <c r="H64" s="1583"/>
      <c r="I64" s="1608" t="s">
        <v>315</v>
      </c>
      <c r="J64" s="1583"/>
      <c r="K64" s="1583"/>
      <c r="L64" s="1608" t="s">
        <v>325</v>
      </c>
      <c r="M64" s="1583"/>
      <c r="N64" s="1583"/>
      <c r="O64" s="1608"/>
      <c r="P64" s="1583"/>
      <c r="Q64" s="1608"/>
      <c r="R64" s="1583"/>
      <c r="S64" s="1609" t="s">
        <v>58</v>
      </c>
      <c r="T64" s="1583"/>
      <c r="U64" s="1583"/>
      <c r="V64" s="1583"/>
      <c r="W64" s="1583"/>
      <c r="X64" s="1583"/>
      <c r="Y64" s="1583"/>
      <c r="Z64" s="1583"/>
      <c r="AA64" s="1608" t="s">
        <v>306</v>
      </c>
      <c r="AB64" s="1583"/>
      <c r="AC64" s="1583"/>
      <c r="AD64" s="1583"/>
      <c r="AE64" s="1583"/>
      <c r="AF64" s="1608" t="s">
        <v>307</v>
      </c>
      <c r="AG64" s="1583"/>
      <c r="AH64" s="1583"/>
      <c r="AI64" s="320" t="s">
        <v>86</v>
      </c>
      <c r="AJ64" s="1610" t="s">
        <v>308</v>
      </c>
      <c r="AK64" s="1583"/>
      <c r="AL64" s="1583"/>
      <c r="AM64" s="1583"/>
      <c r="AN64" s="1583"/>
      <c r="AO64" s="1583"/>
      <c r="AP64" s="1326">
        <v>110147290</v>
      </c>
      <c r="AQ64" s="1327">
        <v>0</v>
      </c>
      <c r="AR64" s="322">
        <v>0</v>
      </c>
      <c r="AS64" s="322">
        <v>0</v>
      </c>
      <c r="AT64" s="1326">
        <v>6750700</v>
      </c>
      <c r="AU64" s="321">
        <v>-6750700</v>
      </c>
      <c r="AV64" s="321">
        <v>6750700</v>
      </c>
      <c r="AW64" s="322">
        <v>0</v>
      </c>
      <c r="AX64" s="321">
        <v>6750700</v>
      </c>
      <c r="AY64" s="322">
        <v>0</v>
      </c>
      <c r="AZ64" s="321">
        <v>6750700</v>
      </c>
      <c r="BA64" s="322">
        <v>0</v>
      </c>
      <c r="BB64" s="322">
        <v>0</v>
      </c>
    </row>
    <row r="65" spans="1:54" x14ac:dyDescent="0.25">
      <c r="A65" s="1608" t="s">
        <v>35</v>
      </c>
      <c r="B65" s="1583"/>
      <c r="C65" s="1608" t="s">
        <v>312</v>
      </c>
      <c r="D65" s="1583"/>
      <c r="E65" s="1608" t="s">
        <v>313</v>
      </c>
      <c r="F65" s="1583"/>
      <c r="G65" s="1608" t="s">
        <v>317</v>
      </c>
      <c r="H65" s="1583"/>
      <c r="I65" s="1608" t="s">
        <v>325</v>
      </c>
      <c r="J65" s="1583"/>
      <c r="K65" s="1583"/>
      <c r="L65" s="1608"/>
      <c r="M65" s="1583"/>
      <c r="N65" s="1583"/>
      <c r="O65" s="1608"/>
      <c r="P65" s="1583"/>
      <c r="Q65" s="1608"/>
      <c r="R65" s="1583"/>
      <c r="S65" s="1609" t="s">
        <v>59</v>
      </c>
      <c r="T65" s="1583"/>
      <c r="U65" s="1583"/>
      <c r="V65" s="1583"/>
      <c r="W65" s="1583"/>
      <c r="X65" s="1583"/>
      <c r="Y65" s="1583"/>
      <c r="Z65" s="1583"/>
      <c r="AA65" s="1608" t="s">
        <v>306</v>
      </c>
      <c r="AB65" s="1583"/>
      <c r="AC65" s="1583"/>
      <c r="AD65" s="1583"/>
      <c r="AE65" s="1583"/>
      <c r="AF65" s="1608" t="s">
        <v>307</v>
      </c>
      <c r="AG65" s="1583"/>
      <c r="AH65" s="1583"/>
      <c r="AI65" s="320" t="s">
        <v>86</v>
      </c>
      <c r="AJ65" s="1610" t="s">
        <v>308</v>
      </c>
      <c r="AK65" s="1583"/>
      <c r="AL65" s="1583"/>
      <c r="AM65" s="1583"/>
      <c r="AN65" s="1583"/>
      <c r="AO65" s="1583"/>
      <c r="AP65" s="1326">
        <v>3721591300</v>
      </c>
      <c r="AQ65" s="1327">
        <v>0</v>
      </c>
      <c r="AR65" s="322">
        <v>0</v>
      </c>
      <c r="AS65" s="322">
        <v>0</v>
      </c>
      <c r="AT65" s="1326">
        <v>277287500</v>
      </c>
      <c r="AU65" s="321">
        <v>-277287500</v>
      </c>
      <c r="AV65" s="321">
        <v>277287500</v>
      </c>
      <c r="AW65" s="322">
        <v>0</v>
      </c>
      <c r="AX65" s="321">
        <v>277287500</v>
      </c>
      <c r="AY65" s="322">
        <v>0</v>
      </c>
      <c r="AZ65" s="321">
        <v>277287500</v>
      </c>
      <c r="BA65" s="322">
        <v>0</v>
      </c>
      <c r="BB65" s="322">
        <v>0</v>
      </c>
    </row>
    <row r="66" spans="1:54" x14ac:dyDescent="0.25">
      <c r="A66" s="1608" t="s">
        <v>35</v>
      </c>
      <c r="B66" s="1583"/>
      <c r="C66" s="1608" t="s">
        <v>312</v>
      </c>
      <c r="D66" s="1583"/>
      <c r="E66" s="1608" t="s">
        <v>313</v>
      </c>
      <c r="F66" s="1583"/>
      <c r="G66" s="1608" t="s">
        <v>317</v>
      </c>
      <c r="H66" s="1583"/>
      <c r="I66" s="1608" t="s">
        <v>326</v>
      </c>
      <c r="J66" s="1583"/>
      <c r="K66" s="1583"/>
      <c r="L66" s="1608"/>
      <c r="M66" s="1583"/>
      <c r="N66" s="1583"/>
      <c r="O66" s="1608"/>
      <c r="P66" s="1583"/>
      <c r="Q66" s="1608"/>
      <c r="R66" s="1583"/>
      <c r="S66" s="1609" t="s">
        <v>60</v>
      </c>
      <c r="T66" s="1583"/>
      <c r="U66" s="1583"/>
      <c r="V66" s="1583"/>
      <c r="W66" s="1583"/>
      <c r="X66" s="1583"/>
      <c r="Y66" s="1583"/>
      <c r="Z66" s="1583"/>
      <c r="AA66" s="1608" t="s">
        <v>306</v>
      </c>
      <c r="AB66" s="1583"/>
      <c r="AC66" s="1583"/>
      <c r="AD66" s="1583"/>
      <c r="AE66" s="1583"/>
      <c r="AF66" s="1608" t="s">
        <v>307</v>
      </c>
      <c r="AG66" s="1583"/>
      <c r="AH66" s="1583"/>
      <c r="AI66" s="320" t="s">
        <v>86</v>
      </c>
      <c r="AJ66" s="1610" t="s">
        <v>308</v>
      </c>
      <c r="AK66" s="1583"/>
      <c r="AL66" s="1583"/>
      <c r="AM66" s="1583"/>
      <c r="AN66" s="1583"/>
      <c r="AO66" s="1583"/>
      <c r="AP66" s="1326">
        <v>640219400</v>
      </c>
      <c r="AQ66" s="1327">
        <v>0</v>
      </c>
      <c r="AR66" s="322">
        <v>0</v>
      </c>
      <c r="AS66" s="322">
        <v>0</v>
      </c>
      <c r="AT66" s="1326">
        <v>46305700</v>
      </c>
      <c r="AU66" s="321">
        <v>-46305700</v>
      </c>
      <c r="AV66" s="321">
        <v>46305700</v>
      </c>
      <c r="AW66" s="322">
        <v>0</v>
      </c>
      <c r="AX66" s="321">
        <v>46305700</v>
      </c>
      <c r="AY66" s="322">
        <v>0</v>
      </c>
      <c r="AZ66" s="321">
        <v>46305700</v>
      </c>
      <c r="BA66" s="322">
        <v>0</v>
      </c>
      <c r="BB66" s="322">
        <v>0</v>
      </c>
    </row>
    <row r="67" spans="1:54" x14ac:dyDescent="0.25">
      <c r="A67" s="1608" t="s">
        <v>35</v>
      </c>
      <c r="B67" s="1583"/>
      <c r="C67" s="1608" t="s">
        <v>312</v>
      </c>
      <c r="D67" s="1583"/>
      <c r="E67" s="1608" t="s">
        <v>313</v>
      </c>
      <c r="F67" s="1583"/>
      <c r="G67" s="1608" t="s">
        <v>317</v>
      </c>
      <c r="H67" s="1583"/>
      <c r="I67" s="1608" t="s">
        <v>327</v>
      </c>
      <c r="J67" s="1583"/>
      <c r="K67" s="1583"/>
      <c r="L67" s="1608"/>
      <c r="M67" s="1583"/>
      <c r="N67" s="1583"/>
      <c r="O67" s="1608"/>
      <c r="P67" s="1583"/>
      <c r="Q67" s="1608"/>
      <c r="R67" s="1583"/>
      <c r="S67" s="1609" t="s">
        <v>61</v>
      </c>
      <c r="T67" s="1583"/>
      <c r="U67" s="1583"/>
      <c r="V67" s="1583"/>
      <c r="W67" s="1583"/>
      <c r="X67" s="1583"/>
      <c r="Y67" s="1583"/>
      <c r="Z67" s="1583"/>
      <c r="AA67" s="1608" t="s">
        <v>306</v>
      </c>
      <c r="AB67" s="1583"/>
      <c r="AC67" s="1583"/>
      <c r="AD67" s="1583"/>
      <c r="AE67" s="1583"/>
      <c r="AF67" s="1608" t="s">
        <v>307</v>
      </c>
      <c r="AG67" s="1583"/>
      <c r="AH67" s="1583"/>
      <c r="AI67" s="320" t="s">
        <v>86</v>
      </c>
      <c r="AJ67" s="1610" t="s">
        <v>308</v>
      </c>
      <c r="AK67" s="1583"/>
      <c r="AL67" s="1583"/>
      <c r="AM67" s="1583"/>
      <c r="AN67" s="1583"/>
      <c r="AO67" s="1583"/>
      <c r="AP67" s="1326">
        <v>640219400</v>
      </c>
      <c r="AQ67" s="1327">
        <v>0</v>
      </c>
      <c r="AR67" s="322">
        <v>0</v>
      </c>
      <c r="AS67" s="322">
        <v>0</v>
      </c>
      <c r="AT67" s="1326">
        <v>46305700</v>
      </c>
      <c r="AU67" s="321">
        <v>-46305700</v>
      </c>
      <c r="AV67" s="321">
        <v>46305700</v>
      </c>
      <c r="AW67" s="322">
        <v>0</v>
      </c>
      <c r="AX67" s="321">
        <v>46305700</v>
      </c>
      <c r="AY67" s="322">
        <v>0</v>
      </c>
      <c r="AZ67" s="321">
        <v>46305700</v>
      </c>
      <c r="BA67" s="322">
        <v>0</v>
      </c>
      <c r="BB67" s="322">
        <v>0</v>
      </c>
    </row>
    <row r="68" spans="1:54" x14ac:dyDescent="0.25">
      <c r="A68" s="1608" t="s">
        <v>35</v>
      </c>
      <c r="B68" s="1583"/>
      <c r="C68" s="1608" t="s">
        <v>312</v>
      </c>
      <c r="D68" s="1583"/>
      <c r="E68" s="1608" t="s">
        <v>313</v>
      </c>
      <c r="F68" s="1583"/>
      <c r="G68" s="1608" t="s">
        <v>317</v>
      </c>
      <c r="H68" s="1583"/>
      <c r="I68" s="1608" t="s">
        <v>321</v>
      </c>
      <c r="J68" s="1583"/>
      <c r="K68" s="1583"/>
      <c r="L68" s="1608"/>
      <c r="M68" s="1583"/>
      <c r="N68" s="1583"/>
      <c r="O68" s="1608"/>
      <c r="P68" s="1583"/>
      <c r="Q68" s="1608"/>
      <c r="R68" s="1583"/>
      <c r="S68" s="1609" t="s">
        <v>62</v>
      </c>
      <c r="T68" s="1583"/>
      <c r="U68" s="1583"/>
      <c r="V68" s="1583"/>
      <c r="W68" s="1583"/>
      <c r="X68" s="1583"/>
      <c r="Y68" s="1583"/>
      <c r="Z68" s="1583"/>
      <c r="AA68" s="1608" t="s">
        <v>306</v>
      </c>
      <c r="AB68" s="1583"/>
      <c r="AC68" s="1583"/>
      <c r="AD68" s="1583"/>
      <c r="AE68" s="1583"/>
      <c r="AF68" s="1608" t="s">
        <v>307</v>
      </c>
      <c r="AG68" s="1583"/>
      <c r="AH68" s="1583"/>
      <c r="AI68" s="320" t="s">
        <v>86</v>
      </c>
      <c r="AJ68" s="1610" t="s">
        <v>308</v>
      </c>
      <c r="AK68" s="1583"/>
      <c r="AL68" s="1583"/>
      <c r="AM68" s="1583"/>
      <c r="AN68" s="1583"/>
      <c r="AO68" s="1583"/>
      <c r="AP68" s="1326">
        <v>1240395000</v>
      </c>
      <c r="AQ68" s="1327">
        <v>0</v>
      </c>
      <c r="AR68" s="322">
        <v>0</v>
      </c>
      <c r="AS68" s="322">
        <v>0</v>
      </c>
      <c r="AT68" s="1326">
        <v>92504400</v>
      </c>
      <c r="AU68" s="321">
        <v>-92504400</v>
      </c>
      <c r="AV68" s="321">
        <v>92504400</v>
      </c>
      <c r="AW68" s="322">
        <v>0</v>
      </c>
      <c r="AX68" s="321">
        <v>92504400</v>
      </c>
      <c r="AY68" s="322">
        <v>0</v>
      </c>
      <c r="AZ68" s="321">
        <v>92504400</v>
      </c>
      <c r="BA68" s="322">
        <v>0</v>
      </c>
      <c r="BB68" s="322">
        <v>0</v>
      </c>
    </row>
    <row r="69" spans="1:54" s="1227" customFormat="1" ht="15" customHeight="1" x14ac:dyDescent="0.25">
      <c r="A69" s="1619" t="s">
        <v>35</v>
      </c>
      <c r="B69" s="1620"/>
      <c r="C69" s="1619" t="s">
        <v>315</v>
      </c>
      <c r="D69" s="1620"/>
      <c r="E69" s="1619"/>
      <c r="F69" s="1620"/>
      <c r="G69" s="1619"/>
      <c r="H69" s="1620"/>
      <c r="I69" s="1619"/>
      <c r="J69" s="1620"/>
      <c r="K69" s="1620"/>
      <c r="L69" s="1619"/>
      <c r="M69" s="1620"/>
      <c r="N69" s="1620"/>
      <c r="O69" s="1619"/>
      <c r="P69" s="1620"/>
      <c r="Q69" s="1619"/>
      <c r="R69" s="1620"/>
      <c r="S69" s="1621" t="s">
        <v>25</v>
      </c>
      <c r="T69" s="1620"/>
      <c r="U69" s="1620"/>
      <c r="V69" s="1620"/>
      <c r="W69" s="1620"/>
      <c r="X69" s="1620"/>
      <c r="Y69" s="1620"/>
      <c r="Z69" s="1620"/>
      <c r="AA69" s="1619" t="s">
        <v>306</v>
      </c>
      <c r="AB69" s="1620"/>
      <c r="AC69" s="1620"/>
      <c r="AD69" s="1620"/>
      <c r="AE69" s="1620"/>
      <c r="AF69" s="1619" t="s">
        <v>307</v>
      </c>
      <c r="AG69" s="1620"/>
      <c r="AH69" s="1620"/>
      <c r="AI69" s="479" t="s">
        <v>86</v>
      </c>
      <c r="AJ69" s="1622" t="s">
        <v>308</v>
      </c>
      <c r="AK69" s="1620"/>
      <c r="AL69" s="1620"/>
      <c r="AM69" s="1620"/>
      <c r="AN69" s="1620"/>
      <c r="AO69" s="1620"/>
      <c r="AP69" s="1323">
        <v>14585414179</v>
      </c>
      <c r="AQ69" s="1323">
        <v>542168940</v>
      </c>
      <c r="AR69" s="478">
        <v>1334921317.1600001</v>
      </c>
      <c r="AS69" s="478">
        <v>-145000000</v>
      </c>
      <c r="AT69" s="1323">
        <v>265229484</v>
      </c>
      <c r="AU69" s="478">
        <v>276939456</v>
      </c>
      <c r="AV69" s="478">
        <v>1231271030</v>
      </c>
      <c r="AW69" s="478">
        <v>-966041546</v>
      </c>
      <c r="AX69" s="1323">
        <v>1080993897</v>
      </c>
      <c r="AY69" s="478">
        <v>150277133</v>
      </c>
      <c r="AZ69" s="478">
        <v>1080993897</v>
      </c>
      <c r="BA69" s="477">
        <v>0</v>
      </c>
      <c r="BB69" s="477">
        <v>0</v>
      </c>
    </row>
    <row r="70" spans="1:54" s="1227" customFormat="1" ht="15" customHeight="1" x14ac:dyDescent="0.25">
      <c r="A70" s="1619" t="s">
        <v>35</v>
      </c>
      <c r="B70" s="1620"/>
      <c r="C70" s="1619" t="s">
        <v>315</v>
      </c>
      <c r="D70" s="1620"/>
      <c r="E70" s="1619"/>
      <c r="F70" s="1620"/>
      <c r="G70" s="1619"/>
      <c r="H70" s="1620"/>
      <c r="I70" s="1619"/>
      <c r="J70" s="1620"/>
      <c r="K70" s="1620"/>
      <c r="L70" s="1619"/>
      <c r="M70" s="1620"/>
      <c r="N70" s="1620"/>
      <c r="O70" s="1619"/>
      <c r="P70" s="1620"/>
      <c r="Q70" s="1619"/>
      <c r="R70" s="1620"/>
      <c r="S70" s="1621" t="s">
        <v>25</v>
      </c>
      <c r="T70" s="1620"/>
      <c r="U70" s="1620"/>
      <c r="V70" s="1620"/>
      <c r="W70" s="1620"/>
      <c r="X70" s="1620"/>
      <c r="Y70" s="1620"/>
      <c r="Z70" s="1620"/>
      <c r="AA70" s="1619" t="s">
        <v>306</v>
      </c>
      <c r="AB70" s="1620"/>
      <c r="AC70" s="1620"/>
      <c r="AD70" s="1620"/>
      <c r="AE70" s="1620"/>
      <c r="AF70" s="1619" t="s">
        <v>307</v>
      </c>
      <c r="AG70" s="1620"/>
      <c r="AH70" s="1620"/>
      <c r="AI70" s="479" t="s">
        <v>336</v>
      </c>
      <c r="AJ70" s="1622" t="s">
        <v>354</v>
      </c>
      <c r="AK70" s="1620"/>
      <c r="AL70" s="1620"/>
      <c r="AM70" s="1620"/>
      <c r="AN70" s="1620"/>
      <c r="AO70" s="1620"/>
      <c r="AP70" s="1323">
        <v>4021085821</v>
      </c>
      <c r="AQ70" s="1323">
        <v>821997353</v>
      </c>
      <c r="AR70" s="478">
        <v>287942127.06999999</v>
      </c>
      <c r="AS70" s="477">
        <v>0</v>
      </c>
      <c r="AT70" s="1323">
        <v>300092484</v>
      </c>
      <c r="AU70" s="478">
        <v>521904869</v>
      </c>
      <c r="AV70" s="478">
        <v>500850648.36000001</v>
      </c>
      <c r="AW70" s="478">
        <v>-200758164.36000001</v>
      </c>
      <c r="AX70" s="1323">
        <v>469567367.36000001</v>
      </c>
      <c r="AY70" s="478">
        <v>31283281</v>
      </c>
      <c r="AZ70" s="478">
        <v>469567367.36000001</v>
      </c>
      <c r="BA70" s="477">
        <v>0</v>
      </c>
      <c r="BB70" s="477">
        <v>0</v>
      </c>
    </row>
    <row r="71" spans="1:54" ht="15" customHeight="1" x14ac:dyDescent="0.25">
      <c r="A71" s="1603" t="s">
        <v>35</v>
      </c>
      <c r="B71" s="1583"/>
      <c r="C71" s="1603" t="s">
        <v>315</v>
      </c>
      <c r="D71" s="1583"/>
      <c r="E71" s="1603" t="s">
        <v>313</v>
      </c>
      <c r="F71" s="1583"/>
      <c r="G71" s="1603"/>
      <c r="H71" s="1583"/>
      <c r="I71" s="1603"/>
      <c r="J71" s="1583"/>
      <c r="K71" s="1583"/>
      <c r="L71" s="1603"/>
      <c r="M71" s="1583"/>
      <c r="N71" s="1583"/>
      <c r="O71" s="1603"/>
      <c r="P71" s="1583"/>
      <c r="Q71" s="1603"/>
      <c r="R71" s="1583"/>
      <c r="S71" s="1605" t="s">
        <v>25</v>
      </c>
      <c r="T71" s="1583"/>
      <c r="U71" s="1583"/>
      <c r="V71" s="1583"/>
      <c r="W71" s="1583"/>
      <c r="X71" s="1583"/>
      <c r="Y71" s="1583"/>
      <c r="Z71" s="1583"/>
      <c r="AA71" s="1603" t="s">
        <v>306</v>
      </c>
      <c r="AB71" s="1583"/>
      <c r="AC71" s="1583"/>
      <c r="AD71" s="1583"/>
      <c r="AE71" s="1583"/>
      <c r="AF71" s="1603" t="s">
        <v>307</v>
      </c>
      <c r="AG71" s="1583"/>
      <c r="AH71" s="1583"/>
      <c r="AI71" s="317" t="s">
        <v>86</v>
      </c>
      <c r="AJ71" s="1604" t="s">
        <v>308</v>
      </c>
      <c r="AK71" s="1583"/>
      <c r="AL71" s="1583"/>
      <c r="AM71" s="1583"/>
      <c r="AN71" s="1583"/>
      <c r="AO71" s="1583"/>
      <c r="AP71" s="1324">
        <v>14585414179</v>
      </c>
      <c r="AQ71" s="1324">
        <v>542168940</v>
      </c>
      <c r="AR71" s="318">
        <v>1334921317.1600001</v>
      </c>
      <c r="AS71" s="318">
        <v>-145000000</v>
      </c>
      <c r="AT71" s="1324">
        <v>265229484</v>
      </c>
      <c r="AU71" s="318">
        <v>276939456</v>
      </c>
      <c r="AV71" s="318">
        <v>1231271030</v>
      </c>
      <c r="AW71" s="318">
        <v>-966041546</v>
      </c>
      <c r="AX71" s="1324">
        <v>1080993897</v>
      </c>
      <c r="AY71" s="318">
        <v>150277133</v>
      </c>
      <c r="AZ71" s="318">
        <v>1080993897</v>
      </c>
      <c r="BA71" s="319">
        <v>0</v>
      </c>
      <c r="BB71" s="319">
        <v>0</v>
      </c>
    </row>
    <row r="72" spans="1:54" ht="15" customHeight="1" x14ac:dyDescent="0.25">
      <c r="A72" s="1603" t="s">
        <v>35</v>
      </c>
      <c r="B72" s="1583"/>
      <c r="C72" s="1603" t="s">
        <v>315</v>
      </c>
      <c r="D72" s="1583"/>
      <c r="E72" s="1603" t="s">
        <v>313</v>
      </c>
      <c r="F72" s="1583"/>
      <c r="G72" s="1603"/>
      <c r="H72" s="1583"/>
      <c r="I72" s="1603"/>
      <c r="J72" s="1583"/>
      <c r="K72" s="1583"/>
      <c r="L72" s="1603"/>
      <c r="M72" s="1583"/>
      <c r="N72" s="1583"/>
      <c r="O72" s="1603"/>
      <c r="P72" s="1583"/>
      <c r="Q72" s="1603"/>
      <c r="R72" s="1583"/>
      <c r="S72" s="1605" t="s">
        <v>25</v>
      </c>
      <c r="T72" s="1583"/>
      <c r="U72" s="1583"/>
      <c r="V72" s="1583"/>
      <c r="W72" s="1583"/>
      <c r="X72" s="1583"/>
      <c r="Y72" s="1583"/>
      <c r="Z72" s="1583"/>
      <c r="AA72" s="1603" t="s">
        <v>306</v>
      </c>
      <c r="AB72" s="1583"/>
      <c r="AC72" s="1583"/>
      <c r="AD72" s="1583"/>
      <c r="AE72" s="1583"/>
      <c r="AF72" s="1603" t="s">
        <v>307</v>
      </c>
      <c r="AG72" s="1583"/>
      <c r="AH72" s="1583"/>
      <c r="AI72" s="317" t="s">
        <v>336</v>
      </c>
      <c r="AJ72" s="1604" t="s">
        <v>354</v>
      </c>
      <c r="AK72" s="1583"/>
      <c r="AL72" s="1583"/>
      <c r="AM72" s="1583"/>
      <c r="AN72" s="1583"/>
      <c r="AO72" s="1583"/>
      <c r="AP72" s="1324">
        <v>4021085821</v>
      </c>
      <c r="AQ72" s="1324">
        <v>821997353</v>
      </c>
      <c r="AR72" s="318">
        <v>287942127.06999999</v>
      </c>
      <c r="AS72" s="319">
        <v>0</v>
      </c>
      <c r="AT72" s="1324">
        <v>300092484</v>
      </c>
      <c r="AU72" s="318">
        <v>521904869</v>
      </c>
      <c r="AV72" s="318">
        <v>500850648.36000001</v>
      </c>
      <c r="AW72" s="318">
        <v>-200758164.36000001</v>
      </c>
      <c r="AX72" s="1324">
        <v>469567367.36000001</v>
      </c>
      <c r="AY72" s="318">
        <v>31283281</v>
      </c>
      <c r="AZ72" s="318">
        <v>469567367.36000001</v>
      </c>
      <c r="BA72" s="319">
        <v>0</v>
      </c>
      <c r="BB72" s="319">
        <v>0</v>
      </c>
    </row>
    <row r="73" spans="1:54" s="1270" customFormat="1" ht="15" customHeight="1" x14ac:dyDescent="0.25">
      <c r="A73" s="1702" t="s">
        <v>35</v>
      </c>
      <c r="B73" s="1701"/>
      <c r="C73" s="1702" t="s">
        <v>315</v>
      </c>
      <c r="D73" s="1701"/>
      <c r="E73" s="1702" t="s">
        <v>313</v>
      </c>
      <c r="F73" s="1701"/>
      <c r="G73" s="1702" t="s">
        <v>322</v>
      </c>
      <c r="H73" s="1701"/>
      <c r="I73" s="1702"/>
      <c r="J73" s="1701"/>
      <c r="K73" s="1701"/>
      <c r="L73" s="1702"/>
      <c r="M73" s="1701"/>
      <c r="N73" s="1701"/>
      <c r="O73" s="1702"/>
      <c r="P73" s="1701"/>
      <c r="Q73" s="1702"/>
      <c r="R73" s="1701"/>
      <c r="S73" s="1703" t="s">
        <v>234</v>
      </c>
      <c r="T73" s="1701"/>
      <c r="U73" s="1701"/>
      <c r="V73" s="1701"/>
      <c r="W73" s="1701"/>
      <c r="X73" s="1701"/>
      <c r="Y73" s="1701"/>
      <c r="Z73" s="1701"/>
      <c r="AA73" s="1702" t="s">
        <v>306</v>
      </c>
      <c r="AB73" s="1701"/>
      <c r="AC73" s="1701"/>
      <c r="AD73" s="1701"/>
      <c r="AE73" s="1701"/>
      <c r="AF73" s="1702" t="s">
        <v>307</v>
      </c>
      <c r="AG73" s="1701"/>
      <c r="AH73" s="1701"/>
      <c r="AI73" s="1267" t="s">
        <v>86</v>
      </c>
      <c r="AJ73" s="1700" t="s">
        <v>308</v>
      </c>
      <c r="AK73" s="1701"/>
      <c r="AL73" s="1701"/>
      <c r="AM73" s="1701"/>
      <c r="AN73" s="1701"/>
      <c r="AO73" s="1701"/>
      <c r="AP73" s="1328">
        <v>343000000</v>
      </c>
      <c r="AQ73" s="1328">
        <v>485200</v>
      </c>
      <c r="AR73" s="1268">
        <v>28853237</v>
      </c>
      <c r="AS73" s="1269">
        <v>0</v>
      </c>
      <c r="AT73" s="1328">
        <v>485200</v>
      </c>
      <c r="AU73" s="1269">
        <v>0</v>
      </c>
      <c r="AV73" s="1268">
        <v>485200</v>
      </c>
      <c r="AW73" s="1269">
        <v>0</v>
      </c>
      <c r="AX73" s="1328">
        <v>485200</v>
      </c>
      <c r="AY73" s="1269">
        <v>0</v>
      </c>
      <c r="AZ73" s="1268">
        <v>485200</v>
      </c>
      <c r="BA73" s="1269">
        <v>0</v>
      </c>
      <c r="BB73" s="1269">
        <v>0</v>
      </c>
    </row>
    <row r="74" spans="1:54" ht="15" customHeight="1" x14ac:dyDescent="0.25">
      <c r="A74" s="1603" t="s">
        <v>35</v>
      </c>
      <c r="B74" s="1583"/>
      <c r="C74" s="1603" t="s">
        <v>315</v>
      </c>
      <c r="D74" s="1583"/>
      <c r="E74" s="1603" t="s">
        <v>313</v>
      </c>
      <c r="F74" s="1583"/>
      <c r="G74" s="1603" t="s">
        <v>322</v>
      </c>
      <c r="H74" s="1583"/>
      <c r="I74" s="1603" t="s">
        <v>328</v>
      </c>
      <c r="J74" s="1583"/>
      <c r="K74" s="1583"/>
      <c r="L74" s="1603"/>
      <c r="M74" s="1583"/>
      <c r="N74" s="1583"/>
      <c r="O74" s="1603"/>
      <c r="P74" s="1583"/>
      <c r="Q74" s="1603"/>
      <c r="R74" s="1583"/>
      <c r="S74" s="1605" t="s">
        <v>241</v>
      </c>
      <c r="T74" s="1583"/>
      <c r="U74" s="1583"/>
      <c r="V74" s="1583"/>
      <c r="W74" s="1583"/>
      <c r="X74" s="1583"/>
      <c r="Y74" s="1583"/>
      <c r="Z74" s="1583"/>
      <c r="AA74" s="1603" t="s">
        <v>306</v>
      </c>
      <c r="AB74" s="1583"/>
      <c r="AC74" s="1583"/>
      <c r="AD74" s="1583"/>
      <c r="AE74" s="1583"/>
      <c r="AF74" s="1603" t="s">
        <v>307</v>
      </c>
      <c r="AG74" s="1583"/>
      <c r="AH74" s="1583"/>
      <c r="AI74" s="317" t="s">
        <v>86</v>
      </c>
      <c r="AJ74" s="1604" t="s">
        <v>308</v>
      </c>
      <c r="AK74" s="1583"/>
      <c r="AL74" s="1583"/>
      <c r="AM74" s="1583"/>
      <c r="AN74" s="1583"/>
      <c r="AO74" s="1583"/>
      <c r="AP74" s="1324">
        <v>341000000</v>
      </c>
      <c r="AQ74" s="1324">
        <v>485200</v>
      </c>
      <c r="AR74" s="318">
        <v>26853237</v>
      </c>
      <c r="AS74" s="319">
        <v>0</v>
      </c>
      <c r="AT74" s="1324">
        <v>485200</v>
      </c>
      <c r="AU74" s="319">
        <v>0</v>
      </c>
      <c r="AV74" s="318">
        <v>485200</v>
      </c>
      <c r="AW74" s="319">
        <v>0</v>
      </c>
      <c r="AX74" s="1324">
        <v>485200</v>
      </c>
      <c r="AY74" s="319">
        <v>0</v>
      </c>
      <c r="AZ74" s="318">
        <v>485200</v>
      </c>
      <c r="BA74" s="319">
        <v>0</v>
      </c>
      <c r="BB74" s="319">
        <v>0</v>
      </c>
    </row>
    <row r="75" spans="1:54" ht="15" customHeight="1" x14ac:dyDescent="0.25">
      <c r="A75" s="1608" t="s">
        <v>35</v>
      </c>
      <c r="B75" s="1583"/>
      <c r="C75" s="1608" t="s">
        <v>315</v>
      </c>
      <c r="D75" s="1583"/>
      <c r="E75" s="1608" t="s">
        <v>313</v>
      </c>
      <c r="F75" s="1583"/>
      <c r="G75" s="1608" t="s">
        <v>322</v>
      </c>
      <c r="H75" s="1583"/>
      <c r="I75" s="1608" t="s">
        <v>328</v>
      </c>
      <c r="J75" s="1583"/>
      <c r="K75" s="1583"/>
      <c r="L75" s="1608" t="s">
        <v>315</v>
      </c>
      <c r="M75" s="1583"/>
      <c r="N75" s="1583"/>
      <c r="O75" s="1608"/>
      <c r="P75" s="1583"/>
      <c r="Q75" s="1608"/>
      <c r="R75" s="1583"/>
      <c r="S75" s="1609" t="s">
        <v>63</v>
      </c>
      <c r="T75" s="1583"/>
      <c r="U75" s="1583"/>
      <c r="V75" s="1583"/>
      <c r="W75" s="1583"/>
      <c r="X75" s="1583"/>
      <c r="Y75" s="1583"/>
      <c r="Z75" s="1583"/>
      <c r="AA75" s="1608" t="s">
        <v>306</v>
      </c>
      <c r="AB75" s="1583"/>
      <c r="AC75" s="1583"/>
      <c r="AD75" s="1583"/>
      <c r="AE75" s="1583"/>
      <c r="AF75" s="1608" t="s">
        <v>307</v>
      </c>
      <c r="AG75" s="1583"/>
      <c r="AH75" s="1583"/>
      <c r="AI75" s="320" t="s">
        <v>86</v>
      </c>
      <c r="AJ75" s="1610" t="s">
        <v>308</v>
      </c>
      <c r="AK75" s="1583"/>
      <c r="AL75" s="1583"/>
      <c r="AM75" s="1583"/>
      <c r="AN75" s="1583"/>
      <c r="AO75" s="1583"/>
      <c r="AP75" s="1326">
        <v>6376304</v>
      </c>
      <c r="AQ75" s="1327">
        <v>0</v>
      </c>
      <c r="AR75" s="321">
        <v>158429</v>
      </c>
      <c r="AS75" s="322">
        <v>0</v>
      </c>
      <c r="AT75" s="1327">
        <v>0</v>
      </c>
      <c r="AU75" s="322">
        <v>0</v>
      </c>
      <c r="AV75" s="322">
        <v>0</v>
      </c>
      <c r="AW75" s="322">
        <v>0</v>
      </c>
      <c r="AX75" s="1327">
        <v>0</v>
      </c>
      <c r="AY75" s="322">
        <v>0</v>
      </c>
      <c r="AZ75" s="322">
        <v>0</v>
      </c>
      <c r="BA75" s="322">
        <v>0</v>
      </c>
      <c r="BB75" s="322">
        <v>0</v>
      </c>
    </row>
    <row r="76" spans="1:54" x14ac:dyDescent="0.25">
      <c r="A76" s="1608" t="s">
        <v>35</v>
      </c>
      <c r="B76" s="1583"/>
      <c r="C76" s="1608" t="s">
        <v>315</v>
      </c>
      <c r="D76" s="1583"/>
      <c r="E76" s="1608" t="s">
        <v>313</v>
      </c>
      <c r="F76" s="1583"/>
      <c r="G76" s="1608" t="s">
        <v>322</v>
      </c>
      <c r="H76" s="1583"/>
      <c r="I76" s="1608" t="s">
        <v>328</v>
      </c>
      <c r="J76" s="1583"/>
      <c r="K76" s="1583"/>
      <c r="L76" s="1608" t="s">
        <v>322</v>
      </c>
      <c r="M76" s="1583"/>
      <c r="N76" s="1583"/>
      <c r="O76" s="1608"/>
      <c r="P76" s="1583"/>
      <c r="Q76" s="1608"/>
      <c r="R76" s="1583"/>
      <c r="S76" s="1609" t="s">
        <v>64</v>
      </c>
      <c r="T76" s="1583"/>
      <c r="U76" s="1583"/>
      <c r="V76" s="1583"/>
      <c r="W76" s="1583"/>
      <c r="X76" s="1583"/>
      <c r="Y76" s="1583"/>
      <c r="Z76" s="1583"/>
      <c r="AA76" s="1608" t="s">
        <v>306</v>
      </c>
      <c r="AB76" s="1583"/>
      <c r="AC76" s="1583"/>
      <c r="AD76" s="1583"/>
      <c r="AE76" s="1583"/>
      <c r="AF76" s="1608" t="s">
        <v>307</v>
      </c>
      <c r="AG76" s="1583"/>
      <c r="AH76" s="1583"/>
      <c r="AI76" s="320" t="s">
        <v>86</v>
      </c>
      <c r="AJ76" s="1610" t="s">
        <v>308</v>
      </c>
      <c r="AK76" s="1583"/>
      <c r="AL76" s="1583"/>
      <c r="AM76" s="1583"/>
      <c r="AN76" s="1583"/>
      <c r="AO76" s="1583"/>
      <c r="AP76" s="1326">
        <v>324023696</v>
      </c>
      <c r="AQ76" s="1327">
        <v>0</v>
      </c>
      <c r="AR76" s="321">
        <v>16580008</v>
      </c>
      <c r="AS76" s="322">
        <v>0</v>
      </c>
      <c r="AT76" s="1327">
        <v>0</v>
      </c>
      <c r="AU76" s="322">
        <v>0</v>
      </c>
      <c r="AV76" s="322">
        <v>0</v>
      </c>
      <c r="AW76" s="322">
        <v>0</v>
      </c>
      <c r="AX76" s="1327">
        <v>0</v>
      </c>
      <c r="AY76" s="322">
        <v>0</v>
      </c>
      <c r="AZ76" s="322">
        <v>0</v>
      </c>
      <c r="BA76" s="322">
        <v>0</v>
      </c>
      <c r="BB76" s="322">
        <v>0</v>
      </c>
    </row>
    <row r="77" spans="1:54" ht="15" customHeight="1" x14ac:dyDescent="0.25">
      <c r="A77" s="1608" t="s">
        <v>35</v>
      </c>
      <c r="B77" s="1583"/>
      <c r="C77" s="1608" t="s">
        <v>315</v>
      </c>
      <c r="D77" s="1583"/>
      <c r="E77" s="1608" t="s">
        <v>313</v>
      </c>
      <c r="F77" s="1583"/>
      <c r="G77" s="1608" t="s">
        <v>322</v>
      </c>
      <c r="H77" s="1583"/>
      <c r="I77" s="1608" t="s">
        <v>328</v>
      </c>
      <c r="J77" s="1583"/>
      <c r="K77" s="1583"/>
      <c r="L77" s="1608" t="s">
        <v>44</v>
      </c>
      <c r="M77" s="1583"/>
      <c r="N77" s="1583"/>
      <c r="O77" s="1608"/>
      <c r="P77" s="1583"/>
      <c r="Q77" s="1608"/>
      <c r="R77" s="1583"/>
      <c r="S77" s="1609" t="s">
        <v>65</v>
      </c>
      <c r="T77" s="1583"/>
      <c r="U77" s="1583"/>
      <c r="V77" s="1583"/>
      <c r="W77" s="1583"/>
      <c r="X77" s="1583"/>
      <c r="Y77" s="1583"/>
      <c r="Z77" s="1583"/>
      <c r="AA77" s="1608" t="s">
        <v>306</v>
      </c>
      <c r="AB77" s="1583"/>
      <c r="AC77" s="1583"/>
      <c r="AD77" s="1583"/>
      <c r="AE77" s="1583"/>
      <c r="AF77" s="1608" t="s">
        <v>307</v>
      </c>
      <c r="AG77" s="1583"/>
      <c r="AH77" s="1583"/>
      <c r="AI77" s="320" t="s">
        <v>86</v>
      </c>
      <c r="AJ77" s="1610" t="s">
        <v>308</v>
      </c>
      <c r="AK77" s="1583"/>
      <c r="AL77" s="1583"/>
      <c r="AM77" s="1583"/>
      <c r="AN77" s="1583"/>
      <c r="AO77" s="1583"/>
      <c r="AP77" s="1326">
        <v>10000000</v>
      </c>
      <c r="AQ77" s="1326">
        <v>485200</v>
      </c>
      <c r="AR77" s="321">
        <v>9514800</v>
      </c>
      <c r="AS77" s="322">
        <v>0</v>
      </c>
      <c r="AT77" s="1326">
        <v>485200</v>
      </c>
      <c r="AU77" s="322">
        <v>0</v>
      </c>
      <c r="AV77" s="321">
        <v>485200</v>
      </c>
      <c r="AW77" s="322">
        <v>0</v>
      </c>
      <c r="AX77" s="1326">
        <v>485200</v>
      </c>
      <c r="AY77" s="322">
        <v>0</v>
      </c>
      <c r="AZ77" s="321">
        <v>485200</v>
      </c>
      <c r="BA77" s="322">
        <v>0</v>
      </c>
      <c r="BB77" s="322">
        <v>0</v>
      </c>
    </row>
    <row r="78" spans="1:54" ht="15" customHeight="1" x14ac:dyDescent="0.25">
      <c r="A78" s="1608" t="s">
        <v>35</v>
      </c>
      <c r="B78" s="1583"/>
      <c r="C78" s="1608" t="s">
        <v>315</v>
      </c>
      <c r="D78" s="1583"/>
      <c r="E78" s="1608" t="s">
        <v>313</v>
      </c>
      <c r="F78" s="1583"/>
      <c r="G78" s="1608" t="s">
        <v>322</v>
      </c>
      <c r="H78" s="1583"/>
      <c r="I78" s="1608" t="s">
        <v>328</v>
      </c>
      <c r="J78" s="1583"/>
      <c r="K78" s="1583"/>
      <c r="L78" s="1608" t="s">
        <v>329</v>
      </c>
      <c r="M78" s="1583"/>
      <c r="N78" s="1583"/>
      <c r="O78" s="1608"/>
      <c r="P78" s="1583"/>
      <c r="Q78" s="1608"/>
      <c r="R78" s="1583"/>
      <c r="S78" s="1609" t="s">
        <v>66</v>
      </c>
      <c r="T78" s="1583"/>
      <c r="U78" s="1583"/>
      <c r="V78" s="1583"/>
      <c r="W78" s="1583"/>
      <c r="X78" s="1583"/>
      <c r="Y78" s="1583"/>
      <c r="Z78" s="1583"/>
      <c r="AA78" s="1608" t="s">
        <v>306</v>
      </c>
      <c r="AB78" s="1583"/>
      <c r="AC78" s="1583"/>
      <c r="AD78" s="1583"/>
      <c r="AE78" s="1583"/>
      <c r="AF78" s="1608" t="s">
        <v>307</v>
      </c>
      <c r="AG78" s="1583"/>
      <c r="AH78" s="1583"/>
      <c r="AI78" s="320" t="s">
        <v>86</v>
      </c>
      <c r="AJ78" s="1610" t="s">
        <v>308</v>
      </c>
      <c r="AK78" s="1583"/>
      <c r="AL78" s="1583"/>
      <c r="AM78" s="1583"/>
      <c r="AN78" s="1583"/>
      <c r="AO78" s="1583"/>
      <c r="AP78" s="1326">
        <v>600000</v>
      </c>
      <c r="AQ78" s="1327">
        <v>0</v>
      </c>
      <c r="AR78" s="321">
        <v>600000</v>
      </c>
      <c r="AS78" s="322">
        <v>0</v>
      </c>
      <c r="AT78" s="1327">
        <v>0</v>
      </c>
      <c r="AU78" s="322">
        <v>0</v>
      </c>
      <c r="AV78" s="322">
        <v>0</v>
      </c>
      <c r="AW78" s="322">
        <v>0</v>
      </c>
      <c r="AX78" s="1327">
        <v>0</v>
      </c>
      <c r="AY78" s="322">
        <v>0</v>
      </c>
      <c r="AZ78" s="322">
        <v>0</v>
      </c>
      <c r="BA78" s="322">
        <v>0</v>
      </c>
      <c r="BB78" s="322">
        <v>0</v>
      </c>
    </row>
    <row r="79" spans="1:54" x14ac:dyDescent="0.25">
      <c r="A79" s="1603" t="s">
        <v>35</v>
      </c>
      <c r="B79" s="1583"/>
      <c r="C79" s="1603" t="s">
        <v>315</v>
      </c>
      <c r="D79" s="1583"/>
      <c r="E79" s="1603" t="s">
        <v>313</v>
      </c>
      <c r="F79" s="1583"/>
      <c r="G79" s="1603" t="s">
        <v>322</v>
      </c>
      <c r="H79" s="1583"/>
      <c r="I79" s="1603" t="s">
        <v>330</v>
      </c>
      <c r="J79" s="1583"/>
      <c r="K79" s="1583"/>
      <c r="L79" s="1603"/>
      <c r="M79" s="1583"/>
      <c r="N79" s="1583"/>
      <c r="O79" s="1603"/>
      <c r="P79" s="1583"/>
      <c r="Q79" s="1603"/>
      <c r="R79" s="1583"/>
      <c r="S79" s="1605" t="s">
        <v>237</v>
      </c>
      <c r="T79" s="1583"/>
      <c r="U79" s="1583"/>
      <c r="V79" s="1583"/>
      <c r="W79" s="1583"/>
      <c r="X79" s="1583"/>
      <c r="Y79" s="1583"/>
      <c r="Z79" s="1583"/>
      <c r="AA79" s="1603" t="s">
        <v>306</v>
      </c>
      <c r="AB79" s="1583"/>
      <c r="AC79" s="1583"/>
      <c r="AD79" s="1583"/>
      <c r="AE79" s="1583"/>
      <c r="AF79" s="1603" t="s">
        <v>307</v>
      </c>
      <c r="AG79" s="1583"/>
      <c r="AH79" s="1583"/>
      <c r="AI79" s="317" t="s">
        <v>86</v>
      </c>
      <c r="AJ79" s="1604" t="s">
        <v>308</v>
      </c>
      <c r="AK79" s="1583"/>
      <c r="AL79" s="1583"/>
      <c r="AM79" s="1583"/>
      <c r="AN79" s="1583"/>
      <c r="AO79" s="1583"/>
      <c r="AP79" s="1324">
        <v>2000000</v>
      </c>
      <c r="AQ79" s="1329">
        <v>0</v>
      </c>
      <c r="AR79" s="318">
        <v>2000000</v>
      </c>
      <c r="AS79" s="319">
        <v>0</v>
      </c>
      <c r="AT79" s="1329">
        <v>0</v>
      </c>
      <c r="AU79" s="319">
        <v>0</v>
      </c>
      <c r="AV79" s="319">
        <v>0</v>
      </c>
      <c r="AW79" s="319">
        <v>0</v>
      </c>
      <c r="AX79" s="1329">
        <v>0</v>
      </c>
      <c r="AY79" s="319">
        <v>0</v>
      </c>
      <c r="AZ79" s="319">
        <v>0</v>
      </c>
      <c r="BA79" s="319">
        <v>0</v>
      </c>
      <c r="BB79" s="319">
        <v>0</v>
      </c>
    </row>
    <row r="80" spans="1:54" ht="15" customHeight="1" x14ac:dyDescent="0.25">
      <c r="A80" s="1608" t="s">
        <v>35</v>
      </c>
      <c r="B80" s="1583"/>
      <c r="C80" s="1608" t="s">
        <v>315</v>
      </c>
      <c r="D80" s="1583"/>
      <c r="E80" s="1608" t="s">
        <v>313</v>
      </c>
      <c r="F80" s="1583"/>
      <c r="G80" s="1608" t="s">
        <v>322</v>
      </c>
      <c r="H80" s="1583"/>
      <c r="I80" s="1608" t="s">
        <v>330</v>
      </c>
      <c r="J80" s="1583"/>
      <c r="K80" s="1583"/>
      <c r="L80" s="1608" t="s">
        <v>312</v>
      </c>
      <c r="M80" s="1583"/>
      <c r="N80" s="1583"/>
      <c r="O80" s="1608"/>
      <c r="P80" s="1583"/>
      <c r="Q80" s="1608"/>
      <c r="R80" s="1583"/>
      <c r="S80" s="1609" t="s">
        <v>67</v>
      </c>
      <c r="T80" s="1583"/>
      <c r="U80" s="1583"/>
      <c r="V80" s="1583"/>
      <c r="W80" s="1583"/>
      <c r="X80" s="1583"/>
      <c r="Y80" s="1583"/>
      <c r="Z80" s="1583"/>
      <c r="AA80" s="1608" t="s">
        <v>306</v>
      </c>
      <c r="AB80" s="1583"/>
      <c r="AC80" s="1583"/>
      <c r="AD80" s="1583"/>
      <c r="AE80" s="1583"/>
      <c r="AF80" s="1608" t="s">
        <v>307</v>
      </c>
      <c r="AG80" s="1583"/>
      <c r="AH80" s="1583"/>
      <c r="AI80" s="320" t="s">
        <v>86</v>
      </c>
      <c r="AJ80" s="1610" t="s">
        <v>308</v>
      </c>
      <c r="AK80" s="1583"/>
      <c r="AL80" s="1583"/>
      <c r="AM80" s="1583"/>
      <c r="AN80" s="1583"/>
      <c r="AO80" s="1583"/>
      <c r="AP80" s="1326">
        <v>1000000</v>
      </c>
      <c r="AQ80" s="1327">
        <v>0</v>
      </c>
      <c r="AR80" s="321">
        <v>1000000</v>
      </c>
      <c r="AS80" s="322">
        <v>0</v>
      </c>
      <c r="AT80" s="1327">
        <v>0</v>
      </c>
      <c r="AU80" s="322">
        <v>0</v>
      </c>
      <c r="AV80" s="322">
        <v>0</v>
      </c>
      <c r="AW80" s="322">
        <v>0</v>
      </c>
      <c r="AX80" s="1327">
        <v>0</v>
      </c>
      <c r="AY80" s="322">
        <v>0</v>
      </c>
      <c r="AZ80" s="322">
        <v>0</v>
      </c>
      <c r="BA80" s="322">
        <v>0</v>
      </c>
      <c r="BB80" s="322">
        <v>0</v>
      </c>
    </row>
    <row r="81" spans="1:54" ht="15" customHeight="1" x14ac:dyDescent="0.25">
      <c r="A81" s="1608" t="s">
        <v>35</v>
      </c>
      <c r="B81" s="1583"/>
      <c r="C81" s="1608" t="s">
        <v>315</v>
      </c>
      <c r="D81" s="1583"/>
      <c r="E81" s="1608" t="s">
        <v>313</v>
      </c>
      <c r="F81" s="1583"/>
      <c r="G81" s="1608" t="s">
        <v>322</v>
      </c>
      <c r="H81" s="1583"/>
      <c r="I81" s="1608" t="s">
        <v>330</v>
      </c>
      <c r="J81" s="1583"/>
      <c r="K81" s="1583"/>
      <c r="L81" s="1608" t="s">
        <v>315</v>
      </c>
      <c r="M81" s="1583"/>
      <c r="N81" s="1583"/>
      <c r="O81" s="1608"/>
      <c r="P81" s="1583"/>
      <c r="Q81" s="1608"/>
      <c r="R81" s="1583"/>
      <c r="S81" s="1609" t="s">
        <v>68</v>
      </c>
      <c r="T81" s="1583"/>
      <c r="U81" s="1583"/>
      <c r="V81" s="1583"/>
      <c r="W81" s="1583"/>
      <c r="X81" s="1583"/>
      <c r="Y81" s="1583"/>
      <c r="Z81" s="1583"/>
      <c r="AA81" s="1608" t="s">
        <v>306</v>
      </c>
      <c r="AB81" s="1583"/>
      <c r="AC81" s="1583"/>
      <c r="AD81" s="1583"/>
      <c r="AE81" s="1583"/>
      <c r="AF81" s="1608" t="s">
        <v>307</v>
      </c>
      <c r="AG81" s="1583"/>
      <c r="AH81" s="1583"/>
      <c r="AI81" s="320" t="s">
        <v>86</v>
      </c>
      <c r="AJ81" s="1610" t="s">
        <v>308</v>
      </c>
      <c r="AK81" s="1583"/>
      <c r="AL81" s="1583"/>
      <c r="AM81" s="1583"/>
      <c r="AN81" s="1583"/>
      <c r="AO81" s="1583"/>
      <c r="AP81" s="1326">
        <v>1000000</v>
      </c>
      <c r="AQ81" s="1327">
        <v>0</v>
      </c>
      <c r="AR81" s="321">
        <v>1000000</v>
      </c>
      <c r="AS81" s="322">
        <v>0</v>
      </c>
      <c r="AT81" s="1327">
        <v>0</v>
      </c>
      <c r="AU81" s="322">
        <v>0</v>
      </c>
      <c r="AV81" s="322">
        <v>0</v>
      </c>
      <c r="AW81" s="322">
        <v>0</v>
      </c>
      <c r="AX81" s="1327">
        <v>0</v>
      </c>
      <c r="AY81" s="322">
        <v>0</v>
      </c>
      <c r="AZ81" s="322">
        <v>0</v>
      </c>
      <c r="BA81" s="322">
        <v>0</v>
      </c>
      <c r="BB81" s="322">
        <v>0</v>
      </c>
    </row>
    <row r="82" spans="1:54" s="1258" customFormat="1" ht="24.75" customHeight="1" x14ac:dyDescent="0.25">
      <c r="A82" s="1708" t="s">
        <v>35</v>
      </c>
      <c r="B82" s="1623"/>
      <c r="C82" s="1708" t="s">
        <v>315</v>
      </c>
      <c r="D82" s="1623"/>
      <c r="E82" s="1708" t="s">
        <v>313</v>
      </c>
      <c r="F82" s="1623"/>
      <c r="G82" s="1708" t="s">
        <v>316</v>
      </c>
      <c r="H82" s="1623"/>
      <c r="I82" s="1708"/>
      <c r="J82" s="1623"/>
      <c r="K82" s="1623"/>
      <c r="L82" s="1708"/>
      <c r="M82" s="1623"/>
      <c r="N82" s="1623"/>
      <c r="O82" s="1708"/>
      <c r="P82" s="1623"/>
      <c r="Q82" s="1708"/>
      <c r="R82" s="1623"/>
      <c r="S82" s="1710" t="s">
        <v>239</v>
      </c>
      <c r="T82" s="1623"/>
      <c r="U82" s="1623"/>
      <c r="V82" s="1623"/>
      <c r="W82" s="1623"/>
      <c r="X82" s="1623"/>
      <c r="Y82" s="1623"/>
      <c r="Z82" s="1623"/>
      <c r="AA82" s="1708" t="s">
        <v>306</v>
      </c>
      <c r="AB82" s="1623"/>
      <c r="AC82" s="1623"/>
      <c r="AD82" s="1623"/>
      <c r="AE82" s="1623"/>
      <c r="AF82" s="1708" t="s">
        <v>307</v>
      </c>
      <c r="AG82" s="1623"/>
      <c r="AH82" s="1623"/>
      <c r="AI82" s="1335" t="s">
        <v>86</v>
      </c>
      <c r="AJ82" s="1709" t="s">
        <v>308</v>
      </c>
      <c r="AK82" s="1623"/>
      <c r="AL82" s="1623"/>
      <c r="AM82" s="1623"/>
      <c r="AN82" s="1623"/>
      <c r="AO82" s="1623"/>
      <c r="AP82" s="1336">
        <v>14242414179</v>
      </c>
      <c r="AQ82" s="1336">
        <v>541683740</v>
      </c>
      <c r="AR82" s="1337">
        <v>1306068080.1600001</v>
      </c>
      <c r="AS82" s="1337">
        <v>-145000000</v>
      </c>
      <c r="AT82" s="1336">
        <v>264744284</v>
      </c>
      <c r="AU82" s="1337">
        <v>276939456</v>
      </c>
      <c r="AV82" s="1337">
        <v>1230785830</v>
      </c>
      <c r="AW82" s="1337">
        <v>-966041546</v>
      </c>
      <c r="AX82" s="1336">
        <v>1080508697</v>
      </c>
      <c r="AY82" s="1337">
        <v>150277133</v>
      </c>
      <c r="AZ82" s="1337">
        <v>1080508697</v>
      </c>
      <c r="BA82" s="1338">
        <v>0</v>
      </c>
      <c r="BB82" s="1338">
        <v>0</v>
      </c>
    </row>
    <row r="83" spans="1:54" ht="15" customHeight="1" x14ac:dyDescent="0.25">
      <c r="A83" s="1603" t="s">
        <v>35</v>
      </c>
      <c r="B83" s="1583"/>
      <c r="C83" s="1603" t="s">
        <v>315</v>
      </c>
      <c r="D83" s="1583"/>
      <c r="E83" s="1603" t="s">
        <v>313</v>
      </c>
      <c r="F83" s="1583"/>
      <c r="G83" s="1603" t="s">
        <v>316</v>
      </c>
      <c r="H83" s="1583"/>
      <c r="I83" s="1603"/>
      <c r="J83" s="1583"/>
      <c r="K83" s="1583"/>
      <c r="L83" s="1603"/>
      <c r="M83" s="1583"/>
      <c r="N83" s="1583"/>
      <c r="O83" s="1603"/>
      <c r="P83" s="1583"/>
      <c r="Q83" s="1603"/>
      <c r="R83" s="1583"/>
      <c r="S83" s="1605" t="s">
        <v>239</v>
      </c>
      <c r="T83" s="1583"/>
      <c r="U83" s="1583"/>
      <c r="V83" s="1583"/>
      <c r="W83" s="1583"/>
      <c r="X83" s="1583"/>
      <c r="Y83" s="1583"/>
      <c r="Z83" s="1583"/>
      <c r="AA83" s="1603" t="s">
        <v>306</v>
      </c>
      <c r="AB83" s="1583"/>
      <c r="AC83" s="1583"/>
      <c r="AD83" s="1583"/>
      <c r="AE83" s="1583"/>
      <c r="AF83" s="1603" t="s">
        <v>307</v>
      </c>
      <c r="AG83" s="1583"/>
      <c r="AH83" s="1583"/>
      <c r="AI83" s="317" t="s">
        <v>336</v>
      </c>
      <c r="AJ83" s="1604" t="s">
        <v>354</v>
      </c>
      <c r="AK83" s="1583"/>
      <c r="AL83" s="1583"/>
      <c r="AM83" s="1583"/>
      <c r="AN83" s="1583"/>
      <c r="AO83" s="1583"/>
      <c r="AP83" s="1324">
        <v>4021085821</v>
      </c>
      <c r="AQ83" s="1324">
        <v>821997353</v>
      </c>
      <c r="AR83" s="318">
        <v>287942127.06999999</v>
      </c>
      <c r="AS83" s="319">
        <v>0</v>
      </c>
      <c r="AT83" s="1324">
        <v>300092484</v>
      </c>
      <c r="AU83" s="318">
        <v>521904869</v>
      </c>
      <c r="AV83" s="318">
        <v>500850648.36000001</v>
      </c>
      <c r="AW83" s="318">
        <v>-200758164.36000001</v>
      </c>
      <c r="AX83" s="1324">
        <v>469567367.36000001</v>
      </c>
      <c r="AY83" s="318">
        <v>31283281</v>
      </c>
      <c r="AZ83" s="318">
        <v>469567367.36000001</v>
      </c>
      <c r="BA83" s="319">
        <v>0</v>
      </c>
      <c r="BB83" s="319">
        <v>0</v>
      </c>
    </row>
    <row r="84" spans="1:54" s="1266" customFormat="1" x14ac:dyDescent="0.25">
      <c r="A84" s="1706" t="s">
        <v>35</v>
      </c>
      <c r="B84" s="1704"/>
      <c r="C84" s="1706" t="s">
        <v>315</v>
      </c>
      <c r="D84" s="1704"/>
      <c r="E84" s="1706" t="s">
        <v>313</v>
      </c>
      <c r="F84" s="1704"/>
      <c r="G84" s="1706" t="s">
        <v>316</v>
      </c>
      <c r="H84" s="1704"/>
      <c r="I84" s="1706" t="s">
        <v>312</v>
      </c>
      <c r="J84" s="1704"/>
      <c r="K84" s="1704"/>
      <c r="L84" s="1706"/>
      <c r="M84" s="1704"/>
      <c r="N84" s="1704"/>
      <c r="O84" s="1706"/>
      <c r="P84" s="1704"/>
      <c r="Q84" s="1706"/>
      <c r="R84" s="1704"/>
      <c r="S84" s="1707" t="s">
        <v>242</v>
      </c>
      <c r="T84" s="1704"/>
      <c r="U84" s="1704"/>
      <c r="V84" s="1704"/>
      <c r="W84" s="1704"/>
      <c r="X84" s="1704"/>
      <c r="Y84" s="1704"/>
      <c r="Z84" s="1704"/>
      <c r="AA84" s="1706" t="s">
        <v>306</v>
      </c>
      <c r="AB84" s="1704"/>
      <c r="AC84" s="1704"/>
      <c r="AD84" s="1704"/>
      <c r="AE84" s="1704"/>
      <c r="AF84" s="1706" t="s">
        <v>307</v>
      </c>
      <c r="AG84" s="1704"/>
      <c r="AH84" s="1704"/>
      <c r="AI84" s="1263" t="s">
        <v>86</v>
      </c>
      <c r="AJ84" s="1705" t="s">
        <v>308</v>
      </c>
      <c r="AK84" s="1704"/>
      <c r="AL84" s="1704"/>
      <c r="AM84" s="1704"/>
      <c r="AN84" s="1704"/>
      <c r="AO84" s="1704"/>
      <c r="AP84" s="1325">
        <v>1296257404</v>
      </c>
      <c r="AQ84" s="1325">
        <v>366850000</v>
      </c>
      <c r="AR84" s="1264">
        <v>721386390.54999995</v>
      </c>
      <c r="AS84" s="1265">
        <v>0</v>
      </c>
      <c r="AT84" s="1333">
        <v>0</v>
      </c>
      <c r="AU84" s="1264">
        <v>366850000</v>
      </c>
      <c r="AV84" s="1265">
        <v>0</v>
      </c>
      <c r="AW84" s="1265">
        <v>0</v>
      </c>
      <c r="AX84" s="1333">
        <v>0</v>
      </c>
      <c r="AY84" s="1265">
        <v>0</v>
      </c>
      <c r="AZ84" s="1265">
        <v>0</v>
      </c>
      <c r="BA84" s="1265">
        <v>0</v>
      </c>
      <c r="BB84" s="1265">
        <v>0</v>
      </c>
    </row>
    <row r="85" spans="1:54" s="1266" customFormat="1" ht="15" customHeight="1" x14ac:dyDescent="0.25">
      <c r="A85" s="1706" t="s">
        <v>35</v>
      </c>
      <c r="B85" s="1704"/>
      <c r="C85" s="1706" t="s">
        <v>315</v>
      </c>
      <c r="D85" s="1704"/>
      <c r="E85" s="1706" t="s">
        <v>313</v>
      </c>
      <c r="F85" s="1704"/>
      <c r="G85" s="1706" t="s">
        <v>316</v>
      </c>
      <c r="H85" s="1704"/>
      <c r="I85" s="1706" t="s">
        <v>312</v>
      </c>
      <c r="J85" s="1704"/>
      <c r="K85" s="1704"/>
      <c r="L85" s="1706"/>
      <c r="M85" s="1704"/>
      <c r="N85" s="1704"/>
      <c r="O85" s="1706"/>
      <c r="P85" s="1704"/>
      <c r="Q85" s="1706"/>
      <c r="R85" s="1704"/>
      <c r="S85" s="1707" t="s">
        <v>242</v>
      </c>
      <c r="T85" s="1704"/>
      <c r="U85" s="1704"/>
      <c r="V85" s="1704"/>
      <c r="W85" s="1704"/>
      <c r="X85" s="1704"/>
      <c r="Y85" s="1704"/>
      <c r="Z85" s="1704"/>
      <c r="AA85" s="1706" t="s">
        <v>306</v>
      </c>
      <c r="AB85" s="1704"/>
      <c r="AC85" s="1704"/>
      <c r="AD85" s="1704"/>
      <c r="AE85" s="1704"/>
      <c r="AF85" s="1706" t="s">
        <v>307</v>
      </c>
      <c r="AG85" s="1704"/>
      <c r="AH85" s="1704"/>
      <c r="AI85" s="1263" t="s">
        <v>336</v>
      </c>
      <c r="AJ85" s="1705" t="s">
        <v>354</v>
      </c>
      <c r="AK85" s="1704"/>
      <c r="AL85" s="1704"/>
      <c r="AM85" s="1704"/>
      <c r="AN85" s="1704"/>
      <c r="AO85" s="1704"/>
      <c r="AP85" s="1325">
        <v>1454600000</v>
      </c>
      <c r="AQ85" s="1325">
        <v>465961856</v>
      </c>
      <c r="AR85" s="1264">
        <v>40068144</v>
      </c>
      <c r="AS85" s="1265">
        <v>0</v>
      </c>
      <c r="AT85" s="1325">
        <v>23461856</v>
      </c>
      <c r="AU85" s="1264">
        <v>442500000</v>
      </c>
      <c r="AV85" s="1264">
        <v>36250000</v>
      </c>
      <c r="AW85" s="1264">
        <v>-12788144</v>
      </c>
      <c r="AX85" s="1333">
        <v>0</v>
      </c>
      <c r="AY85" s="1264">
        <v>36250000</v>
      </c>
      <c r="AZ85" s="1265">
        <v>0</v>
      </c>
      <c r="BA85" s="1265">
        <v>0</v>
      </c>
      <c r="BB85" s="1265">
        <v>0</v>
      </c>
    </row>
    <row r="86" spans="1:54" ht="15" customHeight="1" x14ac:dyDescent="0.25">
      <c r="A86" s="1608" t="s">
        <v>35</v>
      </c>
      <c r="B86" s="1583"/>
      <c r="C86" s="1608" t="s">
        <v>315</v>
      </c>
      <c r="D86" s="1583"/>
      <c r="E86" s="1608" t="s">
        <v>313</v>
      </c>
      <c r="F86" s="1583"/>
      <c r="G86" s="1608" t="s">
        <v>316</v>
      </c>
      <c r="H86" s="1583"/>
      <c r="I86" s="1608" t="s">
        <v>312</v>
      </c>
      <c r="J86" s="1583"/>
      <c r="K86" s="1583"/>
      <c r="L86" s="1608" t="s">
        <v>322</v>
      </c>
      <c r="M86" s="1583"/>
      <c r="N86" s="1583"/>
      <c r="O86" s="1608"/>
      <c r="P86" s="1583"/>
      <c r="Q86" s="1608"/>
      <c r="R86" s="1583"/>
      <c r="S86" s="1609" t="s">
        <v>689</v>
      </c>
      <c r="T86" s="1583"/>
      <c r="U86" s="1583"/>
      <c r="V86" s="1583"/>
      <c r="W86" s="1583"/>
      <c r="X86" s="1583"/>
      <c r="Y86" s="1583"/>
      <c r="Z86" s="1583"/>
      <c r="AA86" s="1608" t="s">
        <v>306</v>
      </c>
      <c r="AB86" s="1583"/>
      <c r="AC86" s="1583"/>
      <c r="AD86" s="1583"/>
      <c r="AE86" s="1583"/>
      <c r="AF86" s="1608" t="s">
        <v>307</v>
      </c>
      <c r="AG86" s="1583"/>
      <c r="AH86" s="1583"/>
      <c r="AI86" s="320" t="s">
        <v>336</v>
      </c>
      <c r="AJ86" s="1610" t="s">
        <v>354</v>
      </c>
      <c r="AK86" s="1583"/>
      <c r="AL86" s="1583"/>
      <c r="AM86" s="1583"/>
      <c r="AN86" s="1583"/>
      <c r="AO86" s="1583"/>
      <c r="AP86" s="1327">
        <v>0</v>
      </c>
      <c r="AQ86" s="1327">
        <v>0</v>
      </c>
      <c r="AR86" s="322">
        <v>0</v>
      </c>
      <c r="AS86" s="322">
        <v>0</v>
      </c>
      <c r="AT86" s="1327">
        <v>0</v>
      </c>
      <c r="AU86" s="322">
        <v>0</v>
      </c>
      <c r="AV86" s="322">
        <v>0</v>
      </c>
      <c r="AW86" s="322">
        <v>0</v>
      </c>
      <c r="AX86" s="1327">
        <v>0</v>
      </c>
      <c r="AY86" s="322">
        <v>0</v>
      </c>
      <c r="AZ86" s="322">
        <v>0</v>
      </c>
      <c r="BA86" s="322">
        <v>0</v>
      </c>
      <c r="BB86" s="322">
        <v>0</v>
      </c>
    </row>
    <row r="87" spans="1:54" ht="15" customHeight="1" x14ac:dyDescent="0.25">
      <c r="A87" s="1608" t="s">
        <v>35</v>
      </c>
      <c r="B87" s="1583"/>
      <c r="C87" s="1608" t="s">
        <v>315</v>
      </c>
      <c r="D87" s="1583"/>
      <c r="E87" s="1608" t="s">
        <v>313</v>
      </c>
      <c r="F87" s="1583"/>
      <c r="G87" s="1608" t="s">
        <v>316</v>
      </c>
      <c r="H87" s="1583"/>
      <c r="I87" s="1608" t="s">
        <v>312</v>
      </c>
      <c r="J87" s="1583"/>
      <c r="K87" s="1583"/>
      <c r="L87" s="1608" t="s">
        <v>325</v>
      </c>
      <c r="M87" s="1583"/>
      <c r="N87" s="1583"/>
      <c r="O87" s="1608"/>
      <c r="P87" s="1583"/>
      <c r="Q87" s="1608"/>
      <c r="R87" s="1583"/>
      <c r="S87" s="1609" t="s">
        <v>69</v>
      </c>
      <c r="T87" s="1583"/>
      <c r="U87" s="1583"/>
      <c r="V87" s="1583"/>
      <c r="W87" s="1583"/>
      <c r="X87" s="1583"/>
      <c r="Y87" s="1583"/>
      <c r="Z87" s="1583"/>
      <c r="AA87" s="1608" t="s">
        <v>306</v>
      </c>
      <c r="AB87" s="1583"/>
      <c r="AC87" s="1583"/>
      <c r="AD87" s="1583"/>
      <c r="AE87" s="1583"/>
      <c r="AF87" s="1608" t="s">
        <v>307</v>
      </c>
      <c r="AG87" s="1583"/>
      <c r="AH87" s="1583"/>
      <c r="AI87" s="320" t="s">
        <v>86</v>
      </c>
      <c r="AJ87" s="1610" t="s">
        <v>308</v>
      </c>
      <c r="AK87" s="1583"/>
      <c r="AL87" s="1583"/>
      <c r="AM87" s="1583"/>
      <c r="AN87" s="1583"/>
      <c r="AO87" s="1583"/>
      <c r="AP87" s="1326">
        <v>75000000</v>
      </c>
      <c r="AQ87" s="1327">
        <v>0</v>
      </c>
      <c r="AR87" s="321">
        <v>74600000</v>
      </c>
      <c r="AS87" s="322">
        <v>0</v>
      </c>
      <c r="AT87" s="1327">
        <v>0</v>
      </c>
      <c r="AU87" s="322">
        <v>0</v>
      </c>
      <c r="AV87" s="322">
        <v>0</v>
      </c>
      <c r="AW87" s="322">
        <v>0</v>
      </c>
      <c r="AX87" s="1327">
        <v>0</v>
      </c>
      <c r="AY87" s="322">
        <v>0</v>
      </c>
      <c r="AZ87" s="322">
        <v>0</v>
      </c>
      <c r="BA87" s="322">
        <v>0</v>
      </c>
      <c r="BB87" s="322">
        <v>0</v>
      </c>
    </row>
    <row r="88" spans="1:54" x14ac:dyDescent="0.25">
      <c r="A88" s="1608" t="s">
        <v>35</v>
      </c>
      <c r="B88" s="1583"/>
      <c r="C88" s="1608" t="s">
        <v>315</v>
      </c>
      <c r="D88" s="1583"/>
      <c r="E88" s="1608" t="s">
        <v>313</v>
      </c>
      <c r="F88" s="1583"/>
      <c r="G88" s="1608" t="s">
        <v>316</v>
      </c>
      <c r="H88" s="1583"/>
      <c r="I88" s="1608" t="s">
        <v>312</v>
      </c>
      <c r="J88" s="1583"/>
      <c r="K88" s="1583"/>
      <c r="L88" s="1608" t="s">
        <v>325</v>
      </c>
      <c r="M88" s="1583"/>
      <c r="N88" s="1583"/>
      <c r="O88" s="1608"/>
      <c r="P88" s="1583"/>
      <c r="Q88" s="1608"/>
      <c r="R88" s="1583"/>
      <c r="S88" s="1609" t="s">
        <v>69</v>
      </c>
      <c r="T88" s="1583"/>
      <c r="U88" s="1583"/>
      <c r="V88" s="1583"/>
      <c r="W88" s="1583"/>
      <c r="X88" s="1583"/>
      <c r="Y88" s="1583"/>
      <c r="Z88" s="1583"/>
      <c r="AA88" s="1608" t="s">
        <v>306</v>
      </c>
      <c r="AB88" s="1583"/>
      <c r="AC88" s="1583"/>
      <c r="AD88" s="1583"/>
      <c r="AE88" s="1583"/>
      <c r="AF88" s="1608" t="s">
        <v>307</v>
      </c>
      <c r="AG88" s="1583"/>
      <c r="AH88" s="1583"/>
      <c r="AI88" s="320" t="s">
        <v>336</v>
      </c>
      <c r="AJ88" s="1610" t="s">
        <v>354</v>
      </c>
      <c r="AK88" s="1583"/>
      <c r="AL88" s="1583"/>
      <c r="AM88" s="1583"/>
      <c r="AN88" s="1583"/>
      <c r="AO88" s="1583"/>
      <c r="AP88" s="1326">
        <v>500000000</v>
      </c>
      <c r="AQ88" s="1327">
        <v>0</v>
      </c>
      <c r="AR88" s="321">
        <v>17680000</v>
      </c>
      <c r="AS88" s="322">
        <v>0</v>
      </c>
      <c r="AT88" s="1327">
        <v>0</v>
      </c>
      <c r="AU88" s="322">
        <v>0</v>
      </c>
      <c r="AV88" s="322">
        <v>0</v>
      </c>
      <c r="AW88" s="322">
        <v>0</v>
      </c>
      <c r="AX88" s="1327">
        <v>0</v>
      </c>
      <c r="AY88" s="322">
        <v>0</v>
      </c>
      <c r="AZ88" s="322">
        <v>0</v>
      </c>
      <c r="BA88" s="322">
        <v>0</v>
      </c>
      <c r="BB88" s="322">
        <v>0</v>
      </c>
    </row>
    <row r="89" spans="1:54" x14ac:dyDescent="0.25">
      <c r="A89" s="1608" t="s">
        <v>35</v>
      </c>
      <c r="B89" s="1583"/>
      <c r="C89" s="1608" t="s">
        <v>315</v>
      </c>
      <c r="D89" s="1583"/>
      <c r="E89" s="1608" t="s">
        <v>313</v>
      </c>
      <c r="F89" s="1583"/>
      <c r="G89" s="1608" t="s">
        <v>316</v>
      </c>
      <c r="H89" s="1583"/>
      <c r="I89" s="1608" t="s">
        <v>312</v>
      </c>
      <c r="J89" s="1583"/>
      <c r="K89" s="1583"/>
      <c r="L89" s="1608" t="s">
        <v>327</v>
      </c>
      <c r="M89" s="1583"/>
      <c r="N89" s="1583"/>
      <c r="O89" s="1608"/>
      <c r="P89" s="1583"/>
      <c r="Q89" s="1608"/>
      <c r="R89" s="1583"/>
      <c r="S89" s="1609" t="s">
        <v>70</v>
      </c>
      <c r="T89" s="1583"/>
      <c r="U89" s="1583"/>
      <c r="V89" s="1583"/>
      <c r="W89" s="1583"/>
      <c r="X89" s="1583"/>
      <c r="Y89" s="1583"/>
      <c r="Z89" s="1583"/>
      <c r="AA89" s="1608" t="s">
        <v>306</v>
      </c>
      <c r="AB89" s="1583"/>
      <c r="AC89" s="1583"/>
      <c r="AD89" s="1583"/>
      <c r="AE89" s="1583"/>
      <c r="AF89" s="1608" t="s">
        <v>307</v>
      </c>
      <c r="AG89" s="1583"/>
      <c r="AH89" s="1583"/>
      <c r="AI89" s="320" t="s">
        <v>86</v>
      </c>
      <c r="AJ89" s="1610" t="s">
        <v>308</v>
      </c>
      <c r="AK89" s="1583"/>
      <c r="AL89" s="1583"/>
      <c r="AM89" s="1583"/>
      <c r="AN89" s="1583"/>
      <c r="AO89" s="1583"/>
      <c r="AP89" s="1326">
        <v>862257404</v>
      </c>
      <c r="AQ89" s="1326">
        <v>7850000</v>
      </c>
      <c r="AR89" s="321">
        <v>646786390.54999995</v>
      </c>
      <c r="AS89" s="322">
        <v>0</v>
      </c>
      <c r="AT89" s="1327">
        <v>0</v>
      </c>
      <c r="AU89" s="321">
        <v>7850000</v>
      </c>
      <c r="AV89" s="322">
        <v>0</v>
      </c>
      <c r="AW89" s="322">
        <v>0</v>
      </c>
      <c r="AX89" s="1327">
        <v>0</v>
      </c>
      <c r="AY89" s="322">
        <v>0</v>
      </c>
      <c r="AZ89" s="322">
        <v>0</v>
      </c>
      <c r="BA89" s="322">
        <v>0</v>
      </c>
      <c r="BB89" s="322">
        <v>0</v>
      </c>
    </row>
    <row r="90" spans="1:54" x14ac:dyDescent="0.25">
      <c r="A90" s="1608" t="s">
        <v>35</v>
      </c>
      <c r="B90" s="1583"/>
      <c r="C90" s="1608" t="s">
        <v>315</v>
      </c>
      <c r="D90" s="1583"/>
      <c r="E90" s="1608" t="s">
        <v>313</v>
      </c>
      <c r="F90" s="1583"/>
      <c r="G90" s="1608" t="s">
        <v>316</v>
      </c>
      <c r="H90" s="1583"/>
      <c r="I90" s="1608" t="s">
        <v>312</v>
      </c>
      <c r="J90" s="1583"/>
      <c r="K90" s="1583"/>
      <c r="L90" s="1608" t="s">
        <v>327</v>
      </c>
      <c r="M90" s="1583"/>
      <c r="N90" s="1583"/>
      <c r="O90" s="1608"/>
      <c r="P90" s="1583"/>
      <c r="Q90" s="1608"/>
      <c r="R90" s="1583"/>
      <c r="S90" s="1609" t="s">
        <v>70</v>
      </c>
      <c r="T90" s="1583"/>
      <c r="U90" s="1583"/>
      <c r="V90" s="1583"/>
      <c r="W90" s="1583"/>
      <c r="X90" s="1583"/>
      <c r="Y90" s="1583"/>
      <c r="Z90" s="1583"/>
      <c r="AA90" s="1608" t="s">
        <v>306</v>
      </c>
      <c r="AB90" s="1583"/>
      <c r="AC90" s="1583"/>
      <c r="AD90" s="1583"/>
      <c r="AE90" s="1583"/>
      <c r="AF90" s="1608" t="s">
        <v>307</v>
      </c>
      <c r="AG90" s="1583"/>
      <c r="AH90" s="1583"/>
      <c r="AI90" s="320" t="s">
        <v>336</v>
      </c>
      <c r="AJ90" s="1610" t="s">
        <v>354</v>
      </c>
      <c r="AK90" s="1583"/>
      <c r="AL90" s="1583"/>
      <c r="AM90" s="1583"/>
      <c r="AN90" s="1583"/>
      <c r="AO90" s="1583"/>
      <c r="AP90" s="1326">
        <v>710600000</v>
      </c>
      <c r="AQ90" s="1326">
        <v>221961856</v>
      </c>
      <c r="AR90" s="321">
        <v>22388144</v>
      </c>
      <c r="AS90" s="322">
        <v>0</v>
      </c>
      <c r="AT90" s="1326">
        <v>23461856</v>
      </c>
      <c r="AU90" s="321">
        <v>198500000</v>
      </c>
      <c r="AV90" s="321">
        <v>36250000</v>
      </c>
      <c r="AW90" s="321">
        <v>-12788144</v>
      </c>
      <c r="AX90" s="1327">
        <v>0</v>
      </c>
      <c r="AY90" s="321">
        <v>36250000</v>
      </c>
      <c r="AZ90" s="322">
        <v>0</v>
      </c>
      <c r="BA90" s="322">
        <v>0</v>
      </c>
      <c r="BB90" s="322">
        <v>0</v>
      </c>
    </row>
    <row r="91" spans="1:54" x14ac:dyDescent="0.25">
      <c r="A91" s="1608" t="s">
        <v>35</v>
      </c>
      <c r="B91" s="1583"/>
      <c r="C91" s="1608" t="s">
        <v>315</v>
      </c>
      <c r="D91" s="1583"/>
      <c r="E91" s="1608" t="s">
        <v>313</v>
      </c>
      <c r="F91" s="1583"/>
      <c r="G91" s="1608" t="s">
        <v>316</v>
      </c>
      <c r="H91" s="1583"/>
      <c r="I91" s="1608" t="s">
        <v>312</v>
      </c>
      <c r="J91" s="1583"/>
      <c r="K91" s="1583"/>
      <c r="L91" s="1608" t="s">
        <v>44</v>
      </c>
      <c r="M91" s="1583"/>
      <c r="N91" s="1583"/>
      <c r="O91" s="1608"/>
      <c r="P91" s="1583"/>
      <c r="Q91" s="1608"/>
      <c r="R91" s="1583"/>
      <c r="S91" s="1609" t="s">
        <v>810</v>
      </c>
      <c r="T91" s="1583"/>
      <c r="U91" s="1583"/>
      <c r="V91" s="1583"/>
      <c r="W91" s="1583"/>
      <c r="X91" s="1583"/>
      <c r="Y91" s="1583"/>
      <c r="Z91" s="1583"/>
      <c r="AA91" s="1608" t="s">
        <v>306</v>
      </c>
      <c r="AB91" s="1583"/>
      <c r="AC91" s="1583"/>
      <c r="AD91" s="1583"/>
      <c r="AE91" s="1583"/>
      <c r="AF91" s="1608" t="s">
        <v>307</v>
      </c>
      <c r="AG91" s="1583"/>
      <c r="AH91" s="1583"/>
      <c r="AI91" s="320" t="s">
        <v>86</v>
      </c>
      <c r="AJ91" s="1610" t="s">
        <v>308</v>
      </c>
      <c r="AK91" s="1583"/>
      <c r="AL91" s="1583"/>
      <c r="AM91" s="1583"/>
      <c r="AN91" s="1583"/>
      <c r="AO91" s="1583"/>
      <c r="AP91" s="1326">
        <v>359000000</v>
      </c>
      <c r="AQ91" s="1326">
        <v>359000000</v>
      </c>
      <c r="AR91" s="322">
        <v>0</v>
      </c>
      <c r="AS91" s="322">
        <v>0</v>
      </c>
      <c r="AT91" s="1327">
        <v>0</v>
      </c>
      <c r="AU91" s="321">
        <v>359000000</v>
      </c>
      <c r="AV91" s="322">
        <v>0</v>
      </c>
      <c r="AW91" s="322">
        <v>0</v>
      </c>
      <c r="AX91" s="1327">
        <v>0</v>
      </c>
      <c r="AY91" s="322">
        <v>0</v>
      </c>
      <c r="AZ91" s="322">
        <v>0</v>
      </c>
      <c r="BA91" s="322">
        <v>0</v>
      </c>
      <c r="BB91" s="322">
        <v>0</v>
      </c>
    </row>
    <row r="92" spans="1:54" x14ac:dyDescent="0.25">
      <c r="A92" s="1608" t="s">
        <v>35</v>
      </c>
      <c r="B92" s="1583"/>
      <c r="C92" s="1608" t="s">
        <v>315</v>
      </c>
      <c r="D92" s="1583"/>
      <c r="E92" s="1608" t="s">
        <v>313</v>
      </c>
      <c r="F92" s="1583"/>
      <c r="G92" s="1608" t="s">
        <v>316</v>
      </c>
      <c r="H92" s="1583"/>
      <c r="I92" s="1608" t="s">
        <v>312</v>
      </c>
      <c r="J92" s="1583"/>
      <c r="K92" s="1583"/>
      <c r="L92" s="1608" t="s">
        <v>44</v>
      </c>
      <c r="M92" s="1583"/>
      <c r="N92" s="1583"/>
      <c r="O92" s="1608"/>
      <c r="P92" s="1583"/>
      <c r="Q92" s="1608"/>
      <c r="R92" s="1583"/>
      <c r="S92" s="1609" t="s">
        <v>810</v>
      </c>
      <c r="T92" s="1583"/>
      <c r="U92" s="1583"/>
      <c r="V92" s="1583"/>
      <c r="W92" s="1583"/>
      <c r="X92" s="1583"/>
      <c r="Y92" s="1583"/>
      <c r="Z92" s="1583"/>
      <c r="AA92" s="1608" t="s">
        <v>306</v>
      </c>
      <c r="AB92" s="1583"/>
      <c r="AC92" s="1583"/>
      <c r="AD92" s="1583"/>
      <c r="AE92" s="1583"/>
      <c r="AF92" s="1608" t="s">
        <v>307</v>
      </c>
      <c r="AG92" s="1583"/>
      <c r="AH92" s="1583"/>
      <c r="AI92" s="320" t="s">
        <v>336</v>
      </c>
      <c r="AJ92" s="1610" t="s">
        <v>354</v>
      </c>
      <c r="AK92" s="1583"/>
      <c r="AL92" s="1583"/>
      <c r="AM92" s="1583"/>
      <c r="AN92" s="1583"/>
      <c r="AO92" s="1583"/>
      <c r="AP92" s="1326">
        <v>244000000</v>
      </c>
      <c r="AQ92" s="1326">
        <v>244000000</v>
      </c>
      <c r="AR92" s="322">
        <v>0</v>
      </c>
      <c r="AS92" s="322">
        <v>0</v>
      </c>
      <c r="AT92" s="1327">
        <v>0</v>
      </c>
      <c r="AU92" s="321">
        <v>244000000</v>
      </c>
      <c r="AV92" s="322">
        <v>0</v>
      </c>
      <c r="AW92" s="322">
        <v>0</v>
      </c>
      <c r="AX92" s="1327">
        <v>0</v>
      </c>
      <c r="AY92" s="322">
        <v>0</v>
      </c>
      <c r="AZ92" s="322">
        <v>0</v>
      </c>
      <c r="BA92" s="322">
        <v>0</v>
      </c>
      <c r="BB92" s="322">
        <v>0</v>
      </c>
    </row>
    <row r="93" spans="1:54" s="1266" customFormat="1" x14ac:dyDescent="0.25">
      <c r="A93" s="1706" t="s">
        <v>35</v>
      </c>
      <c r="B93" s="1704"/>
      <c r="C93" s="1706" t="s">
        <v>315</v>
      </c>
      <c r="D93" s="1704"/>
      <c r="E93" s="1706" t="s">
        <v>313</v>
      </c>
      <c r="F93" s="1704"/>
      <c r="G93" s="1706" t="s">
        <v>316</v>
      </c>
      <c r="H93" s="1704"/>
      <c r="I93" s="1706" t="s">
        <v>315</v>
      </c>
      <c r="J93" s="1704"/>
      <c r="K93" s="1704"/>
      <c r="L93" s="1706"/>
      <c r="M93" s="1704"/>
      <c r="N93" s="1704"/>
      <c r="O93" s="1706"/>
      <c r="P93" s="1704"/>
      <c r="Q93" s="1706"/>
      <c r="R93" s="1704"/>
      <c r="S93" s="1707" t="s">
        <v>244</v>
      </c>
      <c r="T93" s="1704"/>
      <c r="U93" s="1704"/>
      <c r="V93" s="1704"/>
      <c r="W93" s="1704"/>
      <c r="X93" s="1704"/>
      <c r="Y93" s="1704"/>
      <c r="Z93" s="1704"/>
      <c r="AA93" s="1706" t="s">
        <v>306</v>
      </c>
      <c r="AB93" s="1704"/>
      <c r="AC93" s="1704"/>
      <c r="AD93" s="1704"/>
      <c r="AE93" s="1704"/>
      <c r="AF93" s="1706" t="s">
        <v>307</v>
      </c>
      <c r="AG93" s="1704"/>
      <c r="AH93" s="1704"/>
      <c r="AI93" s="1263" t="s">
        <v>86</v>
      </c>
      <c r="AJ93" s="1705" t="s">
        <v>308</v>
      </c>
      <c r="AK93" s="1704"/>
      <c r="AL93" s="1704"/>
      <c r="AM93" s="1704"/>
      <c r="AN93" s="1704"/>
      <c r="AO93" s="1704"/>
      <c r="AP93" s="1325">
        <v>72000000</v>
      </c>
      <c r="AQ93" s="1333">
        <v>0</v>
      </c>
      <c r="AR93" s="1264">
        <v>2285650</v>
      </c>
      <c r="AS93" s="1265">
        <v>0</v>
      </c>
      <c r="AT93" s="1333">
        <v>0</v>
      </c>
      <c r="AU93" s="1265">
        <v>0</v>
      </c>
      <c r="AV93" s="1264">
        <v>1714350</v>
      </c>
      <c r="AW93" s="1264">
        <v>-1714350</v>
      </c>
      <c r="AX93" s="1325">
        <v>1714350</v>
      </c>
      <c r="AY93" s="1265">
        <v>0</v>
      </c>
      <c r="AZ93" s="1264">
        <v>1714350</v>
      </c>
      <c r="BA93" s="1265">
        <v>0</v>
      </c>
      <c r="BB93" s="1265">
        <v>0</v>
      </c>
    </row>
    <row r="94" spans="1:54" ht="15" customHeight="1" x14ac:dyDescent="0.25">
      <c r="A94" s="1608" t="s">
        <v>35</v>
      </c>
      <c r="B94" s="1583"/>
      <c r="C94" s="1608" t="s">
        <v>315</v>
      </c>
      <c r="D94" s="1583"/>
      <c r="E94" s="1608" t="s">
        <v>313</v>
      </c>
      <c r="F94" s="1583"/>
      <c r="G94" s="1608" t="s">
        <v>316</v>
      </c>
      <c r="H94" s="1583"/>
      <c r="I94" s="1608" t="s">
        <v>315</v>
      </c>
      <c r="J94" s="1583"/>
      <c r="K94" s="1583"/>
      <c r="L94" s="1608" t="s">
        <v>312</v>
      </c>
      <c r="M94" s="1583"/>
      <c r="N94" s="1583"/>
      <c r="O94" s="1608"/>
      <c r="P94" s="1583"/>
      <c r="Q94" s="1608"/>
      <c r="R94" s="1583"/>
      <c r="S94" s="1609" t="s">
        <v>71</v>
      </c>
      <c r="T94" s="1583"/>
      <c r="U94" s="1583"/>
      <c r="V94" s="1583"/>
      <c r="W94" s="1583"/>
      <c r="X94" s="1583"/>
      <c r="Y94" s="1583"/>
      <c r="Z94" s="1583"/>
      <c r="AA94" s="1608" t="s">
        <v>306</v>
      </c>
      <c r="AB94" s="1583"/>
      <c r="AC94" s="1583"/>
      <c r="AD94" s="1583"/>
      <c r="AE94" s="1583"/>
      <c r="AF94" s="1608" t="s">
        <v>307</v>
      </c>
      <c r="AG94" s="1583"/>
      <c r="AH94" s="1583"/>
      <c r="AI94" s="320" t="s">
        <v>86</v>
      </c>
      <c r="AJ94" s="1610" t="s">
        <v>308</v>
      </c>
      <c r="AK94" s="1583"/>
      <c r="AL94" s="1583"/>
      <c r="AM94" s="1583"/>
      <c r="AN94" s="1583"/>
      <c r="AO94" s="1583"/>
      <c r="AP94" s="1326">
        <v>2000000</v>
      </c>
      <c r="AQ94" s="1327">
        <v>0</v>
      </c>
      <c r="AR94" s="321">
        <v>1000000</v>
      </c>
      <c r="AS94" s="322">
        <v>0</v>
      </c>
      <c r="AT94" s="1327">
        <v>0</v>
      </c>
      <c r="AU94" s="322">
        <v>0</v>
      </c>
      <c r="AV94" s="322">
        <v>0</v>
      </c>
      <c r="AW94" s="322">
        <v>0</v>
      </c>
      <c r="AX94" s="1327">
        <v>0</v>
      </c>
      <c r="AY94" s="322">
        <v>0</v>
      </c>
      <c r="AZ94" s="322">
        <v>0</v>
      </c>
      <c r="BA94" s="322">
        <v>0</v>
      </c>
      <c r="BB94" s="322">
        <v>0</v>
      </c>
    </row>
    <row r="95" spans="1:54" ht="15" customHeight="1" x14ac:dyDescent="0.25">
      <c r="A95" s="1608" t="s">
        <v>35</v>
      </c>
      <c r="B95" s="1583"/>
      <c r="C95" s="1608" t="s">
        <v>315</v>
      </c>
      <c r="D95" s="1583"/>
      <c r="E95" s="1608" t="s">
        <v>313</v>
      </c>
      <c r="F95" s="1583"/>
      <c r="G95" s="1608" t="s">
        <v>316</v>
      </c>
      <c r="H95" s="1583"/>
      <c r="I95" s="1608" t="s">
        <v>315</v>
      </c>
      <c r="J95" s="1583"/>
      <c r="K95" s="1583"/>
      <c r="L95" s="1608" t="s">
        <v>315</v>
      </c>
      <c r="M95" s="1583"/>
      <c r="N95" s="1583"/>
      <c r="O95" s="1608"/>
      <c r="P95" s="1583"/>
      <c r="Q95" s="1608"/>
      <c r="R95" s="1583"/>
      <c r="S95" s="1609" t="s">
        <v>72</v>
      </c>
      <c r="T95" s="1583"/>
      <c r="U95" s="1583"/>
      <c r="V95" s="1583"/>
      <c r="W95" s="1583"/>
      <c r="X95" s="1583"/>
      <c r="Y95" s="1583"/>
      <c r="Z95" s="1583"/>
      <c r="AA95" s="1608" t="s">
        <v>306</v>
      </c>
      <c r="AB95" s="1583"/>
      <c r="AC95" s="1583"/>
      <c r="AD95" s="1583"/>
      <c r="AE95" s="1583"/>
      <c r="AF95" s="1608" t="s">
        <v>307</v>
      </c>
      <c r="AG95" s="1583"/>
      <c r="AH95" s="1583"/>
      <c r="AI95" s="320" t="s">
        <v>86</v>
      </c>
      <c r="AJ95" s="1610" t="s">
        <v>308</v>
      </c>
      <c r="AK95" s="1583"/>
      <c r="AL95" s="1583"/>
      <c r="AM95" s="1583"/>
      <c r="AN95" s="1583"/>
      <c r="AO95" s="1583"/>
      <c r="AP95" s="1326">
        <v>70000000</v>
      </c>
      <c r="AQ95" s="1327">
        <v>0</v>
      </c>
      <c r="AR95" s="321">
        <v>1285650</v>
      </c>
      <c r="AS95" s="322">
        <v>0</v>
      </c>
      <c r="AT95" s="1327">
        <v>0</v>
      </c>
      <c r="AU95" s="322">
        <v>0</v>
      </c>
      <c r="AV95" s="321">
        <v>1714350</v>
      </c>
      <c r="AW95" s="321">
        <v>-1714350</v>
      </c>
      <c r="AX95" s="1326">
        <v>1714350</v>
      </c>
      <c r="AY95" s="322">
        <v>0</v>
      </c>
      <c r="AZ95" s="321">
        <v>1714350</v>
      </c>
      <c r="BA95" s="322">
        <v>0</v>
      </c>
      <c r="BB95" s="322">
        <v>0</v>
      </c>
    </row>
    <row r="96" spans="1:54" s="1266" customFormat="1" x14ac:dyDescent="0.25">
      <c r="A96" s="1706" t="s">
        <v>35</v>
      </c>
      <c r="B96" s="1704"/>
      <c r="C96" s="1706" t="s">
        <v>315</v>
      </c>
      <c r="D96" s="1704"/>
      <c r="E96" s="1706" t="s">
        <v>313</v>
      </c>
      <c r="F96" s="1704"/>
      <c r="G96" s="1706" t="s">
        <v>316</v>
      </c>
      <c r="H96" s="1704"/>
      <c r="I96" s="1706" t="s">
        <v>316</v>
      </c>
      <c r="J96" s="1704"/>
      <c r="K96" s="1704"/>
      <c r="L96" s="1706"/>
      <c r="M96" s="1704"/>
      <c r="N96" s="1704"/>
      <c r="O96" s="1706"/>
      <c r="P96" s="1704"/>
      <c r="Q96" s="1706"/>
      <c r="R96" s="1704"/>
      <c r="S96" s="1707" t="s">
        <v>246</v>
      </c>
      <c r="T96" s="1704"/>
      <c r="U96" s="1704"/>
      <c r="V96" s="1704"/>
      <c r="W96" s="1704"/>
      <c r="X96" s="1704"/>
      <c r="Y96" s="1704"/>
      <c r="Z96" s="1704"/>
      <c r="AA96" s="1706" t="s">
        <v>306</v>
      </c>
      <c r="AB96" s="1704"/>
      <c r="AC96" s="1704"/>
      <c r="AD96" s="1704"/>
      <c r="AE96" s="1704"/>
      <c r="AF96" s="1706" t="s">
        <v>307</v>
      </c>
      <c r="AG96" s="1704"/>
      <c r="AH96" s="1704"/>
      <c r="AI96" s="1263" t="s">
        <v>86</v>
      </c>
      <c r="AJ96" s="1705" t="s">
        <v>308</v>
      </c>
      <c r="AK96" s="1704"/>
      <c r="AL96" s="1704"/>
      <c r="AM96" s="1704"/>
      <c r="AN96" s="1704"/>
      <c r="AO96" s="1704"/>
      <c r="AP96" s="1325">
        <v>241233674</v>
      </c>
      <c r="AQ96" s="1325">
        <v>7042320</v>
      </c>
      <c r="AR96" s="1264">
        <v>16626130</v>
      </c>
      <c r="AS96" s="1265">
        <v>0</v>
      </c>
      <c r="AT96" s="1333">
        <v>0</v>
      </c>
      <c r="AU96" s="1264">
        <v>7042320</v>
      </c>
      <c r="AV96" s="1264">
        <v>17167839</v>
      </c>
      <c r="AW96" s="1264">
        <v>-17167839</v>
      </c>
      <c r="AX96" s="1325">
        <v>10729452</v>
      </c>
      <c r="AY96" s="1264">
        <v>6438387</v>
      </c>
      <c r="AZ96" s="1264">
        <v>10729452</v>
      </c>
      <c r="BA96" s="1265">
        <v>0</v>
      </c>
      <c r="BB96" s="1265">
        <v>0</v>
      </c>
    </row>
    <row r="97" spans="1:54" s="1266" customFormat="1" ht="15" customHeight="1" x14ac:dyDescent="0.25">
      <c r="A97" s="1706" t="s">
        <v>35</v>
      </c>
      <c r="B97" s="1704"/>
      <c r="C97" s="1706" t="s">
        <v>315</v>
      </c>
      <c r="D97" s="1704"/>
      <c r="E97" s="1706" t="s">
        <v>313</v>
      </c>
      <c r="F97" s="1704"/>
      <c r="G97" s="1706" t="s">
        <v>316</v>
      </c>
      <c r="H97" s="1704"/>
      <c r="I97" s="1706" t="s">
        <v>316</v>
      </c>
      <c r="J97" s="1704"/>
      <c r="K97" s="1704"/>
      <c r="L97" s="1706"/>
      <c r="M97" s="1704"/>
      <c r="N97" s="1704"/>
      <c r="O97" s="1706"/>
      <c r="P97" s="1704"/>
      <c r="Q97" s="1706"/>
      <c r="R97" s="1704"/>
      <c r="S97" s="1707" t="s">
        <v>246</v>
      </c>
      <c r="T97" s="1704"/>
      <c r="U97" s="1704"/>
      <c r="V97" s="1704"/>
      <c r="W97" s="1704"/>
      <c r="X97" s="1704"/>
      <c r="Y97" s="1704"/>
      <c r="Z97" s="1704"/>
      <c r="AA97" s="1706" t="s">
        <v>306</v>
      </c>
      <c r="AB97" s="1704"/>
      <c r="AC97" s="1704"/>
      <c r="AD97" s="1704"/>
      <c r="AE97" s="1704"/>
      <c r="AF97" s="1706" t="s">
        <v>307</v>
      </c>
      <c r="AG97" s="1704"/>
      <c r="AH97" s="1704"/>
      <c r="AI97" s="1263" t="s">
        <v>336</v>
      </c>
      <c r="AJ97" s="1705" t="s">
        <v>354</v>
      </c>
      <c r="AK97" s="1704"/>
      <c r="AL97" s="1704"/>
      <c r="AM97" s="1704"/>
      <c r="AN97" s="1704"/>
      <c r="AO97" s="1704"/>
      <c r="AP97" s="1325">
        <v>719904847</v>
      </c>
      <c r="AQ97" s="1325">
        <v>48187497</v>
      </c>
      <c r="AR97" s="1264">
        <v>24062503.07</v>
      </c>
      <c r="AS97" s="1265">
        <v>0</v>
      </c>
      <c r="AT97" s="1325">
        <v>77999974</v>
      </c>
      <c r="AU97" s="1264">
        <v>-29812477</v>
      </c>
      <c r="AV97" s="1264">
        <v>277457452.36000001</v>
      </c>
      <c r="AW97" s="1264">
        <v>-199457478.36000001</v>
      </c>
      <c r="AX97" s="1325">
        <v>277457452.36000001</v>
      </c>
      <c r="AY97" s="1265">
        <v>0</v>
      </c>
      <c r="AZ97" s="1264">
        <v>277457452.36000001</v>
      </c>
      <c r="BA97" s="1265">
        <v>0</v>
      </c>
      <c r="BB97" s="1265">
        <v>0</v>
      </c>
    </row>
    <row r="98" spans="1:54" x14ac:dyDescent="0.25">
      <c r="A98" s="1608" t="s">
        <v>35</v>
      </c>
      <c r="B98" s="1583"/>
      <c r="C98" s="1608" t="s">
        <v>315</v>
      </c>
      <c r="D98" s="1583"/>
      <c r="E98" s="1608" t="s">
        <v>313</v>
      </c>
      <c r="F98" s="1583"/>
      <c r="G98" s="1608" t="s">
        <v>316</v>
      </c>
      <c r="H98" s="1583"/>
      <c r="I98" s="1608" t="s">
        <v>316</v>
      </c>
      <c r="J98" s="1583"/>
      <c r="K98" s="1583"/>
      <c r="L98" s="1608" t="s">
        <v>312</v>
      </c>
      <c r="M98" s="1583"/>
      <c r="N98" s="1583"/>
      <c r="O98" s="1608"/>
      <c r="P98" s="1583"/>
      <c r="Q98" s="1608"/>
      <c r="R98" s="1583"/>
      <c r="S98" s="1609" t="s">
        <v>73</v>
      </c>
      <c r="T98" s="1583"/>
      <c r="U98" s="1583"/>
      <c r="V98" s="1583"/>
      <c r="W98" s="1583"/>
      <c r="X98" s="1583"/>
      <c r="Y98" s="1583"/>
      <c r="Z98" s="1583"/>
      <c r="AA98" s="1608" t="s">
        <v>306</v>
      </c>
      <c r="AB98" s="1583"/>
      <c r="AC98" s="1583"/>
      <c r="AD98" s="1583"/>
      <c r="AE98" s="1583"/>
      <c r="AF98" s="1608" t="s">
        <v>307</v>
      </c>
      <c r="AG98" s="1583"/>
      <c r="AH98" s="1583"/>
      <c r="AI98" s="320" t="s">
        <v>86</v>
      </c>
      <c r="AJ98" s="1610" t="s">
        <v>308</v>
      </c>
      <c r="AK98" s="1583"/>
      <c r="AL98" s="1583"/>
      <c r="AM98" s="1583"/>
      <c r="AN98" s="1583"/>
      <c r="AO98" s="1583"/>
      <c r="AP98" s="1326">
        <v>171200000</v>
      </c>
      <c r="AQ98" s="1327">
        <v>0</v>
      </c>
      <c r="AR98" s="321">
        <v>300000</v>
      </c>
      <c r="AS98" s="322">
        <v>0</v>
      </c>
      <c r="AT98" s="1327">
        <v>0</v>
      </c>
      <c r="AU98" s="322">
        <v>0</v>
      </c>
      <c r="AV98" s="321">
        <v>17167839</v>
      </c>
      <c r="AW98" s="321">
        <v>-17167839</v>
      </c>
      <c r="AX98" s="1326">
        <v>10729452</v>
      </c>
      <c r="AY98" s="321">
        <v>6438387</v>
      </c>
      <c r="AZ98" s="321">
        <v>10729452</v>
      </c>
      <c r="BA98" s="322">
        <v>0</v>
      </c>
      <c r="BB98" s="322">
        <v>0</v>
      </c>
    </row>
    <row r="99" spans="1:54" x14ac:dyDescent="0.25">
      <c r="A99" s="1608" t="s">
        <v>35</v>
      </c>
      <c r="B99" s="1583"/>
      <c r="C99" s="1608" t="s">
        <v>315</v>
      </c>
      <c r="D99" s="1583"/>
      <c r="E99" s="1608" t="s">
        <v>313</v>
      </c>
      <c r="F99" s="1583"/>
      <c r="G99" s="1608" t="s">
        <v>316</v>
      </c>
      <c r="H99" s="1583"/>
      <c r="I99" s="1608" t="s">
        <v>316</v>
      </c>
      <c r="J99" s="1583"/>
      <c r="K99" s="1583"/>
      <c r="L99" s="1608" t="s">
        <v>312</v>
      </c>
      <c r="M99" s="1583"/>
      <c r="N99" s="1583"/>
      <c r="O99" s="1608"/>
      <c r="P99" s="1583"/>
      <c r="Q99" s="1608"/>
      <c r="R99" s="1583"/>
      <c r="S99" s="1609" t="s">
        <v>73</v>
      </c>
      <c r="T99" s="1583"/>
      <c r="U99" s="1583"/>
      <c r="V99" s="1583"/>
      <c r="W99" s="1583"/>
      <c r="X99" s="1583"/>
      <c r="Y99" s="1583"/>
      <c r="Z99" s="1583"/>
      <c r="AA99" s="1608" t="s">
        <v>306</v>
      </c>
      <c r="AB99" s="1583"/>
      <c r="AC99" s="1583"/>
      <c r="AD99" s="1583"/>
      <c r="AE99" s="1583"/>
      <c r="AF99" s="1608" t="s">
        <v>307</v>
      </c>
      <c r="AG99" s="1583"/>
      <c r="AH99" s="1583"/>
      <c r="AI99" s="320" t="s">
        <v>336</v>
      </c>
      <c r="AJ99" s="1610" t="s">
        <v>354</v>
      </c>
      <c r="AK99" s="1583"/>
      <c r="AL99" s="1583"/>
      <c r="AM99" s="1583"/>
      <c r="AN99" s="1583"/>
      <c r="AO99" s="1583"/>
      <c r="AP99" s="1326">
        <v>115000000</v>
      </c>
      <c r="AQ99" s="1326">
        <v>11500000</v>
      </c>
      <c r="AR99" s="321">
        <v>5750000</v>
      </c>
      <c r="AS99" s="322">
        <v>0</v>
      </c>
      <c r="AT99" s="1326">
        <v>48000000</v>
      </c>
      <c r="AU99" s="321">
        <v>-36500000</v>
      </c>
      <c r="AV99" s="321">
        <v>1360361</v>
      </c>
      <c r="AW99" s="321">
        <v>46639639</v>
      </c>
      <c r="AX99" s="1326">
        <v>1360361</v>
      </c>
      <c r="AY99" s="322">
        <v>0</v>
      </c>
      <c r="AZ99" s="321">
        <v>1360361</v>
      </c>
      <c r="BA99" s="322">
        <v>0</v>
      </c>
      <c r="BB99" s="322">
        <v>0</v>
      </c>
    </row>
    <row r="100" spans="1:54" ht="15" customHeight="1" x14ac:dyDescent="0.25">
      <c r="A100" s="1608" t="s">
        <v>35</v>
      </c>
      <c r="B100" s="1583"/>
      <c r="C100" s="1608" t="s">
        <v>315</v>
      </c>
      <c r="D100" s="1583"/>
      <c r="E100" s="1608" t="s">
        <v>313</v>
      </c>
      <c r="F100" s="1583"/>
      <c r="G100" s="1608" t="s">
        <v>316</v>
      </c>
      <c r="H100" s="1583"/>
      <c r="I100" s="1608" t="s">
        <v>316</v>
      </c>
      <c r="J100" s="1583"/>
      <c r="K100" s="1583"/>
      <c r="L100" s="1608" t="s">
        <v>325</v>
      </c>
      <c r="M100" s="1583"/>
      <c r="N100" s="1583"/>
      <c r="O100" s="1608"/>
      <c r="P100" s="1583"/>
      <c r="Q100" s="1608"/>
      <c r="R100" s="1583"/>
      <c r="S100" s="1609" t="s">
        <v>74</v>
      </c>
      <c r="T100" s="1583"/>
      <c r="U100" s="1583"/>
      <c r="V100" s="1583"/>
      <c r="W100" s="1583"/>
      <c r="X100" s="1583"/>
      <c r="Y100" s="1583"/>
      <c r="Z100" s="1583"/>
      <c r="AA100" s="1608" t="s">
        <v>306</v>
      </c>
      <c r="AB100" s="1583"/>
      <c r="AC100" s="1583"/>
      <c r="AD100" s="1583"/>
      <c r="AE100" s="1583"/>
      <c r="AF100" s="1608" t="s">
        <v>307</v>
      </c>
      <c r="AG100" s="1583"/>
      <c r="AH100" s="1583"/>
      <c r="AI100" s="320" t="s">
        <v>86</v>
      </c>
      <c r="AJ100" s="1610" t="s">
        <v>308</v>
      </c>
      <c r="AK100" s="1583"/>
      <c r="AL100" s="1583"/>
      <c r="AM100" s="1583"/>
      <c r="AN100" s="1583"/>
      <c r="AO100" s="1583"/>
      <c r="AP100" s="1326">
        <v>17548000</v>
      </c>
      <c r="AQ100" s="1326">
        <v>7042320</v>
      </c>
      <c r="AR100" s="321">
        <v>10505680</v>
      </c>
      <c r="AS100" s="322">
        <v>0</v>
      </c>
      <c r="AT100" s="1327">
        <v>0</v>
      </c>
      <c r="AU100" s="321">
        <v>7042320</v>
      </c>
      <c r="AV100" s="322">
        <v>0</v>
      </c>
      <c r="AW100" s="322">
        <v>0</v>
      </c>
      <c r="AX100" s="1327">
        <v>0</v>
      </c>
      <c r="AY100" s="322">
        <v>0</v>
      </c>
      <c r="AZ100" s="322">
        <v>0</v>
      </c>
      <c r="BA100" s="322">
        <v>0</v>
      </c>
      <c r="BB100" s="322">
        <v>0</v>
      </c>
    </row>
    <row r="101" spans="1:54" x14ac:dyDescent="0.25">
      <c r="A101" s="1608" t="s">
        <v>35</v>
      </c>
      <c r="B101" s="1583"/>
      <c r="C101" s="1608" t="s">
        <v>315</v>
      </c>
      <c r="D101" s="1583"/>
      <c r="E101" s="1608" t="s">
        <v>313</v>
      </c>
      <c r="F101" s="1583"/>
      <c r="G101" s="1608" t="s">
        <v>316</v>
      </c>
      <c r="H101" s="1583"/>
      <c r="I101" s="1608" t="s">
        <v>316</v>
      </c>
      <c r="J101" s="1583"/>
      <c r="K101" s="1583"/>
      <c r="L101" s="1608" t="s">
        <v>325</v>
      </c>
      <c r="M101" s="1583"/>
      <c r="N101" s="1583"/>
      <c r="O101" s="1608"/>
      <c r="P101" s="1583"/>
      <c r="Q101" s="1608"/>
      <c r="R101" s="1583"/>
      <c r="S101" s="1609" t="s">
        <v>74</v>
      </c>
      <c r="T101" s="1583"/>
      <c r="U101" s="1583"/>
      <c r="V101" s="1583"/>
      <c r="W101" s="1583"/>
      <c r="X101" s="1583"/>
      <c r="Y101" s="1583"/>
      <c r="Z101" s="1583"/>
      <c r="AA101" s="1608" t="s">
        <v>306</v>
      </c>
      <c r="AB101" s="1583"/>
      <c r="AC101" s="1583"/>
      <c r="AD101" s="1583"/>
      <c r="AE101" s="1583"/>
      <c r="AF101" s="1608" t="s">
        <v>307</v>
      </c>
      <c r="AG101" s="1583"/>
      <c r="AH101" s="1583"/>
      <c r="AI101" s="320" t="s">
        <v>336</v>
      </c>
      <c r="AJ101" s="1610" t="s">
        <v>354</v>
      </c>
      <c r="AK101" s="1583"/>
      <c r="AL101" s="1583"/>
      <c r="AM101" s="1583"/>
      <c r="AN101" s="1583"/>
      <c r="AO101" s="1583"/>
      <c r="AP101" s="1326">
        <v>30000000</v>
      </c>
      <c r="AQ101" s="1326">
        <v>30000000</v>
      </c>
      <c r="AR101" s="322">
        <v>0</v>
      </c>
      <c r="AS101" s="322">
        <v>0</v>
      </c>
      <c r="AT101" s="1327">
        <v>0</v>
      </c>
      <c r="AU101" s="321">
        <v>30000000</v>
      </c>
      <c r="AV101" s="322">
        <v>0</v>
      </c>
      <c r="AW101" s="322">
        <v>0</v>
      </c>
      <c r="AX101" s="1327">
        <v>0</v>
      </c>
      <c r="AY101" s="322">
        <v>0</v>
      </c>
      <c r="AZ101" s="322">
        <v>0</v>
      </c>
      <c r="BA101" s="322">
        <v>0</v>
      </c>
      <c r="BB101" s="322">
        <v>0</v>
      </c>
    </row>
    <row r="102" spans="1:54" ht="15" customHeight="1" x14ac:dyDescent="0.25">
      <c r="A102" s="1608" t="s">
        <v>35</v>
      </c>
      <c r="B102" s="1583"/>
      <c r="C102" s="1608" t="s">
        <v>315</v>
      </c>
      <c r="D102" s="1583"/>
      <c r="E102" s="1608" t="s">
        <v>313</v>
      </c>
      <c r="F102" s="1583"/>
      <c r="G102" s="1608" t="s">
        <v>316</v>
      </c>
      <c r="H102" s="1583"/>
      <c r="I102" s="1608" t="s">
        <v>316</v>
      </c>
      <c r="J102" s="1583"/>
      <c r="K102" s="1583"/>
      <c r="L102" s="1608" t="s">
        <v>321</v>
      </c>
      <c r="M102" s="1583"/>
      <c r="N102" s="1583"/>
      <c r="O102" s="1608"/>
      <c r="P102" s="1583"/>
      <c r="Q102" s="1608"/>
      <c r="R102" s="1583"/>
      <c r="S102" s="1609" t="s">
        <v>75</v>
      </c>
      <c r="T102" s="1583"/>
      <c r="U102" s="1583"/>
      <c r="V102" s="1583"/>
      <c r="W102" s="1583"/>
      <c r="X102" s="1583"/>
      <c r="Y102" s="1583"/>
      <c r="Z102" s="1583"/>
      <c r="AA102" s="1608" t="s">
        <v>306</v>
      </c>
      <c r="AB102" s="1583"/>
      <c r="AC102" s="1583"/>
      <c r="AD102" s="1583"/>
      <c r="AE102" s="1583"/>
      <c r="AF102" s="1608" t="s">
        <v>307</v>
      </c>
      <c r="AG102" s="1583"/>
      <c r="AH102" s="1583"/>
      <c r="AI102" s="320" t="s">
        <v>86</v>
      </c>
      <c r="AJ102" s="1610" t="s">
        <v>308</v>
      </c>
      <c r="AK102" s="1583"/>
      <c r="AL102" s="1583"/>
      <c r="AM102" s="1583"/>
      <c r="AN102" s="1583"/>
      <c r="AO102" s="1583"/>
      <c r="AP102" s="1326">
        <v>5762508</v>
      </c>
      <c r="AQ102" s="1327">
        <v>0</v>
      </c>
      <c r="AR102" s="321">
        <v>1000000</v>
      </c>
      <c r="AS102" s="322">
        <v>0</v>
      </c>
      <c r="AT102" s="1327">
        <v>0</v>
      </c>
      <c r="AU102" s="322">
        <v>0</v>
      </c>
      <c r="AV102" s="322">
        <v>0</v>
      </c>
      <c r="AW102" s="322">
        <v>0</v>
      </c>
      <c r="AX102" s="1327">
        <v>0</v>
      </c>
      <c r="AY102" s="322">
        <v>0</v>
      </c>
      <c r="AZ102" s="322">
        <v>0</v>
      </c>
      <c r="BA102" s="322">
        <v>0</v>
      </c>
      <c r="BB102" s="322">
        <v>0</v>
      </c>
    </row>
    <row r="103" spans="1:54" ht="15" customHeight="1" x14ac:dyDescent="0.25">
      <c r="A103" s="1608" t="s">
        <v>35</v>
      </c>
      <c r="B103" s="1583"/>
      <c r="C103" s="1608" t="s">
        <v>315</v>
      </c>
      <c r="D103" s="1583"/>
      <c r="E103" s="1608" t="s">
        <v>313</v>
      </c>
      <c r="F103" s="1583"/>
      <c r="G103" s="1608" t="s">
        <v>316</v>
      </c>
      <c r="H103" s="1583"/>
      <c r="I103" s="1608" t="s">
        <v>316</v>
      </c>
      <c r="J103" s="1583"/>
      <c r="K103" s="1583"/>
      <c r="L103" s="1608" t="s">
        <v>321</v>
      </c>
      <c r="M103" s="1583"/>
      <c r="N103" s="1583"/>
      <c r="O103" s="1608"/>
      <c r="P103" s="1583"/>
      <c r="Q103" s="1608"/>
      <c r="R103" s="1583"/>
      <c r="S103" s="1609" t="s">
        <v>75</v>
      </c>
      <c r="T103" s="1583"/>
      <c r="U103" s="1583"/>
      <c r="V103" s="1583"/>
      <c r="W103" s="1583"/>
      <c r="X103" s="1583"/>
      <c r="Y103" s="1583"/>
      <c r="Z103" s="1583"/>
      <c r="AA103" s="1608" t="s">
        <v>306</v>
      </c>
      <c r="AB103" s="1583"/>
      <c r="AC103" s="1583"/>
      <c r="AD103" s="1583"/>
      <c r="AE103" s="1583"/>
      <c r="AF103" s="1608" t="s">
        <v>307</v>
      </c>
      <c r="AG103" s="1583"/>
      <c r="AH103" s="1583"/>
      <c r="AI103" s="320" t="s">
        <v>336</v>
      </c>
      <c r="AJ103" s="1610" t="s">
        <v>354</v>
      </c>
      <c r="AK103" s="1583"/>
      <c r="AL103" s="1583"/>
      <c r="AM103" s="1583"/>
      <c r="AN103" s="1583"/>
      <c r="AO103" s="1583"/>
      <c r="AP103" s="1327">
        <v>0</v>
      </c>
      <c r="AQ103" s="1327">
        <v>0</v>
      </c>
      <c r="AR103" s="322">
        <v>0</v>
      </c>
      <c r="AS103" s="322">
        <v>0</v>
      </c>
      <c r="AT103" s="1327">
        <v>0</v>
      </c>
      <c r="AU103" s="322">
        <v>0</v>
      </c>
      <c r="AV103" s="322">
        <v>0</v>
      </c>
      <c r="AW103" s="322">
        <v>0</v>
      </c>
      <c r="AX103" s="1327">
        <v>0</v>
      </c>
      <c r="AY103" s="322">
        <v>0</v>
      </c>
      <c r="AZ103" s="322">
        <v>0</v>
      </c>
      <c r="BA103" s="322">
        <v>0</v>
      </c>
      <c r="BB103" s="322">
        <v>0</v>
      </c>
    </row>
    <row r="104" spans="1:54" ht="15" customHeight="1" x14ac:dyDescent="0.25">
      <c r="A104" s="1608" t="s">
        <v>35</v>
      </c>
      <c r="B104" s="1583"/>
      <c r="C104" s="1608" t="s">
        <v>315</v>
      </c>
      <c r="D104" s="1583"/>
      <c r="E104" s="1608" t="s">
        <v>313</v>
      </c>
      <c r="F104" s="1583"/>
      <c r="G104" s="1608" t="s">
        <v>316</v>
      </c>
      <c r="H104" s="1583"/>
      <c r="I104" s="1608" t="s">
        <v>316</v>
      </c>
      <c r="J104" s="1583"/>
      <c r="K104" s="1583"/>
      <c r="L104" s="1608" t="s">
        <v>319</v>
      </c>
      <c r="M104" s="1583"/>
      <c r="N104" s="1583"/>
      <c r="O104" s="1608"/>
      <c r="P104" s="1583"/>
      <c r="Q104" s="1608"/>
      <c r="R104" s="1583"/>
      <c r="S104" s="1609" t="s">
        <v>76</v>
      </c>
      <c r="T104" s="1583"/>
      <c r="U104" s="1583"/>
      <c r="V104" s="1583"/>
      <c r="W104" s="1583"/>
      <c r="X104" s="1583"/>
      <c r="Y104" s="1583"/>
      <c r="Z104" s="1583"/>
      <c r="AA104" s="1608" t="s">
        <v>306</v>
      </c>
      <c r="AB104" s="1583"/>
      <c r="AC104" s="1583"/>
      <c r="AD104" s="1583"/>
      <c r="AE104" s="1583"/>
      <c r="AF104" s="1608" t="s">
        <v>307</v>
      </c>
      <c r="AG104" s="1583"/>
      <c r="AH104" s="1583"/>
      <c r="AI104" s="320" t="s">
        <v>86</v>
      </c>
      <c r="AJ104" s="1610" t="s">
        <v>308</v>
      </c>
      <c r="AK104" s="1583"/>
      <c r="AL104" s="1583"/>
      <c r="AM104" s="1583"/>
      <c r="AN104" s="1583"/>
      <c r="AO104" s="1583"/>
      <c r="AP104" s="1326">
        <v>6600000</v>
      </c>
      <c r="AQ104" s="1327">
        <v>0</v>
      </c>
      <c r="AR104" s="321">
        <v>783440</v>
      </c>
      <c r="AS104" s="322">
        <v>0</v>
      </c>
      <c r="AT104" s="1327">
        <v>0</v>
      </c>
      <c r="AU104" s="322">
        <v>0</v>
      </c>
      <c r="AV104" s="322">
        <v>0</v>
      </c>
      <c r="AW104" s="322">
        <v>0</v>
      </c>
      <c r="AX104" s="1327">
        <v>0</v>
      </c>
      <c r="AY104" s="322">
        <v>0</v>
      </c>
      <c r="AZ104" s="322">
        <v>0</v>
      </c>
      <c r="BA104" s="322">
        <v>0</v>
      </c>
      <c r="BB104" s="322">
        <v>0</v>
      </c>
    </row>
    <row r="105" spans="1:54" x14ac:dyDescent="0.25">
      <c r="A105" s="1608" t="s">
        <v>35</v>
      </c>
      <c r="B105" s="1583"/>
      <c r="C105" s="1608" t="s">
        <v>315</v>
      </c>
      <c r="D105" s="1583"/>
      <c r="E105" s="1608" t="s">
        <v>313</v>
      </c>
      <c r="F105" s="1583"/>
      <c r="G105" s="1608" t="s">
        <v>316</v>
      </c>
      <c r="H105" s="1583"/>
      <c r="I105" s="1608" t="s">
        <v>316</v>
      </c>
      <c r="J105" s="1583"/>
      <c r="K105" s="1583"/>
      <c r="L105" s="1608" t="s">
        <v>319</v>
      </c>
      <c r="M105" s="1583"/>
      <c r="N105" s="1583"/>
      <c r="O105" s="1608"/>
      <c r="P105" s="1583"/>
      <c r="Q105" s="1608"/>
      <c r="R105" s="1583"/>
      <c r="S105" s="1609" t="s">
        <v>76</v>
      </c>
      <c r="T105" s="1583"/>
      <c r="U105" s="1583"/>
      <c r="V105" s="1583"/>
      <c r="W105" s="1583"/>
      <c r="X105" s="1583"/>
      <c r="Y105" s="1583"/>
      <c r="Z105" s="1583"/>
      <c r="AA105" s="1608" t="s">
        <v>306</v>
      </c>
      <c r="AB105" s="1583"/>
      <c r="AC105" s="1583"/>
      <c r="AD105" s="1583"/>
      <c r="AE105" s="1583"/>
      <c r="AF105" s="1608" t="s">
        <v>307</v>
      </c>
      <c r="AG105" s="1583"/>
      <c r="AH105" s="1583"/>
      <c r="AI105" s="320" t="s">
        <v>336</v>
      </c>
      <c r="AJ105" s="1610" t="s">
        <v>354</v>
      </c>
      <c r="AK105" s="1583"/>
      <c r="AL105" s="1583"/>
      <c r="AM105" s="1583"/>
      <c r="AN105" s="1583"/>
      <c r="AO105" s="1583"/>
      <c r="AP105" s="1326">
        <v>549904847</v>
      </c>
      <c r="AQ105" s="1327">
        <v>0</v>
      </c>
      <c r="AR105" s="322">
        <v>7.0000000000000007E-2</v>
      </c>
      <c r="AS105" s="322">
        <v>0</v>
      </c>
      <c r="AT105" s="1326">
        <v>29999974</v>
      </c>
      <c r="AU105" s="321">
        <v>-29999974</v>
      </c>
      <c r="AV105" s="321">
        <v>276097091.36000001</v>
      </c>
      <c r="AW105" s="321">
        <v>-246097117.36000001</v>
      </c>
      <c r="AX105" s="1326">
        <v>276097091.36000001</v>
      </c>
      <c r="AY105" s="322">
        <v>0</v>
      </c>
      <c r="AZ105" s="321">
        <v>276097091.36000001</v>
      </c>
      <c r="BA105" s="322">
        <v>0</v>
      </c>
      <c r="BB105" s="322">
        <v>0</v>
      </c>
    </row>
    <row r="106" spans="1:54" ht="15" customHeight="1" x14ac:dyDescent="0.25">
      <c r="A106" s="1608" t="s">
        <v>35</v>
      </c>
      <c r="B106" s="1583"/>
      <c r="C106" s="1608" t="s">
        <v>315</v>
      </c>
      <c r="D106" s="1583"/>
      <c r="E106" s="1608" t="s">
        <v>313</v>
      </c>
      <c r="F106" s="1583"/>
      <c r="G106" s="1608" t="s">
        <v>316</v>
      </c>
      <c r="H106" s="1583"/>
      <c r="I106" s="1608" t="s">
        <v>316</v>
      </c>
      <c r="J106" s="1583"/>
      <c r="K106" s="1583"/>
      <c r="L106" s="1608" t="s">
        <v>331</v>
      </c>
      <c r="M106" s="1583"/>
      <c r="N106" s="1583"/>
      <c r="O106" s="1608"/>
      <c r="P106" s="1583"/>
      <c r="Q106" s="1608"/>
      <c r="R106" s="1583"/>
      <c r="S106" s="1609" t="s">
        <v>77</v>
      </c>
      <c r="T106" s="1583"/>
      <c r="U106" s="1583"/>
      <c r="V106" s="1583"/>
      <c r="W106" s="1583"/>
      <c r="X106" s="1583"/>
      <c r="Y106" s="1583"/>
      <c r="Z106" s="1583"/>
      <c r="AA106" s="1608" t="s">
        <v>306</v>
      </c>
      <c r="AB106" s="1583"/>
      <c r="AC106" s="1583"/>
      <c r="AD106" s="1583"/>
      <c r="AE106" s="1583"/>
      <c r="AF106" s="1608" t="s">
        <v>307</v>
      </c>
      <c r="AG106" s="1583"/>
      <c r="AH106" s="1583"/>
      <c r="AI106" s="320" t="s">
        <v>86</v>
      </c>
      <c r="AJ106" s="1610" t="s">
        <v>308</v>
      </c>
      <c r="AK106" s="1583"/>
      <c r="AL106" s="1583"/>
      <c r="AM106" s="1583"/>
      <c r="AN106" s="1583"/>
      <c r="AO106" s="1583"/>
      <c r="AP106" s="1326">
        <v>5103744</v>
      </c>
      <c r="AQ106" s="1327">
        <v>0</v>
      </c>
      <c r="AR106" s="321">
        <v>317589</v>
      </c>
      <c r="AS106" s="322">
        <v>0</v>
      </c>
      <c r="AT106" s="1327">
        <v>0</v>
      </c>
      <c r="AU106" s="322">
        <v>0</v>
      </c>
      <c r="AV106" s="322">
        <v>0</v>
      </c>
      <c r="AW106" s="322">
        <v>0</v>
      </c>
      <c r="AX106" s="1327">
        <v>0</v>
      </c>
      <c r="AY106" s="322">
        <v>0</v>
      </c>
      <c r="AZ106" s="322">
        <v>0</v>
      </c>
      <c r="BA106" s="322">
        <v>0</v>
      </c>
      <c r="BB106" s="322">
        <v>0</v>
      </c>
    </row>
    <row r="107" spans="1:54" ht="15" customHeight="1" x14ac:dyDescent="0.25">
      <c r="A107" s="1608" t="s">
        <v>35</v>
      </c>
      <c r="B107" s="1583"/>
      <c r="C107" s="1608" t="s">
        <v>315</v>
      </c>
      <c r="D107" s="1583"/>
      <c r="E107" s="1608" t="s">
        <v>313</v>
      </c>
      <c r="F107" s="1583"/>
      <c r="G107" s="1608" t="s">
        <v>316</v>
      </c>
      <c r="H107" s="1583"/>
      <c r="I107" s="1608" t="s">
        <v>316</v>
      </c>
      <c r="J107" s="1583"/>
      <c r="K107" s="1583"/>
      <c r="L107" s="1608" t="s">
        <v>331</v>
      </c>
      <c r="M107" s="1583"/>
      <c r="N107" s="1583"/>
      <c r="O107" s="1608"/>
      <c r="P107" s="1583"/>
      <c r="Q107" s="1608"/>
      <c r="R107" s="1583"/>
      <c r="S107" s="1609" t="s">
        <v>77</v>
      </c>
      <c r="T107" s="1583"/>
      <c r="U107" s="1583"/>
      <c r="V107" s="1583"/>
      <c r="W107" s="1583"/>
      <c r="X107" s="1583"/>
      <c r="Y107" s="1583"/>
      <c r="Z107" s="1583"/>
      <c r="AA107" s="1608" t="s">
        <v>306</v>
      </c>
      <c r="AB107" s="1583"/>
      <c r="AC107" s="1583"/>
      <c r="AD107" s="1583"/>
      <c r="AE107" s="1583"/>
      <c r="AF107" s="1608" t="s">
        <v>307</v>
      </c>
      <c r="AG107" s="1583"/>
      <c r="AH107" s="1583"/>
      <c r="AI107" s="320" t="s">
        <v>336</v>
      </c>
      <c r="AJ107" s="1610" t="s">
        <v>354</v>
      </c>
      <c r="AK107" s="1583"/>
      <c r="AL107" s="1583"/>
      <c r="AM107" s="1583"/>
      <c r="AN107" s="1583"/>
      <c r="AO107" s="1583"/>
      <c r="AP107" s="1326">
        <v>5000000</v>
      </c>
      <c r="AQ107" s="1327">
        <v>0</v>
      </c>
      <c r="AR107" s="321">
        <v>5000000</v>
      </c>
      <c r="AS107" s="322">
        <v>0</v>
      </c>
      <c r="AT107" s="1327">
        <v>0</v>
      </c>
      <c r="AU107" s="322">
        <v>0</v>
      </c>
      <c r="AV107" s="322">
        <v>0</v>
      </c>
      <c r="AW107" s="322">
        <v>0</v>
      </c>
      <c r="AX107" s="1327">
        <v>0</v>
      </c>
      <c r="AY107" s="322">
        <v>0</v>
      </c>
      <c r="AZ107" s="322">
        <v>0</v>
      </c>
      <c r="BA107" s="322">
        <v>0</v>
      </c>
      <c r="BB107" s="322">
        <v>0</v>
      </c>
    </row>
    <row r="108" spans="1:54" ht="15" customHeight="1" x14ac:dyDescent="0.25">
      <c r="A108" s="1608" t="s">
        <v>35</v>
      </c>
      <c r="B108" s="1583"/>
      <c r="C108" s="1608" t="s">
        <v>315</v>
      </c>
      <c r="D108" s="1583"/>
      <c r="E108" s="1608" t="s">
        <v>313</v>
      </c>
      <c r="F108" s="1583"/>
      <c r="G108" s="1608" t="s">
        <v>316</v>
      </c>
      <c r="H108" s="1583"/>
      <c r="I108" s="1608" t="s">
        <v>316</v>
      </c>
      <c r="J108" s="1583"/>
      <c r="K108" s="1583"/>
      <c r="L108" s="1608" t="s">
        <v>332</v>
      </c>
      <c r="M108" s="1583"/>
      <c r="N108" s="1583"/>
      <c r="O108" s="1608"/>
      <c r="P108" s="1583"/>
      <c r="Q108" s="1608"/>
      <c r="R108" s="1583"/>
      <c r="S108" s="1609" t="s">
        <v>78</v>
      </c>
      <c r="T108" s="1583"/>
      <c r="U108" s="1583"/>
      <c r="V108" s="1583"/>
      <c r="W108" s="1583"/>
      <c r="X108" s="1583"/>
      <c r="Y108" s="1583"/>
      <c r="Z108" s="1583"/>
      <c r="AA108" s="1608" t="s">
        <v>306</v>
      </c>
      <c r="AB108" s="1583"/>
      <c r="AC108" s="1583"/>
      <c r="AD108" s="1583"/>
      <c r="AE108" s="1583"/>
      <c r="AF108" s="1608" t="s">
        <v>307</v>
      </c>
      <c r="AG108" s="1583"/>
      <c r="AH108" s="1583"/>
      <c r="AI108" s="320" t="s">
        <v>86</v>
      </c>
      <c r="AJ108" s="1610" t="s">
        <v>308</v>
      </c>
      <c r="AK108" s="1583"/>
      <c r="AL108" s="1583"/>
      <c r="AM108" s="1583"/>
      <c r="AN108" s="1583"/>
      <c r="AO108" s="1583"/>
      <c r="AP108" s="1326">
        <v>4300000</v>
      </c>
      <c r="AQ108" s="1327">
        <v>0</v>
      </c>
      <c r="AR108" s="321">
        <v>276508</v>
      </c>
      <c r="AS108" s="322">
        <v>0</v>
      </c>
      <c r="AT108" s="1327">
        <v>0</v>
      </c>
      <c r="AU108" s="322">
        <v>0</v>
      </c>
      <c r="AV108" s="322">
        <v>0</v>
      </c>
      <c r="AW108" s="322">
        <v>0</v>
      </c>
      <c r="AX108" s="1327">
        <v>0</v>
      </c>
      <c r="AY108" s="322">
        <v>0</v>
      </c>
      <c r="AZ108" s="322">
        <v>0</v>
      </c>
      <c r="BA108" s="322">
        <v>0</v>
      </c>
      <c r="BB108" s="322">
        <v>0</v>
      </c>
    </row>
    <row r="109" spans="1:54" ht="15" customHeight="1" x14ac:dyDescent="0.25">
      <c r="A109" s="1608" t="s">
        <v>35</v>
      </c>
      <c r="B109" s="1583"/>
      <c r="C109" s="1608" t="s">
        <v>315</v>
      </c>
      <c r="D109" s="1583"/>
      <c r="E109" s="1608" t="s">
        <v>313</v>
      </c>
      <c r="F109" s="1583"/>
      <c r="G109" s="1608" t="s">
        <v>316</v>
      </c>
      <c r="H109" s="1583"/>
      <c r="I109" s="1608" t="s">
        <v>316</v>
      </c>
      <c r="J109" s="1583"/>
      <c r="K109" s="1583"/>
      <c r="L109" s="1608" t="s">
        <v>333</v>
      </c>
      <c r="M109" s="1583"/>
      <c r="N109" s="1583"/>
      <c r="O109" s="1608"/>
      <c r="P109" s="1583"/>
      <c r="Q109" s="1608"/>
      <c r="R109" s="1583"/>
      <c r="S109" s="1609" t="s">
        <v>79</v>
      </c>
      <c r="T109" s="1583"/>
      <c r="U109" s="1583"/>
      <c r="V109" s="1583"/>
      <c r="W109" s="1583"/>
      <c r="X109" s="1583"/>
      <c r="Y109" s="1583"/>
      <c r="Z109" s="1583"/>
      <c r="AA109" s="1608" t="s">
        <v>306</v>
      </c>
      <c r="AB109" s="1583"/>
      <c r="AC109" s="1583"/>
      <c r="AD109" s="1583"/>
      <c r="AE109" s="1583"/>
      <c r="AF109" s="1608" t="s">
        <v>307</v>
      </c>
      <c r="AG109" s="1583"/>
      <c r="AH109" s="1583"/>
      <c r="AI109" s="320" t="s">
        <v>86</v>
      </c>
      <c r="AJ109" s="1610" t="s">
        <v>308</v>
      </c>
      <c r="AK109" s="1583"/>
      <c r="AL109" s="1583"/>
      <c r="AM109" s="1583"/>
      <c r="AN109" s="1583"/>
      <c r="AO109" s="1583"/>
      <c r="AP109" s="1326">
        <v>24100000</v>
      </c>
      <c r="AQ109" s="1327">
        <v>0</v>
      </c>
      <c r="AR109" s="321">
        <v>1801391</v>
      </c>
      <c r="AS109" s="322">
        <v>0</v>
      </c>
      <c r="AT109" s="1327">
        <v>0</v>
      </c>
      <c r="AU109" s="322">
        <v>0</v>
      </c>
      <c r="AV109" s="322">
        <v>0</v>
      </c>
      <c r="AW109" s="322">
        <v>0</v>
      </c>
      <c r="AX109" s="1327">
        <v>0</v>
      </c>
      <c r="AY109" s="322">
        <v>0</v>
      </c>
      <c r="AZ109" s="322">
        <v>0</v>
      </c>
      <c r="BA109" s="322">
        <v>0</v>
      </c>
      <c r="BB109" s="322">
        <v>0</v>
      </c>
    </row>
    <row r="110" spans="1:54" ht="15" customHeight="1" x14ac:dyDescent="0.25">
      <c r="A110" s="1608" t="s">
        <v>35</v>
      </c>
      <c r="B110" s="1583"/>
      <c r="C110" s="1608" t="s">
        <v>315</v>
      </c>
      <c r="D110" s="1583"/>
      <c r="E110" s="1608" t="s">
        <v>313</v>
      </c>
      <c r="F110" s="1583"/>
      <c r="G110" s="1608" t="s">
        <v>316</v>
      </c>
      <c r="H110" s="1583"/>
      <c r="I110" s="1608" t="s">
        <v>316</v>
      </c>
      <c r="J110" s="1583"/>
      <c r="K110" s="1583"/>
      <c r="L110" s="1608" t="s">
        <v>333</v>
      </c>
      <c r="M110" s="1583"/>
      <c r="N110" s="1583"/>
      <c r="O110" s="1608"/>
      <c r="P110" s="1583"/>
      <c r="Q110" s="1608"/>
      <c r="R110" s="1583"/>
      <c r="S110" s="1609" t="s">
        <v>79</v>
      </c>
      <c r="T110" s="1583"/>
      <c r="U110" s="1583"/>
      <c r="V110" s="1583"/>
      <c r="W110" s="1583"/>
      <c r="X110" s="1583"/>
      <c r="Y110" s="1583"/>
      <c r="Z110" s="1583"/>
      <c r="AA110" s="1608" t="s">
        <v>306</v>
      </c>
      <c r="AB110" s="1583"/>
      <c r="AC110" s="1583"/>
      <c r="AD110" s="1583"/>
      <c r="AE110" s="1583"/>
      <c r="AF110" s="1608" t="s">
        <v>307</v>
      </c>
      <c r="AG110" s="1583"/>
      <c r="AH110" s="1583"/>
      <c r="AI110" s="320" t="s">
        <v>336</v>
      </c>
      <c r="AJ110" s="1610" t="s">
        <v>354</v>
      </c>
      <c r="AK110" s="1583"/>
      <c r="AL110" s="1583"/>
      <c r="AM110" s="1583"/>
      <c r="AN110" s="1583"/>
      <c r="AO110" s="1583"/>
      <c r="AP110" s="1327">
        <v>0</v>
      </c>
      <c r="AQ110" s="1327">
        <v>0</v>
      </c>
      <c r="AR110" s="322">
        <v>0</v>
      </c>
      <c r="AS110" s="322">
        <v>0</v>
      </c>
      <c r="AT110" s="1327">
        <v>0</v>
      </c>
      <c r="AU110" s="322">
        <v>0</v>
      </c>
      <c r="AV110" s="322">
        <v>0</v>
      </c>
      <c r="AW110" s="322">
        <v>0</v>
      </c>
      <c r="AX110" s="1327">
        <v>0</v>
      </c>
      <c r="AY110" s="322">
        <v>0</v>
      </c>
      <c r="AZ110" s="322">
        <v>0</v>
      </c>
      <c r="BA110" s="322">
        <v>0</v>
      </c>
      <c r="BB110" s="322">
        <v>0</v>
      </c>
    </row>
    <row r="111" spans="1:54" ht="15" customHeight="1" x14ac:dyDescent="0.25">
      <c r="A111" s="1608" t="s">
        <v>35</v>
      </c>
      <c r="B111" s="1583"/>
      <c r="C111" s="1608" t="s">
        <v>315</v>
      </c>
      <c r="D111" s="1583"/>
      <c r="E111" s="1608" t="s">
        <v>313</v>
      </c>
      <c r="F111" s="1583"/>
      <c r="G111" s="1608" t="s">
        <v>316</v>
      </c>
      <c r="H111" s="1583"/>
      <c r="I111" s="1608" t="s">
        <v>316</v>
      </c>
      <c r="J111" s="1583"/>
      <c r="K111" s="1583"/>
      <c r="L111" s="1608" t="s">
        <v>335</v>
      </c>
      <c r="M111" s="1583"/>
      <c r="N111" s="1583"/>
      <c r="O111" s="1608"/>
      <c r="P111" s="1583"/>
      <c r="Q111" s="1608"/>
      <c r="R111" s="1583"/>
      <c r="S111" s="1609" t="s">
        <v>80</v>
      </c>
      <c r="T111" s="1583"/>
      <c r="U111" s="1583"/>
      <c r="V111" s="1583"/>
      <c r="W111" s="1583"/>
      <c r="X111" s="1583"/>
      <c r="Y111" s="1583"/>
      <c r="Z111" s="1583"/>
      <c r="AA111" s="1608" t="s">
        <v>306</v>
      </c>
      <c r="AB111" s="1583"/>
      <c r="AC111" s="1583"/>
      <c r="AD111" s="1583"/>
      <c r="AE111" s="1583"/>
      <c r="AF111" s="1608" t="s">
        <v>307</v>
      </c>
      <c r="AG111" s="1583"/>
      <c r="AH111" s="1583"/>
      <c r="AI111" s="320" t="s">
        <v>86</v>
      </c>
      <c r="AJ111" s="1610" t="s">
        <v>308</v>
      </c>
      <c r="AK111" s="1583"/>
      <c r="AL111" s="1583"/>
      <c r="AM111" s="1583"/>
      <c r="AN111" s="1583"/>
      <c r="AO111" s="1583"/>
      <c r="AP111" s="1326">
        <v>6619422</v>
      </c>
      <c r="AQ111" s="1327">
        <v>0</v>
      </c>
      <c r="AR111" s="321">
        <v>1641522</v>
      </c>
      <c r="AS111" s="322">
        <v>0</v>
      </c>
      <c r="AT111" s="1327">
        <v>0</v>
      </c>
      <c r="AU111" s="322">
        <v>0</v>
      </c>
      <c r="AV111" s="322">
        <v>0</v>
      </c>
      <c r="AW111" s="322">
        <v>0</v>
      </c>
      <c r="AX111" s="1327">
        <v>0</v>
      </c>
      <c r="AY111" s="322">
        <v>0</v>
      </c>
      <c r="AZ111" s="322">
        <v>0</v>
      </c>
      <c r="BA111" s="322">
        <v>0</v>
      </c>
      <c r="BB111" s="322">
        <v>0</v>
      </c>
    </row>
    <row r="112" spans="1:54" x14ac:dyDescent="0.25">
      <c r="A112" s="1608" t="s">
        <v>35</v>
      </c>
      <c r="B112" s="1583"/>
      <c r="C112" s="1608" t="s">
        <v>315</v>
      </c>
      <c r="D112" s="1583"/>
      <c r="E112" s="1608" t="s">
        <v>313</v>
      </c>
      <c r="F112" s="1583"/>
      <c r="G112" s="1608" t="s">
        <v>316</v>
      </c>
      <c r="H112" s="1583"/>
      <c r="I112" s="1608" t="s">
        <v>316</v>
      </c>
      <c r="J112" s="1583"/>
      <c r="K112" s="1583"/>
      <c r="L112" s="1608" t="s">
        <v>335</v>
      </c>
      <c r="M112" s="1583"/>
      <c r="N112" s="1583"/>
      <c r="O112" s="1608"/>
      <c r="P112" s="1583"/>
      <c r="Q112" s="1608"/>
      <c r="R112" s="1583"/>
      <c r="S112" s="1609" t="s">
        <v>80</v>
      </c>
      <c r="T112" s="1583"/>
      <c r="U112" s="1583"/>
      <c r="V112" s="1583"/>
      <c r="W112" s="1583"/>
      <c r="X112" s="1583"/>
      <c r="Y112" s="1583"/>
      <c r="Z112" s="1583"/>
      <c r="AA112" s="1608" t="s">
        <v>306</v>
      </c>
      <c r="AB112" s="1583"/>
      <c r="AC112" s="1583"/>
      <c r="AD112" s="1583"/>
      <c r="AE112" s="1583"/>
      <c r="AF112" s="1608" t="s">
        <v>307</v>
      </c>
      <c r="AG112" s="1583"/>
      <c r="AH112" s="1583"/>
      <c r="AI112" s="320" t="s">
        <v>336</v>
      </c>
      <c r="AJ112" s="1610" t="s">
        <v>354</v>
      </c>
      <c r="AK112" s="1583"/>
      <c r="AL112" s="1583"/>
      <c r="AM112" s="1583"/>
      <c r="AN112" s="1583"/>
      <c r="AO112" s="1583"/>
      <c r="AP112" s="1326">
        <v>20000000</v>
      </c>
      <c r="AQ112" s="1326">
        <v>6687497</v>
      </c>
      <c r="AR112" s="321">
        <v>13312503</v>
      </c>
      <c r="AS112" s="322">
        <v>0</v>
      </c>
      <c r="AT112" s="1327">
        <v>0</v>
      </c>
      <c r="AU112" s="321">
        <v>6687497</v>
      </c>
      <c r="AV112" s="322">
        <v>0</v>
      </c>
      <c r="AW112" s="322">
        <v>0</v>
      </c>
      <c r="AX112" s="1327">
        <v>0</v>
      </c>
      <c r="AY112" s="322">
        <v>0</v>
      </c>
      <c r="AZ112" s="322">
        <v>0</v>
      </c>
      <c r="BA112" s="322">
        <v>0</v>
      </c>
      <c r="BB112" s="322">
        <v>0</v>
      </c>
    </row>
    <row r="113" spans="1:54" s="1266" customFormat="1" ht="15" customHeight="1" x14ac:dyDescent="0.25">
      <c r="A113" s="1706" t="s">
        <v>35</v>
      </c>
      <c r="B113" s="1704"/>
      <c r="C113" s="1706" t="s">
        <v>315</v>
      </c>
      <c r="D113" s="1704"/>
      <c r="E113" s="1706" t="s">
        <v>313</v>
      </c>
      <c r="F113" s="1704"/>
      <c r="G113" s="1706" t="s">
        <v>316</v>
      </c>
      <c r="H113" s="1704"/>
      <c r="I113" s="1706" t="s">
        <v>317</v>
      </c>
      <c r="J113" s="1704"/>
      <c r="K113" s="1704"/>
      <c r="L113" s="1706"/>
      <c r="M113" s="1704"/>
      <c r="N113" s="1704"/>
      <c r="O113" s="1706"/>
      <c r="P113" s="1704"/>
      <c r="Q113" s="1706"/>
      <c r="R113" s="1704"/>
      <c r="S113" s="1707" t="s">
        <v>249</v>
      </c>
      <c r="T113" s="1704"/>
      <c r="U113" s="1704"/>
      <c r="V113" s="1704"/>
      <c r="W113" s="1704"/>
      <c r="X113" s="1704"/>
      <c r="Y113" s="1704"/>
      <c r="Z113" s="1704"/>
      <c r="AA113" s="1706" t="s">
        <v>306</v>
      </c>
      <c r="AB113" s="1704"/>
      <c r="AC113" s="1704"/>
      <c r="AD113" s="1704"/>
      <c r="AE113" s="1704"/>
      <c r="AF113" s="1706" t="s">
        <v>307</v>
      </c>
      <c r="AG113" s="1704"/>
      <c r="AH113" s="1704"/>
      <c r="AI113" s="1263" t="s">
        <v>86</v>
      </c>
      <c r="AJ113" s="1705" t="s">
        <v>308</v>
      </c>
      <c r="AK113" s="1704"/>
      <c r="AL113" s="1704"/>
      <c r="AM113" s="1704"/>
      <c r="AN113" s="1704"/>
      <c r="AO113" s="1704"/>
      <c r="AP113" s="1325">
        <v>5762111933</v>
      </c>
      <c r="AQ113" s="1325">
        <v>144238400</v>
      </c>
      <c r="AR113" s="1264">
        <v>533823537.11000001</v>
      </c>
      <c r="AS113" s="1265">
        <v>0</v>
      </c>
      <c r="AT113" s="1325">
        <v>54305260</v>
      </c>
      <c r="AU113" s="1264">
        <v>89933140</v>
      </c>
      <c r="AV113" s="1264">
        <v>721170826</v>
      </c>
      <c r="AW113" s="1264">
        <v>-666865566</v>
      </c>
      <c r="AX113" s="1325">
        <v>608733713</v>
      </c>
      <c r="AY113" s="1264">
        <v>112437113</v>
      </c>
      <c r="AZ113" s="1264">
        <v>608733713</v>
      </c>
      <c r="BA113" s="1265">
        <v>0</v>
      </c>
      <c r="BB113" s="1265">
        <v>0</v>
      </c>
    </row>
    <row r="114" spans="1:54" s="1266" customFormat="1" ht="15" customHeight="1" x14ac:dyDescent="0.25">
      <c r="A114" s="1706" t="s">
        <v>35</v>
      </c>
      <c r="B114" s="1704"/>
      <c r="C114" s="1706" t="s">
        <v>315</v>
      </c>
      <c r="D114" s="1704"/>
      <c r="E114" s="1706" t="s">
        <v>313</v>
      </c>
      <c r="F114" s="1704"/>
      <c r="G114" s="1706" t="s">
        <v>316</v>
      </c>
      <c r="H114" s="1704"/>
      <c r="I114" s="1706" t="s">
        <v>317</v>
      </c>
      <c r="J114" s="1704"/>
      <c r="K114" s="1704"/>
      <c r="L114" s="1706"/>
      <c r="M114" s="1704"/>
      <c r="N114" s="1704"/>
      <c r="O114" s="1706"/>
      <c r="P114" s="1704"/>
      <c r="Q114" s="1706"/>
      <c r="R114" s="1704"/>
      <c r="S114" s="1707" t="s">
        <v>249</v>
      </c>
      <c r="T114" s="1704"/>
      <c r="U114" s="1704"/>
      <c r="V114" s="1704"/>
      <c r="W114" s="1704"/>
      <c r="X114" s="1704"/>
      <c r="Y114" s="1704"/>
      <c r="Z114" s="1704"/>
      <c r="AA114" s="1706" t="s">
        <v>306</v>
      </c>
      <c r="AB114" s="1704"/>
      <c r="AC114" s="1704"/>
      <c r="AD114" s="1704"/>
      <c r="AE114" s="1704"/>
      <c r="AF114" s="1706" t="s">
        <v>307</v>
      </c>
      <c r="AG114" s="1704"/>
      <c r="AH114" s="1704"/>
      <c r="AI114" s="1263" t="s">
        <v>336</v>
      </c>
      <c r="AJ114" s="1705" t="s">
        <v>354</v>
      </c>
      <c r="AK114" s="1704"/>
      <c r="AL114" s="1704"/>
      <c r="AM114" s="1704"/>
      <c r="AN114" s="1704"/>
      <c r="AO114" s="1704"/>
      <c r="AP114" s="1325">
        <v>1060580974</v>
      </c>
      <c r="AQ114" s="1325">
        <v>219848000</v>
      </c>
      <c r="AR114" s="1264">
        <v>223811480</v>
      </c>
      <c r="AS114" s="1265">
        <v>0</v>
      </c>
      <c r="AT114" s="1325">
        <v>48419424</v>
      </c>
      <c r="AU114" s="1264">
        <v>171428576</v>
      </c>
      <c r="AV114" s="1264">
        <v>93205916</v>
      </c>
      <c r="AW114" s="1264">
        <v>-44786492</v>
      </c>
      <c r="AX114" s="1325">
        <v>93205916</v>
      </c>
      <c r="AY114" s="1265">
        <v>0</v>
      </c>
      <c r="AZ114" s="1264">
        <v>93205916</v>
      </c>
      <c r="BA114" s="1265">
        <v>0</v>
      </c>
      <c r="BB114" s="1265">
        <v>0</v>
      </c>
    </row>
    <row r="115" spans="1:54" x14ac:dyDescent="0.25">
      <c r="A115" s="1608" t="s">
        <v>35</v>
      </c>
      <c r="B115" s="1583"/>
      <c r="C115" s="1608" t="s">
        <v>315</v>
      </c>
      <c r="D115" s="1583"/>
      <c r="E115" s="1608" t="s">
        <v>313</v>
      </c>
      <c r="F115" s="1583"/>
      <c r="G115" s="1608" t="s">
        <v>316</v>
      </c>
      <c r="H115" s="1583"/>
      <c r="I115" s="1608" t="s">
        <v>317</v>
      </c>
      <c r="J115" s="1583"/>
      <c r="K115" s="1583"/>
      <c r="L115" s="1608" t="s">
        <v>312</v>
      </c>
      <c r="M115" s="1583"/>
      <c r="N115" s="1583"/>
      <c r="O115" s="1608"/>
      <c r="P115" s="1583"/>
      <c r="Q115" s="1608"/>
      <c r="R115" s="1583"/>
      <c r="S115" s="1609" t="s">
        <v>81</v>
      </c>
      <c r="T115" s="1583"/>
      <c r="U115" s="1583"/>
      <c r="V115" s="1583"/>
      <c r="W115" s="1583"/>
      <c r="X115" s="1583"/>
      <c r="Y115" s="1583"/>
      <c r="Z115" s="1583"/>
      <c r="AA115" s="1608" t="s">
        <v>306</v>
      </c>
      <c r="AB115" s="1583"/>
      <c r="AC115" s="1583"/>
      <c r="AD115" s="1583"/>
      <c r="AE115" s="1583"/>
      <c r="AF115" s="1608" t="s">
        <v>307</v>
      </c>
      <c r="AG115" s="1583"/>
      <c r="AH115" s="1583"/>
      <c r="AI115" s="320" t="s">
        <v>86</v>
      </c>
      <c r="AJ115" s="1610" t="s">
        <v>308</v>
      </c>
      <c r="AK115" s="1583"/>
      <c r="AL115" s="1583"/>
      <c r="AM115" s="1583"/>
      <c r="AN115" s="1583"/>
      <c r="AO115" s="1583"/>
      <c r="AP115" s="1326">
        <v>1446795765</v>
      </c>
      <c r="AQ115" s="1326">
        <v>111530960</v>
      </c>
      <c r="AR115" s="321">
        <v>493220936.23000002</v>
      </c>
      <c r="AS115" s="322">
        <v>0</v>
      </c>
      <c r="AT115" s="1326">
        <v>350000</v>
      </c>
      <c r="AU115" s="321">
        <v>111180960</v>
      </c>
      <c r="AV115" s="321">
        <v>104575623</v>
      </c>
      <c r="AW115" s="321">
        <v>-104225623</v>
      </c>
      <c r="AX115" s="1326">
        <v>104575623</v>
      </c>
      <c r="AY115" s="322">
        <v>0</v>
      </c>
      <c r="AZ115" s="321">
        <v>104575623</v>
      </c>
      <c r="BA115" s="322">
        <v>0</v>
      </c>
      <c r="BB115" s="322">
        <v>0</v>
      </c>
    </row>
    <row r="116" spans="1:54" x14ac:dyDescent="0.25">
      <c r="A116" s="1608" t="s">
        <v>35</v>
      </c>
      <c r="B116" s="1583"/>
      <c r="C116" s="1608" t="s">
        <v>315</v>
      </c>
      <c r="D116" s="1583"/>
      <c r="E116" s="1608" t="s">
        <v>313</v>
      </c>
      <c r="F116" s="1583"/>
      <c r="G116" s="1608" t="s">
        <v>316</v>
      </c>
      <c r="H116" s="1583"/>
      <c r="I116" s="1608" t="s">
        <v>317</v>
      </c>
      <c r="J116" s="1583"/>
      <c r="K116" s="1583"/>
      <c r="L116" s="1608" t="s">
        <v>312</v>
      </c>
      <c r="M116" s="1583"/>
      <c r="N116" s="1583"/>
      <c r="O116" s="1608"/>
      <c r="P116" s="1583"/>
      <c r="Q116" s="1608"/>
      <c r="R116" s="1583"/>
      <c r="S116" s="1609" t="s">
        <v>81</v>
      </c>
      <c r="T116" s="1583"/>
      <c r="U116" s="1583"/>
      <c r="V116" s="1583"/>
      <c r="W116" s="1583"/>
      <c r="X116" s="1583"/>
      <c r="Y116" s="1583"/>
      <c r="Z116" s="1583"/>
      <c r="AA116" s="1608" t="s">
        <v>306</v>
      </c>
      <c r="AB116" s="1583"/>
      <c r="AC116" s="1583"/>
      <c r="AD116" s="1583"/>
      <c r="AE116" s="1583"/>
      <c r="AF116" s="1608" t="s">
        <v>307</v>
      </c>
      <c r="AG116" s="1583"/>
      <c r="AH116" s="1583"/>
      <c r="AI116" s="320" t="s">
        <v>336</v>
      </c>
      <c r="AJ116" s="1610" t="s">
        <v>354</v>
      </c>
      <c r="AK116" s="1583"/>
      <c r="AL116" s="1583"/>
      <c r="AM116" s="1583"/>
      <c r="AN116" s="1583"/>
      <c r="AO116" s="1583"/>
      <c r="AP116" s="1326">
        <v>877260974</v>
      </c>
      <c r="AQ116" s="1326">
        <v>186208000</v>
      </c>
      <c r="AR116" s="321">
        <v>193613785</v>
      </c>
      <c r="AS116" s="322">
        <v>0</v>
      </c>
      <c r="AT116" s="1327">
        <v>0</v>
      </c>
      <c r="AU116" s="321">
        <v>186208000</v>
      </c>
      <c r="AV116" s="321">
        <v>90000000</v>
      </c>
      <c r="AW116" s="321">
        <v>-90000000</v>
      </c>
      <c r="AX116" s="1326">
        <v>90000000</v>
      </c>
      <c r="AY116" s="322">
        <v>0</v>
      </c>
      <c r="AZ116" s="321">
        <v>90000000</v>
      </c>
      <c r="BA116" s="322">
        <v>0</v>
      </c>
      <c r="BB116" s="322">
        <v>0</v>
      </c>
    </row>
    <row r="117" spans="1:54" ht="15" customHeight="1" x14ac:dyDescent="0.25">
      <c r="A117" s="1608" t="s">
        <v>35</v>
      </c>
      <c r="B117" s="1583"/>
      <c r="C117" s="1608" t="s">
        <v>315</v>
      </c>
      <c r="D117" s="1583"/>
      <c r="E117" s="1608" t="s">
        <v>313</v>
      </c>
      <c r="F117" s="1583"/>
      <c r="G117" s="1608" t="s">
        <v>316</v>
      </c>
      <c r="H117" s="1583"/>
      <c r="I117" s="1608" t="s">
        <v>317</v>
      </c>
      <c r="J117" s="1583"/>
      <c r="K117" s="1583"/>
      <c r="L117" s="1608" t="s">
        <v>315</v>
      </c>
      <c r="M117" s="1583"/>
      <c r="N117" s="1583"/>
      <c r="O117" s="1608"/>
      <c r="P117" s="1583"/>
      <c r="Q117" s="1608"/>
      <c r="R117" s="1583"/>
      <c r="S117" s="1609" t="s">
        <v>82</v>
      </c>
      <c r="T117" s="1583"/>
      <c r="U117" s="1583"/>
      <c r="V117" s="1583"/>
      <c r="W117" s="1583"/>
      <c r="X117" s="1583"/>
      <c r="Y117" s="1583"/>
      <c r="Z117" s="1583"/>
      <c r="AA117" s="1608" t="s">
        <v>306</v>
      </c>
      <c r="AB117" s="1583"/>
      <c r="AC117" s="1583"/>
      <c r="AD117" s="1583"/>
      <c r="AE117" s="1583"/>
      <c r="AF117" s="1608" t="s">
        <v>307</v>
      </c>
      <c r="AG117" s="1583"/>
      <c r="AH117" s="1583"/>
      <c r="AI117" s="320" t="s">
        <v>86</v>
      </c>
      <c r="AJ117" s="1610" t="s">
        <v>308</v>
      </c>
      <c r="AK117" s="1583"/>
      <c r="AL117" s="1583"/>
      <c r="AM117" s="1583"/>
      <c r="AN117" s="1583"/>
      <c r="AO117" s="1583"/>
      <c r="AP117" s="1326">
        <v>91000000</v>
      </c>
      <c r="AQ117" s="1326">
        <v>31747440</v>
      </c>
      <c r="AR117" s="321">
        <v>3835505</v>
      </c>
      <c r="AS117" s="322">
        <v>0</v>
      </c>
      <c r="AT117" s="1326">
        <v>32013180</v>
      </c>
      <c r="AU117" s="321">
        <v>-265740</v>
      </c>
      <c r="AV117" s="321">
        <v>598000</v>
      </c>
      <c r="AW117" s="321">
        <v>31415180</v>
      </c>
      <c r="AX117" s="1326">
        <v>598000</v>
      </c>
      <c r="AY117" s="322">
        <v>0</v>
      </c>
      <c r="AZ117" s="321">
        <v>598000</v>
      </c>
      <c r="BA117" s="322">
        <v>0</v>
      </c>
      <c r="BB117" s="322">
        <v>0</v>
      </c>
    </row>
    <row r="118" spans="1:54" x14ac:dyDescent="0.25">
      <c r="A118" s="1608" t="s">
        <v>35</v>
      </c>
      <c r="B118" s="1583"/>
      <c r="C118" s="1608" t="s">
        <v>315</v>
      </c>
      <c r="D118" s="1583"/>
      <c r="E118" s="1608" t="s">
        <v>313</v>
      </c>
      <c r="F118" s="1583"/>
      <c r="G118" s="1608" t="s">
        <v>316</v>
      </c>
      <c r="H118" s="1583"/>
      <c r="I118" s="1608" t="s">
        <v>317</v>
      </c>
      <c r="J118" s="1583"/>
      <c r="K118" s="1583"/>
      <c r="L118" s="1608" t="s">
        <v>317</v>
      </c>
      <c r="M118" s="1583"/>
      <c r="N118" s="1583"/>
      <c r="O118" s="1608"/>
      <c r="P118" s="1583"/>
      <c r="Q118" s="1608"/>
      <c r="R118" s="1583"/>
      <c r="S118" s="1609" t="s">
        <v>83</v>
      </c>
      <c r="T118" s="1583"/>
      <c r="U118" s="1583"/>
      <c r="V118" s="1583"/>
      <c r="W118" s="1583"/>
      <c r="X118" s="1583"/>
      <c r="Y118" s="1583"/>
      <c r="Z118" s="1583"/>
      <c r="AA118" s="1608" t="s">
        <v>306</v>
      </c>
      <c r="AB118" s="1583"/>
      <c r="AC118" s="1583"/>
      <c r="AD118" s="1583"/>
      <c r="AE118" s="1583"/>
      <c r="AF118" s="1608" t="s">
        <v>307</v>
      </c>
      <c r="AG118" s="1583"/>
      <c r="AH118" s="1583"/>
      <c r="AI118" s="320" t="s">
        <v>86</v>
      </c>
      <c r="AJ118" s="1610" t="s">
        <v>308</v>
      </c>
      <c r="AK118" s="1583"/>
      <c r="AL118" s="1583"/>
      <c r="AM118" s="1583"/>
      <c r="AN118" s="1583"/>
      <c r="AO118" s="1583"/>
      <c r="AP118" s="1326">
        <v>149000000</v>
      </c>
      <c r="AQ118" s="1327">
        <v>0</v>
      </c>
      <c r="AR118" s="321">
        <v>6827920</v>
      </c>
      <c r="AS118" s="322">
        <v>0</v>
      </c>
      <c r="AT118" s="1326">
        <v>20982080</v>
      </c>
      <c r="AU118" s="321">
        <v>-20982080</v>
      </c>
      <c r="AV118" s="322">
        <v>0</v>
      </c>
      <c r="AW118" s="321">
        <v>20982080</v>
      </c>
      <c r="AX118" s="1327">
        <v>0</v>
      </c>
      <c r="AY118" s="322">
        <v>0</v>
      </c>
      <c r="AZ118" s="322">
        <v>0</v>
      </c>
      <c r="BA118" s="322">
        <v>0</v>
      </c>
      <c r="BB118" s="322">
        <v>0</v>
      </c>
    </row>
    <row r="119" spans="1:54" x14ac:dyDescent="0.25">
      <c r="A119" s="1608" t="s">
        <v>35</v>
      </c>
      <c r="B119" s="1583"/>
      <c r="C119" s="1608" t="s">
        <v>315</v>
      </c>
      <c r="D119" s="1583"/>
      <c r="E119" s="1608" t="s">
        <v>313</v>
      </c>
      <c r="F119" s="1583"/>
      <c r="G119" s="1608" t="s">
        <v>316</v>
      </c>
      <c r="H119" s="1583"/>
      <c r="I119" s="1608" t="s">
        <v>317</v>
      </c>
      <c r="J119" s="1583"/>
      <c r="K119" s="1583"/>
      <c r="L119" s="1608" t="s">
        <v>325</v>
      </c>
      <c r="M119" s="1583"/>
      <c r="N119" s="1583"/>
      <c r="O119" s="1608"/>
      <c r="P119" s="1583"/>
      <c r="Q119" s="1608"/>
      <c r="R119" s="1583"/>
      <c r="S119" s="1609" t="s">
        <v>84</v>
      </c>
      <c r="T119" s="1583"/>
      <c r="U119" s="1583"/>
      <c r="V119" s="1583"/>
      <c r="W119" s="1583"/>
      <c r="X119" s="1583"/>
      <c r="Y119" s="1583"/>
      <c r="Z119" s="1583"/>
      <c r="AA119" s="1608" t="s">
        <v>306</v>
      </c>
      <c r="AB119" s="1583"/>
      <c r="AC119" s="1583"/>
      <c r="AD119" s="1583"/>
      <c r="AE119" s="1583"/>
      <c r="AF119" s="1608" t="s">
        <v>307</v>
      </c>
      <c r="AG119" s="1583"/>
      <c r="AH119" s="1583"/>
      <c r="AI119" s="320" t="s">
        <v>86</v>
      </c>
      <c r="AJ119" s="1610" t="s">
        <v>308</v>
      </c>
      <c r="AK119" s="1583"/>
      <c r="AL119" s="1583"/>
      <c r="AM119" s="1583"/>
      <c r="AN119" s="1583"/>
      <c r="AO119" s="1583"/>
      <c r="AP119" s="1326">
        <v>109203000</v>
      </c>
      <c r="AQ119" s="1326">
        <v>960000</v>
      </c>
      <c r="AR119" s="321">
        <v>1000897</v>
      </c>
      <c r="AS119" s="322">
        <v>0</v>
      </c>
      <c r="AT119" s="1326">
        <v>960000</v>
      </c>
      <c r="AU119" s="322">
        <v>0</v>
      </c>
      <c r="AV119" s="321">
        <v>32999679</v>
      </c>
      <c r="AW119" s="321">
        <v>-32039679</v>
      </c>
      <c r="AX119" s="1326">
        <v>23979479</v>
      </c>
      <c r="AY119" s="321">
        <v>9020200</v>
      </c>
      <c r="AZ119" s="321">
        <v>23979479</v>
      </c>
      <c r="BA119" s="322">
        <v>0</v>
      </c>
      <c r="BB119" s="322">
        <v>0</v>
      </c>
    </row>
    <row r="120" spans="1:54" x14ac:dyDescent="0.25">
      <c r="A120" s="1608" t="s">
        <v>35</v>
      </c>
      <c r="B120" s="1583"/>
      <c r="C120" s="1608" t="s">
        <v>315</v>
      </c>
      <c r="D120" s="1583"/>
      <c r="E120" s="1608" t="s">
        <v>313</v>
      </c>
      <c r="F120" s="1583"/>
      <c r="G120" s="1608" t="s">
        <v>316</v>
      </c>
      <c r="H120" s="1583"/>
      <c r="I120" s="1608" t="s">
        <v>317</v>
      </c>
      <c r="J120" s="1583"/>
      <c r="K120" s="1583"/>
      <c r="L120" s="1608" t="s">
        <v>325</v>
      </c>
      <c r="M120" s="1583"/>
      <c r="N120" s="1583"/>
      <c r="O120" s="1608"/>
      <c r="P120" s="1583"/>
      <c r="Q120" s="1608"/>
      <c r="R120" s="1583"/>
      <c r="S120" s="1609" t="s">
        <v>84</v>
      </c>
      <c r="T120" s="1583"/>
      <c r="U120" s="1583"/>
      <c r="V120" s="1583"/>
      <c r="W120" s="1583"/>
      <c r="X120" s="1583"/>
      <c r="Y120" s="1583"/>
      <c r="Z120" s="1583"/>
      <c r="AA120" s="1608" t="s">
        <v>306</v>
      </c>
      <c r="AB120" s="1583"/>
      <c r="AC120" s="1583"/>
      <c r="AD120" s="1583"/>
      <c r="AE120" s="1583"/>
      <c r="AF120" s="1608" t="s">
        <v>307</v>
      </c>
      <c r="AG120" s="1583"/>
      <c r="AH120" s="1583"/>
      <c r="AI120" s="320" t="s">
        <v>336</v>
      </c>
      <c r="AJ120" s="1610" t="s">
        <v>354</v>
      </c>
      <c r="AK120" s="1583"/>
      <c r="AL120" s="1583"/>
      <c r="AM120" s="1583"/>
      <c r="AN120" s="1583"/>
      <c r="AO120" s="1583"/>
      <c r="AP120" s="1326">
        <v>183320000</v>
      </c>
      <c r="AQ120" s="1326">
        <v>33640000</v>
      </c>
      <c r="AR120" s="321">
        <v>30197695</v>
      </c>
      <c r="AS120" s="322">
        <v>0</v>
      </c>
      <c r="AT120" s="1326">
        <v>48419424</v>
      </c>
      <c r="AU120" s="321">
        <v>-14779424</v>
      </c>
      <c r="AV120" s="321">
        <v>3205916</v>
      </c>
      <c r="AW120" s="321">
        <v>45213508</v>
      </c>
      <c r="AX120" s="1326">
        <v>3205916</v>
      </c>
      <c r="AY120" s="322">
        <v>0</v>
      </c>
      <c r="AZ120" s="321">
        <v>3205916</v>
      </c>
      <c r="BA120" s="322">
        <v>0</v>
      </c>
      <c r="BB120" s="322">
        <v>0</v>
      </c>
    </row>
    <row r="121" spans="1:54" x14ac:dyDescent="0.25">
      <c r="A121" s="1608" t="s">
        <v>35</v>
      </c>
      <c r="B121" s="1583"/>
      <c r="C121" s="1608" t="s">
        <v>315</v>
      </c>
      <c r="D121" s="1583"/>
      <c r="E121" s="1608" t="s">
        <v>313</v>
      </c>
      <c r="F121" s="1583"/>
      <c r="G121" s="1608" t="s">
        <v>316</v>
      </c>
      <c r="H121" s="1583"/>
      <c r="I121" s="1608" t="s">
        <v>317</v>
      </c>
      <c r="J121" s="1583"/>
      <c r="K121" s="1583"/>
      <c r="L121" s="1608" t="s">
        <v>327</v>
      </c>
      <c r="M121" s="1583"/>
      <c r="N121" s="1583"/>
      <c r="O121" s="1608"/>
      <c r="P121" s="1583"/>
      <c r="Q121" s="1608"/>
      <c r="R121" s="1583"/>
      <c r="S121" s="1609" t="s">
        <v>85</v>
      </c>
      <c r="T121" s="1583"/>
      <c r="U121" s="1583"/>
      <c r="V121" s="1583"/>
      <c r="W121" s="1583"/>
      <c r="X121" s="1583"/>
      <c r="Y121" s="1583"/>
      <c r="Z121" s="1583"/>
      <c r="AA121" s="1608" t="s">
        <v>306</v>
      </c>
      <c r="AB121" s="1583"/>
      <c r="AC121" s="1583"/>
      <c r="AD121" s="1583"/>
      <c r="AE121" s="1583"/>
      <c r="AF121" s="1608" t="s">
        <v>307</v>
      </c>
      <c r="AG121" s="1583"/>
      <c r="AH121" s="1583"/>
      <c r="AI121" s="320" t="s">
        <v>86</v>
      </c>
      <c r="AJ121" s="1610" t="s">
        <v>308</v>
      </c>
      <c r="AK121" s="1583"/>
      <c r="AL121" s="1583"/>
      <c r="AM121" s="1583"/>
      <c r="AN121" s="1583"/>
      <c r="AO121" s="1583"/>
      <c r="AP121" s="1326">
        <v>1346822020</v>
      </c>
      <c r="AQ121" s="1327">
        <v>0</v>
      </c>
      <c r="AR121" s="321">
        <v>27195238.879999999</v>
      </c>
      <c r="AS121" s="322">
        <v>0</v>
      </c>
      <c r="AT121" s="1327">
        <v>0</v>
      </c>
      <c r="AU121" s="322">
        <v>0</v>
      </c>
      <c r="AV121" s="321">
        <v>206833826</v>
      </c>
      <c r="AW121" s="321">
        <v>-206833826</v>
      </c>
      <c r="AX121" s="1326">
        <v>103416913</v>
      </c>
      <c r="AY121" s="321">
        <v>103416913</v>
      </c>
      <c r="AZ121" s="321">
        <v>103416913</v>
      </c>
      <c r="BA121" s="322">
        <v>0</v>
      </c>
      <c r="BB121" s="322">
        <v>0</v>
      </c>
    </row>
    <row r="122" spans="1:54" x14ac:dyDescent="0.25">
      <c r="A122" s="1608" t="s">
        <v>35</v>
      </c>
      <c r="B122" s="1583"/>
      <c r="C122" s="1608" t="s">
        <v>315</v>
      </c>
      <c r="D122" s="1583"/>
      <c r="E122" s="1608" t="s">
        <v>313</v>
      </c>
      <c r="F122" s="1583"/>
      <c r="G122" s="1608" t="s">
        <v>316</v>
      </c>
      <c r="H122" s="1583"/>
      <c r="I122" s="1608" t="s">
        <v>317</v>
      </c>
      <c r="J122" s="1583"/>
      <c r="K122" s="1583"/>
      <c r="L122" s="1608" t="s">
        <v>86</v>
      </c>
      <c r="M122" s="1583"/>
      <c r="N122" s="1583"/>
      <c r="O122" s="1608"/>
      <c r="P122" s="1583"/>
      <c r="Q122" s="1608"/>
      <c r="R122" s="1583"/>
      <c r="S122" s="1609" t="s">
        <v>87</v>
      </c>
      <c r="T122" s="1583"/>
      <c r="U122" s="1583"/>
      <c r="V122" s="1583"/>
      <c r="W122" s="1583"/>
      <c r="X122" s="1583"/>
      <c r="Y122" s="1583"/>
      <c r="Z122" s="1583"/>
      <c r="AA122" s="1608" t="s">
        <v>306</v>
      </c>
      <c r="AB122" s="1583"/>
      <c r="AC122" s="1583"/>
      <c r="AD122" s="1583"/>
      <c r="AE122" s="1583"/>
      <c r="AF122" s="1608" t="s">
        <v>307</v>
      </c>
      <c r="AG122" s="1583"/>
      <c r="AH122" s="1583"/>
      <c r="AI122" s="320" t="s">
        <v>86</v>
      </c>
      <c r="AJ122" s="1610" t="s">
        <v>308</v>
      </c>
      <c r="AK122" s="1583"/>
      <c r="AL122" s="1583"/>
      <c r="AM122" s="1583"/>
      <c r="AN122" s="1583"/>
      <c r="AO122" s="1583"/>
      <c r="AP122" s="1326">
        <v>2615791148</v>
      </c>
      <c r="AQ122" s="1327">
        <v>0</v>
      </c>
      <c r="AR122" s="322">
        <v>0</v>
      </c>
      <c r="AS122" s="322">
        <v>0</v>
      </c>
      <c r="AT122" s="1327">
        <v>0</v>
      </c>
      <c r="AU122" s="322">
        <v>0</v>
      </c>
      <c r="AV122" s="321">
        <v>376163698</v>
      </c>
      <c r="AW122" s="321">
        <v>-376163698</v>
      </c>
      <c r="AX122" s="1326">
        <v>376163698</v>
      </c>
      <c r="AY122" s="322">
        <v>0</v>
      </c>
      <c r="AZ122" s="321">
        <v>376163698</v>
      </c>
      <c r="BA122" s="322">
        <v>0</v>
      </c>
      <c r="BB122" s="322">
        <v>0</v>
      </c>
    </row>
    <row r="123" spans="1:54" ht="15" customHeight="1" x14ac:dyDescent="0.25">
      <c r="A123" s="1608" t="s">
        <v>35</v>
      </c>
      <c r="B123" s="1583"/>
      <c r="C123" s="1608" t="s">
        <v>315</v>
      </c>
      <c r="D123" s="1583"/>
      <c r="E123" s="1608" t="s">
        <v>313</v>
      </c>
      <c r="F123" s="1583"/>
      <c r="G123" s="1608" t="s">
        <v>316</v>
      </c>
      <c r="H123" s="1583"/>
      <c r="I123" s="1608" t="s">
        <v>317</v>
      </c>
      <c r="J123" s="1583"/>
      <c r="K123" s="1583"/>
      <c r="L123" s="1608" t="s">
        <v>323</v>
      </c>
      <c r="M123" s="1583"/>
      <c r="N123" s="1583"/>
      <c r="O123" s="1608"/>
      <c r="P123" s="1583"/>
      <c r="Q123" s="1608"/>
      <c r="R123" s="1583"/>
      <c r="S123" s="1609" t="s">
        <v>88</v>
      </c>
      <c r="T123" s="1583"/>
      <c r="U123" s="1583"/>
      <c r="V123" s="1583"/>
      <c r="W123" s="1583"/>
      <c r="X123" s="1583"/>
      <c r="Y123" s="1583"/>
      <c r="Z123" s="1583"/>
      <c r="AA123" s="1608" t="s">
        <v>306</v>
      </c>
      <c r="AB123" s="1583"/>
      <c r="AC123" s="1583"/>
      <c r="AD123" s="1583"/>
      <c r="AE123" s="1583"/>
      <c r="AF123" s="1608" t="s">
        <v>307</v>
      </c>
      <c r="AG123" s="1583"/>
      <c r="AH123" s="1583"/>
      <c r="AI123" s="320" t="s">
        <v>86</v>
      </c>
      <c r="AJ123" s="1610" t="s">
        <v>308</v>
      </c>
      <c r="AK123" s="1583"/>
      <c r="AL123" s="1583"/>
      <c r="AM123" s="1583"/>
      <c r="AN123" s="1583"/>
      <c r="AO123" s="1583"/>
      <c r="AP123" s="1326">
        <v>3500000</v>
      </c>
      <c r="AQ123" s="1327">
        <v>0</v>
      </c>
      <c r="AR123" s="321">
        <v>1743040</v>
      </c>
      <c r="AS123" s="322">
        <v>0</v>
      </c>
      <c r="AT123" s="1327">
        <v>0</v>
      </c>
      <c r="AU123" s="322">
        <v>0</v>
      </c>
      <c r="AV123" s="322">
        <v>0</v>
      </c>
      <c r="AW123" s="322">
        <v>0</v>
      </c>
      <c r="AX123" s="1327">
        <v>0</v>
      </c>
      <c r="AY123" s="322">
        <v>0</v>
      </c>
      <c r="AZ123" s="322">
        <v>0</v>
      </c>
      <c r="BA123" s="322">
        <v>0</v>
      </c>
      <c r="BB123" s="322">
        <v>0</v>
      </c>
    </row>
    <row r="124" spans="1:54" s="1266" customFormat="1" x14ac:dyDescent="0.25">
      <c r="A124" s="1706" t="s">
        <v>35</v>
      </c>
      <c r="B124" s="1704"/>
      <c r="C124" s="1706" t="s">
        <v>315</v>
      </c>
      <c r="D124" s="1704"/>
      <c r="E124" s="1706" t="s">
        <v>313</v>
      </c>
      <c r="F124" s="1704"/>
      <c r="G124" s="1706" t="s">
        <v>316</v>
      </c>
      <c r="H124" s="1704"/>
      <c r="I124" s="1706" t="s">
        <v>325</v>
      </c>
      <c r="J124" s="1704"/>
      <c r="K124" s="1704"/>
      <c r="L124" s="1706"/>
      <c r="M124" s="1704"/>
      <c r="N124" s="1704"/>
      <c r="O124" s="1706"/>
      <c r="P124" s="1704"/>
      <c r="Q124" s="1706"/>
      <c r="R124" s="1704"/>
      <c r="S124" s="1707" t="s">
        <v>337</v>
      </c>
      <c r="T124" s="1704"/>
      <c r="U124" s="1704"/>
      <c r="V124" s="1704"/>
      <c r="W124" s="1704"/>
      <c r="X124" s="1704"/>
      <c r="Y124" s="1704"/>
      <c r="Z124" s="1704"/>
      <c r="AA124" s="1706" t="s">
        <v>306</v>
      </c>
      <c r="AB124" s="1704"/>
      <c r="AC124" s="1704"/>
      <c r="AD124" s="1704"/>
      <c r="AE124" s="1704"/>
      <c r="AF124" s="1706" t="s">
        <v>307</v>
      </c>
      <c r="AG124" s="1704"/>
      <c r="AH124" s="1704"/>
      <c r="AI124" s="1263" t="s">
        <v>86</v>
      </c>
      <c r="AJ124" s="1705" t="s">
        <v>308</v>
      </c>
      <c r="AK124" s="1704"/>
      <c r="AL124" s="1704"/>
      <c r="AM124" s="1704"/>
      <c r="AN124" s="1704"/>
      <c r="AO124" s="1704"/>
      <c r="AP124" s="1325">
        <v>2170174676</v>
      </c>
      <c r="AQ124" s="1333">
        <v>0</v>
      </c>
      <c r="AR124" s="1264">
        <v>8001209.5</v>
      </c>
      <c r="AS124" s="1265">
        <v>0</v>
      </c>
      <c r="AT124" s="1333">
        <v>0</v>
      </c>
      <c r="AU124" s="1265">
        <v>0</v>
      </c>
      <c r="AV124" s="1264">
        <v>126580537</v>
      </c>
      <c r="AW124" s="1264">
        <v>-126580537</v>
      </c>
      <c r="AX124" s="1325">
        <v>126580537</v>
      </c>
      <c r="AY124" s="1265">
        <v>0</v>
      </c>
      <c r="AZ124" s="1264">
        <v>126580537</v>
      </c>
      <c r="BA124" s="1265">
        <v>0</v>
      </c>
      <c r="BB124" s="1265">
        <v>0</v>
      </c>
    </row>
    <row r="125" spans="1:54" x14ac:dyDescent="0.25">
      <c r="A125" s="1608" t="s">
        <v>35</v>
      </c>
      <c r="B125" s="1583"/>
      <c r="C125" s="1608" t="s">
        <v>315</v>
      </c>
      <c r="D125" s="1583"/>
      <c r="E125" s="1608" t="s">
        <v>313</v>
      </c>
      <c r="F125" s="1583"/>
      <c r="G125" s="1608" t="s">
        <v>316</v>
      </c>
      <c r="H125" s="1583"/>
      <c r="I125" s="1608" t="s">
        <v>325</v>
      </c>
      <c r="J125" s="1583"/>
      <c r="K125" s="1583"/>
      <c r="L125" s="1608" t="s">
        <v>315</v>
      </c>
      <c r="M125" s="1583"/>
      <c r="N125" s="1583"/>
      <c r="O125" s="1608"/>
      <c r="P125" s="1583"/>
      <c r="Q125" s="1608"/>
      <c r="R125" s="1583"/>
      <c r="S125" s="1609" t="s">
        <v>89</v>
      </c>
      <c r="T125" s="1583"/>
      <c r="U125" s="1583"/>
      <c r="V125" s="1583"/>
      <c r="W125" s="1583"/>
      <c r="X125" s="1583"/>
      <c r="Y125" s="1583"/>
      <c r="Z125" s="1583"/>
      <c r="AA125" s="1608" t="s">
        <v>306</v>
      </c>
      <c r="AB125" s="1583"/>
      <c r="AC125" s="1583"/>
      <c r="AD125" s="1583"/>
      <c r="AE125" s="1583"/>
      <c r="AF125" s="1608" t="s">
        <v>307</v>
      </c>
      <c r="AG125" s="1583"/>
      <c r="AH125" s="1583"/>
      <c r="AI125" s="320" t="s">
        <v>86</v>
      </c>
      <c r="AJ125" s="1610" t="s">
        <v>308</v>
      </c>
      <c r="AK125" s="1583"/>
      <c r="AL125" s="1583"/>
      <c r="AM125" s="1583"/>
      <c r="AN125" s="1583"/>
      <c r="AO125" s="1583"/>
      <c r="AP125" s="1326">
        <v>961214676</v>
      </c>
      <c r="AQ125" s="1327">
        <v>0</v>
      </c>
      <c r="AR125" s="322">
        <v>345</v>
      </c>
      <c r="AS125" s="322">
        <v>0</v>
      </c>
      <c r="AT125" s="1327">
        <v>0</v>
      </c>
      <c r="AU125" s="322">
        <v>0</v>
      </c>
      <c r="AV125" s="321">
        <v>126580537</v>
      </c>
      <c r="AW125" s="321">
        <v>-126580537</v>
      </c>
      <c r="AX125" s="1326">
        <v>126580537</v>
      </c>
      <c r="AY125" s="322">
        <v>0</v>
      </c>
      <c r="AZ125" s="321">
        <v>126580537</v>
      </c>
      <c r="BA125" s="322">
        <v>0</v>
      </c>
      <c r="BB125" s="322">
        <v>0</v>
      </c>
    </row>
    <row r="126" spans="1:54" ht="15" customHeight="1" x14ac:dyDescent="0.25">
      <c r="A126" s="1608" t="s">
        <v>35</v>
      </c>
      <c r="B126" s="1583"/>
      <c r="C126" s="1608" t="s">
        <v>315</v>
      </c>
      <c r="D126" s="1583"/>
      <c r="E126" s="1608" t="s">
        <v>313</v>
      </c>
      <c r="F126" s="1583"/>
      <c r="G126" s="1608" t="s">
        <v>316</v>
      </c>
      <c r="H126" s="1583"/>
      <c r="I126" s="1608" t="s">
        <v>325</v>
      </c>
      <c r="J126" s="1583"/>
      <c r="K126" s="1583"/>
      <c r="L126" s="1608" t="s">
        <v>322</v>
      </c>
      <c r="M126" s="1583"/>
      <c r="N126" s="1583"/>
      <c r="O126" s="1608"/>
      <c r="P126" s="1583"/>
      <c r="Q126" s="1608"/>
      <c r="R126" s="1583"/>
      <c r="S126" s="1609" t="s">
        <v>90</v>
      </c>
      <c r="T126" s="1583"/>
      <c r="U126" s="1583"/>
      <c r="V126" s="1583"/>
      <c r="W126" s="1583"/>
      <c r="X126" s="1583"/>
      <c r="Y126" s="1583"/>
      <c r="Z126" s="1583"/>
      <c r="AA126" s="1608" t="s">
        <v>306</v>
      </c>
      <c r="AB126" s="1583"/>
      <c r="AC126" s="1583"/>
      <c r="AD126" s="1583"/>
      <c r="AE126" s="1583"/>
      <c r="AF126" s="1608" t="s">
        <v>307</v>
      </c>
      <c r="AG126" s="1583"/>
      <c r="AH126" s="1583"/>
      <c r="AI126" s="320" t="s">
        <v>86</v>
      </c>
      <c r="AJ126" s="1610" t="s">
        <v>308</v>
      </c>
      <c r="AK126" s="1583"/>
      <c r="AL126" s="1583"/>
      <c r="AM126" s="1583"/>
      <c r="AN126" s="1583"/>
      <c r="AO126" s="1583"/>
      <c r="AP126" s="1326">
        <v>8000000</v>
      </c>
      <c r="AQ126" s="1327">
        <v>0</v>
      </c>
      <c r="AR126" s="321">
        <v>8000000</v>
      </c>
      <c r="AS126" s="322">
        <v>0</v>
      </c>
      <c r="AT126" s="1327">
        <v>0</v>
      </c>
      <c r="AU126" s="322">
        <v>0</v>
      </c>
      <c r="AV126" s="322">
        <v>0</v>
      </c>
      <c r="AW126" s="322">
        <v>0</v>
      </c>
      <c r="AX126" s="1327">
        <v>0</v>
      </c>
      <c r="AY126" s="322">
        <v>0</v>
      </c>
      <c r="AZ126" s="322">
        <v>0</v>
      </c>
      <c r="BA126" s="322">
        <v>0</v>
      </c>
      <c r="BB126" s="322">
        <v>0</v>
      </c>
    </row>
    <row r="127" spans="1:54" x14ac:dyDescent="0.25">
      <c r="A127" s="1608" t="s">
        <v>35</v>
      </c>
      <c r="B127" s="1583"/>
      <c r="C127" s="1608" t="s">
        <v>315</v>
      </c>
      <c r="D127" s="1583"/>
      <c r="E127" s="1608" t="s">
        <v>313</v>
      </c>
      <c r="F127" s="1583"/>
      <c r="G127" s="1608" t="s">
        <v>316</v>
      </c>
      <c r="H127" s="1583"/>
      <c r="I127" s="1608" t="s">
        <v>325</v>
      </c>
      <c r="J127" s="1583"/>
      <c r="K127" s="1583"/>
      <c r="L127" s="1608" t="s">
        <v>317</v>
      </c>
      <c r="M127" s="1583"/>
      <c r="N127" s="1583"/>
      <c r="O127" s="1608"/>
      <c r="P127" s="1583"/>
      <c r="Q127" s="1608"/>
      <c r="R127" s="1583"/>
      <c r="S127" s="1609" t="s">
        <v>91</v>
      </c>
      <c r="T127" s="1583"/>
      <c r="U127" s="1583"/>
      <c r="V127" s="1583"/>
      <c r="W127" s="1583"/>
      <c r="X127" s="1583"/>
      <c r="Y127" s="1583"/>
      <c r="Z127" s="1583"/>
      <c r="AA127" s="1608" t="s">
        <v>306</v>
      </c>
      <c r="AB127" s="1583"/>
      <c r="AC127" s="1583"/>
      <c r="AD127" s="1583"/>
      <c r="AE127" s="1583"/>
      <c r="AF127" s="1608" t="s">
        <v>307</v>
      </c>
      <c r="AG127" s="1583"/>
      <c r="AH127" s="1583"/>
      <c r="AI127" s="320" t="s">
        <v>86</v>
      </c>
      <c r="AJ127" s="1610" t="s">
        <v>308</v>
      </c>
      <c r="AK127" s="1583"/>
      <c r="AL127" s="1583"/>
      <c r="AM127" s="1583"/>
      <c r="AN127" s="1583"/>
      <c r="AO127" s="1583"/>
      <c r="AP127" s="1326">
        <v>1200960000</v>
      </c>
      <c r="AQ127" s="1327">
        <v>0</v>
      </c>
      <c r="AR127" s="322">
        <v>864.5</v>
      </c>
      <c r="AS127" s="322">
        <v>0</v>
      </c>
      <c r="AT127" s="1327">
        <v>0</v>
      </c>
      <c r="AU127" s="322">
        <v>0</v>
      </c>
      <c r="AV127" s="322">
        <v>0</v>
      </c>
      <c r="AW127" s="322">
        <v>0</v>
      </c>
      <c r="AX127" s="1327">
        <v>0</v>
      </c>
      <c r="AY127" s="322">
        <v>0</v>
      </c>
      <c r="AZ127" s="322">
        <v>0</v>
      </c>
      <c r="BA127" s="322">
        <v>0</v>
      </c>
      <c r="BB127" s="322">
        <v>0</v>
      </c>
    </row>
    <row r="128" spans="1:54" ht="15" customHeight="1" x14ac:dyDescent="0.25">
      <c r="A128" s="1608" t="s">
        <v>35</v>
      </c>
      <c r="B128" s="1583"/>
      <c r="C128" s="1608" t="s">
        <v>315</v>
      </c>
      <c r="D128" s="1583"/>
      <c r="E128" s="1608" t="s">
        <v>313</v>
      </c>
      <c r="F128" s="1583"/>
      <c r="G128" s="1608" t="s">
        <v>316</v>
      </c>
      <c r="H128" s="1583"/>
      <c r="I128" s="1608" t="s">
        <v>325</v>
      </c>
      <c r="J128" s="1583"/>
      <c r="K128" s="1583"/>
      <c r="L128" s="1608" t="s">
        <v>327</v>
      </c>
      <c r="M128" s="1583"/>
      <c r="N128" s="1583"/>
      <c r="O128" s="1608"/>
      <c r="P128" s="1583"/>
      <c r="Q128" s="1608"/>
      <c r="R128" s="1583"/>
      <c r="S128" s="1609" t="s">
        <v>691</v>
      </c>
      <c r="T128" s="1583"/>
      <c r="U128" s="1583"/>
      <c r="V128" s="1583"/>
      <c r="W128" s="1583"/>
      <c r="X128" s="1583"/>
      <c r="Y128" s="1583"/>
      <c r="Z128" s="1583"/>
      <c r="AA128" s="1608" t="s">
        <v>306</v>
      </c>
      <c r="AB128" s="1583"/>
      <c r="AC128" s="1583"/>
      <c r="AD128" s="1583"/>
      <c r="AE128" s="1583"/>
      <c r="AF128" s="1608" t="s">
        <v>307</v>
      </c>
      <c r="AG128" s="1583"/>
      <c r="AH128" s="1583"/>
      <c r="AI128" s="320" t="s">
        <v>86</v>
      </c>
      <c r="AJ128" s="1610" t="s">
        <v>308</v>
      </c>
      <c r="AK128" s="1583"/>
      <c r="AL128" s="1583"/>
      <c r="AM128" s="1583"/>
      <c r="AN128" s="1583"/>
      <c r="AO128" s="1583"/>
      <c r="AP128" s="1327">
        <v>0</v>
      </c>
      <c r="AQ128" s="1327">
        <v>0</v>
      </c>
      <c r="AR128" s="322">
        <v>0</v>
      </c>
      <c r="AS128" s="322">
        <v>0</v>
      </c>
      <c r="AT128" s="1327">
        <v>0</v>
      </c>
      <c r="AU128" s="322">
        <v>0</v>
      </c>
      <c r="AV128" s="322">
        <v>0</v>
      </c>
      <c r="AW128" s="322">
        <v>0</v>
      </c>
      <c r="AX128" s="1327">
        <v>0</v>
      </c>
      <c r="AY128" s="322">
        <v>0</v>
      </c>
      <c r="AZ128" s="322">
        <v>0</v>
      </c>
      <c r="BA128" s="322">
        <v>0</v>
      </c>
      <c r="BB128" s="322">
        <v>0</v>
      </c>
    </row>
    <row r="129" spans="1:54" s="1266" customFormat="1" ht="15" customHeight="1" x14ac:dyDescent="0.25">
      <c r="A129" s="1706" t="s">
        <v>35</v>
      </c>
      <c r="B129" s="1704"/>
      <c r="C129" s="1706" t="s">
        <v>315</v>
      </c>
      <c r="D129" s="1704"/>
      <c r="E129" s="1706" t="s">
        <v>313</v>
      </c>
      <c r="F129" s="1704"/>
      <c r="G129" s="1706" t="s">
        <v>316</v>
      </c>
      <c r="H129" s="1704"/>
      <c r="I129" s="1706" t="s">
        <v>326</v>
      </c>
      <c r="J129" s="1704"/>
      <c r="K129" s="1704"/>
      <c r="L129" s="1706"/>
      <c r="M129" s="1704"/>
      <c r="N129" s="1704"/>
      <c r="O129" s="1706"/>
      <c r="P129" s="1704"/>
      <c r="Q129" s="1706"/>
      <c r="R129" s="1704"/>
      <c r="S129" s="1707" t="s">
        <v>253</v>
      </c>
      <c r="T129" s="1704"/>
      <c r="U129" s="1704"/>
      <c r="V129" s="1704"/>
      <c r="W129" s="1704"/>
      <c r="X129" s="1704"/>
      <c r="Y129" s="1704"/>
      <c r="Z129" s="1704"/>
      <c r="AA129" s="1706" t="s">
        <v>306</v>
      </c>
      <c r="AB129" s="1704"/>
      <c r="AC129" s="1704"/>
      <c r="AD129" s="1704"/>
      <c r="AE129" s="1704"/>
      <c r="AF129" s="1706" t="s">
        <v>307</v>
      </c>
      <c r="AG129" s="1704"/>
      <c r="AH129" s="1704"/>
      <c r="AI129" s="1263" t="s">
        <v>86</v>
      </c>
      <c r="AJ129" s="1705" t="s">
        <v>308</v>
      </c>
      <c r="AK129" s="1704"/>
      <c r="AL129" s="1704"/>
      <c r="AM129" s="1704"/>
      <c r="AN129" s="1704"/>
      <c r="AO129" s="1704"/>
      <c r="AP129" s="1325">
        <v>132277436</v>
      </c>
      <c r="AQ129" s="1325">
        <v>280000</v>
      </c>
      <c r="AR129" s="1264">
        <v>106256</v>
      </c>
      <c r="AS129" s="1265">
        <v>0</v>
      </c>
      <c r="AT129" s="1325">
        <v>30279632</v>
      </c>
      <c r="AU129" s="1264">
        <v>-29999632</v>
      </c>
      <c r="AV129" s="1264">
        <v>4971976</v>
      </c>
      <c r="AW129" s="1264">
        <v>25307656</v>
      </c>
      <c r="AX129" s="1325">
        <v>4971976</v>
      </c>
      <c r="AY129" s="1265">
        <v>0</v>
      </c>
      <c r="AZ129" s="1264">
        <v>4971976</v>
      </c>
      <c r="BA129" s="1265">
        <v>0</v>
      </c>
      <c r="BB129" s="1265">
        <v>0</v>
      </c>
    </row>
    <row r="130" spans="1:54" ht="15" customHeight="1" x14ac:dyDescent="0.25">
      <c r="A130" s="1608" t="s">
        <v>35</v>
      </c>
      <c r="B130" s="1583"/>
      <c r="C130" s="1608" t="s">
        <v>315</v>
      </c>
      <c r="D130" s="1583"/>
      <c r="E130" s="1608" t="s">
        <v>313</v>
      </c>
      <c r="F130" s="1583"/>
      <c r="G130" s="1608" t="s">
        <v>316</v>
      </c>
      <c r="H130" s="1583"/>
      <c r="I130" s="1608" t="s">
        <v>326</v>
      </c>
      <c r="J130" s="1583"/>
      <c r="K130" s="1583"/>
      <c r="L130" s="1608" t="s">
        <v>317</v>
      </c>
      <c r="M130" s="1583"/>
      <c r="N130" s="1583"/>
      <c r="O130" s="1608"/>
      <c r="P130" s="1583"/>
      <c r="Q130" s="1608"/>
      <c r="R130" s="1583"/>
      <c r="S130" s="1609" t="s">
        <v>92</v>
      </c>
      <c r="T130" s="1583"/>
      <c r="U130" s="1583"/>
      <c r="V130" s="1583"/>
      <c r="W130" s="1583"/>
      <c r="X130" s="1583"/>
      <c r="Y130" s="1583"/>
      <c r="Z130" s="1583"/>
      <c r="AA130" s="1608" t="s">
        <v>306</v>
      </c>
      <c r="AB130" s="1583"/>
      <c r="AC130" s="1583"/>
      <c r="AD130" s="1583"/>
      <c r="AE130" s="1583"/>
      <c r="AF130" s="1608" t="s">
        <v>307</v>
      </c>
      <c r="AG130" s="1583"/>
      <c r="AH130" s="1583"/>
      <c r="AI130" s="320" t="s">
        <v>86</v>
      </c>
      <c r="AJ130" s="1610" t="s">
        <v>308</v>
      </c>
      <c r="AK130" s="1583"/>
      <c r="AL130" s="1583"/>
      <c r="AM130" s="1583"/>
      <c r="AN130" s="1583"/>
      <c r="AO130" s="1583"/>
      <c r="AP130" s="1326">
        <v>5528976</v>
      </c>
      <c r="AQ130" s="1327">
        <v>0</v>
      </c>
      <c r="AR130" s="322">
        <v>0</v>
      </c>
      <c r="AS130" s="322">
        <v>0</v>
      </c>
      <c r="AT130" s="1327">
        <v>0</v>
      </c>
      <c r="AU130" s="322">
        <v>0</v>
      </c>
      <c r="AV130" s="321">
        <v>4691976</v>
      </c>
      <c r="AW130" s="321">
        <v>-4691976</v>
      </c>
      <c r="AX130" s="1326">
        <v>4691976</v>
      </c>
      <c r="AY130" s="322">
        <v>0</v>
      </c>
      <c r="AZ130" s="321">
        <v>4691976</v>
      </c>
      <c r="BA130" s="322">
        <v>0</v>
      </c>
      <c r="BB130" s="322">
        <v>0</v>
      </c>
    </row>
    <row r="131" spans="1:54" x14ac:dyDescent="0.25">
      <c r="A131" s="1608" t="s">
        <v>35</v>
      </c>
      <c r="B131" s="1583"/>
      <c r="C131" s="1608" t="s">
        <v>315</v>
      </c>
      <c r="D131" s="1583"/>
      <c r="E131" s="1608" t="s">
        <v>313</v>
      </c>
      <c r="F131" s="1583"/>
      <c r="G131" s="1608" t="s">
        <v>316</v>
      </c>
      <c r="H131" s="1583"/>
      <c r="I131" s="1608" t="s">
        <v>326</v>
      </c>
      <c r="J131" s="1583"/>
      <c r="K131" s="1583"/>
      <c r="L131" s="1608" t="s">
        <v>325</v>
      </c>
      <c r="M131" s="1583"/>
      <c r="N131" s="1583"/>
      <c r="O131" s="1608"/>
      <c r="P131" s="1583"/>
      <c r="Q131" s="1608"/>
      <c r="R131" s="1583"/>
      <c r="S131" s="1609" t="s">
        <v>93</v>
      </c>
      <c r="T131" s="1583"/>
      <c r="U131" s="1583"/>
      <c r="V131" s="1583"/>
      <c r="W131" s="1583"/>
      <c r="X131" s="1583"/>
      <c r="Y131" s="1583"/>
      <c r="Z131" s="1583"/>
      <c r="AA131" s="1608" t="s">
        <v>306</v>
      </c>
      <c r="AB131" s="1583"/>
      <c r="AC131" s="1583"/>
      <c r="AD131" s="1583"/>
      <c r="AE131" s="1583"/>
      <c r="AF131" s="1608" t="s">
        <v>307</v>
      </c>
      <c r="AG131" s="1583"/>
      <c r="AH131" s="1583"/>
      <c r="AI131" s="320" t="s">
        <v>86</v>
      </c>
      <c r="AJ131" s="1610" t="s">
        <v>308</v>
      </c>
      <c r="AK131" s="1583"/>
      <c r="AL131" s="1583"/>
      <c r="AM131" s="1583"/>
      <c r="AN131" s="1583"/>
      <c r="AO131" s="1583"/>
      <c r="AP131" s="1326">
        <v>126748460</v>
      </c>
      <c r="AQ131" s="1326">
        <v>280000</v>
      </c>
      <c r="AR131" s="321">
        <v>106256</v>
      </c>
      <c r="AS131" s="322">
        <v>0</v>
      </c>
      <c r="AT131" s="1326">
        <v>30279632</v>
      </c>
      <c r="AU131" s="321">
        <v>-29999632</v>
      </c>
      <c r="AV131" s="321">
        <v>280000</v>
      </c>
      <c r="AW131" s="321">
        <v>29999632</v>
      </c>
      <c r="AX131" s="1326">
        <v>280000</v>
      </c>
      <c r="AY131" s="322">
        <v>0</v>
      </c>
      <c r="AZ131" s="321">
        <v>280000</v>
      </c>
      <c r="BA131" s="322">
        <v>0</v>
      </c>
      <c r="BB131" s="322">
        <v>0</v>
      </c>
    </row>
    <row r="132" spans="1:54" s="1266" customFormat="1" ht="15" customHeight="1" x14ac:dyDescent="0.25">
      <c r="A132" s="1706" t="s">
        <v>35</v>
      </c>
      <c r="B132" s="1704"/>
      <c r="C132" s="1706" t="s">
        <v>315</v>
      </c>
      <c r="D132" s="1704"/>
      <c r="E132" s="1706" t="s">
        <v>313</v>
      </c>
      <c r="F132" s="1704"/>
      <c r="G132" s="1706" t="s">
        <v>316</v>
      </c>
      <c r="H132" s="1704"/>
      <c r="I132" s="1706" t="s">
        <v>327</v>
      </c>
      <c r="J132" s="1704"/>
      <c r="K132" s="1704"/>
      <c r="L132" s="1706"/>
      <c r="M132" s="1704"/>
      <c r="N132" s="1704"/>
      <c r="O132" s="1706"/>
      <c r="P132" s="1704"/>
      <c r="Q132" s="1706"/>
      <c r="R132" s="1704"/>
      <c r="S132" s="1707" t="s">
        <v>338</v>
      </c>
      <c r="T132" s="1704"/>
      <c r="U132" s="1704"/>
      <c r="V132" s="1704"/>
      <c r="W132" s="1704"/>
      <c r="X132" s="1704"/>
      <c r="Y132" s="1704"/>
      <c r="Z132" s="1704"/>
      <c r="AA132" s="1706" t="s">
        <v>306</v>
      </c>
      <c r="AB132" s="1704"/>
      <c r="AC132" s="1704"/>
      <c r="AD132" s="1704"/>
      <c r="AE132" s="1704"/>
      <c r="AF132" s="1706" t="s">
        <v>307</v>
      </c>
      <c r="AG132" s="1704"/>
      <c r="AH132" s="1704"/>
      <c r="AI132" s="1263" t="s">
        <v>86</v>
      </c>
      <c r="AJ132" s="1705" t="s">
        <v>308</v>
      </c>
      <c r="AK132" s="1704"/>
      <c r="AL132" s="1704"/>
      <c r="AM132" s="1704"/>
      <c r="AN132" s="1704"/>
      <c r="AO132" s="1704"/>
      <c r="AP132" s="1325">
        <v>1318176172</v>
      </c>
      <c r="AQ132" s="1333">
        <v>0</v>
      </c>
      <c r="AR132" s="1265">
        <v>0</v>
      </c>
      <c r="AS132" s="1265">
        <v>0</v>
      </c>
      <c r="AT132" s="1325">
        <v>119112561</v>
      </c>
      <c r="AU132" s="1264">
        <v>-119112561</v>
      </c>
      <c r="AV132" s="1264">
        <v>122144584</v>
      </c>
      <c r="AW132" s="1264">
        <v>-3032023</v>
      </c>
      <c r="AX132" s="1325">
        <v>109476512</v>
      </c>
      <c r="AY132" s="1264">
        <v>12668072</v>
      </c>
      <c r="AZ132" s="1264">
        <v>109476512</v>
      </c>
      <c r="BA132" s="1265">
        <v>0</v>
      </c>
      <c r="BB132" s="1265">
        <v>0</v>
      </c>
    </row>
    <row r="133" spans="1:54" x14ac:dyDescent="0.25">
      <c r="A133" s="1608" t="s">
        <v>35</v>
      </c>
      <c r="B133" s="1583"/>
      <c r="C133" s="1608" t="s">
        <v>315</v>
      </c>
      <c r="D133" s="1583"/>
      <c r="E133" s="1608" t="s">
        <v>313</v>
      </c>
      <c r="F133" s="1583"/>
      <c r="G133" s="1608" t="s">
        <v>316</v>
      </c>
      <c r="H133" s="1583"/>
      <c r="I133" s="1608" t="s">
        <v>327</v>
      </c>
      <c r="J133" s="1583"/>
      <c r="K133" s="1583"/>
      <c r="L133" s="1608" t="s">
        <v>312</v>
      </c>
      <c r="M133" s="1583"/>
      <c r="N133" s="1583"/>
      <c r="O133" s="1608"/>
      <c r="P133" s="1583"/>
      <c r="Q133" s="1608"/>
      <c r="R133" s="1583"/>
      <c r="S133" s="1609" t="s">
        <v>94</v>
      </c>
      <c r="T133" s="1583"/>
      <c r="U133" s="1583"/>
      <c r="V133" s="1583"/>
      <c r="W133" s="1583"/>
      <c r="X133" s="1583"/>
      <c r="Y133" s="1583"/>
      <c r="Z133" s="1583"/>
      <c r="AA133" s="1608" t="s">
        <v>306</v>
      </c>
      <c r="AB133" s="1583"/>
      <c r="AC133" s="1583"/>
      <c r="AD133" s="1583"/>
      <c r="AE133" s="1583"/>
      <c r="AF133" s="1608" t="s">
        <v>307</v>
      </c>
      <c r="AG133" s="1583"/>
      <c r="AH133" s="1583"/>
      <c r="AI133" s="320" t="s">
        <v>86</v>
      </c>
      <c r="AJ133" s="1610" t="s">
        <v>308</v>
      </c>
      <c r="AK133" s="1583"/>
      <c r="AL133" s="1583"/>
      <c r="AM133" s="1583"/>
      <c r="AN133" s="1583"/>
      <c r="AO133" s="1583"/>
      <c r="AP133" s="1326">
        <v>143815862</v>
      </c>
      <c r="AQ133" s="1327">
        <v>0</v>
      </c>
      <c r="AR133" s="322">
        <v>0</v>
      </c>
      <c r="AS133" s="322">
        <v>0</v>
      </c>
      <c r="AT133" s="1326">
        <v>14855305</v>
      </c>
      <c r="AU133" s="321">
        <v>-14855305</v>
      </c>
      <c r="AV133" s="321">
        <v>14979761</v>
      </c>
      <c r="AW133" s="321">
        <v>-124456</v>
      </c>
      <c r="AX133" s="1326">
        <v>7717615</v>
      </c>
      <c r="AY133" s="321">
        <v>7262146</v>
      </c>
      <c r="AZ133" s="321">
        <v>7717615</v>
      </c>
      <c r="BA133" s="322">
        <v>0</v>
      </c>
      <c r="BB133" s="322">
        <v>0</v>
      </c>
    </row>
    <row r="134" spans="1:54" x14ac:dyDescent="0.25">
      <c r="A134" s="1608" t="s">
        <v>35</v>
      </c>
      <c r="B134" s="1583"/>
      <c r="C134" s="1608" t="s">
        <v>315</v>
      </c>
      <c r="D134" s="1583"/>
      <c r="E134" s="1608" t="s">
        <v>313</v>
      </c>
      <c r="F134" s="1583"/>
      <c r="G134" s="1608" t="s">
        <v>316</v>
      </c>
      <c r="H134" s="1583"/>
      <c r="I134" s="1608" t="s">
        <v>327</v>
      </c>
      <c r="J134" s="1583"/>
      <c r="K134" s="1583"/>
      <c r="L134" s="1608" t="s">
        <v>315</v>
      </c>
      <c r="M134" s="1583"/>
      <c r="N134" s="1583"/>
      <c r="O134" s="1608"/>
      <c r="P134" s="1583"/>
      <c r="Q134" s="1608"/>
      <c r="R134" s="1583"/>
      <c r="S134" s="1609" t="s">
        <v>95</v>
      </c>
      <c r="T134" s="1583"/>
      <c r="U134" s="1583"/>
      <c r="V134" s="1583"/>
      <c r="W134" s="1583"/>
      <c r="X134" s="1583"/>
      <c r="Y134" s="1583"/>
      <c r="Z134" s="1583"/>
      <c r="AA134" s="1608" t="s">
        <v>306</v>
      </c>
      <c r="AB134" s="1583"/>
      <c r="AC134" s="1583"/>
      <c r="AD134" s="1583"/>
      <c r="AE134" s="1583"/>
      <c r="AF134" s="1608" t="s">
        <v>307</v>
      </c>
      <c r="AG134" s="1583"/>
      <c r="AH134" s="1583"/>
      <c r="AI134" s="320" t="s">
        <v>86</v>
      </c>
      <c r="AJ134" s="1610" t="s">
        <v>308</v>
      </c>
      <c r="AK134" s="1583"/>
      <c r="AL134" s="1583"/>
      <c r="AM134" s="1583"/>
      <c r="AN134" s="1583"/>
      <c r="AO134" s="1583"/>
      <c r="AP134" s="1326">
        <v>794010310</v>
      </c>
      <c r="AQ134" s="1327">
        <v>0</v>
      </c>
      <c r="AR134" s="322">
        <v>0</v>
      </c>
      <c r="AS134" s="322">
        <v>0</v>
      </c>
      <c r="AT134" s="1326">
        <v>70841622</v>
      </c>
      <c r="AU134" s="321">
        <v>-70841622</v>
      </c>
      <c r="AV134" s="321">
        <v>72993793</v>
      </c>
      <c r="AW134" s="321">
        <v>-2152171</v>
      </c>
      <c r="AX134" s="1326">
        <v>68179334</v>
      </c>
      <c r="AY134" s="321">
        <v>4814459</v>
      </c>
      <c r="AZ134" s="321">
        <v>68179334</v>
      </c>
      <c r="BA134" s="322">
        <v>0</v>
      </c>
      <c r="BB134" s="322">
        <v>0</v>
      </c>
    </row>
    <row r="135" spans="1:54" ht="15" customHeight="1" x14ac:dyDescent="0.25">
      <c r="A135" s="1608" t="s">
        <v>35</v>
      </c>
      <c r="B135" s="1583"/>
      <c r="C135" s="1608" t="s">
        <v>315</v>
      </c>
      <c r="D135" s="1583"/>
      <c r="E135" s="1608" t="s">
        <v>313</v>
      </c>
      <c r="F135" s="1583"/>
      <c r="G135" s="1608" t="s">
        <v>316</v>
      </c>
      <c r="H135" s="1583"/>
      <c r="I135" s="1608" t="s">
        <v>327</v>
      </c>
      <c r="J135" s="1583"/>
      <c r="K135" s="1583"/>
      <c r="L135" s="1608" t="s">
        <v>322</v>
      </c>
      <c r="M135" s="1583"/>
      <c r="N135" s="1583"/>
      <c r="O135" s="1608"/>
      <c r="P135" s="1583"/>
      <c r="Q135" s="1608"/>
      <c r="R135" s="1583"/>
      <c r="S135" s="1609" t="s">
        <v>96</v>
      </c>
      <c r="T135" s="1583"/>
      <c r="U135" s="1583"/>
      <c r="V135" s="1583"/>
      <c r="W135" s="1583"/>
      <c r="X135" s="1583"/>
      <c r="Y135" s="1583"/>
      <c r="Z135" s="1583"/>
      <c r="AA135" s="1608" t="s">
        <v>306</v>
      </c>
      <c r="AB135" s="1583"/>
      <c r="AC135" s="1583"/>
      <c r="AD135" s="1583"/>
      <c r="AE135" s="1583"/>
      <c r="AF135" s="1608" t="s">
        <v>307</v>
      </c>
      <c r="AG135" s="1583"/>
      <c r="AH135" s="1583"/>
      <c r="AI135" s="320" t="s">
        <v>86</v>
      </c>
      <c r="AJ135" s="1610" t="s">
        <v>308</v>
      </c>
      <c r="AK135" s="1583"/>
      <c r="AL135" s="1583"/>
      <c r="AM135" s="1583"/>
      <c r="AN135" s="1583"/>
      <c r="AO135" s="1583"/>
      <c r="AP135" s="1326">
        <v>350000</v>
      </c>
      <c r="AQ135" s="1327">
        <v>0</v>
      </c>
      <c r="AR135" s="322">
        <v>0</v>
      </c>
      <c r="AS135" s="322">
        <v>0</v>
      </c>
      <c r="AT135" s="1327">
        <v>0</v>
      </c>
      <c r="AU135" s="322">
        <v>0</v>
      </c>
      <c r="AV135" s="322">
        <v>0</v>
      </c>
      <c r="AW135" s="322">
        <v>0</v>
      </c>
      <c r="AX135" s="1327">
        <v>0</v>
      </c>
      <c r="AY135" s="322">
        <v>0</v>
      </c>
      <c r="AZ135" s="322">
        <v>0</v>
      </c>
      <c r="BA135" s="322">
        <v>0</v>
      </c>
      <c r="BB135" s="322">
        <v>0</v>
      </c>
    </row>
    <row r="136" spans="1:54" x14ac:dyDescent="0.25">
      <c r="A136" s="1608" t="s">
        <v>35</v>
      </c>
      <c r="B136" s="1583"/>
      <c r="C136" s="1608" t="s">
        <v>315</v>
      </c>
      <c r="D136" s="1583"/>
      <c r="E136" s="1608" t="s">
        <v>313</v>
      </c>
      <c r="F136" s="1583"/>
      <c r="G136" s="1608" t="s">
        <v>316</v>
      </c>
      <c r="H136" s="1583"/>
      <c r="I136" s="1608" t="s">
        <v>327</v>
      </c>
      <c r="J136" s="1583"/>
      <c r="K136" s="1583"/>
      <c r="L136" s="1608" t="s">
        <v>317</v>
      </c>
      <c r="M136" s="1583"/>
      <c r="N136" s="1583"/>
      <c r="O136" s="1608"/>
      <c r="P136" s="1583"/>
      <c r="Q136" s="1608"/>
      <c r="R136" s="1583"/>
      <c r="S136" s="1609" t="s">
        <v>97</v>
      </c>
      <c r="T136" s="1583"/>
      <c r="U136" s="1583"/>
      <c r="V136" s="1583"/>
      <c r="W136" s="1583"/>
      <c r="X136" s="1583"/>
      <c r="Y136" s="1583"/>
      <c r="Z136" s="1583"/>
      <c r="AA136" s="1608" t="s">
        <v>306</v>
      </c>
      <c r="AB136" s="1583"/>
      <c r="AC136" s="1583"/>
      <c r="AD136" s="1583"/>
      <c r="AE136" s="1583"/>
      <c r="AF136" s="1608" t="s">
        <v>307</v>
      </c>
      <c r="AG136" s="1583"/>
      <c r="AH136" s="1583"/>
      <c r="AI136" s="320" t="s">
        <v>86</v>
      </c>
      <c r="AJ136" s="1610" t="s">
        <v>308</v>
      </c>
      <c r="AK136" s="1583"/>
      <c r="AL136" s="1583"/>
      <c r="AM136" s="1583"/>
      <c r="AN136" s="1583"/>
      <c r="AO136" s="1583"/>
      <c r="AP136" s="1326">
        <v>160000000</v>
      </c>
      <c r="AQ136" s="1327">
        <v>0</v>
      </c>
      <c r="AR136" s="322">
        <v>0</v>
      </c>
      <c r="AS136" s="322">
        <v>0</v>
      </c>
      <c r="AT136" s="1326">
        <v>13469113</v>
      </c>
      <c r="AU136" s="321">
        <v>-13469113</v>
      </c>
      <c r="AV136" s="321">
        <v>13469113</v>
      </c>
      <c r="AW136" s="322">
        <v>0</v>
      </c>
      <c r="AX136" s="1326">
        <v>13469113</v>
      </c>
      <c r="AY136" s="322">
        <v>0</v>
      </c>
      <c r="AZ136" s="321">
        <v>13469113</v>
      </c>
      <c r="BA136" s="322">
        <v>0</v>
      </c>
      <c r="BB136" s="322">
        <v>0</v>
      </c>
    </row>
    <row r="137" spans="1:54" x14ac:dyDescent="0.25">
      <c r="A137" s="1608" t="s">
        <v>35</v>
      </c>
      <c r="B137" s="1583"/>
      <c r="C137" s="1608" t="s">
        <v>315</v>
      </c>
      <c r="D137" s="1583"/>
      <c r="E137" s="1608" t="s">
        <v>313</v>
      </c>
      <c r="F137" s="1583"/>
      <c r="G137" s="1608" t="s">
        <v>316</v>
      </c>
      <c r="H137" s="1583"/>
      <c r="I137" s="1608" t="s">
        <v>327</v>
      </c>
      <c r="J137" s="1583"/>
      <c r="K137" s="1583"/>
      <c r="L137" s="1608" t="s">
        <v>325</v>
      </c>
      <c r="M137" s="1583"/>
      <c r="N137" s="1583"/>
      <c r="O137" s="1608"/>
      <c r="P137" s="1583"/>
      <c r="Q137" s="1608"/>
      <c r="R137" s="1583"/>
      <c r="S137" s="1609" t="s">
        <v>98</v>
      </c>
      <c r="T137" s="1583"/>
      <c r="U137" s="1583"/>
      <c r="V137" s="1583"/>
      <c r="W137" s="1583"/>
      <c r="X137" s="1583"/>
      <c r="Y137" s="1583"/>
      <c r="Z137" s="1583"/>
      <c r="AA137" s="1608" t="s">
        <v>306</v>
      </c>
      <c r="AB137" s="1583"/>
      <c r="AC137" s="1583"/>
      <c r="AD137" s="1583"/>
      <c r="AE137" s="1583"/>
      <c r="AF137" s="1608" t="s">
        <v>307</v>
      </c>
      <c r="AG137" s="1583"/>
      <c r="AH137" s="1583"/>
      <c r="AI137" s="320" t="s">
        <v>86</v>
      </c>
      <c r="AJ137" s="1610" t="s">
        <v>308</v>
      </c>
      <c r="AK137" s="1583"/>
      <c r="AL137" s="1583"/>
      <c r="AM137" s="1583"/>
      <c r="AN137" s="1583"/>
      <c r="AO137" s="1583"/>
      <c r="AP137" s="1326">
        <v>220000000</v>
      </c>
      <c r="AQ137" s="1327">
        <v>0</v>
      </c>
      <c r="AR137" s="322">
        <v>0</v>
      </c>
      <c r="AS137" s="322">
        <v>0</v>
      </c>
      <c r="AT137" s="1326">
        <v>19946521</v>
      </c>
      <c r="AU137" s="321">
        <v>-19946521</v>
      </c>
      <c r="AV137" s="321">
        <v>20701917</v>
      </c>
      <c r="AW137" s="321">
        <v>-755396</v>
      </c>
      <c r="AX137" s="1326">
        <v>20110450</v>
      </c>
      <c r="AY137" s="321">
        <v>591467</v>
      </c>
      <c r="AZ137" s="321">
        <v>20110450</v>
      </c>
      <c r="BA137" s="322">
        <v>0</v>
      </c>
      <c r="BB137" s="322">
        <v>0</v>
      </c>
    </row>
    <row r="138" spans="1:54" s="1266" customFormat="1" x14ac:dyDescent="0.25">
      <c r="A138" s="1706" t="s">
        <v>35</v>
      </c>
      <c r="B138" s="1704"/>
      <c r="C138" s="1706" t="s">
        <v>315</v>
      </c>
      <c r="D138" s="1704"/>
      <c r="E138" s="1706" t="s">
        <v>313</v>
      </c>
      <c r="F138" s="1704"/>
      <c r="G138" s="1706" t="s">
        <v>316</v>
      </c>
      <c r="H138" s="1704"/>
      <c r="I138" s="1706" t="s">
        <v>321</v>
      </c>
      <c r="J138" s="1704"/>
      <c r="K138" s="1704"/>
      <c r="L138" s="1706"/>
      <c r="M138" s="1704"/>
      <c r="N138" s="1704"/>
      <c r="O138" s="1706"/>
      <c r="P138" s="1704"/>
      <c r="Q138" s="1706"/>
      <c r="R138" s="1704"/>
      <c r="S138" s="1707" t="s">
        <v>257</v>
      </c>
      <c r="T138" s="1704"/>
      <c r="U138" s="1704"/>
      <c r="V138" s="1704"/>
      <c r="W138" s="1704"/>
      <c r="X138" s="1704"/>
      <c r="Y138" s="1704"/>
      <c r="Z138" s="1704"/>
      <c r="AA138" s="1706" t="s">
        <v>306</v>
      </c>
      <c r="AB138" s="1704"/>
      <c r="AC138" s="1704"/>
      <c r="AD138" s="1704"/>
      <c r="AE138" s="1704"/>
      <c r="AF138" s="1706" t="s">
        <v>307</v>
      </c>
      <c r="AG138" s="1704"/>
      <c r="AH138" s="1704"/>
      <c r="AI138" s="1263" t="s">
        <v>86</v>
      </c>
      <c r="AJ138" s="1705" t="s">
        <v>308</v>
      </c>
      <c r="AK138" s="1704"/>
      <c r="AL138" s="1704"/>
      <c r="AM138" s="1704"/>
      <c r="AN138" s="1704"/>
      <c r="AO138" s="1704"/>
      <c r="AP138" s="1325">
        <v>575984758</v>
      </c>
      <c r="AQ138" s="1333">
        <v>0</v>
      </c>
      <c r="AR138" s="1264">
        <v>1198260</v>
      </c>
      <c r="AS138" s="1265">
        <v>0</v>
      </c>
      <c r="AT138" s="1333">
        <v>0</v>
      </c>
      <c r="AU138" s="1265">
        <v>0</v>
      </c>
      <c r="AV138" s="1265">
        <v>0</v>
      </c>
      <c r="AW138" s="1265">
        <v>0</v>
      </c>
      <c r="AX138" s="1333">
        <v>0</v>
      </c>
      <c r="AY138" s="1265">
        <v>0</v>
      </c>
      <c r="AZ138" s="1265">
        <v>0</v>
      </c>
      <c r="BA138" s="1265">
        <v>0</v>
      </c>
      <c r="BB138" s="1265">
        <v>0</v>
      </c>
    </row>
    <row r="139" spans="1:54" ht="15" customHeight="1" x14ac:dyDescent="0.25">
      <c r="A139" s="1608" t="s">
        <v>35</v>
      </c>
      <c r="B139" s="1583"/>
      <c r="C139" s="1608" t="s">
        <v>315</v>
      </c>
      <c r="D139" s="1583"/>
      <c r="E139" s="1608" t="s">
        <v>313</v>
      </c>
      <c r="F139" s="1583"/>
      <c r="G139" s="1608" t="s">
        <v>316</v>
      </c>
      <c r="H139" s="1583"/>
      <c r="I139" s="1608" t="s">
        <v>321</v>
      </c>
      <c r="J139" s="1583"/>
      <c r="K139" s="1583"/>
      <c r="L139" s="1608" t="s">
        <v>312</v>
      </c>
      <c r="M139" s="1583"/>
      <c r="N139" s="1583"/>
      <c r="O139" s="1608"/>
      <c r="P139" s="1583"/>
      <c r="Q139" s="1608"/>
      <c r="R139" s="1583"/>
      <c r="S139" s="1609" t="s">
        <v>99</v>
      </c>
      <c r="T139" s="1583"/>
      <c r="U139" s="1583"/>
      <c r="V139" s="1583"/>
      <c r="W139" s="1583"/>
      <c r="X139" s="1583"/>
      <c r="Y139" s="1583"/>
      <c r="Z139" s="1583"/>
      <c r="AA139" s="1608" t="s">
        <v>306</v>
      </c>
      <c r="AB139" s="1583"/>
      <c r="AC139" s="1583"/>
      <c r="AD139" s="1583"/>
      <c r="AE139" s="1583"/>
      <c r="AF139" s="1608" t="s">
        <v>307</v>
      </c>
      <c r="AG139" s="1583"/>
      <c r="AH139" s="1583"/>
      <c r="AI139" s="320" t="s">
        <v>86</v>
      </c>
      <c r="AJ139" s="1610" t="s">
        <v>308</v>
      </c>
      <c r="AK139" s="1583"/>
      <c r="AL139" s="1583"/>
      <c r="AM139" s="1583"/>
      <c r="AN139" s="1583"/>
      <c r="AO139" s="1583"/>
      <c r="AP139" s="1326">
        <v>51312000</v>
      </c>
      <c r="AQ139" s="1327">
        <v>0</v>
      </c>
      <c r="AR139" s="321">
        <v>1198260</v>
      </c>
      <c r="AS139" s="322">
        <v>0</v>
      </c>
      <c r="AT139" s="1327">
        <v>0</v>
      </c>
      <c r="AU139" s="322">
        <v>0</v>
      </c>
      <c r="AV139" s="322">
        <v>0</v>
      </c>
      <c r="AW139" s="322">
        <v>0</v>
      </c>
      <c r="AX139" s="1327">
        <v>0</v>
      </c>
      <c r="AY139" s="322">
        <v>0</v>
      </c>
      <c r="AZ139" s="322">
        <v>0</v>
      </c>
      <c r="BA139" s="322">
        <v>0</v>
      </c>
      <c r="BB139" s="322">
        <v>0</v>
      </c>
    </row>
    <row r="140" spans="1:54" ht="15" customHeight="1" x14ac:dyDescent="0.25">
      <c r="A140" s="1608" t="s">
        <v>35</v>
      </c>
      <c r="B140" s="1583"/>
      <c r="C140" s="1608" t="s">
        <v>315</v>
      </c>
      <c r="D140" s="1583"/>
      <c r="E140" s="1608" t="s">
        <v>313</v>
      </c>
      <c r="F140" s="1583"/>
      <c r="G140" s="1608" t="s">
        <v>316</v>
      </c>
      <c r="H140" s="1583"/>
      <c r="I140" s="1608" t="s">
        <v>321</v>
      </c>
      <c r="J140" s="1583"/>
      <c r="K140" s="1583"/>
      <c r="L140" s="1608" t="s">
        <v>327</v>
      </c>
      <c r="M140" s="1583"/>
      <c r="N140" s="1583"/>
      <c r="O140" s="1608"/>
      <c r="P140" s="1583"/>
      <c r="Q140" s="1608"/>
      <c r="R140" s="1583"/>
      <c r="S140" s="1609" t="s">
        <v>100</v>
      </c>
      <c r="T140" s="1583"/>
      <c r="U140" s="1583"/>
      <c r="V140" s="1583"/>
      <c r="W140" s="1583"/>
      <c r="X140" s="1583"/>
      <c r="Y140" s="1583"/>
      <c r="Z140" s="1583"/>
      <c r="AA140" s="1608" t="s">
        <v>306</v>
      </c>
      <c r="AB140" s="1583"/>
      <c r="AC140" s="1583"/>
      <c r="AD140" s="1583"/>
      <c r="AE140" s="1583"/>
      <c r="AF140" s="1608" t="s">
        <v>307</v>
      </c>
      <c r="AG140" s="1583"/>
      <c r="AH140" s="1583"/>
      <c r="AI140" s="320" t="s">
        <v>86</v>
      </c>
      <c r="AJ140" s="1610" t="s">
        <v>308</v>
      </c>
      <c r="AK140" s="1583"/>
      <c r="AL140" s="1583"/>
      <c r="AM140" s="1583"/>
      <c r="AN140" s="1583"/>
      <c r="AO140" s="1583"/>
      <c r="AP140" s="1326">
        <v>13228888</v>
      </c>
      <c r="AQ140" s="1327">
        <v>0</v>
      </c>
      <c r="AR140" s="322">
        <v>0</v>
      </c>
      <c r="AS140" s="322">
        <v>0</v>
      </c>
      <c r="AT140" s="1327">
        <v>0</v>
      </c>
      <c r="AU140" s="322">
        <v>0</v>
      </c>
      <c r="AV140" s="322">
        <v>0</v>
      </c>
      <c r="AW140" s="322">
        <v>0</v>
      </c>
      <c r="AX140" s="1327">
        <v>0</v>
      </c>
      <c r="AY140" s="322">
        <v>0</v>
      </c>
      <c r="AZ140" s="322">
        <v>0</v>
      </c>
      <c r="BA140" s="322">
        <v>0</v>
      </c>
      <c r="BB140" s="322">
        <v>0</v>
      </c>
    </row>
    <row r="141" spans="1:54" x14ac:dyDescent="0.25">
      <c r="A141" s="1608" t="s">
        <v>35</v>
      </c>
      <c r="B141" s="1583"/>
      <c r="C141" s="1608" t="s">
        <v>315</v>
      </c>
      <c r="D141" s="1583"/>
      <c r="E141" s="1608" t="s">
        <v>313</v>
      </c>
      <c r="F141" s="1583"/>
      <c r="G141" s="1608" t="s">
        <v>316</v>
      </c>
      <c r="H141" s="1583"/>
      <c r="I141" s="1608" t="s">
        <v>321</v>
      </c>
      <c r="J141" s="1583"/>
      <c r="K141" s="1583"/>
      <c r="L141" s="1608" t="s">
        <v>101</v>
      </c>
      <c r="M141" s="1583"/>
      <c r="N141" s="1583"/>
      <c r="O141" s="1608"/>
      <c r="P141" s="1583"/>
      <c r="Q141" s="1608"/>
      <c r="R141" s="1583"/>
      <c r="S141" s="1609" t="s">
        <v>102</v>
      </c>
      <c r="T141" s="1583"/>
      <c r="U141" s="1583"/>
      <c r="V141" s="1583"/>
      <c r="W141" s="1583"/>
      <c r="X141" s="1583"/>
      <c r="Y141" s="1583"/>
      <c r="Z141" s="1583"/>
      <c r="AA141" s="1608" t="s">
        <v>306</v>
      </c>
      <c r="AB141" s="1583"/>
      <c r="AC141" s="1583"/>
      <c r="AD141" s="1583"/>
      <c r="AE141" s="1583"/>
      <c r="AF141" s="1608" t="s">
        <v>307</v>
      </c>
      <c r="AG141" s="1583"/>
      <c r="AH141" s="1583"/>
      <c r="AI141" s="320" t="s">
        <v>86</v>
      </c>
      <c r="AJ141" s="1610" t="s">
        <v>308</v>
      </c>
      <c r="AK141" s="1583"/>
      <c r="AL141" s="1583"/>
      <c r="AM141" s="1583"/>
      <c r="AN141" s="1583"/>
      <c r="AO141" s="1583"/>
      <c r="AP141" s="1326">
        <v>511443870</v>
      </c>
      <c r="AQ141" s="1327">
        <v>0</v>
      </c>
      <c r="AR141" s="322">
        <v>0</v>
      </c>
      <c r="AS141" s="322">
        <v>0</v>
      </c>
      <c r="AT141" s="1327">
        <v>0</v>
      </c>
      <c r="AU141" s="322">
        <v>0</v>
      </c>
      <c r="AV141" s="322">
        <v>0</v>
      </c>
      <c r="AW141" s="322">
        <v>0</v>
      </c>
      <c r="AX141" s="1327">
        <v>0</v>
      </c>
      <c r="AY141" s="322">
        <v>0</v>
      </c>
      <c r="AZ141" s="322">
        <v>0</v>
      </c>
      <c r="BA141" s="322">
        <v>0</v>
      </c>
      <c r="BB141" s="322">
        <v>0</v>
      </c>
    </row>
    <row r="142" spans="1:54" s="1266" customFormat="1" x14ac:dyDescent="0.25">
      <c r="A142" s="1706" t="s">
        <v>35</v>
      </c>
      <c r="B142" s="1704"/>
      <c r="C142" s="1706" t="s">
        <v>315</v>
      </c>
      <c r="D142" s="1704"/>
      <c r="E142" s="1706" t="s">
        <v>313</v>
      </c>
      <c r="F142" s="1704"/>
      <c r="G142" s="1706" t="s">
        <v>316</v>
      </c>
      <c r="H142" s="1704"/>
      <c r="I142" s="1706" t="s">
        <v>86</v>
      </c>
      <c r="J142" s="1704"/>
      <c r="K142" s="1704"/>
      <c r="L142" s="1706"/>
      <c r="M142" s="1704"/>
      <c r="N142" s="1704"/>
      <c r="O142" s="1706"/>
      <c r="P142" s="1704"/>
      <c r="Q142" s="1706"/>
      <c r="R142" s="1704"/>
      <c r="S142" s="1707" t="s">
        <v>259</v>
      </c>
      <c r="T142" s="1704"/>
      <c r="U142" s="1704"/>
      <c r="V142" s="1704"/>
      <c r="W142" s="1704"/>
      <c r="X142" s="1704"/>
      <c r="Y142" s="1704"/>
      <c r="Z142" s="1704"/>
      <c r="AA142" s="1706" t="s">
        <v>306</v>
      </c>
      <c r="AB142" s="1704"/>
      <c r="AC142" s="1704"/>
      <c r="AD142" s="1704"/>
      <c r="AE142" s="1704"/>
      <c r="AF142" s="1706" t="s">
        <v>307</v>
      </c>
      <c r="AG142" s="1704"/>
      <c r="AH142" s="1704"/>
      <c r="AI142" s="1263" t="s">
        <v>86</v>
      </c>
      <c r="AJ142" s="1705" t="s">
        <v>308</v>
      </c>
      <c r="AK142" s="1704"/>
      <c r="AL142" s="1704"/>
      <c r="AM142" s="1704"/>
      <c r="AN142" s="1704"/>
      <c r="AO142" s="1704"/>
      <c r="AP142" s="1325">
        <v>1275307548</v>
      </c>
      <c r="AQ142" s="1325">
        <v>6500000</v>
      </c>
      <c r="AR142" s="1264">
        <v>14540661</v>
      </c>
      <c r="AS142" s="1265">
        <v>0</v>
      </c>
      <c r="AT142" s="1333">
        <v>0</v>
      </c>
      <c r="AU142" s="1264">
        <v>6500000</v>
      </c>
      <c r="AV142" s="1264">
        <v>139132780</v>
      </c>
      <c r="AW142" s="1264">
        <v>-139132780</v>
      </c>
      <c r="AX142" s="1325">
        <v>139132780</v>
      </c>
      <c r="AY142" s="1265">
        <v>0</v>
      </c>
      <c r="AZ142" s="1264">
        <v>139132780</v>
      </c>
      <c r="BA142" s="1265">
        <v>0</v>
      </c>
      <c r="BB142" s="1265">
        <v>0</v>
      </c>
    </row>
    <row r="143" spans="1:54" x14ac:dyDescent="0.25">
      <c r="A143" s="1608" t="s">
        <v>35</v>
      </c>
      <c r="B143" s="1583"/>
      <c r="C143" s="1608" t="s">
        <v>315</v>
      </c>
      <c r="D143" s="1583"/>
      <c r="E143" s="1608" t="s">
        <v>313</v>
      </c>
      <c r="F143" s="1583"/>
      <c r="G143" s="1608" t="s">
        <v>316</v>
      </c>
      <c r="H143" s="1583"/>
      <c r="I143" s="1608" t="s">
        <v>86</v>
      </c>
      <c r="J143" s="1583"/>
      <c r="K143" s="1583"/>
      <c r="L143" s="1608" t="s">
        <v>312</v>
      </c>
      <c r="M143" s="1583"/>
      <c r="N143" s="1583"/>
      <c r="O143" s="1608"/>
      <c r="P143" s="1583"/>
      <c r="Q143" s="1608"/>
      <c r="R143" s="1583"/>
      <c r="S143" s="1609" t="s">
        <v>441</v>
      </c>
      <c r="T143" s="1583"/>
      <c r="U143" s="1583"/>
      <c r="V143" s="1583"/>
      <c r="W143" s="1583"/>
      <c r="X143" s="1583"/>
      <c r="Y143" s="1583"/>
      <c r="Z143" s="1583"/>
      <c r="AA143" s="1608" t="s">
        <v>306</v>
      </c>
      <c r="AB143" s="1583"/>
      <c r="AC143" s="1583"/>
      <c r="AD143" s="1583"/>
      <c r="AE143" s="1583"/>
      <c r="AF143" s="1608" t="s">
        <v>307</v>
      </c>
      <c r="AG143" s="1583"/>
      <c r="AH143" s="1583"/>
      <c r="AI143" s="320" t="s">
        <v>86</v>
      </c>
      <c r="AJ143" s="1610" t="s">
        <v>308</v>
      </c>
      <c r="AK143" s="1583"/>
      <c r="AL143" s="1583"/>
      <c r="AM143" s="1583"/>
      <c r="AN143" s="1583"/>
      <c r="AO143" s="1583"/>
      <c r="AP143" s="1326">
        <v>72168000</v>
      </c>
      <c r="AQ143" s="1327">
        <v>0</v>
      </c>
      <c r="AR143" s="322">
        <v>0</v>
      </c>
      <c r="AS143" s="322">
        <v>0</v>
      </c>
      <c r="AT143" s="1327">
        <v>0</v>
      </c>
      <c r="AU143" s="322">
        <v>0</v>
      </c>
      <c r="AV143" s="321">
        <v>18240410</v>
      </c>
      <c r="AW143" s="321">
        <v>-18240410</v>
      </c>
      <c r="AX143" s="1326">
        <v>18240410</v>
      </c>
      <c r="AY143" s="322">
        <v>0</v>
      </c>
      <c r="AZ143" s="321">
        <v>18240410</v>
      </c>
      <c r="BA143" s="322">
        <v>0</v>
      </c>
      <c r="BB143" s="322">
        <v>0</v>
      </c>
    </row>
    <row r="144" spans="1:54" ht="21.75" customHeight="1" x14ac:dyDescent="0.25">
      <c r="A144" s="1608" t="s">
        <v>35</v>
      </c>
      <c r="B144" s="1583"/>
      <c r="C144" s="1608" t="s">
        <v>315</v>
      </c>
      <c r="D144" s="1583"/>
      <c r="E144" s="1608" t="s">
        <v>313</v>
      </c>
      <c r="F144" s="1583"/>
      <c r="G144" s="1608" t="s">
        <v>316</v>
      </c>
      <c r="H144" s="1583"/>
      <c r="I144" s="1608" t="s">
        <v>86</v>
      </c>
      <c r="J144" s="1583"/>
      <c r="K144" s="1583"/>
      <c r="L144" s="1608" t="s">
        <v>315</v>
      </c>
      <c r="M144" s="1583"/>
      <c r="N144" s="1583"/>
      <c r="O144" s="1608"/>
      <c r="P144" s="1583"/>
      <c r="Q144" s="1608"/>
      <c r="R144" s="1583"/>
      <c r="S144" s="1609" t="s">
        <v>103</v>
      </c>
      <c r="T144" s="1583"/>
      <c r="U144" s="1583"/>
      <c r="V144" s="1583"/>
      <c r="W144" s="1583"/>
      <c r="X144" s="1583"/>
      <c r="Y144" s="1583"/>
      <c r="Z144" s="1583"/>
      <c r="AA144" s="1608" t="s">
        <v>306</v>
      </c>
      <c r="AB144" s="1583"/>
      <c r="AC144" s="1583"/>
      <c r="AD144" s="1583"/>
      <c r="AE144" s="1583"/>
      <c r="AF144" s="1608" t="s">
        <v>307</v>
      </c>
      <c r="AG144" s="1583"/>
      <c r="AH144" s="1583"/>
      <c r="AI144" s="320" t="s">
        <v>86</v>
      </c>
      <c r="AJ144" s="1610" t="s">
        <v>308</v>
      </c>
      <c r="AK144" s="1583"/>
      <c r="AL144" s="1583"/>
      <c r="AM144" s="1583"/>
      <c r="AN144" s="1583"/>
      <c r="AO144" s="1583"/>
      <c r="AP144" s="1326">
        <v>1203139548</v>
      </c>
      <c r="AQ144" s="1326">
        <v>6500000</v>
      </c>
      <c r="AR144" s="321">
        <v>14540661</v>
      </c>
      <c r="AS144" s="322">
        <v>0</v>
      </c>
      <c r="AT144" s="1327">
        <v>0</v>
      </c>
      <c r="AU144" s="321">
        <v>6500000</v>
      </c>
      <c r="AV144" s="321">
        <v>120892370</v>
      </c>
      <c r="AW144" s="321">
        <v>-120892370</v>
      </c>
      <c r="AX144" s="1326">
        <v>120892370</v>
      </c>
      <c r="AY144" s="322">
        <v>0</v>
      </c>
      <c r="AZ144" s="321">
        <v>120892370</v>
      </c>
      <c r="BA144" s="322">
        <v>0</v>
      </c>
      <c r="BB144" s="322">
        <v>0</v>
      </c>
    </row>
    <row r="145" spans="1:54" s="1266" customFormat="1" ht="15" customHeight="1" x14ac:dyDescent="0.25">
      <c r="A145" s="1706" t="s">
        <v>35</v>
      </c>
      <c r="B145" s="1704"/>
      <c r="C145" s="1706" t="s">
        <v>315</v>
      </c>
      <c r="D145" s="1704"/>
      <c r="E145" s="1706" t="s">
        <v>313</v>
      </c>
      <c r="F145" s="1704"/>
      <c r="G145" s="1706" t="s">
        <v>316</v>
      </c>
      <c r="H145" s="1704"/>
      <c r="I145" s="1706" t="s">
        <v>101</v>
      </c>
      <c r="J145" s="1704"/>
      <c r="K145" s="1704"/>
      <c r="L145" s="1706"/>
      <c r="M145" s="1704"/>
      <c r="N145" s="1704"/>
      <c r="O145" s="1706"/>
      <c r="P145" s="1704"/>
      <c r="Q145" s="1706"/>
      <c r="R145" s="1704"/>
      <c r="S145" s="1707" t="s">
        <v>260</v>
      </c>
      <c r="T145" s="1704"/>
      <c r="U145" s="1704"/>
      <c r="V145" s="1704"/>
      <c r="W145" s="1704"/>
      <c r="X145" s="1704"/>
      <c r="Y145" s="1704"/>
      <c r="Z145" s="1704"/>
      <c r="AA145" s="1706" t="s">
        <v>306</v>
      </c>
      <c r="AB145" s="1704"/>
      <c r="AC145" s="1704"/>
      <c r="AD145" s="1704"/>
      <c r="AE145" s="1704"/>
      <c r="AF145" s="1706" t="s">
        <v>307</v>
      </c>
      <c r="AG145" s="1704"/>
      <c r="AH145" s="1704"/>
      <c r="AI145" s="1263" t="s">
        <v>86</v>
      </c>
      <c r="AJ145" s="1705" t="s">
        <v>308</v>
      </c>
      <c r="AK145" s="1704"/>
      <c r="AL145" s="1704"/>
      <c r="AM145" s="1704"/>
      <c r="AN145" s="1704"/>
      <c r="AO145" s="1704"/>
      <c r="AP145" s="1325">
        <v>436460000</v>
      </c>
      <c r="AQ145" s="1333">
        <v>0</v>
      </c>
      <c r="AR145" s="1264">
        <v>3460857</v>
      </c>
      <c r="AS145" s="1265">
        <v>0</v>
      </c>
      <c r="AT145" s="1325">
        <v>35252121</v>
      </c>
      <c r="AU145" s="1264">
        <v>-35252121</v>
      </c>
      <c r="AV145" s="1264">
        <v>80224489</v>
      </c>
      <c r="AW145" s="1264">
        <v>-44972368</v>
      </c>
      <c r="AX145" s="1325">
        <v>79040237</v>
      </c>
      <c r="AY145" s="1264">
        <v>1184252</v>
      </c>
      <c r="AZ145" s="1264">
        <v>79040237</v>
      </c>
      <c r="BA145" s="1265">
        <v>0</v>
      </c>
      <c r="BB145" s="1265">
        <v>0</v>
      </c>
    </row>
    <row r="146" spans="1:54" s="1266" customFormat="1" ht="15" customHeight="1" x14ac:dyDescent="0.25">
      <c r="A146" s="1706" t="s">
        <v>35</v>
      </c>
      <c r="B146" s="1704"/>
      <c r="C146" s="1706" t="s">
        <v>315</v>
      </c>
      <c r="D146" s="1704"/>
      <c r="E146" s="1706" t="s">
        <v>313</v>
      </c>
      <c r="F146" s="1704"/>
      <c r="G146" s="1706" t="s">
        <v>316</v>
      </c>
      <c r="H146" s="1704"/>
      <c r="I146" s="1706" t="s">
        <v>101</v>
      </c>
      <c r="J146" s="1704"/>
      <c r="K146" s="1704"/>
      <c r="L146" s="1706"/>
      <c r="M146" s="1704"/>
      <c r="N146" s="1704"/>
      <c r="O146" s="1706"/>
      <c r="P146" s="1704"/>
      <c r="Q146" s="1706"/>
      <c r="R146" s="1704"/>
      <c r="S146" s="1707" t="s">
        <v>260</v>
      </c>
      <c r="T146" s="1704"/>
      <c r="U146" s="1704"/>
      <c r="V146" s="1704"/>
      <c r="W146" s="1704"/>
      <c r="X146" s="1704"/>
      <c r="Y146" s="1704"/>
      <c r="Z146" s="1704"/>
      <c r="AA146" s="1706" t="s">
        <v>306</v>
      </c>
      <c r="AB146" s="1704"/>
      <c r="AC146" s="1704"/>
      <c r="AD146" s="1704"/>
      <c r="AE146" s="1704"/>
      <c r="AF146" s="1706" t="s">
        <v>307</v>
      </c>
      <c r="AG146" s="1704"/>
      <c r="AH146" s="1704"/>
      <c r="AI146" s="1263" t="s">
        <v>336</v>
      </c>
      <c r="AJ146" s="1705" t="s">
        <v>354</v>
      </c>
      <c r="AK146" s="1704"/>
      <c r="AL146" s="1704"/>
      <c r="AM146" s="1704"/>
      <c r="AN146" s="1704"/>
      <c r="AO146" s="1704"/>
      <c r="AP146" s="1325">
        <v>550000000</v>
      </c>
      <c r="AQ146" s="1333">
        <v>0</v>
      </c>
      <c r="AR146" s="1265">
        <v>0</v>
      </c>
      <c r="AS146" s="1265">
        <v>0</v>
      </c>
      <c r="AT146" s="1325">
        <v>2211230</v>
      </c>
      <c r="AU146" s="1264">
        <v>-2211230</v>
      </c>
      <c r="AV146" s="1264">
        <v>93937280</v>
      </c>
      <c r="AW146" s="1264">
        <v>-91726050</v>
      </c>
      <c r="AX146" s="1325">
        <v>98903999</v>
      </c>
      <c r="AY146" s="1264">
        <v>-4966719</v>
      </c>
      <c r="AZ146" s="1264">
        <v>98903999</v>
      </c>
      <c r="BA146" s="1265">
        <v>0</v>
      </c>
      <c r="BB146" s="1265">
        <v>0</v>
      </c>
    </row>
    <row r="147" spans="1:54" x14ac:dyDescent="0.25">
      <c r="A147" s="1608" t="s">
        <v>35</v>
      </c>
      <c r="B147" s="1583"/>
      <c r="C147" s="1608" t="s">
        <v>315</v>
      </c>
      <c r="D147" s="1583"/>
      <c r="E147" s="1608" t="s">
        <v>313</v>
      </c>
      <c r="F147" s="1583"/>
      <c r="G147" s="1608" t="s">
        <v>316</v>
      </c>
      <c r="H147" s="1583"/>
      <c r="I147" s="1608" t="s">
        <v>101</v>
      </c>
      <c r="J147" s="1583"/>
      <c r="K147" s="1583"/>
      <c r="L147" s="1608" t="s">
        <v>312</v>
      </c>
      <c r="M147" s="1583"/>
      <c r="N147" s="1583"/>
      <c r="O147" s="1608"/>
      <c r="P147" s="1583"/>
      <c r="Q147" s="1608"/>
      <c r="R147" s="1583"/>
      <c r="S147" s="1609" t="s">
        <v>104</v>
      </c>
      <c r="T147" s="1583"/>
      <c r="U147" s="1583"/>
      <c r="V147" s="1583"/>
      <c r="W147" s="1583"/>
      <c r="X147" s="1583"/>
      <c r="Y147" s="1583"/>
      <c r="Z147" s="1583"/>
      <c r="AA147" s="1608" t="s">
        <v>306</v>
      </c>
      <c r="AB147" s="1583"/>
      <c r="AC147" s="1583"/>
      <c r="AD147" s="1583"/>
      <c r="AE147" s="1583"/>
      <c r="AF147" s="1608" t="s">
        <v>307</v>
      </c>
      <c r="AG147" s="1583"/>
      <c r="AH147" s="1583"/>
      <c r="AI147" s="320" t="s">
        <v>86</v>
      </c>
      <c r="AJ147" s="1610" t="s">
        <v>308</v>
      </c>
      <c r="AK147" s="1583"/>
      <c r="AL147" s="1583"/>
      <c r="AM147" s="1583"/>
      <c r="AN147" s="1583"/>
      <c r="AO147" s="1583"/>
      <c r="AP147" s="1326">
        <v>150000000</v>
      </c>
      <c r="AQ147" s="1327">
        <v>0</v>
      </c>
      <c r="AR147" s="322">
        <v>0</v>
      </c>
      <c r="AS147" s="322">
        <v>0</v>
      </c>
      <c r="AT147" s="1326">
        <v>11942528</v>
      </c>
      <c r="AU147" s="321">
        <v>-11942528</v>
      </c>
      <c r="AV147" s="321">
        <v>4205144</v>
      </c>
      <c r="AW147" s="321">
        <v>7737384</v>
      </c>
      <c r="AX147" s="1326">
        <v>4205144</v>
      </c>
      <c r="AY147" s="322">
        <v>0</v>
      </c>
      <c r="AZ147" s="321">
        <v>4205144</v>
      </c>
      <c r="BA147" s="322">
        <v>0</v>
      </c>
      <c r="BB147" s="322">
        <v>0</v>
      </c>
    </row>
    <row r="148" spans="1:54" ht="15" customHeight="1" x14ac:dyDescent="0.25">
      <c r="A148" s="1608" t="s">
        <v>35</v>
      </c>
      <c r="B148" s="1583"/>
      <c r="C148" s="1608" t="s">
        <v>315</v>
      </c>
      <c r="D148" s="1583"/>
      <c r="E148" s="1608" t="s">
        <v>313</v>
      </c>
      <c r="F148" s="1583"/>
      <c r="G148" s="1608" t="s">
        <v>316</v>
      </c>
      <c r="H148" s="1583"/>
      <c r="I148" s="1608" t="s">
        <v>101</v>
      </c>
      <c r="J148" s="1583"/>
      <c r="K148" s="1583"/>
      <c r="L148" s="1608" t="s">
        <v>312</v>
      </c>
      <c r="M148" s="1583"/>
      <c r="N148" s="1583"/>
      <c r="O148" s="1608"/>
      <c r="P148" s="1583"/>
      <c r="Q148" s="1608"/>
      <c r="R148" s="1583"/>
      <c r="S148" s="1609" t="s">
        <v>104</v>
      </c>
      <c r="T148" s="1583"/>
      <c r="U148" s="1583"/>
      <c r="V148" s="1583"/>
      <c r="W148" s="1583"/>
      <c r="X148" s="1583"/>
      <c r="Y148" s="1583"/>
      <c r="Z148" s="1583"/>
      <c r="AA148" s="1608" t="s">
        <v>306</v>
      </c>
      <c r="AB148" s="1583"/>
      <c r="AC148" s="1583"/>
      <c r="AD148" s="1583"/>
      <c r="AE148" s="1583"/>
      <c r="AF148" s="1608" t="s">
        <v>307</v>
      </c>
      <c r="AG148" s="1583"/>
      <c r="AH148" s="1583"/>
      <c r="AI148" s="320" t="s">
        <v>336</v>
      </c>
      <c r="AJ148" s="1610" t="s">
        <v>354</v>
      </c>
      <c r="AK148" s="1583"/>
      <c r="AL148" s="1583"/>
      <c r="AM148" s="1583"/>
      <c r="AN148" s="1583"/>
      <c r="AO148" s="1583"/>
      <c r="AP148" s="1326">
        <v>50000000</v>
      </c>
      <c r="AQ148" s="1327">
        <v>0</v>
      </c>
      <c r="AR148" s="322">
        <v>0</v>
      </c>
      <c r="AS148" s="322">
        <v>0</v>
      </c>
      <c r="AT148" s="1327">
        <v>0</v>
      </c>
      <c r="AU148" s="322">
        <v>0</v>
      </c>
      <c r="AV148" s="321">
        <v>4831253</v>
      </c>
      <c r="AW148" s="321">
        <v>-4831253</v>
      </c>
      <c r="AX148" s="1326">
        <v>4831253</v>
      </c>
      <c r="AY148" s="322">
        <v>0</v>
      </c>
      <c r="AZ148" s="321">
        <v>4831253</v>
      </c>
      <c r="BA148" s="322">
        <v>0</v>
      </c>
      <c r="BB148" s="322">
        <v>0</v>
      </c>
    </row>
    <row r="149" spans="1:54" x14ac:dyDescent="0.25">
      <c r="A149" s="1608" t="s">
        <v>35</v>
      </c>
      <c r="B149" s="1583"/>
      <c r="C149" s="1608" t="s">
        <v>315</v>
      </c>
      <c r="D149" s="1583"/>
      <c r="E149" s="1608" t="s">
        <v>313</v>
      </c>
      <c r="F149" s="1583"/>
      <c r="G149" s="1608" t="s">
        <v>316</v>
      </c>
      <c r="H149" s="1583"/>
      <c r="I149" s="1608" t="s">
        <v>101</v>
      </c>
      <c r="J149" s="1583"/>
      <c r="K149" s="1583"/>
      <c r="L149" s="1608" t="s">
        <v>315</v>
      </c>
      <c r="M149" s="1583"/>
      <c r="N149" s="1583"/>
      <c r="O149" s="1608"/>
      <c r="P149" s="1583"/>
      <c r="Q149" s="1608"/>
      <c r="R149" s="1583"/>
      <c r="S149" s="1609" t="s">
        <v>105</v>
      </c>
      <c r="T149" s="1583"/>
      <c r="U149" s="1583"/>
      <c r="V149" s="1583"/>
      <c r="W149" s="1583"/>
      <c r="X149" s="1583"/>
      <c r="Y149" s="1583"/>
      <c r="Z149" s="1583"/>
      <c r="AA149" s="1608" t="s">
        <v>306</v>
      </c>
      <c r="AB149" s="1583"/>
      <c r="AC149" s="1583"/>
      <c r="AD149" s="1583"/>
      <c r="AE149" s="1583"/>
      <c r="AF149" s="1608" t="s">
        <v>307</v>
      </c>
      <c r="AG149" s="1583"/>
      <c r="AH149" s="1583"/>
      <c r="AI149" s="320" t="s">
        <v>86</v>
      </c>
      <c r="AJ149" s="1610" t="s">
        <v>308</v>
      </c>
      <c r="AK149" s="1583"/>
      <c r="AL149" s="1583"/>
      <c r="AM149" s="1583"/>
      <c r="AN149" s="1583"/>
      <c r="AO149" s="1583"/>
      <c r="AP149" s="1326">
        <v>286460000</v>
      </c>
      <c r="AQ149" s="1327">
        <v>0</v>
      </c>
      <c r="AR149" s="321">
        <v>3460857</v>
      </c>
      <c r="AS149" s="322">
        <v>0</v>
      </c>
      <c r="AT149" s="1326">
        <v>23309593</v>
      </c>
      <c r="AU149" s="321">
        <v>-23309593</v>
      </c>
      <c r="AV149" s="321">
        <v>76019345</v>
      </c>
      <c r="AW149" s="321">
        <v>-52709752</v>
      </c>
      <c r="AX149" s="1326">
        <v>74835093</v>
      </c>
      <c r="AY149" s="321">
        <v>1184252</v>
      </c>
      <c r="AZ149" s="321">
        <v>74835093</v>
      </c>
      <c r="BA149" s="322">
        <v>0</v>
      </c>
      <c r="BB149" s="322">
        <v>0</v>
      </c>
    </row>
    <row r="150" spans="1:54" x14ac:dyDescent="0.25">
      <c r="A150" s="1608" t="s">
        <v>35</v>
      </c>
      <c r="B150" s="1583"/>
      <c r="C150" s="1608" t="s">
        <v>315</v>
      </c>
      <c r="D150" s="1583"/>
      <c r="E150" s="1608" t="s">
        <v>313</v>
      </c>
      <c r="F150" s="1583"/>
      <c r="G150" s="1608" t="s">
        <v>316</v>
      </c>
      <c r="H150" s="1583"/>
      <c r="I150" s="1608" t="s">
        <v>101</v>
      </c>
      <c r="J150" s="1583"/>
      <c r="K150" s="1583"/>
      <c r="L150" s="1608" t="s">
        <v>315</v>
      </c>
      <c r="M150" s="1583"/>
      <c r="N150" s="1583"/>
      <c r="O150" s="1608"/>
      <c r="P150" s="1583"/>
      <c r="Q150" s="1608"/>
      <c r="R150" s="1583"/>
      <c r="S150" s="1609" t="s">
        <v>105</v>
      </c>
      <c r="T150" s="1583"/>
      <c r="U150" s="1583"/>
      <c r="V150" s="1583"/>
      <c r="W150" s="1583"/>
      <c r="X150" s="1583"/>
      <c r="Y150" s="1583"/>
      <c r="Z150" s="1583"/>
      <c r="AA150" s="1608" t="s">
        <v>306</v>
      </c>
      <c r="AB150" s="1583"/>
      <c r="AC150" s="1583"/>
      <c r="AD150" s="1583"/>
      <c r="AE150" s="1583"/>
      <c r="AF150" s="1608" t="s">
        <v>307</v>
      </c>
      <c r="AG150" s="1583"/>
      <c r="AH150" s="1583"/>
      <c r="AI150" s="320" t="s">
        <v>336</v>
      </c>
      <c r="AJ150" s="1610" t="s">
        <v>354</v>
      </c>
      <c r="AK150" s="1583"/>
      <c r="AL150" s="1583"/>
      <c r="AM150" s="1583"/>
      <c r="AN150" s="1583"/>
      <c r="AO150" s="1583"/>
      <c r="AP150" s="1326">
        <v>500000000</v>
      </c>
      <c r="AQ150" s="1327">
        <v>0</v>
      </c>
      <c r="AR150" s="322">
        <v>0</v>
      </c>
      <c r="AS150" s="322">
        <v>0</v>
      </c>
      <c r="AT150" s="1326">
        <v>2211230</v>
      </c>
      <c r="AU150" s="321">
        <v>-2211230</v>
      </c>
      <c r="AV150" s="321">
        <v>89106027</v>
      </c>
      <c r="AW150" s="321">
        <v>-86894797</v>
      </c>
      <c r="AX150" s="1326">
        <v>94072746</v>
      </c>
      <c r="AY150" s="321">
        <v>-4966719</v>
      </c>
      <c r="AZ150" s="321">
        <v>94072746</v>
      </c>
      <c r="BA150" s="322">
        <v>0</v>
      </c>
      <c r="BB150" s="322">
        <v>0</v>
      </c>
    </row>
    <row r="151" spans="1:54" s="1266" customFormat="1" ht="15" customHeight="1" x14ac:dyDescent="0.25">
      <c r="A151" s="1702" t="s">
        <v>35</v>
      </c>
      <c r="B151" s="1704"/>
      <c r="C151" s="1702" t="s">
        <v>315</v>
      </c>
      <c r="D151" s="1704"/>
      <c r="E151" s="1702" t="s">
        <v>313</v>
      </c>
      <c r="F151" s="1704"/>
      <c r="G151" s="1702" t="s">
        <v>316</v>
      </c>
      <c r="H151" s="1704"/>
      <c r="I151" s="1702" t="s">
        <v>318</v>
      </c>
      <c r="J151" s="1704"/>
      <c r="K151" s="1704"/>
      <c r="L151" s="1702"/>
      <c r="M151" s="1704"/>
      <c r="N151" s="1704"/>
      <c r="O151" s="1702"/>
      <c r="P151" s="1704"/>
      <c r="Q151" s="1702"/>
      <c r="R151" s="1704"/>
      <c r="S151" s="1703" t="s">
        <v>442</v>
      </c>
      <c r="T151" s="1704"/>
      <c r="U151" s="1704"/>
      <c r="V151" s="1704"/>
      <c r="W151" s="1704"/>
      <c r="X151" s="1704"/>
      <c r="Y151" s="1704"/>
      <c r="Z151" s="1704"/>
      <c r="AA151" s="1702" t="s">
        <v>306</v>
      </c>
      <c r="AB151" s="1704"/>
      <c r="AC151" s="1704"/>
      <c r="AD151" s="1704"/>
      <c r="AE151" s="1704"/>
      <c r="AF151" s="1702" t="s">
        <v>307</v>
      </c>
      <c r="AG151" s="1704"/>
      <c r="AH151" s="1704"/>
      <c r="AI151" s="1267" t="s">
        <v>86</v>
      </c>
      <c r="AJ151" s="1700" t="s">
        <v>308</v>
      </c>
      <c r="AK151" s="1704"/>
      <c r="AL151" s="1704"/>
      <c r="AM151" s="1704"/>
      <c r="AN151" s="1704"/>
      <c r="AO151" s="1704"/>
      <c r="AP151" s="1328">
        <v>2500000</v>
      </c>
      <c r="AQ151" s="1328">
        <v>54140</v>
      </c>
      <c r="AR151" s="1268">
        <v>1437650</v>
      </c>
      <c r="AS151" s="1269">
        <v>0</v>
      </c>
      <c r="AT151" s="1328">
        <v>54140</v>
      </c>
      <c r="AU151" s="1269">
        <v>0</v>
      </c>
      <c r="AV151" s="1268">
        <v>54140</v>
      </c>
      <c r="AW151" s="1269">
        <v>0</v>
      </c>
      <c r="AX151" s="1328">
        <v>54140</v>
      </c>
      <c r="AY151" s="1269">
        <v>0</v>
      </c>
      <c r="AZ151" s="1268">
        <v>54140</v>
      </c>
      <c r="BA151" s="1269">
        <v>0</v>
      </c>
      <c r="BB151" s="1269">
        <v>0</v>
      </c>
    </row>
    <row r="152" spans="1:54" s="1266" customFormat="1" ht="15" customHeight="1" x14ac:dyDescent="0.25">
      <c r="A152" s="1706" t="s">
        <v>35</v>
      </c>
      <c r="B152" s="1704"/>
      <c r="C152" s="1706" t="s">
        <v>315</v>
      </c>
      <c r="D152" s="1704"/>
      <c r="E152" s="1706" t="s">
        <v>313</v>
      </c>
      <c r="F152" s="1704"/>
      <c r="G152" s="1706" t="s">
        <v>316</v>
      </c>
      <c r="H152" s="1704"/>
      <c r="I152" s="1706" t="s">
        <v>334</v>
      </c>
      <c r="J152" s="1704"/>
      <c r="K152" s="1704"/>
      <c r="L152" s="1706"/>
      <c r="M152" s="1704"/>
      <c r="N152" s="1704"/>
      <c r="O152" s="1706"/>
      <c r="P152" s="1704"/>
      <c r="Q152" s="1706"/>
      <c r="R152" s="1704"/>
      <c r="S152" s="1707" t="s">
        <v>339</v>
      </c>
      <c r="T152" s="1704"/>
      <c r="U152" s="1704"/>
      <c r="V152" s="1704"/>
      <c r="W152" s="1704"/>
      <c r="X152" s="1704"/>
      <c r="Y152" s="1704"/>
      <c r="Z152" s="1704"/>
      <c r="AA152" s="1706" t="s">
        <v>306</v>
      </c>
      <c r="AB152" s="1704"/>
      <c r="AC152" s="1704"/>
      <c r="AD152" s="1704"/>
      <c r="AE152" s="1704"/>
      <c r="AF152" s="1706" t="s">
        <v>307</v>
      </c>
      <c r="AG152" s="1704"/>
      <c r="AH152" s="1704"/>
      <c r="AI152" s="1263" t="s">
        <v>86</v>
      </c>
      <c r="AJ152" s="1705" t="s">
        <v>308</v>
      </c>
      <c r="AK152" s="1704"/>
      <c r="AL152" s="1704"/>
      <c r="AM152" s="1704"/>
      <c r="AN152" s="1704"/>
      <c r="AO152" s="1704"/>
      <c r="AP152" s="1325">
        <v>99950578</v>
      </c>
      <c r="AQ152" s="1325">
        <v>16643880</v>
      </c>
      <c r="AR152" s="1264">
        <v>606120</v>
      </c>
      <c r="AS152" s="1265">
        <v>0</v>
      </c>
      <c r="AT152" s="1325">
        <v>16643880</v>
      </c>
      <c r="AU152" s="1265">
        <v>0</v>
      </c>
      <c r="AV152" s="1265">
        <v>0</v>
      </c>
      <c r="AW152" s="1264">
        <v>16643880</v>
      </c>
      <c r="AX152" s="1333">
        <v>0</v>
      </c>
      <c r="AY152" s="1265">
        <v>0</v>
      </c>
      <c r="AZ152" s="1265">
        <v>0</v>
      </c>
      <c r="BA152" s="1265">
        <v>0</v>
      </c>
      <c r="BB152" s="1265">
        <v>0</v>
      </c>
    </row>
    <row r="153" spans="1:54" s="1266" customFormat="1" ht="15" customHeight="1" x14ac:dyDescent="0.25">
      <c r="A153" s="1706" t="s">
        <v>35</v>
      </c>
      <c r="B153" s="1704"/>
      <c r="C153" s="1706" t="s">
        <v>315</v>
      </c>
      <c r="D153" s="1704"/>
      <c r="E153" s="1706" t="s">
        <v>313</v>
      </c>
      <c r="F153" s="1704"/>
      <c r="G153" s="1706" t="s">
        <v>316</v>
      </c>
      <c r="H153" s="1704"/>
      <c r="I153" s="1706" t="s">
        <v>334</v>
      </c>
      <c r="J153" s="1704"/>
      <c r="K153" s="1704"/>
      <c r="L153" s="1706"/>
      <c r="M153" s="1704"/>
      <c r="N153" s="1704"/>
      <c r="O153" s="1706"/>
      <c r="P153" s="1704"/>
      <c r="Q153" s="1706"/>
      <c r="R153" s="1704"/>
      <c r="S153" s="1707" t="s">
        <v>339</v>
      </c>
      <c r="T153" s="1704"/>
      <c r="U153" s="1704"/>
      <c r="V153" s="1704"/>
      <c r="W153" s="1704"/>
      <c r="X153" s="1704"/>
      <c r="Y153" s="1704"/>
      <c r="Z153" s="1704"/>
      <c r="AA153" s="1706" t="s">
        <v>306</v>
      </c>
      <c r="AB153" s="1704"/>
      <c r="AC153" s="1704"/>
      <c r="AD153" s="1704"/>
      <c r="AE153" s="1704"/>
      <c r="AF153" s="1706" t="s">
        <v>307</v>
      </c>
      <c r="AG153" s="1704"/>
      <c r="AH153" s="1704"/>
      <c r="AI153" s="1263" t="s">
        <v>336</v>
      </c>
      <c r="AJ153" s="1705" t="s">
        <v>354</v>
      </c>
      <c r="AK153" s="1704"/>
      <c r="AL153" s="1704"/>
      <c r="AM153" s="1704"/>
      <c r="AN153" s="1704"/>
      <c r="AO153" s="1704"/>
      <c r="AP153" s="1325">
        <v>120000000</v>
      </c>
      <c r="AQ153" s="1325">
        <v>60000000</v>
      </c>
      <c r="AR153" s="1265">
        <v>0</v>
      </c>
      <c r="AS153" s="1265">
        <v>0</v>
      </c>
      <c r="AT153" s="1325">
        <v>60000000</v>
      </c>
      <c r="AU153" s="1265">
        <v>0</v>
      </c>
      <c r="AV153" s="1265">
        <v>0</v>
      </c>
      <c r="AW153" s="1264">
        <v>60000000</v>
      </c>
      <c r="AX153" s="1333">
        <v>0</v>
      </c>
      <c r="AY153" s="1265">
        <v>0</v>
      </c>
      <c r="AZ153" s="1265">
        <v>0</v>
      </c>
      <c r="BA153" s="1265">
        <v>0</v>
      </c>
      <c r="BB153" s="1265">
        <v>0</v>
      </c>
    </row>
    <row r="154" spans="1:54" ht="15" customHeight="1" x14ac:dyDescent="0.25">
      <c r="A154" s="1608" t="s">
        <v>35</v>
      </c>
      <c r="B154" s="1583"/>
      <c r="C154" s="1608" t="s">
        <v>315</v>
      </c>
      <c r="D154" s="1583"/>
      <c r="E154" s="1608" t="s">
        <v>313</v>
      </c>
      <c r="F154" s="1583"/>
      <c r="G154" s="1608" t="s">
        <v>316</v>
      </c>
      <c r="H154" s="1583"/>
      <c r="I154" s="1608" t="s">
        <v>334</v>
      </c>
      <c r="J154" s="1583"/>
      <c r="K154" s="1583"/>
      <c r="L154" s="1608" t="s">
        <v>312</v>
      </c>
      <c r="M154" s="1583"/>
      <c r="N154" s="1583"/>
      <c r="O154" s="1608"/>
      <c r="P154" s="1583"/>
      <c r="Q154" s="1608"/>
      <c r="R154" s="1583"/>
      <c r="S154" s="1609" t="s">
        <v>106</v>
      </c>
      <c r="T154" s="1583"/>
      <c r="U154" s="1583"/>
      <c r="V154" s="1583"/>
      <c r="W154" s="1583"/>
      <c r="X154" s="1583"/>
      <c r="Y154" s="1583"/>
      <c r="Z154" s="1583"/>
      <c r="AA154" s="1608" t="s">
        <v>306</v>
      </c>
      <c r="AB154" s="1583"/>
      <c r="AC154" s="1583"/>
      <c r="AD154" s="1583"/>
      <c r="AE154" s="1583"/>
      <c r="AF154" s="1608" t="s">
        <v>307</v>
      </c>
      <c r="AG154" s="1583"/>
      <c r="AH154" s="1583"/>
      <c r="AI154" s="320" t="s">
        <v>86</v>
      </c>
      <c r="AJ154" s="1610" t="s">
        <v>308</v>
      </c>
      <c r="AK154" s="1583"/>
      <c r="AL154" s="1583"/>
      <c r="AM154" s="1583"/>
      <c r="AN154" s="1583"/>
      <c r="AO154" s="1583"/>
      <c r="AP154" s="1326">
        <v>16630578</v>
      </c>
      <c r="AQ154" s="1327">
        <v>0</v>
      </c>
      <c r="AR154" s="322">
        <v>0</v>
      </c>
      <c r="AS154" s="322">
        <v>0</v>
      </c>
      <c r="AT154" s="1327">
        <v>0</v>
      </c>
      <c r="AU154" s="322">
        <v>0</v>
      </c>
      <c r="AV154" s="322">
        <v>0</v>
      </c>
      <c r="AW154" s="322">
        <v>0</v>
      </c>
      <c r="AX154" s="1327">
        <v>0</v>
      </c>
      <c r="AY154" s="322">
        <v>0</v>
      </c>
      <c r="AZ154" s="322">
        <v>0</v>
      </c>
      <c r="BA154" s="322">
        <v>0</v>
      </c>
      <c r="BB154" s="322">
        <v>0</v>
      </c>
    </row>
    <row r="155" spans="1:54" x14ac:dyDescent="0.25">
      <c r="A155" s="1608" t="s">
        <v>35</v>
      </c>
      <c r="B155" s="1583"/>
      <c r="C155" s="1608" t="s">
        <v>315</v>
      </c>
      <c r="D155" s="1583"/>
      <c r="E155" s="1608" t="s">
        <v>313</v>
      </c>
      <c r="F155" s="1583"/>
      <c r="G155" s="1608" t="s">
        <v>316</v>
      </c>
      <c r="H155" s="1583"/>
      <c r="I155" s="1608" t="s">
        <v>334</v>
      </c>
      <c r="J155" s="1583"/>
      <c r="K155" s="1583"/>
      <c r="L155" s="1608" t="s">
        <v>312</v>
      </c>
      <c r="M155" s="1583"/>
      <c r="N155" s="1583"/>
      <c r="O155" s="1608"/>
      <c r="P155" s="1583"/>
      <c r="Q155" s="1608"/>
      <c r="R155" s="1583"/>
      <c r="S155" s="1609" t="s">
        <v>106</v>
      </c>
      <c r="T155" s="1583"/>
      <c r="U155" s="1583"/>
      <c r="V155" s="1583"/>
      <c r="W155" s="1583"/>
      <c r="X155" s="1583"/>
      <c r="Y155" s="1583"/>
      <c r="Z155" s="1583"/>
      <c r="AA155" s="1608" t="s">
        <v>306</v>
      </c>
      <c r="AB155" s="1583"/>
      <c r="AC155" s="1583"/>
      <c r="AD155" s="1583"/>
      <c r="AE155" s="1583"/>
      <c r="AF155" s="1608" t="s">
        <v>307</v>
      </c>
      <c r="AG155" s="1583"/>
      <c r="AH155" s="1583"/>
      <c r="AI155" s="320" t="s">
        <v>336</v>
      </c>
      <c r="AJ155" s="1610" t="s">
        <v>354</v>
      </c>
      <c r="AK155" s="1583"/>
      <c r="AL155" s="1583"/>
      <c r="AM155" s="1583"/>
      <c r="AN155" s="1583"/>
      <c r="AO155" s="1583"/>
      <c r="AP155" s="1326">
        <v>30000000</v>
      </c>
      <c r="AQ155" s="1327">
        <v>0</v>
      </c>
      <c r="AR155" s="322">
        <v>0</v>
      </c>
      <c r="AS155" s="322">
        <v>0</v>
      </c>
      <c r="AT155" s="1327">
        <v>0</v>
      </c>
      <c r="AU155" s="322">
        <v>0</v>
      </c>
      <c r="AV155" s="322">
        <v>0</v>
      </c>
      <c r="AW155" s="322">
        <v>0</v>
      </c>
      <c r="AX155" s="1327">
        <v>0</v>
      </c>
      <c r="AY155" s="322">
        <v>0</v>
      </c>
      <c r="AZ155" s="322">
        <v>0</v>
      </c>
      <c r="BA155" s="322">
        <v>0</v>
      </c>
      <c r="BB155" s="322">
        <v>0</v>
      </c>
    </row>
    <row r="156" spans="1:54" ht="15" customHeight="1" x14ac:dyDescent="0.25">
      <c r="A156" s="1608" t="s">
        <v>35</v>
      </c>
      <c r="B156" s="1583"/>
      <c r="C156" s="1608" t="s">
        <v>315</v>
      </c>
      <c r="D156" s="1583"/>
      <c r="E156" s="1608" t="s">
        <v>313</v>
      </c>
      <c r="F156" s="1583"/>
      <c r="G156" s="1608" t="s">
        <v>316</v>
      </c>
      <c r="H156" s="1583"/>
      <c r="I156" s="1608" t="s">
        <v>334</v>
      </c>
      <c r="J156" s="1583"/>
      <c r="K156" s="1583"/>
      <c r="L156" s="1608" t="s">
        <v>316</v>
      </c>
      <c r="M156" s="1583"/>
      <c r="N156" s="1583"/>
      <c r="O156" s="1608"/>
      <c r="P156" s="1583"/>
      <c r="Q156" s="1608"/>
      <c r="R156" s="1583"/>
      <c r="S156" s="1609" t="s">
        <v>107</v>
      </c>
      <c r="T156" s="1583"/>
      <c r="U156" s="1583"/>
      <c r="V156" s="1583"/>
      <c r="W156" s="1583"/>
      <c r="X156" s="1583"/>
      <c r="Y156" s="1583"/>
      <c r="Z156" s="1583"/>
      <c r="AA156" s="1608" t="s">
        <v>306</v>
      </c>
      <c r="AB156" s="1583"/>
      <c r="AC156" s="1583"/>
      <c r="AD156" s="1583"/>
      <c r="AE156" s="1583"/>
      <c r="AF156" s="1608" t="s">
        <v>307</v>
      </c>
      <c r="AG156" s="1583"/>
      <c r="AH156" s="1583"/>
      <c r="AI156" s="320" t="s">
        <v>86</v>
      </c>
      <c r="AJ156" s="1610" t="s">
        <v>308</v>
      </c>
      <c r="AK156" s="1583"/>
      <c r="AL156" s="1583"/>
      <c r="AM156" s="1583"/>
      <c r="AN156" s="1583"/>
      <c r="AO156" s="1583"/>
      <c r="AP156" s="1326">
        <v>16643880</v>
      </c>
      <c r="AQ156" s="1326">
        <v>16643880</v>
      </c>
      <c r="AR156" s="322">
        <v>0</v>
      </c>
      <c r="AS156" s="322">
        <v>0</v>
      </c>
      <c r="AT156" s="1326">
        <v>16643880</v>
      </c>
      <c r="AU156" s="322">
        <v>0</v>
      </c>
      <c r="AV156" s="322">
        <v>0</v>
      </c>
      <c r="AW156" s="321">
        <v>16643880</v>
      </c>
      <c r="AX156" s="1327">
        <v>0</v>
      </c>
      <c r="AY156" s="322">
        <v>0</v>
      </c>
      <c r="AZ156" s="322">
        <v>0</v>
      </c>
      <c r="BA156" s="322">
        <v>0</v>
      </c>
      <c r="BB156" s="322">
        <v>0</v>
      </c>
    </row>
    <row r="157" spans="1:54" x14ac:dyDescent="0.25">
      <c r="A157" s="1608" t="s">
        <v>35</v>
      </c>
      <c r="B157" s="1583"/>
      <c r="C157" s="1608" t="s">
        <v>315</v>
      </c>
      <c r="D157" s="1583"/>
      <c r="E157" s="1608" t="s">
        <v>313</v>
      </c>
      <c r="F157" s="1583"/>
      <c r="G157" s="1608" t="s">
        <v>316</v>
      </c>
      <c r="H157" s="1583"/>
      <c r="I157" s="1608" t="s">
        <v>334</v>
      </c>
      <c r="J157" s="1583"/>
      <c r="K157" s="1583"/>
      <c r="L157" s="1608" t="s">
        <v>316</v>
      </c>
      <c r="M157" s="1583"/>
      <c r="N157" s="1583"/>
      <c r="O157" s="1608"/>
      <c r="P157" s="1583"/>
      <c r="Q157" s="1608"/>
      <c r="R157" s="1583"/>
      <c r="S157" s="1609" t="s">
        <v>107</v>
      </c>
      <c r="T157" s="1583"/>
      <c r="U157" s="1583"/>
      <c r="V157" s="1583"/>
      <c r="W157" s="1583"/>
      <c r="X157" s="1583"/>
      <c r="Y157" s="1583"/>
      <c r="Z157" s="1583"/>
      <c r="AA157" s="1608" t="s">
        <v>306</v>
      </c>
      <c r="AB157" s="1583"/>
      <c r="AC157" s="1583"/>
      <c r="AD157" s="1583"/>
      <c r="AE157" s="1583"/>
      <c r="AF157" s="1608" t="s">
        <v>307</v>
      </c>
      <c r="AG157" s="1583"/>
      <c r="AH157" s="1583"/>
      <c r="AI157" s="320" t="s">
        <v>336</v>
      </c>
      <c r="AJ157" s="1610" t="s">
        <v>354</v>
      </c>
      <c r="AK157" s="1583"/>
      <c r="AL157" s="1583"/>
      <c r="AM157" s="1583"/>
      <c r="AN157" s="1583"/>
      <c r="AO157" s="1583"/>
      <c r="AP157" s="1326">
        <v>60000000</v>
      </c>
      <c r="AQ157" s="1326">
        <v>60000000</v>
      </c>
      <c r="AR157" s="322">
        <v>0</v>
      </c>
      <c r="AS157" s="322">
        <v>0</v>
      </c>
      <c r="AT157" s="1326">
        <v>60000000</v>
      </c>
      <c r="AU157" s="322">
        <v>0</v>
      </c>
      <c r="AV157" s="322">
        <v>0</v>
      </c>
      <c r="AW157" s="321">
        <v>60000000</v>
      </c>
      <c r="AX157" s="1327">
        <v>0</v>
      </c>
      <c r="AY157" s="322">
        <v>0</v>
      </c>
      <c r="AZ157" s="322">
        <v>0</v>
      </c>
      <c r="BA157" s="322">
        <v>0</v>
      </c>
      <c r="BB157" s="322">
        <v>0</v>
      </c>
    </row>
    <row r="158" spans="1:54" ht="15" customHeight="1" x14ac:dyDescent="0.25">
      <c r="A158" s="1608" t="s">
        <v>35</v>
      </c>
      <c r="B158" s="1583"/>
      <c r="C158" s="1608" t="s">
        <v>315</v>
      </c>
      <c r="D158" s="1583"/>
      <c r="E158" s="1608" t="s">
        <v>313</v>
      </c>
      <c r="F158" s="1583"/>
      <c r="G158" s="1608" t="s">
        <v>316</v>
      </c>
      <c r="H158" s="1583"/>
      <c r="I158" s="1608" t="s">
        <v>334</v>
      </c>
      <c r="J158" s="1583"/>
      <c r="K158" s="1583"/>
      <c r="L158" s="1608" t="s">
        <v>317</v>
      </c>
      <c r="M158" s="1583"/>
      <c r="N158" s="1583"/>
      <c r="O158" s="1608"/>
      <c r="P158" s="1583"/>
      <c r="Q158" s="1608"/>
      <c r="R158" s="1583"/>
      <c r="S158" s="1609" t="s">
        <v>108</v>
      </c>
      <c r="T158" s="1583"/>
      <c r="U158" s="1583"/>
      <c r="V158" s="1583"/>
      <c r="W158" s="1583"/>
      <c r="X158" s="1583"/>
      <c r="Y158" s="1583"/>
      <c r="Z158" s="1583"/>
      <c r="AA158" s="1608" t="s">
        <v>306</v>
      </c>
      <c r="AB158" s="1583"/>
      <c r="AC158" s="1583"/>
      <c r="AD158" s="1583"/>
      <c r="AE158" s="1583"/>
      <c r="AF158" s="1608" t="s">
        <v>307</v>
      </c>
      <c r="AG158" s="1583"/>
      <c r="AH158" s="1583"/>
      <c r="AI158" s="320" t="s">
        <v>86</v>
      </c>
      <c r="AJ158" s="1610" t="s">
        <v>308</v>
      </c>
      <c r="AK158" s="1583"/>
      <c r="AL158" s="1583"/>
      <c r="AM158" s="1583"/>
      <c r="AN158" s="1583"/>
      <c r="AO158" s="1583"/>
      <c r="AP158" s="1326">
        <v>66070000</v>
      </c>
      <c r="AQ158" s="1327">
        <v>0</v>
      </c>
      <c r="AR158" s="322">
        <v>0</v>
      </c>
      <c r="AS158" s="322">
        <v>0</v>
      </c>
      <c r="AT158" s="1327">
        <v>0</v>
      </c>
      <c r="AU158" s="322">
        <v>0</v>
      </c>
      <c r="AV158" s="322">
        <v>0</v>
      </c>
      <c r="AW158" s="322">
        <v>0</v>
      </c>
      <c r="AX158" s="1327">
        <v>0</v>
      </c>
      <c r="AY158" s="322">
        <v>0</v>
      </c>
      <c r="AZ158" s="322">
        <v>0</v>
      </c>
      <c r="BA158" s="322">
        <v>0</v>
      </c>
      <c r="BB158" s="322">
        <v>0</v>
      </c>
    </row>
    <row r="159" spans="1:54" x14ac:dyDescent="0.25">
      <c r="A159" s="1608" t="s">
        <v>35</v>
      </c>
      <c r="B159" s="1583"/>
      <c r="C159" s="1608" t="s">
        <v>315</v>
      </c>
      <c r="D159" s="1583"/>
      <c r="E159" s="1608" t="s">
        <v>313</v>
      </c>
      <c r="F159" s="1583"/>
      <c r="G159" s="1608" t="s">
        <v>316</v>
      </c>
      <c r="H159" s="1583"/>
      <c r="I159" s="1608" t="s">
        <v>334</v>
      </c>
      <c r="J159" s="1583"/>
      <c r="K159" s="1583"/>
      <c r="L159" s="1608" t="s">
        <v>317</v>
      </c>
      <c r="M159" s="1583"/>
      <c r="N159" s="1583"/>
      <c r="O159" s="1608"/>
      <c r="P159" s="1583"/>
      <c r="Q159" s="1608"/>
      <c r="R159" s="1583"/>
      <c r="S159" s="1609" t="s">
        <v>108</v>
      </c>
      <c r="T159" s="1583"/>
      <c r="U159" s="1583"/>
      <c r="V159" s="1583"/>
      <c r="W159" s="1583"/>
      <c r="X159" s="1583"/>
      <c r="Y159" s="1583"/>
      <c r="Z159" s="1583"/>
      <c r="AA159" s="1608" t="s">
        <v>306</v>
      </c>
      <c r="AB159" s="1583"/>
      <c r="AC159" s="1583"/>
      <c r="AD159" s="1583"/>
      <c r="AE159" s="1583"/>
      <c r="AF159" s="1608" t="s">
        <v>307</v>
      </c>
      <c r="AG159" s="1583"/>
      <c r="AH159" s="1583"/>
      <c r="AI159" s="320" t="s">
        <v>336</v>
      </c>
      <c r="AJ159" s="1610" t="s">
        <v>354</v>
      </c>
      <c r="AK159" s="1583"/>
      <c r="AL159" s="1583"/>
      <c r="AM159" s="1583"/>
      <c r="AN159" s="1583"/>
      <c r="AO159" s="1583"/>
      <c r="AP159" s="1326">
        <v>30000000</v>
      </c>
      <c r="AQ159" s="1327">
        <v>0</v>
      </c>
      <c r="AR159" s="322">
        <v>0</v>
      </c>
      <c r="AS159" s="322">
        <v>0</v>
      </c>
      <c r="AT159" s="1327">
        <v>0</v>
      </c>
      <c r="AU159" s="322">
        <v>0</v>
      </c>
      <c r="AV159" s="322">
        <v>0</v>
      </c>
      <c r="AW159" s="322">
        <v>0</v>
      </c>
      <c r="AX159" s="1327">
        <v>0</v>
      </c>
      <c r="AY159" s="322">
        <v>0</v>
      </c>
      <c r="AZ159" s="322">
        <v>0</v>
      </c>
      <c r="BA159" s="322">
        <v>0</v>
      </c>
      <c r="BB159" s="322">
        <v>0</v>
      </c>
    </row>
    <row r="160" spans="1:54" ht="15" customHeight="1" x14ac:dyDescent="0.25">
      <c r="A160" s="1608" t="s">
        <v>35</v>
      </c>
      <c r="B160" s="1583"/>
      <c r="C160" s="1608" t="s">
        <v>315</v>
      </c>
      <c r="D160" s="1583"/>
      <c r="E160" s="1608" t="s">
        <v>313</v>
      </c>
      <c r="F160" s="1583"/>
      <c r="G160" s="1608" t="s">
        <v>316</v>
      </c>
      <c r="H160" s="1583"/>
      <c r="I160" s="1608" t="s">
        <v>334</v>
      </c>
      <c r="J160" s="1583"/>
      <c r="K160" s="1583"/>
      <c r="L160" s="1608" t="s">
        <v>327</v>
      </c>
      <c r="M160" s="1583"/>
      <c r="N160" s="1583"/>
      <c r="O160" s="1608"/>
      <c r="P160" s="1583"/>
      <c r="Q160" s="1608"/>
      <c r="R160" s="1583"/>
      <c r="S160" s="1609" t="s">
        <v>109</v>
      </c>
      <c r="T160" s="1583"/>
      <c r="U160" s="1583"/>
      <c r="V160" s="1583"/>
      <c r="W160" s="1583"/>
      <c r="X160" s="1583"/>
      <c r="Y160" s="1583"/>
      <c r="Z160" s="1583"/>
      <c r="AA160" s="1608" t="s">
        <v>306</v>
      </c>
      <c r="AB160" s="1583"/>
      <c r="AC160" s="1583"/>
      <c r="AD160" s="1583"/>
      <c r="AE160" s="1583"/>
      <c r="AF160" s="1608" t="s">
        <v>307</v>
      </c>
      <c r="AG160" s="1583"/>
      <c r="AH160" s="1583"/>
      <c r="AI160" s="320" t="s">
        <v>86</v>
      </c>
      <c r="AJ160" s="1610" t="s">
        <v>308</v>
      </c>
      <c r="AK160" s="1583"/>
      <c r="AL160" s="1583"/>
      <c r="AM160" s="1583"/>
      <c r="AN160" s="1583"/>
      <c r="AO160" s="1583"/>
      <c r="AP160" s="1326">
        <v>606120</v>
      </c>
      <c r="AQ160" s="1327">
        <v>0</v>
      </c>
      <c r="AR160" s="321">
        <v>606120</v>
      </c>
      <c r="AS160" s="322">
        <v>0</v>
      </c>
      <c r="AT160" s="1327">
        <v>0</v>
      </c>
      <c r="AU160" s="322">
        <v>0</v>
      </c>
      <c r="AV160" s="322">
        <v>0</v>
      </c>
      <c r="AW160" s="322">
        <v>0</v>
      </c>
      <c r="AX160" s="1327">
        <v>0</v>
      </c>
      <c r="AY160" s="322">
        <v>0</v>
      </c>
      <c r="AZ160" s="322">
        <v>0</v>
      </c>
      <c r="BA160" s="322">
        <v>0</v>
      </c>
      <c r="BB160" s="322">
        <v>0</v>
      </c>
    </row>
    <row r="161" spans="1:54" ht="15" customHeight="1" x14ac:dyDescent="0.25">
      <c r="A161" s="1608" t="s">
        <v>35</v>
      </c>
      <c r="B161" s="1583"/>
      <c r="C161" s="1608" t="s">
        <v>315</v>
      </c>
      <c r="D161" s="1583"/>
      <c r="E161" s="1608" t="s">
        <v>313</v>
      </c>
      <c r="F161" s="1583"/>
      <c r="G161" s="1608" t="s">
        <v>316</v>
      </c>
      <c r="H161" s="1583"/>
      <c r="I161" s="1608" t="s">
        <v>334</v>
      </c>
      <c r="J161" s="1583"/>
      <c r="K161" s="1583"/>
      <c r="L161" s="1608" t="s">
        <v>327</v>
      </c>
      <c r="M161" s="1583"/>
      <c r="N161" s="1583"/>
      <c r="O161" s="1608"/>
      <c r="P161" s="1583"/>
      <c r="Q161" s="1608"/>
      <c r="R161" s="1583"/>
      <c r="S161" s="1609" t="s">
        <v>109</v>
      </c>
      <c r="T161" s="1583"/>
      <c r="U161" s="1583"/>
      <c r="V161" s="1583"/>
      <c r="W161" s="1583"/>
      <c r="X161" s="1583"/>
      <c r="Y161" s="1583"/>
      <c r="Z161" s="1583"/>
      <c r="AA161" s="1608" t="s">
        <v>306</v>
      </c>
      <c r="AB161" s="1583"/>
      <c r="AC161" s="1583"/>
      <c r="AD161" s="1583"/>
      <c r="AE161" s="1583"/>
      <c r="AF161" s="1608" t="s">
        <v>307</v>
      </c>
      <c r="AG161" s="1583"/>
      <c r="AH161" s="1583"/>
      <c r="AI161" s="320" t="s">
        <v>336</v>
      </c>
      <c r="AJ161" s="1610" t="s">
        <v>354</v>
      </c>
      <c r="AK161" s="1583"/>
      <c r="AL161" s="1583"/>
      <c r="AM161" s="1583"/>
      <c r="AN161" s="1583"/>
      <c r="AO161" s="1583"/>
      <c r="AP161" s="1327">
        <v>0</v>
      </c>
      <c r="AQ161" s="1327">
        <v>0</v>
      </c>
      <c r="AR161" s="322">
        <v>0</v>
      </c>
      <c r="AS161" s="322">
        <v>0</v>
      </c>
      <c r="AT161" s="1327">
        <v>0</v>
      </c>
      <c r="AU161" s="322">
        <v>0</v>
      </c>
      <c r="AV161" s="322">
        <v>0</v>
      </c>
      <c r="AW161" s="322">
        <v>0</v>
      </c>
      <c r="AX161" s="1327">
        <v>0</v>
      </c>
      <c r="AY161" s="322">
        <v>0</v>
      </c>
      <c r="AZ161" s="322">
        <v>0</v>
      </c>
      <c r="BA161" s="322">
        <v>0</v>
      </c>
      <c r="BB161" s="322">
        <v>0</v>
      </c>
    </row>
    <row r="162" spans="1:54" s="1266" customFormat="1" x14ac:dyDescent="0.25">
      <c r="A162" s="1706" t="s">
        <v>35</v>
      </c>
      <c r="B162" s="1704"/>
      <c r="C162" s="1706" t="s">
        <v>315</v>
      </c>
      <c r="D162" s="1704"/>
      <c r="E162" s="1706" t="s">
        <v>313</v>
      </c>
      <c r="F162" s="1704"/>
      <c r="G162" s="1706" t="s">
        <v>316</v>
      </c>
      <c r="H162" s="1704"/>
      <c r="I162" s="1706" t="s">
        <v>340</v>
      </c>
      <c r="J162" s="1704"/>
      <c r="K162" s="1704"/>
      <c r="L162" s="1706"/>
      <c r="M162" s="1704"/>
      <c r="N162" s="1704"/>
      <c r="O162" s="1706"/>
      <c r="P162" s="1704"/>
      <c r="Q162" s="1706"/>
      <c r="R162" s="1704"/>
      <c r="S162" s="1707" t="s">
        <v>341</v>
      </c>
      <c r="T162" s="1704"/>
      <c r="U162" s="1704"/>
      <c r="V162" s="1704"/>
      <c r="W162" s="1704"/>
      <c r="X162" s="1704"/>
      <c r="Y162" s="1704"/>
      <c r="Z162" s="1704"/>
      <c r="AA162" s="1706" t="s">
        <v>306</v>
      </c>
      <c r="AB162" s="1704"/>
      <c r="AC162" s="1704"/>
      <c r="AD162" s="1704"/>
      <c r="AE162" s="1704"/>
      <c r="AF162" s="1706" t="s">
        <v>307</v>
      </c>
      <c r="AG162" s="1704"/>
      <c r="AH162" s="1704"/>
      <c r="AI162" s="1263" t="s">
        <v>86</v>
      </c>
      <c r="AJ162" s="1705" t="s">
        <v>308</v>
      </c>
      <c r="AK162" s="1704"/>
      <c r="AL162" s="1704"/>
      <c r="AM162" s="1704"/>
      <c r="AN162" s="1704"/>
      <c r="AO162" s="1704"/>
      <c r="AP162" s="1325">
        <v>1880000</v>
      </c>
      <c r="AQ162" s="1333">
        <v>0</v>
      </c>
      <c r="AR162" s="1264">
        <v>1352200</v>
      </c>
      <c r="AS162" s="1265">
        <v>0</v>
      </c>
      <c r="AT162" s="1333">
        <v>0</v>
      </c>
      <c r="AU162" s="1265">
        <v>0</v>
      </c>
      <c r="AV162" s="1265">
        <v>0</v>
      </c>
      <c r="AW162" s="1265">
        <v>0</v>
      </c>
      <c r="AX162" s="1333">
        <v>0</v>
      </c>
      <c r="AY162" s="1265">
        <v>0</v>
      </c>
      <c r="AZ162" s="1265">
        <v>0</v>
      </c>
      <c r="BA162" s="1265">
        <v>0</v>
      </c>
      <c r="BB162" s="1265">
        <v>0</v>
      </c>
    </row>
    <row r="163" spans="1:54" ht="15" customHeight="1" x14ac:dyDescent="0.25">
      <c r="A163" s="1608" t="s">
        <v>35</v>
      </c>
      <c r="B163" s="1583"/>
      <c r="C163" s="1608" t="s">
        <v>315</v>
      </c>
      <c r="D163" s="1583"/>
      <c r="E163" s="1608" t="s">
        <v>313</v>
      </c>
      <c r="F163" s="1583"/>
      <c r="G163" s="1608" t="s">
        <v>316</v>
      </c>
      <c r="H163" s="1583"/>
      <c r="I163" s="1608" t="s">
        <v>340</v>
      </c>
      <c r="J163" s="1583"/>
      <c r="K163" s="1583"/>
      <c r="L163" s="1608" t="s">
        <v>319</v>
      </c>
      <c r="M163" s="1583"/>
      <c r="N163" s="1583"/>
      <c r="O163" s="1608"/>
      <c r="P163" s="1583"/>
      <c r="Q163" s="1608"/>
      <c r="R163" s="1583"/>
      <c r="S163" s="1609" t="s">
        <v>207</v>
      </c>
      <c r="T163" s="1583"/>
      <c r="U163" s="1583"/>
      <c r="V163" s="1583"/>
      <c r="W163" s="1583"/>
      <c r="X163" s="1583"/>
      <c r="Y163" s="1583"/>
      <c r="Z163" s="1583"/>
      <c r="AA163" s="1608" t="s">
        <v>306</v>
      </c>
      <c r="AB163" s="1583"/>
      <c r="AC163" s="1583"/>
      <c r="AD163" s="1583"/>
      <c r="AE163" s="1583"/>
      <c r="AF163" s="1608" t="s">
        <v>307</v>
      </c>
      <c r="AG163" s="1583"/>
      <c r="AH163" s="1583"/>
      <c r="AI163" s="320" t="s">
        <v>86</v>
      </c>
      <c r="AJ163" s="1610" t="s">
        <v>308</v>
      </c>
      <c r="AK163" s="1583"/>
      <c r="AL163" s="1583"/>
      <c r="AM163" s="1583"/>
      <c r="AN163" s="1583"/>
      <c r="AO163" s="1583"/>
      <c r="AP163" s="1326">
        <v>1880000</v>
      </c>
      <c r="AQ163" s="1327">
        <v>0</v>
      </c>
      <c r="AR163" s="321">
        <v>1352200</v>
      </c>
      <c r="AS163" s="322">
        <v>0</v>
      </c>
      <c r="AT163" s="1327">
        <v>0</v>
      </c>
      <c r="AU163" s="322">
        <v>0</v>
      </c>
      <c r="AV163" s="322">
        <v>0</v>
      </c>
      <c r="AW163" s="322">
        <v>0</v>
      </c>
      <c r="AX163" s="1327">
        <v>0</v>
      </c>
      <c r="AY163" s="322">
        <v>0</v>
      </c>
      <c r="AZ163" s="322">
        <v>0</v>
      </c>
      <c r="BA163" s="322">
        <v>0</v>
      </c>
      <c r="BB163" s="322">
        <v>0</v>
      </c>
    </row>
    <row r="164" spans="1:54" s="1266" customFormat="1" ht="15" customHeight="1" x14ac:dyDescent="0.25">
      <c r="A164" s="1706" t="s">
        <v>35</v>
      </c>
      <c r="B164" s="1704"/>
      <c r="C164" s="1706" t="s">
        <v>315</v>
      </c>
      <c r="D164" s="1704"/>
      <c r="E164" s="1706" t="s">
        <v>313</v>
      </c>
      <c r="F164" s="1704"/>
      <c r="G164" s="1706" t="s">
        <v>316</v>
      </c>
      <c r="H164" s="1704"/>
      <c r="I164" s="1706" t="s">
        <v>342</v>
      </c>
      <c r="J164" s="1704"/>
      <c r="K164" s="1704"/>
      <c r="L164" s="1706"/>
      <c r="M164" s="1704"/>
      <c r="N164" s="1704"/>
      <c r="O164" s="1706"/>
      <c r="P164" s="1704"/>
      <c r="Q164" s="1706"/>
      <c r="R164" s="1704"/>
      <c r="S164" s="1707" t="s">
        <v>110</v>
      </c>
      <c r="T164" s="1704"/>
      <c r="U164" s="1704"/>
      <c r="V164" s="1704"/>
      <c r="W164" s="1704"/>
      <c r="X164" s="1704"/>
      <c r="Y164" s="1704"/>
      <c r="Z164" s="1704"/>
      <c r="AA164" s="1706" t="s">
        <v>306</v>
      </c>
      <c r="AB164" s="1704"/>
      <c r="AC164" s="1704"/>
      <c r="AD164" s="1704"/>
      <c r="AE164" s="1704"/>
      <c r="AF164" s="1706" t="s">
        <v>307</v>
      </c>
      <c r="AG164" s="1704"/>
      <c r="AH164" s="1704"/>
      <c r="AI164" s="1263" t="s">
        <v>86</v>
      </c>
      <c r="AJ164" s="1705" t="s">
        <v>308</v>
      </c>
      <c r="AK164" s="1704"/>
      <c r="AL164" s="1704"/>
      <c r="AM164" s="1704"/>
      <c r="AN164" s="1704"/>
      <c r="AO164" s="1704"/>
      <c r="AP164" s="1325">
        <v>713100000</v>
      </c>
      <c r="AQ164" s="1325">
        <v>75000</v>
      </c>
      <c r="AR164" s="1264">
        <v>1243159</v>
      </c>
      <c r="AS164" s="1265">
        <v>0</v>
      </c>
      <c r="AT164" s="1325">
        <v>9096690</v>
      </c>
      <c r="AU164" s="1264">
        <v>-9021690</v>
      </c>
      <c r="AV164" s="1264">
        <v>17624309</v>
      </c>
      <c r="AW164" s="1264">
        <v>-8527619</v>
      </c>
      <c r="AX164" s="1325">
        <v>75000</v>
      </c>
      <c r="AY164" s="1264">
        <v>17549309</v>
      </c>
      <c r="AZ164" s="1264">
        <v>75000</v>
      </c>
      <c r="BA164" s="1265">
        <v>0</v>
      </c>
      <c r="BB164" s="1265">
        <v>0</v>
      </c>
    </row>
    <row r="165" spans="1:54" s="1266" customFormat="1" ht="15" customHeight="1" x14ac:dyDescent="0.25">
      <c r="A165" s="1706" t="s">
        <v>35</v>
      </c>
      <c r="B165" s="1704"/>
      <c r="C165" s="1706" t="s">
        <v>315</v>
      </c>
      <c r="D165" s="1704"/>
      <c r="E165" s="1706" t="s">
        <v>313</v>
      </c>
      <c r="F165" s="1704"/>
      <c r="G165" s="1706" t="s">
        <v>316</v>
      </c>
      <c r="H165" s="1704"/>
      <c r="I165" s="1706" t="s">
        <v>342</v>
      </c>
      <c r="J165" s="1704"/>
      <c r="K165" s="1704"/>
      <c r="L165" s="1706"/>
      <c r="M165" s="1704"/>
      <c r="N165" s="1704"/>
      <c r="O165" s="1706"/>
      <c r="P165" s="1704"/>
      <c r="Q165" s="1706"/>
      <c r="R165" s="1704"/>
      <c r="S165" s="1707" t="s">
        <v>110</v>
      </c>
      <c r="T165" s="1704"/>
      <c r="U165" s="1704"/>
      <c r="V165" s="1704"/>
      <c r="W165" s="1704"/>
      <c r="X165" s="1704"/>
      <c r="Y165" s="1704"/>
      <c r="Z165" s="1704"/>
      <c r="AA165" s="1706" t="s">
        <v>306</v>
      </c>
      <c r="AB165" s="1704"/>
      <c r="AC165" s="1704"/>
      <c r="AD165" s="1704"/>
      <c r="AE165" s="1704"/>
      <c r="AF165" s="1706" t="s">
        <v>307</v>
      </c>
      <c r="AG165" s="1704"/>
      <c r="AH165" s="1704"/>
      <c r="AI165" s="1263" t="s">
        <v>336</v>
      </c>
      <c r="AJ165" s="1705" t="s">
        <v>354</v>
      </c>
      <c r="AK165" s="1704"/>
      <c r="AL165" s="1704"/>
      <c r="AM165" s="1704"/>
      <c r="AN165" s="1704"/>
      <c r="AO165" s="1704"/>
      <c r="AP165" s="1325">
        <v>116000000</v>
      </c>
      <c r="AQ165" s="1325">
        <v>28000000</v>
      </c>
      <c r="AR165" s="1265">
        <v>0</v>
      </c>
      <c r="AS165" s="1265">
        <v>0</v>
      </c>
      <c r="AT165" s="1325">
        <v>88000000</v>
      </c>
      <c r="AU165" s="1264">
        <v>-60000000</v>
      </c>
      <c r="AV165" s="1265">
        <v>0</v>
      </c>
      <c r="AW165" s="1264">
        <v>88000000</v>
      </c>
      <c r="AX165" s="1333">
        <v>0</v>
      </c>
      <c r="AY165" s="1265">
        <v>0</v>
      </c>
      <c r="AZ165" s="1265">
        <v>0</v>
      </c>
      <c r="BA165" s="1265">
        <v>0</v>
      </c>
      <c r="BB165" s="1265">
        <v>0</v>
      </c>
    </row>
    <row r="166" spans="1:54" ht="15" customHeight="1" x14ac:dyDescent="0.25">
      <c r="A166" s="1608" t="s">
        <v>35</v>
      </c>
      <c r="B166" s="1583"/>
      <c r="C166" s="1608" t="s">
        <v>315</v>
      </c>
      <c r="D166" s="1583"/>
      <c r="E166" s="1608" t="s">
        <v>313</v>
      </c>
      <c r="F166" s="1583"/>
      <c r="G166" s="1608" t="s">
        <v>316</v>
      </c>
      <c r="H166" s="1583"/>
      <c r="I166" s="1608" t="s">
        <v>342</v>
      </c>
      <c r="J166" s="1583"/>
      <c r="K166" s="1583"/>
      <c r="L166" s="1608" t="s">
        <v>315</v>
      </c>
      <c r="M166" s="1583"/>
      <c r="N166" s="1583"/>
      <c r="O166" s="1608"/>
      <c r="P166" s="1583"/>
      <c r="Q166" s="1608"/>
      <c r="R166" s="1583"/>
      <c r="S166" s="1609" t="s">
        <v>111</v>
      </c>
      <c r="T166" s="1583"/>
      <c r="U166" s="1583"/>
      <c r="V166" s="1583"/>
      <c r="W166" s="1583"/>
      <c r="X166" s="1583"/>
      <c r="Y166" s="1583"/>
      <c r="Z166" s="1583"/>
      <c r="AA166" s="1608" t="s">
        <v>306</v>
      </c>
      <c r="AB166" s="1583"/>
      <c r="AC166" s="1583"/>
      <c r="AD166" s="1583"/>
      <c r="AE166" s="1583"/>
      <c r="AF166" s="1608" t="s">
        <v>307</v>
      </c>
      <c r="AG166" s="1583"/>
      <c r="AH166" s="1583"/>
      <c r="AI166" s="320" t="s">
        <v>86</v>
      </c>
      <c r="AJ166" s="1610" t="s">
        <v>308</v>
      </c>
      <c r="AK166" s="1583"/>
      <c r="AL166" s="1583"/>
      <c r="AM166" s="1583"/>
      <c r="AN166" s="1583"/>
      <c r="AO166" s="1583"/>
      <c r="AP166" s="1326">
        <v>12000000</v>
      </c>
      <c r="AQ166" s="1327">
        <v>0</v>
      </c>
      <c r="AR166" s="322">
        <v>0</v>
      </c>
      <c r="AS166" s="322">
        <v>0</v>
      </c>
      <c r="AT166" s="1326">
        <v>9021690</v>
      </c>
      <c r="AU166" s="321">
        <v>-9021690</v>
      </c>
      <c r="AV166" s="322">
        <v>0</v>
      </c>
      <c r="AW166" s="321">
        <v>9021690</v>
      </c>
      <c r="AX166" s="1327">
        <v>0</v>
      </c>
      <c r="AY166" s="322">
        <v>0</v>
      </c>
      <c r="AZ166" s="322">
        <v>0</v>
      </c>
      <c r="BA166" s="322">
        <v>0</v>
      </c>
      <c r="BB166" s="322">
        <v>0</v>
      </c>
    </row>
    <row r="167" spans="1:54" x14ac:dyDescent="0.25">
      <c r="A167" s="1608" t="s">
        <v>35</v>
      </c>
      <c r="B167" s="1583"/>
      <c r="C167" s="1608" t="s">
        <v>315</v>
      </c>
      <c r="D167" s="1583"/>
      <c r="E167" s="1608" t="s">
        <v>313</v>
      </c>
      <c r="F167" s="1583"/>
      <c r="G167" s="1608" t="s">
        <v>316</v>
      </c>
      <c r="H167" s="1583"/>
      <c r="I167" s="1608" t="s">
        <v>342</v>
      </c>
      <c r="J167" s="1583"/>
      <c r="K167" s="1583"/>
      <c r="L167" s="1608" t="s">
        <v>315</v>
      </c>
      <c r="M167" s="1583"/>
      <c r="N167" s="1583"/>
      <c r="O167" s="1608"/>
      <c r="P167" s="1583"/>
      <c r="Q167" s="1608"/>
      <c r="R167" s="1583"/>
      <c r="S167" s="1609" t="s">
        <v>111</v>
      </c>
      <c r="T167" s="1583"/>
      <c r="U167" s="1583"/>
      <c r="V167" s="1583"/>
      <c r="W167" s="1583"/>
      <c r="X167" s="1583"/>
      <c r="Y167" s="1583"/>
      <c r="Z167" s="1583"/>
      <c r="AA167" s="1608" t="s">
        <v>306</v>
      </c>
      <c r="AB167" s="1583"/>
      <c r="AC167" s="1583"/>
      <c r="AD167" s="1583"/>
      <c r="AE167" s="1583"/>
      <c r="AF167" s="1608" t="s">
        <v>307</v>
      </c>
      <c r="AG167" s="1583"/>
      <c r="AH167" s="1583"/>
      <c r="AI167" s="320" t="s">
        <v>336</v>
      </c>
      <c r="AJ167" s="1610" t="s">
        <v>354</v>
      </c>
      <c r="AK167" s="1583"/>
      <c r="AL167" s="1583"/>
      <c r="AM167" s="1583"/>
      <c r="AN167" s="1583"/>
      <c r="AO167" s="1583"/>
      <c r="AP167" s="1326">
        <v>116000000</v>
      </c>
      <c r="AQ167" s="1326">
        <v>28000000</v>
      </c>
      <c r="AR167" s="322">
        <v>0</v>
      </c>
      <c r="AS167" s="322">
        <v>0</v>
      </c>
      <c r="AT167" s="1326">
        <v>88000000</v>
      </c>
      <c r="AU167" s="321">
        <v>-60000000</v>
      </c>
      <c r="AV167" s="322">
        <v>0</v>
      </c>
      <c r="AW167" s="321">
        <v>88000000</v>
      </c>
      <c r="AX167" s="1327">
        <v>0</v>
      </c>
      <c r="AY167" s="322">
        <v>0</v>
      </c>
      <c r="AZ167" s="322">
        <v>0</v>
      </c>
      <c r="BA167" s="322">
        <v>0</v>
      </c>
      <c r="BB167" s="322">
        <v>0</v>
      </c>
    </row>
    <row r="168" spans="1:54" ht="15" customHeight="1" x14ac:dyDescent="0.25">
      <c r="A168" s="1608" t="s">
        <v>35</v>
      </c>
      <c r="B168" s="1583"/>
      <c r="C168" s="1608" t="s">
        <v>315</v>
      </c>
      <c r="D168" s="1583"/>
      <c r="E168" s="1608" t="s">
        <v>313</v>
      </c>
      <c r="F168" s="1583"/>
      <c r="G168" s="1608" t="s">
        <v>316</v>
      </c>
      <c r="H168" s="1583"/>
      <c r="I168" s="1608" t="s">
        <v>342</v>
      </c>
      <c r="J168" s="1583"/>
      <c r="K168" s="1583"/>
      <c r="L168" s="1608" t="s">
        <v>317</v>
      </c>
      <c r="M168" s="1583"/>
      <c r="N168" s="1583"/>
      <c r="O168" s="1608"/>
      <c r="P168" s="1583"/>
      <c r="Q168" s="1608"/>
      <c r="R168" s="1583"/>
      <c r="S168" s="1609" t="s">
        <v>112</v>
      </c>
      <c r="T168" s="1583"/>
      <c r="U168" s="1583"/>
      <c r="V168" s="1583"/>
      <c r="W168" s="1583"/>
      <c r="X168" s="1583"/>
      <c r="Y168" s="1583"/>
      <c r="Z168" s="1583"/>
      <c r="AA168" s="1608" t="s">
        <v>306</v>
      </c>
      <c r="AB168" s="1583"/>
      <c r="AC168" s="1583"/>
      <c r="AD168" s="1583"/>
      <c r="AE168" s="1583"/>
      <c r="AF168" s="1608" t="s">
        <v>307</v>
      </c>
      <c r="AG168" s="1583"/>
      <c r="AH168" s="1583"/>
      <c r="AI168" s="320" t="s">
        <v>86</v>
      </c>
      <c r="AJ168" s="1610" t="s">
        <v>308</v>
      </c>
      <c r="AK168" s="1583"/>
      <c r="AL168" s="1583"/>
      <c r="AM168" s="1583"/>
      <c r="AN168" s="1583"/>
      <c r="AO168" s="1583"/>
      <c r="AP168" s="1326">
        <v>5000000</v>
      </c>
      <c r="AQ168" s="1326">
        <v>75000</v>
      </c>
      <c r="AR168" s="321">
        <v>1159538</v>
      </c>
      <c r="AS168" s="322">
        <v>0</v>
      </c>
      <c r="AT168" s="1326">
        <v>75000</v>
      </c>
      <c r="AU168" s="322">
        <v>0</v>
      </c>
      <c r="AV168" s="321">
        <v>75000</v>
      </c>
      <c r="AW168" s="322">
        <v>0</v>
      </c>
      <c r="AX168" s="1326">
        <v>75000</v>
      </c>
      <c r="AY168" s="322">
        <v>0</v>
      </c>
      <c r="AZ168" s="321">
        <v>75000</v>
      </c>
      <c r="BA168" s="322">
        <v>0</v>
      </c>
      <c r="BB168" s="322">
        <v>0</v>
      </c>
    </row>
    <row r="169" spans="1:54" x14ac:dyDescent="0.25">
      <c r="A169" s="1608" t="s">
        <v>35</v>
      </c>
      <c r="B169" s="1583"/>
      <c r="C169" s="1608" t="s">
        <v>315</v>
      </c>
      <c r="D169" s="1583"/>
      <c r="E169" s="1608" t="s">
        <v>313</v>
      </c>
      <c r="F169" s="1583"/>
      <c r="G169" s="1608" t="s">
        <v>316</v>
      </c>
      <c r="H169" s="1583"/>
      <c r="I169" s="1608" t="s">
        <v>342</v>
      </c>
      <c r="J169" s="1583"/>
      <c r="K169" s="1583"/>
      <c r="L169" s="1608" t="s">
        <v>336</v>
      </c>
      <c r="M169" s="1583"/>
      <c r="N169" s="1583"/>
      <c r="O169" s="1608"/>
      <c r="P169" s="1583"/>
      <c r="Q169" s="1608"/>
      <c r="R169" s="1583"/>
      <c r="S169" s="1609" t="s">
        <v>110</v>
      </c>
      <c r="T169" s="1583"/>
      <c r="U169" s="1583"/>
      <c r="V169" s="1583"/>
      <c r="W169" s="1583"/>
      <c r="X169" s="1583"/>
      <c r="Y169" s="1583"/>
      <c r="Z169" s="1583"/>
      <c r="AA169" s="1608" t="s">
        <v>306</v>
      </c>
      <c r="AB169" s="1583"/>
      <c r="AC169" s="1583"/>
      <c r="AD169" s="1583"/>
      <c r="AE169" s="1583"/>
      <c r="AF169" s="1608" t="s">
        <v>307</v>
      </c>
      <c r="AG169" s="1583"/>
      <c r="AH169" s="1583"/>
      <c r="AI169" s="320" t="s">
        <v>86</v>
      </c>
      <c r="AJ169" s="1610" t="s">
        <v>308</v>
      </c>
      <c r="AK169" s="1583"/>
      <c r="AL169" s="1583"/>
      <c r="AM169" s="1583"/>
      <c r="AN169" s="1583"/>
      <c r="AO169" s="1583"/>
      <c r="AP169" s="1326">
        <v>696100000</v>
      </c>
      <c r="AQ169" s="1327">
        <v>0</v>
      </c>
      <c r="AR169" s="321">
        <v>83621</v>
      </c>
      <c r="AS169" s="322">
        <v>0</v>
      </c>
      <c r="AT169" s="1327">
        <v>0</v>
      </c>
      <c r="AU169" s="322">
        <v>0</v>
      </c>
      <c r="AV169" s="321">
        <v>17549309</v>
      </c>
      <c r="AW169" s="321">
        <v>-17549309</v>
      </c>
      <c r="AX169" s="1327">
        <v>0</v>
      </c>
      <c r="AY169" s="321">
        <v>17549309</v>
      </c>
      <c r="AZ169" s="322">
        <v>0</v>
      </c>
      <c r="BA169" s="322">
        <v>0</v>
      </c>
      <c r="BB169" s="322">
        <v>0</v>
      </c>
    </row>
    <row r="170" spans="1:54" s="1227" customFormat="1" ht="16.5" customHeight="1" x14ac:dyDescent="0.25">
      <c r="A170" s="1619" t="s">
        <v>35</v>
      </c>
      <c r="B170" s="1620"/>
      <c r="C170" s="1619" t="s">
        <v>322</v>
      </c>
      <c r="D170" s="1620"/>
      <c r="E170" s="1619"/>
      <c r="F170" s="1620"/>
      <c r="G170" s="1619"/>
      <c r="H170" s="1620"/>
      <c r="I170" s="1619"/>
      <c r="J170" s="1620"/>
      <c r="K170" s="1620"/>
      <c r="L170" s="1619"/>
      <c r="M170" s="1620"/>
      <c r="N170" s="1620"/>
      <c r="O170" s="1619"/>
      <c r="P170" s="1620"/>
      <c r="Q170" s="1619"/>
      <c r="R170" s="1620"/>
      <c r="S170" s="1621" t="s">
        <v>26</v>
      </c>
      <c r="T170" s="1620"/>
      <c r="U170" s="1620"/>
      <c r="V170" s="1620"/>
      <c r="W170" s="1620"/>
      <c r="X170" s="1620"/>
      <c r="Y170" s="1620"/>
      <c r="Z170" s="1620"/>
      <c r="AA170" s="1619" t="s">
        <v>306</v>
      </c>
      <c r="AB170" s="1620"/>
      <c r="AC170" s="1620"/>
      <c r="AD170" s="1620"/>
      <c r="AE170" s="1620"/>
      <c r="AF170" s="1619" t="s">
        <v>307</v>
      </c>
      <c r="AG170" s="1620"/>
      <c r="AH170" s="1620"/>
      <c r="AI170" s="479" t="s">
        <v>86</v>
      </c>
      <c r="AJ170" s="1622" t="s">
        <v>308</v>
      </c>
      <c r="AK170" s="1620"/>
      <c r="AL170" s="1620"/>
      <c r="AM170" s="1620"/>
      <c r="AN170" s="1620"/>
      <c r="AO170" s="1620"/>
      <c r="AP170" s="1323">
        <v>212164370912</v>
      </c>
      <c r="AQ170" s="1332">
        <v>0</v>
      </c>
      <c r="AR170" s="478">
        <v>261946018</v>
      </c>
      <c r="AS170" s="478">
        <v>-10420000000</v>
      </c>
      <c r="AT170" s="1323">
        <v>2110196090</v>
      </c>
      <c r="AU170" s="478">
        <v>-2110196090</v>
      </c>
      <c r="AV170" s="478">
        <v>17696316311</v>
      </c>
      <c r="AW170" s="478">
        <v>-15586120221</v>
      </c>
      <c r="AX170" s="478">
        <v>17659805879</v>
      </c>
      <c r="AY170" s="478">
        <v>36510432</v>
      </c>
      <c r="AZ170" s="478">
        <v>17659805879</v>
      </c>
      <c r="BA170" s="477">
        <v>0</v>
      </c>
      <c r="BB170" s="477">
        <v>0</v>
      </c>
    </row>
    <row r="171" spans="1:54" s="1227" customFormat="1" ht="15" customHeight="1" x14ac:dyDescent="0.25">
      <c r="A171" s="1619" t="s">
        <v>35</v>
      </c>
      <c r="B171" s="1620"/>
      <c r="C171" s="1619" t="s">
        <v>322</v>
      </c>
      <c r="D171" s="1620"/>
      <c r="E171" s="1619"/>
      <c r="F171" s="1620"/>
      <c r="G171" s="1619"/>
      <c r="H171" s="1620"/>
      <c r="I171" s="1619"/>
      <c r="J171" s="1620"/>
      <c r="K171" s="1620"/>
      <c r="L171" s="1619"/>
      <c r="M171" s="1620"/>
      <c r="N171" s="1620"/>
      <c r="O171" s="1619"/>
      <c r="P171" s="1620"/>
      <c r="Q171" s="1619"/>
      <c r="R171" s="1620"/>
      <c r="S171" s="1621" t="s">
        <v>26</v>
      </c>
      <c r="T171" s="1620"/>
      <c r="U171" s="1620"/>
      <c r="V171" s="1620"/>
      <c r="W171" s="1620"/>
      <c r="X171" s="1620"/>
      <c r="Y171" s="1620"/>
      <c r="Z171" s="1620"/>
      <c r="AA171" s="1619" t="s">
        <v>306</v>
      </c>
      <c r="AB171" s="1620"/>
      <c r="AC171" s="1620"/>
      <c r="AD171" s="1620"/>
      <c r="AE171" s="1620"/>
      <c r="AF171" s="1619" t="s">
        <v>309</v>
      </c>
      <c r="AG171" s="1620"/>
      <c r="AH171" s="1620"/>
      <c r="AI171" s="479" t="s">
        <v>86</v>
      </c>
      <c r="AJ171" s="1622" t="s">
        <v>308</v>
      </c>
      <c r="AK171" s="1620"/>
      <c r="AL171" s="1620"/>
      <c r="AM171" s="1620"/>
      <c r="AN171" s="1620"/>
      <c r="AO171" s="1620"/>
      <c r="AP171" s="1323">
        <v>159829088</v>
      </c>
      <c r="AQ171" s="1323">
        <v>159829088</v>
      </c>
      <c r="AR171" s="477">
        <v>0</v>
      </c>
      <c r="AS171" s="477">
        <v>0</v>
      </c>
      <c r="AT171" s="1323">
        <v>159829088</v>
      </c>
      <c r="AU171" s="477">
        <v>0</v>
      </c>
      <c r="AV171" s="477">
        <v>0</v>
      </c>
      <c r="AW171" s="478">
        <v>159829088</v>
      </c>
      <c r="AX171" s="477">
        <v>0</v>
      </c>
      <c r="AY171" s="477">
        <v>0</v>
      </c>
      <c r="AZ171" s="477">
        <v>0</v>
      </c>
      <c r="BA171" s="477">
        <v>0</v>
      </c>
      <c r="BB171" s="477">
        <v>0</v>
      </c>
    </row>
    <row r="172" spans="1:54" s="1227" customFormat="1" ht="15" customHeight="1" x14ac:dyDescent="0.25">
      <c r="A172" s="1619" t="s">
        <v>35</v>
      </c>
      <c r="B172" s="1620"/>
      <c r="C172" s="1619" t="s">
        <v>322</v>
      </c>
      <c r="D172" s="1620"/>
      <c r="E172" s="1619"/>
      <c r="F172" s="1620"/>
      <c r="G172" s="1619"/>
      <c r="H172" s="1620"/>
      <c r="I172" s="1619"/>
      <c r="J172" s="1620"/>
      <c r="K172" s="1620"/>
      <c r="L172" s="1619"/>
      <c r="M172" s="1620"/>
      <c r="N172" s="1620"/>
      <c r="O172" s="1619"/>
      <c r="P172" s="1620"/>
      <c r="Q172" s="1619"/>
      <c r="R172" s="1620"/>
      <c r="S172" s="1621" t="s">
        <v>26</v>
      </c>
      <c r="T172" s="1620"/>
      <c r="U172" s="1620"/>
      <c r="V172" s="1620"/>
      <c r="W172" s="1620"/>
      <c r="X172" s="1620"/>
      <c r="Y172" s="1620"/>
      <c r="Z172" s="1620"/>
      <c r="AA172" s="1619" t="s">
        <v>306</v>
      </c>
      <c r="AB172" s="1620"/>
      <c r="AC172" s="1620"/>
      <c r="AD172" s="1620"/>
      <c r="AE172" s="1620"/>
      <c r="AF172" s="1619" t="s">
        <v>309</v>
      </c>
      <c r="AG172" s="1620"/>
      <c r="AH172" s="1620"/>
      <c r="AI172" s="479" t="s">
        <v>101</v>
      </c>
      <c r="AJ172" s="1622" t="s">
        <v>310</v>
      </c>
      <c r="AK172" s="1620"/>
      <c r="AL172" s="1620"/>
      <c r="AM172" s="1620"/>
      <c r="AN172" s="1620"/>
      <c r="AO172" s="1620"/>
      <c r="AP172" s="1323">
        <v>519000000</v>
      </c>
      <c r="AQ172" s="1323">
        <v>519000000</v>
      </c>
      <c r="AR172" s="477">
        <v>0</v>
      </c>
      <c r="AS172" s="477">
        <v>0</v>
      </c>
      <c r="AT172" s="1323">
        <v>519000000</v>
      </c>
      <c r="AU172" s="477">
        <v>0</v>
      </c>
      <c r="AV172" s="477">
        <v>0</v>
      </c>
      <c r="AW172" s="478">
        <v>519000000</v>
      </c>
      <c r="AX172" s="477">
        <v>0</v>
      </c>
      <c r="AY172" s="477">
        <v>0</v>
      </c>
      <c r="AZ172" s="477">
        <v>0</v>
      </c>
      <c r="BA172" s="477">
        <v>0</v>
      </c>
      <c r="BB172" s="477">
        <v>0</v>
      </c>
    </row>
    <row r="173" spans="1:54" s="1227" customFormat="1" x14ac:dyDescent="0.25">
      <c r="A173" s="1619" t="s">
        <v>35</v>
      </c>
      <c r="B173" s="1620"/>
      <c r="C173" s="1619" t="s">
        <v>322</v>
      </c>
      <c r="D173" s="1620"/>
      <c r="E173" s="1619"/>
      <c r="F173" s="1620"/>
      <c r="G173" s="1619"/>
      <c r="H173" s="1620"/>
      <c r="I173" s="1619"/>
      <c r="J173" s="1620"/>
      <c r="K173" s="1620"/>
      <c r="L173" s="1619"/>
      <c r="M173" s="1620"/>
      <c r="N173" s="1620"/>
      <c r="O173" s="1619"/>
      <c r="P173" s="1620"/>
      <c r="Q173" s="1619"/>
      <c r="R173" s="1620"/>
      <c r="S173" s="1621" t="s">
        <v>26</v>
      </c>
      <c r="T173" s="1620"/>
      <c r="U173" s="1620"/>
      <c r="V173" s="1620"/>
      <c r="W173" s="1620"/>
      <c r="X173" s="1620"/>
      <c r="Y173" s="1620"/>
      <c r="Z173" s="1620"/>
      <c r="AA173" s="1619" t="s">
        <v>306</v>
      </c>
      <c r="AB173" s="1620"/>
      <c r="AC173" s="1620"/>
      <c r="AD173" s="1620"/>
      <c r="AE173" s="1620"/>
      <c r="AF173" s="1619" t="s">
        <v>309</v>
      </c>
      <c r="AG173" s="1620"/>
      <c r="AH173" s="1620"/>
      <c r="AI173" s="479" t="s">
        <v>44</v>
      </c>
      <c r="AJ173" s="1622" t="s">
        <v>311</v>
      </c>
      <c r="AK173" s="1620"/>
      <c r="AL173" s="1620"/>
      <c r="AM173" s="1620"/>
      <c r="AN173" s="1620"/>
      <c r="AO173" s="1620"/>
      <c r="AP173" s="1323">
        <v>66513900000</v>
      </c>
      <c r="AQ173" s="1323">
        <v>901406477</v>
      </c>
      <c r="AR173" s="478">
        <v>46879030199</v>
      </c>
      <c r="AS173" s="477">
        <v>0</v>
      </c>
      <c r="AT173" s="1323">
        <v>516877247</v>
      </c>
      <c r="AU173" s="478">
        <v>384529230</v>
      </c>
      <c r="AV173" s="478">
        <v>1526645445</v>
      </c>
      <c r="AW173" s="478">
        <v>-1009768198</v>
      </c>
      <c r="AX173" s="478">
        <v>1517405917</v>
      </c>
      <c r="AY173" s="478">
        <v>9239528</v>
      </c>
      <c r="AZ173" s="478">
        <v>1517405917</v>
      </c>
      <c r="BA173" s="477">
        <v>0</v>
      </c>
      <c r="BB173" s="477">
        <v>0</v>
      </c>
    </row>
    <row r="174" spans="1:54" ht="15" customHeight="1" x14ac:dyDescent="0.25">
      <c r="A174" s="1603" t="s">
        <v>35</v>
      </c>
      <c r="B174" s="1583"/>
      <c r="C174" s="1603" t="s">
        <v>322</v>
      </c>
      <c r="D174" s="1583"/>
      <c r="E174" s="1603" t="s">
        <v>315</v>
      </c>
      <c r="F174" s="1583"/>
      <c r="G174" s="1603"/>
      <c r="H174" s="1583"/>
      <c r="I174" s="1603"/>
      <c r="J174" s="1583"/>
      <c r="K174" s="1583"/>
      <c r="L174" s="1603"/>
      <c r="M174" s="1583"/>
      <c r="N174" s="1583"/>
      <c r="O174" s="1603"/>
      <c r="P174" s="1583"/>
      <c r="Q174" s="1603"/>
      <c r="R174" s="1583"/>
      <c r="S174" s="1605" t="s">
        <v>343</v>
      </c>
      <c r="T174" s="1583"/>
      <c r="U174" s="1583"/>
      <c r="V174" s="1583"/>
      <c r="W174" s="1583"/>
      <c r="X174" s="1583"/>
      <c r="Y174" s="1583"/>
      <c r="Z174" s="1583"/>
      <c r="AA174" s="1603" t="s">
        <v>306</v>
      </c>
      <c r="AB174" s="1583"/>
      <c r="AC174" s="1583"/>
      <c r="AD174" s="1583"/>
      <c r="AE174" s="1583"/>
      <c r="AF174" s="1603" t="s">
        <v>309</v>
      </c>
      <c r="AG174" s="1583"/>
      <c r="AH174" s="1583"/>
      <c r="AI174" s="317" t="s">
        <v>86</v>
      </c>
      <c r="AJ174" s="1604" t="s">
        <v>308</v>
      </c>
      <c r="AK174" s="1583"/>
      <c r="AL174" s="1583"/>
      <c r="AM174" s="1583"/>
      <c r="AN174" s="1583"/>
      <c r="AO174" s="1583"/>
      <c r="AP174" s="1324">
        <v>159829088</v>
      </c>
      <c r="AQ174" s="1324">
        <v>159829088</v>
      </c>
      <c r="AR174" s="319">
        <v>0</v>
      </c>
      <c r="AS174" s="319">
        <v>0</v>
      </c>
      <c r="AT174" s="1324">
        <v>159829088</v>
      </c>
      <c r="AU174" s="319">
        <v>0</v>
      </c>
      <c r="AV174" s="319">
        <v>0</v>
      </c>
      <c r="AW174" s="318">
        <v>159829088</v>
      </c>
      <c r="AX174" s="319">
        <v>0</v>
      </c>
      <c r="AY174" s="319">
        <v>0</v>
      </c>
      <c r="AZ174" s="319">
        <v>0</v>
      </c>
      <c r="BA174" s="319">
        <v>0</v>
      </c>
      <c r="BB174" s="319">
        <v>0</v>
      </c>
    </row>
    <row r="175" spans="1:54" ht="15" customHeight="1" x14ac:dyDescent="0.25">
      <c r="A175" s="1603" t="s">
        <v>35</v>
      </c>
      <c r="B175" s="1583"/>
      <c r="C175" s="1603" t="s">
        <v>322</v>
      </c>
      <c r="D175" s="1583"/>
      <c r="E175" s="1603" t="s">
        <v>315</v>
      </c>
      <c r="F175" s="1583"/>
      <c r="G175" s="1603"/>
      <c r="H175" s="1583"/>
      <c r="I175" s="1603"/>
      <c r="J175" s="1583"/>
      <c r="K175" s="1583"/>
      <c r="L175" s="1603"/>
      <c r="M175" s="1583"/>
      <c r="N175" s="1583"/>
      <c r="O175" s="1603"/>
      <c r="P175" s="1583"/>
      <c r="Q175" s="1603"/>
      <c r="R175" s="1583"/>
      <c r="S175" s="1605" t="s">
        <v>343</v>
      </c>
      <c r="T175" s="1583"/>
      <c r="U175" s="1583"/>
      <c r="V175" s="1583"/>
      <c r="W175" s="1583"/>
      <c r="X175" s="1583"/>
      <c r="Y175" s="1583"/>
      <c r="Z175" s="1583"/>
      <c r="AA175" s="1603" t="s">
        <v>306</v>
      </c>
      <c r="AB175" s="1583"/>
      <c r="AC175" s="1583"/>
      <c r="AD175" s="1583"/>
      <c r="AE175" s="1583"/>
      <c r="AF175" s="1603" t="s">
        <v>309</v>
      </c>
      <c r="AG175" s="1583"/>
      <c r="AH175" s="1583"/>
      <c r="AI175" s="317" t="s">
        <v>101</v>
      </c>
      <c r="AJ175" s="1604" t="s">
        <v>310</v>
      </c>
      <c r="AK175" s="1583"/>
      <c r="AL175" s="1583"/>
      <c r="AM175" s="1583"/>
      <c r="AN175" s="1583"/>
      <c r="AO175" s="1583"/>
      <c r="AP175" s="1324">
        <v>519000000</v>
      </c>
      <c r="AQ175" s="1324">
        <v>519000000</v>
      </c>
      <c r="AR175" s="319">
        <v>0</v>
      </c>
      <c r="AS175" s="319">
        <v>0</v>
      </c>
      <c r="AT175" s="1324">
        <v>519000000</v>
      </c>
      <c r="AU175" s="319">
        <v>0</v>
      </c>
      <c r="AV175" s="319">
        <v>0</v>
      </c>
      <c r="AW175" s="318">
        <v>519000000</v>
      </c>
      <c r="AX175" s="319">
        <v>0</v>
      </c>
      <c r="AY175" s="319">
        <v>0</v>
      </c>
      <c r="AZ175" s="319">
        <v>0</v>
      </c>
      <c r="BA175" s="319">
        <v>0</v>
      </c>
      <c r="BB175" s="319">
        <v>0</v>
      </c>
    </row>
    <row r="176" spans="1:54" ht="15" customHeight="1" x14ac:dyDescent="0.25">
      <c r="A176" s="1603" t="s">
        <v>35</v>
      </c>
      <c r="B176" s="1583"/>
      <c r="C176" s="1603" t="s">
        <v>322</v>
      </c>
      <c r="D176" s="1583"/>
      <c r="E176" s="1603" t="s">
        <v>315</v>
      </c>
      <c r="F176" s="1583"/>
      <c r="G176" s="1603" t="s">
        <v>312</v>
      </c>
      <c r="H176" s="1583"/>
      <c r="I176" s="1603"/>
      <c r="J176" s="1583"/>
      <c r="K176" s="1583"/>
      <c r="L176" s="1603"/>
      <c r="M176" s="1583"/>
      <c r="N176" s="1583"/>
      <c r="O176" s="1603"/>
      <c r="P176" s="1583"/>
      <c r="Q176" s="1603"/>
      <c r="R176" s="1583"/>
      <c r="S176" s="1605" t="s">
        <v>344</v>
      </c>
      <c r="T176" s="1583"/>
      <c r="U176" s="1583"/>
      <c r="V176" s="1583"/>
      <c r="W176" s="1583"/>
      <c r="X176" s="1583"/>
      <c r="Y176" s="1583"/>
      <c r="Z176" s="1583"/>
      <c r="AA176" s="1603" t="s">
        <v>306</v>
      </c>
      <c r="AB176" s="1583"/>
      <c r="AC176" s="1583"/>
      <c r="AD176" s="1583"/>
      <c r="AE176" s="1583"/>
      <c r="AF176" s="1603" t="s">
        <v>309</v>
      </c>
      <c r="AG176" s="1583"/>
      <c r="AH176" s="1583"/>
      <c r="AI176" s="317" t="s">
        <v>86</v>
      </c>
      <c r="AJ176" s="1604" t="s">
        <v>308</v>
      </c>
      <c r="AK176" s="1583"/>
      <c r="AL176" s="1583"/>
      <c r="AM176" s="1583"/>
      <c r="AN176" s="1583"/>
      <c r="AO176" s="1583"/>
      <c r="AP176" s="1324">
        <v>159829088</v>
      </c>
      <c r="AQ176" s="1324">
        <v>159829088</v>
      </c>
      <c r="AR176" s="319">
        <v>0</v>
      </c>
      <c r="AS176" s="319">
        <v>0</v>
      </c>
      <c r="AT176" s="1324">
        <v>159829088</v>
      </c>
      <c r="AU176" s="319">
        <v>0</v>
      </c>
      <c r="AV176" s="319">
        <v>0</v>
      </c>
      <c r="AW176" s="318">
        <v>159829088</v>
      </c>
      <c r="AX176" s="319">
        <v>0</v>
      </c>
      <c r="AY176" s="319">
        <v>0</v>
      </c>
      <c r="AZ176" s="319">
        <v>0</v>
      </c>
      <c r="BA176" s="319">
        <v>0</v>
      </c>
      <c r="BB176" s="319">
        <v>0</v>
      </c>
    </row>
    <row r="177" spans="1:54" ht="15" customHeight="1" x14ac:dyDescent="0.25">
      <c r="A177" s="1603" t="s">
        <v>35</v>
      </c>
      <c r="B177" s="1583"/>
      <c r="C177" s="1603" t="s">
        <v>322</v>
      </c>
      <c r="D177" s="1583"/>
      <c r="E177" s="1603" t="s">
        <v>315</v>
      </c>
      <c r="F177" s="1583"/>
      <c r="G177" s="1603" t="s">
        <v>312</v>
      </c>
      <c r="H177" s="1583"/>
      <c r="I177" s="1603"/>
      <c r="J177" s="1583"/>
      <c r="K177" s="1583"/>
      <c r="L177" s="1603"/>
      <c r="M177" s="1583"/>
      <c r="N177" s="1583"/>
      <c r="O177" s="1603"/>
      <c r="P177" s="1583"/>
      <c r="Q177" s="1603"/>
      <c r="R177" s="1583"/>
      <c r="S177" s="1605" t="s">
        <v>344</v>
      </c>
      <c r="T177" s="1583"/>
      <c r="U177" s="1583"/>
      <c r="V177" s="1583"/>
      <c r="W177" s="1583"/>
      <c r="X177" s="1583"/>
      <c r="Y177" s="1583"/>
      <c r="Z177" s="1583"/>
      <c r="AA177" s="1603" t="s">
        <v>306</v>
      </c>
      <c r="AB177" s="1583"/>
      <c r="AC177" s="1583"/>
      <c r="AD177" s="1583"/>
      <c r="AE177" s="1583"/>
      <c r="AF177" s="1603" t="s">
        <v>309</v>
      </c>
      <c r="AG177" s="1583"/>
      <c r="AH177" s="1583"/>
      <c r="AI177" s="317" t="s">
        <v>101</v>
      </c>
      <c r="AJ177" s="1604" t="s">
        <v>310</v>
      </c>
      <c r="AK177" s="1583"/>
      <c r="AL177" s="1583"/>
      <c r="AM177" s="1583"/>
      <c r="AN177" s="1583"/>
      <c r="AO177" s="1583"/>
      <c r="AP177" s="1324">
        <v>519000000</v>
      </c>
      <c r="AQ177" s="1324">
        <v>519000000</v>
      </c>
      <c r="AR177" s="319">
        <v>0</v>
      </c>
      <c r="AS177" s="319">
        <v>0</v>
      </c>
      <c r="AT177" s="1324">
        <v>519000000</v>
      </c>
      <c r="AU177" s="319">
        <v>0</v>
      </c>
      <c r="AV177" s="319">
        <v>0</v>
      </c>
      <c r="AW177" s="318">
        <v>519000000</v>
      </c>
      <c r="AX177" s="319">
        <v>0</v>
      </c>
      <c r="AY177" s="319">
        <v>0</v>
      </c>
      <c r="AZ177" s="319">
        <v>0</v>
      </c>
      <c r="BA177" s="319">
        <v>0</v>
      </c>
      <c r="BB177" s="319">
        <v>0</v>
      </c>
    </row>
    <row r="178" spans="1:54" x14ac:dyDescent="0.25">
      <c r="A178" s="1608" t="s">
        <v>35</v>
      </c>
      <c r="B178" s="1583"/>
      <c r="C178" s="1608" t="s">
        <v>322</v>
      </c>
      <c r="D178" s="1583"/>
      <c r="E178" s="1608" t="s">
        <v>315</v>
      </c>
      <c r="F178" s="1583"/>
      <c r="G178" s="1608" t="s">
        <v>312</v>
      </c>
      <c r="H178" s="1583"/>
      <c r="I178" s="1608" t="s">
        <v>312</v>
      </c>
      <c r="J178" s="1583"/>
      <c r="K178" s="1583"/>
      <c r="L178" s="1608"/>
      <c r="M178" s="1583"/>
      <c r="N178" s="1583"/>
      <c r="O178" s="1608"/>
      <c r="P178" s="1583"/>
      <c r="Q178" s="1608"/>
      <c r="R178" s="1583"/>
      <c r="S178" s="1609" t="s">
        <v>113</v>
      </c>
      <c r="T178" s="1583"/>
      <c r="U178" s="1583"/>
      <c r="V178" s="1583"/>
      <c r="W178" s="1583"/>
      <c r="X178" s="1583"/>
      <c r="Y178" s="1583"/>
      <c r="Z178" s="1583"/>
      <c r="AA178" s="1608" t="s">
        <v>306</v>
      </c>
      <c r="AB178" s="1583"/>
      <c r="AC178" s="1583"/>
      <c r="AD178" s="1583"/>
      <c r="AE178" s="1583"/>
      <c r="AF178" s="1608" t="s">
        <v>309</v>
      </c>
      <c r="AG178" s="1583"/>
      <c r="AH178" s="1583"/>
      <c r="AI178" s="320" t="s">
        <v>86</v>
      </c>
      <c r="AJ178" s="1610" t="s">
        <v>308</v>
      </c>
      <c r="AK178" s="1583"/>
      <c r="AL178" s="1583"/>
      <c r="AM178" s="1583"/>
      <c r="AN178" s="1583"/>
      <c r="AO178" s="1583"/>
      <c r="AP178" s="1326">
        <v>159829088</v>
      </c>
      <c r="AQ178" s="1326">
        <v>159829088</v>
      </c>
      <c r="AR178" s="322">
        <v>0</v>
      </c>
      <c r="AS178" s="322">
        <v>0</v>
      </c>
      <c r="AT178" s="1326">
        <v>159829088</v>
      </c>
      <c r="AU178" s="322">
        <v>0</v>
      </c>
      <c r="AV178" s="322">
        <v>0</v>
      </c>
      <c r="AW178" s="321">
        <v>159829088</v>
      </c>
      <c r="AX178" s="322">
        <v>0</v>
      </c>
      <c r="AY178" s="322">
        <v>0</v>
      </c>
      <c r="AZ178" s="322">
        <v>0</v>
      </c>
      <c r="BA178" s="322">
        <v>0</v>
      </c>
      <c r="BB178" s="322">
        <v>0</v>
      </c>
    </row>
    <row r="179" spans="1:54" x14ac:dyDescent="0.25">
      <c r="A179" s="1608" t="s">
        <v>35</v>
      </c>
      <c r="B179" s="1583"/>
      <c r="C179" s="1608" t="s">
        <v>322</v>
      </c>
      <c r="D179" s="1583"/>
      <c r="E179" s="1608" t="s">
        <v>315</v>
      </c>
      <c r="F179" s="1583"/>
      <c r="G179" s="1608" t="s">
        <v>312</v>
      </c>
      <c r="H179" s="1583"/>
      <c r="I179" s="1608" t="s">
        <v>312</v>
      </c>
      <c r="J179" s="1583"/>
      <c r="K179" s="1583"/>
      <c r="L179" s="1608"/>
      <c r="M179" s="1583"/>
      <c r="N179" s="1583"/>
      <c r="O179" s="1608"/>
      <c r="P179" s="1583"/>
      <c r="Q179" s="1608"/>
      <c r="R179" s="1583"/>
      <c r="S179" s="1609" t="s">
        <v>113</v>
      </c>
      <c r="T179" s="1583"/>
      <c r="U179" s="1583"/>
      <c r="V179" s="1583"/>
      <c r="W179" s="1583"/>
      <c r="X179" s="1583"/>
      <c r="Y179" s="1583"/>
      <c r="Z179" s="1583"/>
      <c r="AA179" s="1608" t="s">
        <v>306</v>
      </c>
      <c r="AB179" s="1583"/>
      <c r="AC179" s="1583"/>
      <c r="AD179" s="1583"/>
      <c r="AE179" s="1583"/>
      <c r="AF179" s="1608" t="s">
        <v>309</v>
      </c>
      <c r="AG179" s="1583"/>
      <c r="AH179" s="1583"/>
      <c r="AI179" s="320" t="s">
        <v>101</v>
      </c>
      <c r="AJ179" s="1610" t="s">
        <v>310</v>
      </c>
      <c r="AK179" s="1583"/>
      <c r="AL179" s="1583"/>
      <c r="AM179" s="1583"/>
      <c r="AN179" s="1583"/>
      <c r="AO179" s="1583"/>
      <c r="AP179" s="1326">
        <v>519000000</v>
      </c>
      <c r="AQ179" s="1326">
        <v>519000000</v>
      </c>
      <c r="AR179" s="322">
        <v>0</v>
      </c>
      <c r="AS179" s="322">
        <v>0</v>
      </c>
      <c r="AT179" s="1326">
        <v>519000000</v>
      </c>
      <c r="AU179" s="322">
        <v>0</v>
      </c>
      <c r="AV179" s="322">
        <v>0</v>
      </c>
      <c r="AW179" s="321">
        <v>519000000</v>
      </c>
      <c r="AX179" s="322">
        <v>0</v>
      </c>
      <c r="AY179" s="322">
        <v>0</v>
      </c>
      <c r="AZ179" s="322">
        <v>0</v>
      </c>
      <c r="BA179" s="322">
        <v>0</v>
      </c>
      <c r="BB179" s="322">
        <v>0</v>
      </c>
    </row>
    <row r="180" spans="1:54" ht="15" customHeight="1" x14ac:dyDescent="0.25">
      <c r="A180" s="1603" t="s">
        <v>35</v>
      </c>
      <c r="B180" s="1583"/>
      <c r="C180" s="1603" t="s">
        <v>322</v>
      </c>
      <c r="D180" s="1583"/>
      <c r="E180" s="1603" t="s">
        <v>317</v>
      </c>
      <c r="F180" s="1583"/>
      <c r="G180" s="1603"/>
      <c r="H180" s="1583"/>
      <c r="I180" s="1603"/>
      <c r="J180" s="1583"/>
      <c r="K180" s="1583"/>
      <c r="L180" s="1603"/>
      <c r="M180" s="1583"/>
      <c r="N180" s="1583"/>
      <c r="O180" s="1603"/>
      <c r="P180" s="1583"/>
      <c r="Q180" s="1603"/>
      <c r="R180" s="1583"/>
      <c r="S180" s="1605" t="s">
        <v>345</v>
      </c>
      <c r="T180" s="1583"/>
      <c r="U180" s="1583"/>
      <c r="V180" s="1583"/>
      <c r="W180" s="1583"/>
      <c r="X180" s="1583"/>
      <c r="Y180" s="1583"/>
      <c r="Z180" s="1583"/>
      <c r="AA180" s="1603" t="s">
        <v>306</v>
      </c>
      <c r="AB180" s="1583"/>
      <c r="AC180" s="1583"/>
      <c r="AD180" s="1583"/>
      <c r="AE180" s="1583"/>
      <c r="AF180" s="1603" t="s">
        <v>307</v>
      </c>
      <c r="AG180" s="1583"/>
      <c r="AH180" s="1583"/>
      <c r="AI180" s="317" t="s">
        <v>86</v>
      </c>
      <c r="AJ180" s="1604" t="s">
        <v>308</v>
      </c>
      <c r="AK180" s="1583"/>
      <c r="AL180" s="1583"/>
      <c r="AM180" s="1583"/>
      <c r="AN180" s="1583"/>
      <c r="AO180" s="1583"/>
      <c r="AP180" s="1324">
        <v>446370912</v>
      </c>
      <c r="AQ180" s="1329">
        <v>0</v>
      </c>
      <c r="AR180" s="318">
        <v>26370912</v>
      </c>
      <c r="AS180" s="318">
        <v>-420000000</v>
      </c>
      <c r="AT180" s="1329">
        <v>0</v>
      </c>
      <c r="AU180" s="319">
        <v>0</v>
      </c>
      <c r="AV180" s="319">
        <v>0</v>
      </c>
      <c r="AW180" s="319">
        <v>0</v>
      </c>
      <c r="AX180" s="319">
        <v>0</v>
      </c>
      <c r="AY180" s="319">
        <v>0</v>
      </c>
      <c r="AZ180" s="319">
        <v>0</v>
      </c>
      <c r="BA180" s="319">
        <v>0</v>
      </c>
      <c r="BB180" s="319">
        <v>0</v>
      </c>
    </row>
    <row r="181" spans="1:54" ht="15" customHeight="1" x14ac:dyDescent="0.25">
      <c r="A181" s="1603" t="s">
        <v>35</v>
      </c>
      <c r="B181" s="1583"/>
      <c r="C181" s="1603" t="s">
        <v>322</v>
      </c>
      <c r="D181" s="1583"/>
      <c r="E181" s="1603" t="s">
        <v>317</v>
      </c>
      <c r="F181" s="1583"/>
      <c r="G181" s="1603" t="s">
        <v>322</v>
      </c>
      <c r="H181" s="1583"/>
      <c r="I181" s="1603"/>
      <c r="J181" s="1583"/>
      <c r="K181" s="1583"/>
      <c r="L181" s="1603"/>
      <c r="M181" s="1583"/>
      <c r="N181" s="1583"/>
      <c r="O181" s="1603"/>
      <c r="P181" s="1583"/>
      <c r="Q181" s="1603"/>
      <c r="R181" s="1583"/>
      <c r="S181" s="1605" t="s">
        <v>346</v>
      </c>
      <c r="T181" s="1583"/>
      <c r="U181" s="1583"/>
      <c r="V181" s="1583"/>
      <c r="W181" s="1583"/>
      <c r="X181" s="1583"/>
      <c r="Y181" s="1583"/>
      <c r="Z181" s="1583"/>
      <c r="AA181" s="1603" t="s">
        <v>306</v>
      </c>
      <c r="AB181" s="1583"/>
      <c r="AC181" s="1583"/>
      <c r="AD181" s="1583"/>
      <c r="AE181" s="1583"/>
      <c r="AF181" s="1603" t="s">
        <v>307</v>
      </c>
      <c r="AG181" s="1583"/>
      <c r="AH181" s="1583"/>
      <c r="AI181" s="317" t="s">
        <v>86</v>
      </c>
      <c r="AJ181" s="1604" t="s">
        <v>308</v>
      </c>
      <c r="AK181" s="1583"/>
      <c r="AL181" s="1583"/>
      <c r="AM181" s="1583"/>
      <c r="AN181" s="1583"/>
      <c r="AO181" s="1583"/>
      <c r="AP181" s="1324">
        <v>446370912</v>
      </c>
      <c r="AQ181" s="1329">
        <v>0</v>
      </c>
      <c r="AR181" s="318">
        <v>26370912</v>
      </c>
      <c r="AS181" s="318">
        <v>-420000000</v>
      </c>
      <c r="AT181" s="1329">
        <v>0</v>
      </c>
      <c r="AU181" s="319">
        <v>0</v>
      </c>
      <c r="AV181" s="319">
        <v>0</v>
      </c>
      <c r="AW181" s="319">
        <v>0</v>
      </c>
      <c r="AX181" s="319">
        <v>0</v>
      </c>
      <c r="AY181" s="319">
        <v>0</v>
      </c>
      <c r="AZ181" s="319">
        <v>0</v>
      </c>
      <c r="BA181" s="319">
        <v>0</v>
      </c>
      <c r="BB181" s="319">
        <v>0</v>
      </c>
    </row>
    <row r="182" spans="1:54" ht="16.5" customHeight="1" x14ac:dyDescent="0.25">
      <c r="A182" s="1608" t="s">
        <v>35</v>
      </c>
      <c r="B182" s="1583"/>
      <c r="C182" s="1608" t="s">
        <v>322</v>
      </c>
      <c r="D182" s="1583"/>
      <c r="E182" s="1608" t="s">
        <v>317</v>
      </c>
      <c r="F182" s="1583"/>
      <c r="G182" s="1608" t="s">
        <v>322</v>
      </c>
      <c r="H182" s="1583"/>
      <c r="I182" s="1608" t="s">
        <v>347</v>
      </c>
      <c r="J182" s="1583"/>
      <c r="K182" s="1583"/>
      <c r="L182" s="1608"/>
      <c r="M182" s="1583"/>
      <c r="N182" s="1583"/>
      <c r="O182" s="1608"/>
      <c r="P182" s="1583"/>
      <c r="Q182" s="1608"/>
      <c r="R182" s="1583"/>
      <c r="S182" s="1609" t="s">
        <v>114</v>
      </c>
      <c r="T182" s="1583"/>
      <c r="U182" s="1583"/>
      <c r="V182" s="1583"/>
      <c r="W182" s="1583"/>
      <c r="X182" s="1583"/>
      <c r="Y182" s="1583"/>
      <c r="Z182" s="1583"/>
      <c r="AA182" s="1608" t="s">
        <v>306</v>
      </c>
      <c r="AB182" s="1583"/>
      <c r="AC182" s="1583"/>
      <c r="AD182" s="1583"/>
      <c r="AE182" s="1583"/>
      <c r="AF182" s="1608" t="s">
        <v>307</v>
      </c>
      <c r="AG182" s="1583"/>
      <c r="AH182" s="1583"/>
      <c r="AI182" s="320" t="s">
        <v>86</v>
      </c>
      <c r="AJ182" s="1610" t="s">
        <v>308</v>
      </c>
      <c r="AK182" s="1583"/>
      <c r="AL182" s="1583"/>
      <c r="AM182" s="1583"/>
      <c r="AN182" s="1583"/>
      <c r="AO182" s="1583"/>
      <c r="AP182" s="1326">
        <v>446370912</v>
      </c>
      <c r="AQ182" s="1327">
        <v>0</v>
      </c>
      <c r="AR182" s="321">
        <v>26370912</v>
      </c>
      <c r="AS182" s="321">
        <v>-420000000</v>
      </c>
      <c r="AT182" s="1327">
        <v>0</v>
      </c>
      <c r="AU182" s="322">
        <v>0</v>
      </c>
      <c r="AV182" s="322">
        <v>0</v>
      </c>
      <c r="AW182" s="322">
        <v>0</v>
      </c>
      <c r="AX182" s="322">
        <v>0</v>
      </c>
      <c r="AY182" s="322">
        <v>0</v>
      </c>
      <c r="AZ182" s="322">
        <v>0</v>
      </c>
      <c r="BA182" s="322">
        <v>0</v>
      </c>
      <c r="BB182" s="322">
        <v>0</v>
      </c>
    </row>
    <row r="183" spans="1:54" ht="16.5" customHeight="1" x14ac:dyDescent="0.25">
      <c r="A183" s="1603" t="s">
        <v>35</v>
      </c>
      <c r="B183" s="1583"/>
      <c r="C183" s="1603" t="s">
        <v>322</v>
      </c>
      <c r="D183" s="1583"/>
      <c r="E183" s="1603" t="s">
        <v>325</v>
      </c>
      <c r="F183" s="1583"/>
      <c r="G183" s="1603"/>
      <c r="H183" s="1583"/>
      <c r="I183" s="1603"/>
      <c r="J183" s="1583"/>
      <c r="K183" s="1583"/>
      <c r="L183" s="1603"/>
      <c r="M183" s="1583"/>
      <c r="N183" s="1583"/>
      <c r="O183" s="1603"/>
      <c r="P183" s="1583"/>
      <c r="Q183" s="1603"/>
      <c r="R183" s="1583"/>
      <c r="S183" s="1605" t="s">
        <v>348</v>
      </c>
      <c r="T183" s="1583"/>
      <c r="U183" s="1583"/>
      <c r="V183" s="1583"/>
      <c r="W183" s="1583"/>
      <c r="X183" s="1583"/>
      <c r="Y183" s="1583"/>
      <c r="Z183" s="1583"/>
      <c r="AA183" s="1603" t="s">
        <v>306</v>
      </c>
      <c r="AB183" s="1583"/>
      <c r="AC183" s="1583"/>
      <c r="AD183" s="1583"/>
      <c r="AE183" s="1583"/>
      <c r="AF183" s="1603" t="s">
        <v>307</v>
      </c>
      <c r="AG183" s="1583"/>
      <c r="AH183" s="1583"/>
      <c r="AI183" s="317" t="s">
        <v>86</v>
      </c>
      <c r="AJ183" s="1604" t="s">
        <v>308</v>
      </c>
      <c r="AK183" s="1583"/>
      <c r="AL183" s="1583"/>
      <c r="AM183" s="1583"/>
      <c r="AN183" s="1583"/>
      <c r="AO183" s="1583"/>
      <c r="AP183" s="1324">
        <v>211718000000</v>
      </c>
      <c r="AQ183" s="1329">
        <v>0</v>
      </c>
      <c r="AR183" s="318">
        <v>235575106</v>
      </c>
      <c r="AS183" s="318">
        <v>-10000000000</v>
      </c>
      <c r="AT183" s="1324">
        <v>2110196090</v>
      </c>
      <c r="AU183" s="318">
        <v>-2110196090</v>
      </c>
      <c r="AV183" s="318">
        <v>17696316311</v>
      </c>
      <c r="AW183" s="318">
        <v>-15586120221</v>
      </c>
      <c r="AX183" s="318">
        <v>17659805879</v>
      </c>
      <c r="AY183" s="318">
        <v>36510432</v>
      </c>
      <c r="AZ183" s="318">
        <v>17659805879</v>
      </c>
      <c r="BA183" s="319">
        <v>0</v>
      </c>
      <c r="BB183" s="319">
        <v>0</v>
      </c>
    </row>
    <row r="184" spans="1:54" x14ac:dyDescent="0.25">
      <c r="A184" s="1603" t="s">
        <v>35</v>
      </c>
      <c r="B184" s="1583"/>
      <c r="C184" s="1603" t="s">
        <v>322</v>
      </c>
      <c r="D184" s="1583"/>
      <c r="E184" s="1603" t="s">
        <v>325</v>
      </c>
      <c r="F184" s="1583"/>
      <c r="G184" s="1603"/>
      <c r="H184" s="1583"/>
      <c r="I184" s="1603"/>
      <c r="J184" s="1583"/>
      <c r="K184" s="1583"/>
      <c r="L184" s="1603"/>
      <c r="M184" s="1583"/>
      <c r="N184" s="1583"/>
      <c r="O184" s="1603"/>
      <c r="P184" s="1583"/>
      <c r="Q184" s="1603"/>
      <c r="R184" s="1583"/>
      <c r="S184" s="1605" t="s">
        <v>348</v>
      </c>
      <c r="T184" s="1583"/>
      <c r="U184" s="1583"/>
      <c r="V184" s="1583"/>
      <c r="W184" s="1583"/>
      <c r="X184" s="1583"/>
      <c r="Y184" s="1583"/>
      <c r="Z184" s="1583"/>
      <c r="AA184" s="1603" t="s">
        <v>306</v>
      </c>
      <c r="AB184" s="1583"/>
      <c r="AC184" s="1583"/>
      <c r="AD184" s="1583"/>
      <c r="AE184" s="1583"/>
      <c r="AF184" s="1603" t="s">
        <v>309</v>
      </c>
      <c r="AG184" s="1583"/>
      <c r="AH184" s="1583"/>
      <c r="AI184" s="317" t="s">
        <v>44</v>
      </c>
      <c r="AJ184" s="1604" t="s">
        <v>311</v>
      </c>
      <c r="AK184" s="1583"/>
      <c r="AL184" s="1583"/>
      <c r="AM184" s="1583"/>
      <c r="AN184" s="1583"/>
      <c r="AO184" s="1583"/>
      <c r="AP184" s="1324">
        <v>66513900000</v>
      </c>
      <c r="AQ184" s="1324">
        <v>901406477</v>
      </c>
      <c r="AR184" s="318">
        <v>46879030199</v>
      </c>
      <c r="AS184" s="319">
        <v>0</v>
      </c>
      <c r="AT184" s="1324">
        <v>516877247</v>
      </c>
      <c r="AU184" s="318">
        <v>384529230</v>
      </c>
      <c r="AV184" s="318">
        <v>1526645445</v>
      </c>
      <c r="AW184" s="318">
        <v>-1009768198</v>
      </c>
      <c r="AX184" s="318">
        <v>1517405917</v>
      </c>
      <c r="AY184" s="318">
        <v>9239528</v>
      </c>
      <c r="AZ184" s="318">
        <v>1517405917</v>
      </c>
      <c r="BA184" s="319">
        <v>0</v>
      </c>
      <c r="BB184" s="319">
        <v>0</v>
      </c>
    </row>
    <row r="185" spans="1:54" x14ac:dyDescent="0.25">
      <c r="A185" s="1603" t="s">
        <v>35</v>
      </c>
      <c r="B185" s="1583"/>
      <c r="C185" s="1603" t="s">
        <v>322</v>
      </c>
      <c r="D185" s="1583"/>
      <c r="E185" s="1603" t="s">
        <v>325</v>
      </c>
      <c r="F185" s="1583"/>
      <c r="G185" s="1603" t="s">
        <v>312</v>
      </c>
      <c r="H185" s="1583"/>
      <c r="I185" s="1603"/>
      <c r="J185" s="1583"/>
      <c r="K185" s="1583"/>
      <c r="L185" s="1603"/>
      <c r="M185" s="1583"/>
      <c r="N185" s="1583"/>
      <c r="O185" s="1603"/>
      <c r="P185" s="1583"/>
      <c r="Q185" s="1603"/>
      <c r="R185" s="1583"/>
      <c r="S185" s="1605" t="s">
        <v>453</v>
      </c>
      <c r="T185" s="1583"/>
      <c r="U185" s="1583"/>
      <c r="V185" s="1583"/>
      <c r="W185" s="1583"/>
      <c r="X185" s="1583"/>
      <c r="Y185" s="1583"/>
      <c r="Z185" s="1583"/>
      <c r="AA185" s="1603" t="s">
        <v>306</v>
      </c>
      <c r="AB185" s="1583"/>
      <c r="AC185" s="1583"/>
      <c r="AD185" s="1583"/>
      <c r="AE185" s="1583"/>
      <c r="AF185" s="1603" t="s">
        <v>307</v>
      </c>
      <c r="AG185" s="1583"/>
      <c r="AH185" s="1583"/>
      <c r="AI185" s="317" t="s">
        <v>86</v>
      </c>
      <c r="AJ185" s="1604" t="s">
        <v>308</v>
      </c>
      <c r="AK185" s="1583"/>
      <c r="AL185" s="1583"/>
      <c r="AM185" s="1583"/>
      <c r="AN185" s="1583"/>
      <c r="AO185" s="1583"/>
      <c r="AP185" s="1324">
        <v>420000000</v>
      </c>
      <c r="AQ185" s="1329">
        <v>0</v>
      </c>
      <c r="AR185" s="318">
        <v>18535849</v>
      </c>
      <c r="AS185" s="319">
        <v>0</v>
      </c>
      <c r="AT185" s="1329">
        <v>0</v>
      </c>
      <c r="AU185" s="319">
        <v>0</v>
      </c>
      <c r="AV185" s="319">
        <v>0</v>
      </c>
      <c r="AW185" s="319">
        <v>0</v>
      </c>
      <c r="AX185" s="319">
        <v>0</v>
      </c>
      <c r="AY185" s="319">
        <v>0</v>
      </c>
      <c r="AZ185" s="319">
        <v>0</v>
      </c>
      <c r="BA185" s="319">
        <v>0</v>
      </c>
      <c r="BB185" s="319">
        <v>0</v>
      </c>
    </row>
    <row r="186" spans="1:54" x14ac:dyDescent="0.25">
      <c r="A186" s="1608" t="s">
        <v>35</v>
      </c>
      <c r="B186" s="1583"/>
      <c r="C186" s="1608" t="s">
        <v>322</v>
      </c>
      <c r="D186" s="1583"/>
      <c r="E186" s="1608" t="s">
        <v>325</v>
      </c>
      <c r="F186" s="1583"/>
      <c r="G186" s="1608" t="s">
        <v>312</v>
      </c>
      <c r="H186" s="1583"/>
      <c r="I186" s="1608" t="s">
        <v>312</v>
      </c>
      <c r="J186" s="1583"/>
      <c r="K186" s="1583"/>
      <c r="L186" s="1608"/>
      <c r="M186" s="1583"/>
      <c r="N186" s="1583"/>
      <c r="O186" s="1608"/>
      <c r="P186" s="1583"/>
      <c r="Q186" s="1608"/>
      <c r="R186" s="1583"/>
      <c r="S186" s="1609" t="s">
        <v>453</v>
      </c>
      <c r="T186" s="1583"/>
      <c r="U186" s="1583"/>
      <c r="V186" s="1583"/>
      <c r="W186" s="1583"/>
      <c r="X186" s="1583"/>
      <c r="Y186" s="1583"/>
      <c r="Z186" s="1583"/>
      <c r="AA186" s="1608" t="s">
        <v>306</v>
      </c>
      <c r="AB186" s="1583"/>
      <c r="AC186" s="1583"/>
      <c r="AD186" s="1583"/>
      <c r="AE186" s="1583"/>
      <c r="AF186" s="1608" t="s">
        <v>307</v>
      </c>
      <c r="AG186" s="1583"/>
      <c r="AH186" s="1583"/>
      <c r="AI186" s="320" t="s">
        <v>86</v>
      </c>
      <c r="AJ186" s="1610" t="s">
        <v>308</v>
      </c>
      <c r="AK186" s="1583"/>
      <c r="AL186" s="1583"/>
      <c r="AM186" s="1583"/>
      <c r="AN186" s="1583"/>
      <c r="AO186" s="1583"/>
      <c r="AP186" s="1326">
        <v>420000000</v>
      </c>
      <c r="AQ186" s="1327">
        <v>0</v>
      </c>
      <c r="AR186" s="321">
        <v>18535849</v>
      </c>
      <c r="AS186" s="322">
        <v>0</v>
      </c>
      <c r="AT186" s="1327">
        <v>0</v>
      </c>
      <c r="AU186" s="322">
        <v>0</v>
      </c>
      <c r="AV186" s="322">
        <v>0</v>
      </c>
      <c r="AW186" s="322">
        <v>0</v>
      </c>
      <c r="AX186" s="322">
        <v>0</v>
      </c>
      <c r="AY186" s="322">
        <v>0</v>
      </c>
      <c r="AZ186" s="322">
        <v>0</v>
      </c>
      <c r="BA186" s="322">
        <v>0</v>
      </c>
      <c r="BB186" s="322">
        <v>0</v>
      </c>
    </row>
    <row r="187" spans="1:54" x14ac:dyDescent="0.25">
      <c r="A187" s="1608" t="s">
        <v>35</v>
      </c>
      <c r="B187" s="1583"/>
      <c r="C187" s="1608" t="s">
        <v>322</v>
      </c>
      <c r="D187" s="1583"/>
      <c r="E187" s="1608" t="s">
        <v>325</v>
      </c>
      <c r="F187" s="1583"/>
      <c r="G187" s="1608" t="s">
        <v>312</v>
      </c>
      <c r="H187" s="1583"/>
      <c r="I187" s="1608" t="s">
        <v>312</v>
      </c>
      <c r="J187" s="1583"/>
      <c r="K187" s="1583"/>
      <c r="L187" s="1608" t="s">
        <v>315</v>
      </c>
      <c r="M187" s="1583"/>
      <c r="N187" s="1583"/>
      <c r="O187" s="1608"/>
      <c r="P187" s="1583"/>
      <c r="Q187" s="1608"/>
      <c r="R187" s="1583"/>
      <c r="S187" s="1609" t="s">
        <v>454</v>
      </c>
      <c r="T187" s="1583"/>
      <c r="U187" s="1583"/>
      <c r="V187" s="1583"/>
      <c r="W187" s="1583"/>
      <c r="X187" s="1583"/>
      <c r="Y187" s="1583"/>
      <c r="Z187" s="1583"/>
      <c r="AA187" s="1608" t="s">
        <v>306</v>
      </c>
      <c r="AB187" s="1583"/>
      <c r="AC187" s="1583"/>
      <c r="AD187" s="1583"/>
      <c r="AE187" s="1583"/>
      <c r="AF187" s="1608" t="s">
        <v>307</v>
      </c>
      <c r="AG187" s="1583"/>
      <c r="AH187" s="1583"/>
      <c r="AI187" s="320" t="s">
        <v>86</v>
      </c>
      <c r="AJ187" s="1610" t="s">
        <v>308</v>
      </c>
      <c r="AK187" s="1583"/>
      <c r="AL187" s="1583"/>
      <c r="AM187" s="1583"/>
      <c r="AN187" s="1583"/>
      <c r="AO187" s="1583"/>
      <c r="AP187" s="1326">
        <v>420000000</v>
      </c>
      <c r="AQ187" s="1327">
        <v>0</v>
      </c>
      <c r="AR187" s="321">
        <v>18535849</v>
      </c>
      <c r="AS187" s="322">
        <v>0</v>
      </c>
      <c r="AT187" s="1327">
        <v>0</v>
      </c>
      <c r="AU187" s="322">
        <v>0</v>
      </c>
      <c r="AV187" s="322">
        <v>0</v>
      </c>
      <c r="AW187" s="322">
        <v>0</v>
      </c>
      <c r="AX187" s="322">
        <v>0</v>
      </c>
      <c r="AY187" s="322">
        <v>0</v>
      </c>
      <c r="AZ187" s="322">
        <v>0</v>
      </c>
      <c r="BA187" s="322">
        <v>0</v>
      </c>
      <c r="BB187" s="322">
        <v>0</v>
      </c>
    </row>
    <row r="188" spans="1:54" ht="16.5" customHeight="1" x14ac:dyDescent="0.25">
      <c r="A188" s="1603" t="s">
        <v>35</v>
      </c>
      <c r="B188" s="1583"/>
      <c r="C188" s="1603" t="s">
        <v>322</v>
      </c>
      <c r="D188" s="1583"/>
      <c r="E188" s="1603" t="s">
        <v>325</v>
      </c>
      <c r="F188" s="1583"/>
      <c r="G188" s="1603" t="s">
        <v>322</v>
      </c>
      <c r="H188" s="1583"/>
      <c r="I188" s="1603"/>
      <c r="J188" s="1583"/>
      <c r="K188" s="1583"/>
      <c r="L188" s="1603"/>
      <c r="M188" s="1583"/>
      <c r="N188" s="1583"/>
      <c r="O188" s="1603"/>
      <c r="P188" s="1583"/>
      <c r="Q188" s="1603"/>
      <c r="R188" s="1583"/>
      <c r="S188" s="1605" t="s">
        <v>349</v>
      </c>
      <c r="T188" s="1583"/>
      <c r="U188" s="1583"/>
      <c r="V188" s="1583"/>
      <c r="W188" s="1583"/>
      <c r="X188" s="1583"/>
      <c r="Y188" s="1583"/>
      <c r="Z188" s="1583"/>
      <c r="AA188" s="1603" t="s">
        <v>306</v>
      </c>
      <c r="AB188" s="1583"/>
      <c r="AC188" s="1583"/>
      <c r="AD188" s="1583"/>
      <c r="AE188" s="1583"/>
      <c r="AF188" s="1603" t="s">
        <v>307</v>
      </c>
      <c r="AG188" s="1583"/>
      <c r="AH188" s="1583"/>
      <c r="AI188" s="317" t="s">
        <v>86</v>
      </c>
      <c r="AJ188" s="1604" t="s">
        <v>308</v>
      </c>
      <c r="AK188" s="1583"/>
      <c r="AL188" s="1583"/>
      <c r="AM188" s="1583"/>
      <c r="AN188" s="1583"/>
      <c r="AO188" s="1583"/>
      <c r="AP188" s="1324">
        <v>211298000000</v>
      </c>
      <c r="AQ188" s="1329">
        <v>0</v>
      </c>
      <c r="AR188" s="318">
        <v>217039257</v>
      </c>
      <c r="AS188" s="318">
        <v>-10000000000</v>
      </c>
      <c r="AT188" s="1324">
        <v>2110196090</v>
      </c>
      <c r="AU188" s="318">
        <v>-2110196090</v>
      </c>
      <c r="AV188" s="318">
        <v>17696316311</v>
      </c>
      <c r="AW188" s="318">
        <v>-15586120221</v>
      </c>
      <c r="AX188" s="318">
        <v>17659805879</v>
      </c>
      <c r="AY188" s="318">
        <v>36510432</v>
      </c>
      <c r="AZ188" s="318">
        <v>17659805879</v>
      </c>
      <c r="BA188" s="319">
        <v>0</v>
      </c>
      <c r="BB188" s="319">
        <v>0</v>
      </c>
    </row>
    <row r="189" spans="1:54" x14ac:dyDescent="0.25">
      <c r="A189" s="1603" t="s">
        <v>35</v>
      </c>
      <c r="B189" s="1583"/>
      <c r="C189" s="1603" t="s">
        <v>322</v>
      </c>
      <c r="D189" s="1583"/>
      <c r="E189" s="1603" t="s">
        <v>325</v>
      </c>
      <c r="F189" s="1583"/>
      <c r="G189" s="1603" t="s">
        <v>322</v>
      </c>
      <c r="H189" s="1583"/>
      <c r="I189" s="1603"/>
      <c r="J189" s="1583"/>
      <c r="K189" s="1583"/>
      <c r="L189" s="1603"/>
      <c r="M189" s="1583"/>
      <c r="N189" s="1583"/>
      <c r="O189" s="1603"/>
      <c r="P189" s="1583"/>
      <c r="Q189" s="1603"/>
      <c r="R189" s="1583"/>
      <c r="S189" s="1605" t="s">
        <v>349</v>
      </c>
      <c r="T189" s="1583"/>
      <c r="U189" s="1583"/>
      <c r="V189" s="1583"/>
      <c r="W189" s="1583"/>
      <c r="X189" s="1583"/>
      <c r="Y189" s="1583"/>
      <c r="Z189" s="1583"/>
      <c r="AA189" s="1603" t="s">
        <v>306</v>
      </c>
      <c r="AB189" s="1583"/>
      <c r="AC189" s="1583"/>
      <c r="AD189" s="1583"/>
      <c r="AE189" s="1583"/>
      <c r="AF189" s="1603" t="s">
        <v>309</v>
      </c>
      <c r="AG189" s="1583"/>
      <c r="AH189" s="1583"/>
      <c r="AI189" s="317" t="s">
        <v>44</v>
      </c>
      <c r="AJ189" s="1604" t="s">
        <v>311</v>
      </c>
      <c r="AK189" s="1583"/>
      <c r="AL189" s="1583"/>
      <c r="AM189" s="1583"/>
      <c r="AN189" s="1583"/>
      <c r="AO189" s="1583"/>
      <c r="AP189" s="1324">
        <v>66513900000</v>
      </c>
      <c r="AQ189" s="1324">
        <v>901406477</v>
      </c>
      <c r="AR189" s="318">
        <v>46879030199</v>
      </c>
      <c r="AS189" s="319">
        <v>0</v>
      </c>
      <c r="AT189" s="1324">
        <v>516877247</v>
      </c>
      <c r="AU189" s="318">
        <v>384529230</v>
      </c>
      <c r="AV189" s="318">
        <v>1526645445</v>
      </c>
      <c r="AW189" s="318">
        <v>-1009768198</v>
      </c>
      <c r="AX189" s="318">
        <v>1517405917</v>
      </c>
      <c r="AY189" s="318">
        <v>9239528</v>
      </c>
      <c r="AZ189" s="318">
        <v>1517405917</v>
      </c>
      <c r="BA189" s="319">
        <v>0</v>
      </c>
      <c r="BB189" s="319">
        <v>0</v>
      </c>
    </row>
    <row r="190" spans="1:54" x14ac:dyDescent="0.25">
      <c r="A190" s="1608" t="s">
        <v>35</v>
      </c>
      <c r="B190" s="1583"/>
      <c r="C190" s="1608" t="s">
        <v>322</v>
      </c>
      <c r="D190" s="1583"/>
      <c r="E190" s="1608" t="s">
        <v>325</v>
      </c>
      <c r="F190" s="1583"/>
      <c r="G190" s="1608" t="s">
        <v>322</v>
      </c>
      <c r="H190" s="1583"/>
      <c r="I190" s="1608" t="s">
        <v>316</v>
      </c>
      <c r="J190" s="1583"/>
      <c r="K190" s="1583"/>
      <c r="L190" s="1608"/>
      <c r="M190" s="1583"/>
      <c r="N190" s="1583"/>
      <c r="O190" s="1608"/>
      <c r="P190" s="1583"/>
      <c r="Q190" s="1608"/>
      <c r="R190" s="1583"/>
      <c r="S190" s="1609" t="s">
        <v>115</v>
      </c>
      <c r="T190" s="1583"/>
      <c r="U190" s="1583"/>
      <c r="V190" s="1583"/>
      <c r="W190" s="1583"/>
      <c r="X190" s="1583"/>
      <c r="Y190" s="1583"/>
      <c r="Z190" s="1583"/>
      <c r="AA190" s="1608" t="s">
        <v>306</v>
      </c>
      <c r="AB190" s="1583"/>
      <c r="AC190" s="1583"/>
      <c r="AD190" s="1583"/>
      <c r="AE190" s="1583"/>
      <c r="AF190" s="1608" t="s">
        <v>307</v>
      </c>
      <c r="AG190" s="1583"/>
      <c r="AH190" s="1583"/>
      <c r="AI190" s="320" t="s">
        <v>86</v>
      </c>
      <c r="AJ190" s="1610" t="s">
        <v>308</v>
      </c>
      <c r="AK190" s="1583"/>
      <c r="AL190" s="1583"/>
      <c r="AM190" s="1583"/>
      <c r="AN190" s="1583"/>
      <c r="AO190" s="1583"/>
      <c r="AP190" s="1326">
        <v>298000000</v>
      </c>
      <c r="AQ190" s="1327">
        <v>0</v>
      </c>
      <c r="AR190" s="321">
        <v>933333</v>
      </c>
      <c r="AS190" s="322">
        <v>0</v>
      </c>
      <c r="AT190" s="1327">
        <v>0</v>
      </c>
      <c r="AU190" s="322">
        <v>0</v>
      </c>
      <c r="AV190" s="321">
        <v>29202573</v>
      </c>
      <c r="AW190" s="321">
        <v>-29202573</v>
      </c>
      <c r="AX190" s="321">
        <v>27166667</v>
      </c>
      <c r="AY190" s="321">
        <v>2035906</v>
      </c>
      <c r="AZ190" s="321">
        <v>27166667</v>
      </c>
      <c r="BA190" s="322">
        <v>0</v>
      </c>
      <c r="BB190" s="322">
        <v>0</v>
      </c>
    </row>
    <row r="191" spans="1:54" ht="24.75" customHeight="1" x14ac:dyDescent="0.25">
      <c r="A191" s="1608" t="s">
        <v>35</v>
      </c>
      <c r="B191" s="1583"/>
      <c r="C191" s="1608" t="s">
        <v>322</v>
      </c>
      <c r="D191" s="1583"/>
      <c r="E191" s="1608" t="s">
        <v>325</v>
      </c>
      <c r="F191" s="1583"/>
      <c r="G191" s="1608" t="s">
        <v>322</v>
      </c>
      <c r="H191" s="1583"/>
      <c r="I191" s="1608" t="s">
        <v>326</v>
      </c>
      <c r="J191" s="1583"/>
      <c r="K191" s="1583"/>
      <c r="L191" s="1608"/>
      <c r="M191" s="1583"/>
      <c r="N191" s="1583"/>
      <c r="O191" s="1608"/>
      <c r="P191" s="1583"/>
      <c r="Q191" s="1608"/>
      <c r="R191" s="1583"/>
      <c r="S191" s="1609" t="s">
        <v>116</v>
      </c>
      <c r="T191" s="1583"/>
      <c r="U191" s="1583"/>
      <c r="V191" s="1583"/>
      <c r="W191" s="1583"/>
      <c r="X191" s="1583"/>
      <c r="Y191" s="1583"/>
      <c r="Z191" s="1583"/>
      <c r="AA191" s="1608" t="s">
        <v>306</v>
      </c>
      <c r="AB191" s="1583"/>
      <c r="AC191" s="1583"/>
      <c r="AD191" s="1583"/>
      <c r="AE191" s="1583"/>
      <c r="AF191" s="1608" t="s">
        <v>307</v>
      </c>
      <c r="AG191" s="1583"/>
      <c r="AH191" s="1583"/>
      <c r="AI191" s="320" t="s">
        <v>86</v>
      </c>
      <c r="AJ191" s="1610" t="s">
        <v>308</v>
      </c>
      <c r="AK191" s="1583"/>
      <c r="AL191" s="1583"/>
      <c r="AM191" s="1583"/>
      <c r="AN191" s="1583"/>
      <c r="AO191" s="1583"/>
      <c r="AP191" s="1326">
        <v>211000000000</v>
      </c>
      <c r="AQ191" s="1327">
        <v>0</v>
      </c>
      <c r="AR191" s="321">
        <v>216105924</v>
      </c>
      <c r="AS191" s="321">
        <v>-10000000000</v>
      </c>
      <c r="AT191" s="1326">
        <v>2110196090</v>
      </c>
      <c r="AU191" s="321">
        <v>-2110196090</v>
      </c>
      <c r="AV191" s="321">
        <v>17667113738</v>
      </c>
      <c r="AW191" s="321">
        <v>-15556917648</v>
      </c>
      <c r="AX191" s="321">
        <v>17632639212</v>
      </c>
      <c r="AY191" s="321">
        <v>34474526</v>
      </c>
      <c r="AZ191" s="321">
        <v>17632639212</v>
      </c>
      <c r="BA191" s="322">
        <v>0</v>
      </c>
      <c r="BB191" s="322">
        <v>0</v>
      </c>
    </row>
    <row r="192" spans="1:54" x14ac:dyDescent="0.25">
      <c r="A192" s="1608" t="s">
        <v>35</v>
      </c>
      <c r="B192" s="1583"/>
      <c r="C192" s="1608" t="s">
        <v>322</v>
      </c>
      <c r="D192" s="1583"/>
      <c r="E192" s="1608" t="s">
        <v>325</v>
      </c>
      <c r="F192" s="1583"/>
      <c r="G192" s="1608" t="s">
        <v>322</v>
      </c>
      <c r="H192" s="1583"/>
      <c r="I192" s="1608" t="s">
        <v>101</v>
      </c>
      <c r="J192" s="1583"/>
      <c r="K192" s="1583"/>
      <c r="L192" s="1608"/>
      <c r="M192" s="1583"/>
      <c r="N192" s="1583"/>
      <c r="O192" s="1608"/>
      <c r="P192" s="1583"/>
      <c r="Q192" s="1608"/>
      <c r="R192" s="1583"/>
      <c r="S192" s="1609" t="s">
        <v>208</v>
      </c>
      <c r="T192" s="1583"/>
      <c r="U192" s="1583"/>
      <c r="V192" s="1583"/>
      <c r="W192" s="1583"/>
      <c r="X192" s="1583"/>
      <c r="Y192" s="1583"/>
      <c r="Z192" s="1583"/>
      <c r="AA192" s="1608" t="s">
        <v>306</v>
      </c>
      <c r="AB192" s="1583"/>
      <c r="AC192" s="1583"/>
      <c r="AD192" s="1583"/>
      <c r="AE192" s="1583"/>
      <c r="AF192" s="1608" t="s">
        <v>309</v>
      </c>
      <c r="AG192" s="1583"/>
      <c r="AH192" s="1583"/>
      <c r="AI192" s="320" t="s">
        <v>44</v>
      </c>
      <c r="AJ192" s="1610" t="s">
        <v>311</v>
      </c>
      <c r="AK192" s="1583"/>
      <c r="AL192" s="1583"/>
      <c r="AM192" s="1583"/>
      <c r="AN192" s="1583"/>
      <c r="AO192" s="1583"/>
      <c r="AP192" s="1326">
        <v>66009000000</v>
      </c>
      <c r="AQ192" s="1326">
        <v>901406477</v>
      </c>
      <c r="AR192" s="321">
        <v>46374130199</v>
      </c>
      <c r="AS192" s="322">
        <v>0</v>
      </c>
      <c r="AT192" s="1326">
        <v>516877247</v>
      </c>
      <c r="AU192" s="321">
        <v>384529230</v>
      </c>
      <c r="AV192" s="321">
        <v>1526645445</v>
      </c>
      <c r="AW192" s="321">
        <v>-1009768198</v>
      </c>
      <c r="AX192" s="321">
        <v>1517405917</v>
      </c>
      <c r="AY192" s="321">
        <v>9239528</v>
      </c>
      <c r="AZ192" s="321">
        <v>1517405917</v>
      </c>
      <c r="BA192" s="322">
        <v>0</v>
      </c>
      <c r="BB192" s="322">
        <v>0</v>
      </c>
    </row>
    <row r="193" spans="1:54" x14ac:dyDescent="0.25">
      <c r="A193" s="1608" t="s">
        <v>35</v>
      </c>
      <c r="B193" s="1583"/>
      <c r="C193" s="1608" t="s">
        <v>322</v>
      </c>
      <c r="D193" s="1583"/>
      <c r="E193" s="1608" t="s">
        <v>325</v>
      </c>
      <c r="F193" s="1583"/>
      <c r="G193" s="1608" t="s">
        <v>322</v>
      </c>
      <c r="H193" s="1583"/>
      <c r="I193" s="1608" t="s">
        <v>101</v>
      </c>
      <c r="J193" s="1583"/>
      <c r="K193" s="1583"/>
      <c r="L193" s="1608" t="s">
        <v>312</v>
      </c>
      <c r="M193" s="1583"/>
      <c r="N193" s="1583"/>
      <c r="O193" s="1608" t="s">
        <v>269</v>
      </c>
      <c r="P193" s="1583"/>
      <c r="Q193" s="1608" t="s">
        <v>269</v>
      </c>
      <c r="R193" s="1583"/>
      <c r="S193" s="1609" t="s">
        <v>117</v>
      </c>
      <c r="T193" s="1583"/>
      <c r="U193" s="1583"/>
      <c r="V193" s="1583"/>
      <c r="W193" s="1583"/>
      <c r="X193" s="1583"/>
      <c r="Y193" s="1583"/>
      <c r="Z193" s="1583"/>
      <c r="AA193" s="1608" t="s">
        <v>306</v>
      </c>
      <c r="AB193" s="1583"/>
      <c r="AC193" s="1583"/>
      <c r="AD193" s="1583"/>
      <c r="AE193" s="1583"/>
      <c r="AF193" s="1608" t="s">
        <v>309</v>
      </c>
      <c r="AG193" s="1583"/>
      <c r="AH193" s="1583"/>
      <c r="AI193" s="320" t="s">
        <v>44</v>
      </c>
      <c r="AJ193" s="1610" t="s">
        <v>311</v>
      </c>
      <c r="AK193" s="1583"/>
      <c r="AL193" s="1583"/>
      <c r="AM193" s="1583"/>
      <c r="AN193" s="1583"/>
      <c r="AO193" s="1583"/>
      <c r="AP193" s="1326">
        <v>58014500000</v>
      </c>
      <c r="AQ193" s="1326">
        <v>871406477</v>
      </c>
      <c r="AR193" s="321">
        <v>46374130199</v>
      </c>
      <c r="AS193" s="322">
        <v>0</v>
      </c>
      <c r="AT193" s="1326">
        <v>467536662</v>
      </c>
      <c r="AU193" s="321">
        <v>403869815</v>
      </c>
      <c r="AV193" s="321">
        <v>1522658044</v>
      </c>
      <c r="AW193" s="321">
        <v>-1055121382</v>
      </c>
      <c r="AX193" s="321">
        <v>1514805766</v>
      </c>
      <c r="AY193" s="321">
        <v>7852278</v>
      </c>
      <c r="AZ193" s="321">
        <v>1514805766</v>
      </c>
      <c r="BA193" s="322">
        <v>0</v>
      </c>
      <c r="BB193" s="322">
        <v>0</v>
      </c>
    </row>
    <row r="194" spans="1:54" x14ac:dyDescent="0.25">
      <c r="A194" s="1608" t="s">
        <v>35</v>
      </c>
      <c r="B194" s="1583"/>
      <c r="C194" s="1608" t="s">
        <v>322</v>
      </c>
      <c r="D194" s="1583"/>
      <c r="E194" s="1608" t="s">
        <v>325</v>
      </c>
      <c r="F194" s="1583"/>
      <c r="G194" s="1608" t="s">
        <v>322</v>
      </c>
      <c r="H194" s="1583"/>
      <c r="I194" s="1608" t="s">
        <v>101</v>
      </c>
      <c r="J194" s="1583"/>
      <c r="K194" s="1583"/>
      <c r="L194" s="1608" t="s">
        <v>315</v>
      </c>
      <c r="M194" s="1583"/>
      <c r="N194" s="1583"/>
      <c r="O194" s="1608" t="s">
        <v>269</v>
      </c>
      <c r="P194" s="1583"/>
      <c r="Q194" s="1608" t="s">
        <v>269</v>
      </c>
      <c r="R194" s="1583"/>
      <c r="S194" s="1609" t="s">
        <v>118</v>
      </c>
      <c r="T194" s="1583"/>
      <c r="U194" s="1583"/>
      <c r="V194" s="1583"/>
      <c r="W194" s="1583"/>
      <c r="X194" s="1583"/>
      <c r="Y194" s="1583"/>
      <c r="Z194" s="1583"/>
      <c r="AA194" s="1608" t="s">
        <v>306</v>
      </c>
      <c r="AB194" s="1583"/>
      <c r="AC194" s="1583"/>
      <c r="AD194" s="1583"/>
      <c r="AE194" s="1583"/>
      <c r="AF194" s="1608" t="s">
        <v>309</v>
      </c>
      <c r="AG194" s="1583"/>
      <c r="AH194" s="1583"/>
      <c r="AI194" s="320" t="s">
        <v>44</v>
      </c>
      <c r="AJ194" s="1610" t="s">
        <v>311</v>
      </c>
      <c r="AK194" s="1583"/>
      <c r="AL194" s="1583"/>
      <c r="AM194" s="1583"/>
      <c r="AN194" s="1583"/>
      <c r="AO194" s="1583"/>
      <c r="AP194" s="1326">
        <v>7994500000</v>
      </c>
      <c r="AQ194" s="1326">
        <v>30000000</v>
      </c>
      <c r="AR194" s="322">
        <v>0</v>
      </c>
      <c r="AS194" s="322">
        <v>0</v>
      </c>
      <c r="AT194" s="1326">
        <v>49340585</v>
      </c>
      <c r="AU194" s="321">
        <v>-19340585</v>
      </c>
      <c r="AV194" s="321">
        <v>3987401</v>
      </c>
      <c r="AW194" s="321">
        <v>45353184</v>
      </c>
      <c r="AX194" s="321">
        <v>2600151</v>
      </c>
      <c r="AY194" s="321">
        <v>1387250</v>
      </c>
      <c r="AZ194" s="321">
        <v>2600151</v>
      </c>
      <c r="BA194" s="322">
        <v>0</v>
      </c>
      <c r="BB194" s="322">
        <v>0</v>
      </c>
    </row>
    <row r="195" spans="1:54" x14ac:dyDescent="0.25">
      <c r="A195" s="1608" t="s">
        <v>35</v>
      </c>
      <c r="B195" s="1583"/>
      <c r="C195" s="1608" t="s">
        <v>322</v>
      </c>
      <c r="D195" s="1583"/>
      <c r="E195" s="1608" t="s">
        <v>325</v>
      </c>
      <c r="F195" s="1583"/>
      <c r="G195" s="1608" t="s">
        <v>322</v>
      </c>
      <c r="H195" s="1583"/>
      <c r="I195" s="1608" t="s">
        <v>350</v>
      </c>
      <c r="J195" s="1583"/>
      <c r="K195" s="1583"/>
      <c r="L195" s="1608"/>
      <c r="M195" s="1583"/>
      <c r="N195" s="1583"/>
      <c r="O195" s="1608"/>
      <c r="P195" s="1583"/>
      <c r="Q195" s="1608"/>
      <c r="R195" s="1583"/>
      <c r="S195" s="1609" t="s">
        <v>119</v>
      </c>
      <c r="T195" s="1583"/>
      <c r="U195" s="1583"/>
      <c r="V195" s="1583"/>
      <c r="W195" s="1583"/>
      <c r="X195" s="1583"/>
      <c r="Y195" s="1583"/>
      <c r="Z195" s="1583"/>
      <c r="AA195" s="1608" t="s">
        <v>306</v>
      </c>
      <c r="AB195" s="1583"/>
      <c r="AC195" s="1583"/>
      <c r="AD195" s="1583"/>
      <c r="AE195" s="1583"/>
      <c r="AF195" s="1608" t="s">
        <v>309</v>
      </c>
      <c r="AG195" s="1583"/>
      <c r="AH195" s="1583"/>
      <c r="AI195" s="320" t="s">
        <v>44</v>
      </c>
      <c r="AJ195" s="1610" t="s">
        <v>311</v>
      </c>
      <c r="AK195" s="1583"/>
      <c r="AL195" s="1583"/>
      <c r="AM195" s="1583"/>
      <c r="AN195" s="1583"/>
      <c r="AO195" s="1583"/>
      <c r="AP195" s="1326">
        <v>504900000</v>
      </c>
      <c r="AQ195" s="1327">
        <v>0</v>
      </c>
      <c r="AR195" s="321">
        <v>504900000</v>
      </c>
      <c r="AS195" s="322">
        <v>0</v>
      </c>
      <c r="AT195" s="1327">
        <v>0</v>
      </c>
      <c r="AU195" s="322">
        <v>0</v>
      </c>
      <c r="AV195" s="322">
        <v>0</v>
      </c>
      <c r="AW195" s="322">
        <v>0</v>
      </c>
      <c r="AX195" s="322">
        <v>0</v>
      </c>
      <c r="AY195" s="322">
        <v>0</v>
      </c>
      <c r="AZ195" s="322">
        <v>0</v>
      </c>
      <c r="BA195" s="322">
        <v>0</v>
      </c>
      <c r="BB195" s="322">
        <v>0</v>
      </c>
    </row>
    <row r="196" spans="1:54" s="1227" customFormat="1" ht="15" customHeight="1" x14ac:dyDescent="0.25">
      <c r="A196" s="1619" t="s">
        <v>120</v>
      </c>
      <c r="B196" s="1620"/>
      <c r="C196" s="1619"/>
      <c r="D196" s="1620"/>
      <c r="E196" s="1619"/>
      <c r="F196" s="1620"/>
      <c r="G196" s="1619"/>
      <c r="H196" s="1620"/>
      <c r="I196" s="1619"/>
      <c r="J196" s="1620"/>
      <c r="K196" s="1620"/>
      <c r="L196" s="1619"/>
      <c r="M196" s="1620"/>
      <c r="N196" s="1620"/>
      <c r="O196" s="1619"/>
      <c r="P196" s="1620"/>
      <c r="Q196" s="1619"/>
      <c r="R196" s="1620"/>
      <c r="S196" s="1621" t="s">
        <v>27</v>
      </c>
      <c r="T196" s="1620"/>
      <c r="U196" s="1620"/>
      <c r="V196" s="1620"/>
      <c r="W196" s="1620"/>
      <c r="X196" s="1620"/>
      <c r="Y196" s="1620"/>
      <c r="Z196" s="1620"/>
      <c r="AA196" s="1619" t="s">
        <v>306</v>
      </c>
      <c r="AB196" s="1620"/>
      <c r="AC196" s="1620"/>
      <c r="AD196" s="1620"/>
      <c r="AE196" s="1620"/>
      <c r="AF196" s="1619" t="s">
        <v>307</v>
      </c>
      <c r="AG196" s="1620"/>
      <c r="AH196" s="1620"/>
      <c r="AI196" s="479" t="s">
        <v>86</v>
      </c>
      <c r="AJ196" s="1622" t="s">
        <v>308</v>
      </c>
      <c r="AK196" s="1620"/>
      <c r="AL196" s="1620"/>
      <c r="AM196" s="1620"/>
      <c r="AN196" s="1620"/>
      <c r="AO196" s="1620"/>
      <c r="AP196" s="1323">
        <v>40119754179</v>
      </c>
      <c r="AQ196" s="1323">
        <v>1453703294</v>
      </c>
      <c r="AR196" s="478">
        <v>4392667492</v>
      </c>
      <c r="AS196" s="478">
        <v>-13499334179</v>
      </c>
      <c r="AT196" s="1323">
        <v>5369611225.7200003</v>
      </c>
      <c r="AU196" s="478">
        <v>-3915907931.7199998</v>
      </c>
      <c r="AV196" s="1323">
        <v>1927926570</v>
      </c>
      <c r="AW196" s="478">
        <v>3441684655.7199998</v>
      </c>
      <c r="AX196" s="1323">
        <v>1688893913</v>
      </c>
      <c r="AY196" s="478">
        <v>239032657</v>
      </c>
      <c r="AZ196" s="478">
        <v>1084408913</v>
      </c>
      <c r="BA196" s="478">
        <v>604485000</v>
      </c>
      <c r="BB196" s="477">
        <v>0</v>
      </c>
    </row>
    <row r="197" spans="1:54" s="1227" customFormat="1" ht="15" customHeight="1" x14ac:dyDescent="0.25">
      <c r="A197" s="1619" t="s">
        <v>120</v>
      </c>
      <c r="B197" s="1620"/>
      <c r="C197" s="1619"/>
      <c r="D197" s="1620"/>
      <c r="E197" s="1619"/>
      <c r="F197" s="1620"/>
      <c r="G197" s="1619"/>
      <c r="H197" s="1620"/>
      <c r="I197" s="1619"/>
      <c r="J197" s="1620"/>
      <c r="K197" s="1620"/>
      <c r="L197" s="1619"/>
      <c r="M197" s="1620"/>
      <c r="N197" s="1620"/>
      <c r="O197" s="1619"/>
      <c r="P197" s="1620"/>
      <c r="Q197" s="1619"/>
      <c r="R197" s="1620"/>
      <c r="S197" s="1621" t="s">
        <v>27</v>
      </c>
      <c r="T197" s="1620"/>
      <c r="U197" s="1620"/>
      <c r="V197" s="1620"/>
      <c r="W197" s="1620"/>
      <c r="X197" s="1620"/>
      <c r="Y197" s="1620"/>
      <c r="Z197" s="1620"/>
      <c r="AA197" s="1619" t="s">
        <v>306</v>
      </c>
      <c r="AB197" s="1620"/>
      <c r="AC197" s="1620"/>
      <c r="AD197" s="1620"/>
      <c r="AE197" s="1620"/>
      <c r="AF197" s="1619" t="s">
        <v>307</v>
      </c>
      <c r="AG197" s="1620"/>
      <c r="AH197" s="1620"/>
      <c r="AI197" s="479" t="s">
        <v>336</v>
      </c>
      <c r="AJ197" s="1622" t="s">
        <v>354</v>
      </c>
      <c r="AK197" s="1620"/>
      <c r="AL197" s="1620"/>
      <c r="AM197" s="1620"/>
      <c r="AN197" s="1620"/>
      <c r="AO197" s="1620"/>
      <c r="AP197" s="1323">
        <v>9021085821</v>
      </c>
      <c r="AQ197" s="1332">
        <v>0</v>
      </c>
      <c r="AR197" s="477">
        <v>0</v>
      </c>
      <c r="AS197" s="478">
        <v>-4021085821</v>
      </c>
      <c r="AT197" s="1332">
        <v>0</v>
      </c>
      <c r="AU197" s="477">
        <v>0</v>
      </c>
      <c r="AV197" s="1323">
        <v>431476818.81999999</v>
      </c>
      <c r="AW197" s="478">
        <v>-431476818.81999999</v>
      </c>
      <c r="AX197" s="1323">
        <v>431476818.81999999</v>
      </c>
      <c r="AY197" s="477">
        <v>0</v>
      </c>
      <c r="AZ197" s="478">
        <v>431476818.81999999</v>
      </c>
      <c r="BA197" s="477">
        <v>0</v>
      </c>
      <c r="BB197" s="477">
        <v>0</v>
      </c>
    </row>
    <row r="198" spans="1:54" s="1227" customFormat="1" x14ac:dyDescent="0.25">
      <c r="A198" s="1619" t="s">
        <v>120</v>
      </c>
      <c r="B198" s="1620"/>
      <c r="C198" s="1619"/>
      <c r="D198" s="1620"/>
      <c r="E198" s="1619"/>
      <c r="F198" s="1620"/>
      <c r="G198" s="1619"/>
      <c r="H198" s="1620"/>
      <c r="I198" s="1619"/>
      <c r="J198" s="1620"/>
      <c r="K198" s="1620"/>
      <c r="L198" s="1619"/>
      <c r="M198" s="1620"/>
      <c r="N198" s="1620"/>
      <c r="O198" s="1619"/>
      <c r="P198" s="1620"/>
      <c r="Q198" s="1619"/>
      <c r="R198" s="1620"/>
      <c r="S198" s="1621" t="s">
        <v>27</v>
      </c>
      <c r="T198" s="1620"/>
      <c r="U198" s="1620"/>
      <c r="V198" s="1620"/>
      <c r="W198" s="1620"/>
      <c r="X198" s="1620"/>
      <c r="Y198" s="1620"/>
      <c r="Z198" s="1620"/>
      <c r="AA198" s="1619" t="s">
        <v>306</v>
      </c>
      <c r="AB198" s="1620"/>
      <c r="AC198" s="1620"/>
      <c r="AD198" s="1620"/>
      <c r="AE198" s="1620"/>
      <c r="AF198" s="1619" t="s">
        <v>307</v>
      </c>
      <c r="AG198" s="1620"/>
      <c r="AH198" s="1620"/>
      <c r="AI198" s="479" t="s">
        <v>319</v>
      </c>
      <c r="AJ198" s="1622" t="s">
        <v>455</v>
      </c>
      <c r="AK198" s="1620"/>
      <c r="AL198" s="1620"/>
      <c r="AM198" s="1620"/>
      <c r="AN198" s="1620"/>
      <c r="AO198" s="1620"/>
      <c r="AP198" s="1323">
        <v>2815325822</v>
      </c>
      <c r="AQ198" s="1332">
        <v>0</v>
      </c>
      <c r="AR198" s="478">
        <v>1779225822</v>
      </c>
      <c r="AS198" s="477">
        <v>0</v>
      </c>
      <c r="AT198" s="1332">
        <v>0</v>
      </c>
      <c r="AU198" s="477">
        <v>0</v>
      </c>
      <c r="AV198" s="1323">
        <v>102873333</v>
      </c>
      <c r="AW198" s="478">
        <v>-102873333</v>
      </c>
      <c r="AX198" s="1323">
        <v>102873333</v>
      </c>
      <c r="AY198" s="477">
        <v>0</v>
      </c>
      <c r="AZ198" s="478">
        <v>102873333</v>
      </c>
      <c r="BA198" s="477">
        <v>0</v>
      </c>
      <c r="BB198" s="477">
        <v>0</v>
      </c>
    </row>
    <row r="199" spans="1:54" ht="15" customHeight="1" x14ac:dyDescent="0.25">
      <c r="A199" s="1603" t="s">
        <v>120</v>
      </c>
      <c r="B199" s="1583"/>
      <c r="C199" s="1603" t="s">
        <v>355</v>
      </c>
      <c r="D199" s="1583"/>
      <c r="E199" s="1603"/>
      <c r="F199" s="1583"/>
      <c r="G199" s="1603"/>
      <c r="H199" s="1583"/>
      <c r="I199" s="1603"/>
      <c r="J199" s="1583"/>
      <c r="K199" s="1583"/>
      <c r="L199" s="1603"/>
      <c r="M199" s="1583"/>
      <c r="N199" s="1583"/>
      <c r="O199" s="1603"/>
      <c r="P199" s="1583"/>
      <c r="Q199" s="1603"/>
      <c r="R199" s="1583"/>
      <c r="S199" s="1605" t="s">
        <v>356</v>
      </c>
      <c r="T199" s="1583"/>
      <c r="U199" s="1583"/>
      <c r="V199" s="1583"/>
      <c r="W199" s="1583"/>
      <c r="X199" s="1583"/>
      <c r="Y199" s="1583"/>
      <c r="Z199" s="1583"/>
      <c r="AA199" s="1603" t="s">
        <v>306</v>
      </c>
      <c r="AB199" s="1583"/>
      <c r="AC199" s="1583"/>
      <c r="AD199" s="1583"/>
      <c r="AE199" s="1583"/>
      <c r="AF199" s="1603" t="s">
        <v>307</v>
      </c>
      <c r="AG199" s="1583"/>
      <c r="AH199" s="1583"/>
      <c r="AI199" s="317" t="s">
        <v>86</v>
      </c>
      <c r="AJ199" s="1604" t="s">
        <v>308</v>
      </c>
      <c r="AK199" s="1583"/>
      <c r="AL199" s="1583"/>
      <c r="AM199" s="1583"/>
      <c r="AN199" s="1583"/>
      <c r="AO199" s="1583"/>
      <c r="AP199" s="1324">
        <v>19573920000</v>
      </c>
      <c r="AQ199" s="1324">
        <v>770749477</v>
      </c>
      <c r="AR199" s="318">
        <v>1451059737</v>
      </c>
      <c r="AS199" s="318">
        <v>-2623920000</v>
      </c>
      <c r="AT199" s="1324">
        <v>2138576375</v>
      </c>
      <c r="AU199" s="318">
        <v>-1367826898</v>
      </c>
      <c r="AV199" s="1324">
        <v>1078332306</v>
      </c>
      <c r="AW199" s="318">
        <v>1060244069</v>
      </c>
      <c r="AX199" s="1324">
        <v>946077456</v>
      </c>
      <c r="AY199" s="318">
        <v>132254850</v>
      </c>
      <c r="AZ199" s="318">
        <v>946077456</v>
      </c>
      <c r="BA199" s="319">
        <v>0</v>
      </c>
      <c r="BB199" s="319">
        <v>0</v>
      </c>
    </row>
    <row r="200" spans="1:54" x14ac:dyDescent="0.25">
      <c r="A200" s="1603" t="s">
        <v>120</v>
      </c>
      <c r="B200" s="1583"/>
      <c r="C200" s="1603" t="s">
        <v>355</v>
      </c>
      <c r="D200" s="1583"/>
      <c r="E200" s="1603"/>
      <c r="F200" s="1583"/>
      <c r="G200" s="1603"/>
      <c r="H200" s="1583"/>
      <c r="I200" s="1603"/>
      <c r="J200" s="1583"/>
      <c r="K200" s="1583"/>
      <c r="L200" s="1603"/>
      <c r="M200" s="1583"/>
      <c r="N200" s="1583"/>
      <c r="O200" s="1603"/>
      <c r="P200" s="1583"/>
      <c r="Q200" s="1603"/>
      <c r="R200" s="1583"/>
      <c r="S200" s="1605" t="s">
        <v>356</v>
      </c>
      <c r="T200" s="1583"/>
      <c r="U200" s="1583"/>
      <c r="V200" s="1583"/>
      <c r="W200" s="1583"/>
      <c r="X200" s="1583"/>
      <c r="Y200" s="1583"/>
      <c r="Z200" s="1583"/>
      <c r="AA200" s="1603" t="s">
        <v>306</v>
      </c>
      <c r="AB200" s="1583"/>
      <c r="AC200" s="1583"/>
      <c r="AD200" s="1583"/>
      <c r="AE200" s="1583"/>
      <c r="AF200" s="1603" t="s">
        <v>307</v>
      </c>
      <c r="AG200" s="1583"/>
      <c r="AH200" s="1583"/>
      <c r="AI200" s="317" t="s">
        <v>319</v>
      </c>
      <c r="AJ200" s="1604" t="s">
        <v>455</v>
      </c>
      <c r="AK200" s="1583"/>
      <c r="AL200" s="1583"/>
      <c r="AM200" s="1583"/>
      <c r="AN200" s="1583"/>
      <c r="AO200" s="1583"/>
      <c r="AP200" s="1324">
        <v>2815325822</v>
      </c>
      <c r="AQ200" s="1329">
        <v>0</v>
      </c>
      <c r="AR200" s="318">
        <v>1779225822</v>
      </c>
      <c r="AS200" s="319">
        <v>0</v>
      </c>
      <c r="AT200" s="1329">
        <v>0</v>
      </c>
      <c r="AU200" s="319">
        <v>0</v>
      </c>
      <c r="AV200" s="1324">
        <v>102873333</v>
      </c>
      <c r="AW200" s="318">
        <v>-102873333</v>
      </c>
      <c r="AX200" s="1324">
        <v>102873333</v>
      </c>
      <c r="AY200" s="319">
        <v>0</v>
      </c>
      <c r="AZ200" s="318">
        <v>102873333</v>
      </c>
      <c r="BA200" s="319">
        <v>0</v>
      </c>
      <c r="BB200" s="319">
        <v>0</v>
      </c>
    </row>
    <row r="201" spans="1:54" ht="15" customHeight="1" x14ac:dyDescent="0.25">
      <c r="A201" s="1603" t="s">
        <v>120</v>
      </c>
      <c r="B201" s="1583"/>
      <c r="C201" s="1603" t="s">
        <v>355</v>
      </c>
      <c r="D201" s="1583"/>
      <c r="E201" s="1603" t="s">
        <v>357</v>
      </c>
      <c r="F201" s="1583"/>
      <c r="G201" s="1603"/>
      <c r="H201" s="1583"/>
      <c r="I201" s="1603"/>
      <c r="J201" s="1583"/>
      <c r="K201" s="1583"/>
      <c r="L201" s="1603"/>
      <c r="M201" s="1583"/>
      <c r="N201" s="1583"/>
      <c r="O201" s="1603"/>
      <c r="P201" s="1583"/>
      <c r="Q201" s="1603"/>
      <c r="R201" s="1583"/>
      <c r="S201" s="1605" t="s">
        <v>358</v>
      </c>
      <c r="T201" s="1583"/>
      <c r="U201" s="1583"/>
      <c r="V201" s="1583"/>
      <c r="W201" s="1583"/>
      <c r="X201" s="1583"/>
      <c r="Y201" s="1583"/>
      <c r="Z201" s="1583"/>
      <c r="AA201" s="1603" t="s">
        <v>306</v>
      </c>
      <c r="AB201" s="1583"/>
      <c r="AC201" s="1583"/>
      <c r="AD201" s="1583"/>
      <c r="AE201" s="1583"/>
      <c r="AF201" s="1603" t="s">
        <v>307</v>
      </c>
      <c r="AG201" s="1583"/>
      <c r="AH201" s="1583"/>
      <c r="AI201" s="317" t="s">
        <v>86</v>
      </c>
      <c r="AJ201" s="1604" t="s">
        <v>308</v>
      </c>
      <c r="AK201" s="1583"/>
      <c r="AL201" s="1583"/>
      <c r="AM201" s="1583"/>
      <c r="AN201" s="1583"/>
      <c r="AO201" s="1583"/>
      <c r="AP201" s="1324">
        <v>19573920000</v>
      </c>
      <c r="AQ201" s="1324">
        <v>770749477</v>
      </c>
      <c r="AR201" s="318">
        <v>1451059737</v>
      </c>
      <c r="AS201" s="318">
        <v>-2623920000</v>
      </c>
      <c r="AT201" s="1324">
        <v>2138576375</v>
      </c>
      <c r="AU201" s="318">
        <v>-1367826898</v>
      </c>
      <c r="AV201" s="1324">
        <v>1078332306</v>
      </c>
      <c r="AW201" s="318">
        <v>1060244069</v>
      </c>
      <c r="AX201" s="1324">
        <v>946077456</v>
      </c>
      <c r="AY201" s="318">
        <v>132254850</v>
      </c>
      <c r="AZ201" s="318">
        <v>946077456</v>
      </c>
      <c r="BA201" s="319">
        <v>0</v>
      </c>
      <c r="BB201" s="319">
        <v>0</v>
      </c>
    </row>
    <row r="202" spans="1:54" x14ac:dyDescent="0.25">
      <c r="A202" s="1603" t="s">
        <v>120</v>
      </c>
      <c r="B202" s="1583"/>
      <c r="C202" s="1603" t="s">
        <v>355</v>
      </c>
      <c r="D202" s="1583"/>
      <c r="E202" s="1603" t="s">
        <v>357</v>
      </c>
      <c r="F202" s="1583"/>
      <c r="G202" s="1603"/>
      <c r="H202" s="1583"/>
      <c r="I202" s="1603"/>
      <c r="J202" s="1583"/>
      <c r="K202" s="1583"/>
      <c r="L202" s="1603"/>
      <c r="M202" s="1583"/>
      <c r="N202" s="1583"/>
      <c r="O202" s="1603"/>
      <c r="P202" s="1583"/>
      <c r="Q202" s="1603"/>
      <c r="R202" s="1583"/>
      <c r="S202" s="1605" t="s">
        <v>358</v>
      </c>
      <c r="T202" s="1583"/>
      <c r="U202" s="1583"/>
      <c r="V202" s="1583"/>
      <c r="W202" s="1583"/>
      <c r="X202" s="1583"/>
      <c r="Y202" s="1583"/>
      <c r="Z202" s="1583"/>
      <c r="AA202" s="1603" t="s">
        <v>306</v>
      </c>
      <c r="AB202" s="1583"/>
      <c r="AC202" s="1583"/>
      <c r="AD202" s="1583"/>
      <c r="AE202" s="1583"/>
      <c r="AF202" s="1603" t="s">
        <v>307</v>
      </c>
      <c r="AG202" s="1583"/>
      <c r="AH202" s="1583"/>
      <c r="AI202" s="317" t="s">
        <v>319</v>
      </c>
      <c r="AJ202" s="1604" t="s">
        <v>455</v>
      </c>
      <c r="AK202" s="1583"/>
      <c r="AL202" s="1583"/>
      <c r="AM202" s="1583"/>
      <c r="AN202" s="1583"/>
      <c r="AO202" s="1583"/>
      <c r="AP202" s="1324">
        <v>2815325822</v>
      </c>
      <c r="AQ202" s="1329">
        <v>0</v>
      </c>
      <c r="AR202" s="318">
        <v>1779225822</v>
      </c>
      <c r="AS202" s="319">
        <v>0</v>
      </c>
      <c r="AT202" s="1329">
        <v>0</v>
      </c>
      <c r="AU202" s="319">
        <v>0</v>
      </c>
      <c r="AV202" s="1324">
        <v>102873333</v>
      </c>
      <c r="AW202" s="318">
        <v>-102873333</v>
      </c>
      <c r="AX202" s="1324">
        <v>102873333</v>
      </c>
      <c r="AY202" s="319">
        <v>0</v>
      </c>
      <c r="AZ202" s="318">
        <v>102873333</v>
      </c>
      <c r="BA202" s="319">
        <v>0</v>
      </c>
      <c r="BB202" s="319">
        <v>0</v>
      </c>
    </row>
    <row r="203" spans="1:54" s="1270" customFormat="1" ht="16.5" customHeight="1" x14ac:dyDescent="0.25">
      <c r="A203" s="1702" t="s">
        <v>120</v>
      </c>
      <c r="B203" s="1701"/>
      <c r="C203" s="1702" t="s">
        <v>355</v>
      </c>
      <c r="D203" s="1701"/>
      <c r="E203" s="1702" t="s">
        <v>357</v>
      </c>
      <c r="F203" s="1701"/>
      <c r="G203" s="1702" t="s">
        <v>312</v>
      </c>
      <c r="H203" s="1701"/>
      <c r="I203" s="1702"/>
      <c r="J203" s="1701"/>
      <c r="K203" s="1701"/>
      <c r="L203" s="1702"/>
      <c r="M203" s="1701"/>
      <c r="N203" s="1701"/>
      <c r="O203" s="1702"/>
      <c r="P203" s="1701"/>
      <c r="Q203" s="1702"/>
      <c r="R203" s="1701"/>
      <c r="S203" s="1703" t="s">
        <v>270</v>
      </c>
      <c r="T203" s="1701"/>
      <c r="U203" s="1701"/>
      <c r="V203" s="1701"/>
      <c r="W203" s="1701"/>
      <c r="X203" s="1701"/>
      <c r="Y203" s="1701"/>
      <c r="Z203" s="1701"/>
      <c r="AA203" s="1702" t="s">
        <v>306</v>
      </c>
      <c r="AB203" s="1701"/>
      <c r="AC203" s="1701"/>
      <c r="AD203" s="1701"/>
      <c r="AE203" s="1701"/>
      <c r="AF203" s="1702" t="s">
        <v>307</v>
      </c>
      <c r="AG203" s="1701"/>
      <c r="AH203" s="1701"/>
      <c r="AI203" s="1267" t="s">
        <v>86</v>
      </c>
      <c r="AJ203" s="1700" t="s">
        <v>308</v>
      </c>
      <c r="AK203" s="1701"/>
      <c r="AL203" s="1701"/>
      <c r="AM203" s="1701"/>
      <c r="AN203" s="1701"/>
      <c r="AO203" s="1701"/>
      <c r="AP203" s="1328">
        <v>1700000000</v>
      </c>
      <c r="AQ203" s="1328">
        <v>311216144</v>
      </c>
      <c r="AR203" s="1268">
        <v>187603736</v>
      </c>
      <c r="AS203" s="1268">
        <v>-400000000</v>
      </c>
      <c r="AT203" s="1328">
        <v>196126970</v>
      </c>
      <c r="AU203" s="1268">
        <v>115089174</v>
      </c>
      <c r="AV203" s="1328">
        <v>43057644</v>
      </c>
      <c r="AW203" s="1268">
        <v>153069326</v>
      </c>
      <c r="AX203" s="1328">
        <v>28566875</v>
      </c>
      <c r="AY203" s="1268">
        <v>14490769</v>
      </c>
      <c r="AZ203" s="1268">
        <v>28566875</v>
      </c>
      <c r="BA203" s="1269">
        <v>0</v>
      </c>
      <c r="BB203" s="1269">
        <v>0</v>
      </c>
    </row>
    <row r="204" spans="1:54" s="1270" customFormat="1" x14ac:dyDescent="0.25">
      <c r="A204" s="1702" t="s">
        <v>120</v>
      </c>
      <c r="B204" s="1701"/>
      <c r="C204" s="1702" t="s">
        <v>355</v>
      </c>
      <c r="D204" s="1701"/>
      <c r="E204" s="1702" t="s">
        <v>357</v>
      </c>
      <c r="F204" s="1701"/>
      <c r="G204" s="1702" t="s">
        <v>312</v>
      </c>
      <c r="H204" s="1701"/>
      <c r="I204" s="1702"/>
      <c r="J204" s="1701"/>
      <c r="K204" s="1701"/>
      <c r="L204" s="1702"/>
      <c r="M204" s="1701"/>
      <c r="N204" s="1701"/>
      <c r="O204" s="1702"/>
      <c r="P204" s="1701"/>
      <c r="Q204" s="1702"/>
      <c r="R204" s="1701"/>
      <c r="S204" s="1703" t="s">
        <v>270</v>
      </c>
      <c r="T204" s="1701"/>
      <c r="U204" s="1701"/>
      <c r="V204" s="1701"/>
      <c r="W204" s="1701"/>
      <c r="X204" s="1701"/>
      <c r="Y204" s="1701"/>
      <c r="Z204" s="1701"/>
      <c r="AA204" s="1702" t="s">
        <v>306</v>
      </c>
      <c r="AB204" s="1701"/>
      <c r="AC204" s="1701"/>
      <c r="AD204" s="1701"/>
      <c r="AE204" s="1701"/>
      <c r="AF204" s="1702" t="s">
        <v>307</v>
      </c>
      <c r="AG204" s="1701"/>
      <c r="AH204" s="1701"/>
      <c r="AI204" s="1267" t="s">
        <v>319</v>
      </c>
      <c r="AJ204" s="1700" t="s">
        <v>455</v>
      </c>
      <c r="AK204" s="1701"/>
      <c r="AL204" s="1701"/>
      <c r="AM204" s="1701"/>
      <c r="AN204" s="1701"/>
      <c r="AO204" s="1701"/>
      <c r="AP204" s="1328">
        <v>2815325822</v>
      </c>
      <c r="AQ204" s="1334">
        <v>0</v>
      </c>
      <c r="AR204" s="1268">
        <v>1779225822</v>
      </c>
      <c r="AS204" s="1269">
        <v>0</v>
      </c>
      <c r="AT204" s="1334">
        <v>0</v>
      </c>
      <c r="AU204" s="1269">
        <v>0</v>
      </c>
      <c r="AV204" s="1328">
        <v>102873333</v>
      </c>
      <c r="AW204" s="1268">
        <v>-102873333</v>
      </c>
      <c r="AX204" s="1328">
        <v>102873333</v>
      </c>
      <c r="AY204" s="1269">
        <v>0</v>
      </c>
      <c r="AZ204" s="1268">
        <v>102873333</v>
      </c>
      <c r="BA204" s="1269">
        <v>0</v>
      </c>
      <c r="BB204" s="1269">
        <v>0</v>
      </c>
    </row>
    <row r="205" spans="1:54" ht="15" customHeight="1" x14ac:dyDescent="0.25">
      <c r="A205" s="1603" t="s">
        <v>120</v>
      </c>
      <c r="B205" s="1583"/>
      <c r="C205" s="1603" t="s">
        <v>355</v>
      </c>
      <c r="D205" s="1583"/>
      <c r="E205" s="1603" t="s">
        <v>357</v>
      </c>
      <c r="F205" s="1583"/>
      <c r="G205" s="1603" t="s">
        <v>312</v>
      </c>
      <c r="H205" s="1583"/>
      <c r="I205" s="1603" t="s">
        <v>313</v>
      </c>
      <c r="J205" s="1583"/>
      <c r="K205" s="1583"/>
      <c r="L205" s="1603"/>
      <c r="M205" s="1583"/>
      <c r="N205" s="1583"/>
      <c r="O205" s="1603"/>
      <c r="P205" s="1583"/>
      <c r="Q205" s="1603"/>
      <c r="R205" s="1583"/>
      <c r="S205" s="1605" t="s">
        <v>270</v>
      </c>
      <c r="T205" s="1583"/>
      <c r="U205" s="1583"/>
      <c r="V205" s="1583"/>
      <c r="W205" s="1583"/>
      <c r="X205" s="1583"/>
      <c r="Y205" s="1583"/>
      <c r="Z205" s="1583"/>
      <c r="AA205" s="1603" t="s">
        <v>306</v>
      </c>
      <c r="AB205" s="1583"/>
      <c r="AC205" s="1583"/>
      <c r="AD205" s="1583"/>
      <c r="AE205" s="1583"/>
      <c r="AF205" s="1603" t="s">
        <v>307</v>
      </c>
      <c r="AG205" s="1583"/>
      <c r="AH205" s="1583"/>
      <c r="AI205" s="317" t="s">
        <v>86</v>
      </c>
      <c r="AJ205" s="1604" t="s">
        <v>308</v>
      </c>
      <c r="AK205" s="1583"/>
      <c r="AL205" s="1583"/>
      <c r="AM205" s="1583"/>
      <c r="AN205" s="1583"/>
      <c r="AO205" s="1583"/>
      <c r="AP205" s="1324">
        <v>1300000000</v>
      </c>
      <c r="AQ205" s="1324">
        <v>311216144</v>
      </c>
      <c r="AR205" s="318">
        <v>187603736</v>
      </c>
      <c r="AS205" s="319">
        <v>0</v>
      </c>
      <c r="AT205" s="1324">
        <v>196126970</v>
      </c>
      <c r="AU205" s="318">
        <v>115089174</v>
      </c>
      <c r="AV205" s="1324">
        <v>43057644</v>
      </c>
      <c r="AW205" s="318">
        <v>153069326</v>
      </c>
      <c r="AX205" s="1324">
        <v>28566875</v>
      </c>
      <c r="AY205" s="318">
        <v>14490769</v>
      </c>
      <c r="AZ205" s="318">
        <v>28566875</v>
      </c>
      <c r="BA205" s="319">
        <v>0</v>
      </c>
      <c r="BB205" s="319">
        <v>0</v>
      </c>
    </row>
    <row r="206" spans="1:54" x14ac:dyDescent="0.25">
      <c r="A206" s="1603" t="s">
        <v>120</v>
      </c>
      <c r="B206" s="1583"/>
      <c r="C206" s="1603" t="s">
        <v>355</v>
      </c>
      <c r="D206" s="1583"/>
      <c r="E206" s="1603" t="s">
        <v>357</v>
      </c>
      <c r="F206" s="1583"/>
      <c r="G206" s="1603" t="s">
        <v>312</v>
      </c>
      <c r="H206" s="1583"/>
      <c r="I206" s="1603" t="s">
        <v>313</v>
      </c>
      <c r="J206" s="1583"/>
      <c r="K206" s="1583"/>
      <c r="L206" s="1603"/>
      <c r="M206" s="1583"/>
      <c r="N206" s="1583"/>
      <c r="O206" s="1603"/>
      <c r="P206" s="1583"/>
      <c r="Q206" s="1603"/>
      <c r="R206" s="1583"/>
      <c r="S206" s="1605" t="s">
        <v>270</v>
      </c>
      <c r="T206" s="1583"/>
      <c r="U206" s="1583"/>
      <c r="V206" s="1583"/>
      <c r="W206" s="1583"/>
      <c r="X206" s="1583"/>
      <c r="Y206" s="1583"/>
      <c r="Z206" s="1583"/>
      <c r="AA206" s="1603" t="s">
        <v>306</v>
      </c>
      <c r="AB206" s="1583"/>
      <c r="AC206" s="1583"/>
      <c r="AD206" s="1583"/>
      <c r="AE206" s="1583"/>
      <c r="AF206" s="1603" t="s">
        <v>307</v>
      </c>
      <c r="AG206" s="1583"/>
      <c r="AH206" s="1583"/>
      <c r="AI206" s="317" t="s">
        <v>319</v>
      </c>
      <c r="AJ206" s="1604" t="s">
        <v>455</v>
      </c>
      <c r="AK206" s="1583"/>
      <c r="AL206" s="1583"/>
      <c r="AM206" s="1583"/>
      <c r="AN206" s="1583"/>
      <c r="AO206" s="1583"/>
      <c r="AP206" s="1324">
        <v>2815325822</v>
      </c>
      <c r="AQ206" s="1329">
        <v>0</v>
      </c>
      <c r="AR206" s="318">
        <v>1779225822</v>
      </c>
      <c r="AS206" s="319">
        <v>0</v>
      </c>
      <c r="AT206" s="1329">
        <v>0</v>
      </c>
      <c r="AU206" s="319">
        <v>0</v>
      </c>
      <c r="AV206" s="1324">
        <v>102873333</v>
      </c>
      <c r="AW206" s="318">
        <v>-102873333</v>
      </c>
      <c r="AX206" s="1324">
        <v>102873333</v>
      </c>
      <c r="AY206" s="319">
        <v>0</v>
      </c>
      <c r="AZ206" s="318">
        <v>102873333</v>
      </c>
      <c r="BA206" s="319">
        <v>0</v>
      </c>
      <c r="BB206" s="319">
        <v>0</v>
      </c>
    </row>
    <row r="207" spans="1:54" ht="15" customHeight="1" x14ac:dyDescent="0.25">
      <c r="A207" s="1603" t="s">
        <v>120</v>
      </c>
      <c r="B207" s="1583"/>
      <c r="C207" s="1603" t="s">
        <v>355</v>
      </c>
      <c r="D207" s="1583"/>
      <c r="E207" s="1603" t="s">
        <v>357</v>
      </c>
      <c r="F207" s="1583"/>
      <c r="G207" s="1603" t="s">
        <v>312</v>
      </c>
      <c r="H207" s="1583"/>
      <c r="I207" s="1603" t="s">
        <v>313</v>
      </c>
      <c r="J207" s="1583"/>
      <c r="K207" s="1583"/>
      <c r="L207" s="1603" t="s">
        <v>315</v>
      </c>
      <c r="M207" s="1583"/>
      <c r="N207" s="1583"/>
      <c r="O207" s="1603"/>
      <c r="P207" s="1583"/>
      <c r="Q207" s="1603"/>
      <c r="R207" s="1583"/>
      <c r="S207" s="1605" t="s">
        <v>359</v>
      </c>
      <c r="T207" s="1583"/>
      <c r="U207" s="1583"/>
      <c r="V207" s="1583"/>
      <c r="W207" s="1583"/>
      <c r="X207" s="1583"/>
      <c r="Y207" s="1583"/>
      <c r="Z207" s="1583"/>
      <c r="AA207" s="1603" t="s">
        <v>306</v>
      </c>
      <c r="AB207" s="1583"/>
      <c r="AC207" s="1583"/>
      <c r="AD207" s="1583"/>
      <c r="AE207" s="1583"/>
      <c r="AF207" s="1603" t="s">
        <v>307</v>
      </c>
      <c r="AG207" s="1583"/>
      <c r="AH207" s="1583"/>
      <c r="AI207" s="317" t="s">
        <v>86</v>
      </c>
      <c r="AJ207" s="1604" t="s">
        <v>308</v>
      </c>
      <c r="AK207" s="1583"/>
      <c r="AL207" s="1583"/>
      <c r="AM207" s="1583"/>
      <c r="AN207" s="1583"/>
      <c r="AO207" s="1583"/>
      <c r="AP207" s="1324">
        <v>1300000000</v>
      </c>
      <c r="AQ207" s="1324">
        <v>311216144</v>
      </c>
      <c r="AR207" s="318">
        <v>187603736</v>
      </c>
      <c r="AS207" s="319">
        <v>0</v>
      </c>
      <c r="AT207" s="1324">
        <v>196126970</v>
      </c>
      <c r="AU207" s="318">
        <v>115089174</v>
      </c>
      <c r="AV207" s="1324">
        <v>43057644</v>
      </c>
      <c r="AW207" s="318">
        <v>153069326</v>
      </c>
      <c r="AX207" s="1324">
        <v>28566875</v>
      </c>
      <c r="AY207" s="318">
        <v>14490769</v>
      </c>
      <c r="AZ207" s="318">
        <v>28566875</v>
      </c>
      <c r="BA207" s="319">
        <v>0</v>
      </c>
      <c r="BB207" s="319">
        <v>0</v>
      </c>
    </row>
    <row r="208" spans="1:54" x14ac:dyDescent="0.25">
      <c r="A208" s="1608" t="s">
        <v>120</v>
      </c>
      <c r="B208" s="1583"/>
      <c r="C208" s="1608" t="s">
        <v>355</v>
      </c>
      <c r="D208" s="1583"/>
      <c r="E208" s="1608" t="s">
        <v>357</v>
      </c>
      <c r="F208" s="1583"/>
      <c r="G208" s="1608" t="s">
        <v>312</v>
      </c>
      <c r="H208" s="1583"/>
      <c r="I208" s="1608" t="s">
        <v>313</v>
      </c>
      <c r="J208" s="1583"/>
      <c r="K208" s="1583"/>
      <c r="L208" s="1608" t="s">
        <v>315</v>
      </c>
      <c r="M208" s="1583"/>
      <c r="N208" s="1583"/>
      <c r="O208" s="1608" t="s">
        <v>312</v>
      </c>
      <c r="P208" s="1583"/>
      <c r="Q208" s="1608"/>
      <c r="R208" s="1583"/>
      <c r="S208" s="1609" t="s">
        <v>365</v>
      </c>
      <c r="T208" s="1583"/>
      <c r="U208" s="1583"/>
      <c r="V208" s="1583"/>
      <c r="W208" s="1583"/>
      <c r="X208" s="1583"/>
      <c r="Y208" s="1583"/>
      <c r="Z208" s="1583"/>
      <c r="AA208" s="1608" t="s">
        <v>306</v>
      </c>
      <c r="AB208" s="1583"/>
      <c r="AC208" s="1583"/>
      <c r="AD208" s="1583"/>
      <c r="AE208" s="1583"/>
      <c r="AF208" s="1608" t="s">
        <v>307</v>
      </c>
      <c r="AG208" s="1583"/>
      <c r="AH208" s="1583"/>
      <c r="AI208" s="320" t="s">
        <v>86</v>
      </c>
      <c r="AJ208" s="1610" t="s">
        <v>308</v>
      </c>
      <c r="AK208" s="1583"/>
      <c r="AL208" s="1583"/>
      <c r="AM208" s="1583"/>
      <c r="AN208" s="1583"/>
      <c r="AO208" s="1583"/>
      <c r="AP208" s="1326">
        <v>90000000</v>
      </c>
      <c r="AQ208" s="1326">
        <v>30000000</v>
      </c>
      <c r="AR208" s="321">
        <v>60000000</v>
      </c>
      <c r="AS208" s="322">
        <v>0</v>
      </c>
      <c r="AT208" s="1327">
        <v>0</v>
      </c>
      <c r="AU208" s="321">
        <v>30000000</v>
      </c>
      <c r="AV208" s="1327">
        <v>0</v>
      </c>
      <c r="AW208" s="322">
        <v>0</v>
      </c>
      <c r="AX208" s="1327">
        <v>0</v>
      </c>
      <c r="AY208" s="322">
        <v>0</v>
      </c>
      <c r="AZ208" s="322">
        <v>0</v>
      </c>
      <c r="BA208" s="322">
        <v>0</v>
      </c>
      <c r="BB208" s="322">
        <v>0</v>
      </c>
    </row>
    <row r="209" spans="1:54" x14ac:dyDescent="0.25">
      <c r="A209" s="1608" t="s">
        <v>120</v>
      </c>
      <c r="B209" s="1583"/>
      <c r="C209" s="1608" t="s">
        <v>355</v>
      </c>
      <c r="D209" s="1583"/>
      <c r="E209" s="1608" t="s">
        <v>357</v>
      </c>
      <c r="F209" s="1583"/>
      <c r="G209" s="1608" t="s">
        <v>312</v>
      </c>
      <c r="H209" s="1583"/>
      <c r="I209" s="1608" t="s">
        <v>313</v>
      </c>
      <c r="J209" s="1583"/>
      <c r="K209" s="1583"/>
      <c r="L209" s="1608" t="s">
        <v>315</v>
      </c>
      <c r="M209" s="1583"/>
      <c r="N209" s="1583"/>
      <c r="O209" s="1608" t="s">
        <v>315</v>
      </c>
      <c r="P209" s="1583"/>
      <c r="Q209" s="1608"/>
      <c r="R209" s="1583"/>
      <c r="S209" s="1609" t="s">
        <v>360</v>
      </c>
      <c r="T209" s="1583"/>
      <c r="U209" s="1583"/>
      <c r="V209" s="1583"/>
      <c r="W209" s="1583"/>
      <c r="X209" s="1583"/>
      <c r="Y209" s="1583"/>
      <c r="Z209" s="1583"/>
      <c r="AA209" s="1608" t="s">
        <v>306</v>
      </c>
      <c r="AB209" s="1583"/>
      <c r="AC209" s="1583"/>
      <c r="AD209" s="1583"/>
      <c r="AE209" s="1583"/>
      <c r="AF209" s="1608" t="s">
        <v>307</v>
      </c>
      <c r="AG209" s="1583"/>
      <c r="AH209" s="1583"/>
      <c r="AI209" s="320" t="s">
        <v>86</v>
      </c>
      <c r="AJ209" s="1610" t="s">
        <v>308</v>
      </c>
      <c r="AK209" s="1583"/>
      <c r="AL209" s="1583"/>
      <c r="AM209" s="1583"/>
      <c r="AN209" s="1583"/>
      <c r="AO209" s="1583"/>
      <c r="AP209" s="1326">
        <v>105000000</v>
      </c>
      <c r="AQ209" s="1327">
        <v>0</v>
      </c>
      <c r="AR209" s="322">
        <v>0</v>
      </c>
      <c r="AS209" s="322">
        <v>0</v>
      </c>
      <c r="AT209" s="1327">
        <v>0</v>
      </c>
      <c r="AU209" s="322">
        <v>0</v>
      </c>
      <c r="AV209" s="1327">
        <v>0</v>
      </c>
      <c r="AW209" s="322">
        <v>0</v>
      </c>
      <c r="AX209" s="1327">
        <v>0</v>
      </c>
      <c r="AY209" s="322">
        <v>0</v>
      </c>
      <c r="AZ209" s="322">
        <v>0</v>
      </c>
      <c r="BA209" s="322">
        <v>0</v>
      </c>
      <c r="BB209" s="322">
        <v>0</v>
      </c>
    </row>
    <row r="210" spans="1:54" x14ac:dyDescent="0.25">
      <c r="A210" s="1608" t="s">
        <v>120</v>
      </c>
      <c r="B210" s="1583"/>
      <c r="C210" s="1608" t="s">
        <v>355</v>
      </c>
      <c r="D210" s="1583"/>
      <c r="E210" s="1608" t="s">
        <v>357</v>
      </c>
      <c r="F210" s="1583"/>
      <c r="G210" s="1608" t="s">
        <v>312</v>
      </c>
      <c r="H210" s="1583"/>
      <c r="I210" s="1608" t="s">
        <v>313</v>
      </c>
      <c r="J210" s="1583"/>
      <c r="K210" s="1583"/>
      <c r="L210" s="1608" t="s">
        <v>315</v>
      </c>
      <c r="M210" s="1583"/>
      <c r="N210" s="1583"/>
      <c r="O210" s="1608" t="s">
        <v>322</v>
      </c>
      <c r="P210" s="1583"/>
      <c r="Q210" s="1608"/>
      <c r="R210" s="1583"/>
      <c r="S210" s="1609" t="s">
        <v>361</v>
      </c>
      <c r="T210" s="1583"/>
      <c r="U210" s="1583"/>
      <c r="V210" s="1583"/>
      <c r="W210" s="1583"/>
      <c r="X210" s="1583"/>
      <c r="Y210" s="1583"/>
      <c r="Z210" s="1583"/>
      <c r="AA210" s="1608" t="s">
        <v>306</v>
      </c>
      <c r="AB210" s="1583"/>
      <c r="AC210" s="1583"/>
      <c r="AD210" s="1583"/>
      <c r="AE210" s="1583"/>
      <c r="AF210" s="1608" t="s">
        <v>307</v>
      </c>
      <c r="AG210" s="1583"/>
      <c r="AH210" s="1583"/>
      <c r="AI210" s="320" t="s">
        <v>86</v>
      </c>
      <c r="AJ210" s="1610" t="s">
        <v>308</v>
      </c>
      <c r="AK210" s="1583"/>
      <c r="AL210" s="1583"/>
      <c r="AM210" s="1583"/>
      <c r="AN210" s="1583"/>
      <c r="AO210" s="1583"/>
      <c r="AP210" s="1326">
        <v>341600000</v>
      </c>
      <c r="AQ210" s="1327">
        <v>0</v>
      </c>
      <c r="AR210" s="322">
        <v>0</v>
      </c>
      <c r="AS210" s="322">
        <v>0</v>
      </c>
      <c r="AT210" s="1327">
        <v>0</v>
      </c>
      <c r="AU210" s="322">
        <v>0</v>
      </c>
      <c r="AV210" s="1326">
        <v>24952517</v>
      </c>
      <c r="AW210" s="321">
        <v>-24952517</v>
      </c>
      <c r="AX210" s="1326">
        <v>6271173</v>
      </c>
      <c r="AY210" s="321">
        <v>18681344</v>
      </c>
      <c r="AZ210" s="321">
        <v>6271173</v>
      </c>
      <c r="BA210" s="322">
        <v>0</v>
      </c>
      <c r="BB210" s="322">
        <v>0</v>
      </c>
    </row>
    <row r="211" spans="1:54" x14ac:dyDescent="0.25">
      <c r="A211" s="1608" t="s">
        <v>120</v>
      </c>
      <c r="B211" s="1583"/>
      <c r="C211" s="1608" t="s">
        <v>355</v>
      </c>
      <c r="D211" s="1583"/>
      <c r="E211" s="1608" t="s">
        <v>357</v>
      </c>
      <c r="F211" s="1583"/>
      <c r="G211" s="1608" t="s">
        <v>312</v>
      </c>
      <c r="H211" s="1583"/>
      <c r="I211" s="1608" t="s">
        <v>313</v>
      </c>
      <c r="J211" s="1583"/>
      <c r="K211" s="1583"/>
      <c r="L211" s="1608" t="s">
        <v>315</v>
      </c>
      <c r="M211" s="1583"/>
      <c r="N211" s="1583"/>
      <c r="O211" s="1608" t="s">
        <v>316</v>
      </c>
      <c r="P211" s="1583"/>
      <c r="Q211" s="1608"/>
      <c r="R211" s="1583"/>
      <c r="S211" s="1609" t="s">
        <v>105</v>
      </c>
      <c r="T211" s="1583"/>
      <c r="U211" s="1583"/>
      <c r="V211" s="1583"/>
      <c r="W211" s="1583"/>
      <c r="X211" s="1583"/>
      <c r="Y211" s="1583"/>
      <c r="Z211" s="1583"/>
      <c r="AA211" s="1608" t="s">
        <v>306</v>
      </c>
      <c r="AB211" s="1583"/>
      <c r="AC211" s="1583"/>
      <c r="AD211" s="1583"/>
      <c r="AE211" s="1583"/>
      <c r="AF211" s="1608" t="s">
        <v>307</v>
      </c>
      <c r="AG211" s="1583"/>
      <c r="AH211" s="1583"/>
      <c r="AI211" s="320" t="s">
        <v>86</v>
      </c>
      <c r="AJ211" s="1610" t="s">
        <v>308</v>
      </c>
      <c r="AK211" s="1583"/>
      <c r="AL211" s="1583"/>
      <c r="AM211" s="1583"/>
      <c r="AN211" s="1583"/>
      <c r="AO211" s="1583"/>
      <c r="AP211" s="1326">
        <v>394400000</v>
      </c>
      <c r="AQ211" s="1327">
        <v>0</v>
      </c>
      <c r="AR211" s="321">
        <v>100000000</v>
      </c>
      <c r="AS211" s="322">
        <v>0</v>
      </c>
      <c r="AT211" s="1326">
        <v>135946850</v>
      </c>
      <c r="AU211" s="321">
        <v>-135946850</v>
      </c>
      <c r="AV211" s="1326">
        <v>18105127</v>
      </c>
      <c r="AW211" s="321">
        <v>117841723</v>
      </c>
      <c r="AX211" s="1326">
        <v>22295702</v>
      </c>
      <c r="AY211" s="321">
        <v>-4190575</v>
      </c>
      <c r="AZ211" s="321">
        <v>22295702</v>
      </c>
      <c r="BA211" s="322">
        <v>0</v>
      </c>
      <c r="BB211" s="322">
        <v>0</v>
      </c>
    </row>
    <row r="212" spans="1:54" x14ac:dyDescent="0.25">
      <c r="A212" s="1608" t="s">
        <v>120</v>
      </c>
      <c r="B212" s="1583"/>
      <c r="C212" s="1608" t="s">
        <v>355</v>
      </c>
      <c r="D212" s="1583"/>
      <c r="E212" s="1608" t="s">
        <v>357</v>
      </c>
      <c r="F212" s="1583"/>
      <c r="G212" s="1608" t="s">
        <v>312</v>
      </c>
      <c r="H212" s="1583"/>
      <c r="I212" s="1608" t="s">
        <v>313</v>
      </c>
      <c r="J212" s="1583"/>
      <c r="K212" s="1583"/>
      <c r="L212" s="1608" t="s">
        <v>315</v>
      </c>
      <c r="M212" s="1583"/>
      <c r="N212" s="1583"/>
      <c r="O212" s="1608" t="s">
        <v>325</v>
      </c>
      <c r="P212" s="1583"/>
      <c r="Q212" s="1608"/>
      <c r="R212" s="1583"/>
      <c r="S212" s="1609" t="s">
        <v>362</v>
      </c>
      <c r="T212" s="1583"/>
      <c r="U212" s="1583"/>
      <c r="V212" s="1583"/>
      <c r="W212" s="1583"/>
      <c r="X212" s="1583"/>
      <c r="Y212" s="1583"/>
      <c r="Z212" s="1583"/>
      <c r="AA212" s="1608" t="s">
        <v>306</v>
      </c>
      <c r="AB212" s="1583"/>
      <c r="AC212" s="1583"/>
      <c r="AD212" s="1583"/>
      <c r="AE212" s="1583"/>
      <c r="AF212" s="1608" t="s">
        <v>307</v>
      </c>
      <c r="AG212" s="1583"/>
      <c r="AH212" s="1583"/>
      <c r="AI212" s="320" t="s">
        <v>86</v>
      </c>
      <c r="AJ212" s="1610" t="s">
        <v>308</v>
      </c>
      <c r="AK212" s="1583"/>
      <c r="AL212" s="1583"/>
      <c r="AM212" s="1583"/>
      <c r="AN212" s="1583"/>
      <c r="AO212" s="1583"/>
      <c r="AP212" s="1326">
        <v>60180120</v>
      </c>
      <c r="AQ212" s="1327">
        <v>0</v>
      </c>
      <c r="AR212" s="322">
        <v>0</v>
      </c>
      <c r="AS212" s="322">
        <v>0</v>
      </c>
      <c r="AT212" s="1326">
        <v>60180120</v>
      </c>
      <c r="AU212" s="321">
        <v>-60180120</v>
      </c>
      <c r="AV212" s="1327">
        <v>0</v>
      </c>
      <c r="AW212" s="321">
        <v>60180120</v>
      </c>
      <c r="AX212" s="1327">
        <v>0</v>
      </c>
      <c r="AY212" s="322">
        <v>0</v>
      </c>
      <c r="AZ212" s="322">
        <v>0</v>
      </c>
      <c r="BA212" s="322">
        <v>0</v>
      </c>
      <c r="BB212" s="322">
        <v>0</v>
      </c>
    </row>
    <row r="213" spans="1:54" x14ac:dyDescent="0.25">
      <c r="A213" s="1608" t="s">
        <v>120</v>
      </c>
      <c r="B213" s="1583"/>
      <c r="C213" s="1608" t="s">
        <v>355</v>
      </c>
      <c r="D213" s="1583"/>
      <c r="E213" s="1608" t="s">
        <v>357</v>
      </c>
      <c r="F213" s="1583"/>
      <c r="G213" s="1608" t="s">
        <v>312</v>
      </c>
      <c r="H213" s="1583"/>
      <c r="I213" s="1608" t="s">
        <v>313</v>
      </c>
      <c r="J213" s="1583"/>
      <c r="K213" s="1583"/>
      <c r="L213" s="1608" t="s">
        <v>315</v>
      </c>
      <c r="M213" s="1583"/>
      <c r="N213" s="1583"/>
      <c r="O213" s="1608" t="s">
        <v>326</v>
      </c>
      <c r="P213" s="1583"/>
      <c r="Q213" s="1608"/>
      <c r="R213" s="1583"/>
      <c r="S213" s="1609" t="s">
        <v>368</v>
      </c>
      <c r="T213" s="1583"/>
      <c r="U213" s="1583"/>
      <c r="V213" s="1583"/>
      <c r="W213" s="1583"/>
      <c r="X213" s="1583"/>
      <c r="Y213" s="1583"/>
      <c r="Z213" s="1583"/>
      <c r="AA213" s="1608" t="s">
        <v>306</v>
      </c>
      <c r="AB213" s="1583"/>
      <c r="AC213" s="1583"/>
      <c r="AD213" s="1583"/>
      <c r="AE213" s="1583"/>
      <c r="AF213" s="1608" t="s">
        <v>307</v>
      </c>
      <c r="AG213" s="1583"/>
      <c r="AH213" s="1583"/>
      <c r="AI213" s="320" t="s">
        <v>86</v>
      </c>
      <c r="AJ213" s="1610" t="s">
        <v>308</v>
      </c>
      <c r="AK213" s="1583"/>
      <c r="AL213" s="1583"/>
      <c r="AM213" s="1583"/>
      <c r="AN213" s="1583"/>
      <c r="AO213" s="1583"/>
      <c r="AP213" s="1326">
        <v>308819880</v>
      </c>
      <c r="AQ213" s="1326">
        <v>281216144</v>
      </c>
      <c r="AR213" s="321">
        <v>27603736</v>
      </c>
      <c r="AS213" s="322">
        <v>0</v>
      </c>
      <c r="AT213" s="1327">
        <v>0</v>
      </c>
      <c r="AU213" s="321">
        <v>281216144</v>
      </c>
      <c r="AV213" s="1327">
        <v>0</v>
      </c>
      <c r="AW213" s="322">
        <v>0</v>
      </c>
      <c r="AX213" s="1327">
        <v>0</v>
      </c>
      <c r="AY213" s="322">
        <v>0</v>
      </c>
      <c r="AZ213" s="322">
        <v>0</v>
      </c>
      <c r="BA213" s="322">
        <v>0</v>
      </c>
      <c r="BB213" s="322">
        <v>0</v>
      </c>
    </row>
    <row r="214" spans="1:54" ht="15" customHeight="1" x14ac:dyDescent="0.25">
      <c r="A214" s="1608" t="s">
        <v>120</v>
      </c>
      <c r="B214" s="1583"/>
      <c r="C214" s="1608" t="s">
        <v>355</v>
      </c>
      <c r="D214" s="1583"/>
      <c r="E214" s="1608" t="s">
        <v>357</v>
      </c>
      <c r="F214" s="1583"/>
      <c r="G214" s="1608" t="s">
        <v>312</v>
      </c>
      <c r="H214" s="1583"/>
      <c r="I214" s="1608" t="s">
        <v>313</v>
      </c>
      <c r="J214" s="1583"/>
      <c r="K214" s="1583"/>
      <c r="L214" s="1608" t="s">
        <v>315</v>
      </c>
      <c r="M214" s="1583"/>
      <c r="N214" s="1583"/>
      <c r="O214" s="1608" t="s">
        <v>101</v>
      </c>
      <c r="P214" s="1583"/>
      <c r="Q214" s="1608"/>
      <c r="R214" s="1583"/>
      <c r="S214" s="1609" t="s">
        <v>363</v>
      </c>
      <c r="T214" s="1583"/>
      <c r="U214" s="1583"/>
      <c r="V214" s="1583"/>
      <c r="W214" s="1583"/>
      <c r="X214" s="1583"/>
      <c r="Y214" s="1583"/>
      <c r="Z214" s="1583"/>
      <c r="AA214" s="1608" t="s">
        <v>306</v>
      </c>
      <c r="AB214" s="1583"/>
      <c r="AC214" s="1583"/>
      <c r="AD214" s="1583"/>
      <c r="AE214" s="1583"/>
      <c r="AF214" s="1608" t="s">
        <v>307</v>
      </c>
      <c r="AG214" s="1583"/>
      <c r="AH214" s="1583"/>
      <c r="AI214" s="320" t="s">
        <v>86</v>
      </c>
      <c r="AJ214" s="1610" t="s">
        <v>308</v>
      </c>
      <c r="AK214" s="1583"/>
      <c r="AL214" s="1583"/>
      <c r="AM214" s="1583"/>
      <c r="AN214" s="1583"/>
      <c r="AO214" s="1583"/>
      <c r="AP214" s="1327">
        <v>0</v>
      </c>
      <c r="AQ214" s="1327">
        <v>0</v>
      </c>
      <c r="AR214" s="322">
        <v>0</v>
      </c>
      <c r="AS214" s="322">
        <v>0</v>
      </c>
      <c r="AT214" s="1327">
        <v>0</v>
      </c>
      <c r="AU214" s="322">
        <v>0</v>
      </c>
      <c r="AV214" s="1327">
        <v>0</v>
      </c>
      <c r="AW214" s="322">
        <v>0</v>
      </c>
      <c r="AX214" s="1327">
        <v>0</v>
      </c>
      <c r="AY214" s="322">
        <v>0</v>
      </c>
      <c r="AZ214" s="322">
        <v>0</v>
      </c>
      <c r="BA214" s="322">
        <v>0</v>
      </c>
      <c r="BB214" s="322">
        <v>0</v>
      </c>
    </row>
    <row r="215" spans="1:54" x14ac:dyDescent="0.25">
      <c r="A215" s="1603" t="s">
        <v>120</v>
      </c>
      <c r="B215" s="1583"/>
      <c r="C215" s="1603" t="s">
        <v>355</v>
      </c>
      <c r="D215" s="1583"/>
      <c r="E215" s="1603" t="s">
        <v>357</v>
      </c>
      <c r="F215" s="1583"/>
      <c r="G215" s="1603" t="s">
        <v>312</v>
      </c>
      <c r="H215" s="1583"/>
      <c r="I215" s="1603" t="s">
        <v>313</v>
      </c>
      <c r="J215" s="1583"/>
      <c r="K215" s="1583"/>
      <c r="L215" s="1603" t="s">
        <v>322</v>
      </c>
      <c r="M215" s="1583"/>
      <c r="N215" s="1583"/>
      <c r="O215" s="1603"/>
      <c r="P215" s="1583"/>
      <c r="Q215" s="1603"/>
      <c r="R215" s="1583"/>
      <c r="S215" s="1605" t="s">
        <v>456</v>
      </c>
      <c r="T215" s="1583"/>
      <c r="U215" s="1583"/>
      <c r="V215" s="1583"/>
      <c r="W215" s="1583"/>
      <c r="X215" s="1583"/>
      <c r="Y215" s="1583"/>
      <c r="Z215" s="1583"/>
      <c r="AA215" s="1603" t="s">
        <v>306</v>
      </c>
      <c r="AB215" s="1583"/>
      <c r="AC215" s="1583"/>
      <c r="AD215" s="1583"/>
      <c r="AE215" s="1583"/>
      <c r="AF215" s="1603" t="s">
        <v>307</v>
      </c>
      <c r="AG215" s="1583"/>
      <c r="AH215" s="1583"/>
      <c r="AI215" s="317" t="s">
        <v>319</v>
      </c>
      <c r="AJ215" s="1604" t="s">
        <v>455</v>
      </c>
      <c r="AK215" s="1583"/>
      <c r="AL215" s="1583"/>
      <c r="AM215" s="1583"/>
      <c r="AN215" s="1583"/>
      <c r="AO215" s="1583"/>
      <c r="AP215" s="1324">
        <v>2815325822</v>
      </c>
      <c r="AQ215" s="1329">
        <v>0</v>
      </c>
      <c r="AR215" s="318">
        <v>1779225822</v>
      </c>
      <c r="AS215" s="319">
        <v>0</v>
      </c>
      <c r="AT215" s="1329">
        <v>0</v>
      </c>
      <c r="AU215" s="319">
        <v>0</v>
      </c>
      <c r="AV215" s="1324">
        <v>102873333</v>
      </c>
      <c r="AW215" s="318">
        <v>-102873333</v>
      </c>
      <c r="AX215" s="1324">
        <v>102873333</v>
      </c>
      <c r="AY215" s="319">
        <v>0</v>
      </c>
      <c r="AZ215" s="318">
        <v>102873333</v>
      </c>
      <c r="BA215" s="319">
        <v>0</v>
      </c>
      <c r="BB215" s="319">
        <v>0</v>
      </c>
    </row>
    <row r="216" spans="1:54" x14ac:dyDescent="0.25">
      <c r="A216" s="1608" t="s">
        <v>120</v>
      </c>
      <c r="B216" s="1583"/>
      <c r="C216" s="1608" t="s">
        <v>355</v>
      </c>
      <c r="D216" s="1583"/>
      <c r="E216" s="1608" t="s">
        <v>357</v>
      </c>
      <c r="F216" s="1583"/>
      <c r="G216" s="1608" t="s">
        <v>312</v>
      </c>
      <c r="H216" s="1583"/>
      <c r="I216" s="1608" t="s">
        <v>313</v>
      </c>
      <c r="J216" s="1583"/>
      <c r="K216" s="1583"/>
      <c r="L216" s="1608" t="s">
        <v>322</v>
      </c>
      <c r="M216" s="1583"/>
      <c r="N216" s="1583"/>
      <c r="O216" s="1608" t="s">
        <v>312</v>
      </c>
      <c r="P216" s="1583"/>
      <c r="Q216" s="1608"/>
      <c r="R216" s="1583"/>
      <c r="S216" s="1609" t="s">
        <v>365</v>
      </c>
      <c r="T216" s="1583"/>
      <c r="U216" s="1583"/>
      <c r="V216" s="1583"/>
      <c r="W216" s="1583"/>
      <c r="X216" s="1583"/>
      <c r="Y216" s="1583"/>
      <c r="Z216" s="1583"/>
      <c r="AA216" s="1608" t="s">
        <v>306</v>
      </c>
      <c r="AB216" s="1583"/>
      <c r="AC216" s="1583"/>
      <c r="AD216" s="1583"/>
      <c r="AE216" s="1583"/>
      <c r="AF216" s="1608" t="s">
        <v>307</v>
      </c>
      <c r="AG216" s="1583"/>
      <c r="AH216" s="1583"/>
      <c r="AI216" s="320" t="s">
        <v>319</v>
      </c>
      <c r="AJ216" s="1610" t="s">
        <v>455</v>
      </c>
      <c r="AK216" s="1583"/>
      <c r="AL216" s="1583"/>
      <c r="AM216" s="1583"/>
      <c r="AN216" s="1583"/>
      <c r="AO216" s="1583"/>
      <c r="AP216" s="1326">
        <v>1217200000</v>
      </c>
      <c r="AQ216" s="1327">
        <v>0</v>
      </c>
      <c r="AR216" s="321">
        <v>590400000</v>
      </c>
      <c r="AS216" s="322">
        <v>0</v>
      </c>
      <c r="AT216" s="1327">
        <v>0</v>
      </c>
      <c r="AU216" s="322">
        <v>0</v>
      </c>
      <c r="AV216" s="1326">
        <v>102873333</v>
      </c>
      <c r="AW216" s="321">
        <v>-102873333</v>
      </c>
      <c r="AX216" s="1326">
        <v>102873333</v>
      </c>
      <c r="AY216" s="322">
        <v>0</v>
      </c>
      <c r="AZ216" s="321">
        <v>102873333</v>
      </c>
      <c r="BA216" s="322">
        <v>0</v>
      </c>
      <c r="BB216" s="322">
        <v>0</v>
      </c>
    </row>
    <row r="217" spans="1:54" x14ac:dyDescent="0.25">
      <c r="A217" s="1608" t="s">
        <v>120</v>
      </c>
      <c r="B217" s="1583"/>
      <c r="C217" s="1608" t="s">
        <v>355</v>
      </c>
      <c r="D217" s="1583"/>
      <c r="E217" s="1608" t="s">
        <v>357</v>
      </c>
      <c r="F217" s="1583"/>
      <c r="G217" s="1608" t="s">
        <v>312</v>
      </c>
      <c r="H217" s="1583"/>
      <c r="I217" s="1608" t="s">
        <v>313</v>
      </c>
      <c r="J217" s="1583"/>
      <c r="K217" s="1583"/>
      <c r="L217" s="1608" t="s">
        <v>322</v>
      </c>
      <c r="M217" s="1583"/>
      <c r="N217" s="1583"/>
      <c r="O217" s="1608" t="s">
        <v>315</v>
      </c>
      <c r="P217" s="1583"/>
      <c r="Q217" s="1608"/>
      <c r="R217" s="1583"/>
      <c r="S217" s="1609" t="s">
        <v>360</v>
      </c>
      <c r="T217" s="1583"/>
      <c r="U217" s="1583"/>
      <c r="V217" s="1583"/>
      <c r="W217" s="1583"/>
      <c r="X217" s="1583"/>
      <c r="Y217" s="1583"/>
      <c r="Z217" s="1583"/>
      <c r="AA217" s="1608" t="s">
        <v>306</v>
      </c>
      <c r="AB217" s="1583"/>
      <c r="AC217" s="1583"/>
      <c r="AD217" s="1583"/>
      <c r="AE217" s="1583"/>
      <c r="AF217" s="1608" t="s">
        <v>307</v>
      </c>
      <c r="AG217" s="1583"/>
      <c r="AH217" s="1583"/>
      <c r="AI217" s="320" t="s">
        <v>319</v>
      </c>
      <c r="AJ217" s="1610" t="s">
        <v>455</v>
      </c>
      <c r="AK217" s="1583"/>
      <c r="AL217" s="1583"/>
      <c r="AM217" s="1583"/>
      <c r="AN217" s="1583"/>
      <c r="AO217" s="1583"/>
      <c r="AP217" s="1326">
        <v>228000000</v>
      </c>
      <c r="AQ217" s="1327">
        <v>0</v>
      </c>
      <c r="AR217" s="322">
        <v>0</v>
      </c>
      <c r="AS217" s="322">
        <v>0</v>
      </c>
      <c r="AT217" s="1327">
        <v>0</v>
      </c>
      <c r="AU217" s="322">
        <v>0</v>
      </c>
      <c r="AV217" s="1327">
        <v>0</v>
      </c>
      <c r="AW217" s="322">
        <v>0</v>
      </c>
      <c r="AX217" s="1327">
        <v>0</v>
      </c>
      <c r="AY217" s="322">
        <v>0</v>
      </c>
      <c r="AZ217" s="322">
        <v>0</v>
      </c>
      <c r="BA217" s="322">
        <v>0</v>
      </c>
      <c r="BB217" s="322">
        <v>0</v>
      </c>
    </row>
    <row r="218" spans="1:54" x14ac:dyDescent="0.25">
      <c r="A218" s="1608" t="s">
        <v>120</v>
      </c>
      <c r="B218" s="1583"/>
      <c r="C218" s="1608" t="s">
        <v>355</v>
      </c>
      <c r="D218" s="1583"/>
      <c r="E218" s="1608" t="s">
        <v>357</v>
      </c>
      <c r="F218" s="1583"/>
      <c r="G218" s="1608" t="s">
        <v>312</v>
      </c>
      <c r="H218" s="1583"/>
      <c r="I218" s="1608" t="s">
        <v>313</v>
      </c>
      <c r="J218" s="1583"/>
      <c r="K218" s="1583"/>
      <c r="L218" s="1608" t="s">
        <v>322</v>
      </c>
      <c r="M218" s="1583"/>
      <c r="N218" s="1583"/>
      <c r="O218" s="1608" t="s">
        <v>322</v>
      </c>
      <c r="P218" s="1583"/>
      <c r="Q218" s="1608"/>
      <c r="R218" s="1583"/>
      <c r="S218" s="1609" t="s">
        <v>361</v>
      </c>
      <c r="T218" s="1583"/>
      <c r="U218" s="1583"/>
      <c r="V218" s="1583"/>
      <c r="W218" s="1583"/>
      <c r="X218" s="1583"/>
      <c r="Y218" s="1583"/>
      <c r="Z218" s="1583"/>
      <c r="AA218" s="1608" t="s">
        <v>306</v>
      </c>
      <c r="AB218" s="1583"/>
      <c r="AC218" s="1583"/>
      <c r="AD218" s="1583"/>
      <c r="AE218" s="1583"/>
      <c r="AF218" s="1608" t="s">
        <v>307</v>
      </c>
      <c r="AG218" s="1583"/>
      <c r="AH218" s="1583"/>
      <c r="AI218" s="320" t="s">
        <v>319</v>
      </c>
      <c r="AJ218" s="1610" t="s">
        <v>455</v>
      </c>
      <c r="AK218" s="1583"/>
      <c r="AL218" s="1583"/>
      <c r="AM218" s="1583"/>
      <c r="AN218" s="1583"/>
      <c r="AO218" s="1583"/>
      <c r="AP218" s="1326">
        <v>164000000</v>
      </c>
      <c r="AQ218" s="1327">
        <v>0</v>
      </c>
      <c r="AR218" s="322">
        <v>0</v>
      </c>
      <c r="AS218" s="322">
        <v>0</v>
      </c>
      <c r="AT218" s="1327">
        <v>0</v>
      </c>
      <c r="AU218" s="322">
        <v>0</v>
      </c>
      <c r="AV218" s="1327">
        <v>0</v>
      </c>
      <c r="AW218" s="322">
        <v>0</v>
      </c>
      <c r="AX218" s="1327">
        <v>0</v>
      </c>
      <c r="AY218" s="322">
        <v>0</v>
      </c>
      <c r="AZ218" s="322">
        <v>0</v>
      </c>
      <c r="BA218" s="322">
        <v>0</v>
      </c>
      <c r="BB218" s="322">
        <v>0</v>
      </c>
    </row>
    <row r="219" spans="1:54" x14ac:dyDescent="0.25">
      <c r="A219" s="1608" t="s">
        <v>120</v>
      </c>
      <c r="B219" s="1583"/>
      <c r="C219" s="1608" t="s">
        <v>355</v>
      </c>
      <c r="D219" s="1583"/>
      <c r="E219" s="1608" t="s">
        <v>357</v>
      </c>
      <c r="F219" s="1583"/>
      <c r="G219" s="1608" t="s">
        <v>312</v>
      </c>
      <c r="H219" s="1583"/>
      <c r="I219" s="1608" t="s">
        <v>313</v>
      </c>
      <c r="J219" s="1583"/>
      <c r="K219" s="1583"/>
      <c r="L219" s="1608" t="s">
        <v>322</v>
      </c>
      <c r="M219" s="1583"/>
      <c r="N219" s="1583"/>
      <c r="O219" s="1608" t="s">
        <v>316</v>
      </c>
      <c r="P219" s="1583"/>
      <c r="Q219" s="1608"/>
      <c r="R219" s="1583"/>
      <c r="S219" s="1609" t="s">
        <v>105</v>
      </c>
      <c r="T219" s="1583"/>
      <c r="U219" s="1583"/>
      <c r="V219" s="1583"/>
      <c r="W219" s="1583"/>
      <c r="X219" s="1583"/>
      <c r="Y219" s="1583"/>
      <c r="Z219" s="1583"/>
      <c r="AA219" s="1608" t="s">
        <v>306</v>
      </c>
      <c r="AB219" s="1583"/>
      <c r="AC219" s="1583"/>
      <c r="AD219" s="1583"/>
      <c r="AE219" s="1583"/>
      <c r="AF219" s="1608" t="s">
        <v>307</v>
      </c>
      <c r="AG219" s="1583"/>
      <c r="AH219" s="1583"/>
      <c r="AI219" s="320" t="s">
        <v>319</v>
      </c>
      <c r="AJ219" s="1610" t="s">
        <v>455</v>
      </c>
      <c r="AK219" s="1583"/>
      <c r="AL219" s="1583"/>
      <c r="AM219" s="1583"/>
      <c r="AN219" s="1583"/>
      <c r="AO219" s="1583"/>
      <c r="AP219" s="1326">
        <v>361540000</v>
      </c>
      <c r="AQ219" s="1327">
        <v>0</v>
      </c>
      <c r="AR219" s="321">
        <v>344240000</v>
      </c>
      <c r="AS219" s="322">
        <v>0</v>
      </c>
      <c r="AT219" s="1327">
        <v>0</v>
      </c>
      <c r="AU219" s="322">
        <v>0</v>
      </c>
      <c r="AV219" s="1327">
        <v>0</v>
      </c>
      <c r="AW219" s="322">
        <v>0</v>
      </c>
      <c r="AX219" s="1327">
        <v>0</v>
      </c>
      <c r="AY219" s="322">
        <v>0</v>
      </c>
      <c r="AZ219" s="322">
        <v>0</v>
      </c>
      <c r="BA219" s="322">
        <v>0</v>
      </c>
      <c r="BB219" s="322">
        <v>0</v>
      </c>
    </row>
    <row r="220" spans="1:54" x14ac:dyDescent="0.25">
      <c r="A220" s="1608" t="s">
        <v>120</v>
      </c>
      <c r="B220" s="1583"/>
      <c r="C220" s="1608" t="s">
        <v>355</v>
      </c>
      <c r="D220" s="1583"/>
      <c r="E220" s="1608" t="s">
        <v>357</v>
      </c>
      <c r="F220" s="1583"/>
      <c r="G220" s="1608" t="s">
        <v>312</v>
      </c>
      <c r="H220" s="1583"/>
      <c r="I220" s="1608" t="s">
        <v>313</v>
      </c>
      <c r="J220" s="1583"/>
      <c r="K220" s="1583"/>
      <c r="L220" s="1608" t="s">
        <v>322</v>
      </c>
      <c r="M220" s="1583"/>
      <c r="N220" s="1583"/>
      <c r="O220" s="1608" t="s">
        <v>101</v>
      </c>
      <c r="P220" s="1583"/>
      <c r="Q220" s="1608"/>
      <c r="R220" s="1583"/>
      <c r="S220" s="1609" t="s">
        <v>363</v>
      </c>
      <c r="T220" s="1583"/>
      <c r="U220" s="1583"/>
      <c r="V220" s="1583"/>
      <c r="W220" s="1583"/>
      <c r="X220" s="1583"/>
      <c r="Y220" s="1583"/>
      <c r="Z220" s="1583"/>
      <c r="AA220" s="1608" t="s">
        <v>306</v>
      </c>
      <c r="AB220" s="1583"/>
      <c r="AC220" s="1583"/>
      <c r="AD220" s="1583"/>
      <c r="AE220" s="1583"/>
      <c r="AF220" s="1608" t="s">
        <v>307</v>
      </c>
      <c r="AG220" s="1583"/>
      <c r="AH220" s="1583"/>
      <c r="AI220" s="320" t="s">
        <v>319</v>
      </c>
      <c r="AJ220" s="1610" t="s">
        <v>455</v>
      </c>
      <c r="AK220" s="1583"/>
      <c r="AL220" s="1583"/>
      <c r="AM220" s="1583"/>
      <c r="AN220" s="1583"/>
      <c r="AO220" s="1583"/>
      <c r="AP220" s="1326">
        <v>844585822</v>
      </c>
      <c r="AQ220" s="1327">
        <v>0</v>
      </c>
      <c r="AR220" s="321">
        <v>844585822</v>
      </c>
      <c r="AS220" s="322">
        <v>0</v>
      </c>
      <c r="AT220" s="1327">
        <v>0</v>
      </c>
      <c r="AU220" s="322">
        <v>0</v>
      </c>
      <c r="AV220" s="1327">
        <v>0</v>
      </c>
      <c r="AW220" s="322">
        <v>0</v>
      </c>
      <c r="AX220" s="1327">
        <v>0</v>
      </c>
      <c r="AY220" s="322">
        <v>0</v>
      </c>
      <c r="AZ220" s="322">
        <v>0</v>
      </c>
      <c r="BA220" s="322">
        <v>0</v>
      </c>
      <c r="BB220" s="322">
        <v>0</v>
      </c>
    </row>
    <row r="221" spans="1:54" s="1270" customFormat="1" ht="16.5" customHeight="1" x14ac:dyDescent="0.25">
      <c r="A221" s="1702" t="s">
        <v>120</v>
      </c>
      <c r="B221" s="1701"/>
      <c r="C221" s="1702" t="s">
        <v>355</v>
      </c>
      <c r="D221" s="1701"/>
      <c r="E221" s="1702" t="s">
        <v>357</v>
      </c>
      <c r="F221" s="1701"/>
      <c r="G221" s="1702" t="s">
        <v>315</v>
      </c>
      <c r="H221" s="1701"/>
      <c r="I221" s="1702"/>
      <c r="J221" s="1701"/>
      <c r="K221" s="1701"/>
      <c r="L221" s="1702"/>
      <c r="M221" s="1701"/>
      <c r="N221" s="1701"/>
      <c r="O221" s="1702"/>
      <c r="P221" s="1701"/>
      <c r="Q221" s="1702"/>
      <c r="R221" s="1701"/>
      <c r="S221" s="1703" t="s">
        <v>351</v>
      </c>
      <c r="T221" s="1701"/>
      <c r="U221" s="1701"/>
      <c r="V221" s="1701"/>
      <c r="W221" s="1701"/>
      <c r="X221" s="1701"/>
      <c r="Y221" s="1701"/>
      <c r="Z221" s="1701"/>
      <c r="AA221" s="1702" t="s">
        <v>306</v>
      </c>
      <c r="AB221" s="1701"/>
      <c r="AC221" s="1701"/>
      <c r="AD221" s="1701"/>
      <c r="AE221" s="1701"/>
      <c r="AF221" s="1702" t="s">
        <v>307</v>
      </c>
      <c r="AG221" s="1701"/>
      <c r="AH221" s="1701"/>
      <c r="AI221" s="1267" t="s">
        <v>86</v>
      </c>
      <c r="AJ221" s="1700" t="s">
        <v>308</v>
      </c>
      <c r="AK221" s="1701"/>
      <c r="AL221" s="1701"/>
      <c r="AM221" s="1701"/>
      <c r="AN221" s="1701"/>
      <c r="AO221" s="1701"/>
      <c r="AP221" s="1328">
        <v>1923920000</v>
      </c>
      <c r="AQ221" s="1328">
        <v>15000000</v>
      </c>
      <c r="AR221" s="1268">
        <v>76740540</v>
      </c>
      <c r="AS221" s="1268">
        <v>-323920000</v>
      </c>
      <c r="AT221" s="1328">
        <v>164151727</v>
      </c>
      <c r="AU221" s="1268">
        <v>-149151727</v>
      </c>
      <c r="AV221" s="1328">
        <v>73885096</v>
      </c>
      <c r="AW221" s="1268">
        <v>90266631</v>
      </c>
      <c r="AX221" s="1328">
        <v>62014420</v>
      </c>
      <c r="AY221" s="1268">
        <v>11870676</v>
      </c>
      <c r="AZ221" s="1268">
        <v>62014420</v>
      </c>
      <c r="BA221" s="1269">
        <v>0</v>
      </c>
      <c r="BB221" s="1269">
        <v>0</v>
      </c>
    </row>
    <row r="222" spans="1:54" ht="15" customHeight="1" x14ac:dyDescent="0.25">
      <c r="A222" s="1603" t="s">
        <v>120</v>
      </c>
      <c r="B222" s="1583"/>
      <c r="C222" s="1603" t="s">
        <v>355</v>
      </c>
      <c r="D222" s="1583"/>
      <c r="E222" s="1603" t="s">
        <v>357</v>
      </c>
      <c r="F222" s="1583"/>
      <c r="G222" s="1603" t="s">
        <v>315</v>
      </c>
      <c r="H222" s="1583"/>
      <c r="I222" s="1603" t="s">
        <v>313</v>
      </c>
      <c r="J222" s="1583"/>
      <c r="K222" s="1583"/>
      <c r="L222" s="1603"/>
      <c r="M222" s="1583"/>
      <c r="N222" s="1583"/>
      <c r="O222" s="1603"/>
      <c r="P222" s="1583"/>
      <c r="Q222" s="1603"/>
      <c r="R222" s="1583"/>
      <c r="S222" s="1605" t="s">
        <v>351</v>
      </c>
      <c r="T222" s="1583"/>
      <c r="U222" s="1583"/>
      <c r="V222" s="1583"/>
      <c r="W222" s="1583"/>
      <c r="X222" s="1583"/>
      <c r="Y222" s="1583"/>
      <c r="Z222" s="1583"/>
      <c r="AA222" s="1603" t="s">
        <v>306</v>
      </c>
      <c r="AB222" s="1583"/>
      <c r="AC222" s="1583"/>
      <c r="AD222" s="1583"/>
      <c r="AE222" s="1583"/>
      <c r="AF222" s="1603" t="s">
        <v>307</v>
      </c>
      <c r="AG222" s="1583"/>
      <c r="AH222" s="1583"/>
      <c r="AI222" s="317" t="s">
        <v>86</v>
      </c>
      <c r="AJ222" s="1604" t="s">
        <v>308</v>
      </c>
      <c r="AK222" s="1583"/>
      <c r="AL222" s="1583"/>
      <c r="AM222" s="1583"/>
      <c r="AN222" s="1583"/>
      <c r="AO222" s="1583"/>
      <c r="AP222" s="1324">
        <v>1600000000</v>
      </c>
      <c r="AQ222" s="1324">
        <v>15000000</v>
      </c>
      <c r="AR222" s="318">
        <v>76740540</v>
      </c>
      <c r="AS222" s="319">
        <v>0</v>
      </c>
      <c r="AT222" s="1324">
        <v>164151727</v>
      </c>
      <c r="AU222" s="318">
        <v>-149151727</v>
      </c>
      <c r="AV222" s="1324">
        <v>73885096</v>
      </c>
      <c r="AW222" s="318">
        <v>90266631</v>
      </c>
      <c r="AX222" s="1324">
        <v>62014420</v>
      </c>
      <c r="AY222" s="318">
        <v>11870676</v>
      </c>
      <c r="AZ222" s="318">
        <v>62014420</v>
      </c>
      <c r="BA222" s="319">
        <v>0</v>
      </c>
      <c r="BB222" s="319">
        <v>0</v>
      </c>
    </row>
    <row r="223" spans="1:54" ht="15" customHeight="1" x14ac:dyDescent="0.25">
      <c r="A223" s="1603" t="s">
        <v>120</v>
      </c>
      <c r="B223" s="1583"/>
      <c r="C223" s="1603" t="s">
        <v>355</v>
      </c>
      <c r="D223" s="1583"/>
      <c r="E223" s="1603" t="s">
        <v>357</v>
      </c>
      <c r="F223" s="1583"/>
      <c r="G223" s="1603" t="s">
        <v>315</v>
      </c>
      <c r="H223" s="1583"/>
      <c r="I223" s="1603" t="s">
        <v>313</v>
      </c>
      <c r="J223" s="1583"/>
      <c r="K223" s="1583"/>
      <c r="L223" s="1603" t="s">
        <v>312</v>
      </c>
      <c r="M223" s="1583"/>
      <c r="N223" s="1583"/>
      <c r="O223" s="1603"/>
      <c r="P223" s="1583"/>
      <c r="Q223" s="1603"/>
      <c r="R223" s="1583"/>
      <c r="S223" s="1605" t="s">
        <v>364</v>
      </c>
      <c r="T223" s="1583"/>
      <c r="U223" s="1583"/>
      <c r="V223" s="1583"/>
      <c r="W223" s="1583"/>
      <c r="X223" s="1583"/>
      <c r="Y223" s="1583"/>
      <c r="Z223" s="1583"/>
      <c r="AA223" s="1603" t="s">
        <v>306</v>
      </c>
      <c r="AB223" s="1583"/>
      <c r="AC223" s="1583"/>
      <c r="AD223" s="1583"/>
      <c r="AE223" s="1583"/>
      <c r="AF223" s="1603" t="s">
        <v>307</v>
      </c>
      <c r="AG223" s="1583"/>
      <c r="AH223" s="1583"/>
      <c r="AI223" s="317" t="s">
        <v>86</v>
      </c>
      <c r="AJ223" s="1604" t="s">
        <v>308</v>
      </c>
      <c r="AK223" s="1583"/>
      <c r="AL223" s="1583"/>
      <c r="AM223" s="1583"/>
      <c r="AN223" s="1583"/>
      <c r="AO223" s="1583"/>
      <c r="AP223" s="1324">
        <v>374740540</v>
      </c>
      <c r="AQ223" s="1324">
        <v>15000000</v>
      </c>
      <c r="AR223" s="318">
        <v>76740540</v>
      </c>
      <c r="AS223" s="319">
        <v>0</v>
      </c>
      <c r="AT223" s="1324">
        <v>460000</v>
      </c>
      <c r="AU223" s="318">
        <v>14540000</v>
      </c>
      <c r="AV223" s="1324">
        <v>18066117</v>
      </c>
      <c r="AW223" s="318">
        <v>-17606117</v>
      </c>
      <c r="AX223" s="1324">
        <v>17966117</v>
      </c>
      <c r="AY223" s="318">
        <v>100000</v>
      </c>
      <c r="AZ223" s="318">
        <v>17966117</v>
      </c>
      <c r="BA223" s="319">
        <v>0</v>
      </c>
      <c r="BB223" s="319">
        <v>0</v>
      </c>
    </row>
    <row r="224" spans="1:54" x14ac:dyDescent="0.25">
      <c r="A224" s="1608" t="s">
        <v>120</v>
      </c>
      <c r="B224" s="1583"/>
      <c r="C224" s="1608" t="s">
        <v>355</v>
      </c>
      <c r="D224" s="1583"/>
      <c r="E224" s="1608" t="s">
        <v>357</v>
      </c>
      <c r="F224" s="1583"/>
      <c r="G224" s="1608" t="s">
        <v>315</v>
      </c>
      <c r="H224" s="1583"/>
      <c r="I224" s="1608" t="s">
        <v>313</v>
      </c>
      <c r="J224" s="1583"/>
      <c r="K224" s="1583"/>
      <c r="L224" s="1608" t="s">
        <v>312</v>
      </c>
      <c r="M224" s="1583"/>
      <c r="N224" s="1583"/>
      <c r="O224" s="1608" t="s">
        <v>312</v>
      </c>
      <c r="P224" s="1583"/>
      <c r="Q224" s="1608"/>
      <c r="R224" s="1583"/>
      <c r="S224" s="1609" t="s">
        <v>365</v>
      </c>
      <c r="T224" s="1583"/>
      <c r="U224" s="1583"/>
      <c r="V224" s="1583"/>
      <c r="W224" s="1583"/>
      <c r="X224" s="1583"/>
      <c r="Y224" s="1583"/>
      <c r="Z224" s="1583"/>
      <c r="AA224" s="1608" t="s">
        <v>306</v>
      </c>
      <c r="AB224" s="1583"/>
      <c r="AC224" s="1583"/>
      <c r="AD224" s="1583"/>
      <c r="AE224" s="1583"/>
      <c r="AF224" s="1608" t="s">
        <v>307</v>
      </c>
      <c r="AG224" s="1583"/>
      <c r="AH224" s="1583"/>
      <c r="AI224" s="320" t="s">
        <v>86</v>
      </c>
      <c r="AJ224" s="1610" t="s">
        <v>308</v>
      </c>
      <c r="AK224" s="1583"/>
      <c r="AL224" s="1583"/>
      <c r="AM224" s="1583"/>
      <c r="AN224" s="1583"/>
      <c r="AO224" s="1583"/>
      <c r="AP224" s="1326">
        <v>169740540</v>
      </c>
      <c r="AQ224" s="1326">
        <v>15000000</v>
      </c>
      <c r="AR224" s="321">
        <v>76740540</v>
      </c>
      <c r="AS224" s="322">
        <v>0</v>
      </c>
      <c r="AT224" s="1327">
        <v>0</v>
      </c>
      <c r="AU224" s="321">
        <v>15000000</v>
      </c>
      <c r="AV224" s="1326">
        <v>15000000</v>
      </c>
      <c r="AW224" s="321">
        <v>-15000000</v>
      </c>
      <c r="AX224" s="1326">
        <v>15000000</v>
      </c>
      <c r="AY224" s="322">
        <v>0</v>
      </c>
      <c r="AZ224" s="321">
        <v>15000000</v>
      </c>
      <c r="BA224" s="322">
        <v>0</v>
      </c>
      <c r="BB224" s="322">
        <v>0</v>
      </c>
    </row>
    <row r="225" spans="1:54" x14ac:dyDescent="0.25">
      <c r="A225" s="1608" t="s">
        <v>120</v>
      </c>
      <c r="B225" s="1583"/>
      <c r="C225" s="1608" t="s">
        <v>355</v>
      </c>
      <c r="D225" s="1583"/>
      <c r="E225" s="1608" t="s">
        <v>357</v>
      </c>
      <c r="F225" s="1583"/>
      <c r="G225" s="1608" t="s">
        <v>315</v>
      </c>
      <c r="H225" s="1583"/>
      <c r="I225" s="1608" t="s">
        <v>313</v>
      </c>
      <c r="J225" s="1583"/>
      <c r="K225" s="1583"/>
      <c r="L225" s="1608" t="s">
        <v>312</v>
      </c>
      <c r="M225" s="1583"/>
      <c r="N225" s="1583"/>
      <c r="O225" s="1608" t="s">
        <v>315</v>
      </c>
      <c r="P225" s="1583"/>
      <c r="Q225" s="1608"/>
      <c r="R225" s="1583"/>
      <c r="S225" s="1609" t="s">
        <v>360</v>
      </c>
      <c r="T225" s="1583"/>
      <c r="U225" s="1583"/>
      <c r="V225" s="1583"/>
      <c r="W225" s="1583"/>
      <c r="X225" s="1583"/>
      <c r="Y225" s="1583"/>
      <c r="Z225" s="1583"/>
      <c r="AA225" s="1608" t="s">
        <v>306</v>
      </c>
      <c r="AB225" s="1583"/>
      <c r="AC225" s="1583"/>
      <c r="AD225" s="1583"/>
      <c r="AE225" s="1583"/>
      <c r="AF225" s="1608" t="s">
        <v>307</v>
      </c>
      <c r="AG225" s="1583"/>
      <c r="AH225" s="1583"/>
      <c r="AI225" s="320" t="s">
        <v>86</v>
      </c>
      <c r="AJ225" s="1610" t="s">
        <v>308</v>
      </c>
      <c r="AK225" s="1583"/>
      <c r="AL225" s="1583"/>
      <c r="AM225" s="1583"/>
      <c r="AN225" s="1583"/>
      <c r="AO225" s="1583"/>
      <c r="AP225" s="1326">
        <v>175000000</v>
      </c>
      <c r="AQ225" s="1327">
        <v>0</v>
      </c>
      <c r="AR225" s="322">
        <v>0</v>
      </c>
      <c r="AS225" s="322">
        <v>0</v>
      </c>
      <c r="AT225" s="1327">
        <v>0</v>
      </c>
      <c r="AU225" s="322">
        <v>0</v>
      </c>
      <c r="AV225" s="1327">
        <v>0</v>
      </c>
      <c r="AW225" s="322">
        <v>0</v>
      </c>
      <c r="AX225" s="1327">
        <v>0</v>
      </c>
      <c r="AY225" s="322">
        <v>0</v>
      </c>
      <c r="AZ225" s="322">
        <v>0</v>
      </c>
      <c r="BA225" s="322">
        <v>0</v>
      </c>
      <c r="BB225" s="322">
        <v>0</v>
      </c>
    </row>
    <row r="226" spans="1:54" ht="15" customHeight="1" x14ac:dyDescent="0.25">
      <c r="A226" s="1608" t="s">
        <v>120</v>
      </c>
      <c r="B226" s="1583"/>
      <c r="C226" s="1608" t="s">
        <v>355</v>
      </c>
      <c r="D226" s="1583"/>
      <c r="E226" s="1608" t="s">
        <v>357</v>
      </c>
      <c r="F226" s="1583"/>
      <c r="G226" s="1608" t="s">
        <v>315</v>
      </c>
      <c r="H226" s="1583"/>
      <c r="I226" s="1608" t="s">
        <v>313</v>
      </c>
      <c r="J226" s="1583"/>
      <c r="K226" s="1583"/>
      <c r="L226" s="1608" t="s">
        <v>312</v>
      </c>
      <c r="M226" s="1583"/>
      <c r="N226" s="1583"/>
      <c r="O226" s="1608" t="s">
        <v>322</v>
      </c>
      <c r="P226" s="1583"/>
      <c r="Q226" s="1608"/>
      <c r="R226" s="1583"/>
      <c r="S226" s="1609" t="s">
        <v>361</v>
      </c>
      <c r="T226" s="1583"/>
      <c r="U226" s="1583"/>
      <c r="V226" s="1583"/>
      <c r="W226" s="1583"/>
      <c r="X226" s="1583"/>
      <c r="Y226" s="1583"/>
      <c r="Z226" s="1583"/>
      <c r="AA226" s="1608" t="s">
        <v>306</v>
      </c>
      <c r="AB226" s="1583"/>
      <c r="AC226" s="1583"/>
      <c r="AD226" s="1583"/>
      <c r="AE226" s="1583"/>
      <c r="AF226" s="1608" t="s">
        <v>307</v>
      </c>
      <c r="AG226" s="1583"/>
      <c r="AH226" s="1583"/>
      <c r="AI226" s="320" t="s">
        <v>86</v>
      </c>
      <c r="AJ226" s="1610" t="s">
        <v>308</v>
      </c>
      <c r="AK226" s="1583"/>
      <c r="AL226" s="1583"/>
      <c r="AM226" s="1583"/>
      <c r="AN226" s="1583"/>
      <c r="AO226" s="1583"/>
      <c r="AP226" s="1326">
        <v>5000000</v>
      </c>
      <c r="AQ226" s="1327">
        <v>0</v>
      </c>
      <c r="AR226" s="322">
        <v>0</v>
      </c>
      <c r="AS226" s="322">
        <v>0</v>
      </c>
      <c r="AT226" s="1327">
        <v>0</v>
      </c>
      <c r="AU226" s="322">
        <v>0</v>
      </c>
      <c r="AV226" s="1326">
        <v>2436586</v>
      </c>
      <c r="AW226" s="321">
        <v>-2436586</v>
      </c>
      <c r="AX226" s="1326">
        <v>2436586</v>
      </c>
      <c r="AY226" s="322">
        <v>0</v>
      </c>
      <c r="AZ226" s="321">
        <v>2436586</v>
      </c>
      <c r="BA226" s="322">
        <v>0</v>
      </c>
      <c r="BB226" s="322">
        <v>0</v>
      </c>
    </row>
    <row r="227" spans="1:54" ht="15" customHeight="1" x14ac:dyDescent="0.25">
      <c r="A227" s="1608" t="s">
        <v>120</v>
      </c>
      <c r="B227" s="1583"/>
      <c r="C227" s="1608" t="s">
        <v>355</v>
      </c>
      <c r="D227" s="1583"/>
      <c r="E227" s="1608" t="s">
        <v>357</v>
      </c>
      <c r="F227" s="1583"/>
      <c r="G227" s="1608" t="s">
        <v>315</v>
      </c>
      <c r="H227" s="1583"/>
      <c r="I227" s="1608" t="s">
        <v>313</v>
      </c>
      <c r="J227" s="1583"/>
      <c r="K227" s="1583"/>
      <c r="L227" s="1608" t="s">
        <v>312</v>
      </c>
      <c r="M227" s="1583"/>
      <c r="N227" s="1583"/>
      <c r="O227" s="1608" t="s">
        <v>316</v>
      </c>
      <c r="P227" s="1583"/>
      <c r="Q227" s="1608"/>
      <c r="R227" s="1583"/>
      <c r="S227" s="1609" t="s">
        <v>105</v>
      </c>
      <c r="T227" s="1583"/>
      <c r="U227" s="1583"/>
      <c r="V227" s="1583"/>
      <c r="W227" s="1583"/>
      <c r="X227" s="1583"/>
      <c r="Y227" s="1583"/>
      <c r="Z227" s="1583"/>
      <c r="AA227" s="1608" t="s">
        <v>306</v>
      </c>
      <c r="AB227" s="1583"/>
      <c r="AC227" s="1583"/>
      <c r="AD227" s="1583"/>
      <c r="AE227" s="1583"/>
      <c r="AF227" s="1608" t="s">
        <v>307</v>
      </c>
      <c r="AG227" s="1583"/>
      <c r="AH227" s="1583"/>
      <c r="AI227" s="320" t="s">
        <v>86</v>
      </c>
      <c r="AJ227" s="1610" t="s">
        <v>308</v>
      </c>
      <c r="AK227" s="1583"/>
      <c r="AL227" s="1583"/>
      <c r="AM227" s="1583"/>
      <c r="AN227" s="1583"/>
      <c r="AO227" s="1583"/>
      <c r="AP227" s="1326">
        <v>25000000</v>
      </c>
      <c r="AQ227" s="1327">
        <v>0</v>
      </c>
      <c r="AR227" s="322">
        <v>0</v>
      </c>
      <c r="AS227" s="322">
        <v>0</v>
      </c>
      <c r="AT227" s="1326">
        <v>460000</v>
      </c>
      <c r="AU227" s="321">
        <v>-460000</v>
      </c>
      <c r="AV227" s="1326">
        <v>629531</v>
      </c>
      <c r="AW227" s="321">
        <v>-169531</v>
      </c>
      <c r="AX227" s="1326">
        <v>529531</v>
      </c>
      <c r="AY227" s="321">
        <v>100000</v>
      </c>
      <c r="AZ227" s="321">
        <v>529531</v>
      </c>
      <c r="BA227" s="322">
        <v>0</v>
      </c>
      <c r="BB227" s="322">
        <v>0</v>
      </c>
    </row>
    <row r="228" spans="1:54" ht="15" customHeight="1" x14ac:dyDescent="0.25">
      <c r="A228" s="1603" t="s">
        <v>120</v>
      </c>
      <c r="B228" s="1583"/>
      <c r="C228" s="1603" t="s">
        <v>355</v>
      </c>
      <c r="D228" s="1583"/>
      <c r="E228" s="1603" t="s">
        <v>357</v>
      </c>
      <c r="F228" s="1583"/>
      <c r="G228" s="1603" t="s">
        <v>315</v>
      </c>
      <c r="H228" s="1583"/>
      <c r="I228" s="1603" t="s">
        <v>313</v>
      </c>
      <c r="J228" s="1583"/>
      <c r="K228" s="1583"/>
      <c r="L228" s="1603" t="s">
        <v>315</v>
      </c>
      <c r="M228" s="1583"/>
      <c r="N228" s="1583"/>
      <c r="O228" s="1603"/>
      <c r="P228" s="1583"/>
      <c r="Q228" s="1603"/>
      <c r="R228" s="1583"/>
      <c r="S228" s="1605" t="s">
        <v>359</v>
      </c>
      <c r="T228" s="1583"/>
      <c r="U228" s="1583"/>
      <c r="V228" s="1583"/>
      <c r="W228" s="1583"/>
      <c r="X228" s="1583"/>
      <c r="Y228" s="1583"/>
      <c r="Z228" s="1583"/>
      <c r="AA228" s="1603" t="s">
        <v>306</v>
      </c>
      <c r="AB228" s="1583"/>
      <c r="AC228" s="1583"/>
      <c r="AD228" s="1583"/>
      <c r="AE228" s="1583"/>
      <c r="AF228" s="1603" t="s">
        <v>307</v>
      </c>
      <c r="AG228" s="1583"/>
      <c r="AH228" s="1583"/>
      <c r="AI228" s="317" t="s">
        <v>86</v>
      </c>
      <c r="AJ228" s="1604" t="s">
        <v>308</v>
      </c>
      <c r="AK228" s="1583"/>
      <c r="AL228" s="1583"/>
      <c r="AM228" s="1583"/>
      <c r="AN228" s="1583"/>
      <c r="AO228" s="1583"/>
      <c r="AP228" s="1324">
        <v>1225259460</v>
      </c>
      <c r="AQ228" s="1329">
        <v>0</v>
      </c>
      <c r="AR228" s="319">
        <v>0</v>
      </c>
      <c r="AS228" s="319">
        <v>0</v>
      </c>
      <c r="AT228" s="1324">
        <v>163691727</v>
      </c>
      <c r="AU228" s="318">
        <v>-163691727</v>
      </c>
      <c r="AV228" s="1324">
        <v>55818979</v>
      </c>
      <c r="AW228" s="318">
        <v>107872748</v>
      </c>
      <c r="AX228" s="1324">
        <v>44048303</v>
      </c>
      <c r="AY228" s="318">
        <v>11770676</v>
      </c>
      <c r="AZ228" s="318">
        <v>44048303</v>
      </c>
      <c r="BA228" s="319">
        <v>0</v>
      </c>
      <c r="BB228" s="319">
        <v>0</v>
      </c>
    </row>
    <row r="229" spans="1:54" x14ac:dyDescent="0.25">
      <c r="A229" s="1608" t="s">
        <v>120</v>
      </c>
      <c r="B229" s="1583"/>
      <c r="C229" s="1608" t="s">
        <v>355</v>
      </c>
      <c r="D229" s="1583"/>
      <c r="E229" s="1608" t="s">
        <v>357</v>
      </c>
      <c r="F229" s="1583"/>
      <c r="G229" s="1608" t="s">
        <v>315</v>
      </c>
      <c r="H229" s="1583"/>
      <c r="I229" s="1608" t="s">
        <v>313</v>
      </c>
      <c r="J229" s="1583"/>
      <c r="K229" s="1583"/>
      <c r="L229" s="1608" t="s">
        <v>315</v>
      </c>
      <c r="M229" s="1583"/>
      <c r="N229" s="1583"/>
      <c r="O229" s="1608" t="s">
        <v>312</v>
      </c>
      <c r="P229" s="1583"/>
      <c r="Q229" s="1608"/>
      <c r="R229" s="1583"/>
      <c r="S229" s="1609" t="s">
        <v>365</v>
      </c>
      <c r="T229" s="1583"/>
      <c r="U229" s="1583"/>
      <c r="V229" s="1583"/>
      <c r="W229" s="1583"/>
      <c r="X229" s="1583"/>
      <c r="Y229" s="1583"/>
      <c r="Z229" s="1583"/>
      <c r="AA229" s="1608" t="s">
        <v>306</v>
      </c>
      <c r="AB229" s="1583"/>
      <c r="AC229" s="1583"/>
      <c r="AD229" s="1583"/>
      <c r="AE229" s="1583"/>
      <c r="AF229" s="1608" t="s">
        <v>307</v>
      </c>
      <c r="AG229" s="1583"/>
      <c r="AH229" s="1583"/>
      <c r="AI229" s="320" t="s">
        <v>86</v>
      </c>
      <c r="AJ229" s="1610" t="s">
        <v>308</v>
      </c>
      <c r="AK229" s="1583"/>
      <c r="AL229" s="1583"/>
      <c r="AM229" s="1583"/>
      <c r="AN229" s="1583"/>
      <c r="AO229" s="1583"/>
      <c r="AP229" s="1326">
        <v>135340000</v>
      </c>
      <c r="AQ229" s="1327">
        <v>0</v>
      </c>
      <c r="AR229" s="322">
        <v>0</v>
      </c>
      <c r="AS229" s="322">
        <v>0</v>
      </c>
      <c r="AT229" s="1327">
        <v>0</v>
      </c>
      <c r="AU229" s="322">
        <v>0</v>
      </c>
      <c r="AV229" s="1326">
        <v>17700000</v>
      </c>
      <c r="AW229" s="321">
        <v>-17700000</v>
      </c>
      <c r="AX229" s="1326">
        <v>17700000</v>
      </c>
      <c r="AY229" s="322">
        <v>0</v>
      </c>
      <c r="AZ229" s="321">
        <v>17700000</v>
      </c>
      <c r="BA229" s="322">
        <v>0</v>
      </c>
      <c r="BB229" s="322">
        <v>0</v>
      </c>
    </row>
    <row r="230" spans="1:54" x14ac:dyDescent="0.25">
      <c r="A230" s="1608" t="s">
        <v>120</v>
      </c>
      <c r="B230" s="1583"/>
      <c r="C230" s="1608" t="s">
        <v>355</v>
      </c>
      <c r="D230" s="1583"/>
      <c r="E230" s="1608" t="s">
        <v>357</v>
      </c>
      <c r="F230" s="1583"/>
      <c r="G230" s="1608" t="s">
        <v>315</v>
      </c>
      <c r="H230" s="1583"/>
      <c r="I230" s="1608" t="s">
        <v>313</v>
      </c>
      <c r="J230" s="1583"/>
      <c r="K230" s="1583"/>
      <c r="L230" s="1608" t="s">
        <v>315</v>
      </c>
      <c r="M230" s="1583"/>
      <c r="N230" s="1583"/>
      <c r="O230" s="1608" t="s">
        <v>315</v>
      </c>
      <c r="P230" s="1583"/>
      <c r="Q230" s="1608"/>
      <c r="R230" s="1583"/>
      <c r="S230" s="1609" t="s">
        <v>360</v>
      </c>
      <c r="T230" s="1583"/>
      <c r="U230" s="1583"/>
      <c r="V230" s="1583"/>
      <c r="W230" s="1583"/>
      <c r="X230" s="1583"/>
      <c r="Y230" s="1583"/>
      <c r="Z230" s="1583"/>
      <c r="AA230" s="1608" t="s">
        <v>306</v>
      </c>
      <c r="AB230" s="1583"/>
      <c r="AC230" s="1583"/>
      <c r="AD230" s="1583"/>
      <c r="AE230" s="1583"/>
      <c r="AF230" s="1608" t="s">
        <v>307</v>
      </c>
      <c r="AG230" s="1583"/>
      <c r="AH230" s="1583"/>
      <c r="AI230" s="320" t="s">
        <v>86</v>
      </c>
      <c r="AJ230" s="1610" t="s">
        <v>308</v>
      </c>
      <c r="AK230" s="1583"/>
      <c r="AL230" s="1583"/>
      <c r="AM230" s="1583"/>
      <c r="AN230" s="1583"/>
      <c r="AO230" s="1583"/>
      <c r="AP230" s="1326">
        <v>633400000</v>
      </c>
      <c r="AQ230" s="1327">
        <v>0</v>
      </c>
      <c r="AR230" s="322">
        <v>0</v>
      </c>
      <c r="AS230" s="322">
        <v>0</v>
      </c>
      <c r="AT230" s="1327">
        <v>0</v>
      </c>
      <c r="AU230" s="322">
        <v>0</v>
      </c>
      <c r="AV230" s="1327">
        <v>0</v>
      </c>
      <c r="AW230" s="322">
        <v>0</v>
      </c>
      <c r="AX230" s="1327">
        <v>0</v>
      </c>
      <c r="AY230" s="322">
        <v>0</v>
      </c>
      <c r="AZ230" s="322">
        <v>0</v>
      </c>
      <c r="BA230" s="322">
        <v>0</v>
      </c>
      <c r="BB230" s="322">
        <v>0</v>
      </c>
    </row>
    <row r="231" spans="1:54" x14ac:dyDescent="0.25">
      <c r="A231" s="1608" t="s">
        <v>120</v>
      </c>
      <c r="B231" s="1583"/>
      <c r="C231" s="1608" t="s">
        <v>355</v>
      </c>
      <c r="D231" s="1583"/>
      <c r="E231" s="1608" t="s">
        <v>357</v>
      </c>
      <c r="F231" s="1583"/>
      <c r="G231" s="1608" t="s">
        <v>315</v>
      </c>
      <c r="H231" s="1583"/>
      <c r="I231" s="1608" t="s">
        <v>313</v>
      </c>
      <c r="J231" s="1583"/>
      <c r="K231" s="1583"/>
      <c r="L231" s="1608" t="s">
        <v>315</v>
      </c>
      <c r="M231" s="1583"/>
      <c r="N231" s="1583"/>
      <c r="O231" s="1608" t="s">
        <v>322</v>
      </c>
      <c r="P231" s="1583"/>
      <c r="Q231" s="1608"/>
      <c r="R231" s="1583"/>
      <c r="S231" s="1609" t="s">
        <v>361</v>
      </c>
      <c r="T231" s="1583"/>
      <c r="U231" s="1583"/>
      <c r="V231" s="1583"/>
      <c r="W231" s="1583"/>
      <c r="X231" s="1583"/>
      <c r="Y231" s="1583"/>
      <c r="Z231" s="1583"/>
      <c r="AA231" s="1608" t="s">
        <v>306</v>
      </c>
      <c r="AB231" s="1583"/>
      <c r="AC231" s="1583"/>
      <c r="AD231" s="1583"/>
      <c r="AE231" s="1583"/>
      <c r="AF231" s="1608" t="s">
        <v>307</v>
      </c>
      <c r="AG231" s="1583"/>
      <c r="AH231" s="1583"/>
      <c r="AI231" s="320" t="s">
        <v>86</v>
      </c>
      <c r="AJ231" s="1610" t="s">
        <v>308</v>
      </c>
      <c r="AK231" s="1583"/>
      <c r="AL231" s="1583"/>
      <c r="AM231" s="1583"/>
      <c r="AN231" s="1583"/>
      <c r="AO231" s="1583"/>
      <c r="AP231" s="1326">
        <v>160000000</v>
      </c>
      <c r="AQ231" s="1327">
        <v>0</v>
      </c>
      <c r="AR231" s="322">
        <v>0</v>
      </c>
      <c r="AS231" s="322">
        <v>0</v>
      </c>
      <c r="AT231" s="1326">
        <v>30000000</v>
      </c>
      <c r="AU231" s="321">
        <v>-30000000</v>
      </c>
      <c r="AV231" s="1326">
        <v>18786321</v>
      </c>
      <c r="AW231" s="321">
        <v>11213679</v>
      </c>
      <c r="AX231" s="1326">
        <v>8678579</v>
      </c>
      <c r="AY231" s="321">
        <v>10107742</v>
      </c>
      <c r="AZ231" s="321">
        <v>8678579</v>
      </c>
      <c r="BA231" s="322">
        <v>0</v>
      </c>
      <c r="BB231" s="322">
        <v>0</v>
      </c>
    </row>
    <row r="232" spans="1:54" x14ac:dyDescent="0.25">
      <c r="A232" s="1608" t="s">
        <v>120</v>
      </c>
      <c r="B232" s="1583"/>
      <c r="C232" s="1608" t="s">
        <v>355</v>
      </c>
      <c r="D232" s="1583"/>
      <c r="E232" s="1608" t="s">
        <v>357</v>
      </c>
      <c r="F232" s="1583"/>
      <c r="G232" s="1608" t="s">
        <v>315</v>
      </c>
      <c r="H232" s="1583"/>
      <c r="I232" s="1608" t="s">
        <v>313</v>
      </c>
      <c r="J232" s="1583"/>
      <c r="K232" s="1583"/>
      <c r="L232" s="1608" t="s">
        <v>315</v>
      </c>
      <c r="M232" s="1583"/>
      <c r="N232" s="1583"/>
      <c r="O232" s="1608" t="s">
        <v>316</v>
      </c>
      <c r="P232" s="1583"/>
      <c r="Q232" s="1608"/>
      <c r="R232" s="1583"/>
      <c r="S232" s="1609" t="s">
        <v>105</v>
      </c>
      <c r="T232" s="1583"/>
      <c r="U232" s="1583"/>
      <c r="V232" s="1583"/>
      <c r="W232" s="1583"/>
      <c r="X232" s="1583"/>
      <c r="Y232" s="1583"/>
      <c r="Z232" s="1583"/>
      <c r="AA232" s="1608" t="s">
        <v>306</v>
      </c>
      <c r="AB232" s="1583"/>
      <c r="AC232" s="1583"/>
      <c r="AD232" s="1583"/>
      <c r="AE232" s="1583"/>
      <c r="AF232" s="1608" t="s">
        <v>307</v>
      </c>
      <c r="AG232" s="1583"/>
      <c r="AH232" s="1583"/>
      <c r="AI232" s="320" t="s">
        <v>86</v>
      </c>
      <c r="AJ232" s="1610" t="s">
        <v>308</v>
      </c>
      <c r="AK232" s="1583"/>
      <c r="AL232" s="1583"/>
      <c r="AM232" s="1583"/>
      <c r="AN232" s="1583"/>
      <c r="AO232" s="1583"/>
      <c r="AP232" s="1326">
        <v>176660000</v>
      </c>
      <c r="AQ232" s="1327">
        <v>0</v>
      </c>
      <c r="AR232" s="322">
        <v>0</v>
      </c>
      <c r="AS232" s="322">
        <v>0</v>
      </c>
      <c r="AT232" s="1326">
        <v>39957177</v>
      </c>
      <c r="AU232" s="321">
        <v>-39957177</v>
      </c>
      <c r="AV232" s="1326">
        <v>19332658</v>
      </c>
      <c r="AW232" s="321">
        <v>20624519</v>
      </c>
      <c r="AX232" s="1326">
        <v>17669724</v>
      </c>
      <c r="AY232" s="321">
        <v>1662934</v>
      </c>
      <c r="AZ232" s="321">
        <v>17669724</v>
      </c>
      <c r="BA232" s="322">
        <v>0</v>
      </c>
      <c r="BB232" s="322">
        <v>0</v>
      </c>
    </row>
    <row r="233" spans="1:54" x14ac:dyDescent="0.25">
      <c r="A233" s="1608" t="s">
        <v>120</v>
      </c>
      <c r="B233" s="1583"/>
      <c r="C233" s="1608" t="s">
        <v>355</v>
      </c>
      <c r="D233" s="1583"/>
      <c r="E233" s="1608" t="s">
        <v>357</v>
      </c>
      <c r="F233" s="1583"/>
      <c r="G233" s="1608" t="s">
        <v>315</v>
      </c>
      <c r="H233" s="1583"/>
      <c r="I233" s="1608" t="s">
        <v>313</v>
      </c>
      <c r="J233" s="1583"/>
      <c r="K233" s="1583"/>
      <c r="L233" s="1608" t="s">
        <v>315</v>
      </c>
      <c r="M233" s="1583"/>
      <c r="N233" s="1583"/>
      <c r="O233" s="1608" t="s">
        <v>325</v>
      </c>
      <c r="P233" s="1583"/>
      <c r="Q233" s="1608"/>
      <c r="R233" s="1583"/>
      <c r="S233" s="1609" t="s">
        <v>362</v>
      </c>
      <c r="T233" s="1583"/>
      <c r="U233" s="1583"/>
      <c r="V233" s="1583"/>
      <c r="W233" s="1583"/>
      <c r="X233" s="1583"/>
      <c r="Y233" s="1583"/>
      <c r="Z233" s="1583"/>
      <c r="AA233" s="1608" t="s">
        <v>306</v>
      </c>
      <c r="AB233" s="1583"/>
      <c r="AC233" s="1583"/>
      <c r="AD233" s="1583"/>
      <c r="AE233" s="1583"/>
      <c r="AF233" s="1608" t="s">
        <v>307</v>
      </c>
      <c r="AG233" s="1583"/>
      <c r="AH233" s="1583"/>
      <c r="AI233" s="320" t="s">
        <v>86</v>
      </c>
      <c r="AJ233" s="1610" t="s">
        <v>308</v>
      </c>
      <c r="AK233" s="1583"/>
      <c r="AL233" s="1583"/>
      <c r="AM233" s="1583"/>
      <c r="AN233" s="1583"/>
      <c r="AO233" s="1583"/>
      <c r="AP233" s="1326">
        <v>70000000</v>
      </c>
      <c r="AQ233" s="1327">
        <v>0</v>
      </c>
      <c r="AR233" s="322">
        <v>0</v>
      </c>
      <c r="AS233" s="322">
        <v>0</v>
      </c>
      <c r="AT233" s="1326">
        <v>70000000</v>
      </c>
      <c r="AU233" s="321">
        <v>-70000000</v>
      </c>
      <c r="AV233" s="1327">
        <v>0</v>
      </c>
      <c r="AW233" s="321">
        <v>70000000</v>
      </c>
      <c r="AX233" s="1327">
        <v>0</v>
      </c>
      <c r="AY233" s="322">
        <v>0</v>
      </c>
      <c r="AZ233" s="322">
        <v>0</v>
      </c>
      <c r="BA233" s="322">
        <v>0</v>
      </c>
      <c r="BB233" s="322">
        <v>0</v>
      </c>
    </row>
    <row r="234" spans="1:54" x14ac:dyDescent="0.25">
      <c r="A234" s="1608" t="s">
        <v>120</v>
      </c>
      <c r="B234" s="1583"/>
      <c r="C234" s="1608" t="s">
        <v>355</v>
      </c>
      <c r="D234" s="1583"/>
      <c r="E234" s="1608" t="s">
        <v>357</v>
      </c>
      <c r="F234" s="1583"/>
      <c r="G234" s="1608" t="s">
        <v>315</v>
      </c>
      <c r="H234" s="1583"/>
      <c r="I234" s="1608" t="s">
        <v>313</v>
      </c>
      <c r="J234" s="1583"/>
      <c r="K234" s="1583"/>
      <c r="L234" s="1608" t="s">
        <v>315</v>
      </c>
      <c r="M234" s="1583"/>
      <c r="N234" s="1583"/>
      <c r="O234" s="1608" t="s">
        <v>101</v>
      </c>
      <c r="P234" s="1583"/>
      <c r="Q234" s="1608"/>
      <c r="R234" s="1583"/>
      <c r="S234" s="1609" t="s">
        <v>363</v>
      </c>
      <c r="T234" s="1583"/>
      <c r="U234" s="1583"/>
      <c r="V234" s="1583"/>
      <c r="W234" s="1583"/>
      <c r="X234" s="1583"/>
      <c r="Y234" s="1583"/>
      <c r="Z234" s="1583"/>
      <c r="AA234" s="1608" t="s">
        <v>306</v>
      </c>
      <c r="AB234" s="1583"/>
      <c r="AC234" s="1583"/>
      <c r="AD234" s="1583"/>
      <c r="AE234" s="1583"/>
      <c r="AF234" s="1608" t="s">
        <v>307</v>
      </c>
      <c r="AG234" s="1583"/>
      <c r="AH234" s="1583"/>
      <c r="AI234" s="320" t="s">
        <v>86</v>
      </c>
      <c r="AJ234" s="1610" t="s">
        <v>308</v>
      </c>
      <c r="AK234" s="1583"/>
      <c r="AL234" s="1583"/>
      <c r="AM234" s="1583"/>
      <c r="AN234" s="1583"/>
      <c r="AO234" s="1583"/>
      <c r="AP234" s="1326">
        <v>49859460</v>
      </c>
      <c r="AQ234" s="1327">
        <v>0</v>
      </c>
      <c r="AR234" s="322">
        <v>0</v>
      </c>
      <c r="AS234" s="322">
        <v>0</v>
      </c>
      <c r="AT234" s="1326">
        <v>23734550</v>
      </c>
      <c r="AU234" s="321">
        <v>-23734550</v>
      </c>
      <c r="AV234" s="1327">
        <v>0</v>
      </c>
      <c r="AW234" s="321">
        <v>23734550</v>
      </c>
      <c r="AX234" s="1327">
        <v>0</v>
      </c>
      <c r="AY234" s="322">
        <v>0</v>
      </c>
      <c r="AZ234" s="322">
        <v>0</v>
      </c>
      <c r="BA234" s="322">
        <v>0</v>
      </c>
      <c r="BB234" s="322">
        <v>0</v>
      </c>
    </row>
    <row r="235" spans="1:54" s="1270" customFormat="1" ht="16.5" customHeight="1" x14ac:dyDescent="0.25">
      <c r="A235" s="1702" t="s">
        <v>120</v>
      </c>
      <c r="B235" s="1701"/>
      <c r="C235" s="1702" t="s">
        <v>355</v>
      </c>
      <c r="D235" s="1701"/>
      <c r="E235" s="1702" t="s">
        <v>357</v>
      </c>
      <c r="F235" s="1701"/>
      <c r="G235" s="1702" t="s">
        <v>322</v>
      </c>
      <c r="H235" s="1701"/>
      <c r="I235" s="1702"/>
      <c r="J235" s="1701"/>
      <c r="K235" s="1701"/>
      <c r="L235" s="1702"/>
      <c r="M235" s="1701"/>
      <c r="N235" s="1701"/>
      <c r="O235" s="1702"/>
      <c r="P235" s="1701"/>
      <c r="Q235" s="1702"/>
      <c r="R235" s="1701"/>
      <c r="S235" s="1703" t="s">
        <v>353</v>
      </c>
      <c r="T235" s="1701"/>
      <c r="U235" s="1701"/>
      <c r="V235" s="1701"/>
      <c r="W235" s="1701"/>
      <c r="X235" s="1701"/>
      <c r="Y235" s="1701"/>
      <c r="Z235" s="1701"/>
      <c r="AA235" s="1702" t="s">
        <v>306</v>
      </c>
      <c r="AB235" s="1701"/>
      <c r="AC235" s="1701"/>
      <c r="AD235" s="1701"/>
      <c r="AE235" s="1701"/>
      <c r="AF235" s="1702" t="s">
        <v>307</v>
      </c>
      <c r="AG235" s="1701"/>
      <c r="AH235" s="1701"/>
      <c r="AI235" s="1267" t="s">
        <v>86</v>
      </c>
      <c r="AJ235" s="1700" t="s">
        <v>308</v>
      </c>
      <c r="AK235" s="1701"/>
      <c r="AL235" s="1701"/>
      <c r="AM235" s="1701"/>
      <c r="AN235" s="1701"/>
      <c r="AO235" s="1701"/>
      <c r="AP235" s="1328">
        <v>3500000000</v>
      </c>
      <c r="AQ235" s="1328">
        <v>260000000</v>
      </c>
      <c r="AR235" s="1268">
        <v>149498851</v>
      </c>
      <c r="AS235" s="1268">
        <v>-1000000000</v>
      </c>
      <c r="AT235" s="1328">
        <v>300280079</v>
      </c>
      <c r="AU235" s="1268">
        <v>-40280079</v>
      </c>
      <c r="AV235" s="1328">
        <v>147809588</v>
      </c>
      <c r="AW235" s="1268">
        <v>152470491</v>
      </c>
      <c r="AX235" s="1328">
        <v>134799815</v>
      </c>
      <c r="AY235" s="1268">
        <v>13009773</v>
      </c>
      <c r="AZ235" s="1268">
        <v>134799815</v>
      </c>
      <c r="BA235" s="1269">
        <v>0</v>
      </c>
      <c r="BB235" s="1269">
        <v>0</v>
      </c>
    </row>
    <row r="236" spans="1:54" ht="15" customHeight="1" x14ac:dyDescent="0.25">
      <c r="A236" s="1603" t="s">
        <v>120</v>
      </c>
      <c r="B236" s="1583"/>
      <c r="C236" s="1603" t="s">
        <v>355</v>
      </c>
      <c r="D236" s="1583"/>
      <c r="E236" s="1603" t="s">
        <v>357</v>
      </c>
      <c r="F236" s="1583"/>
      <c r="G236" s="1603" t="s">
        <v>322</v>
      </c>
      <c r="H236" s="1583"/>
      <c r="I236" s="1603" t="s">
        <v>313</v>
      </c>
      <c r="J236" s="1583"/>
      <c r="K236" s="1583"/>
      <c r="L236" s="1603"/>
      <c r="M236" s="1583"/>
      <c r="N236" s="1583"/>
      <c r="O236" s="1603"/>
      <c r="P236" s="1583"/>
      <c r="Q236" s="1603"/>
      <c r="R236" s="1583"/>
      <c r="S236" s="1605" t="s">
        <v>353</v>
      </c>
      <c r="T236" s="1583"/>
      <c r="U236" s="1583"/>
      <c r="V236" s="1583"/>
      <c r="W236" s="1583"/>
      <c r="X236" s="1583"/>
      <c r="Y236" s="1583"/>
      <c r="Z236" s="1583"/>
      <c r="AA236" s="1603" t="s">
        <v>306</v>
      </c>
      <c r="AB236" s="1583"/>
      <c r="AC236" s="1583"/>
      <c r="AD236" s="1583"/>
      <c r="AE236" s="1583"/>
      <c r="AF236" s="1603" t="s">
        <v>307</v>
      </c>
      <c r="AG236" s="1583"/>
      <c r="AH236" s="1583"/>
      <c r="AI236" s="317" t="s">
        <v>86</v>
      </c>
      <c r="AJ236" s="1604" t="s">
        <v>308</v>
      </c>
      <c r="AK236" s="1583"/>
      <c r="AL236" s="1583"/>
      <c r="AM236" s="1583"/>
      <c r="AN236" s="1583"/>
      <c r="AO236" s="1583"/>
      <c r="AP236" s="1324">
        <v>2500000000</v>
      </c>
      <c r="AQ236" s="1324">
        <v>260000000</v>
      </c>
      <c r="AR236" s="318">
        <v>149498851</v>
      </c>
      <c r="AS236" s="319">
        <v>0</v>
      </c>
      <c r="AT236" s="1324">
        <v>300280079</v>
      </c>
      <c r="AU236" s="318">
        <v>-40280079</v>
      </c>
      <c r="AV236" s="1324">
        <v>147809588</v>
      </c>
      <c r="AW236" s="318">
        <v>152470491</v>
      </c>
      <c r="AX236" s="1324">
        <v>134799815</v>
      </c>
      <c r="AY236" s="318">
        <v>13009773</v>
      </c>
      <c r="AZ236" s="318">
        <v>134799815</v>
      </c>
      <c r="BA236" s="319">
        <v>0</v>
      </c>
      <c r="BB236" s="319">
        <v>0</v>
      </c>
    </row>
    <row r="237" spans="1:54" x14ac:dyDescent="0.25">
      <c r="A237" s="1603" t="s">
        <v>120</v>
      </c>
      <c r="B237" s="1583"/>
      <c r="C237" s="1603" t="s">
        <v>355</v>
      </c>
      <c r="D237" s="1583"/>
      <c r="E237" s="1603" t="s">
        <v>357</v>
      </c>
      <c r="F237" s="1583"/>
      <c r="G237" s="1603" t="s">
        <v>322</v>
      </c>
      <c r="H237" s="1583"/>
      <c r="I237" s="1603" t="s">
        <v>313</v>
      </c>
      <c r="J237" s="1583"/>
      <c r="K237" s="1583"/>
      <c r="L237" s="1603" t="s">
        <v>312</v>
      </c>
      <c r="M237" s="1583"/>
      <c r="N237" s="1583"/>
      <c r="O237" s="1603"/>
      <c r="P237" s="1583"/>
      <c r="Q237" s="1603"/>
      <c r="R237" s="1583"/>
      <c r="S237" s="1605" t="s">
        <v>364</v>
      </c>
      <c r="T237" s="1583"/>
      <c r="U237" s="1583"/>
      <c r="V237" s="1583"/>
      <c r="W237" s="1583"/>
      <c r="X237" s="1583"/>
      <c r="Y237" s="1583"/>
      <c r="Z237" s="1583"/>
      <c r="AA237" s="1603" t="s">
        <v>306</v>
      </c>
      <c r="AB237" s="1583"/>
      <c r="AC237" s="1583"/>
      <c r="AD237" s="1583"/>
      <c r="AE237" s="1583"/>
      <c r="AF237" s="1603" t="s">
        <v>307</v>
      </c>
      <c r="AG237" s="1583"/>
      <c r="AH237" s="1583"/>
      <c r="AI237" s="317" t="s">
        <v>86</v>
      </c>
      <c r="AJ237" s="1604" t="s">
        <v>308</v>
      </c>
      <c r="AK237" s="1583"/>
      <c r="AL237" s="1583"/>
      <c r="AM237" s="1583"/>
      <c r="AN237" s="1583"/>
      <c r="AO237" s="1583"/>
      <c r="AP237" s="1329">
        <v>0</v>
      </c>
      <c r="AQ237" s="1329">
        <v>0</v>
      </c>
      <c r="AR237" s="319">
        <v>0</v>
      </c>
      <c r="AS237" s="319">
        <v>0</v>
      </c>
      <c r="AT237" s="1329">
        <v>0</v>
      </c>
      <c r="AU237" s="319">
        <v>0</v>
      </c>
      <c r="AV237" s="1329">
        <v>0</v>
      </c>
      <c r="AW237" s="319">
        <v>0</v>
      </c>
      <c r="AX237" s="1329">
        <v>0</v>
      </c>
      <c r="AY237" s="319">
        <v>0</v>
      </c>
      <c r="AZ237" s="319">
        <v>0</v>
      </c>
      <c r="BA237" s="319">
        <v>0</v>
      </c>
      <c r="BB237" s="319">
        <v>0</v>
      </c>
    </row>
    <row r="238" spans="1:54" ht="15" customHeight="1" x14ac:dyDescent="0.25">
      <c r="A238" s="1608" t="s">
        <v>120</v>
      </c>
      <c r="B238" s="1583"/>
      <c r="C238" s="1608" t="s">
        <v>355</v>
      </c>
      <c r="D238" s="1583"/>
      <c r="E238" s="1608" t="s">
        <v>357</v>
      </c>
      <c r="F238" s="1583"/>
      <c r="G238" s="1608" t="s">
        <v>322</v>
      </c>
      <c r="H238" s="1583"/>
      <c r="I238" s="1608" t="s">
        <v>313</v>
      </c>
      <c r="J238" s="1583"/>
      <c r="K238" s="1583"/>
      <c r="L238" s="1608" t="s">
        <v>312</v>
      </c>
      <c r="M238" s="1583"/>
      <c r="N238" s="1583"/>
      <c r="O238" s="1608" t="s">
        <v>316</v>
      </c>
      <c r="P238" s="1583"/>
      <c r="Q238" s="1608"/>
      <c r="R238" s="1583"/>
      <c r="S238" s="1609" t="s">
        <v>105</v>
      </c>
      <c r="T238" s="1583"/>
      <c r="U238" s="1583"/>
      <c r="V238" s="1583"/>
      <c r="W238" s="1583"/>
      <c r="X238" s="1583"/>
      <c r="Y238" s="1583"/>
      <c r="Z238" s="1583"/>
      <c r="AA238" s="1608" t="s">
        <v>306</v>
      </c>
      <c r="AB238" s="1583"/>
      <c r="AC238" s="1583"/>
      <c r="AD238" s="1583"/>
      <c r="AE238" s="1583"/>
      <c r="AF238" s="1608" t="s">
        <v>307</v>
      </c>
      <c r="AG238" s="1583"/>
      <c r="AH238" s="1583"/>
      <c r="AI238" s="320" t="s">
        <v>86</v>
      </c>
      <c r="AJ238" s="1610" t="s">
        <v>308</v>
      </c>
      <c r="AK238" s="1583"/>
      <c r="AL238" s="1583"/>
      <c r="AM238" s="1583"/>
      <c r="AN238" s="1583"/>
      <c r="AO238" s="1583"/>
      <c r="AP238" s="1327">
        <v>0</v>
      </c>
      <c r="AQ238" s="1327">
        <v>0</v>
      </c>
      <c r="AR238" s="322">
        <v>0</v>
      </c>
      <c r="AS238" s="322">
        <v>0</v>
      </c>
      <c r="AT238" s="1327">
        <v>0</v>
      </c>
      <c r="AU238" s="322">
        <v>0</v>
      </c>
      <c r="AV238" s="1327">
        <v>0</v>
      </c>
      <c r="AW238" s="322">
        <v>0</v>
      </c>
      <c r="AX238" s="1327">
        <v>0</v>
      </c>
      <c r="AY238" s="322">
        <v>0</v>
      </c>
      <c r="AZ238" s="322">
        <v>0</v>
      </c>
      <c r="BA238" s="322">
        <v>0</v>
      </c>
      <c r="BB238" s="322">
        <v>0</v>
      </c>
    </row>
    <row r="239" spans="1:54" ht="15" customHeight="1" x14ac:dyDescent="0.25">
      <c r="A239" s="1603" t="s">
        <v>120</v>
      </c>
      <c r="B239" s="1583"/>
      <c r="C239" s="1603" t="s">
        <v>355</v>
      </c>
      <c r="D239" s="1583"/>
      <c r="E239" s="1603" t="s">
        <v>357</v>
      </c>
      <c r="F239" s="1583"/>
      <c r="G239" s="1603" t="s">
        <v>322</v>
      </c>
      <c r="H239" s="1583"/>
      <c r="I239" s="1603" t="s">
        <v>313</v>
      </c>
      <c r="J239" s="1583"/>
      <c r="K239" s="1583"/>
      <c r="L239" s="1603" t="s">
        <v>315</v>
      </c>
      <c r="M239" s="1583"/>
      <c r="N239" s="1583"/>
      <c r="O239" s="1603"/>
      <c r="P239" s="1583"/>
      <c r="Q239" s="1603"/>
      <c r="R239" s="1583"/>
      <c r="S239" s="1605" t="s">
        <v>359</v>
      </c>
      <c r="T239" s="1583"/>
      <c r="U239" s="1583"/>
      <c r="V239" s="1583"/>
      <c r="W239" s="1583"/>
      <c r="X239" s="1583"/>
      <c r="Y239" s="1583"/>
      <c r="Z239" s="1583"/>
      <c r="AA239" s="1603" t="s">
        <v>306</v>
      </c>
      <c r="AB239" s="1583"/>
      <c r="AC239" s="1583"/>
      <c r="AD239" s="1583"/>
      <c r="AE239" s="1583"/>
      <c r="AF239" s="1603" t="s">
        <v>307</v>
      </c>
      <c r="AG239" s="1583"/>
      <c r="AH239" s="1583"/>
      <c r="AI239" s="317" t="s">
        <v>86</v>
      </c>
      <c r="AJ239" s="1604" t="s">
        <v>308</v>
      </c>
      <c r="AK239" s="1583"/>
      <c r="AL239" s="1583"/>
      <c r="AM239" s="1583"/>
      <c r="AN239" s="1583"/>
      <c r="AO239" s="1583"/>
      <c r="AP239" s="1324">
        <v>2500000000</v>
      </c>
      <c r="AQ239" s="1324">
        <v>260000000</v>
      </c>
      <c r="AR239" s="318">
        <v>149498851</v>
      </c>
      <c r="AS239" s="319">
        <v>0</v>
      </c>
      <c r="AT239" s="1324">
        <v>300280079</v>
      </c>
      <c r="AU239" s="318">
        <v>-40280079</v>
      </c>
      <c r="AV239" s="1324">
        <v>147809588</v>
      </c>
      <c r="AW239" s="318">
        <v>152470491</v>
      </c>
      <c r="AX239" s="1324">
        <v>134799815</v>
      </c>
      <c r="AY239" s="318">
        <v>13009773</v>
      </c>
      <c r="AZ239" s="318">
        <v>134799815</v>
      </c>
      <c r="BA239" s="319">
        <v>0</v>
      </c>
      <c r="BB239" s="319">
        <v>0</v>
      </c>
    </row>
    <row r="240" spans="1:54" x14ac:dyDescent="0.25">
      <c r="A240" s="1608" t="s">
        <v>120</v>
      </c>
      <c r="B240" s="1583"/>
      <c r="C240" s="1608" t="s">
        <v>355</v>
      </c>
      <c r="D240" s="1583"/>
      <c r="E240" s="1608" t="s">
        <v>357</v>
      </c>
      <c r="F240" s="1583"/>
      <c r="G240" s="1608" t="s">
        <v>322</v>
      </c>
      <c r="H240" s="1583"/>
      <c r="I240" s="1608" t="s">
        <v>313</v>
      </c>
      <c r="J240" s="1583"/>
      <c r="K240" s="1583"/>
      <c r="L240" s="1608" t="s">
        <v>315</v>
      </c>
      <c r="M240" s="1583"/>
      <c r="N240" s="1583"/>
      <c r="O240" s="1608" t="s">
        <v>312</v>
      </c>
      <c r="P240" s="1583"/>
      <c r="Q240" s="1608"/>
      <c r="R240" s="1583"/>
      <c r="S240" s="1609" t="s">
        <v>365</v>
      </c>
      <c r="T240" s="1583"/>
      <c r="U240" s="1583"/>
      <c r="V240" s="1583"/>
      <c r="W240" s="1583"/>
      <c r="X240" s="1583"/>
      <c r="Y240" s="1583"/>
      <c r="Z240" s="1583"/>
      <c r="AA240" s="1608" t="s">
        <v>306</v>
      </c>
      <c r="AB240" s="1583"/>
      <c r="AC240" s="1583"/>
      <c r="AD240" s="1583"/>
      <c r="AE240" s="1583"/>
      <c r="AF240" s="1608" t="s">
        <v>307</v>
      </c>
      <c r="AG240" s="1583"/>
      <c r="AH240" s="1583"/>
      <c r="AI240" s="320" t="s">
        <v>86</v>
      </c>
      <c r="AJ240" s="1610" t="s">
        <v>308</v>
      </c>
      <c r="AK240" s="1583"/>
      <c r="AL240" s="1583"/>
      <c r="AM240" s="1583"/>
      <c r="AN240" s="1583"/>
      <c r="AO240" s="1583"/>
      <c r="AP240" s="1326">
        <v>870000000</v>
      </c>
      <c r="AQ240" s="1327">
        <v>0</v>
      </c>
      <c r="AR240" s="321">
        <v>99498851</v>
      </c>
      <c r="AS240" s="322">
        <v>0</v>
      </c>
      <c r="AT240" s="1326">
        <v>20816667</v>
      </c>
      <c r="AU240" s="321">
        <v>-20816667</v>
      </c>
      <c r="AV240" s="1326">
        <v>100427481</v>
      </c>
      <c r="AW240" s="321">
        <v>-79610814</v>
      </c>
      <c r="AX240" s="1326">
        <v>100427481</v>
      </c>
      <c r="AY240" s="322">
        <v>0</v>
      </c>
      <c r="AZ240" s="321">
        <v>100427481</v>
      </c>
      <c r="BA240" s="322">
        <v>0</v>
      </c>
      <c r="BB240" s="322">
        <v>0</v>
      </c>
    </row>
    <row r="241" spans="1:54" x14ac:dyDescent="0.25">
      <c r="A241" s="1608" t="s">
        <v>120</v>
      </c>
      <c r="B241" s="1583"/>
      <c r="C241" s="1608" t="s">
        <v>355</v>
      </c>
      <c r="D241" s="1583"/>
      <c r="E241" s="1608" t="s">
        <v>357</v>
      </c>
      <c r="F241" s="1583"/>
      <c r="G241" s="1608" t="s">
        <v>322</v>
      </c>
      <c r="H241" s="1583"/>
      <c r="I241" s="1608" t="s">
        <v>313</v>
      </c>
      <c r="J241" s="1583"/>
      <c r="K241" s="1583"/>
      <c r="L241" s="1608" t="s">
        <v>315</v>
      </c>
      <c r="M241" s="1583"/>
      <c r="N241" s="1583"/>
      <c r="O241" s="1608" t="s">
        <v>315</v>
      </c>
      <c r="P241" s="1583"/>
      <c r="Q241" s="1608"/>
      <c r="R241" s="1583"/>
      <c r="S241" s="1609" t="s">
        <v>360</v>
      </c>
      <c r="T241" s="1583"/>
      <c r="U241" s="1583"/>
      <c r="V241" s="1583"/>
      <c r="W241" s="1583"/>
      <c r="X241" s="1583"/>
      <c r="Y241" s="1583"/>
      <c r="Z241" s="1583"/>
      <c r="AA241" s="1608" t="s">
        <v>306</v>
      </c>
      <c r="AB241" s="1583"/>
      <c r="AC241" s="1583"/>
      <c r="AD241" s="1583"/>
      <c r="AE241" s="1583"/>
      <c r="AF241" s="1608" t="s">
        <v>307</v>
      </c>
      <c r="AG241" s="1583"/>
      <c r="AH241" s="1583"/>
      <c r="AI241" s="320" t="s">
        <v>86</v>
      </c>
      <c r="AJ241" s="1610" t="s">
        <v>308</v>
      </c>
      <c r="AK241" s="1583"/>
      <c r="AL241" s="1583"/>
      <c r="AM241" s="1583"/>
      <c r="AN241" s="1583"/>
      <c r="AO241" s="1583"/>
      <c r="AP241" s="1326">
        <v>420000000</v>
      </c>
      <c r="AQ241" s="1327">
        <v>0</v>
      </c>
      <c r="AR241" s="322">
        <v>0</v>
      </c>
      <c r="AS241" s="322">
        <v>0</v>
      </c>
      <c r="AT241" s="1327">
        <v>0</v>
      </c>
      <c r="AU241" s="322">
        <v>0</v>
      </c>
      <c r="AV241" s="1327">
        <v>0</v>
      </c>
      <c r="AW241" s="322">
        <v>0</v>
      </c>
      <c r="AX241" s="1327">
        <v>0</v>
      </c>
      <c r="AY241" s="322">
        <v>0</v>
      </c>
      <c r="AZ241" s="322">
        <v>0</v>
      </c>
      <c r="BA241" s="322">
        <v>0</v>
      </c>
      <c r="BB241" s="322">
        <v>0</v>
      </c>
    </row>
    <row r="242" spans="1:54" x14ac:dyDescent="0.25">
      <c r="A242" s="1608" t="s">
        <v>120</v>
      </c>
      <c r="B242" s="1583"/>
      <c r="C242" s="1608" t="s">
        <v>355</v>
      </c>
      <c r="D242" s="1583"/>
      <c r="E242" s="1608" t="s">
        <v>357</v>
      </c>
      <c r="F242" s="1583"/>
      <c r="G242" s="1608" t="s">
        <v>322</v>
      </c>
      <c r="H242" s="1583"/>
      <c r="I242" s="1608" t="s">
        <v>313</v>
      </c>
      <c r="J242" s="1583"/>
      <c r="K242" s="1583"/>
      <c r="L242" s="1608" t="s">
        <v>315</v>
      </c>
      <c r="M242" s="1583"/>
      <c r="N242" s="1583"/>
      <c r="O242" s="1608" t="s">
        <v>322</v>
      </c>
      <c r="P242" s="1583"/>
      <c r="Q242" s="1608"/>
      <c r="R242" s="1583"/>
      <c r="S242" s="1609" t="s">
        <v>361</v>
      </c>
      <c r="T242" s="1583"/>
      <c r="U242" s="1583"/>
      <c r="V242" s="1583"/>
      <c r="W242" s="1583"/>
      <c r="X242" s="1583"/>
      <c r="Y242" s="1583"/>
      <c r="Z242" s="1583"/>
      <c r="AA242" s="1608" t="s">
        <v>306</v>
      </c>
      <c r="AB242" s="1583"/>
      <c r="AC242" s="1583"/>
      <c r="AD242" s="1583"/>
      <c r="AE242" s="1583"/>
      <c r="AF242" s="1608" t="s">
        <v>307</v>
      </c>
      <c r="AG242" s="1583"/>
      <c r="AH242" s="1583"/>
      <c r="AI242" s="320" t="s">
        <v>86</v>
      </c>
      <c r="AJ242" s="1610" t="s">
        <v>308</v>
      </c>
      <c r="AK242" s="1583"/>
      <c r="AL242" s="1583"/>
      <c r="AM242" s="1583"/>
      <c r="AN242" s="1583"/>
      <c r="AO242" s="1583"/>
      <c r="AP242" s="1326">
        <v>300000000</v>
      </c>
      <c r="AQ242" s="1327">
        <v>0</v>
      </c>
      <c r="AR242" s="321">
        <v>50000000</v>
      </c>
      <c r="AS242" s="322">
        <v>0</v>
      </c>
      <c r="AT242" s="1327">
        <v>0</v>
      </c>
      <c r="AU242" s="322">
        <v>0</v>
      </c>
      <c r="AV242" s="1326">
        <v>9155844</v>
      </c>
      <c r="AW242" s="321">
        <v>-9155844</v>
      </c>
      <c r="AX242" s="1326">
        <v>4345795</v>
      </c>
      <c r="AY242" s="321">
        <v>4810049</v>
      </c>
      <c r="AZ242" s="321">
        <v>4345795</v>
      </c>
      <c r="BA242" s="322">
        <v>0</v>
      </c>
      <c r="BB242" s="322">
        <v>0</v>
      </c>
    </row>
    <row r="243" spans="1:54" x14ac:dyDescent="0.25">
      <c r="A243" s="1608" t="s">
        <v>120</v>
      </c>
      <c r="B243" s="1583"/>
      <c r="C243" s="1608" t="s">
        <v>355</v>
      </c>
      <c r="D243" s="1583"/>
      <c r="E243" s="1608" t="s">
        <v>357</v>
      </c>
      <c r="F243" s="1583"/>
      <c r="G243" s="1608" t="s">
        <v>322</v>
      </c>
      <c r="H243" s="1583"/>
      <c r="I243" s="1608" t="s">
        <v>313</v>
      </c>
      <c r="J243" s="1583"/>
      <c r="K243" s="1583"/>
      <c r="L243" s="1608" t="s">
        <v>315</v>
      </c>
      <c r="M243" s="1583"/>
      <c r="N243" s="1583"/>
      <c r="O243" s="1608" t="s">
        <v>316</v>
      </c>
      <c r="P243" s="1583"/>
      <c r="Q243" s="1608"/>
      <c r="R243" s="1583"/>
      <c r="S243" s="1609" t="s">
        <v>105</v>
      </c>
      <c r="T243" s="1583"/>
      <c r="U243" s="1583"/>
      <c r="V243" s="1583"/>
      <c r="W243" s="1583"/>
      <c r="X243" s="1583"/>
      <c r="Y243" s="1583"/>
      <c r="Z243" s="1583"/>
      <c r="AA243" s="1608" t="s">
        <v>306</v>
      </c>
      <c r="AB243" s="1583"/>
      <c r="AC243" s="1583"/>
      <c r="AD243" s="1583"/>
      <c r="AE243" s="1583"/>
      <c r="AF243" s="1608" t="s">
        <v>307</v>
      </c>
      <c r="AG243" s="1583"/>
      <c r="AH243" s="1583"/>
      <c r="AI243" s="320" t="s">
        <v>86</v>
      </c>
      <c r="AJ243" s="1610" t="s">
        <v>308</v>
      </c>
      <c r="AK243" s="1583"/>
      <c r="AL243" s="1583"/>
      <c r="AM243" s="1583"/>
      <c r="AN243" s="1583"/>
      <c r="AO243" s="1583"/>
      <c r="AP243" s="1326">
        <v>450000000</v>
      </c>
      <c r="AQ243" s="1327">
        <v>0</v>
      </c>
      <c r="AR243" s="322">
        <v>0</v>
      </c>
      <c r="AS243" s="322">
        <v>0</v>
      </c>
      <c r="AT243" s="1326">
        <v>79463412</v>
      </c>
      <c r="AU243" s="321">
        <v>-79463412</v>
      </c>
      <c r="AV243" s="1326">
        <v>38226263</v>
      </c>
      <c r="AW243" s="321">
        <v>41237149</v>
      </c>
      <c r="AX243" s="1326">
        <v>30026539</v>
      </c>
      <c r="AY243" s="321">
        <v>8199724</v>
      </c>
      <c r="AZ243" s="321">
        <v>30026539</v>
      </c>
      <c r="BA243" s="322">
        <v>0</v>
      </c>
      <c r="BB243" s="322">
        <v>0</v>
      </c>
    </row>
    <row r="244" spans="1:54" x14ac:dyDescent="0.25">
      <c r="A244" s="1608" t="s">
        <v>120</v>
      </c>
      <c r="B244" s="1583"/>
      <c r="C244" s="1608" t="s">
        <v>355</v>
      </c>
      <c r="D244" s="1583"/>
      <c r="E244" s="1608" t="s">
        <v>357</v>
      </c>
      <c r="F244" s="1583"/>
      <c r="G244" s="1608" t="s">
        <v>322</v>
      </c>
      <c r="H244" s="1583"/>
      <c r="I244" s="1608" t="s">
        <v>313</v>
      </c>
      <c r="J244" s="1583"/>
      <c r="K244" s="1583"/>
      <c r="L244" s="1608" t="s">
        <v>315</v>
      </c>
      <c r="M244" s="1583"/>
      <c r="N244" s="1583"/>
      <c r="O244" s="1608" t="s">
        <v>325</v>
      </c>
      <c r="P244" s="1583"/>
      <c r="Q244" s="1608"/>
      <c r="R244" s="1583"/>
      <c r="S244" s="1609" t="s">
        <v>362</v>
      </c>
      <c r="T244" s="1583"/>
      <c r="U244" s="1583"/>
      <c r="V244" s="1583"/>
      <c r="W244" s="1583"/>
      <c r="X244" s="1583"/>
      <c r="Y244" s="1583"/>
      <c r="Z244" s="1583"/>
      <c r="AA244" s="1608" t="s">
        <v>306</v>
      </c>
      <c r="AB244" s="1583"/>
      <c r="AC244" s="1583"/>
      <c r="AD244" s="1583"/>
      <c r="AE244" s="1583"/>
      <c r="AF244" s="1608" t="s">
        <v>307</v>
      </c>
      <c r="AG244" s="1583"/>
      <c r="AH244" s="1583"/>
      <c r="AI244" s="320" t="s">
        <v>86</v>
      </c>
      <c r="AJ244" s="1610" t="s">
        <v>308</v>
      </c>
      <c r="AK244" s="1583"/>
      <c r="AL244" s="1583"/>
      <c r="AM244" s="1583"/>
      <c r="AN244" s="1583"/>
      <c r="AO244" s="1583"/>
      <c r="AP244" s="1326">
        <v>200000000</v>
      </c>
      <c r="AQ244" s="1327">
        <v>0</v>
      </c>
      <c r="AR244" s="322">
        <v>0</v>
      </c>
      <c r="AS244" s="322">
        <v>0</v>
      </c>
      <c r="AT244" s="1326">
        <v>200000000</v>
      </c>
      <c r="AU244" s="321">
        <v>-200000000</v>
      </c>
      <c r="AV244" s="1327">
        <v>0</v>
      </c>
      <c r="AW244" s="321">
        <v>200000000</v>
      </c>
      <c r="AX244" s="1327">
        <v>0</v>
      </c>
      <c r="AY244" s="322">
        <v>0</v>
      </c>
      <c r="AZ244" s="322">
        <v>0</v>
      </c>
      <c r="BA244" s="322">
        <v>0</v>
      </c>
      <c r="BB244" s="322">
        <v>0</v>
      </c>
    </row>
    <row r="245" spans="1:54" x14ac:dyDescent="0.25">
      <c r="A245" s="1608" t="s">
        <v>120</v>
      </c>
      <c r="B245" s="1583"/>
      <c r="C245" s="1608" t="s">
        <v>355</v>
      </c>
      <c r="D245" s="1583"/>
      <c r="E245" s="1608" t="s">
        <v>357</v>
      </c>
      <c r="F245" s="1583"/>
      <c r="G245" s="1608" t="s">
        <v>322</v>
      </c>
      <c r="H245" s="1583"/>
      <c r="I245" s="1608" t="s">
        <v>313</v>
      </c>
      <c r="J245" s="1583"/>
      <c r="K245" s="1583"/>
      <c r="L245" s="1608" t="s">
        <v>315</v>
      </c>
      <c r="M245" s="1583"/>
      <c r="N245" s="1583"/>
      <c r="O245" s="1608" t="s">
        <v>326</v>
      </c>
      <c r="P245" s="1583"/>
      <c r="Q245" s="1608"/>
      <c r="R245" s="1583"/>
      <c r="S245" s="1609" t="s">
        <v>368</v>
      </c>
      <c r="T245" s="1583"/>
      <c r="U245" s="1583"/>
      <c r="V245" s="1583"/>
      <c r="W245" s="1583"/>
      <c r="X245" s="1583"/>
      <c r="Y245" s="1583"/>
      <c r="Z245" s="1583"/>
      <c r="AA245" s="1608" t="s">
        <v>306</v>
      </c>
      <c r="AB245" s="1583"/>
      <c r="AC245" s="1583"/>
      <c r="AD245" s="1583"/>
      <c r="AE245" s="1583"/>
      <c r="AF245" s="1608" t="s">
        <v>307</v>
      </c>
      <c r="AG245" s="1583"/>
      <c r="AH245" s="1583"/>
      <c r="AI245" s="320" t="s">
        <v>86</v>
      </c>
      <c r="AJ245" s="1610" t="s">
        <v>308</v>
      </c>
      <c r="AK245" s="1583"/>
      <c r="AL245" s="1583"/>
      <c r="AM245" s="1583"/>
      <c r="AN245" s="1583"/>
      <c r="AO245" s="1583"/>
      <c r="AP245" s="1326">
        <v>80000000</v>
      </c>
      <c r="AQ245" s="1326">
        <v>80000000</v>
      </c>
      <c r="AR245" s="322">
        <v>0</v>
      </c>
      <c r="AS245" s="322">
        <v>0</v>
      </c>
      <c r="AT245" s="1327">
        <v>0</v>
      </c>
      <c r="AU245" s="321">
        <v>80000000</v>
      </c>
      <c r="AV245" s="1327">
        <v>0</v>
      </c>
      <c r="AW245" s="322">
        <v>0</v>
      </c>
      <c r="AX245" s="1327">
        <v>0</v>
      </c>
      <c r="AY245" s="322">
        <v>0</v>
      </c>
      <c r="AZ245" s="322">
        <v>0</v>
      </c>
      <c r="BA245" s="322">
        <v>0</v>
      </c>
      <c r="BB245" s="322">
        <v>0</v>
      </c>
    </row>
    <row r="246" spans="1:54" x14ac:dyDescent="0.25">
      <c r="A246" s="1608" t="s">
        <v>120</v>
      </c>
      <c r="B246" s="1583"/>
      <c r="C246" s="1608" t="s">
        <v>355</v>
      </c>
      <c r="D246" s="1583"/>
      <c r="E246" s="1608" t="s">
        <v>357</v>
      </c>
      <c r="F246" s="1583"/>
      <c r="G246" s="1608" t="s">
        <v>322</v>
      </c>
      <c r="H246" s="1583"/>
      <c r="I246" s="1608" t="s">
        <v>313</v>
      </c>
      <c r="J246" s="1583"/>
      <c r="K246" s="1583"/>
      <c r="L246" s="1608" t="s">
        <v>315</v>
      </c>
      <c r="M246" s="1583"/>
      <c r="N246" s="1583"/>
      <c r="O246" s="1608" t="s">
        <v>327</v>
      </c>
      <c r="P246" s="1583"/>
      <c r="Q246" s="1608"/>
      <c r="R246" s="1583"/>
      <c r="S246" s="1609" t="s">
        <v>686</v>
      </c>
      <c r="T246" s="1583"/>
      <c r="U246" s="1583"/>
      <c r="V246" s="1583"/>
      <c r="W246" s="1583"/>
      <c r="X246" s="1583"/>
      <c r="Y246" s="1583"/>
      <c r="Z246" s="1583"/>
      <c r="AA246" s="1608" t="s">
        <v>306</v>
      </c>
      <c r="AB246" s="1583"/>
      <c r="AC246" s="1583"/>
      <c r="AD246" s="1583"/>
      <c r="AE246" s="1583"/>
      <c r="AF246" s="1608" t="s">
        <v>307</v>
      </c>
      <c r="AG246" s="1583"/>
      <c r="AH246" s="1583"/>
      <c r="AI246" s="320" t="s">
        <v>86</v>
      </c>
      <c r="AJ246" s="1610" t="s">
        <v>308</v>
      </c>
      <c r="AK246" s="1583"/>
      <c r="AL246" s="1583"/>
      <c r="AM246" s="1583"/>
      <c r="AN246" s="1583"/>
      <c r="AO246" s="1583"/>
      <c r="AP246" s="1326">
        <v>100000000</v>
      </c>
      <c r="AQ246" s="1326">
        <v>100000000</v>
      </c>
      <c r="AR246" s="322">
        <v>0</v>
      </c>
      <c r="AS246" s="322">
        <v>0</v>
      </c>
      <c r="AT246" s="1327">
        <v>0</v>
      </c>
      <c r="AU246" s="321">
        <v>100000000</v>
      </c>
      <c r="AV246" s="1327">
        <v>0</v>
      </c>
      <c r="AW246" s="322">
        <v>0</v>
      </c>
      <c r="AX246" s="1327">
        <v>0</v>
      </c>
      <c r="AY246" s="322">
        <v>0</v>
      </c>
      <c r="AZ246" s="322">
        <v>0</v>
      </c>
      <c r="BA246" s="322">
        <v>0</v>
      </c>
      <c r="BB246" s="322">
        <v>0</v>
      </c>
    </row>
    <row r="247" spans="1:54" ht="15" customHeight="1" x14ac:dyDescent="0.25">
      <c r="A247" s="1608" t="s">
        <v>120</v>
      </c>
      <c r="B247" s="1583"/>
      <c r="C247" s="1608" t="s">
        <v>355</v>
      </c>
      <c r="D247" s="1583"/>
      <c r="E247" s="1608" t="s">
        <v>357</v>
      </c>
      <c r="F247" s="1583"/>
      <c r="G247" s="1608" t="s">
        <v>322</v>
      </c>
      <c r="H247" s="1583"/>
      <c r="I247" s="1608" t="s">
        <v>313</v>
      </c>
      <c r="J247" s="1583"/>
      <c r="K247" s="1583"/>
      <c r="L247" s="1608" t="s">
        <v>315</v>
      </c>
      <c r="M247" s="1583"/>
      <c r="N247" s="1583"/>
      <c r="O247" s="1608" t="s">
        <v>101</v>
      </c>
      <c r="P247" s="1583"/>
      <c r="Q247" s="1608"/>
      <c r="R247" s="1583"/>
      <c r="S247" s="1609" t="s">
        <v>363</v>
      </c>
      <c r="T247" s="1583"/>
      <c r="U247" s="1583"/>
      <c r="V247" s="1583"/>
      <c r="W247" s="1583"/>
      <c r="X247" s="1583"/>
      <c r="Y247" s="1583"/>
      <c r="Z247" s="1583"/>
      <c r="AA247" s="1608" t="s">
        <v>306</v>
      </c>
      <c r="AB247" s="1583"/>
      <c r="AC247" s="1583"/>
      <c r="AD247" s="1583"/>
      <c r="AE247" s="1583"/>
      <c r="AF247" s="1608" t="s">
        <v>307</v>
      </c>
      <c r="AG247" s="1583"/>
      <c r="AH247" s="1583"/>
      <c r="AI247" s="320" t="s">
        <v>86</v>
      </c>
      <c r="AJ247" s="1610" t="s">
        <v>308</v>
      </c>
      <c r="AK247" s="1583"/>
      <c r="AL247" s="1583"/>
      <c r="AM247" s="1583"/>
      <c r="AN247" s="1583"/>
      <c r="AO247" s="1583"/>
      <c r="AP247" s="1327">
        <v>0</v>
      </c>
      <c r="AQ247" s="1327">
        <v>0</v>
      </c>
      <c r="AR247" s="322">
        <v>0</v>
      </c>
      <c r="AS247" s="322">
        <v>0</v>
      </c>
      <c r="AT247" s="1327">
        <v>0</v>
      </c>
      <c r="AU247" s="322">
        <v>0</v>
      </c>
      <c r="AV247" s="1327">
        <v>0</v>
      </c>
      <c r="AW247" s="322">
        <v>0</v>
      </c>
      <c r="AX247" s="1327">
        <v>0</v>
      </c>
      <c r="AY247" s="322">
        <v>0</v>
      </c>
      <c r="AZ247" s="322">
        <v>0</v>
      </c>
      <c r="BA247" s="322">
        <v>0</v>
      </c>
      <c r="BB247" s="322">
        <v>0</v>
      </c>
    </row>
    <row r="248" spans="1:54" x14ac:dyDescent="0.25">
      <c r="A248" s="1608" t="s">
        <v>120</v>
      </c>
      <c r="B248" s="1583"/>
      <c r="C248" s="1608" t="s">
        <v>355</v>
      </c>
      <c r="D248" s="1583"/>
      <c r="E248" s="1608" t="s">
        <v>357</v>
      </c>
      <c r="F248" s="1583"/>
      <c r="G248" s="1608" t="s">
        <v>322</v>
      </c>
      <c r="H248" s="1583"/>
      <c r="I248" s="1608" t="s">
        <v>313</v>
      </c>
      <c r="J248" s="1583"/>
      <c r="K248" s="1583"/>
      <c r="L248" s="1608" t="s">
        <v>315</v>
      </c>
      <c r="M248" s="1583"/>
      <c r="N248" s="1583"/>
      <c r="O248" s="1608" t="s">
        <v>323</v>
      </c>
      <c r="P248" s="1583"/>
      <c r="Q248" s="1608" t="s">
        <v>269</v>
      </c>
      <c r="R248" s="1583"/>
      <c r="S248" s="1609" t="s">
        <v>732</v>
      </c>
      <c r="T248" s="1583"/>
      <c r="U248" s="1583"/>
      <c r="V248" s="1583"/>
      <c r="W248" s="1583"/>
      <c r="X248" s="1583"/>
      <c r="Y248" s="1583"/>
      <c r="Z248" s="1583"/>
      <c r="AA248" s="1608" t="s">
        <v>306</v>
      </c>
      <c r="AB248" s="1583"/>
      <c r="AC248" s="1583"/>
      <c r="AD248" s="1583"/>
      <c r="AE248" s="1583"/>
      <c r="AF248" s="1608" t="s">
        <v>307</v>
      </c>
      <c r="AG248" s="1583"/>
      <c r="AH248" s="1583"/>
      <c r="AI248" s="320" t="s">
        <v>86</v>
      </c>
      <c r="AJ248" s="1610" t="s">
        <v>308</v>
      </c>
      <c r="AK248" s="1583"/>
      <c r="AL248" s="1583"/>
      <c r="AM248" s="1583"/>
      <c r="AN248" s="1583"/>
      <c r="AO248" s="1583"/>
      <c r="AP248" s="1326">
        <v>80000000</v>
      </c>
      <c r="AQ248" s="1326">
        <v>80000000</v>
      </c>
      <c r="AR248" s="322">
        <v>0</v>
      </c>
      <c r="AS248" s="322">
        <v>0</v>
      </c>
      <c r="AT248" s="1327">
        <v>0</v>
      </c>
      <c r="AU248" s="321">
        <v>80000000</v>
      </c>
      <c r="AV248" s="1327">
        <v>0</v>
      </c>
      <c r="AW248" s="322">
        <v>0</v>
      </c>
      <c r="AX248" s="1327">
        <v>0</v>
      </c>
      <c r="AY248" s="322">
        <v>0</v>
      </c>
      <c r="AZ248" s="322">
        <v>0</v>
      </c>
      <c r="BA248" s="322">
        <v>0</v>
      </c>
      <c r="BB248" s="322">
        <v>0</v>
      </c>
    </row>
    <row r="249" spans="1:54" s="1270" customFormat="1" ht="24.75" customHeight="1" x14ac:dyDescent="0.25">
      <c r="A249" s="1702" t="s">
        <v>120</v>
      </c>
      <c r="B249" s="1701"/>
      <c r="C249" s="1702" t="s">
        <v>355</v>
      </c>
      <c r="D249" s="1701"/>
      <c r="E249" s="1702" t="s">
        <v>357</v>
      </c>
      <c r="F249" s="1701"/>
      <c r="G249" s="1702" t="s">
        <v>316</v>
      </c>
      <c r="H249" s="1701"/>
      <c r="I249" s="1702"/>
      <c r="J249" s="1701"/>
      <c r="K249" s="1701"/>
      <c r="L249" s="1702"/>
      <c r="M249" s="1701"/>
      <c r="N249" s="1701"/>
      <c r="O249" s="1702"/>
      <c r="P249" s="1701"/>
      <c r="Q249" s="1702"/>
      <c r="R249" s="1701"/>
      <c r="S249" s="1703" t="s">
        <v>352</v>
      </c>
      <c r="T249" s="1701"/>
      <c r="U249" s="1701"/>
      <c r="V249" s="1701"/>
      <c r="W249" s="1701"/>
      <c r="X249" s="1701"/>
      <c r="Y249" s="1701"/>
      <c r="Z249" s="1701"/>
      <c r="AA249" s="1702" t="s">
        <v>306</v>
      </c>
      <c r="AB249" s="1701"/>
      <c r="AC249" s="1701"/>
      <c r="AD249" s="1701"/>
      <c r="AE249" s="1701"/>
      <c r="AF249" s="1702" t="s">
        <v>307</v>
      </c>
      <c r="AG249" s="1701"/>
      <c r="AH249" s="1701"/>
      <c r="AI249" s="1267" t="s">
        <v>86</v>
      </c>
      <c r="AJ249" s="1700" t="s">
        <v>308</v>
      </c>
      <c r="AK249" s="1701"/>
      <c r="AL249" s="1701"/>
      <c r="AM249" s="1701"/>
      <c r="AN249" s="1701"/>
      <c r="AO249" s="1701"/>
      <c r="AP249" s="1328">
        <v>900000000</v>
      </c>
      <c r="AQ249" s="1334">
        <v>0</v>
      </c>
      <c r="AR249" s="1269">
        <v>0</v>
      </c>
      <c r="AS249" s="1268">
        <v>-300000000</v>
      </c>
      <c r="AT249" s="1328">
        <v>126825918</v>
      </c>
      <c r="AU249" s="1268">
        <v>-126825918</v>
      </c>
      <c r="AV249" s="1328">
        <v>52000876</v>
      </c>
      <c r="AW249" s="1268">
        <v>74825042</v>
      </c>
      <c r="AX249" s="1328">
        <v>43815648</v>
      </c>
      <c r="AY249" s="1268">
        <v>8185228</v>
      </c>
      <c r="AZ249" s="1268">
        <v>43815648</v>
      </c>
      <c r="BA249" s="1269">
        <v>0</v>
      </c>
      <c r="BB249" s="1269">
        <v>0</v>
      </c>
    </row>
    <row r="250" spans="1:54" ht="15" customHeight="1" x14ac:dyDescent="0.25">
      <c r="A250" s="1603" t="s">
        <v>120</v>
      </c>
      <c r="B250" s="1583"/>
      <c r="C250" s="1603" t="s">
        <v>355</v>
      </c>
      <c r="D250" s="1583"/>
      <c r="E250" s="1603" t="s">
        <v>357</v>
      </c>
      <c r="F250" s="1583"/>
      <c r="G250" s="1603" t="s">
        <v>316</v>
      </c>
      <c r="H250" s="1583"/>
      <c r="I250" s="1603" t="s">
        <v>313</v>
      </c>
      <c r="J250" s="1583"/>
      <c r="K250" s="1583"/>
      <c r="L250" s="1603"/>
      <c r="M250" s="1583"/>
      <c r="N250" s="1583"/>
      <c r="O250" s="1603"/>
      <c r="P250" s="1583"/>
      <c r="Q250" s="1603"/>
      <c r="R250" s="1583"/>
      <c r="S250" s="1605" t="s">
        <v>352</v>
      </c>
      <c r="T250" s="1583"/>
      <c r="U250" s="1583"/>
      <c r="V250" s="1583"/>
      <c r="W250" s="1583"/>
      <c r="X250" s="1583"/>
      <c r="Y250" s="1583"/>
      <c r="Z250" s="1583"/>
      <c r="AA250" s="1603" t="s">
        <v>306</v>
      </c>
      <c r="AB250" s="1583"/>
      <c r="AC250" s="1583"/>
      <c r="AD250" s="1583"/>
      <c r="AE250" s="1583"/>
      <c r="AF250" s="1603" t="s">
        <v>307</v>
      </c>
      <c r="AG250" s="1583"/>
      <c r="AH250" s="1583"/>
      <c r="AI250" s="317" t="s">
        <v>86</v>
      </c>
      <c r="AJ250" s="1604" t="s">
        <v>308</v>
      </c>
      <c r="AK250" s="1583"/>
      <c r="AL250" s="1583"/>
      <c r="AM250" s="1583"/>
      <c r="AN250" s="1583"/>
      <c r="AO250" s="1583"/>
      <c r="AP250" s="1324">
        <v>600000000</v>
      </c>
      <c r="AQ250" s="1329">
        <v>0</v>
      </c>
      <c r="AR250" s="319">
        <v>0</v>
      </c>
      <c r="AS250" s="319">
        <v>0</v>
      </c>
      <c r="AT250" s="1324">
        <v>126825918</v>
      </c>
      <c r="AU250" s="318">
        <v>-126825918</v>
      </c>
      <c r="AV250" s="1324">
        <v>52000876</v>
      </c>
      <c r="AW250" s="318">
        <v>74825042</v>
      </c>
      <c r="AX250" s="1324">
        <v>43815648</v>
      </c>
      <c r="AY250" s="318">
        <v>8185228</v>
      </c>
      <c r="AZ250" s="318">
        <v>43815648</v>
      </c>
      <c r="BA250" s="319">
        <v>0</v>
      </c>
      <c r="BB250" s="319">
        <v>0</v>
      </c>
    </row>
    <row r="251" spans="1:54" ht="15" customHeight="1" x14ac:dyDescent="0.25">
      <c r="A251" s="1603" t="s">
        <v>120</v>
      </c>
      <c r="B251" s="1583"/>
      <c r="C251" s="1603" t="s">
        <v>355</v>
      </c>
      <c r="D251" s="1583"/>
      <c r="E251" s="1603" t="s">
        <v>357</v>
      </c>
      <c r="F251" s="1583"/>
      <c r="G251" s="1603" t="s">
        <v>316</v>
      </c>
      <c r="H251" s="1583"/>
      <c r="I251" s="1603" t="s">
        <v>313</v>
      </c>
      <c r="J251" s="1583"/>
      <c r="K251" s="1583"/>
      <c r="L251" s="1603" t="s">
        <v>315</v>
      </c>
      <c r="M251" s="1583"/>
      <c r="N251" s="1583"/>
      <c r="O251" s="1603"/>
      <c r="P251" s="1583"/>
      <c r="Q251" s="1603"/>
      <c r="R251" s="1583"/>
      <c r="S251" s="1605" t="s">
        <v>359</v>
      </c>
      <c r="T251" s="1583"/>
      <c r="U251" s="1583"/>
      <c r="V251" s="1583"/>
      <c r="W251" s="1583"/>
      <c r="X251" s="1583"/>
      <c r="Y251" s="1583"/>
      <c r="Z251" s="1583"/>
      <c r="AA251" s="1603" t="s">
        <v>306</v>
      </c>
      <c r="AB251" s="1583"/>
      <c r="AC251" s="1583"/>
      <c r="AD251" s="1583"/>
      <c r="AE251" s="1583"/>
      <c r="AF251" s="1603" t="s">
        <v>307</v>
      </c>
      <c r="AG251" s="1583"/>
      <c r="AH251" s="1583"/>
      <c r="AI251" s="317" t="s">
        <v>86</v>
      </c>
      <c r="AJ251" s="1604" t="s">
        <v>308</v>
      </c>
      <c r="AK251" s="1583"/>
      <c r="AL251" s="1583"/>
      <c r="AM251" s="1583"/>
      <c r="AN251" s="1583"/>
      <c r="AO251" s="1583"/>
      <c r="AP251" s="1324">
        <v>600000000</v>
      </c>
      <c r="AQ251" s="1329">
        <v>0</v>
      </c>
      <c r="AR251" s="319">
        <v>0</v>
      </c>
      <c r="AS251" s="319">
        <v>0</v>
      </c>
      <c r="AT251" s="1324">
        <v>126825918</v>
      </c>
      <c r="AU251" s="318">
        <v>-126825918</v>
      </c>
      <c r="AV251" s="1324">
        <v>52000876</v>
      </c>
      <c r="AW251" s="318">
        <v>74825042</v>
      </c>
      <c r="AX251" s="1324">
        <v>43815648</v>
      </c>
      <c r="AY251" s="318">
        <v>8185228</v>
      </c>
      <c r="AZ251" s="318">
        <v>43815648</v>
      </c>
      <c r="BA251" s="319">
        <v>0</v>
      </c>
      <c r="BB251" s="319">
        <v>0</v>
      </c>
    </row>
    <row r="252" spans="1:54" x14ac:dyDescent="0.25">
      <c r="A252" s="1608" t="s">
        <v>120</v>
      </c>
      <c r="B252" s="1583"/>
      <c r="C252" s="1608" t="s">
        <v>355</v>
      </c>
      <c r="D252" s="1583"/>
      <c r="E252" s="1608" t="s">
        <v>357</v>
      </c>
      <c r="F252" s="1583"/>
      <c r="G252" s="1608" t="s">
        <v>316</v>
      </c>
      <c r="H252" s="1583"/>
      <c r="I252" s="1608" t="s">
        <v>313</v>
      </c>
      <c r="J252" s="1583"/>
      <c r="K252" s="1583"/>
      <c r="L252" s="1608" t="s">
        <v>315</v>
      </c>
      <c r="M252" s="1583"/>
      <c r="N252" s="1583"/>
      <c r="O252" s="1608" t="s">
        <v>312</v>
      </c>
      <c r="P252" s="1583"/>
      <c r="Q252" s="1608"/>
      <c r="R252" s="1583"/>
      <c r="S252" s="1609" t="s">
        <v>365</v>
      </c>
      <c r="T252" s="1583"/>
      <c r="U252" s="1583"/>
      <c r="V252" s="1583"/>
      <c r="W252" s="1583"/>
      <c r="X252" s="1583"/>
      <c r="Y252" s="1583"/>
      <c r="Z252" s="1583"/>
      <c r="AA252" s="1608" t="s">
        <v>306</v>
      </c>
      <c r="AB252" s="1583"/>
      <c r="AC252" s="1583"/>
      <c r="AD252" s="1583"/>
      <c r="AE252" s="1583"/>
      <c r="AF252" s="1608" t="s">
        <v>307</v>
      </c>
      <c r="AG252" s="1583"/>
      <c r="AH252" s="1583"/>
      <c r="AI252" s="320" t="s">
        <v>86</v>
      </c>
      <c r="AJ252" s="1610" t="s">
        <v>308</v>
      </c>
      <c r="AK252" s="1583"/>
      <c r="AL252" s="1583"/>
      <c r="AM252" s="1583"/>
      <c r="AN252" s="1583"/>
      <c r="AO252" s="1583"/>
      <c r="AP252" s="1326">
        <v>289194899</v>
      </c>
      <c r="AQ252" s="1327">
        <v>0</v>
      </c>
      <c r="AR252" s="322">
        <v>0</v>
      </c>
      <c r="AS252" s="322">
        <v>0</v>
      </c>
      <c r="AT252" s="1326">
        <v>56000000</v>
      </c>
      <c r="AU252" s="321">
        <v>-56000000</v>
      </c>
      <c r="AV252" s="1326">
        <v>25319370</v>
      </c>
      <c r="AW252" s="321">
        <v>30680630</v>
      </c>
      <c r="AX252" s="1326">
        <v>25319370</v>
      </c>
      <c r="AY252" s="322">
        <v>0</v>
      </c>
      <c r="AZ252" s="321">
        <v>25319370</v>
      </c>
      <c r="BA252" s="322">
        <v>0</v>
      </c>
      <c r="BB252" s="322">
        <v>0</v>
      </c>
    </row>
    <row r="253" spans="1:54" x14ac:dyDescent="0.25">
      <c r="A253" s="1608" t="s">
        <v>120</v>
      </c>
      <c r="B253" s="1583"/>
      <c r="C253" s="1608" t="s">
        <v>355</v>
      </c>
      <c r="D253" s="1583"/>
      <c r="E253" s="1608" t="s">
        <v>357</v>
      </c>
      <c r="F253" s="1583"/>
      <c r="G253" s="1608" t="s">
        <v>316</v>
      </c>
      <c r="H253" s="1583"/>
      <c r="I253" s="1608" t="s">
        <v>313</v>
      </c>
      <c r="J253" s="1583"/>
      <c r="K253" s="1583"/>
      <c r="L253" s="1608" t="s">
        <v>315</v>
      </c>
      <c r="M253" s="1583"/>
      <c r="N253" s="1583"/>
      <c r="O253" s="1608" t="s">
        <v>315</v>
      </c>
      <c r="P253" s="1583"/>
      <c r="Q253" s="1608"/>
      <c r="R253" s="1583"/>
      <c r="S253" s="1609" t="s">
        <v>360</v>
      </c>
      <c r="T253" s="1583"/>
      <c r="U253" s="1583"/>
      <c r="V253" s="1583"/>
      <c r="W253" s="1583"/>
      <c r="X253" s="1583"/>
      <c r="Y253" s="1583"/>
      <c r="Z253" s="1583"/>
      <c r="AA253" s="1608" t="s">
        <v>306</v>
      </c>
      <c r="AB253" s="1583"/>
      <c r="AC253" s="1583"/>
      <c r="AD253" s="1583"/>
      <c r="AE253" s="1583"/>
      <c r="AF253" s="1608" t="s">
        <v>307</v>
      </c>
      <c r="AG253" s="1583"/>
      <c r="AH253" s="1583"/>
      <c r="AI253" s="320" t="s">
        <v>86</v>
      </c>
      <c r="AJ253" s="1610" t="s">
        <v>308</v>
      </c>
      <c r="AK253" s="1583"/>
      <c r="AL253" s="1583"/>
      <c r="AM253" s="1583"/>
      <c r="AN253" s="1583"/>
      <c r="AO253" s="1583"/>
      <c r="AP253" s="1326">
        <v>60000000</v>
      </c>
      <c r="AQ253" s="1327">
        <v>0</v>
      </c>
      <c r="AR253" s="322">
        <v>0</v>
      </c>
      <c r="AS253" s="322">
        <v>0</v>
      </c>
      <c r="AT253" s="1326">
        <v>20000000</v>
      </c>
      <c r="AU253" s="321">
        <v>-20000000</v>
      </c>
      <c r="AV253" s="1327">
        <v>0</v>
      </c>
      <c r="AW253" s="321">
        <v>20000000</v>
      </c>
      <c r="AX253" s="1327">
        <v>0</v>
      </c>
      <c r="AY253" s="322">
        <v>0</v>
      </c>
      <c r="AZ253" s="322">
        <v>0</v>
      </c>
      <c r="BA253" s="322">
        <v>0</v>
      </c>
      <c r="BB253" s="322">
        <v>0</v>
      </c>
    </row>
    <row r="254" spans="1:54" x14ac:dyDescent="0.25">
      <c r="A254" s="1608" t="s">
        <v>120</v>
      </c>
      <c r="B254" s="1583"/>
      <c r="C254" s="1608" t="s">
        <v>355</v>
      </c>
      <c r="D254" s="1583"/>
      <c r="E254" s="1608" t="s">
        <v>357</v>
      </c>
      <c r="F254" s="1583"/>
      <c r="G254" s="1608" t="s">
        <v>316</v>
      </c>
      <c r="H254" s="1583"/>
      <c r="I254" s="1608" t="s">
        <v>313</v>
      </c>
      <c r="J254" s="1583"/>
      <c r="K254" s="1583"/>
      <c r="L254" s="1608" t="s">
        <v>315</v>
      </c>
      <c r="M254" s="1583"/>
      <c r="N254" s="1583"/>
      <c r="O254" s="1608" t="s">
        <v>322</v>
      </c>
      <c r="P254" s="1583"/>
      <c r="Q254" s="1608"/>
      <c r="R254" s="1583"/>
      <c r="S254" s="1609" t="s">
        <v>361</v>
      </c>
      <c r="T254" s="1583"/>
      <c r="U254" s="1583"/>
      <c r="V254" s="1583"/>
      <c r="W254" s="1583"/>
      <c r="X254" s="1583"/>
      <c r="Y254" s="1583"/>
      <c r="Z254" s="1583"/>
      <c r="AA254" s="1608" t="s">
        <v>306</v>
      </c>
      <c r="AB254" s="1583"/>
      <c r="AC254" s="1583"/>
      <c r="AD254" s="1583"/>
      <c r="AE254" s="1583"/>
      <c r="AF254" s="1608" t="s">
        <v>307</v>
      </c>
      <c r="AG254" s="1583"/>
      <c r="AH254" s="1583"/>
      <c r="AI254" s="320" t="s">
        <v>86</v>
      </c>
      <c r="AJ254" s="1610" t="s">
        <v>308</v>
      </c>
      <c r="AK254" s="1583"/>
      <c r="AL254" s="1583"/>
      <c r="AM254" s="1583"/>
      <c r="AN254" s="1583"/>
      <c r="AO254" s="1583"/>
      <c r="AP254" s="1326">
        <v>63800000</v>
      </c>
      <c r="AQ254" s="1327">
        <v>0</v>
      </c>
      <c r="AR254" s="322">
        <v>0</v>
      </c>
      <c r="AS254" s="322">
        <v>0</v>
      </c>
      <c r="AT254" s="1327">
        <v>0</v>
      </c>
      <c r="AU254" s="322">
        <v>0</v>
      </c>
      <c r="AV254" s="1326">
        <v>8316989</v>
      </c>
      <c r="AW254" s="321">
        <v>-8316989</v>
      </c>
      <c r="AX254" s="1326">
        <v>3184818</v>
      </c>
      <c r="AY254" s="321">
        <v>5132171</v>
      </c>
      <c r="AZ254" s="321">
        <v>3184818</v>
      </c>
      <c r="BA254" s="322">
        <v>0</v>
      </c>
      <c r="BB254" s="322">
        <v>0</v>
      </c>
    </row>
    <row r="255" spans="1:54" x14ac:dyDescent="0.25">
      <c r="A255" s="1608" t="s">
        <v>120</v>
      </c>
      <c r="B255" s="1583"/>
      <c r="C255" s="1608" t="s">
        <v>355</v>
      </c>
      <c r="D255" s="1583"/>
      <c r="E255" s="1608" t="s">
        <v>357</v>
      </c>
      <c r="F255" s="1583"/>
      <c r="G255" s="1608" t="s">
        <v>316</v>
      </c>
      <c r="H255" s="1583"/>
      <c r="I255" s="1608" t="s">
        <v>313</v>
      </c>
      <c r="J255" s="1583"/>
      <c r="K255" s="1583"/>
      <c r="L255" s="1608" t="s">
        <v>315</v>
      </c>
      <c r="M255" s="1583"/>
      <c r="N255" s="1583"/>
      <c r="O255" s="1608" t="s">
        <v>316</v>
      </c>
      <c r="P255" s="1583"/>
      <c r="Q255" s="1608"/>
      <c r="R255" s="1583"/>
      <c r="S255" s="1609" t="s">
        <v>105</v>
      </c>
      <c r="T255" s="1583"/>
      <c r="U255" s="1583"/>
      <c r="V255" s="1583"/>
      <c r="W255" s="1583"/>
      <c r="X255" s="1583"/>
      <c r="Y255" s="1583"/>
      <c r="Z255" s="1583"/>
      <c r="AA255" s="1608" t="s">
        <v>306</v>
      </c>
      <c r="AB255" s="1583"/>
      <c r="AC255" s="1583"/>
      <c r="AD255" s="1583"/>
      <c r="AE255" s="1583"/>
      <c r="AF255" s="1608" t="s">
        <v>307</v>
      </c>
      <c r="AG255" s="1583"/>
      <c r="AH255" s="1583"/>
      <c r="AI255" s="320" t="s">
        <v>86</v>
      </c>
      <c r="AJ255" s="1610" t="s">
        <v>308</v>
      </c>
      <c r="AK255" s="1583"/>
      <c r="AL255" s="1583"/>
      <c r="AM255" s="1583"/>
      <c r="AN255" s="1583"/>
      <c r="AO255" s="1583"/>
      <c r="AP255" s="1326">
        <v>167005101</v>
      </c>
      <c r="AQ255" s="1327">
        <v>0</v>
      </c>
      <c r="AR255" s="322">
        <v>0</v>
      </c>
      <c r="AS255" s="322">
        <v>0</v>
      </c>
      <c r="AT255" s="1326">
        <v>30825918</v>
      </c>
      <c r="AU255" s="321">
        <v>-30825918</v>
      </c>
      <c r="AV255" s="1326">
        <v>18364517</v>
      </c>
      <c r="AW255" s="321">
        <v>12461401</v>
      </c>
      <c r="AX255" s="1326">
        <v>15311460</v>
      </c>
      <c r="AY255" s="321">
        <v>3053057</v>
      </c>
      <c r="AZ255" s="321">
        <v>15311460</v>
      </c>
      <c r="BA255" s="322">
        <v>0</v>
      </c>
      <c r="BB255" s="322">
        <v>0</v>
      </c>
    </row>
    <row r="256" spans="1:54" x14ac:dyDescent="0.25">
      <c r="A256" s="1608" t="s">
        <v>120</v>
      </c>
      <c r="B256" s="1583"/>
      <c r="C256" s="1608" t="s">
        <v>355</v>
      </c>
      <c r="D256" s="1583"/>
      <c r="E256" s="1608" t="s">
        <v>357</v>
      </c>
      <c r="F256" s="1583"/>
      <c r="G256" s="1608" t="s">
        <v>316</v>
      </c>
      <c r="H256" s="1583"/>
      <c r="I256" s="1608" t="s">
        <v>313</v>
      </c>
      <c r="J256" s="1583"/>
      <c r="K256" s="1583"/>
      <c r="L256" s="1608" t="s">
        <v>315</v>
      </c>
      <c r="M256" s="1583"/>
      <c r="N256" s="1583"/>
      <c r="O256" s="1608" t="s">
        <v>325</v>
      </c>
      <c r="P256" s="1583"/>
      <c r="Q256" s="1608"/>
      <c r="R256" s="1583"/>
      <c r="S256" s="1609" t="s">
        <v>362</v>
      </c>
      <c r="T256" s="1583"/>
      <c r="U256" s="1583"/>
      <c r="V256" s="1583"/>
      <c r="W256" s="1583"/>
      <c r="X256" s="1583"/>
      <c r="Y256" s="1583"/>
      <c r="Z256" s="1583"/>
      <c r="AA256" s="1608" t="s">
        <v>306</v>
      </c>
      <c r="AB256" s="1583"/>
      <c r="AC256" s="1583"/>
      <c r="AD256" s="1583"/>
      <c r="AE256" s="1583"/>
      <c r="AF256" s="1608" t="s">
        <v>307</v>
      </c>
      <c r="AG256" s="1583"/>
      <c r="AH256" s="1583"/>
      <c r="AI256" s="320" t="s">
        <v>86</v>
      </c>
      <c r="AJ256" s="1610" t="s">
        <v>308</v>
      </c>
      <c r="AK256" s="1583"/>
      <c r="AL256" s="1583"/>
      <c r="AM256" s="1583"/>
      <c r="AN256" s="1583"/>
      <c r="AO256" s="1583"/>
      <c r="AP256" s="1326">
        <v>20000000</v>
      </c>
      <c r="AQ256" s="1327">
        <v>0</v>
      </c>
      <c r="AR256" s="322">
        <v>0</v>
      </c>
      <c r="AS256" s="322">
        <v>0</v>
      </c>
      <c r="AT256" s="1326">
        <v>20000000</v>
      </c>
      <c r="AU256" s="321">
        <v>-20000000</v>
      </c>
      <c r="AV256" s="1327">
        <v>0</v>
      </c>
      <c r="AW256" s="321">
        <v>20000000</v>
      </c>
      <c r="AX256" s="1327">
        <v>0</v>
      </c>
      <c r="AY256" s="322">
        <v>0</v>
      </c>
      <c r="AZ256" s="322">
        <v>0</v>
      </c>
      <c r="BA256" s="322">
        <v>0</v>
      </c>
      <c r="BB256" s="322">
        <v>0</v>
      </c>
    </row>
    <row r="257" spans="1:54" ht="15" customHeight="1" x14ac:dyDescent="0.25">
      <c r="A257" s="1608" t="s">
        <v>120</v>
      </c>
      <c r="B257" s="1583"/>
      <c r="C257" s="1608" t="s">
        <v>355</v>
      </c>
      <c r="D257" s="1583"/>
      <c r="E257" s="1608" t="s">
        <v>357</v>
      </c>
      <c r="F257" s="1583"/>
      <c r="G257" s="1608" t="s">
        <v>316</v>
      </c>
      <c r="H257" s="1583"/>
      <c r="I257" s="1608" t="s">
        <v>313</v>
      </c>
      <c r="J257" s="1583"/>
      <c r="K257" s="1583"/>
      <c r="L257" s="1608" t="s">
        <v>315</v>
      </c>
      <c r="M257" s="1583"/>
      <c r="N257" s="1583"/>
      <c r="O257" s="1608" t="s">
        <v>101</v>
      </c>
      <c r="P257" s="1583"/>
      <c r="Q257" s="1608"/>
      <c r="R257" s="1583"/>
      <c r="S257" s="1609" t="s">
        <v>363</v>
      </c>
      <c r="T257" s="1583"/>
      <c r="U257" s="1583"/>
      <c r="V257" s="1583"/>
      <c r="W257" s="1583"/>
      <c r="X257" s="1583"/>
      <c r="Y257" s="1583"/>
      <c r="Z257" s="1583"/>
      <c r="AA257" s="1608" t="s">
        <v>306</v>
      </c>
      <c r="AB257" s="1583"/>
      <c r="AC257" s="1583"/>
      <c r="AD257" s="1583"/>
      <c r="AE257" s="1583"/>
      <c r="AF257" s="1608" t="s">
        <v>307</v>
      </c>
      <c r="AG257" s="1583"/>
      <c r="AH257" s="1583"/>
      <c r="AI257" s="320" t="s">
        <v>86</v>
      </c>
      <c r="AJ257" s="1610" t="s">
        <v>308</v>
      </c>
      <c r="AK257" s="1583"/>
      <c r="AL257" s="1583"/>
      <c r="AM257" s="1583"/>
      <c r="AN257" s="1583"/>
      <c r="AO257" s="1583"/>
      <c r="AP257" s="1327">
        <v>0</v>
      </c>
      <c r="AQ257" s="1327">
        <v>0</v>
      </c>
      <c r="AR257" s="322">
        <v>0</v>
      </c>
      <c r="AS257" s="322">
        <v>0</v>
      </c>
      <c r="AT257" s="1327">
        <v>0</v>
      </c>
      <c r="AU257" s="322">
        <v>0</v>
      </c>
      <c r="AV257" s="1327">
        <v>0</v>
      </c>
      <c r="AW257" s="322">
        <v>0</v>
      </c>
      <c r="AX257" s="1327">
        <v>0</v>
      </c>
      <c r="AY257" s="322">
        <v>0</v>
      </c>
      <c r="AZ257" s="322">
        <v>0</v>
      </c>
      <c r="BA257" s="322">
        <v>0</v>
      </c>
      <c r="BB257" s="322">
        <v>0</v>
      </c>
    </row>
    <row r="258" spans="1:54" s="1270" customFormat="1" ht="16.5" customHeight="1" x14ac:dyDescent="0.25">
      <c r="A258" s="1702" t="s">
        <v>120</v>
      </c>
      <c r="B258" s="1701"/>
      <c r="C258" s="1702" t="s">
        <v>355</v>
      </c>
      <c r="D258" s="1701"/>
      <c r="E258" s="1702" t="s">
        <v>357</v>
      </c>
      <c r="F258" s="1701"/>
      <c r="G258" s="1702" t="s">
        <v>317</v>
      </c>
      <c r="H258" s="1701"/>
      <c r="I258" s="1702"/>
      <c r="J258" s="1701"/>
      <c r="K258" s="1701"/>
      <c r="L258" s="1702"/>
      <c r="M258" s="1701"/>
      <c r="N258" s="1701"/>
      <c r="O258" s="1702"/>
      <c r="P258" s="1701"/>
      <c r="Q258" s="1702"/>
      <c r="R258" s="1701"/>
      <c r="S258" s="1703" t="s">
        <v>366</v>
      </c>
      <c r="T258" s="1701"/>
      <c r="U258" s="1701"/>
      <c r="V258" s="1701"/>
      <c r="W258" s="1701"/>
      <c r="X258" s="1701"/>
      <c r="Y258" s="1701"/>
      <c r="Z258" s="1701"/>
      <c r="AA258" s="1702" t="s">
        <v>306</v>
      </c>
      <c r="AB258" s="1701"/>
      <c r="AC258" s="1701"/>
      <c r="AD258" s="1701"/>
      <c r="AE258" s="1701"/>
      <c r="AF258" s="1702" t="s">
        <v>307</v>
      </c>
      <c r="AG258" s="1701"/>
      <c r="AH258" s="1701"/>
      <c r="AI258" s="1267" t="s">
        <v>86</v>
      </c>
      <c r="AJ258" s="1700" t="s">
        <v>308</v>
      </c>
      <c r="AK258" s="1701"/>
      <c r="AL258" s="1701"/>
      <c r="AM258" s="1701"/>
      <c r="AN258" s="1701"/>
      <c r="AO258" s="1701"/>
      <c r="AP258" s="1328">
        <v>1200000000</v>
      </c>
      <c r="AQ258" s="1334">
        <v>0</v>
      </c>
      <c r="AR258" s="1269">
        <v>0</v>
      </c>
      <c r="AS258" s="1268">
        <v>-300000000</v>
      </c>
      <c r="AT258" s="1328">
        <v>74657186</v>
      </c>
      <c r="AU258" s="1268">
        <v>-74657186</v>
      </c>
      <c r="AV258" s="1328">
        <v>83764236</v>
      </c>
      <c r="AW258" s="1268">
        <v>-9107050</v>
      </c>
      <c r="AX258" s="1328">
        <v>79713697</v>
      </c>
      <c r="AY258" s="1268">
        <v>4050539</v>
      </c>
      <c r="AZ258" s="1268">
        <v>79713697</v>
      </c>
      <c r="BA258" s="1269">
        <v>0</v>
      </c>
      <c r="BB258" s="1269">
        <v>0</v>
      </c>
    </row>
    <row r="259" spans="1:54" ht="15" customHeight="1" x14ac:dyDescent="0.25">
      <c r="A259" s="1603" t="s">
        <v>120</v>
      </c>
      <c r="B259" s="1583"/>
      <c r="C259" s="1603" t="s">
        <v>355</v>
      </c>
      <c r="D259" s="1583"/>
      <c r="E259" s="1603" t="s">
        <v>357</v>
      </c>
      <c r="F259" s="1583"/>
      <c r="G259" s="1603" t="s">
        <v>317</v>
      </c>
      <c r="H259" s="1583"/>
      <c r="I259" s="1603" t="s">
        <v>313</v>
      </c>
      <c r="J259" s="1583"/>
      <c r="K259" s="1583"/>
      <c r="L259" s="1603"/>
      <c r="M259" s="1583"/>
      <c r="N259" s="1583"/>
      <c r="O259" s="1603"/>
      <c r="P259" s="1583"/>
      <c r="Q259" s="1603"/>
      <c r="R259" s="1583"/>
      <c r="S259" s="1605" t="s">
        <v>366</v>
      </c>
      <c r="T259" s="1583"/>
      <c r="U259" s="1583"/>
      <c r="V259" s="1583"/>
      <c r="W259" s="1583"/>
      <c r="X259" s="1583"/>
      <c r="Y259" s="1583"/>
      <c r="Z259" s="1583"/>
      <c r="AA259" s="1603" t="s">
        <v>306</v>
      </c>
      <c r="AB259" s="1583"/>
      <c r="AC259" s="1583"/>
      <c r="AD259" s="1583"/>
      <c r="AE259" s="1583"/>
      <c r="AF259" s="1603" t="s">
        <v>307</v>
      </c>
      <c r="AG259" s="1583"/>
      <c r="AH259" s="1583"/>
      <c r="AI259" s="317" t="s">
        <v>86</v>
      </c>
      <c r="AJ259" s="1604" t="s">
        <v>308</v>
      </c>
      <c r="AK259" s="1583"/>
      <c r="AL259" s="1583"/>
      <c r="AM259" s="1583"/>
      <c r="AN259" s="1583"/>
      <c r="AO259" s="1583"/>
      <c r="AP259" s="1324">
        <v>900000000</v>
      </c>
      <c r="AQ259" s="1329">
        <v>0</v>
      </c>
      <c r="AR259" s="319">
        <v>0</v>
      </c>
      <c r="AS259" s="319">
        <v>0</v>
      </c>
      <c r="AT259" s="1324">
        <v>74657186</v>
      </c>
      <c r="AU259" s="318">
        <v>-74657186</v>
      </c>
      <c r="AV259" s="1324">
        <v>83764236</v>
      </c>
      <c r="AW259" s="318">
        <v>-9107050</v>
      </c>
      <c r="AX259" s="1324">
        <v>79713697</v>
      </c>
      <c r="AY259" s="318">
        <v>4050539</v>
      </c>
      <c r="AZ259" s="318">
        <v>79713697</v>
      </c>
      <c r="BA259" s="319">
        <v>0</v>
      </c>
      <c r="BB259" s="319">
        <v>0</v>
      </c>
    </row>
    <row r="260" spans="1:54" ht="15" customHeight="1" x14ac:dyDescent="0.25">
      <c r="A260" s="1603" t="s">
        <v>120</v>
      </c>
      <c r="B260" s="1583"/>
      <c r="C260" s="1603" t="s">
        <v>355</v>
      </c>
      <c r="D260" s="1583"/>
      <c r="E260" s="1603" t="s">
        <v>357</v>
      </c>
      <c r="F260" s="1583"/>
      <c r="G260" s="1603" t="s">
        <v>317</v>
      </c>
      <c r="H260" s="1583"/>
      <c r="I260" s="1603" t="s">
        <v>313</v>
      </c>
      <c r="J260" s="1583"/>
      <c r="K260" s="1583"/>
      <c r="L260" s="1603" t="s">
        <v>315</v>
      </c>
      <c r="M260" s="1583"/>
      <c r="N260" s="1583"/>
      <c r="O260" s="1603"/>
      <c r="P260" s="1583"/>
      <c r="Q260" s="1603"/>
      <c r="R260" s="1583"/>
      <c r="S260" s="1605" t="s">
        <v>359</v>
      </c>
      <c r="T260" s="1583"/>
      <c r="U260" s="1583"/>
      <c r="V260" s="1583"/>
      <c r="W260" s="1583"/>
      <c r="X260" s="1583"/>
      <c r="Y260" s="1583"/>
      <c r="Z260" s="1583"/>
      <c r="AA260" s="1603" t="s">
        <v>306</v>
      </c>
      <c r="AB260" s="1583"/>
      <c r="AC260" s="1583"/>
      <c r="AD260" s="1583"/>
      <c r="AE260" s="1583"/>
      <c r="AF260" s="1603" t="s">
        <v>307</v>
      </c>
      <c r="AG260" s="1583"/>
      <c r="AH260" s="1583"/>
      <c r="AI260" s="317" t="s">
        <v>86</v>
      </c>
      <c r="AJ260" s="1604" t="s">
        <v>308</v>
      </c>
      <c r="AK260" s="1583"/>
      <c r="AL260" s="1583"/>
      <c r="AM260" s="1583"/>
      <c r="AN260" s="1583"/>
      <c r="AO260" s="1583"/>
      <c r="AP260" s="1324">
        <v>900000000</v>
      </c>
      <c r="AQ260" s="1329">
        <v>0</v>
      </c>
      <c r="AR260" s="319">
        <v>0</v>
      </c>
      <c r="AS260" s="319">
        <v>0</v>
      </c>
      <c r="AT260" s="1324">
        <v>74657186</v>
      </c>
      <c r="AU260" s="318">
        <v>-74657186</v>
      </c>
      <c r="AV260" s="1324">
        <v>83764236</v>
      </c>
      <c r="AW260" s="318">
        <v>-9107050</v>
      </c>
      <c r="AX260" s="1324">
        <v>79713697</v>
      </c>
      <c r="AY260" s="318">
        <v>4050539</v>
      </c>
      <c r="AZ260" s="318">
        <v>79713697</v>
      </c>
      <c r="BA260" s="319">
        <v>0</v>
      </c>
      <c r="BB260" s="319">
        <v>0</v>
      </c>
    </row>
    <row r="261" spans="1:54" x14ac:dyDescent="0.25">
      <c r="A261" s="1608" t="s">
        <v>120</v>
      </c>
      <c r="B261" s="1583"/>
      <c r="C261" s="1608" t="s">
        <v>355</v>
      </c>
      <c r="D261" s="1583"/>
      <c r="E261" s="1608" t="s">
        <v>357</v>
      </c>
      <c r="F261" s="1583"/>
      <c r="G261" s="1608" t="s">
        <v>317</v>
      </c>
      <c r="H261" s="1583"/>
      <c r="I261" s="1608" t="s">
        <v>313</v>
      </c>
      <c r="J261" s="1583"/>
      <c r="K261" s="1583"/>
      <c r="L261" s="1608" t="s">
        <v>315</v>
      </c>
      <c r="M261" s="1583"/>
      <c r="N261" s="1583"/>
      <c r="O261" s="1608" t="s">
        <v>312</v>
      </c>
      <c r="P261" s="1583"/>
      <c r="Q261" s="1608"/>
      <c r="R261" s="1583"/>
      <c r="S261" s="1609" t="s">
        <v>365</v>
      </c>
      <c r="T261" s="1583"/>
      <c r="U261" s="1583"/>
      <c r="V261" s="1583"/>
      <c r="W261" s="1583"/>
      <c r="X261" s="1583"/>
      <c r="Y261" s="1583"/>
      <c r="Z261" s="1583"/>
      <c r="AA261" s="1608" t="s">
        <v>306</v>
      </c>
      <c r="AB261" s="1583"/>
      <c r="AC261" s="1583"/>
      <c r="AD261" s="1583"/>
      <c r="AE261" s="1583"/>
      <c r="AF261" s="1608" t="s">
        <v>307</v>
      </c>
      <c r="AG261" s="1583"/>
      <c r="AH261" s="1583"/>
      <c r="AI261" s="320" t="s">
        <v>86</v>
      </c>
      <c r="AJ261" s="1610" t="s">
        <v>308</v>
      </c>
      <c r="AK261" s="1583"/>
      <c r="AL261" s="1583"/>
      <c r="AM261" s="1583"/>
      <c r="AN261" s="1583"/>
      <c r="AO261" s="1583"/>
      <c r="AP261" s="1326">
        <v>373820000</v>
      </c>
      <c r="AQ261" s="1327">
        <v>0</v>
      </c>
      <c r="AR261" s="322">
        <v>0</v>
      </c>
      <c r="AS261" s="322">
        <v>0</v>
      </c>
      <c r="AT261" s="1326">
        <v>23920000</v>
      </c>
      <c r="AU261" s="321">
        <v>-23920000</v>
      </c>
      <c r="AV261" s="1326">
        <v>42400000</v>
      </c>
      <c r="AW261" s="321">
        <v>-18480000</v>
      </c>
      <c r="AX261" s="1326">
        <v>42400000</v>
      </c>
      <c r="AY261" s="322">
        <v>0</v>
      </c>
      <c r="AZ261" s="321">
        <v>42400000</v>
      </c>
      <c r="BA261" s="322">
        <v>0</v>
      </c>
      <c r="BB261" s="322">
        <v>0</v>
      </c>
    </row>
    <row r="262" spans="1:54" x14ac:dyDescent="0.25">
      <c r="A262" s="1608" t="s">
        <v>120</v>
      </c>
      <c r="B262" s="1583"/>
      <c r="C262" s="1608" t="s">
        <v>355</v>
      </c>
      <c r="D262" s="1583"/>
      <c r="E262" s="1608" t="s">
        <v>357</v>
      </c>
      <c r="F262" s="1583"/>
      <c r="G262" s="1608" t="s">
        <v>317</v>
      </c>
      <c r="H262" s="1583"/>
      <c r="I262" s="1608" t="s">
        <v>313</v>
      </c>
      <c r="J262" s="1583"/>
      <c r="K262" s="1583"/>
      <c r="L262" s="1608" t="s">
        <v>315</v>
      </c>
      <c r="M262" s="1583"/>
      <c r="N262" s="1583"/>
      <c r="O262" s="1608" t="s">
        <v>315</v>
      </c>
      <c r="P262" s="1583"/>
      <c r="Q262" s="1608"/>
      <c r="R262" s="1583"/>
      <c r="S262" s="1609" t="s">
        <v>360</v>
      </c>
      <c r="T262" s="1583"/>
      <c r="U262" s="1583"/>
      <c r="V262" s="1583"/>
      <c r="W262" s="1583"/>
      <c r="X262" s="1583"/>
      <c r="Y262" s="1583"/>
      <c r="Z262" s="1583"/>
      <c r="AA262" s="1608" t="s">
        <v>306</v>
      </c>
      <c r="AB262" s="1583"/>
      <c r="AC262" s="1583"/>
      <c r="AD262" s="1583"/>
      <c r="AE262" s="1583"/>
      <c r="AF262" s="1608" t="s">
        <v>307</v>
      </c>
      <c r="AG262" s="1583"/>
      <c r="AH262" s="1583"/>
      <c r="AI262" s="320" t="s">
        <v>86</v>
      </c>
      <c r="AJ262" s="1610" t="s">
        <v>308</v>
      </c>
      <c r="AK262" s="1583"/>
      <c r="AL262" s="1583"/>
      <c r="AM262" s="1583"/>
      <c r="AN262" s="1583"/>
      <c r="AO262" s="1583"/>
      <c r="AP262" s="1326">
        <v>154000000</v>
      </c>
      <c r="AQ262" s="1327">
        <v>0</v>
      </c>
      <c r="AR262" s="322">
        <v>0</v>
      </c>
      <c r="AS262" s="322">
        <v>0</v>
      </c>
      <c r="AT262" s="1327">
        <v>0</v>
      </c>
      <c r="AU262" s="322">
        <v>0</v>
      </c>
      <c r="AV262" s="1327">
        <v>0</v>
      </c>
      <c r="AW262" s="322">
        <v>0</v>
      </c>
      <c r="AX262" s="1327">
        <v>0</v>
      </c>
      <c r="AY262" s="322">
        <v>0</v>
      </c>
      <c r="AZ262" s="322">
        <v>0</v>
      </c>
      <c r="BA262" s="322">
        <v>0</v>
      </c>
      <c r="BB262" s="322">
        <v>0</v>
      </c>
    </row>
    <row r="263" spans="1:54" ht="15" customHeight="1" x14ac:dyDescent="0.25">
      <c r="A263" s="1608" t="s">
        <v>120</v>
      </c>
      <c r="B263" s="1583"/>
      <c r="C263" s="1608" t="s">
        <v>355</v>
      </c>
      <c r="D263" s="1583"/>
      <c r="E263" s="1608" t="s">
        <v>357</v>
      </c>
      <c r="F263" s="1583"/>
      <c r="G263" s="1608" t="s">
        <v>317</v>
      </c>
      <c r="H263" s="1583"/>
      <c r="I263" s="1608" t="s">
        <v>313</v>
      </c>
      <c r="J263" s="1583"/>
      <c r="K263" s="1583"/>
      <c r="L263" s="1608" t="s">
        <v>315</v>
      </c>
      <c r="M263" s="1583"/>
      <c r="N263" s="1583"/>
      <c r="O263" s="1608" t="s">
        <v>322</v>
      </c>
      <c r="P263" s="1583"/>
      <c r="Q263" s="1608"/>
      <c r="R263" s="1583"/>
      <c r="S263" s="1609" t="s">
        <v>361</v>
      </c>
      <c r="T263" s="1583"/>
      <c r="U263" s="1583"/>
      <c r="V263" s="1583"/>
      <c r="W263" s="1583"/>
      <c r="X263" s="1583"/>
      <c r="Y263" s="1583"/>
      <c r="Z263" s="1583"/>
      <c r="AA263" s="1608" t="s">
        <v>306</v>
      </c>
      <c r="AB263" s="1583"/>
      <c r="AC263" s="1583"/>
      <c r="AD263" s="1583"/>
      <c r="AE263" s="1583"/>
      <c r="AF263" s="1608" t="s">
        <v>307</v>
      </c>
      <c r="AG263" s="1583"/>
      <c r="AH263" s="1583"/>
      <c r="AI263" s="320" t="s">
        <v>86</v>
      </c>
      <c r="AJ263" s="1610" t="s">
        <v>308</v>
      </c>
      <c r="AK263" s="1583"/>
      <c r="AL263" s="1583"/>
      <c r="AM263" s="1583"/>
      <c r="AN263" s="1583"/>
      <c r="AO263" s="1583"/>
      <c r="AP263" s="1326">
        <v>75000000</v>
      </c>
      <c r="AQ263" s="1327">
        <v>0</v>
      </c>
      <c r="AR263" s="322">
        <v>0</v>
      </c>
      <c r="AS263" s="322">
        <v>0</v>
      </c>
      <c r="AT263" s="1327">
        <v>0</v>
      </c>
      <c r="AU263" s="322">
        <v>0</v>
      </c>
      <c r="AV263" s="1327">
        <v>0</v>
      </c>
      <c r="AW263" s="322">
        <v>0</v>
      </c>
      <c r="AX263" s="1327">
        <v>0</v>
      </c>
      <c r="AY263" s="322">
        <v>0</v>
      </c>
      <c r="AZ263" s="322">
        <v>0</v>
      </c>
      <c r="BA263" s="322">
        <v>0</v>
      </c>
      <c r="BB263" s="322">
        <v>0</v>
      </c>
    </row>
    <row r="264" spans="1:54" x14ac:dyDescent="0.25">
      <c r="A264" s="1608" t="s">
        <v>120</v>
      </c>
      <c r="B264" s="1583"/>
      <c r="C264" s="1608" t="s">
        <v>355</v>
      </c>
      <c r="D264" s="1583"/>
      <c r="E264" s="1608" t="s">
        <v>357</v>
      </c>
      <c r="F264" s="1583"/>
      <c r="G264" s="1608" t="s">
        <v>317</v>
      </c>
      <c r="H264" s="1583"/>
      <c r="I264" s="1608" t="s">
        <v>313</v>
      </c>
      <c r="J264" s="1583"/>
      <c r="K264" s="1583"/>
      <c r="L264" s="1608" t="s">
        <v>315</v>
      </c>
      <c r="M264" s="1583"/>
      <c r="N264" s="1583"/>
      <c r="O264" s="1608" t="s">
        <v>316</v>
      </c>
      <c r="P264" s="1583"/>
      <c r="Q264" s="1608"/>
      <c r="R264" s="1583"/>
      <c r="S264" s="1609" t="s">
        <v>105</v>
      </c>
      <c r="T264" s="1583"/>
      <c r="U264" s="1583"/>
      <c r="V264" s="1583"/>
      <c r="W264" s="1583"/>
      <c r="X264" s="1583"/>
      <c r="Y264" s="1583"/>
      <c r="Z264" s="1583"/>
      <c r="AA264" s="1608" t="s">
        <v>306</v>
      </c>
      <c r="AB264" s="1583"/>
      <c r="AC264" s="1583"/>
      <c r="AD264" s="1583"/>
      <c r="AE264" s="1583"/>
      <c r="AF264" s="1608" t="s">
        <v>307</v>
      </c>
      <c r="AG264" s="1583"/>
      <c r="AH264" s="1583"/>
      <c r="AI264" s="320" t="s">
        <v>86</v>
      </c>
      <c r="AJ264" s="1610" t="s">
        <v>308</v>
      </c>
      <c r="AK264" s="1583"/>
      <c r="AL264" s="1583"/>
      <c r="AM264" s="1583"/>
      <c r="AN264" s="1583"/>
      <c r="AO264" s="1583"/>
      <c r="AP264" s="1326">
        <v>297180000</v>
      </c>
      <c r="AQ264" s="1327">
        <v>0</v>
      </c>
      <c r="AR264" s="322">
        <v>0</v>
      </c>
      <c r="AS264" s="322">
        <v>0</v>
      </c>
      <c r="AT264" s="1326">
        <v>50737186</v>
      </c>
      <c r="AU264" s="321">
        <v>-50737186</v>
      </c>
      <c r="AV264" s="1326">
        <v>41364236</v>
      </c>
      <c r="AW264" s="321">
        <v>9372950</v>
      </c>
      <c r="AX264" s="1326">
        <v>37313697</v>
      </c>
      <c r="AY264" s="321">
        <v>4050539</v>
      </c>
      <c r="AZ264" s="321">
        <v>37313697</v>
      </c>
      <c r="BA264" s="322">
        <v>0</v>
      </c>
      <c r="BB264" s="322">
        <v>0</v>
      </c>
    </row>
    <row r="265" spans="1:54" ht="15" customHeight="1" x14ac:dyDescent="0.25">
      <c r="A265" s="1608" t="s">
        <v>120</v>
      </c>
      <c r="B265" s="1583"/>
      <c r="C265" s="1608" t="s">
        <v>355</v>
      </c>
      <c r="D265" s="1583"/>
      <c r="E265" s="1608" t="s">
        <v>357</v>
      </c>
      <c r="F265" s="1583"/>
      <c r="G265" s="1608" t="s">
        <v>317</v>
      </c>
      <c r="H265" s="1583"/>
      <c r="I265" s="1608" t="s">
        <v>313</v>
      </c>
      <c r="J265" s="1583"/>
      <c r="K265" s="1583"/>
      <c r="L265" s="1608" t="s">
        <v>315</v>
      </c>
      <c r="M265" s="1583"/>
      <c r="N265" s="1583"/>
      <c r="O265" s="1608" t="s">
        <v>325</v>
      </c>
      <c r="P265" s="1583"/>
      <c r="Q265" s="1608"/>
      <c r="R265" s="1583"/>
      <c r="S265" s="1609" t="s">
        <v>362</v>
      </c>
      <c r="T265" s="1583"/>
      <c r="U265" s="1583"/>
      <c r="V265" s="1583"/>
      <c r="W265" s="1583"/>
      <c r="X265" s="1583"/>
      <c r="Y265" s="1583"/>
      <c r="Z265" s="1583"/>
      <c r="AA265" s="1608" t="s">
        <v>306</v>
      </c>
      <c r="AB265" s="1583"/>
      <c r="AC265" s="1583"/>
      <c r="AD265" s="1583"/>
      <c r="AE265" s="1583"/>
      <c r="AF265" s="1608" t="s">
        <v>307</v>
      </c>
      <c r="AG265" s="1583"/>
      <c r="AH265" s="1583"/>
      <c r="AI265" s="320" t="s">
        <v>86</v>
      </c>
      <c r="AJ265" s="1610" t="s">
        <v>308</v>
      </c>
      <c r="AK265" s="1583"/>
      <c r="AL265" s="1583"/>
      <c r="AM265" s="1583"/>
      <c r="AN265" s="1583"/>
      <c r="AO265" s="1583"/>
      <c r="AP265" s="1327">
        <v>0</v>
      </c>
      <c r="AQ265" s="1327">
        <v>0</v>
      </c>
      <c r="AR265" s="322">
        <v>0</v>
      </c>
      <c r="AS265" s="322">
        <v>0</v>
      </c>
      <c r="AT265" s="1327">
        <v>0</v>
      </c>
      <c r="AU265" s="322">
        <v>0</v>
      </c>
      <c r="AV265" s="1327">
        <v>0</v>
      </c>
      <c r="AW265" s="322">
        <v>0</v>
      </c>
      <c r="AX265" s="1327">
        <v>0</v>
      </c>
      <c r="AY265" s="322">
        <v>0</v>
      </c>
      <c r="AZ265" s="322">
        <v>0</v>
      </c>
      <c r="BA265" s="322">
        <v>0</v>
      </c>
      <c r="BB265" s="322">
        <v>0</v>
      </c>
    </row>
    <row r="266" spans="1:54" ht="15" customHeight="1" x14ac:dyDescent="0.25">
      <c r="A266" s="1608" t="s">
        <v>120</v>
      </c>
      <c r="B266" s="1583"/>
      <c r="C266" s="1608" t="s">
        <v>355</v>
      </c>
      <c r="D266" s="1583"/>
      <c r="E266" s="1608" t="s">
        <v>357</v>
      </c>
      <c r="F266" s="1583"/>
      <c r="G266" s="1608" t="s">
        <v>317</v>
      </c>
      <c r="H266" s="1583"/>
      <c r="I266" s="1608" t="s">
        <v>313</v>
      </c>
      <c r="J266" s="1583"/>
      <c r="K266" s="1583"/>
      <c r="L266" s="1608" t="s">
        <v>315</v>
      </c>
      <c r="M266" s="1583"/>
      <c r="N266" s="1583"/>
      <c r="O266" s="1608" t="s">
        <v>101</v>
      </c>
      <c r="P266" s="1583"/>
      <c r="Q266" s="1608"/>
      <c r="R266" s="1583"/>
      <c r="S266" s="1609" t="s">
        <v>363</v>
      </c>
      <c r="T266" s="1583"/>
      <c r="U266" s="1583"/>
      <c r="V266" s="1583"/>
      <c r="W266" s="1583"/>
      <c r="X266" s="1583"/>
      <c r="Y266" s="1583"/>
      <c r="Z266" s="1583"/>
      <c r="AA266" s="1608" t="s">
        <v>306</v>
      </c>
      <c r="AB266" s="1583"/>
      <c r="AC266" s="1583"/>
      <c r="AD266" s="1583"/>
      <c r="AE266" s="1583"/>
      <c r="AF266" s="1608" t="s">
        <v>307</v>
      </c>
      <c r="AG266" s="1583"/>
      <c r="AH266" s="1583"/>
      <c r="AI266" s="320" t="s">
        <v>86</v>
      </c>
      <c r="AJ266" s="1610" t="s">
        <v>308</v>
      </c>
      <c r="AK266" s="1583"/>
      <c r="AL266" s="1583"/>
      <c r="AM266" s="1583"/>
      <c r="AN266" s="1583"/>
      <c r="AO266" s="1583"/>
      <c r="AP266" s="1327">
        <v>0</v>
      </c>
      <c r="AQ266" s="1327">
        <v>0</v>
      </c>
      <c r="AR266" s="322">
        <v>0</v>
      </c>
      <c r="AS266" s="322">
        <v>0</v>
      </c>
      <c r="AT266" s="1327">
        <v>0</v>
      </c>
      <c r="AU266" s="322">
        <v>0</v>
      </c>
      <c r="AV266" s="1327">
        <v>0</v>
      </c>
      <c r="AW266" s="322">
        <v>0</v>
      </c>
      <c r="AX266" s="1327">
        <v>0</v>
      </c>
      <c r="AY266" s="322">
        <v>0</v>
      </c>
      <c r="AZ266" s="322">
        <v>0</v>
      </c>
      <c r="BA266" s="322">
        <v>0</v>
      </c>
      <c r="BB266" s="322">
        <v>0</v>
      </c>
    </row>
    <row r="267" spans="1:54" s="1270" customFormat="1" x14ac:dyDescent="0.25">
      <c r="A267" s="1702" t="s">
        <v>120</v>
      </c>
      <c r="B267" s="1701"/>
      <c r="C267" s="1702" t="s">
        <v>355</v>
      </c>
      <c r="D267" s="1701"/>
      <c r="E267" s="1702" t="s">
        <v>357</v>
      </c>
      <c r="F267" s="1701"/>
      <c r="G267" s="1702" t="s">
        <v>325</v>
      </c>
      <c r="H267" s="1701"/>
      <c r="I267" s="1702"/>
      <c r="J267" s="1701"/>
      <c r="K267" s="1701"/>
      <c r="L267" s="1702"/>
      <c r="M267" s="1701"/>
      <c r="N267" s="1701"/>
      <c r="O267" s="1702"/>
      <c r="P267" s="1701"/>
      <c r="Q267" s="1702"/>
      <c r="R267" s="1701"/>
      <c r="S267" s="1703" t="s">
        <v>367</v>
      </c>
      <c r="T267" s="1701"/>
      <c r="U267" s="1701"/>
      <c r="V267" s="1701"/>
      <c r="W267" s="1701"/>
      <c r="X267" s="1701"/>
      <c r="Y267" s="1701"/>
      <c r="Z267" s="1701"/>
      <c r="AA267" s="1702" t="s">
        <v>306</v>
      </c>
      <c r="AB267" s="1701"/>
      <c r="AC267" s="1701"/>
      <c r="AD267" s="1701"/>
      <c r="AE267" s="1701"/>
      <c r="AF267" s="1702" t="s">
        <v>307</v>
      </c>
      <c r="AG267" s="1701"/>
      <c r="AH267" s="1701"/>
      <c r="AI267" s="1267" t="s">
        <v>86</v>
      </c>
      <c r="AJ267" s="1700" t="s">
        <v>308</v>
      </c>
      <c r="AK267" s="1701"/>
      <c r="AL267" s="1701"/>
      <c r="AM267" s="1701"/>
      <c r="AN267" s="1701"/>
      <c r="AO267" s="1701"/>
      <c r="AP267" s="1328">
        <v>4000000000</v>
      </c>
      <c r="AQ267" s="1334">
        <v>0</v>
      </c>
      <c r="AR267" s="1268">
        <v>69759725</v>
      </c>
      <c r="AS267" s="1269">
        <v>0</v>
      </c>
      <c r="AT267" s="1328">
        <v>335220370</v>
      </c>
      <c r="AU267" s="1268">
        <v>-335220370</v>
      </c>
      <c r="AV267" s="1328">
        <v>278680957</v>
      </c>
      <c r="AW267" s="1268">
        <v>56539413</v>
      </c>
      <c r="AX267" s="1328">
        <v>229752146</v>
      </c>
      <c r="AY267" s="1268">
        <v>48928811</v>
      </c>
      <c r="AZ267" s="1268">
        <v>229752146</v>
      </c>
      <c r="BA267" s="1269">
        <v>0</v>
      </c>
      <c r="BB267" s="1269">
        <v>0</v>
      </c>
    </row>
    <row r="268" spans="1:54" ht="15" customHeight="1" x14ac:dyDescent="0.25">
      <c r="A268" s="1603" t="s">
        <v>120</v>
      </c>
      <c r="B268" s="1583"/>
      <c r="C268" s="1603" t="s">
        <v>355</v>
      </c>
      <c r="D268" s="1583"/>
      <c r="E268" s="1603" t="s">
        <v>357</v>
      </c>
      <c r="F268" s="1583"/>
      <c r="G268" s="1603" t="s">
        <v>325</v>
      </c>
      <c r="H268" s="1583"/>
      <c r="I268" s="1603" t="s">
        <v>313</v>
      </c>
      <c r="J268" s="1583"/>
      <c r="K268" s="1583"/>
      <c r="L268" s="1603"/>
      <c r="M268" s="1583"/>
      <c r="N268" s="1583"/>
      <c r="O268" s="1603"/>
      <c r="P268" s="1583"/>
      <c r="Q268" s="1603"/>
      <c r="R268" s="1583"/>
      <c r="S268" s="1605" t="s">
        <v>367</v>
      </c>
      <c r="T268" s="1583"/>
      <c r="U268" s="1583"/>
      <c r="V268" s="1583"/>
      <c r="W268" s="1583"/>
      <c r="X268" s="1583"/>
      <c r="Y268" s="1583"/>
      <c r="Z268" s="1583"/>
      <c r="AA268" s="1603" t="s">
        <v>306</v>
      </c>
      <c r="AB268" s="1583"/>
      <c r="AC268" s="1583"/>
      <c r="AD268" s="1583"/>
      <c r="AE268" s="1583"/>
      <c r="AF268" s="1603" t="s">
        <v>307</v>
      </c>
      <c r="AG268" s="1583"/>
      <c r="AH268" s="1583"/>
      <c r="AI268" s="317" t="s">
        <v>86</v>
      </c>
      <c r="AJ268" s="1604" t="s">
        <v>308</v>
      </c>
      <c r="AK268" s="1583"/>
      <c r="AL268" s="1583"/>
      <c r="AM268" s="1583"/>
      <c r="AN268" s="1583"/>
      <c r="AO268" s="1583"/>
      <c r="AP268" s="1324">
        <v>4000000000</v>
      </c>
      <c r="AQ268" s="1329">
        <v>0</v>
      </c>
      <c r="AR268" s="318">
        <v>69759725</v>
      </c>
      <c r="AS268" s="319">
        <v>0</v>
      </c>
      <c r="AT268" s="1324">
        <v>335220370</v>
      </c>
      <c r="AU268" s="318">
        <v>-335220370</v>
      </c>
      <c r="AV268" s="1324">
        <v>278680957</v>
      </c>
      <c r="AW268" s="318">
        <v>56539413</v>
      </c>
      <c r="AX268" s="1324">
        <v>229752146</v>
      </c>
      <c r="AY268" s="318">
        <v>48928811</v>
      </c>
      <c r="AZ268" s="318">
        <v>229752146</v>
      </c>
      <c r="BA268" s="319">
        <v>0</v>
      </c>
      <c r="BB268" s="319">
        <v>0</v>
      </c>
    </row>
    <row r="269" spans="1:54" ht="15" customHeight="1" x14ac:dyDescent="0.25">
      <c r="A269" s="1603" t="s">
        <v>120</v>
      </c>
      <c r="B269" s="1583"/>
      <c r="C269" s="1603" t="s">
        <v>355</v>
      </c>
      <c r="D269" s="1583"/>
      <c r="E269" s="1603" t="s">
        <v>357</v>
      </c>
      <c r="F269" s="1583"/>
      <c r="G269" s="1603" t="s">
        <v>325</v>
      </c>
      <c r="H269" s="1583"/>
      <c r="I269" s="1603" t="s">
        <v>313</v>
      </c>
      <c r="J269" s="1583"/>
      <c r="K269" s="1583"/>
      <c r="L269" s="1603" t="s">
        <v>312</v>
      </c>
      <c r="M269" s="1583"/>
      <c r="N269" s="1583"/>
      <c r="O269" s="1603"/>
      <c r="P269" s="1583"/>
      <c r="Q269" s="1603"/>
      <c r="R269" s="1583"/>
      <c r="S269" s="1605" t="s">
        <v>364</v>
      </c>
      <c r="T269" s="1583"/>
      <c r="U269" s="1583"/>
      <c r="V269" s="1583"/>
      <c r="W269" s="1583"/>
      <c r="X269" s="1583"/>
      <c r="Y269" s="1583"/>
      <c r="Z269" s="1583"/>
      <c r="AA269" s="1603" t="s">
        <v>306</v>
      </c>
      <c r="AB269" s="1583"/>
      <c r="AC269" s="1583"/>
      <c r="AD269" s="1583"/>
      <c r="AE269" s="1583"/>
      <c r="AF269" s="1603" t="s">
        <v>307</v>
      </c>
      <c r="AG269" s="1583"/>
      <c r="AH269" s="1583"/>
      <c r="AI269" s="317" t="s">
        <v>86</v>
      </c>
      <c r="AJ269" s="1604" t="s">
        <v>308</v>
      </c>
      <c r="AK269" s="1583"/>
      <c r="AL269" s="1583"/>
      <c r="AM269" s="1583"/>
      <c r="AN269" s="1583"/>
      <c r="AO269" s="1583"/>
      <c r="AP269" s="1324">
        <v>4000000000</v>
      </c>
      <c r="AQ269" s="1329">
        <v>0</v>
      </c>
      <c r="AR269" s="318">
        <v>69759725</v>
      </c>
      <c r="AS269" s="319">
        <v>0</v>
      </c>
      <c r="AT269" s="1324">
        <v>335220370</v>
      </c>
      <c r="AU269" s="318">
        <v>-335220370</v>
      </c>
      <c r="AV269" s="1324">
        <v>278680957</v>
      </c>
      <c r="AW269" s="318">
        <v>56539413</v>
      </c>
      <c r="AX269" s="1324">
        <v>229752146</v>
      </c>
      <c r="AY269" s="318">
        <v>48928811</v>
      </c>
      <c r="AZ269" s="318">
        <v>229752146</v>
      </c>
      <c r="BA269" s="319">
        <v>0</v>
      </c>
      <c r="BB269" s="319">
        <v>0</v>
      </c>
    </row>
    <row r="270" spans="1:54" x14ac:dyDescent="0.25">
      <c r="A270" s="1608" t="s">
        <v>120</v>
      </c>
      <c r="B270" s="1583"/>
      <c r="C270" s="1608" t="s">
        <v>355</v>
      </c>
      <c r="D270" s="1583"/>
      <c r="E270" s="1608" t="s">
        <v>357</v>
      </c>
      <c r="F270" s="1583"/>
      <c r="G270" s="1608" t="s">
        <v>325</v>
      </c>
      <c r="H270" s="1583"/>
      <c r="I270" s="1608" t="s">
        <v>313</v>
      </c>
      <c r="J270" s="1583"/>
      <c r="K270" s="1583"/>
      <c r="L270" s="1608" t="s">
        <v>312</v>
      </c>
      <c r="M270" s="1583"/>
      <c r="N270" s="1583"/>
      <c r="O270" s="1608" t="s">
        <v>312</v>
      </c>
      <c r="P270" s="1583"/>
      <c r="Q270" s="1608"/>
      <c r="R270" s="1583"/>
      <c r="S270" s="1609" t="s">
        <v>365</v>
      </c>
      <c r="T270" s="1583"/>
      <c r="U270" s="1583"/>
      <c r="V270" s="1583"/>
      <c r="W270" s="1583"/>
      <c r="X270" s="1583"/>
      <c r="Y270" s="1583"/>
      <c r="Z270" s="1583"/>
      <c r="AA270" s="1608" t="s">
        <v>306</v>
      </c>
      <c r="AB270" s="1583"/>
      <c r="AC270" s="1583"/>
      <c r="AD270" s="1583"/>
      <c r="AE270" s="1583"/>
      <c r="AF270" s="1608" t="s">
        <v>307</v>
      </c>
      <c r="AG270" s="1583"/>
      <c r="AH270" s="1583"/>
      <c r="AI270" s="320" t="s">
        <v>86</v>
      </c>
      <c r="AJ270" s="1610" t="s">
        <v>308</v>
      </c>
      <c r="AK270" s="1583"/>
      <c r="AL270" s="1583"/>
      <c r="AM270" s="1583"/>
      <c r="AN270" s="1583"/>
      <c r="AO270" s="1583"/>
      <c r="AP270" s="1326">
        <v>1103992633</v>
      </c>
      <c r="AQ270" s="1327">
        <v>0</v>
      </c>
      <c r="AR270" s="322">
        <v>0</v>
      </c>
      <c r="AS270" s="322">
        <v>0</v>
      </c>
      <c r="AT270" s="1327">
        <v>0</v>
      </c>
      <c r="AU270" s="322">
        <v>0</v>
      </c>
      <c r="AV270" s="1326">
        <v>80766000</v>
      </c>
      <c r="AW270" s="321">
        <v>-80766000</v>
      </c>
      <c r="AX270" s="1326">
        <v>80766000</v>
      </c>
      <c r="AY270" s="322">
        <v>0</v>
      </c>
      <c r="AZ270" s="321">
        <v>80766000</v>
      </c>
      <c r="BA270" s="322">
        <v>0</v>
      </c>
      <c r="BB270" s="322">
        <v>0</v>
      </c>
    </row>
    <row r="271" spans="1:54" x14ac:dyDescent="0.25">
      <c r="A271" s="1608" t="s">
        <v>120</v>
      </c>
      <c r="B271" s="1583"/>
      <c r="C271" s="1608" t="s">
        <v>355</v>
      </c>
      <c r="D271" s="1583"/>
      <c r="E271" s="1608" t="s">
        <v>357</v>
      </c>
      <c r="F271" s="1583"/>
      <c r="G271" s="1608" t="s">
        <v>325</v>
      </c>
      <c r="H271" s="1583"/>
      <c r="I271" s="1608" t="s">
        <v>313</v>
      </c>
      <c r="J271" s="1583"/>
      <c r="K271" s="1583"/>
      <c r="L271" s="1608" t="s">
        <v>312</v>
      </c>
      <c r="M271" s="1583"/>
      <c r="N271" s="1583"/>
      <c r="O271" s="1608" t="s">
        <v>315</v>
      </c>
      <c r="P271" s="1583"/>
      <c r="Q271" s="1608"/>
      <c r="R271" s="1583"/>
      <c r="S271" s="1609" t="s">
        <v>360</v>
      </c>
      <c r="T271" s="1583"/>
      <c r="U271" s="1583"/>
      <c r="V271" s="1583"/>
      <c r="W271" s="1583"/>
      <c r="X271" s="1583"/>
      <c r="Y271" s="1583"/>
      <c r="Z271" s="1583"/>
      <c r="AA271" s="1608" t="s">
        <v>306</v>
      </c>
      <c r="AB271" s="1583"/>
      <c r="AC271" s="1583"/>
      <c r="AD271" s="1583"/>
      <c r="AE271" s="1583"/>
      <c r="AF271" s="1608" t="s">
        <v>307</v>
      </c>
      <c r="AG271" s="1583"/>
      <c r="AH271" s="1583"/>
      <c r="AI271" s="320" t="s">
        <v>86</v>
      </c>
      <c r="AJ271" s="1610" t="s">
        <v>308</v>
      </c>
      <c r="AK271" s="1583"/>
      <c r="AL271" s="1583"/>
      <c r="AM271" s="1583"/>
      <c r="AN271" s="1583"/>
      <c r="AO271" s="1583"/>
      <c r="AP271" s="1326">
        <v>534700000</v>
      </c>
      <c r="AQ271" s="1327">
        <v>0</v>
      </c>
      <c r="AR271" s="322">
        <v>0</v>
      </c>
      <c r="AS271" s="322">
        <v>0</v>
      </c>
      <c r="AT271" s="1326">
        <v>164700000</v>
      </c>
      <c r="AU271" s="321">
        <v>-164700000</v>
      </c>
      <c r="AV271" s="1327">
        <v>0</v>
      </c>
      <c r="AW271" s="321">
        <v>164700000</v>
      </c>
      <c r="AX271" s="1327">
        <v>0</v>
      </c>
      <c r="AY271" s="322">
        <v>0</v>
      </c>
      <c r="AZ271" s="322">
        <v>0</v>
      </c>
      <c r="BA271" s="322">
        <v>0</v>
      </c>
      <c r="BB271" s="322">
        <v>0</v>
      </c>
    </row>
    <row r="272" spans="1:54" x14ac:dyDescent="0.25">
      <c r="A272" s="1608" t="s">
        <v>120</v>
      </c>
      <c r="B272" s="1583"/>
      <c r="C272" s="1608" t="s">
        <v>355</v>
      </c>
      <c r="D272" s="1583"/>
      <c r="E272" s="1608" t="s">
        <v>357</v>
      </c>
      <c r="F272" s="1583"/>
      <c r="G272" s="1608" t="s">
        <v>325</v>
      </c>
      <c r="H272" s="1583"/>
      <c r="I272" s="1608" t="s">
        <v>313</v>
      </c>
      <c r="J272" s="1583"/>
      <c r="K272" s="1583"/>
      <c r="L272" s="1608" t="s">
        <v>312</v>
      </c>
      <c r="M272" s="1583"/>
      <c r="N272" s="1583"/>
      <c r="O272" s="1608" t="s">
        <v>322</v>
      </c>
      <c r="P272" s="1583"/>
      <c r="Q272" s="1608"/>
      <c r="R272" s="1583"/>
      <c r="S272" s="1609" t="s">
        <v>361</v>
      </c>
      <c r="T272" s="1583"/>
      <c r="U272" s="1583"/>
      <c r="V272" s="1583"/>
      <c r="W272" s="1583"/>
      <c r="X272" s="1583"/>
      <c r="Y272" s="1583"/>
      <c r="Z272" s="1583"/>
      <c r="AA272" s="1608" t="s">
        <v>306</v>
      </c>
      <c r="AB272" s="1583"/>
      <c r="AC272" s="1583"/>
      <c r="AD272" s="1583"/>
      <c r="AE272" s="1583"/>
      <c r="AF272" s="1608" t="s">
        <v>307</v>
      </c>
      <c r="AG272" s="1583"/>
      <c r="AH272" s="1583"/>
      <c r="AI272" s="320" t="s">
        <v>86</v>
      </c>
      <c r="AJ272" s="1610" t="s">
        <v>308</v>
      </c>
      <c r="AK272" s="1583"/>
      <c r="AL272" s="1583"/>
      <c r="AM272" s="1583"/>
      <c r="AN272" s="1583"/>
      <c r="AO272" s="1583"/>
      <c r="AP272" s="1326">
        <v>390000000</v>
      </c>
      <c r="AQ272" s="1327">
        <v>0</v>
      </c>
      <c r="AR272" s="322">
        <v>0</v>
      </c>
      <c r="AS272" s="322">
        <v>0</v>
      </c>
      <c r="AT272" s="1327">
        <v>0</v>
      </c>
      <c r="AU272" s="322">
        <v>0</v>
      </c>
      <c r="AV272" s="1326">
        <v>45840897</v>
      </c>
      <c r="AW272" s="321">
        <v>-45840897</v>
      </c>
      <c r="AX272" s="1326">
        <v>6449915</v>
      </c>
      <c r="AY272" s="321">
        <v>39390982</v>
      </c>
      <c r="AZ272" s="321">
        <v>6449915</v>
      </c>
      <c r="BA272" s="322">
        <v>0</v>
      </c>
      <c r="BB272" s="322">
        <v>0</v>
      </c>
    </row>
    <row r="273" spans="1:54" x14ac:dyDescent="0.25">
      <c r="A273" s="1608" t="s">
        <v>120</v>
      </c>
      <c r="B273" s="1583"/>
      <c r="C273" s="1608" t="s">
        <v>355</v>
      </c>
      <c r="D273" s="1583"/>
      <c r="E273" s="1608" t="s">
        <v>357</v>
      </c>
      <c r="F273" s="1583"/>
      <c r="G273" s="1608" t="s">
        <v>325</v>
      </c>
      <c r="H273" s="1583"/>
      <c r="I273" s="1608" t="s">
        <v>313</v>
      </c>
      <c r="J273" s="1583"/>
      <c r="K273" s="1583"/>
      <c r="L273" s="1608" t="s">
        <v>312</v>
      </c>
      <c r="M273" s="1583"/>
      <c r="N273" s="1583"/>
      <c r="O273" s="1608" t="s">
        <v>316</v>
      </c>
      <c r="P273" s="1583"/>
      <c r="Q273" s="1608"/>
      <c r="R273" s="1583"/>
      <c r="S273" s="1609" t="s">
        <v>105</v>
      </c>
      <c r="T273" s="1583"/>
      <c r="U273" s="1583"/>
      <c r="V273" s="1583"/>
      <c r="W273" s="1583"/>
      <c r="X273" s="1583"/>
      <c r="Y273" s="1583"/>
      <c r="Z273" s="1583"/>
      <c r="AA273" s="1608" t="s">
        <v>306</v>
      </c>
      <c r="AB273" s="1583"/>
      <c r="AC273" s="1583"/>
      <c r="AD273" s="1583"/>
      <c r="AE273" s="1583"/>
      <c r="AF273" s="1608" t="s">
        <v>307</v>
      </c>
      <c r="AG273" s="1583"/>
      <c r="AH273" s="1583"/>
      <c r="AI273" s="320" t="s">
        <v>86</v>
      </c>
      <c r="AJ273" s="1610" t="s">
        <v>308</v>
      </c>
      <c r="AK273" s="1583"/>
      <c r="AL273" s="1583"/>
      <c r="AM273" s="1583"/>
      <c r="AN273" s="1583"/>
      <c r="AO273" s="1583"/>
      <c r="AP273" s="1326">
        <v>1634547642</v>
      </c>
      <c r="AQ273" s="1327">
        <v>0</v>
      </c>
      <c r="AR273" s="321">
        <v>63000000</v>
      </c>
      <c r="AS273" s="322">
        <v>0</v>
      </c>
      <c r="AT273" s="1326">
        <v>170520370</v>
      </c>
      <c r="AU273" s="321">
        <v>-170520370</v>
      </c>
      <c r="AV273" s="1326">
        <v>152074060</v>
      </c>
      <c r="AW273" s="321">
        <v>18446310</v>
      </c>
      <c r="AX273" s="1326">
        <v>142536231</v>
      </c>
      <c r="AY273" s="321">
        <v>9537829</v>
      </c>
      <c r="AZ273" s="321">
        <v>142536231</v>
      </c>
      <c r="BA273" s="322">
        <v>0</v>
      </c>
      <c r="BB273" s="322">
        <v>0</v>
      </c>
    </row>
    <row r="274" spans="1:54" x14ac:dyDescent="0.25">
      <c r="A274" s="1608" t="s">
        <v>120</v>
      </c>
      <c r="B274" s="1583"/>
      <c r="C274" s="1608" t="s">
        <v>355</v>
      </c>
      <c r="D274" s="1583"/>
      <c r="E274" s="1608" t="s">
        <v>357</v>
      </c>
      <c r="F274" s="1583"/>
      <c r="G274" s="1608" t="s">
        <v>325</v>
      </c>
      <c r="H274" s="1583"/>
      <c r="I274" s="1608" t="s">
        <v>313</v>
      </c>
      <c r="J274" s="1583"/>
      <c r="K274" s="1583"/>
      <c r="L274" s="1608" t="s">
        <v>312</v>
      </c>
      <c r="M274" s="1583"/>
      <c r="N274" s="1583"/>
      <c r="O274" s="1608" t="s">
        <v>326</v>
      </c>
      <c r="P274" s="1583"/>
      <c r="Q274" s="1608"/>
      <c r="R274" s="1583"/>
      <c r="S274" s="1609" t="s">
        <v>368</v>
      </c>
      <c r="T274" s="1583"/>
      <c r="U274" s="1583"/>
      <c r="V274" s="1583"/>
      <c r="W274" s="1583"/>
      <c r="X274" s="1583"/>
      <c r="Y274" s="1583"/>
      <c r="Z274" s="1583"/>
      <c r="AA274" s="1608" t="s">
        <v>306</v>
      </c>
      <c r="AB274" s="1583"/>
      <c r="AC274" s="1583"/>
      <c r="AD274" s="1583"/>
      <c r="AE274" s="1583"/>
      <c r="AF274" s="1608" t="s">
        <v>307</v>
      </c>
      <c r="AG274" s="1583"/>
      <c r="AH274" s="1583"/>
      <c r="AI274" s="320" t="s">
        <v>86</v>
      </c>
      <c r="AJ274" s="1610" t="s">
        <v>308</v>
      </c>
      <c r="AK274" s="1583"/>
      <c r="AL274" s="1583"/>
      <c r="AM274" s="1583"/>
      <c r="AN274" s="1583"/>
      <c r="AO274" s="1583"/>
      <c r="AP274" s="1326">
        <v>196759725</v>
      </c>
      <c r="AQ274" s="1327">
        <v>0</v>
      </c>
      <c r="AR274" s="321">
        <v>6759725</v>
      </c>
      <c r="AS274" s="322">
        <v>0</v>
      </c>
      <c r="AT274" s="1327">
        <v>0</v>
      </c>
      <c r="AU274" s="322">
        <v>0</v>
      </c>
      <c r="AV274" s="1327">
        <v>0</v>
      </c>
      <c r="AW274" s="322">
        <v>0</v>
      </c>
      <c r="AX274" s="1327">
        <v>0</v>
      </c>
      <c r="AY274" s="322">
        <v>0</v>
      </c>
      <c r="AZ274" s="322">
        <v>0</v>
      </c>
      <c r="BA274" s="322">
        <v>0</v>
      </c>
      <c r="BB274" s="322">
        <v>0</v>
      </c>
    </row>
    <row r="275" spans="1:54" x14ac:dyDescent="0.25">
      <c r="A275" s="1608" t="s">
        <v>120</v>
      </c>
      <c r="B275" s="1583"/>
      <c r="C275" s="1608" t="s">
        <v>355</v>
      </c>
      <c r="D275" s="1583"/>
      <c r="E275" s="1608" t="s">
        <v>357</v>
      </c>
      <c r="F275" s="1583"/>
      <c r="G275" s="1608" t="s">
        <v>325</v>
      </c>
      <c r="H275" s="1583"/>
      <c r="I275" s="1608" t="s">
        <v>313</v>
      </c>
      <c r="J275" s="1583"/>
      <c r="K275" s="1583"/>
      <c r="L275" s="1608" t="s">
        <v>312</v>
      </c>
      <c r="M275" s="1583"/>
      <c r="N275" s="1583"/>
      <c r="O275" s="1608" t="s">
        <v>323</v>
      </c>
      <c r="P275" s="1583"/>
      <c r="Q275" s="1608" t="s">
        <v>269</v>
      </c>
      <c r="R275" s="1583"/>
      <c r="S275" s="1609" t="s">
        <v>732</v>
      </c>
      <c r="T275" s="1583"/>
      <c r="U275" s="1583"/>
      <c r="V275" s="1583"/>
      <c r="W275" s="1583"/>
      <c r="X275" s="1583"/>
      <c r="Y275" s="1583"/>
      <c r="Z275" s="1583"/>
      <c r="AA275" s="1608" t="s">
        <v>306</v>
      </c>
      <c r="AB275" s="1583"/>
      <c r="AC275" s="1583"/>
      <c r="AD275" s="1583"/>
      <c r="AE275" s="1583"/>
      <c r="AF275" s="1608" t="s">
        <v>307</v>
      </c>
      <c r="AG275" s="1583"/>
      <c r="AH275" s="1583"/>
      <c r="AI275" s="320" t="s">
        <v>86</v>
      </c>
      <c r="AJ275" s="1610" t="s">
        <v>308</v>
      </c>
      <c r="AK275" s="1583"/>
      <c r="AL275" s="1583"/>
      <c r="AM275" s="1583"/>
      <c r="AN275" s="1583"/>
      <c r="AO275" s="1583"/>
      <c r="AP275" s="1326">
        <v>140000000</v>
      </c>
      <c r="AQ275" s="1327">
        <v>0</v>
      </c>
      <c r="AR275" s="322">
        <v>0</v>
      </c>
      <c r="AS275" s="322">
        <v>0</v>
      </c>
      <c r="AT275" s="1327">
        <v>0</v>
      </c>
      <c r="AU275" s="322">
        <v>0</v>
      </c>
      <c r="AV275" s="1327">
        <v>0</v>
      </c>
      <c r="AW275" s="322">
        <v>0</v>
      </c>
      <c r="AX275" s="1327">
        <v>0</v>
      </c>
      <c r="AY275" s="322">
        <v>0</v>
      </c>
      <c r="AZ275" s="322">
        <v>0</v>
      </c>
      <c r="BA275" s="322">
        <v>0</v>
      </c>
      <c r="BB275" s="322">
        <v>0</v>
      </c>
    </row>
    <row r="276" spans="1:54" s="1270" customFormat="1" ht="24.75" customHeight="1" x14ac:dyDescent="0.25">
      <c r="A276" s="1702" t="s">
        <v>120</v>
      </c>
      <c r="B276" s="1701"/>
      <c r="C276" s="1702" t="s">
        <v>355</v>
      </c>
      <c r="D276" s="1701"/>
      <c r="E276" s="1702" t="s">
        <v>357</v>
      </c>
      <c r="F276" s="1701"/>
      <c r="G276" s="1702" t="s">
        <v>326</v>
      </c>
      <c r="H276" s="1701"/>
      <c r="I276" s="1702"/>
      <c r="J276" s="1701"/>
      <c r="K276" s="1701"/>
      <c r="L276" s="1702"/>
      <c r="M276" s="1701"/>
      <c r="N276" s="1701"/>
      <c r="O276" s="1702"/>
      <c r="P276" s="1701"/>
      <c r="Q276" s="1702"/>
      <c r="R276" s="1701"/>
      <c r="S276" s="1703" t="s">
        <v>369</v>
      </c>
      <c r="T276" s="1701"/>
      <c r="U276" s="1701"/>
      <c r="V276" s="1701"/>
      <c r="W276" s="1701"/>
      <c r="X276" s="1701"/>
      <c r="Y276" s="1701"/>
      <c r="Z276" s="1701"/>
      <c r="AA276" s="1702" t="s">
        <v>306</v>
      </c>
      <c r="AB276" s="1701"/>
      <c r="AC276" s="1701"/>
      <c r="AD276" s="1701"/>
      <c r="AE276" s="1701"/>
      <c r="AF276" s="1702" t="s">
        <v>307</v>
      </c>
      <c r="AG276" s="1701"/>
      <c r="AH276" s="1701"/>
      <c r="AI276" s="1267" t="s">
        <v>86</v>
      </c>
      <c r="AJ276" s="1700" t="s">
        <v>308</v>
      </c>
      <c r="AK276" s="1701"/>
      <c r="AL276" s="1701"/>
      <c r="AM276" s="1701"/>
      <c r="AN276" s="1701"/>
      <c r="AO276" s="1701"/>
      <c r="AP276" s="1328">
        <v>5000000000</v>
      </c>
      <c r="AQ276" s="1328">
        <v>100000000</v>
      </c>
      <c r="AR276" s="1268">
        <v>611887669</v>
      </c>
      <c r="AS276" s="1268">
        <v>-300000000</v>
      </c>
      <c r="AT276" s="1328">
        <v>694887807</v>
      </c>
      <c r="AU276" s="1268">
        <v>-594887807</v>
      </c>
      <c r="AV276" s="1328">
        <v>344636961</v>
      </c>
      <c r="AW276" s="1268">
        <v>350250846</v>
      </c>
      <c r="AX276" s="1328">
        <v>320353661</v>
      </c>
      <c r="AY276" s="1268">
        <v>24283300</v>
      </c>
      <c r="AZ276" s="1268">
        <v>320353661</v>
      </c>
      <c r="BA276" s="1269">
        <v>0</v>
      </c>
      <c r="BB276" s="1269">
        <v>0</v>
      </c>
    </row>
    <row r="277" spans="1:54" ht="15" customHeight="1" x14ac:dyDescent="0.25">
      <c r="A277" s="1603" t="s">
        <v>120</v>
      </c>
      <c r="B277" s="1583"/>
      <c r="C277" s="1603" t="s">
        <v>355</v>
      </c>
      <c r="D277" s="1583"/>
      <c r="E277" s="1603" t="s">
        <v>357</v>
      </c>
      <c r="F277" s="1583"/>
      <c r="G277" s="1603" t="s">
        <v>326</v>
      </c>
      <c r="H277" s="1583"/>
      <c r="I277" s="1603" t="s">
        <v>313</v>
      </c>
      <c r="J277" s="1583"/>
      <c r="K277" s="1583"/>
      <c r="L277" s="1603"/>
      <c r="M277" s="1583"/>
      <c r="N277" s="1583"/>
      <c r="O277" s="1603"/>
      <c r="P277" s="1583"/>
      <c r="Q277" s="1603"/>
      <c r="R277" s="1583"/>
      <c r="S277" s="1605" t="s">
        <v>369</v>
      </c>
      <c r="T277" s="1583"/>
      <c r="U277" s="1583"/>
      <c r="V277" s="1583"/>
      <c r="W277" s="1583"/>
      <c r="X277" s="1583"/>
      <c r="Y277" s="1583"/>
      <c r="Z277" s="1583"/>
      <c r="AA277" s="1603" t="s">
        <v>306</v>
      </c>
      <c r="AB277" s="1583"/>
      <c r="AC277" s="1583"/>
      <c r="AD277" s="1583"/>
      <c r="AE277" s="1583"/>
      <c r="AF277" s="1603" t="s">
        <v>307</v>
      </c>
      <c r="AG277" s="1583"/>
      <c r="AH277" s="1583"/>
      <c r="AI277" s="317" t="s">
        <v>86</v>
      </c>
      <c r="AJ277" s="1604" t="s">
        <v>308</v>
      </c>
      <c r="AK277" s="1583"/>
      <c r="AL277" s="1583"/>
      <c r="AM277" s="1583"/>
      <c r="AN277" s="1583"/>
      <c r="AO277" s="1583"/>
      <c r="AP277" s="1324">
        <v>4700000000</v>
      </c>
      <c r="AQ277" s="1324">
        <v>100000000</v>
      </c>
      <c r="AR277" s="318">
        <v>611887669</v>
      </c>
      <c r="AS277" s="319">
        <v>0</v>
      </c>
      <c r="AT277" s="1324">
        <v>694887807</v>
      </c>
      <c r="AU277" s="318">
        <v>-594887807</v>
      </c>
      <c r="AV277" s="1324">
        <v>344636961</v>
      </c>
      <c r="AW277" s="318">
        <v>350250846</v>
      </c>
      <c r="AX277" s="1324">
        <v>320353661</v>
      </c>
      <c r="AY277" s="318">
        <v>24283300</v>
      </c>
      <c r="AZ277" s="318">
        <v>320353661</v>
      </c>
      <c r="BA277" s="319">
        <v>0</v>
      </c>
      <c r="BB277" s="319">
        <v>0</v>
      </c>
    </row>
    <row r="278" spans="1:54" ht="15" customHeight="1" x14ac:dyDescent="0.25">
      <c r="A278" s="1603" t="s">
        <v>120</v>
      </c>
      <c r="B278" s="1583"/>
      <c r="C278" s="1603" t="s">
        <v>355</v>
      </c>
      <c r="D278" s="1583"/>
      <c r="E278" s="1603" t="s">
        <v>357</v>
      </c>
      <c r="F278" s="1583"/>
      <c r="G278" s="1603" t="s">
        <v>326</v>
      </c>
      <c r="H278" s="1583"/>
      <c r="I278" s="1603" t="s">
        <v>313</v>
      </c>
      <c r="J278" s="1583"/>
      <c r="K278" s="1583"/>
      <c r="L278" s="1603" t="s">
        <v>315</v>
      </c>
      <c r="M278" s="1583"/>
      <c r="N278" s="1583"/>
      <c r="O278" s="1603"/>
      <c r="P278" s="1583"/>
      <c r="Q278" s="1603"/>
      <c r="R278" s="1583"/>
      <c r="S278" s="1605" t="s">
        <v>359</v>
      </c>
      <c r="T278" s="1583"/>
      <c r="U278" s="1583"/>
      <c r="V278" s="1583"/>
      <c r="W278" s="1583"/>
      <c r="X278" s="1583"/>
      <c r="Y278" s="1583"/>
      <c r="Z278" s="1583"/>
      <c r="AA278" s="1603" t="s">
        <v>306</v>
      </c>
      <c r="AB278" s="1583"/>
      <c r="AC278" s="1583"/>
      <c r="AD278" s="1583"/>
      <c r="AE278" s="1583"/>
      <c r="AF278" s="1603" t="s">
        <v>307</v>
      </c>
      <c r="AG278" s="1583"/>
      <c r="AH278" s="1583"/>
      <c r="AI278" s="317" t="s">
        <v>86</v>
      </c>
      <c r="AJ278" s="1604" t="s">
        <v>308</v>
      </c>
      <c r="AK278" s="1583"/>
      <c r="AL278" s="1583"/>
      <c r="AM278" s="1583"/>
      <c r="AN278" s="1583"/>
      <c r="AO278" s="1583"/>
      <c r="AP278" s="1324">
        <v>4700000000</v>
      </c>
      <c r="AQ278" s="1324">
        <v>100000000</v>
      </c>
      <c r="AR278" s="318">
        <v>611887669</v>
      </c>
      <c r="AS278" s="319">
        <v>0</v>
      </c>
      <c r="AT278" s="1324">
        <v>694887807</v>
      </c>
      <c r="AU278" s="318">
        <v>-594887807</v>
      </c>
      <c r="AV278" s="1324">
        <v>344636961</v>
      </c>
      <c r="AW278" s="318">
        <v>350250846</v>
      </c>
      <c r="AX278" s="1324">
        <v>320353661</v>
      </c>
      <c r="AY278" s="318">
        <v>24283300</v>
      </c>
      <c r="AZ278" s="318">
        <v>320353661</v>
      </c>
      <c r="BA278" s="319">
        <v>0</v>
      </c>
      <c r="BB278" s="319">
        <v>0</v>
      </c>
    </row>
    <row r="279" spans="1:54" x14ac:dyDescent="0.25">
      <c r="A279" s="1608" t="s">
        <v>120</v>
      </c>
      <c r="B279" s="1583"/>
      <c r="C279" s="1608" t="s">
        <v>355</v>
      </c>
      <c r="D279" s="1583"/>
      <c r="E279" s="1608" t="s">
        <v>357</v>
      </c>
      <c r="F279" s="1583"/>
      <c r="G279" s="1608" t="s">
        <v>326</v>
      </c>
      <c r="H279" s="1583"/>
      <c r="I279" s="1608" t="s">
        <v>313</v>
      </c>
      <c r="J279" s="1583"/>
      <c r="K279" s="1583"/>
      <c r="L279" s="1608" t="s">
        <v>315</v>
      </c>
      <c r="M279" s="1583"/>
      <c r="N279" s="1583"/>
      <c r="O279" s="1608" t="s">
        <v>312</v>
      </c>
      <c r="P279" s="1583"/>
      <c r="Q279" s="1608"/>
      <c r="R279" s="1583"/>
      <c r="S279" s="1609" t="s">
        <v>365</v>
      </c>
      <c r="T279" s="1583"/>
      <c r="U279" s="1583"/>
      <c r="V279" s="1583"/>
      <c r="W279" s="1583"/>
      <c r="X279" s="1583"/>
      <c r="Y279" s="1583"/>
      <c r="Z279" s="1583"/>
      <c r="AA279" s="1608" t="s">
        <v>306</v>
      </c>
      <c r="AB279" s="1583"/>
      <c r="AC279" s="1583"/>
      <c r="AD279" s="1583"/>
      <c r="AE279" s="1583"/>
      <c r="AF279" s="1608" t="s">
        <v>307</v>
      </c>
      <c r="AG279" s="1583"/>
      <c r="AH279" s="1583"/>
      <c r="AI279" s="320" t="s">
        <v>86</v>
      </c>
      <c r="AJ279" s="1610" t="s">
        <v>308</v>
      </c>
      <c r="AK279" s="1583"/>
      <c r="AL279" s="1583"/>
      <c r="AM279" s="1583"/>
      <c r="AN279" s="1583"/>
      <c r="AO279" s="1583"/>
      <c r="AP279" s="1326">
        <v>2393000000</v>
      </c>
      <c r="AQ279" s="1327">
        <v>0</v>
      </c>
      <c r="AR279" s="321">
        <v>346887669</v>
      </c>
      <c r="AS279" s="322">
        <v>0</v>
      </c>
      <c r="AT279" s="1327">
        <v>0</v>
      </c>
      <c r="AU279" s="322">
        <v>0</v>
      </c>
      <c r="AV279" s="1326">
        <v>250108667</v>
      </c>
      <c r="AW279" s="321">
        <v>-250108667</v>
      </c>
      <c r="AX279" s="1326">
        <v>250108667</v>
      </c>
      <c r="AY279" s="322">
        <v>0</v>
      </c>
      <c r="AZ279" s="321">
        <v>250108667</v>
      </c>
      <c r="BA279" s="322">
        <v>0</v>
      </c>
      <c r="BB279" s="322">
        <v>0</v>
      </c>
    </row>
    <row r="280" spans="1:54" x14ac:dyDescent="0.25">
      <c r="A280" s="1608" t="s">
        <v>120</v>
      </c>
      <c r="B280" s="1583"/>
      <c r="C280" s="1608" t="s">
        <v>355</v>
      </c>
      <c r="D280" s="1583"/>
      <c r="E280" s="1608" t="s">
        <v>357</v>
      </c>
      <c r="F280" s="1583"/>
      <c r="G280" s="1608" t="s">
        <v>326</v>
      </c>
      <c r="H280" s="1583"/>
      <c r="I280" s="1608" t="s">
        <v>313</v>
      </c>
      <c r="J280" s="1583"/>
      <c r="K280" s="1583"/>
      <c r="L280" s="1608" t="s">
        <v>315</v>
      </c>
      <c r="M280" s="1583"/>
      <c r="N280" s="1583"/>
      <c r="O280" s="1608" t="s">
        <v>315</v>
      </c>
      <c r="P280" s="1583"/>
      <c r="Q280" s="1608"/>
      <c r="R280" s="1583"/>
      <c r="S280" s="1609" t="s">
        <v>360</v>
      </c>
      <c r="T280" s="1583"/>
      <c r="U280" s="1583"/>
      <c r="V280" s="1583"/>
      <c r="W280" s="1583"/>
      <c r="X280" s="1583"/>
      <c r="Y280" s="1583"/>
      <c r="Z280" s="1583"/>
      <c r="AA280" s="1608" t="s">
        <v>306</v>
      </c>
      <c r="AB280" s="1583"/>
      <c r="AC280" s="1583"/>
      <c r="AD280" s="1583"/>
      <c r="AE280" s="1583"/>
      <c r="AF280" s="1608" t="s">
        <v>307</v>
      </c>
      <c r="AG280" s="1583"/>
      <c r="AH280" s="1583"/>
      <c r="AI280" s="320" t="s">
        <v>86</v>
      </c>
      <c r="AJ280" s="1610" t="s">
        <v>308</v>
      </c>
      <c r="AK280" s="1583"/>
      <c r="AL280" s="1583"/>
      <c r="AM280" s="1583"/>
      <c r="AN280" s="1583"/>
      <c r="AO280" s="1583"/>
      <c r="AP280" s="1326">
        <v>841000000</v>
      </c>
      <c r="AQ280" s="1327">
        <v>0</v>
      </c>
      <c r="AR280" s="322">
        <v>0</v>
      </c>
      <c r="AS280" s="322">
        <v>0</v>
      </c>
      <c r="AT280" s="1326">
        <v>466000000</v>
      </c>
      <c r="AU280" s="321">
        <v>-466000000</v>
      </c>
      <c r="AV280" s="1327">
        <v>0</v>
      </c>
      <c r="AW280" s="321">
        <v>466000000</v>
      </c>
      <c r="AX280" s="1327">
        <v>0</v>
      </c>
      <c r="AY280" s="322">
        <v>0</v>
      </c>
      <c r="AZ280" s="322">
        <v>0</v>
      </c>
      <c r="BA280" s="322">
        <v>0</v>
      </c>
      <c r="BB280" s="322">
        <v>0</v>
      </c>
    </row>
    <row r="281" spans="1:54" x14ac:dyDescent="0.25">
      <c r="A281" s="1608" t="s">
        <v>120</v>
      </c>
      <c r="B281" s="1583"/>
      <c r="C281" s="1608" t="s">
        <v>355</v>
      </c>
      <c r="D281" s="1583"/>
      <c r="E281" s="1608" t="s">
        <v>357</v>
      </c>
      <c r="F281" s="1583"/>
      <c r="G281" s="1608" t="s">
        <v>326</v>
      </c>
      <c r="H281" s="1583"/>
      <c r="I281" s="1608" t="s">
        <v>313</v>
      </c>
      <c r="J281" s="1583"/>
      <c r="K281" s="1583"/>
      <c r="L281" s="1608" t="s">
        <v>315</v>
      </c>
      <c r="M281" s="1583"/>
      <c r="N281" s="1583"/>
      <c r="O281" s="1608" t="s">
        <v>322</v>
      </c>
      <c r="P281" s="1583"/>
      <c r="Q281" s="1608"/>
      <c r="R281" s="1583"/>
      <c r="S281" s="1609" t="s">
        <v>361</v>
      </c>
      <c r="T281" s="1583"/>
      <c r="U281" s="1583"/>
      <c r="V281" s="1583"/>
      <c r="W281" s="1583"/>
      <c r="X281" s="1583"/>
      <c r="Y281" s="1583"/>
      <c r="Z281" s="1583"/>
      <c r="AA281" s="1608" t="s">
        <v>306</v>
      </c>
      <c r="AB281" s="1583"/>
      <c r="AC281" s="1583"/>
      <c r="AD281" s="1583"/>
      <c r="AE281" s="1583"/>
      <c r="AF281" s="1608" t="s">
        <v>307</v>
      </c>
      <c r="AG281" s="1583"/>
      <c r="AH281" s="1583"/>
      <c r="AI281" s="320" t="s">
        <v>86</v>
      </c>
      <c r="AJ281" s="1610" t="s">
        <v>308</v>
      </c>
      <c r="AK281" s="1583"/>
      <c r="AL281" s="1583"/>
      <c r="AM281" s="1583"/>
      <c r="AN281" s="1583"/>
      <c r="AO281" s="1583"/>
      <c r="AP281" s="1326">
        <v>508000000</v>
      </c>
      <c r="AQ281" s="1326">
        <v>100000000</v>
      </c>
      <c r="AR281" s="322">
        <v>0</v>
      </c>
      <c r="AS281" s="322">
        <v>0</v>
      </c>
      <c r="AT281" s="1326">
        <v>100000000</v>
      </c>
      <c r="AU281" s="322">
        <v>0</v>
      </c>
      <c r="AV281" s="1326">
        <v>22271557</v>
      </c>
      <c r="AW281" s="321">
        <v>77728443</v>
      </c>
      <c r="AX281" s="1326">
        <v>9352931</v>
      </c>
      <c r="AY281" s="321">
        <v>12918626</v>
      </c>
      <c r="AZ281" s="321">
        <v>9352931</v>
      </c>
      <c r="BA281" s="322">
        <v>0</v>
      </c>
      <c r="BB281" s="322">
        <v>0</v>
      </c>
    </row>
    <row r="282" spans="1:54" x14ac:dyDescent="0.25">
      <c r="A282" s="1608" t="s">
        <v>120</v>
      </c>
      <c r="B282" s="1583"/>
      <c r="C282" s="1608" t="s">
        <v>355</v>
      </c>
      <c r="D282" s="1583"/>
      <c r="E282" s="1608" t="s">
        <v>357</v>
      </c>
      <c r="F282" s="1583"/>
      <c r="G282" s="1608" t="s">
        <v>326</v>
      </c>
      <c r="H282" s="1583"/>
      <c r="I282" s="1608" t="s">
        <v>313</v>
      </c>
      <c r="J282" s="1583"/>
      <c r="K282" s="1583"/>
      <c r="L282" s="1608" t="s">
        <v>315</v>
      </c>
      <c r="M282" s="1583"/>
      <c r="N282" s="1583"/>
      <c r="O282" s="1608" t="s">
        <v>316</v>
      </c>
      <c r="P282" s="1583"/>
      <c r="Q282" s="1608"/>
      <c r="R282" s="1583"/>
      <c r="S282" s="1609" t="s">
        <v>105</v>
      </c>
      <c r="T282" s="1583"/>
      <c r="U282" s="1583"/>
      <c r="V282" s="1583"/>
      <c r="W282" s="1583"/>
      <c r="X282" s="1583"/>
      <c r="Y282" s="1583"/>
      <c r="Z282" s="1583"/>
      <c r="AA282" s="1608" t="s">
        <v>306</v>
      </c>
      <c r="AB282" s="1583"/>
      <c r="AC282" s="1583"/>
      <c r="AD282" s="1583"/>
      <c r="AE282" s="1583"/>
      <c r="AF282" s="1608" t="s">
        <v>307</v>
      </c>
      <c r="AG282" s="1583"/>
      <c r="AH282" s="1583"/>
      <c r="AI282" s="320" t="s">
        <v>86</v>
      </c>
      <c r="AJ282" s="1610" t="s">
        <v>308</v>
      </c>
      <c r="AK282" s="1583"/>
      <c r="AL282" s="1583"/>
      <c r="AM282" s="1583"/>
      <c r="AN282" s="1583"/>
      <c r="AO282" s="1583"/>
      <c r="AP282" s="1326">
        <v>693000000</v>
      </c>
      <c r="AQ282" s="1327">
        <v>0</v>
      </c>
      <c r="AR282" s="322">
        <v>0</v>
      </c>
      <c r="AS282" s="322">
        <v>0</v>
      </c>
      <c r="AT282" s="1326">
        <v>128887807</v>
      </c>
      <c r="AU282" s="321">
        <v>-128887807</v>
      </c>
      <c r="AV282" s="1326">
        <v>72256737</v>
      </c>
      <c r="AW282" s="321">
        <v>56631070</v>
      </c>
      <c r="AX282" s="1326">
        <v>60892063</v>
      </c>
      <c r="AY282" s="321">
        <v>11364674</v>
      </c>
      <c r="AZ282" s="321">
        <v>60892063</v>
      </c>
      <c r="BA282" s="322">
        <v>0</v>
      </c>
      <c r="BB282" s="322">
        <v>0</v>
      </c>
    </row>
    <row r="283" spans="1:54" ht="15" customHeight="1" x14ac:dyDescent="0.25">
      <c r="A283" s="1608" t="s">
        <v>120</v>
      </c>
      <c r="B283" s="1583"/>
      <c r="C283" s="1608" t="s">
        <v>355</v>
      </c>
      <c r="D283" s="1583"/>
      <c r="E283" s="1608" t="s">
        <v>357</v>
      </c>
      <c r="F283" s="1583"/>
      <c r="G283" s="1608" t="s">
        <v>326</v>
      </c>
      <c r="H283" s="1583"/>
      <c r="I283" s="1608" t="s">
        <v>313</v>
      </c>
      <c r="J283" s="1583"/>
      <c r="K283" s="1583"/>
      <c r="L283" s="1608" t="s">
        <v>315</v>
      </c>
      <c r="M283" s="1583"/>
      <c r="N283" s="1583"/>
      <c r="O283" s="1608" t="s">
        <v>325</v>
      </c>
      <c r="P283" s="1583"/>
      <c r="Q283" s="1608"/>
      <c r="R283" s="1583"/>
      <c r="S283" s="1609" t="s">
        <v>362</v>
      </c>
      <c r="T283" s="1583"/>
      <c r="U283" s="1583"/>
      <c r="V283" s="1583"/>
      <c r="W283" s="1583"/>
      <c r="X283" s="1583"/>
      <c r="Y283" s="1583"/>
      <c r="Z283" s="1583"/>
      <c r="AA283" s="1608" t="s">
        <v>306</v>
      </c>
      <c r="AB283" s="1583"/>
      <c r="AC283" s="1583"/>
      <c r="AD283" s="1583"/>
      <c r="AE283" s="1583"/>
      <c r="AF283" s="1608" t="s">
        <v>307</v>
      </c>
      <c r="AG283" s="1583"/>
      <c r="AH283" s="1583"/>
      <c r="AI283" s="320" t="s">
        <v>86</v>
      </c>
      <c r="AJ283" s="1610" t="s">
        <v>308</v>
      </c>
      <c r="AK283" s="1583"/>
      <c r="AL283" s="1583"/>
      <c r="AM283" s="1583"/>
      <c r="AN283" s="1583"/>
      <c r="AO283" s="1583"/>
      <c r="AP283" s="1326">
        <v>75000000</v>
      </c>
      <c r="AQ283" s="1327">
        <v>0</v>
      </c>
      <c r="AR283" s="321">
        <v>75000000</v>
      </c>
      <c r="AS283" s="322">
        <v>0</v>
      </c>
      <c r="AT283" s="1327">
        <v>0</v>
      </c>
      <c r="AU283" s="322">
        <v>0</v>
      </c>
      <c r="AV283" s="1327">
        <v>0</v>
      </c>
      <c r="AW283" s="322">
        <v>0</v>
      </c>
      <c r="AX283" s="1327">
        <v>0</v>
      </c>
      <c r="AY283" s="322">
        <v>0</v>
      </c>
      <c r="AZ283" s="322">
        <v>0</v>
      </c>
      <c r="BA283" s="322">
        <v>0</v>
      </c>
      <c r="BB283" s="322">
        <v>0</v>
      </c>
    </row>
    <row r="284" spans="1:54" x14ac:dyDescent="0.25">
      <c r="A284" s="1608" t="s">
        <v>120</v>
      </c>
      <c r="B284" s="1583"/>
      <c r="C284" s="1608" t="s">
        <v>355</v>
      </c>
      <c r="D284" s="1583"/>
      <c r="E284" s="1608" t="s">
        <v>357</v>
      </c>
      <c r="F284" s="1583"/>
      <c r="G284" s="1608" t="s">
        <v>326</v>
      </c>
      <c r="H284" s="1583"/>
      <c r="I284" s="1608" t="s">
        <v>313</v>
      </c>
      <c r="J284" s="1583"/>
      <c r="K284" s="1583"/>
      <c r="L284" s="1608" t="s">
        <v>315</v>
      </c>
      <c r="M284" s="1583"/>
      <c r="N284" s="1583"/>
      <c r="O284" s="1608" t="s">
        <v>101</v>
      </c>
      <c r="P284" s="1583"/>
      <c r="Q284" s="1608"/>
      <c r="R284" s="1583"/>
      <c r="S284" s="1609" t="s">
        <v>363</v>
      </c>
      <c r="T284" s="1583"/>
      <c r="U284" s="1583"/>
      <c r="V284" s="1583"/>
      <c r="W284" s="1583"/>
      <c r="X284" s="1583"/>
      <c r="Y284" s="1583"/>
      <c r="Z284" s="1583"/>
      <c r="AA284" s="1608" t="s">
        <v>306</v>
      </c>
      <c r="AB284" s="1583"/>
      <c r="AC284" s="1583"/>
      <c r="AD284" s="1583"/>
      <c r="AE284" s="1583"/>
      <c r="AF284" s="1608" t="s">
        <v>307</v>
      </c>
      <c r="AG284" s="1583"/>
      <c r="AH284" s="1583"/>
      <c r="AI284" s="320" t="s">
        <v>86</v>
      </c>
      <c r="AJ284" s="1610" t="s">
        <v>308</v>
      </c>
      <c r="AK284" s="1583"/>
      <c r="AL284" s="1583"/>
      <c r="AM284" s="1583"/>
      <c r="AN284" s="1583"/>
      <c r="AO284" s="1583"/>
      <c r="AP284" s="1326">
        <v>190000000</v>
      </c>
      <c r="AQ284" s="1327">
        <v>0</v>
      </c>
      <c r="AR284" s="321">
        <v>190000000</v>
      </c>
      <c r="AS284" s="322">
        <v>0</v>
      </c>
      <c r="AT284" s="1327">
        <v>0</v>
      </c>
      <c r="AU284" s="322">
        <v>0</v>
      </c>
      <c r="AV284" s="1327">
        <v>0</v>
      </c>
      <c r="AW284" s="322">
        <v>0</v>
      </c>
      <c r="AX284" s="1327">
        <v>0</v>
      </c>
      <c r="AY284" s="322">
        <v>0</v>
      </c>
      <c r="AZ284" s="322">
        <v>0</v>
      </c>
      <c r="BA284" s="322">
        <v>0</v>
      </c>
      <c r="BB284" s="322">
        <v>0</v>
      </c>
    </row>
    <row r="285" spans="1:54" s="1270" customFormat="1" ht="15" customHeight="1" x14ac:dyDescent="0.25">
      <c r="A285" s="1702" t="s">
        <v>120</v>
      </c>
      <c r="B285" s="1701"/>
      <c r="C285" s="1702" t="s">
        <v>355</v>
      </c>
      <c r="D285" s="1701"/>
      <c r="E285" s="1702" t="s">
        <v>357</v>
      </c>
      <c r="F285" s="1701"/>
      <c r="G285" s="1702" t="s">
        <v>327</v>
      </c>
      <c r="H285" s="1701"/>
      <c r="I285" s="1702" t="s">
        <v>269</v>
      </c>
      <c r="J285" s="1701"/>
      <c r="K285" s="1701"/>
      <c r="L285" s="1702" t="s">
        <v>269</v>
      </c>
      <c r="M285" s="1701"/>
      <c r="N285" s="1701"/>
      <c r="O285" s="1702" t="s">
        <v>269</v>
      </c>
      <c r="P285" s="1701"/>
      <c r="Q285" s="1702" t="s">
        <v>269</v>
      </c>
      <c r="R285" s="1701"/>
      <c r="S285" s="1703" t="s">
        <v>755</v>
      </c>
      <c r="T285" s="1701"/>
      <c r="U285" s="1701"/>
      <c r="V285" s="1701"/>
      <c r="W285" s="1701"/>
      <c r="X285" s="1701"/>
      <c r="Y285" s="1701"/>
      <c r="Z285" s="1701"/>
      <c r="AA285" s="1702" t="s">
        <v>306</v>
      </c>
      <c r="AB285" s="1701"/>
      <c r="AC285" s="1701"/>
      <c r="AD285" s="1701"/>
      <c r="AE285" s="1701"/>
      <c r="AF285" s="1702" t="s">
        <v>307</v>
      </c>
      <c r="AG285" s="1701"/>
      <c r="AH285" s="1701"/>
      <c r="AI285" s="1267" t="s">
        <v>86</v>
      </c>
      <c r="AJ285" s="1700" t="s">
        <v>308</v>
      </c>
      <c r="AK285" s="1701"/>
      <c r="AL285" s="1701"/>
      <c r="AM285" s="1701"/>
      <c r="AN285" s="1701"/>
      <c r="AO285" s="1701"/>
      <c r="AP285" s="1328">
        <v>400000000</v>
      </c>
      <c r="AQ285" s="1334">
        <v>0</v>
      </c>
      <c r="AR285" s="1268">
        <v>1302549</v>
      </c>
      <c r="AS285" s="1269">
        <v>0</v>
      </c>
      <c r="AT285" s="1328">
        <v>38008600</v>
      </c>
      <c r="AU285" s="1268">
        <v>-38008600</v>
      </c>
      <c r="AV285" s="1334">
        <v>0</v>
      </c>
      <c r="AW285" s="1268">
        <v>38008600</v>
      </c>
      <c r="AX285" s="1334">
        <v>0</v>
      </c>
      <c r="AY285" s="1269">
        <v>0</v>
      </c>
      <c r="AZ285" s="1269">
        <v>0</v>
      </c>
      <c r="BA285" s="1269">
        <v>0</v>
      </c>
      <c r="BB285" s="1269">
        <v>0</v>
      </c>
    </row>
    <row r="286" spans="1:54" ht="15" customHeight="1" x14ac:dyDescent="0.25">
      <c r="A286" s="1603" t="s">
        <v>120</v>
      </c>
      <c r="B286" s="1583"/>
      <c r="C286" s="1603" t="s">
        <v>355</v>
      </c>
      <c r="D286" s="1583"/>
      <c r="E286" s="1603" t="s">
        <v>357</v>
      </c>
      <c r="F286" s="1583"/>
      <c r="G286" s="1603" t="s">
        <v>327</v>
      </c>
      <c r="H286" s="1583"/>
      <c r="I286" s="1603" t="s">
        <v>313</v>
      </c>
      <c r="J286" s="1583"/>
      <c r="K286" s="1583"/>
      <c r="L286" s="1603" t="s">
        <v>269</v>
      </c>
      <c r="M286" s="1583"/>
      <c r="N286" s="1583"/>
      <c r="O286" s="1603" t="s">
        <v>269</v>
      </c>
      <c r="P286" s="1583"/>
      <c r="Q286" s="1603" t="s">
        <v>269</v>
      </c>
      <c r="R286" s="1583"/>
      <c r="S286" s="1605" t="s">
        <v>755</v>
      </c>
      <c r="T286" s="1583"/>
      <c r="U286" s="1583"/>
      <c r="V286" s="1583"/>
      <c r="W286" s="1583"/>
      <c r="X286" s="1583"/>
      <c r="Y286" s="1583"/>
      <c r="Z286" s="1583"/>
      <c r="AA286" s="1603" t="s">
        <v>306</v>
      </c>
      <c r="AB286" s="1583"/>
      <c r="AC286" s="1583"/>
      <c r="AD286" s="1583"/>
      <c r="AE286" s="1583"/>
      <c r="AF286" s="1603" t="s">
        <v>307</v>
      </c>
      <c r="AG286" s="1583"/>
      <c r="AH286" s="1583"/>
      <c r="AI286" s="317" t="s">
        <v>86</v>
      </c>
      <c r="AJ286" s="1604" t="s">
        <v>308</v>
      </c>
      <c r="AK286" s="1583"/>
      <c r="AL286" s="1583"/>
      <c r="AM286" s="1583"/>
      <c r="AN286" s="1583"/>
      <c r="AO286" s="1583"/>
      <c r="AP286" s="1324">
        <v>400000000</v>
      </c>
      <c r="AQ286" s="1329">
        <v>0</v>
      </c>
      <c r="AR286" s="318">
        <v>1302549</v>
      </c>
      <c r="AS286" s="319">
        <v>0</v>
      </c>
      <c r="AT286" s="1324">
        <v>38008600</v>
      </c>
      <c r="AU286" s="318">
        <v>-38008600</v>
      </c>
      <c r="AV286" s="1329">
        <v>0</v>
      </c>
      <c r="AW286" s="318">
        <v>38008600</v>
      </c>
      <c r="AX286" s="1329">
        <v>0</v>
      </c>
      <c r="AY286" s="319">
        <v>0</v>
      </c>
      <c r="AZ286" s="319">
        <v>0</v>
      </c>
      <c r="BA286" s="319">
        <v>0</v>
      </c>
      <c r="BB286" s="319">
        <v>0</v>
      </c>
    </row>
    <row r="287" spans="1:54" ht="15" customHeight="1" x14ac:dyDescent="0.25">
      <c r="A287" s="1603" t="s">
        <v>120</v>
      </c>
      <c r="B287" s="1583"/>
      <c r="C287" s="1603" t="s">
        <v>355</v>
      </c>
      <c r="D287" s="1583"/>
      <c r="E287" s="1603" t="s">
        <v>357</v>
      </c>
      <c r="F287" s="1583"/>
      <c r="G287" s="1603" t="s">
        <v>327</v>
      </c>
      <c r="H287" s="1583"/>
      <c r="I287" s="1603" t="s">
        <v>313</v>
      </c>
      <c r="J287" s="1583"/>
      <c r="K287" s="1583"/>
      <c r="L287" s="1603" t="s">
        <v>315</v>
      </c>
      <c r="M287" s="1583"/>
      <c r="N287" s="1583"/>
      <c r="O287" s="1603" t="s">
        <v>269</v>
      </c>
      <c r="P287" s="1583"/>
      <c r="Q287" s="1603" t="s">
        <v>269</v>
      </c>
      <c r="R287" s="1583"/>
      <c r="S287" s="1605" t="s">
        <v>359</v>
      </c>
      <c r="T287" s="1583"/>
      <c r="U287" s="1583"/>
      <c r="V287" s="1583"/>
      <c r="W287" s="1583"/>
      <c r="X287" s="1583"/>
      <c r="Y287" s="1583"/>
      <c r="Z287" s="1583"/>
      <c r="AA287" s="1603" t="s">
        <v>306</v>
      </c>
      <c r="AB287" s="1583"/>
      <c r="AC287" s="1583"/>
      <c r="AD287" s="1583"/>
      <c r="AE287" s="1583"/>
      <c r="AF287" s="1603" t="s">
        <v>307</v>
      </c>
      <c r="AG287" s="1583"/>
      <c r="AH287" s="1583"/>
      <c r="AI287" s="317" t="s">
        <v>86</v>
      </c>
      <c r="AJ287" s="1604" t="s">
        <v>308</v>
      </c>
      <c r="AK287" s="1583"/>
      <c r="AL287" s="1583"/>
      <c r="AM287" s="1583"/>
      <c r="AN287" s="1583"/>
      <c r="AO287" s="1583"/>
      <c r="AP287" s="1324">
        <v>400000000</v>
      </c>
      <c r="AQ287" s="1329">
        <v>0</v>
      </c>
      <c r="AR287" s="318">
        <v>1302549</v>
      </c>
      <c r="AS287" s="319">
        <v>0</v>
      </c>
      <c r="AT287" s="1324">
        <v>38008600</v>
      </c>
      <c r="AU287" s="318">
        <v>-38008600</v>
      </c>
      <c r="AV287" s="1329">
        <v>0</v>
      </c>
      <c r="AW287" s="318">
        <v>38008600</v>
      </c>
      <c r="AX287" s="1329">
        <v>0</v>
      </c>
      <c r="AY287" s="319">
        <v>0</v>
      </c>
      <c r="AZ287" s="319">
        <v>0</v>
      </c>
      <c r="BA287" s="319">
        <v>0</v>
      </c>
      <c r="BB287" s="319">
        <v>0</v>
      </c>
    </row>
    <row r="288" spans="1:54" x14ac:dyDescent="0.25">
      <c r="A288" s="1608" t="s">
        <v>120</v>
      </c>
      <c r="B288" s="1583"/>
      <c r="C288" s="1608" t="s">
        <v>355</v>
      </c>
      <c r="D288" s="1583"/>
      <c r="E288" s="1608" t="s">
        <v>357</v>
      </c>
      <c r="F288" s="1583"/>
      <c r="G288" s="1608" t="s">
        <v>327</v>
      </c>
      <c r="H288" s="1583"/>
      <c r="I288" s="1608" t="s">
        <v>313</v>
      </c>
      <c r="J288" s="1583"/>
      <c r="K288" s="1583"/>
      <c r="L288" s="1608" t="s">
        <v>315</v>
      </c>
      <c r="M288" s="1583"/>
      <c r="N288" s="1583"/>
      <c r="O288" s="1608" t="s">
        <v>86</v>
      </c>
      <c r="P288" s="1583"/>
      <c r="Q288" s="1608" t="s">
        <v>269</v>
      </c>
      <c r="R288" s="1583"/>
      <c r="S288" s="1609" t="s">
        <v>757</v>
      </c>
      <c r="T288" s="1583"/>
      <c r="U288" s="1583"/>
      <c r="V288" s="1583"/>
      <c r="W288" s="1583"/>
      <c r="X288" s="1583"/>
      <c r="Y288" s="1583"/>
      <c r="Z288" s="1583"/>
      <c r="AA288" s="1608" t="s">
        <v>306</v>
      </c>
      <c r="AB288" s="1583"/>
      <c r="AC288" s="1583"/>
      <c r="AD288" s="1583"/>
      <c r="AE288" s="1583"/>
      <c r="AF288" s="1608" t="s">
        <v>307</v>
      </c>
      <c r="AG288" s="1583"/>
      <c r="AH288" s="1583"/>
      <c r="AI288" s="320" t="s">
        <v>86</v>
      </c>
      <c r="AJ288" s="1610" t="s">
        <v>308</v>
      </c>
      <c r="AK288" s="1583"/>
      <c r="AL288" s="1583"/>
      <c r="AM288" s="1583"/>
      <c r="AN288" s="1583"/>
      <c r="AO288" s="1583"/>
      <c r="AP288" s="1326">
        <v>361979000</v>
      </c>
      <c r="AQ288" s="1327">
        <v>0</v>
      </c>
      <c r="AR288" s="321">
        <v>1302049</v>
      </c>
      <c r="AS288" s="322">
        <v>0</v>
      </c>
      <c r="AT288" s="1327">
        <v>0</v>
      </c>
      <c r="AU288" s="322">
        <v>0</v>
      </c>
      <c r="AV288" s="1327">
        <v>0</v>
      </c>
      <c r="AW288" s="322">
        <v>0</v>
      </c>
      <c r="AX288" s="1327">
        <v>0</v>
      </c>
      <c r="AY288" s="322">
        <v>0</v>
      </c>
      <c r="AZ288" s="322">
        <v>0</v>
      </c>
      <c r="BA288" s="322">
        <v>0</v>
      </c>
      <c r="BB288" s="322">
        <v>0</v>
      </c>
    </row>
    <row r="289" spans="1:54" x14ac:dyDescent="0.25">
      <c r="A289" s="1608" t="s">
        <v>120</v>
      </c>
      <c r="B289" s="1583"/>
      <c r="C289" s="1608" t="s">
        <v>355</v>
      </c>
      <c r="D289" s="1583"/>
      <c r="E289" s="1608" t="s">
        <v>357</v>
      </c>
      <c r="F289" s="1583"/>
      <c r="G289" s="1608" t="s">
        <v>327</v>
      </c>
      <c r="H289" s="1583"/>
      <c r="I289" s="1608" t="s">
        <v>313</v>
      </c>
      <c r="J289" s="1583"/>
      <c r="K289" s="1583"/>
      <c r="L289" s="1608" t="s">
        <v>315</v>
      </c>
      <c r="M289" s="1583"/>
      <c r="N289" s="1583"/>
      <c r="O289" s="1608" t="s">
        <v>101</v>
      </c>
      <c r="P289" s="1583"/>
      <c r="Q289" s="1608" t="s">
        <v>269</v>
      </c>
      <c r="R289" s="1583"/>
      <c r="S289" s="1609" t="s">
        <v>363</v>
      </c>
      <c r="T289" s="1583"/>
      <c r="U289" s="1583"/>
      <c r="V289" s="1583"/>
      <c r="W289" s="1583"/>
      <c r="X289" s="1583"/>
      <c r="Y289" s="1583"/>
      <c r="Z289" s="1583"/>
      <c r="AA289" s="1608" t="s">
        <v>306</v>
      </c>
      <c r="AB289" s="1583"/>
      <c r="AC289" s="1583"/>
      <c r="AD289" s="1583"/>
      <c r="AE289" s="1583"/>
      <c r="AF289" s="1608" t="s">
        <v>307</v>
      </c>
      <c r="AG289" s="1583"/>
      <c r="AH289" s="1583"/>
      <c r="AI289" s="320" t="s">
        <v>86</v>
      </c>
      <c r="AJ289" s="1610" t="s">
        <v>308</v>
      </c>
      <c r="AK289" s="1583"/>
      <c r="AL289" s="1583"/>
      <c r="AM289" s="1583"/>
      <c r="AN289" s="1583"/>
      <c r="AO289" s="1583"/>
      <c r="AP289" s="1326">
        <v>38021000</v>
      </c>
      <c r="AQ289" s="1327">
        <v>0</v>
      </c>
      <c r="AR289" s="322">
        <v>500</v>
      </c>
      <c r="AS289" s="322">
        <v>0</v>
      </c>
      <c r="AT289" s="1326">
        <v>38008600</v>
      </c>
      <c r="AU289" s="321">
        <v>-38008600</v>
      </c>
      <c r="AV289" s="1327">
        <v>0</v>
      </c>
      <c r="AW289" s="321">
        <v>38008600</v>
      </c>
      <c r="AX289" s="1327">
        <v>0</v>
      </c>
      <c r="AY289" s="322">
        <v>0</v>
      </c>
      <c r="AZ289" s="322">
        <v>0</v>
      </c>
      <c r="BA289" s="322">
        <v>0</v>
      </c>
      <c r="BB289" s="322">
        <v>0</v>
      </c>
    </row>
    <row r="290" spans="1:54" x14ac:dyDescent="0.25">
      <c r="A290" s="1603" t="s">
        <v>120</v>
      </c>
      <c r="B290" s="1583"/>
      <c r="C290" s="1603" t="s">
        <v>355</v>
      </c>
      <c r="D290" s="1583"/>
      <c r="E290" s="1603" t="s">
        <v>357</v>
      </c>
      <c r="F290" s="1583"/>
      <c r="G290" s="1603" t="s">
        <v>327</v>
      </c>
      <c r="H290" s="1583"/>
      <c r="I290" s="1603" t="s">
        <v>313</v>
      </c>
      <c r="J290" s="1583"/>
      <c r="K290" s="1583"/>
      <c r="L290" s="1603" t="s">
        <v>322</v>
      </c>
      <c r="M290" s="1583"/>
      <c r="N290" s="1583"/>
      <c r="O290" s="1603" t="s">
        <v>269</v>
      </c>
      <c r="P290" s="1583"/>
      <c r="Q290" s="1603" t="s">
        <v>269</v>
      </c>
      <c r="R290" s="1583"/>
      <c r="S290" s="1605" t="s">
        <v>756</v>
      </c>
      <c r="T290" s="1583"/>
      <c r="U290" s="1583"/>
      <c r="V290" s="1583"/>
      <c r="W290" s="1583"/>
      <c r="X290" s="1583"/>
      <c r="Y290" s="1583"/>
      <c r="Z290" s="1583"/>
      <c r="AA290" s="1603" t="s">
        <v>306</v>
      </c>
      <c r="AB290" s="1583"/>
      <c r="AC290" s="1583"/>
      <c r="AD290" s="1583"/>
      <c r="AE290" s="1583"/>
      <c r="AF290" s="1603" t="s">
        <v>307</v>
      </c>
      <c r="AG290" s="1583"/>
      <c r="AH290" s="1583"/>
      <c r="AI290" s="317" t="s">
        <v>86</v>
      </c>
      <c r="AJ290" s="1604" t="s">
        <v>308</v>
      </c>
      <c r="AK290" s="1583"/>
      <c r="AL290" s="1583"/>
      <c r="AM290" s="1583"/>
      <c r="AN290" s="1583"/>
      <c r="AO290" s="1583"/>
      <c r="AP290" s="1329">
        <v>0</v>
      </c>
      <c r="AQ290" s="1329">
        <v>0</v>
      </c>
      <c r="AR290" s="319">
        <v>0</v>
      </c>
      <c r="AS290" s="319">
        <v>0</v>
      </c>
      <c r="AT290" s="1329">
        <v>0</v>
      </c>
      <c r="AU290" s="319">
        <v>0</v>
      </c>
      <c r="AV290" s="1329">
        <v>0</v>
      </c>
      <c r="AW290" s="319">
        <v>0</v>
      </c>
      <c r="AX290" s="1329">
        <v>0</v>
      </c>
      <c r="AY290" s="319">
        <v>0</v>
      </c>
      <c r="AZ290" s="319">
        <v>0</v>
      </c>
      <c r="BA290" s="319">
        <v>0</v>
      </c>
      <c r="BB290" s="319">
        <v>0</v>
      </c>
    </row>
    <row r="291" spans="1:54" ht="15" customHeight="1" x14ac:dyDescent="0.25">
      <c r="A291" s="1608" t="s">
        <v>120</v>
      </c>
      <c r="B291" s="1583"/>
      <c r="C291" s="1608" t="s">
        <v>355</v>
      </c>
      <c r="D291" s="1583"/>
      <c r="E291" s="1608" t="s">
        <v>357</v>
      </c>
      <c r="F291" s="1583"/>
      <c r="G291" s="1608" t="s">
        <v>327</v>
      </c>
      <c r="H291" s="1583"/>
      <c r="I291" s="1608" t="s">
        <v>313</v>
      </c>
      <c r="J291" s="1583"/>
      <c r="K291" s="1583"/>
      <c r="L291" s="1608" t="s">
        <v>322</v>
      </c>
      <c r="M291" s="1583"/>
      <c r="N291" s="1583"/>
      <c r="O291" s="1608" t="s">
        <v>86</v>
      </c>
      <c r="P291" s="1583"/>
      <c r="Q291" s="1608" t="s">
        <v>269</v>
      </c>
      <c r="R291" s="1583"/>
      <c r="S291" s="1609" t="s">
        <v>757</v>
      </c>
      <c r="T291" s="1583"/>
      <c r="U291" s="1583"/>
      <c r="V291" s="1583"/>
      <c r="W291" s="1583"/>
      <c r="X291" s="1583"/>
      <c r="Y291" s="1583"/>
      <c r="Z291" s="1583"/>
      <c r="AA291" s="1608" t="s">
        <v>306</v>
      </c>
      <c r="AB291" s="1583"/>
      <c r="AC291" s="1583"/>
      <c r="AD291" s="1583"/>
      <c r="AE291" s="1583"/>
      <c r="AF291" s="1608" t="s">
        <v>307</v>
      </c>
      <c r="AG291" s="1583"/>
      <c r="AH291" s="1583"/>
      <c r="AI291" s="320" t="s">
        <v>86</v>
      </c>
      <c r="AJ291" s="1610" t="s">
        <v>308</v>
      </c>
      <c r="AK291" s="1583"/>
      <c r="AL291" s="1583"/>
      <c r="AM291" s="1583"/>
      <c r="AN291" s="1583"/>
      <c r="AO291" s="1583"/>
      <c r="AP291" s="1327">
        <v>0</v>
      </c>
      <c r="AQ291" s="1327">
        <v>0</v>
      </c>
      <c r="AR291" s="322">
        <v>0</v>
      </c>
      <c r="AS291" s="322">
        <v>0</v>
      </c>
      <c r="AT291" s="1327">
        <v>0</v>
      </c>
      <c r="AU291" s="322">
        <v>0</v>
      </c>
      <c r="AV291" s="1327">
        <v>0</v>
      </c>
      <c r="AW291" s="322">
        <v>0</v>
      </c>
      <c r="AX291" s="1327">
        <v>0</v>
      </c>
      <c r="AY291" s="322">
        <v>0</v>
      </c>
      <c r="AZ291" s="322">
        <v>0</v>
      </c>
      <c r="BA291" s="322">
        <v>0</v>
      </c>
      <c r="BB291" s="322">
        <v>0</v>
      </c>
    </row>
    <row r="292" spans="1:54" ht="15" customHeight="1" x14ac:dyDescent="0.25">
      <c r="A292" s="1608" t="s">
        <v>120</v>
      </c>
      <c r="B292" s="1583"/>
      <c r="C292" s="1608" t="s">
        <v>355</v>
      </c>
      <c r="D292" s="1583"/>
      <c r="E292" s="1608" t="s">
        <v>357</v>
      </c>
      <c r="F292" s="1583"/>
      <c r="G292" s="1608" t="s">
        <v>327</v>
      </c>
      <c r="H292" s="1583"/>
      <c r="I292" s="1608" t="s">
        <v>313</v>
      </c>
      <c r="J292" s="1583"/>
      <c r="K292" s="1583"/>
      <c r="L292" s="1608" t="s">
        <v>322</v>
      </c>
      <c r="M292" s="1583"/>
      <c r="N292" s="1583"/>
      <c r="O292" s="1608" t="s">
        <v>101</v>
      </c>
      <c r="P292" s="1583"/>
      <c r="Q292" s="1608" t="s">
        <v>269</v>
      </c>
      <c r="R292" s="1583"/>
      <c r="S292" s="1609" t="s">
        <v>363</v>
      </c>
      <c r="T292" s="1583"/>
      <c r="U292" s="1583"/>
      <c r="V292" s="1583"/>
      <c r="W292" s="1583"/>
      <c r="X292" s="1583"/>
      <c r="Y292" s="1583"/>
      <c r="Z292" s="1583"/>
      <c r="AA292" s="1608" t="s">
        <v>306</v>
      </c>
      <c r="AB292" s="1583"/>
      <c r="AC292" s="1583"/>
      <c r="AD292" s="1583"/>
      <c r="AE292" s="1583"/>
      <c r="AF292" s="1608" t="s">
        <v>307</v>
      </c>
      <c r="AG292" s="1583"/>
      <c r="AH292" s="1583"/>
      <c r="AI292" s="320" t="s">
        <v>86</v>
      </c>
      <c r="AJ292" s="1610" t="s">
        <v>308</v>
      </c>
      <c r="AK292" s="1583"/>
      <c r="AL292" s="1583"/>
      <c r="AM292" s="1583"/>
      <c r="AN292" s="1583"/>
      <c r="AO292" s="1583"/>
      <c r="AP292" s="1327">
        <v>0</v>
      </c>
      <c r="AQ292" s="1327">
        <v>0</v>
      </c>
      <c r="AR292" s="322">
        <v>0</v>
      </c>
      <c r="AS292" s="322">
        <v>0</v>
      </c>
      <c r="AT292" s="1327">
        <v>0</v>
      </c>
      <c r="AU292" s="322">
        <v>0</v>
      </c>
      <c r="AV292" s="1327">
        <v>0</v>
      </c>
      <c r="AW292" s="322">
        <v>0</v>
      </c>
      <c r="AX292" s="1327">
        <v>0</v>
      </c>
      <c r="AY292" s="322">
        <v>0</v>
      </c>
      <c r="AZ292" s="322">
        <v>0</v>
      </c>
      <c r="BA292" s="322">
        <v>0</v>
      </c>
      <c r="BB292" s="322">
        <v>0</v>
      </c>
    </row>
    <row r="293" spans="1:54" s="1270" customFormat="1" ht="15" customHeight="1" x14ac:dyDescent="0.25">
      <c r="A293" s="1702" t="s">
        <v>120</v>
      </c>
      <c r="B293" s="1701"/>
      <c r="C293" s="1702" t="s">
        <v>355</v>
      </c>
      <c r="D293" s="1701"/>
      <c r="E293" s="1702" t="s">
        <v>357</v>
      </c>
      <c r="F293" s="1701"/>
      <c r="G293" s="1702" t="s">
        <v>321</v>
      </c>
      <c r="H293" s="1701"/>
      <c r="I293" s="1702" t="s">
        <v>313</v>
      </c>
      <c r="J293" s="1701"/>
      <c r="K293" s="1701"/>
      <c r="L293" s="1702"/>
      <c r="M293" s="1701"/>
      <c r="N293" s="1701"/>
      <c r="O293" s="1702"/>
      <c r="P293" s="1701"/>
      <c r="Q293" s="1702"/>
      <c r="R293" s="1701"/>
      <c r="S293" s="1703" t="s">
        <v>786</v>
      </c>
      <c r="T293" s="1701"/>
      <c r="U293" s="1701"/>
      <c r="V293" s="1701"/>
      <c r="W293" s="1701"/>
      <c r="X293" s="1701"/>
      <c r="Y293" s="1701"/>
      <c r="Z293" s="1701"/>
      <c r="AA293" s="1702" t="s">
        <v>306</v>
      </c>
      <c r="AB293" s="1701"/>
      <c r="AC293" s="1701"/>
      <c r="AD293" s="1701"/>
      <c r="AE293" s="1701"/>
      <c r="AF293" s="1702" t="s">
        <v>307</v>
      </c>
      <c r="AG293" s="1701"/>
      <c r="AH293" s="1701"/>
      <c r="AI293" s="1267" t="s">
        <v>86</v>
      </c>
      <c r="AJ293" s="1700" t="s">
        <v>308</v>
      </c>
      <c r="AK293" s="1701"/>
      <c r="AL293" s="1701"/>
      <c r="AM293" s="1701"/>
      <c r="AN293" s="1701"/>
      <c r="AO293" s="1701"/>
      <c r="AP293" s="1328">
        <v>300000000</v>
      </c>
      <c r="AQ293" s="1328">
        <v>84533333</v>
      </c>
      <c r="AR293" s="1268">
        <v>4266667</v>
      </c>
      <c r="AS293" s="1269">
        <v>0</v>
      </c>
      <c r="AT293" s="1328">
        <v>170649994</v>
      </c>
      <c r="AU293" s="1268">
        <v>-86116661</v>
      </c>
      <c r="AV293" s="1328">
        <v>5445000</v>
      </c>
      <c r="AW293" s="1268">
        <v>165204994</v>
      </c>
      <c r="AX293" s="1328">
        <v>4402000</v>
      </c>
      <c r="AY293" s="1268">
        <v>1043000</v>
      </c>
      <c r="AZ293" s="1268">
        <v>4402000</v>
      </c>
      <c r="BA293" s="1269">
        <v>0</v>
      </c>
      <c r="BB293" s="1269">
        <v>0</v>
      </c>
    </row>
    <row r="294" spans="1:54" ht="15" customHeight="1" x14ac:dyDescent="0.25">
      <c r="A294" s="1603" t="s">
        <v>120</v>
      </c>
      <c r="B294" s="1583"/>
      <c r="C294" s="1603" t="s">
        <v>355</v>
      </c>
      <c r="D294" s="1583"/>
      <c r="E294" s="1603" t="s">
        <v>357</v>
      </c>
      <c r="F294" s="1583"/>
      <c r="G294" s="1603" t="s">
        <v>321</v>
      </c>
      <c r="H294" s="1583"/>
      <c r="I294" s="1603" t="s">
        <v>269</v>
      </c>
      <c r="J294" s="1583"/>
      <c r="K294" s="1583"/>
      <c r="L294" s="1603" t="s">
        <v>269</v>
      </c>
      <c r="M294" s="1583"/>
      <c r="N294" s="1583"/>
      <c r="O294" s="1603" t="s">
        <v>269</v>
      </c>
      <c r="P294" s="1583"/>
      <c r="Q294" s="1603" t="s">
        <v>269</v>
      </c>
      <c r="R294" s="1583"/>
      <c r="S294" s="1605" t="s">
        <v>786</v>
      </c>
      <c r="T294" s="1583"/>
      <c r="U294" s="1583"/>
      <c r="V294" s="1583"/>
      <c r="W294" s="1583"/>
      <c r="X294" s="1583"/>
      <c r="Y294" s="1583"/>
      <c r="Z294" s="1583"/>
      <c r="AA294" s="1603" t="s">
        <v>306</v>
      </c>
      <c r="AB294" s="1583"/>
      <c r="AC294" s="1583"/>
      <c r="AD294" s="1583"/>
      <c r="AE294" s="1583"/>
      <c r="AF294" s="1603" t="s">
        <v>307</v>
      </c>
      <c r="AG294" s="1583"/>
      <c r="AH294" s="1583"/>
      <c r="AI294" s="317" t="s">
        <v>86</v>
      </c>
      <c r="AJ294" s="1604" t="s">
        <v>308</v>
      </c>
      <c r="AK294" s="1583"/>
      <c r="AL294" s="1583"/>
      <c r="AM294" s="1583"/>
      <c r="AN294" s="1583"/>
      <c r="AO294" s="1583"/>
      <c r="AP294" s="1324">
        <v>300000000</v>
      </c>
      <c r="AQ294" s="1324">
        <v>84533333</v>
      </c>
      <c r="AR294" s="318">
        <v>4266667</v>
      </c>
      <c r="AS294" s="319">
        <v>0</v>
      </c>
      <c r="AT294" s="1324">
        <v>170649994</v>
      </c>
      <c r="AU294" s="318">
        <v>-86116661</v>
      </c>
      <c r="AV294" s="1324">
        <v>5445000</v>
      </c>
      <c r="AW294" s="318">
        <v>165204994</v>
      </c>
      <c r="AX294" s="1324">
        <v>4402000</v>
      </c>
      <c r="AY294" s="318">
        <v>1043000</v>
      </c>
      <c r="AZ294" s="318">
        <v>4402000</v>
      </c>
      <c r="BA294" s="319">
        <v>0</v>
      </c>
      <c r="BB294" s="319">
        <v>0</v>
      </c>
    </row>
    <row r="295" spans="1:54" ht="15" customHeight="1" x14ac:dyDescent="0.25">
      <c r="A295" s="1603" t="s">
        <v>120</v>
      </c>
      <c r="B295" s="1583"/>
      <c r="C295" s="1603" t="s">
        <v>355</v>
      </c>
      <c r="D295" s="1583"/>
      <c r="E295" s="1603" t="s">
        <v>357</v>
      </c>
      <c r="F295" s="1583"/>
      <c r="G295" s="1603" t="s">
        <v>321</v>
      </c>
      <c r="H295" s="1583"/>
      <c r="I295" s="1603" t="s">
        <v>313</v>
      </c>
      <c r="J295" s="1583"/>
      <c r="K295" s="1583"/>
      <c r="L295" s="1603" t="s">
        <v>315</v>
      </c>
      <c r="M295" s="1583"/>
      <c r="N295" s="1583"/>
      <c r="O295" s="1603"/>
      <c r="P295" s="1583"/>
      <c r="Q295" s="1603"/>
      <c r="R295" s="1583"/>
      <c r="S295" s="1605" t="s">
        <v>359</v>
      </c>
      <c r="T295" s="1583"/>
      <c r="U295" s="1583"/>
      <c r="V295" s="1583"/>
      <c r="W295" s="1583"/>
      <c r="X295" s="1583"/>
      <c r="Y295" s="1583"/>
      <c r="Z295" s="1583"/>
      <c r="AA295" s="1603" t="s">
        <v>306</v>
      </c>
      <c r="AB295" s="1583"/>
      <c r="AC295" s="1583"/>
      <c r="AD295" s="1583"/>
      <c r="AE295" s="1583"/>
      <c r="AF295" s="1603" t="s">
        <v>307</v>
      </c>
      <c r="AG295" s="1583"/>
      <c r="AH295" s="1583"/>
      <c r="AI295" s="317" t="s">
        <v>86</v>
      </c>
      <c r="AJ295" s="1604" t="s">
        <v>308</v>
      </c>
      <c r="AK295" s="1583"/>
      <c r="AL295" s="1583"/>
      <c r="AM295" s="1583"/>
      <c r="AN295" s="1583"/>
      <c r="AO295" s="1583"/>
      <c r="AP295" s="1324">
        <v>300000000</v>
      </c>
      <c r="AQ295" s="1324">
        <v>84533333</v>
      </c>
      <c r="AR295" s="318">
        <v>4266667</v>
      </c>
      <c r="AS295" s="319">
        <v>0</v>
      </c>
      <c r="AT295" s="1324">
        <v>170649994</v>
      </c>
      <c r="AU295" s="318">
        <v>-86116661</v>
      </c>
      <c r="AV295" s="1324">
        <v>5445000</v>
      </c>
      <c r="AW295" s="318">
        <v>165204994</v>
      </c>
      <c r="AX295" s="1324">
        <v>4402000</v>
      </c>
      <c r="AY295" s="318">
        <v>1043000</v>
      </c>
      <c r="AZ295" s="318">
        <v>4402000</v>
      </c>
      <c r="BA295" s="319">
        <v>0</v>
      </c>
      <c r="BB295" s="319">
        <v>0</v>
      </c>
    </row>
    <row r="296" spans="1:54" x14ac:dyDescent="0.25">
      <c r="A296" s="1608" t="s">
        <v>120</v>
      </c>
      <c r="B296" s="1583"/>
      <c r="C296" s="1608" t="s">
        <v>355</v>
      </c>
      <c r="D296" s="1583"/>
      <c r="E296" s="1608" t="s">
        <v>357</v>
      </c>
      <c r="F296" s="1583"/>
      <c r="G296" s="1608" t="s">
        <v>321</v>
      </c>
      <c r="H296" s="1583"/>
      <c r="I296" s="1608" t="s">
        <v>313</v>
      </c>
      <c r="J296" s="1583"/>
      <c r="K296" s="1583"/>
      <c r="L296" s="1608" t="s">
        <v>315</v>
      </c>
      <c r="M296" s="1583"/>
      <c r="N296" s="1583"/>
      <c r="O296" s="1608" t="s">
        <v>312</v>
      </c>
      <c r="P296" s="1583"/>
      <c r="Q296" s="1608"/>
      <c r="R296" s="1583"/>
      <c r="S296" s="1609" t="s">
        <v>365</v>
      </c>
      <c r="T296" s="1583"/>
      <c r="U296" s="1583"/>
      <c r="V296" s="1583"/>
      <c r="W296" s="1583"/>
      <c r="X296" s="1583"/>
      <c r="Y296" s="1583"/>
      <c r="Z296" s="1583"/>
      <c r="AA296" s="1608" t="s">
        <v>306</v>
      </c>
      <c r="AB296" s="1583"/>
      <c r="AC296" s="1583"/>
      <c r="AD296" s="1583"/>
      <c r="AE296" s="1583"/>
      <c r="AF296" s="1608" t="s">
        <v>307</v>
      </c>
      <c r="AG296" s="1583"/>
      <c r="AH296" s="1583"/>
      <c r="AI296" s="320" t="s">
        <v>86</v>
      </c>
      <c r="AJ296" s="1610" t="s">
        <v>308</v>
      </c>
      <c r="AK296" s="1583"/>
      <c r="AL296" s="1583"/>
      <c r="AM296" s="1583"/>
      <c r="AN296" s="1583"/>
      <c r="AO296" s="1583"/>
      <c r="AP296" s="1326">
        <v>88800000</v>
      </c>
      <c r="AQ296" s="1326">
        <v>84533333</v>
      </c>
      <c r="AR296" s="321">
        <v>4266667</v>
      </c>
      <c r="AS296" s="322">
        <v>0</v>
      </c>
      <c r="AT296" s="1327">
        <v>0</v>
      </c>
      <c r="AU296" s="321">
        <v>84533333</v>
      </c>
      <c r="AV296" s="1327">
        <v>0</v>
      </c>
      <c r="AW296" s="322">
        <v>0</v>
      </c>
      <c r="AX296" s="1327">
        <v>0</v>
      </c>
      <c r="AY296" s="322">
        <v>0</v>
      </c>
      <c r="AZ296" s="322">
        <v>0</v>
      </c>
      <c r="BA296" s="322">
        <v>0</v>
      </c>
      <c r="BB296" s="322">
        <v>0</v>
      </c>
    </row>
    <row r="297" spans="1:54" x14ac:dyDescent="0.25">
      <c r="A297" s="1608" t="s">
        <v>120</v>
      </c>
      <c r="B297" s="1583"/>
      <c r="C297" s="1608" t="s">
        <v>355</v>
      </c>
      <c r="D297" s="1583"/>
      <c r="E297" s="1608" t="s">
        <v>357</v>
      </c>
      <c r="F297" s="1583"/>
      <c r="G297" s="1608" t="s">
        <v>321</v>
      </c>
      <c r="H297" s="1583"/>
      <c r="I297" s="1608" t="s">
        <v>313</v>
      </c>
      <c r="J297" s="1583"/>
      <c r="K297" s="1583"/>
      <c r="L297" s="1608" t="s">
        <v>315</v>
      </c>
      <c r="M297" s="1583"/>
      <c r="N297" s="1583"/>
      <c r="O297" s="1608" t="s">
        <v>315</v>
      </c>
      <c r="P297" s="1583"/>
      <c r="Q297" s="1608"/>
      <c r="R297" s="1583"/>
      <c r="S297" s="1609" t="s">
        <v>360</v>
      </c>
      <c r="T297" s="1583"/>
      <c r="U297" s="1583"/>
      <c r="V297" s="1583"/>
      <c r="W297" s="1583"/>
      <c r="X297" s="1583"/>
      <c r="Y297" s="1583"/>
      <c r="Z297" s="1583"/>
      <c r="AA297" s="1608" t="s">
        <v>306</v>
      </c>
      <c r="AB297" s="1583"/>
      <c r="AC297" s="1583"/>
      <c r="AD297" s="1583"/>
      <c r="AE297" s="1583"/>
      <c r="AF297" s="1608" t="s">
        <v>307</v>
      </c>
      <c r="AG297" s="1583"/>
      <c r="AH297" s="1583"/>
      <c r="AI297" s="320" t="s">
        <v>86</v>
      </c>
      <c r="AJ297" s="1610" t="s">
        <v>308</v>
      </c>
      <c r="AK297" s="1583"/>
      <c r="AL297" s="1583"/>
      <c r="AM297" s="1583"/>
      <c r="AN297" s="1583"/>
      <c r="AO297" s="1583"/>
      <c r="AP297" s="1326">
        <v>86000000</v>
      </c>
      <c r="AQ297" s="1327">
        <v>0</v>
      </c>
      <c r="AR297" s="322">
        <v>0</v>
      </c>
      <c r="AS297" s="322">
        <v>0</v>
      </c>
      <c r="AT297" s="1326">
        <v>86000000</v>
      </c>
      <c r="AU297" s="321">
        <v>-86000000</v>
      </c>
      <c r="AV297" s="1327">
        <v>0</v>
      </c>
      <c r="AW297" s="321">
        <v>86000000</v>
      </c>
      <c r="AX297" s="1327">
        <v>0</v>
      </c>
      <c r="AY297" s="322">
        <v>0</v>
      </c>
      <c r="AZ297" s="322">
        <v>0</v>
      </c>
      <c r="BA297" s="322">
        <v>0</v>
      </c>
      <c r="BB297" s="322">
        <v>0</v>
      </c>
    </row>
    <row r="298" spans="1:54" x14ac:dyDescent="0.25">
      <c r="A298" s="1608" t="s">
        <v>120</v>
      </c>
      <c r="B298" s="1583"/>
      <c r="C298" s="1608" t="s">
        <v>355</v>
      </c>
      <c r="D298" s="1583"/>
      <c r="E298" s="1608" t="s">
        <v>357</v>
      </c>
      <c r="F298" s="1583"/>
      <c r="G298" s="1608" t="s">
        <v>321</v>
      </c>
      <c r="H298" s="1583"/>
      <c r="I298" s="1608" t="s">
        <v>313</v>
      </c>
      <c r="J298" s="1583"/>
      <c r="K298" s="1583"/>
      <c r="L298" s="1608" t="s">
        <v>315</v>
      </c>
      <c r="M298" s="1583"/>
      <c r="N298" s="1583"/>
      <c r="O298" s="1608" t="s">
        <v>322</v>
      </c>
      <c r="P298" s="1583"/>
      <c r="Q298" s="1608"/>
      <c r="R298" s="1583"/>
      <c r="S298" s="1609" t="s">
        <v>361</v>
      </c>
      <c r="T298" s="1583"/>
      <c r="U298" s="1583"/>
      <c r="V298" s="1583"/>
      <c r="W298" s="1583"/>
      <c r="X298" s="1583"/>
      <c r="Y298" s="1583"/>
      <c r="Z298" s="1583"/>
      <c r="AA298" s="1608" t="s">
        <v>306</v>
      </c>
      <c r="AB298" s="1583"/>
      <c r="AC298" s="1583"/>
      <c r="AD298" s="1583"/>
      <c r="AE298" s="1583"/>
      <c r="AF298" s="1608" t="s">
        <v>307</v>
      </c>
      <c r="AG298" s="1583"/>
      <c r="AH298" s="1583"/>
      <c r="AI298" s="320" t="s">
        <v>86</v>
      </c>
      <c r="AJ298" s="1610" t="s">
        <v>308</v>
      </c>
      <c r="AK298" s="1583"/>
      <c r="AL298" s="1583"/>
      <c r="AM298" s="1583"/>
      <c r="AN298" s="1583"/>
      <c r="AO298" s="1583"/>
      <c r="AP298" s="1326">
        <v>68860000</v>
      </c>
      <c r="AQ298" s="1327">
        <v>0</v>
      </c>
      <c r="AR298" s="322">
        <v>0</v>
      </c>
      <c r="AS298" s="322">
        <v>0</v>
      </c>
      <c r="AT298" s="1326">
        <v>68860000</v>
      </c>
      <c r="AU298" s="321">
        <v>-68860000</v>
      </c>
      <c r="AV298" s="1327">
        <v>0</v>
      </c>
      <c r="AW298" s="321">
        <v>68860000</v>
      </c>
      <c r="AX298" s="1327">
        <v>0</v>
      </c>
      <c r="AY298" s="322">
        <v>0</v>
      </c>
      <c r="AZ298" s="322">
        <v>0</v>
      </c>
      <c r="BA298" s="322">
        <v>0</v>
      </c>
      <c r="BB298" s="322">
        <v>0</v>
      </c>
    </row>
    <row r="299" spans="1:54" x14ac:dyDescent="0.25">
      <c r="A299" s="1608" t="s">
        <v>120</v>
      </c>
      <c r="B299" s="1583"/>
      <c r="C299" s="1608" t="s">
        <v>355</v>
      </c>
      <c r="D299" s="1583"/>
      <c r="E299" s="1608" t="s">
        <v>357</v>
      </c>
      <c r="F299" s="1583"/>
      <c r="G299" s="1608" t="s">
        <v>321</v>
      </c>
      <c r="H299" s="1583"/>
      <c r="I299" s="1608" t="s">
        <v>313</v>
      </c>
      <c r="J299" s="1583"/>
      <c r="K299" s="1583"/>
      <c r="L299" s="1608" t="s">
        <v>315</v>
      </c>
      <c r="M299" s="1583"/>
      <c r="N299" s="1583"/>
      <c r="O299" s="1608" t="s">
        <v>316</v>
      </c>
      <c r="P299" s="1583"/>
      <c r="Q299" s="1608"/>
      <c r="R299" s="1583"/>
      <c r="S299" s="1609" t="s">
        <v>105</v>
      </c>
      <c r="T299" s="1583"/>
      <c r="U299" s="1583"/>
      <c r="V299" s="1583"/>
      <c r="W299" s="1583"/>
      <c r="X299" s="1583"/>
      <c r="Y299" s="1583"/>
      <c r="Z299" s="1583"/>
      <c r="AA299" s="1608" t="s">
        <v>306</v>
      </c>
      <c r="AB299" s="1583"/>
      <c r="AC299" s="1583"/>
      <c r="AD299" s="1583"/>
      <c r="AE299" s="1583"/>
      <c r="AF299" s="1608" t="s">
        <v>307</v>
      </c>
      <c r="AG299" s="1583"/>
      <c r="AH299" s="1583"/>
      <c r="AI299" s="320" t="s">
        <v>86</v>
      </c>
      <c r="AJ299" s="1610" t="s">
        <v>308</v>
      </c>
      <c r="AK299" s="1583"/>
      <c r="AL299" s="1583"/>
      <c r="AM299" s="1583"/>
      <c r="AN299" s="1583"/>
      <c r="AO299" s="1583"/>
      <c r="AP299" s="1326">
        <v>56340000</v>
      </c>
      <c r="AQ299" s="1327">
        <v>0</v>
      </c>
      <c r="AR299" s="322">
        <v>0</v>
      </c>
      <c r="AS299" s="322">
        <v>0</v>
      </c>
      <c r="AT299" s="1326">
        <v>15789994</v>
      </c>
      <c r="AU299" s="321">
        <v>-15789994</v>
      </c>
      <c r="AV299" s="1326">
        <v>5445000</v>
      </c>
      <c r="AW299" s="321">
        <v>10344994</v>
      </c>
      <c r="AX299" s="1326">
        <v>4402000</v>
      </c>
      <c r="AY299" s="321">
        <v>1043000</v>
      </c>
      <c r="AZ299" s="321">
        <v>4402000</v>
      </c>
      <c r="BA299" s="322">
        <v>0</v>
      </c>
      <c r="BB299" s="322">
        <v>0</v>
      </c>
    </row>
    <row r="300" spans="1:54" ht="15" customHeight="1" x14ac:dyDescent="0.25">
      <c r="A300" s="1608" t="s">
        <v>120</v>
      </c>
      <c r="B300" s="1583"/>
      <c r="C300" s="1608" t="s">
        <v>355</v>
      </c>
      <c r="D300" s="1583"/>
      <c r="E300" s="1608" t="s">
        <v>357</v>
      </c>
      <c r="F300" s="1583"/>
      <c r="G300" s="1608" t="s">
        <v>321</v>
      </c>
      <c r="H300" s="1583"/>
      <c r="I300" s="1608" t="s">
        <v>313</v>
      </c>
      <c r="J300" s="1583"/>
      <c r="K300" s="1583"/>
      <c r="L300" s="1608" t="s">
        <v>315</v>
      </c>
      <c r="M300" s="1583"/>
      <c r="N300" s="1583"/>
      <c r="O300" s="1608" t="s">
        <v>325</v>
      </c>
      <c r="P300" s="1583"/>
      <c r="Q300" s="1608"/>
      <c r="R300" s="1583"/>
      <c r="S300" s="1609" t="s">
        <v>362</v>
      </c>
      <c r="T300" s="1583"/>
      <c r="U300" s="1583"/>
      <c r="V300" s="1583"/>
      <c r="W300" s="1583"/>
      <c r="X300" s="1583"/>
      <c r="Y300" s="1583"/>
      <c r="Z300" s="1583"/>
      <c r="AA300" s="1608" t="s">
        <v>306</v>
      </c>
      <c r="AB300" s="1583"/>
      <c r="AC300" s="1583"/>
      <c r="AD300" s="1583"/>
      <c r="AE300" s="1583"/>
      <c r="AF300" s="1608" t="s">
        <v>307</v>
      </c>
      <c r="AG300" s="1583"/>
      <c r="AH300" s="1583"/>
      <c r="AI300" s="320" t="s">
        <v>86</v>
      </c>
      <c r="AJ300" s="1610" t="s">
        <v>308</v>
      </c>
      <c r="AK300" s="1583"/>
      <c r="AL300" s="1583"/>
      <c r="AM300" s="1583"/>
      <c r="AN300" s="1583"/>
      <c r="AO300" s="1583"/>
      <c r="AP300" s="1327">
        <v>0</v>
      </c>
      <c r="AQ300" s="1327">
        <v>0</v>
      </c>
      <c r="AR300" s="322">
        <v>0</v>
      </c>
      <c r="AS300" s="322">
        <v>0</v>
      </c>
      <c r="AT300" s="1327">
        <v>0</v>
      </c>
      <c r="AU300" s="322">
        <v>0</v>
      </c>
      <c r="AV300" s="1327">
        <v>0</v>
      </c>
      <c r="AW300" s="322">
        <v>0</v>
      </c>
      <c r="AX300" s="1327">
        <v>0</v>
      </c>
      <c r="AY300" s="322">
        <v>0</v>
      </c>
      <c r="AZ300" s="322">
        <v>0</v>
      </c>
      <c r="BA300" s="322">
        <v>0</v>
      </c>
      <c r="BB300" s="322">
        <v>0</v>
      </c>
    </row>
    <row r="301" spans="1:54" s="1270" customFormat="1" ht="15" customHeight="1" x14ac:dyDescent="0.25">
      <c r="A301" s="1702" t="s">
        <v>120</v>
      </c>
      <c r="B301" s="1701"/>
      <c r="C301" s="1702" t="s">
        <v>355</v>
      </c>
      <c r="D301" s="1701"/>
      <c r="E301" s="1702" t="s">
        <v>357</v>
      </c>
      <c r="F301" s="1701"/>
      <c r="G301" s="1702" t="s">
        <v>323</v>
      </c>
      <c r="H301" s="1701"/>
      <c r="I301" s="1702" t="s">
        <v>313</v>
      </c>
      <c r="J301" s="1701"/>
      <c r="K301" s="1701"/>
      <c r="L301" s="1702"/>
      <c r="M301" s="1701"/>
      <c r="N301" s="1701"/>
      <c r="O301" s="1702"/>
      <c r="P301" s="1701"/>
      <c r="Q301" s="1702"/>
      <c r="R301" s="1701"/>
      <c r="S301" s="1703" t="s">
        <v>758</v>
      </c>
      <c r="T301" s="1701"/>
      <c r="U301" s="1701"/>
      <c r="V301" s="1701"/>
      <c r="W301" s="1701"/>
      <c r="X301" s="1701"/>
      <c r="Y301" s="1701"/>
      <c r="Z301" s="1701"/>
      <c r="AA301" s="1702" t="s">
        <v>306</v>
      </c>
      <c r="AB301" s="1701"/>
      <c r="AC301" s="1701"/>
      <c r="AD301" s="1701"/>
      <c r="AE301" s="1701"/>
      <c r="AF301" s="1702" t="s">
        <v>307</v>
      </c>
      <c r="AG301" s="1701"/>
      <c r="AH301" s="1701"/>
      <c r="AI301" s="1267" t="s">
        <v>86</v>
      </c>
      <c r="AJ301" s="1700" t="s">
        <v>308</v>
      </c>
      <c r="AK301" s="1701"/>
      <c r="AL301" s="1701"/>
      <c r="AM301" s="1701"/>
      <c r="AN301" s="1701"/>
      <c r="AO301" s="1701"/>
      <c r="AP301" s="1328">
        <v>300000000</v>
      </c>
      <c r="AQ301" s="1334">
        <v>0</v>
      </c>
      <c r="AR301" s="1269">
        <v>0</v>
      </c>
      <c r="AS301" s="1269">
        <v>0</v>
      </c>
      <c r="AT301" s="1328">
        <v>37767724</v>
      </c>
      <c r="AU301" s="1268">
        <v>-37767724</v>
      </c>
      <c r="AV301" s="1328">
        <v>49051948</v>
      </c>
      <c r="AW301" s="1268">
        <v>-11284224</v>
      </c>
      <c r="AX301" s="1328">
        <v>42659194</v>
      </c>
      <c r="AY301" s="1268">
        <v>6392754</v>
      </c>
      <c r="AZ301" s="1268">
        <v>42659194</v>
      </c>
      <c r="BA301" s="1269">
        <v>0</v>
      </c>
      <c r="BB301" s="1269">
        <v>0</v>
      </c>
    </row>
    <row r="302" spans="1:54" ht="15" customHeight="1" x14ac:dyDescent="0.25">
      <c r="A302" s="1603" t="s">
        <v>120</v>
      </c>
      <c r="B302" s="1583"/>
      <c r="C302" s="1603" t="s">
        <v>355</v>
      </c>
      <c r="D302" s="1583"/>
      <c r="E302" s="1603" t="s">
        <v>357</v>
      </c>
      <c r="F302" s="1583"/>
      <c r="G302" s="1603" t="s">
        <v>323</v>
      </c>
      <c r="H302" s="1583"/>
      <c r="I302" s="1603" t="s">
        <v>269</v>
      </c>
      <c r="J302" s="1583"/>
      <c r="K302" s="1583"/>
      <c r="L302" s="1603" t="s">
        <v>269</v>
      </c>
      <c r="M302" s="1583"/>
      <c r="N302" s="1583"/>
      <c r="O302" s="1603" t="s">
        <v>269</v>
      </c>
      <c r="P302" s="1583"/>
      <c r="Q302" s="1603" t="s">
        <v>269</v>
      </c>
      <c r="R302" s="1583"/>
      <c r="S302" s="1605" t="s">
        <v>758</v>
      </c>
      <c r="T302" s="1583"/>
      <c r="U302" s="1583"/>
      <c r="V302" s="1583"/>
      <c r="W302" s="1583"/>
      <c r="X302" s="1583"/>
      <c r="Y302" s="1583"/>
      <c r="Z302" s="1583"/>
      <c r="AA302" s="1603" t="s">
        <v>306</v>
      </c>
      <c r="AB302" s="1583"/>
      <c r="AC302" s="1583"/>
      <c r="AD302" s="1583"/>
      <c r="AE302" s="1583"/>
      <c r="AF302" s="1603" t="s">
        <v>307</v>
      </c>
      <c r="AG302" s="1583"/>
      <c r="AH302" s="1583"/>
      <c r="AI302" s="317" t="s">
        <v>86</v>
      </c>
      <c r="AJ302" s="1604" t="s">
        <v>308</v>
      </c>
      <c r="AK302" s="1583"/>
      <c r="AL302" s="1583"/>
      <c r="AM302" s="1583"/>
      <c r="AN302" s="1583"/>
      <c r="AO302" s="1583"/>
      <c r="AP302" s="1324">
        <v>300000000</v>
      </c>
      <c r="AQ302" s="1329">
        <v>0</v>
      </c>
      <c r="AR302" s="319">
        <v>0</v>
      </c>
      <c r="AS302" s="319">
        <v>0</v>
      </c>
      <c r="AT302" s="1324">
        <v>37767724</v>
      </c>
      <c r="AU302" s="318">
        <v>-37767724</v>
      </c>
      <c r="AV302" s="1324">
        <v>49051948</v>
      </c>
      <c r="AW302" s="318">
        <v>-11284224</v>
      </c>
      <c r="AX302" s="1324">
        <v>42659194</v>
      </c>
      <c r="AY302" s="318">
        <v>6392754</v>
      </c>
      <c r="AZ302" s="318">
        <v>42659194</v>
      </c>
      <c r="BA302" s="319">
        <v>0</v>
      </c>
      <c r="BB302" s="319">
        <v>0</v>
      </c>
    </row>
    <row r="303" spans="1:54" ht="15" customHeight="1" x14ac:dyDescent="0.25">
      <c r="A303" s="1603" t="s">
        <v>120</v>
      </c>
      <c r="B303" s="1583"/>
      <c r="C303" s="1603" t="s">
        <v>355</v>
      </c>
      <c r="D303" s="1583"/>
      <c r="E303" s="1603" t="s">
        <v>357</v>
      </c>
      <c r="F303" s="1583"/>
      <c r="G303" s="1603" t="s">
        <v>323</v>
      </c>
      <c r="H303" s="1583"/>
      <c r="I303" s="1603" t="s">
        <v>313</v>
      </c>
      <c r="J303" s="1583"/>
      <c r="K303" s="1583"/>
      <c r="L303" s="1603" t="s">
        <v>315</v>
      </c>
      <c r="M303" s="1583"/>
      <c r="N303" s="1583"/>
      <c r="O303" s="1603"/>
      <c r="P303" s="1583"/>
      <c r="Q303" s="1603"/>
      <c r="R303" s="1583"/>
      <c r="S303" s="1605" t="s">
        <v>359</v>
      </c>
      <c r="T303" s="1583"/>
      <c r="U303" s="1583"/>
      <c r="V303" s="1583"/>
      <c r="W303" s="1583"/>
      <c r="X303" s="1583"/>
      <c r="Y303" s="1583"/>
      <c r="Z303" s="1583"/>
      <c r="AA303" s="1603" t="s">
        <v>306</v>
      </c>
      <c r="AB303" s="1583"/>
      <c r="AC303" s="1583"/>
      <c r="AD303" s="1583"/>
      <c r="AE303" s="1583"/>
      <c r="AF303" s="1603" t="s">
        <v>307</v>
      </c>
      <c r="AG303" s="1583"/>
      <c r="AH303" s="1583"/>
      <c r="AI303" s="317" t="s">
        <v>86</v>
      </c>
      <c r="AJ303" s="1604" t="s">
        <v>308</v>
      </c>
      <c r="AK303" s="1583"/>
      <c r="AL303" s="1583"/>
      <c r="AM303" s="1583"/>
      <c r="AN303" s="1583"/>
      <c r="AO303" s="1583"/>
      <c r="AP303" s="1324">
        <v>300000000</v>
      </c>
      <c r="AQ303" s="1329">
        <v>0</v>
      </c>
      <c r="AR303" s="319">
        <v>0</v>
      </c>
      <c r="AS303" s="319">
        <v>0</v>
      </c>
      <c r="AT303" s="1324">
        <v>37767724</v>
      </c>
      <c r="AU303" s="318">
        <v>-37767724</v>
      </c>
      <c r="AV303" s="1324">
        <v>49051948</v>
      </c>
      <c r="AW303" s="318">
        <v>-11284224</v>
      </c>
      <c r="AX303" s="1324">
        <v>42659194</v>
      </c>
      <c r="AY303" s="318">
        <v>6392754</v>
      </c>
      <c r="AZ303" s="318">
        <v>42659194</v>
      </c>
      <c r="BA303" s="319">
        <v>0</v>
      </c>
      <c r="BB303" s="319">
        <v>0</v>
      </c>
    </row>
    <row r="304" spans="1:54" x14ac:dyDescent="0.25">
      <c r="A304" s="1608" t="s">
        <v>120</v>
      </c>
      <c r="B304" s="1583"/>
      <c r="C304" s="1608" t="s">
        <v>355</v>
      </c>
      <c r="D304" s="1583"/>
      <c r="E304" s="1608" t="s">
        <v>357</v>
      </c>
      <c r="F304" s="1583"/>
      <c r="G304" s="1608" t="s">
        <v>323</v>
      </c>
      <c r="H304" s="1583"/>
      <c r="I304" s="1608" t="s">
        <v>313</v>
      </c>
      <c r="J304" s="1583"/>
      <c r="K304" s="1583"/>
      <c r="L304" s="1608" t="s">
        <v>315</v>
      </c>
      <c r="M304" s="1583"/>
      <c r="N304" s="1583"/>
      <c r="O304" s="1608" t="s">
        <v>312</v>
      </c>
      <c r="P304" s="1583"/>
      <c r="Q304" s="1608"/>
      <c r="R304" s="1583"/>
      <c r="S304" s="1609" t="s">
        <v>365</v>
      </c>
      <c r="T304" s="1583"/>
      <c r="U304" s="1583"/>
      <c r="V304" s="1583"/>
      <c r="W304" s="1583"/>
      <c r="X304" s="1583"/>
      <c r="Y304" s="1583"/>
      <c r="Z304" s="1583"/>
      <c r="AA304" s="1608" t="s">
        <v>306</v>
      </c>
      <c r="AB304" s="1583"/>
      <c r="AC304" s="1583"/>
      <c r="AD304" s="1583"/>
      <c r="AE304" s="1583"/>
      <c r="AF304" s="1608" t="s">
        <v>307</v>
      </c>
      <c r="AG304" s="1583"/>
      <c r="AH304" s="1583"/>
      <c r="AI304" s="320" t="s">
        <v>86</v>
      </c>
      <c r="AJ304" s="1610" t="s">
        <v>308</v>
      </c>
      <c r="AK304" s="1583"/>
      <c r="AL304" s="1583"/>
      <c r="AM304" s="1583"/>
      <c r="AN304" s="1583"/>
      <c r="AO304" s="1583"/>
      <c r="AP304" s="1326">
        <v>45000000</v>
      </c>
      <c r="AQ304" s="1327">
        <v>0</v>
      </c>
      <c r="AR304" s="322">
        <v>0</v>
      </c>
      <c r="AS304" s="322">
        <v>0</v>
      </c>
      <c r="AT304" s="1327">
        <v>0</v>
      </c>
      <c r="AU304" s="322">
        <v>0</v>
      </c>
      <c r="AV304" s="1326">
        <v>15000000</v>
      </c>
      <c r="AW304" s="321">
        <v>-15000000</v>
      </c>
      <c r="AX304" s="1326">
        <v>15000000</v>
      </c>
      <c r="AY304" s="322">
        <v>0</v>
      </c>
      <c r="AZ304" s="321">
        <v>15000000</v>
      </c>
      <c r="BA304" s="322">
        <v>0</v>
      </c>
      <c r="BB304" s="322">
        <v>0</v>
      </c>
    </row>
    <row r="305" spans="1:54" x14ac:dyDescent="0.25">
      <c r="A305" s="1608" t="s">
        <v>120</v>
      </c>
      <c r="B305" s="1583"/>
      <c r="C305" s="1608" t="s">
        <v>355</v>
      </c>
      <c r="D305" s="1583"/>
      <c r="E305" s="1608" t="s">
        <v>357</v>
      </c>
      <c r="F305" s="1583"/>
      <c r="G305" s="1608" t="s">
        <v>323</v>
      </c>
      <c r="H305" s="1583"/>
      <c r="I305" s="1608" t="s">
        <v>313</v>
      </c>
      <c r="J305" s="1583"/>
      <c r="K305" s="1583"/>
      <c r="L305" s="1608" t="s">
        <v>315</v>
      </c>
      <c r="M305" s="1583"/>
      <c r="N305" s="1583"/>
      <c r="O305" s="1608" t="s">
        <v>315</v>
      </c>
      <c r="P305" s="1583"/>
      <c r="Q305" s="1608"/>
      <c r="R305" s="1583"/>
      <c r="S305" s="1609" t="s">
        <v>360</v>
      </c>
      <c r="T305" s="1583"/>
      <c r="U305" s="1583"/>
      <c r="V305" s="1583"/>
      <c r="W305" s="1583"/>
      <c r="X305" s="1583"/>
      <c r="Y305" s="1583"/>
      <c r="Z305" s="1583"/>
      <c r="AA305" s="1608" t="s">
        <v>306</v>
      </c>
      <c r="AB305" s="1583"/>
      <c r="AC305" s="1583"/>
      <c r="AD305" s="1583"/>
      <c r="AE305" s="1583"/>
      <c r="AF305" s="1608" t="s">
        <v>307</v>
      </c>
      <c r="AG305" s="1583"/>
      <c r="AH305" s="1583"/>
      <c r="AI305" s="320" t="s">
        <v>86</v>
      </c>
      <c r="AJ305" s="1610" t="s">
        <v>308</v>
      </c>
      <c r="AK305" s="1583"/>
      <c r="AL305" s="1583"/>
      <c r="AM305" s="1583"/>
      <c r="AN305" s="1583"/>
      <c r="AO305" s="1583"/>
      <c r="AP305" s="1326">
        <v>101000000</v>
      </c>
      <c r="AQ305" s="1327">
        <v>0</v>
      </c>
      <c r="AR305" s="322">
        <v>0</v>
      </c>
      <c r="AS305" s="322">
        <v>0</v>
      </c>
      <c r="AT305" s="1327">
        <v>0</v>
      </c>
      <c r="AU305" s="322">
        <v>0</v>
      </c>
      <c r="AV305" s="1327">
        <v>0</v>
      </c>
      <c r="AW305" s="322">
        <v>0</v>
      </c>
      <c r="AX305" s="1327">
        <v>0</v>
      </c>
      <c r="AY305" s="322">
        <v>0</v>
      </c>
      <c r="AZ305" s="322">
        <v>0</v>
      </c>
      <c r="BA305" s="322">
        <v>0</v>
      </c>
      <c r="BB305" s="322">
        <v>0</v>
      </c>
    </row>
    <row r="306" spans="1:54" x14ac:dyDescent="0.25">
      <c r="A306" s="1608" t="s">
        <v>120</v>
      </c>
      <c r="B306" s="1583"/>
      <c r="C306" s="1608" t="s">
        <v>355</v>
      </c>
      <c r="D306" s="1583"/>
      <c r="E306" s="1608" t="s">
        <v>357</v>
      </c>
      <c r="F306" s="1583"/>
      <c r="G306" s="1608" t="s">
        <v>323</v>
      </c>
      <c r="H306" s="1583"/>
      <c r="I306" s="1608" t="s">
        <v>313</v>
      </c>
      <c r="J306" s="1583"/>
      <c r="K306" s="1583"/>
      <c r="L306" s="1608" t="s">
        <v>315</v>
      </c>
      <c r="M306" s="1583"/>
      <c r="N306" s="1583"/>
      <c r="O306" s="1608" t="s">
        <v>322</v>
      </c>
      <c r="P306" s="1583"/>
      <c r="Q306" s="1608"/>
      <c r="R306" s="1583"/>
      <c r="S306" s="1609" t="s">
        <v>361</v>
      </c>
      <c r="T306" s="1583"/>
      <c r="U306" s="1583"/>
      <c r="V306" s="1583"/>
      <c r="W306" s="1583"/>
      <c r="X306" s="1583"/>
      <c r="Y306" s="1583"/>
      <c r="Z306" s="1583"/>
      <c r="AA306" s="1608" t="s">
        <v>306</v>
      </c>
      <c r="AB306" s="1583"/>
      <c r="AC306" s="1583"/>
      <c r="AD306" s="1583"/>
      <c r="AE306" s="1583"/>
      <c r="AF306" s="1608" t="s">
        <v>307</v>
      </c>
      <c r="AG306" s="1583"/>
      <c r="AH306" s="1583"/>
      <c r="AI306" s="320" t="s">
        <v>86</v>
      </c>
      <c r="AJ306" s="1610" t="s">
        <v>308</v>
      </c>
      <c r="AK306" s="1583"/>
      <c r="AL306" s="1583"/>
      <c r="AM306" s="1583"/>
      <c r="AN306" s="1583"/>
      <c r="AO306" s="1583"/>
      <c r="AP306" s="1326">
        <v>49000000</v>
      </c>
      <c r="AQ306" s="1327">
        <v>0</v>
      </c>
      <c r="AR306" s="322">
        <v>0</v>
      </c>
      <c r="AS306" s="322">
        <v>0</v>
      </c>
      <c r="AT306" s="1327">
        <v>0</v>
      </c>
      <c r="AU306" s="322">
        <v>0</v>
      </c>
      <c r="AV306" s="1326">
        <v>9188566</v>
      </c>
      <c r="AW306" s="321">
        <v>-9188566</v>
      </c>
      <c r="AX306" s="1326">
        <v>3868607</v>
      </c>
      <c r="AY306" s="321">
        <v>5319959</v>
      </c>
      <c r="AZ306" s="321">
        <v>3868607</v>
      </c>
      <c r="BA306" s="322">
        <v>0</v>
      </c>
      <c r="BB306" s="322">
        <v>0</v>
      </c>
    </row>
    <row r="307" spans="1:54" x14ac:dyDescent="0.25">
      <c r="A307" s="1608" t="s">
        <v>120</v>
      </c>
      <c r="B307" s="1583"/>
      <c r="C307" s="1608" t="s">
        <v>355</v>
      </c>
      <c r="D307" s="1583"/>
      <c r="E307" s="1608" t="s">
        <v>357</v>
      </c>
      <c r="F307" s="1583"/>
      <c r="G307" s="1608" t="s">
        <v>323</v>
      </c>
      <c r="H307" s="1583"/>
      <c r="I307" s="1608" t="s">
        <v>313</v>
      </c>
      <c r="J307" s="1583"/>
      <c r="K307" s="1583"/>
      <c r="L307" s="1608" t="s">
        <v>315</v>
      </c>
      <c r="M307" s="1583"/>
      <c r="N307" s="1583"/>
      <c r="O307" s="1608" t="s">
        <v>316</v>
      </c>
      <c r="P307" s="1583"/>
      <c r="Q307" s="1608"/>
      <c r="R307" s="1583"/>
      <c r="S307" s="1609" t="s">
        <v>105</v>
      </c>
      <c r="T307" s="1583"/>
      <c r="U307" s="1583"/>
      <c r="V307" s="1583"/>
      <c r="W307" s="1583"/>
      <c r="X307" s="1583"/>
      <c r="Y307" s="1583"/>
      <c r="Z307" s="1583"/>
      <c r="AA307" s="1608" t="s">
        <v>306</v>
      </c>
      <c r="AB307" s="1583"/>
      <c r="AC307" s="1583"/>
      <c r="AD307" s="1583"/>
      <c r="AE307" s="1583"/>
      <c r="AF307" s="1608" t="s">
        <v>307</v>
      </c>
      <c r="AG307" s="1583"/>
      <c r="AH307" s="1583"/>
      <c r="AI307" s="320" t="s">
        <v>86</v>
      </c>
      <c r="AJ307" s="1610" t="s">
        <v>308</v>
      </c>
      <c r="AK307" s="1583"/>
      <c r="AL307" s="1583"/>
      <c r="AM307" s="1583"/>
      <c r="AN307" s="1583"/>
      <c r="AO307" s="1583"/>
      <c r="AP307" s="1326">
        <v>95000000</v>
      </c>
      <c r="AQ307" s="1327">
        <v>0</v>
      </c>
      <c r="AR307" s="322">
        <v>0</v>
      </c>
      <c r="AS307" s="322">
        <v>0</v>
      </c>
      <c r="AT307" s="1326">
        <v>27767724</v>
      </c>
      <c r="AU307" s="321">
        <v>-27767724</v>
      </c>
      <c r="AV307" s="1326">
        <v>24863382</v>
      </c>
      <c r="AW307" s="321">
        <v>2904342</v>
      </c>
      <c r="AX307" s="1326">
        <v>23790587</v>
      </c>
      <c r="AY307" s="321">
        <v>1072795</v>
      </c>
      <c r="AZ307" s="321">
        <v>23790587</v>
      </c>
      <c r="BA307" s="322">
        <v>0</v>
      </c>
      <c r="BB307" s="322">
        <v>0</v>
      </c>
    </row>
    <row r="308" spans="1:54" x14ac:dyDescent="0.25">
      <c r="A308" s="1608" t="s">
        <v>120</v>
      </c>
      <c r="B308" s="1583"/>
      <c r="C308" s="1608" t="s">
        <v>355</v>
      </c>
      <c r="D308" s="1583"/>
      <c r="E308" s="1608" t="s">
        <v>357</v>
      </c>
      <c r="F308" s="1583"/>
      <c r="G308" s="1608" t="s">
        <v>323</v>
      </c>
      <c r="H308" s="1583"/>
      <c r="I308" s="1608" t="s">
        <v>313</v>
      </c>
      <c r="J308" s="1583"/>
      <c r="K308" s="1583"/>
      <c r="L308" s="1608" t="s">
        <v>315</v>
      </c>
      <c r="M308" s="1583"/>
      <c r="N308" s="1583"/>
      <c r="O308" s="1608" t="s">
        <v>325</v>
      </c>
      <c r="P308" s="1583"/>
      <c r="Q308" s="1608"/>
      <c r="R308" s="1583"/>
      <c r="S308" s="1609" t="s">
        <v>362</v>
      </c>
      <c r="T308" s="1583"/>
      <c r="U308" s="1583"/>
      <c r="V308" s="1583"/>
      <c r="W308" s="1583"/>
      <c r="X308" s="1583"/>
      <c r="Y308" s="1583"/>
      <c r="Z308" s="1583"/>
      <c r="AA308" s="1608" t="s">
        <v>306</v>
      </c>
      <c r="AB308" s="1583"/>
      <c r="AC308" s="1583"/>
      <c r="AD308" s="1583"/>
      <c r="AE308" s="1583"/>
      <c r="AF308" s="1608" t="s">
        <v>307</v>
      </c>
      <c r="AG308" s="1583"/>
      <c r="AH308" s="1583"/>
      <c r="AI308" s="320" t="s">
        <v>86</v>
      </c>
      <c r="AJ308" s="1610" t="s">
        <v>308</v>
      </c>
      <c r="AK308" s="1583"/>
      <c r="AL308" s="1583"/>
      <c r="AM308" s="1583"/>
      <c r="AN308" s="1583"/>
      <c r="AO308" s="1583"/>
      <c r="AP308" s="1326">
        <v>10000000</v>
      </c>
      <c r="AQ308" s="1327">
        <v>0</v>
      </c>
      <c r="AR308" s="322">
        <v>0</v>
      </c>
      <c r="AS308" s="322">
        <v>0</v>
      </c>
      <c r="AT308" s="1326">
        <v>10000000</v>
      </c>
      <c r="AU308" s="321">
        <v>-10000000</v>
      </c>
      <c r="AV308" s="1327">
        <v>0</v>
      </c>
      <c r="AW308" s="321">
        <v>10000000</v>
      </c>
      <c r="AX308" s="1327">
        <v>0</v>
      </c>
      <c r="AY308" s="322">
        <v>0</v>
      </c>
      <c r="AZ308" s="322">
        <v>0</v>
      </c>
      <c r="BA308" s="322">
        <v>0</v>
      </c>
      <c r="BB308" s="322">
        <v>0</v>
      </c>
    </row>
    <row r="309" spans="1:54" x14ac:dyDescent="0.25">
      <c r="A309" s="1603" t="s">
        <v>120</v>
      </c>
      <c r="B309" s="1583"/>
      <c r="C309" s="1603" t="s">
        <v>355</v>
      </c>
      <c r="D309" s="1583"/>
      <c r="E309" s="1603" t="s">
        <v>357</v>
      </c>
      <c r="F309" s="1583"/>
      <c r="G309" s="1603" t="s">
        <v>318</v>
      </c>
      <c r="H309" s="1583"/>
      <c r="I309" s="1603" t="s">
        <v>313</v>
      </c>
      <c r="J309" s="1583"/>
      <c r="K309" s="1583"/>
      <c r="L309" s="1603"/>
      <c r="M309" s="1583"/>
      <c r="N309" s="1583"/>
      <c r="O309" s="1603"/>
      <c r="P309" s="1583"/>
      <c r="Q309" s="1603"/>
      <c r="R309" s="1583"/>
      <c r="S309" s="1605" t="s">
        <v>787</v>
      </c>
      <c r="T309" s="1583"/>
      <c r="U309" s="1583"/>
      <c r="V309" s="1583"/>
      <c r="W309" s="1583"/>
      <c r="X309" s="1583"/>
      <c r="Y309" s="1583"/>
      <c r="Z309" s="1583"/>
      <c r="AA309" s="1603" t="s">
        <v>306</v>
      </c>
      <c r="AB309" s="1583"/>
      <c r="AC309" s="1583"/>
      <c r="AD309" s="1583"/>
      <c r="AE309" s="1583"/>
      <c r="AF309" s="1603" t="s">
        <v>307</v>
      </c>
      <c r="AG309" s="1583"/>
      <c r="AH309" s="1583"/>
      <c r="AI309" s="317" t="s">
        <v>86</v>
      </c>
      <c r="AJ309" s="1604" t="s">
        <v>308</v>
      </c>
      <c r="AK309" s="1583"/>
      <c r="AL309" s="1583"/>
      <c r="AM309" s="1583"/>
      <c r="AN309" s="1583"/>
      <c r="AO309" s="1583"/>
      <c r="AP309" s="1324">
        <v>350000000</v>
      </c>
      <c r="AQ309" s="1329">
        <v>0</v>
      </c>
      <c r="AR309" s="318">
        <v>350000000</v>
      </c>
      <c r="AS309" s="319">
        <v>0</v>
      </c>
      <c r="AT309" s="1329">
        <v>0</v>
      </c>
      <c r="AU309" s="319">
        <v>0</v>
      </c>
      <c r="AV309" s="1329">
        <v>0</v>
      </c>
      <c r="AW309" s="319">
        <v>0</v>
      </c>
      <c r="AX309" s="1329">
        <v>0</v>
      </c>
      <c r="AY309" s="319">
        <v>0</v>
      </c>
      <c r="AZ309" s="319">
        <v>0</v>
      </c>
      <c r="BA309" s="319">
        <v>0</v>
      </c>
      <c r="BB309" s="319">
        <v>0</v>
      </c>
    </row>
    <row r="310" spans="1:54" s="1270" customFormat="1" x14ac:dyDescent="0.25">
      <c r="A310" s="1702" t="s">
        <v>120</v>
      </c>
      <c r="B310" s="1701"/>
      <c r="C310" s="1702" t="s">
        <v>355</v>
      </c>
      <c r="D310" s="1701"/>
      <c r="E310" s="1702" t="s">
        <v>357</v>
      </c>
      <c r="F310" s="1701"/>
      <c r="G310" s="1702" t="s">
        <v>318</v>
      </c>
      <c r="H310" s="1701"/>
      <c r="I310" s="1702" t="s">
        <v>269</v>
      </c>
      <c r="J310" s="1701"/>
      <c r="K310" s="1701"/>
      <c r="L310" s="1702" t="s">
        <v>269</v>
      </c>
      <c r="M310" s="1701"/>
      <c r="N310" s="1701"/>
      <c r="O310" s="1702" t="s">
        <v>269</v>
      </c>
      <c r="P310" s="1701"/>
      <c r="Q310" s="1702" t="s">
        <v>269</v>
      </c>
      <c r="R310" s="1701"/>
      <c r="S310" s="1703" t="s">
        <v>787</v>
      </c>
      <c r="T310" s="1701"/>
      <c r="U310" s="1701"/>
      <c r="V310" s="1701"/>
      <c r="W310" s="1701"/>
      <c r="X310" s="1701"/>
      <c r="Y310" s="1701"/>
      <c r="Z310" s="1701"/>
      <c r="AA310" s="1702" t="s">
        <v>306</v>
      </c>
      <c r="AB310" s="1701"/>
      <c r="AC310" s="1701"/>
      <c r="AD310" s="1701"/>
      <c r="AE310" s="1701"/>
      <c r="AF310" s="1702" t="s">
        <v>307</v>
      </c>
      <c r="AG310" s="1701"/>
      <c r="AH310" s="1701"/>
      <c r="AI310" s="1267" t="s">
        <v>86</v>
      </c>
      <c r="AJ310" s="1700" t="s">
        <v>308</v>
      </c>
      <c r="AK310" s="1701"/>
      <c r="AL310" s="1701"/>
      <c r="AM310" s="1701"/>
      <c r="AN310" s="1701"/>
      <c r="AO310" s="1701"/>
      <c r="AP310" s="1328">
        <v>350000000</v>
      </c>
      <c r="AQ310" s="1334">
        <v>0</v>
      </c>
      <c r="AR310" s="1268">
        <v>350000000</v>
      </c>
      <c r="AS310" s="1269">
        <v>0</v>
      </c>
      <c r="AT310" s="1334">
        <v>0</v>
      </c>
      <c r="AU310" s="1269">
        <v>0</v>
      </c>
      <c r="AV310" s="1334">
        <v>0</v>
      </c>
      <c r="AW310" s="1269">
        <v>0</v>
      </c>
      <c r="AX310" s="1334">
        <v>0</v>
      </c>
      <c r="AY310" s="1269">
        <v>0</v>
      </c>
      <c r="AZ310" s="1269">
        <v>0</v>
      </c>
      <c r="BA310" s="1269">
        <v>0</v>
      </c>
      <c r="BB310" s="1269">
        <v>0</v>
      </c>
    </row>
    <row r="311" spans="1:54" x14ac:dyDescent="0.25">
      <c r="A311" s="1603" t="s">
        <v>120</v>
      </c>
      <c r="B311" s="1583"/>
      <c r="C311" s="1603" t="s">
        <v>355</v>
      </c>
      <c r="D311" s="1583"/>
      <c r="E311" s="1603" t="s">
        <v>357</v>
      </c>
      <c r="F311" s="1583"/>
      <c r="G311" s="1603" t="s">
        <v>318</v>
      </c>
      <c r="H311" s="1583"/>
      <c r="I311" s="1603" t="s">
        <v>313</v>
      </c>
      <c r="J311" s="1583"/>
      <c r="K311" s="1583"/>
      <c r="L311" s="1603" t="s">
        <v>315</v>
      </c>
      <c r="M311" s="1583"/>
      <c r="N311" s="1583"/>
      <c r="O311" s="1603"/>
      <c r="P311" s="1583"/>
      <c r="Q311" s="1603"/>
      <c r="R311" s="1583"/>
      <c r="S311" s="1605" t="s">
        <v>359</v>
      </c>
      <c r="T311" s="1583"/>
      <c r="U311" s="1583"/>
      <c r="V311" s="1583"/>
      <c r="W311" s="1583"/>
      <c r="X311" s="1583"/>
      <c r="Y311" s="1583"/>
      <c r="Z311" s="1583"/>
      <c r="AA311" s="1603" t="s">
        <v>306</v>
      </c>
      <c r="AB311" s="1583"/>
      <c r="AC311" s="1583"/>
      <c r="AD311" s="1583"/>
      <c r="AE311" s="1583"/>
      <c r="AF311" s="1603" t="s">
        <v>307</v>
      </c>
      <c r="AG311" s="1583"/>
      <c r="AH311" s="1583"/>
      <c r="AI311" s="317" t="s">
        <v>86</v>
      </c>
      <c r="AJ311" s="1604" t="s">
        <v>308</v>
      </c>
      <c r="AK311" s="1583"/>
      <c r="AL311" s="1583"/>
      <c r="AM311" s="1583"/>
      <c r="AN311" s="1583"/>
      <c r="AO311" s="1583"/>
      <c r="AP311" s="1324">
        <v>350000000</v>
      </c>
      <c r="AQ311" s="1329">
        <v>0</v>
      </c>
      <c r="AR311" s="318">
        <v>350000000</v>
      </c>
      <c r="AS311" s="319">
        <v>0</v>
      </c>
      <c r="AT311" s="1329">
        <v>0</v>
      </c>
      <c r="AU311" s="319">
        <v>0</v>
      </c>
      <c r="AV311" s="1329">
        <v>0</v>
      </c>
      <c r="AW311" s="319">
        <v>0</v>
      </c>
      <c r="AX311" s="1329">
        <v>0</v>
      </c>
      <c r="AY311" s="319">
        <v>0</v>
      </c>
      <c r="AZ311" s="319">
        <v>0</v>
      </c>
      <c r="BA311" s="319">
        <v>0</v>
      </c>
      <c r="BB311" s="319">
        <v>0</v>
      </c>
    </row>
    <row r="312" spans="1:54" x14ac:dyDescent="0.25">
      <c r="A312" s="1608" t="s">
        <v>120</v>
      </c>
      <c r="B312" s="1583"/>
      <c r="C312" s="1608" t="s">
        <v>355</v>
      </c>
      <c r="D312" s="1583"/>
      <c r="E312" s="1608" t="s">
        <v>357</v>
      </c>
      <c r="F312" s="1583"/>
      <c r="G312" s="1608" t="s">
        <v>318</v>
      </c>
      <c r="H312" s="1583"/>
      <c r="I312" s="1608" t="s">
        <v>313</v>
      </c>
      <c r="J312" s="1583"/>
      <c r="K312" s="1583"/>
      <c r="L312" s="1608" t="s">
        <v>315</v>
      </c>
      <c r="M312" s="1583"/>
      <c r="N312" s="1583"/>
      <c r="O312" s="1608" t="s">
        <v>312</v>
      </c>
      <c r="P312" s="1583"/>
      <c r="Q312" s="1608"/>
      <c r="R312" s="1583"/>
      <c r="S312" s="1609" t="s">
        <v>365</v>
      </c>
      <c r="T312" s="1583"/>
      <c r="U312" s="1583"/>
      <c r="V312" s="1583"/>
      <c r="W312" s="1583"/>
      <c r="X312" s="1583"/>
      <c r="Y312" s="1583"/>
      <c r="Z312" s="1583"/>
      <c r="AA312" s="1608" t="s">
        <v>306</v>
      </c>
      <c r="AB312" s="1583"/>
      <c r="AC312" s="1583"/>
      <c r="AD312" s="1583"/>
      <c r="AE312" s="1583"/>
      <c r="AF312" s="1608" t="s">
        <v>307</v>
      </c>
      <c r="AG312" s="1583"/>
      <c r="AH312" s="1583"/>
      <c r="AI312" s="320" t="s">
        <v>86</v>
      </c>
      <c r="AJ312" s="1610" t="s">
        <v>308</v>
      </c>
      <c r="AK312" s="1583"/>
      <c r="AL312" s="1583"/>
      <c r="AM312" s="1583"/>
      <c r="AN312" s="1583"/>
      <c r="AO312" s="1583"/>
      <c r="AP312" s="1326">
        <v>341000000</v>
      </c>
      <c r="AQ312" s="1327">
        <v>0</v>
      </c>
      <c r="AR312" s="321">
        <v>341000000</v>
      </c>
      <c r="AS312" s="322">
        <v>0</v>
      </c>
      <c r="AT312" s="1327">
        <v>0</v>
      </c>
      <c r="AU312" s="322">
        <v>0</v>
      </c>
      <c r="AV312" s="1327">
        <v>0</v>
      </c>
      <c r="AW312" s="322">
        <v>0</v>
      </c>
      <c r="AX312" s="1327">
        <v>0</v>
      </c>
      <c r="AY312" s="322">
        <v>0</v>
      </c>
      <c r="AZ312" s="322">
        <v>0</v>
      </c>
      <c r="BA312" s="322">
        <v>0</v>
      </c>
      <c r="BB312" s="322">
        <v>0</v>
      </c>
    </row>
    <row r="313" spans="1:54" ht="15" customHeight="1" x14ac:dyDescent="0.25">
      <c r="A313" s="1608" t="s">
        <v>120</v>
      </c>
      <c r="B313" s="1583"/>
      <c r="C313" s="1608" t="s">
        <v>355</v>
      </c>
      <c r="D313" s="1583"/>
      <c r="E313" s="1608" t="s">
        <v>357</v>
      </c>
      <c r="F313" s="1583"/>
      <c r="G313" s="1608" t="s">
        <v>318</v>
      </c>
      <c r="H313" s="1583"/>
      <c r="I313" s="1608" t="s">
        <v>313</v>
      </c>
      <c r="J313" s="1583"/>
      <c r="K313" s="1583"/>
      <c r="L313" s="1608" t="s">
        <v>315</v>
      </c>
      <c r="M313" s="1583"/>
      <c r="N313" s="1583"/>
      <c r="O313" s="1608" t="s">
        <v>315</v>
      </c>
      <c r="P313" s="1583"/>
      <c r="Q313" s="1608"/>
      <c r="R313" s="1583"/>
      <c r="S313" s="1609" t="s">
        <v>360</v>
      </c>
      <c r="T313" s="1583"/>
      <c r="U313" s="1583"/>
      <c r="V313" s="1583"/>
      <c r="W313" s="1583"/>
      <c r="X313" s="1583"/>
      <c r="Y313" s="1583"/>
      <c r="Z313" s="1583"/>
      <c r="AA313" s="1608" t="s">
        <v>306</v>
      </c>
      <c r="AB313" s="1583"/>
      <c r="AC313" s="1583"/>
      <c r="AD313" s="1583"/>
      <c r="AE313" s="1583"/>
      <c r="AF313" s="1608" t="s">
        <v>307</v>
      </c>
      <c r="AG313" s="1583"/>
      <c r="AH313" s="1583"/>
      <c r="AI313" s="320" t="s">
        <v>86</v>
      </c>
      <c r="AJ313" s="1610" t="s">
        <v>308</v>
      </c>
      <c r="AK313" s="1583"/>
      <c r="AL313" s="1583"/>
      <c r="AM313" s="1583"/>
      <c r="AN313" s="1583"/>
      <c r="AO313" s="1583"/>
      <c r="AP313" s="1326">
        <v>9000000</v>
      </c>
      <c r="AQ313" s="1327">
        <v>0</v>
      </c>
      <c r="AR313" s="321">
        <v>9000000</v>
      </c>
      <c r="AS313" s="322">
        <v>0</v>
      </c>
      <c r="AT313" s="1327">
        <v>0</v>
      </c>
      <c r="AU313" s="322">
        <v>0</v>
      </c>
      <c r="AV313" s="1327">
        <v>0</v>
      </c>
      <c r="AW313" s="322">
        <v>0</v>
      </c>
      <c r="AX313" s="1327">
        <v>0</v>
      </c>
      <c r="AY313" s="322">
        <v>0</v>
      </c>
      <c r="AZ313" s="322">
        <v>0</v>
      </c>
      <c r="BA313" s="322">
        <v>0</v>
      </c>
      <c r="BB313" s="322">
        <v>0</v>
      </c>
    </row>
    <row r="314" spans="1:54" ht="15" customHeight="1" x14ac:dyDescent="0.25">
      <c r="A314" s="1603" t="s">
        <v>120</v>
      </c>
      <c r="B314" s="1583"/>
      <c r="C314" s="1603" t="s">
        <v>370</v>
      </c>
      <c r="D314" s="1583"/>
      <c r="E314" s="1603"/>
      <c r="F314" s="1583"/>
      <c r="G314" s="1603"/>
      <c r="H314" s="1583"/>
      <c r="I314" s="1603"/>
      <c r="J314" s="1583"/>
      <c r="K314" s="1583"/>
      <c r="L314" s="1603"/>
      <c r="M314" s="1583"/>
      <c r="N314" s="1583"/>
      <c r="O314" s="1603"/>
      <c r="P314" s="1583"/>
      <c r="Q314" s="1603"/>
      <c r="R314" s="1583"/>
      <c r="S314" s="1605" t="s">
        <v>371</v>
      </c>
      <c r="T314" s="1583"/>
      <c r="U314" s="1583"/>
      <c r="V314" s="1583"/>
      <c r="W314" s="1583"/>
      <c r="X314" s="1583"/>
      <c r="Y314" s="1583"/>
      <c r="Z314" s="1583"/>
      <c r="AA314" s="1603" t="s">
        <v>306</v>
      </c>
      <c r="AB314" s="1583"/>
      <c r="AC314" s="1583"/>
      <c r="AD314" s="1583"/>
      <c r="AE314" s="1583"/>
      <c r="AF314" s="1603" t="s">
        <v>307</v>
      </c>
      <c r="AG314" s="1583"/>
      <c r="AH314" s="1583"/>
      <c r="AI314" s="317" t="s">
        <v>86</v>
      </c>
      <c r="AJ314" s="1604" t="s">
        <v>308</v>
      </c>
      <c r="AK314" s="1583"/>
      <c r="AL314" s="1583"/>
      <c r="AM314" s="1583"/>
      <c r="AN314" s="1583"/>
      <c r="AO314" s="1583"/>
      <c r="AP314" s="1324">
        <v>20545834179</v>
      </c>
      <c r="AQ314" s="1324">
        <v>682953817</v>
      </c>
      <c r="AR314" s="318">
        <v>2941607755</v>
      </c>
      <c r="AS314" s="318">
        <v>-10875414179</v>
      </c>
      <c r="AT314" s="1324">
        <v>3231034850.7199998</v>
      </c>
      <c r="AU314" s="318">
        <v>-2548081033.7199998</v>
      </c>
      <c r="AV314" s="1324">
        <v>849594264</v>
      </c>
      <c r="AW314" s="318">
        <v>2381440586.7199998</v>
      </c>
      <c r="AX314" s="1324">
        <v>742816457</v>
      </c>
      <c r="AY314" s="318">
        <v>106777807</v>
      </c>
      <c r="AZ314" s="318">
        <v>138331457</v>
      </c>
      <c r="BA314" s="318">
        <v>604485000</v>
      </c>
      <c r="BB314" s="319">
        <v>0</v>
      </c>
    </row>
    <row r="315" spans="1:54" ht="15" customHeight="1" x14ac:dyDescent="0.25">
      <c r="A315" s="1603" t="s">
        <v>120</v>
      </c>
      <c r="B315" s="1583"/>
      <c r="C315" s="1603" t="s">
        <v>370</v>
      </c>
      <c r="D315" s="1583"/>
      <c r="E315" s="1603"/>
      <c r="F315" s="1583"/>
      <c r="G315" s="1603"/>
      <c r="H315" s="1583"/>
      <c r="I315" s="1603"/>
      <c r="J315" s="1583"/>
      <c r="K315" s="1583"/>
      <c r="L315" s="1603"/>
      <c r="M315" s="1583"/>
      <c r="N315" s="1583"/>
      <c r="O315" s="1603"/>
      <c r="P315" s="1583"/>
      <c r="Q315" s="1603"/>
      <c r="R315" s="1583"/>
      <c r="S315" s="1605" t="s">
        <v>371</v>
      </c>
      <c r="T315" s="1583"/>
      <c r="U315" s="1583"/>
      <c r="V315" s="1583"/>
      <c r="W315" s="1583"/>
      <c r="X315" s="1583"/>
      <c r="Y315" s="1583"/>
      <c r="Z315" s="1583"/>
      <c r="AA315" s="1603" t="s">
        <v>306</v>
      </c>
      <c r="AB315" s="1583"/>
      <c r="AC315" s="1583"/>
      <c r="AD315" s="1583"/>
      <c r="AE315" s="1583"/>
      <c r="AF315" s="1603" t="s">
        <v>307</v>
      </c>
      <c r="AG315" s="1583"/>
      <c r="AH315" s="1583"/>
      <c r="AI315" s="317" t="s">
        <v>336</v>
      </c>
      <c r="AJ315" s="1604" t="s">
        <v>354</v>
      </c>
      <c r="AK315" s="1583"/>
      <c r="AL315" s="1583"/>
      <c r="AM315" s="1583"/>
      <c r="AN315" s="1583"/>
      <c r="AO315" s="1583"/>
      <c r="AP315" s="1324">
        <v>9021085821</v>
      </c>
      <c r="AQ315" s="1329">
        <v>0</v>
      </c>
      <c r="AR315" s="319">
        <v>0</v>
      </c>
      <c r="AS315" s="318">
        <v>-4021085821</v>
      </c>
      <c r="AT315" s="1329">
        <v>0</v>
      </c>
      <c r="AU315" s="319">
        <v>0</v>
      </c>
      <c r="AV315" s="1324">
        <v>431476818.81999999</v>
      </c>
      <c r="AW315" s="318">
        <v>-431476818.81999999</v>
      </c>
      <c r="AX315" s="1324">
        <v>431476818.81999999</v>
      </c>
      <c r="AY315" s="319">
        <v>0</v>
      </c>
      <c r="AZ315" s="318">
        <v>431476818.81999999</v>
      </c>
      <c r="BA315" s="319">
        <v>0</v>
      </c>
      <c r="BB315" s="319">
        <v>0</v>
      </c>
    </row>
    <row r="316" spans="1:54" ht="15" customHeight="1" x14ac:dyDescent="0.25">
      <c r="A316" s="1603" t="s">
        <v>120</v>
      </c>
      <c r="B316" s="1583"/>
      <c r="C316" s="1603" t="s">
        <v>370</v>
      </c>
      <c r="D316" s="1583"/>
      <c r="E316" s="1603" t="s">
        <v>357</v>
      </c>
      <c r="F316" s="1583"/>
      <c r="G316" s="1603"/>
      <c r="H316" s="1583"/>
      <c r="I316" s="1603"/>
      <c r="J316" s="1583"/>
      <c r="K316" s="1583"/>
      <c r="L316" s="1603"/>
      <c r="M316" s="1583"/>
      <c r="N316" s="1583"/>
      <c r="O316" s="1603"/>
      <c r="P316" s="1583"/>
      <c r="Q316" s="1603"/>
      <c r="R316" s="1583"/>
      <c r="S316" s="1605" t="s">
        <v>358</v>
      </c>
      <c r="T316" s="1583"/>
      <c r="U316" s="1583"/>
      <c r="V316" s="1583"/>
      <c r="W316" s="1583"/>
      <c r="X316" s="1583"/>
      <c r="Y316" s="1583"/>
      <c r="Z316" s="1583"/>
      <c r="AA316" s="1603" t="s">
        <v>306</v>
      </c>
      <c r="AB316" s="1583"/>
      <c r="AC316" s="1583"/>
      <c r="AD316" s="1583"/>
      <c r="AE316" s="1583"/>
      <c r="AF316" s="1603" t="s">
        <v>307</v>
      </c>
      <c r="AG316" s="1583"/>
      <c r="AH316" s="1583"/>
      <c r="AI316" s="317" t="s">
        <v>86</v>
      </c>
      <c r="AJ316" s="1604" t="s">
        <v>308</v>
      </c>
      <c r="AK316" s="1583"/>
      <c r="AL316" s="1583"/>
      <c r="AM316" s="1583"/>
      <c r="AN316" s="1583"/>
      <c r="AO316" s="1583"/>
      <c r="AP316" s="1324">
        <v>20545834179</v>
      </c>
      <c r="AQ316" s="1324">
        <v>682953817</v>
      </c>
      <c r="AR316" s="318">
        <v>2941607755</v>
      </c>
      <c r="AS316" s="318">
        <v>-10875414179</v>
      </c>
      <c r="AT316" s="1324">
        <v>3231034850.7199998</v>
      </c>
      <c r="AU316" s="318">
        <v>-2548081033.7199998</v>
      </c>
      <c r="AV316" s="1324">
        <v>849594264</v>
      </c>
      <c r="AW316" s="318">
        <v>2381440586.7199998</v>
      </c>
      <c r="AX316" s="1324">
        <v>742816457</v>
      </c>
      <c r="AY316" s="318">
        <v>106777807</v>
      </c>
      <c r="AZ316" s="318">
        <v>138331457</v>
      </c>
      <c r="BA316" s="318">
        <v>604485000</v>
      </c>
      <c r="BB316" s="319">
        <v>0</v>
      </c>
    </row>
    <row r="317" spans="1:54" ht="15" customHeight="1" x14ac:dyDescent="0.25">
      <c r="A317" s="1603" t="s">
        <v>120</v>
      </c>
      <c r="B317" s="1583"/>
      <c r="C317" s="1603" t="s">
        <v>370</v>
      </c>
      <c r="D317" s="1583"/>
      <c r="E317" s="1603" t="s">
        <v>357</v>
      </c>
      <c r="F317" s="1583"/>
      <c r="G317" s="1603"/>
      <c r="H317" s="1583"/>
      <c r="I317" s="1603"/>
      <c r="J317" s="1583"/>
      <c r="K317" s="1583"/>
      <c r="L317" s="1603"/>
      <c r="M317" s="1583"/>
      <c r="N317" s="1583"/>
      <c r="O317" s="1603"/>
      <c r="P317" s="1583"/>
      <c r="Q317" s="1603"/>
      <c r="R317" s="1583"/>
      <c r="S317" s="1605" t="s">
        <v>358</v>
      </c>
      <c r="T317" s="1583"/>
      <c r="U317" s="1583"/>
      <c r="V317" s="1583"/>
      <c r="W317" s="1583"/>
      <c r="X317" s="1583"/>
      <c r="Y317" s="1583"/>
      <c r="Z317" s="1583"/>
      <c r="AA317" s="1603" t="s">
        <v>306</v>
      </c>
      <c r="AB317" s="1583"/>
      <c r="AC317" s="1583"/>
      <c r="AD317" s="1583"/>
      <c r="AE317" s="1583"/>
      <c r="AF317" s="1603" t="s">
        <v>307</v>
      </c>
      <c r="AG317" s="1583"/>
      <c r="AH317" s="1583"/>
      <c r="AI317" s="317" t="s">
        <v>336</v>
      </c>
      <c r="AJ317" s="1604" t="s">
        <v>354</v>
      </c>
      <c r="AK317" s="1583"/>
      <c r="AL317" s="1583"/>
      <c r="AM317" s="1583"/>
      <c r="AN317" s="1583"/>
      <c r="AO317" s="1583"/>
      <c r="AP317" s="1324">
        <v>9021085821</v>
      </c>
      <c r="AQ317" s="1329">
        <v>0</v>
      </c>
      <c r="AR317" s="319">
        <v>0</v>
      </c>
      <c r="AS317" s="318">
        <v>-4021085821</v>
      </c>
      <c r="AT317" s="1329">
        <v>0</v>
      </c>
      <c r="AU317" s="319">
        <v>0</v>
      </c>
      <c r="AV317" s="1324">
        <v>431476818.81999999</v>
      </c>
      <c r="AW317" s="318">
        <v>-431476818.81999999</v>
      </c>
      <c r="AX317" s="1324">
        <v>431476818.81999999</v>
      </c>
      <c r="AY317" s="319">
        <v>0</v>
      </c>
      <c r="AZ317" s="318">
        <v>431476818.81999999</v>
      </c>
      <c r="BA317" s="319">
        <v>0</v>
      </c>
      <c r="BB317" s="319">
        <v>0</v>
      </c>
    </row>
    <row r="318" spans="1:54" s="1266" customFormat="1" ht="16.5" customHeight="1" x14ac:dyDescent="0.25">
      <c r="A318" s="1702" t="s">
        <v>120</v>
      </c>
      <c r="B318" s="1704"/>
      <c r="C318" s="1702" t="s">
        <v>370</v>
      </c>
      <c r="D318" s="1704"/>
      <c r="E318" s="1702" t="s">
        <v>357</v>
      </c>
      <c r="F318" s="1704"/>
      <c r="G318" s="1702" t="s">
        <v>312</v>
      </c>
      <c r="H318" s="1704"/>
      <c r="I318" s="1702"/>
      <c r="J318" s="1704"/>
      <c r="K318" s="1704"/>
      <c r="L318" s="1702"/>
      <c r="M318" s="1704"/>
      <c r="N318" s="1704"/>
      <c r="O318" s="1702"/>
      <c r="P318" s="1704"/>
      <c r="Q318" s="1702"/>
      <c r="R318" s="1704"/>
      <c r="S318" s="1703" t="s">
        <v>209</v>
      </c>
      <c r="T318" s="1704"/>
      <c r="U318" s="1704"/>
      <c r="V318" s="1704"/>
      <c r="W318" s="1704"/>
      <c r="X318" s="1704"/>
      <c r="Y318" s="1704"/>
      <c r="Z318" s="1704"/>
      <c r="AA318" s="1702" t="s">
        <v>306</v>
      </c>
      <c r="AB318" s="1704"/>
      <c r="AC318" s="1704"/>
      <c r="AD318" s="1704"/>
      <c r="AE318" s="1704"/>
      <c r="AF318" s="1702" t="s">
        <v>307</v>
      </c>
      <c r="AG318" s="1704"/>
      <c r="AH318" s="1704"/>
      <c r="AI318" s="1267" t="s">
        <v>86</v>
      </c>
      <c r="AJ318" s="1700" t="s">
        <v>308</v>
      </c>
      <c r="AK318" s="1704"/>
      <c r="AL318" s="1704"/>
      <c r="AM318" s="1704"/>
      <c r="AN318" s="1704"/>
      <c r="AO318" s="1704"/>
      <c r="AP318" s="1328">
        <v>10875414179</v>
      </c>
      <c r="AQ318" s="1334">
        <v>0</v>
      </c>
      <c r="AR318" s="1269">
        <v>0</v>
      </c>
      <c r="AS318" s="1268">
        <v>-10875414179</v>
      </c>
      <c r="AT318" s="1334">
        <v>0</v>
      </c>
      <c r="AU318" s="1269">
        <v>0</v>
      </c>
      <c r="AV318" s="1334">
        <v>0</v>
      </c>
      <c r="AW318" s="1269">
        <v>0</v>
      </c>
      <c r="AX318" s="1334">
        <v>0</v>
      </c>
      <c r="AY318" s="1269">
        <v>0</v>
      </c>
      <c r="AZ318" s="1269">
        <v>0</v>
      </c>
      <c r="BA318" s="1269">
        <v>0</v>
      </c>
      <c r="BB318" s="1269">
        <v>0</v>
      </c>
    </row>
    <row r="319" spans="1:54" s="1266" customFormat="1" ht="24.75" customHeight="1" x14ac:dyDescent="0.25">
      <c r="A319" s="1702" t="s">
        <v>120</v>
      </c>
      <c r="B319" s="1704"/>
      <c r="C319" s="1702" t="s">
        <v>370</v>
      </c>
      <c r="D319" s="1704"/>
      <c r="E319" s="1702" t="s">
        <v>357</v>
      </c>
      <c r="F319" s="1704"/>
      <c r="G319" s="1702" t="s">
        <v>312</v>
      </c>
      <c r="H319" s="1704"/>
      <c r="I319" s="1702"/>
      <c r="J319" s="1704"/>
      <c r="K319" s="1704"/>
      <c r="L319" s="1702"/>
      <c r="M319" s="1704"/>
      <c r="N319" s="1704"/>
      <c r="O319" s="1702"/>
      <c r="P319" s="1704"/>
      <c r="Q319" s="1702"/>
      <c r="R319" s="1704"/>
      <c r="S319" s="1703" t="s">
        <v>209</v>
      </c>
      <c r="T319" s="1704"/>
      <c r="U319" s="1704"/>
      <c r="V319" s="1704"/>
      <c r="W319" s="1704"/>
      <c r="X319" s="1704"/>
      <c r="Y319" s="1704"/>
      <c r="Z319" s="1704"/>
      <c r="AA319" s="1702" t="s">
        <v>306</v>
      </c>
      <c r="AB319" s="1704"/>
      <c r="AC319" s="1704"/>
      <c r="AD319" s="1704"/>
      <c r="AE319" s="1704"/>
      <c r="AF319" s="1702" t="s">
        <v>307</v>
      </c>
      <c r="AG319" s="1704"/>
      <c r="AH319" s="1704"/>
      <c r="AI319" s="1267" t="s">
        <v>336</v>
      </c>
      <c r="AJ319" s="1700" t="s">
        <v>354</v>
      </c>
      <c r="AK319" s="1704"/>
      <c r="AL319" s="1704"/>
      <c r="AM319" s="1704"/>
      <c r="AN319" s="1704"/>
      <c r="AO319" s="1704"/>
      <c r="AP319" s="1328">
        <v>9021085821</v>
      </c>
      <c r="AQ319" s="1334">
        <v>0</v>
      </c>
      <c r="AR319" s="1269">
        <v>0</v>
      </c>
      <c r="AS319" s="1268">
        <v>-4021085821</v>
      </c>
      <c r="AT319" s="1334">
        <v>0</v>
      </c>
      <c r="AU319" s="1269">
        <v>0</v>
      </c>
      <c r="AV319" s="1328">
        <v>431476818.81999999</v>
      </c>
      <c r="AW319" s="1268">
        <v>-431476818.81999999</v>
      </c>
      <c r="AX319" s="1328">
        <v>431476818.81999999</v>
      </c>
      <c r="AY319" s="1269">
        <v>0</v>
      </c>
      <c r="AZ319" s="1268">
        <v>431476818.81999999</v>
      </c>
      <c r="BA319" s="1269">
        <v>0</v>
      </c>
      <c r="BB319" s="1269">
        <v>0</v>
      </c>
    </row>
    <row r="320" spans="1:54" ht="15" customHeight="1" x14ac:dyDescent="0.25">
      <c r="A320" s="1603" t="s">
        <v>120</v>
      </c>
      <c r="B320" s="1583"/>
      <c r="C320" s="1603" t="s">
        <v>370</v>
      </c>
      <c r="D320" s="1583"/>
      <c r="E320" s="1603" t="s">
        <v>357</v>
      </c>
      <c r="F320" s="1583"/>
      <c r="G320" s="1603" t="s">
        <v>315</v>
      </c>
      <c r="H320" s="1583"/>
      <c r="I320" s="1603" t="s">
        <v>313</v>
      </c>
      <c r="J320" s="1583"/>
      <c r="K320" s="1583"/>
      <c r="L320" s="1603" t="s">
        <v>269</v>
      </c>
      <c r="M320" s="1583"/>
      <c r="N320" s="1583"/>
      <c r="O320" s="1603" t="s">
        <v>269</v>
      </c>
      <c r="P320" s="1583"/>
      <c r="Q320" s="1603" t="s">
        <v>269</v>
      </c>
      <c r="R320" s="1583"/>
      <c r="S320" s="1605" t="s">
        <v>681</v>
      </c>
      <c r="T320" s="1583"/>
      <c r="U320" s="1583"/>
      <c r="V320" s="1583"/>
      <c r="W320" s="1583"/>
      <c r="X320" s="1583"/>
      <c r="Y320" s="1583"/>
      <c r="Z320" s="1583"/>
      <c r="AA320" s="1603" t="s">
        <v>306</v>
      </c>
      <c r="AB320" s="1583"/>
      <c r="AC320" s="1583"/>
      <c r="AD320" s="1583"/>
      <c r="AE320" s="1583"/>
      <c r="AF320" s="1603" t="s">
        <v>307</v>
      </c>
      <c r="AG320" s="1583"/>
      <c r="AH320" s="1583"/>
      <c r="AI320" s="317" t="s">
        <v>86</v>
      </c>
      <c r="AJ320" s="1604" t="s">
        <v>308</v>
      </c>
      <c r="AK320" s="1583"/>
      <c r="AL320" s="1583"/>
      <c r="AM320" s="1583"/>
      <c r="AN320" s="1583"/>
      <c r="AO320" s="1583"/>
      <c r="AP320" s="1324">
        <v>7720420000</v>
      </c>
      <c r="AQ320" s="1324">
        <v>509785817</v>
      </c>
      <c r="AR320" s="318">
        <v>2824607755</v>
      </c>
      <c r="AS320" s="319">
        <v>0</v>
      </c>
      <c r="AT320" s="1324">
        <v>3227834850.7199998</v>
      </c>
      <c r="AU320" s="318">
        <v>-2718049033.7199998</v>
      </c>
      <c r="AV320" s="1324">
        <v>804485000</v>
      </c>
      <c r="AW320" s="318">
        <v>2423349850.7199998</v>
      </c>
      <c r="AX320" s="1324">
        <v>704485000</v>
      </c>
      <c r="AY320" s="318">
        <v>100000000</v>
      </c>
      <c r="AZ320" s="318">
        <v>100000000</v>
      </c>
      <c r="BA320" s="318">
        <v>604485000</v>
      </c>
      <c r="BB320" s="319">
        <v>0</v>
      </c>
    </row>
    <row r="321" spans="1:54" s="1266" customFormat="1" x14ac:dyDescent="0.25">
      <c r="A321" s="1702" t="s">
        <v>120</v>
      </c>
      <c r="B321" s="1704"/>
      <c r="C321" s="1702" t="s">
        <v>370</v>
      </c>
      <c r="D321" s="1704"/>
      <c r="E321" s="1702" t="s">
        <v>357</v>
      </c>
      <c r="F321" s="1704"/>
      <c r="G321" s="1702" t="s">
        <v>315</v>
      </c>
      <c r="H321" s="1704"/>
      <c r="I321" s="1702" t="s">
        <v>269</v>
      </c>
      <c r="J321" s="1704"/>
      <c r="K321" s="1704"/>
      <c r="L321" s="1702" t="s">
        <v>269</v>
      </c>
      <c r="M321" s="1704"/>
      <c r="N321" s="1704"/>
      <c r="O321" s="1702" t="s">
        <v>269</v>
      </c>
      <c r="P321" s="1704"/>
      <c r="Q321" s="1702" t="s">
        <v>269</v>
      </c>
      <c r="R321" s="1704"/>
      <c r="S321" s="1703" t="s">
        <v>681</v>
      </c>
      <c r="T321" s="1704"/>
      <c r="U321" s="1704"/>
      <c r="V321" s="1704"/>
      <c r="W321" s="1704"/>
      <c r="X321" s="1704"/>
      <c r="Y321" s="1704"/>
      <c r="Z321" s="1704"/>
      <c r="AA321" s="1702" t="s">
        <v>306</v>
      </c>
      <c r="AB321" s="1704"/>
      <c r="AC321" s="1704"/>
      <c r="AD321" s="1704"/>
      <c r="AE321" s="1704"/>
      <c r="AF321" s="1702" t="s">
        <v>307</v>
      </c>
      <c r="AG321" s="1704"/>
      <c r="AH321" s="1704"/>
      <c r="AI321" s="1267" t="s">
        <v>86</v>
      </c>
      <c r="AJ321" s="1700" t="s">
        <v>308</v>
      </c>
      <c r="AK321" s="1704"/>
      <c r="AL321" s="1704"/>
      <c r="AM321" s="1704"/>
      <c r="AN321" s="1704"/>
      <c r="AO321" s="1704"/>
      <c r="AP321" s="1328">
        <v>7720420000</v>
      </c>
      <c r="AQ321" s="1328">
        <v>509785817</v>
      </c>
      <c r="AR321" s="1268">
        <v>2824607755</v>
      </c>
      <c r="AS321" s="1269">
        <v>0</v>
      </c>
      <c r="AT321" s="1328">
        <v>3227834850.7199998</v>
      </c>
      <c r="AU321" s="1268">
        <v>-2718049033.7199998</v>
      </c>
      <c r="AV321" s="1328">
        <v>804485000</v>
      </c>
      <c r="AW321" s="1268">
        <v>2423349850.7199998</v>
      </c>
      <c r="AX321" s="1328">
        <v>704485000</v>
      </c>
      <c r="AY321" s="1268">
        <v>100000000</v>
      </c>
      <c r="AZ321" s="1268">
        <v>100000000</v>
      </c>
      <c r="BA321" s="1268">
        <v>604485000</v>
      </c>
      <c r="BB321" s="1269">
        <v>0</v>
      </c>
    </row>
    <row r="322" spans="1:54" ht="15" customHeight="1" x14ac:dyDescent="0.25">
      <c r="A322" s="1603" t="s">
        <v>120</v>
      </c>
      <c r="B322" s="1583"/>
      <c r="C322" s="1603" t="s">
        <v>370</v>
      </c>
      <c r="D322" s="1583"/>
      <c r="E322" s="1603" t="s">
        <v>357</v>
      </c>
      <c r="F322" s="1583"/>
      <c r="G322" s="1603" t="s">
        <v>315</v>
      </c>
      <c r="H322" s="1583"/>
      <c r="I322" s="1603" t="s">
        <v>313</v>
      </c>
      <c r="J322" s="1583"/>
      <c r="K322" s="1583"/>
      <c r="L322" s="1603" t="s">
        <v>315</v>
      </c>
      <c r="M322" s="1583"/>
      <c r="N322" s="1583"/>
      <c r="O322" s="1603" t="s">
        <v>269</v>
      </c>
      <c r="P322" s="1583"/>
      <c r="Q322" s="1603" t="s">
        <v>269</v>
      </c>
      <c r="R322" s="1583"/>
      <c r="S322" s="1605" t="s">
        <v>435</v>
      </c>
      <c r="T322" s="1583"/>
      <c r="U322" s="1583"/>
      <c r="V322" s="1583"/>
      <c r="W322" s="1583"/>
      <c r="X322" s="1583"/>
      <c r="Y322" s="1583"/>
      <c r="Z322" s="1583"/>
      <c r="AA322" s="1603" t="s">
        <v>306</v>
      </c>
      <c r="AB322" s="1583"/>
      <c r="AC322" s="1583"/>
      <c r="AD322" s="1583"/>
      <c r="AE322" s="1583"/>
      <c r="AF322" s="1603" t="s">
        <v>307</v>
      </c>
      <c r="AG322" s="1583"/>
      <c r="AH322" s="1583"/>
      <c r="AI322" s="317" t="s">
        <v>86</v>
      </c>
      <c r="AJ322" s="1604" t="s">
        <v>308</v>
      </c>
      <c r="AK322" s="1583"/>
      <c r="AL322" s="1583"/>
      <c r="AM322" s="1583"/>
      <c r="AN322" s="1583"/>
      <c r="AO322" s="1583"/>
      <c r="AP322" s="1324">
        <v>323920000</v>
      </c>
      <c r="AQ322" s="1329">
        <v>0</v>
      </c>
      <c r="AR322" s="319">
        <v>0</v>
      </c>
      <c r="AS322" s="319">
        <v>0</v>
      </c>
      <c r="AT322" s="1324">
        <v>323920000</v>
      </c>
      <c r="AU322" s="318">
        <v>-323920000</v>
      </c>
      <c r="AV322" s="1329">
        <v>0</v>
      </c>
      <c r="AW322" s="318">
        <v>323920000</v>
      </c>
      <c r="AX322" s="1329">
        <v>0</v>
      </c>
      <c r="AY322" s="319">
        <v>0</v>
      </c>
      <c r="AZ322" s="319">
        <v>0</v>
      </c>
      <c r="BA322" s="319">
        <v>0</v>
      </c>
      <c r="BB322" s="319">
        <v>0</v>
      </c>
    </row>
    <row r="323" spans="1:54" x14ac:dyDescent="0.25">
      <c r="A323" s="1608" t="s">
        <v>120</v>
      </c>
      <c r="B323" s="1583"/>
      <c r="C323" s="1608" t="s">
        <v>370</v>
      </c>
      <c r="D323" s="1583"/>
      <c r="E323" s="1608" t="s">
        <v>357</v>
      </c>
      <c r="F323" s="1583"/>
      <c r="G323" s="1608" t="s">
        <v>315</v>
      </c>
      <c r="H323" s="1583"/>
      <c r="I323" s="1608" t="s">
        <v>313</v>
      </c>
      <c r="J323" s="1583"/>
      <c r="K323" s="1583"/>
      <c r="L323" s="1608" t="s">
        <v>315</v>
      </c>
      <c r="M323" s="1583"/>
      <c r="N323" s="1583"/>
      <c r="O323" s="1608" t="s">
        <v>336</v>
      </c>
      <c r="P323" s="1583"/>
      <c r="Q323" s="1608" t="s">
        <v>269</v>
      </c>
      <c r="R323" s="1583"/>
      <c r="S323" s="1609" t="s">
        <v>759</v>
      </c>
      <c r="T323" s="1583"/>
      <c r="U323" s="1583"/>
      <c r="V323" s="1583"/>
      <c r="W323" s="1583"/>
      <c r="X323" s="1583"/>
      <c r="Y323" s="1583"/>
      <c r="Z323" s="1583"/>
      <c r="AA323" s="1608" t="s">
        <v>306</v>
      </c>
      <c r="AB323" s="1583"/>
      <c r="AC323" s="1583"/>
      <c r="AD323" s="1583"/>
      <c r="AE323" s="1583"/>
      <c r="AF323" s="1608" t="s">
        <v>307</v>
      </c>
      <c r="AG323" s="1583"/>
      <c r="AH323" s="1583"/>
      <c r="AI323" s="320" t="s">
        <v>86</v>
      </c>
      <c r="AJ323" s="1610" t="s">
        <v>308</v>
      </c>
      <c r="AK323" s="1583"/>
      <c r="AL323" s="1583"/>
      <c r="AM323" s="1583"/>
      <c r="AN323" s="1583"/>
      <c r="AO323" s="1583"/>
      <c r="AP323" s="1326">
        <v>323920000</v>
      </c>
      <c r="AQ323" s="1327">
        <v>0</v>
      </c>
      <c r="AR323" s="322">
        <v>0</v>
      </c>
      <c r="AS323" s="322">
        <v>0</v>
      </c>
      <c r="AT323" s="1326">
        <v>323920000</v>
      </c>
      <c r="AU323" s="321">
        <v>-323920000</v>
      </c>
      <c r="AV323" s="1327">
        <v>0</v>
      </c>
      <c r="AW323" s="321">
        <v>323920000</v>
      </c>
      <c r="AX323" s="1327">
        <v>0</v>
      </c>
      <c r="AY323" s="322">
        <v>0</v>
      </c>
      <c r="AZ323" s="322">
        <v>0</v>
      </c>
      <c r="BA323" s="322">
        <v>0</v>
      </c>
      <c r="BB323" s="322">
        <v>0</v>
      </c>
    </row>
    <row r="324" spans="1:54" ht="15" customHeight="1" x14ac:dyDescent="0.25">
      <c r="A324" s="1603" t="s">
        <v>120</v>
      </c>
      <c r="B324" s="1583"/>
      <c r="C324" s="1603" t="s">
        <v>370</v>
      </c>
      <c r="D324" s="1583"/>
      <c r="E324" s="1603" t="s">
        <v>357</v>
      </c>
      <c r="F324" s="1583"/>
      <c r="G324" s="1603" t="s">
        <v>315</v>
      </c>
      <c r="H324" s="1583"/>
      <c r="I324" s="1603" t="s">
        <v>313</v>
      </c>
      <c r="J324" s="1583"/>
      <c r="K324" s="1583"/>
      <c r="L324" s="1603" t="s">
        <v>322</v>
      </c>
      <c r="M324" s="1583"/>
      <c r="N324" s="1583"/>
      <c r="O324" s="1603" t="s">
        <v>269</v>
      </c>
      <c r="P324" s="1583"/>
      <c r="Q324" s="1603" t="s">
        <v>269</v>
      </c>
      <c r="R324" s="1583"/>
      <c r="S324" s="1605" t="s">
        <v>756</v>
      </c>
      <c r="T324" s="1583"/>
      <c r="U324" s="1583"/>
      <c r="V324" s="1583"/>
      <c r="W324" s="1583"/>
      <c r="X324" s="1583"/>
      <c r="Y324" s="1583"/>
      <c r="Z324" s="1583"/>
      <c r="AA324" s="1603" t="s">
        <v>306</v>
      </c>
      <c r="AB324" s="1583"/>
      <c r="AC324" s="1583"/>
      <c r="AD324" s="1583"/>
      <c r="AE324" s="1583"/>
      <c r="AF324" s="1603" t="s">
        <v>307</v>
      </c>
      <c r="AG324" s="1583"/>
      <c r="AH324" s="1583"/>
      <c r="AI324" s="317" t="s">
        <v>86</v>
      </c>
      <c r="AJ324" s="1604" t="s">
        <v>308</v>
      </c>
      <c r="AK324" s="1583"/>
      <c r="AL324" s="1583"/>
      <c r="AM324" s="1583"/>
      <c r="AN324" s="1583"/>
      <c r="AO324" s="1583"/>
      <c r="AP324" s="1324">
        <v>7396500000</v>
      </c>
      <c r="AQ324" s="1324">
        <v>509785817</v>
      </c>
      <c r="AR324" s="318">
        <v>2824607755</v>
      </c>
      <c r="AS324" s="319">
        <v>0</v>
      </c>
      <c r="AT324" s="1324">
        <v>2903914850.7199998</v>
      </c>
      <c r="AU324" s="318">
        <v>-2394129033.7199998</v>
      </c>
      <c r="AV324" s="1324">
        <v>804485000</v>
      </c>
      <c r="AW324" s="318">
        <v>2099429850.72</v>
      </c>
      <c r="AX324" s="1324">
        <v>704485000</v>
      </c>
      <c r="AY324" s="318">
        <v>100000000</v>
      </c>
      <c r="AZ324" s="318">
        <v>100000000</v>
      </c>
      <c r="BA324" s="318">
        <v>604485000</v>
      </c>
      <c r="BB324" s="319">
        <v>0</v>
      </c>
    </row>
    <row r="325" spans="1:54" x14ac:dyDescent="0.25">
      <c r="A325" s="1608" t="s">
        <v>120</v>
      </c>
      <c r="B325" s="1583"/>
      <c r="C325" s="1608" t="s">
        <v>370</v>
      </c>
      <c r="D325" s="1583"/>
      <c r="E325" s="1608" t="s">
        <v>357</v>
      </c>
      <c r="F325" s="1583"/>
      <c r="G325" s="1608" t="s">
        <v>315</v>
      </c>
      <c r="H325" s="1583"/>
      <c r="I325" s="1608" t="s">
        <v>313</v>
      </c>
      <c r="J325" s="1583"/>
      <c r="K325" s="1583"/>
      <c r="L325" s="1608" t="s">
        <v>322</v>
      </c>
      <c r="M325" s="1583"/>
      <c r="N325" s="1583"/>
      <c r="O325" s="1608" t="s">
        <v>101</v>
      </c>
      <c r="P325" s="1583"/>
      <c r="Q325" s="1608" t="s">
        <v>269</v>
      </c>
      <c r="R325" s="1583"/>
      <c r="S325" s="1609" t="s">
        <v>363</v>
      </c>
      <c r="T325" s="1583"/>
      <c r="U325" s="1583"/>
      <c r="V325" s="1583"/>
      <c r="W325" s="1583"/>
      <c r="X325" s="1583"/>
      <c r="Y325" s="1583"/>
      <c r="Z325" s="1583"/>
      <c r="AA325" s="1608" t="s">
        <v>306</v>
      </c>
      <c r="AB325" s="1583"/>
      <c r="AC325" s="1583"/>
      <c r="AD325" s="1583"/>
      <c r="AE325" s="1583"/>
      <c r="AF325" s="1608" t="s">
        <v>307</v>
      </c>
      <c r="AG325" s="1583"/>
      <c r="AH325" s="1583"/>
      <c r="AI325" s="320" t="s">
        <v>86</v>
      </c>
      <c r="AJ325" s="1610" t="s">
        <v>308</v>
      </c>
      <c r="AK325" s="1583"/>
      <c r="AL325" s="1583"/>
      <c r="AM325" s="1583"/>
      <c r="AN325" s="1583"/>
      <c r="AO325" s="1583"/>
      <c r="AP325" s="1326">
        <v>4885992000</v>
      </c>
      <c r="AQ325" s="1326">
        <v>509785817</v>
      </c>
      <c r="AR325" s="321">
        <v>1199149755</v>
      </c>
      <c r="AS325" s="322">
        <v>0</v>
      </c>
      <c r="AT325" s="1326">
        <v>2018864850.72</v>
      </c>
      <c r="AU325" s="321">
        <v>-1509079033.72</v>
      </c>
      <c r="AV325" s="1326">
        <v>200000000</v>
      </c>
      <c r="AW325" s="321">
        <v>1818864850.72</v>
      </c>
      <c r="AX325" s="1326">
        <v>100000000</v>
      </c>
      <c r="AY325" s="321">
        <v>100000000</v>
      </c>
      <c r="AZ325" s="321">
        <v>100000000</v>
      </c>
      <c r="BA325" s="322">
        <v>0</v>
      </c>
      <c r="BB325" s="322">
        <v>0</v>
      </c>
    </row>
    <row r="326" spans="1:54" x14ac:dyDescent="0.25">
      <c r="A326" s="1608" t="s">
        <v>120</v>
      </c>
      <c r="B326" s="1583"/>
      <c r="C326" s="1608" t="s">
        <v>370</v>
      </c>
      <c r="D326" s="1583"/>
      <c r="E326" s="1608" t="s">
        <v>357</v>
      </c>
      <c r="F326" s="1583"/>
      <c r="G326" s="1608" t="s">
        <v>315</v>
      </c>
      <c r="H326" s="1583"/>
      <c r="I326" s="1608" t="s">
        <v>313</v>
      </c>
      <c r="J326" s="1583"/>
      <c r="K326" s="1583"/>
      <c r="L326" s="1608" t="s">
        <v>322</v>
      </c>
      <c r="M326" s="1583"/>
      <c r="N326" s="1583"/>
      <c r="O326" s="1608" t="s">
        <v>336</v>
      </c>
      <c r="P326" s="1583"/>
      <c r="Q326" s="1608" t="s">
        <v>269</v>
      </c>
      <c r="R326" s="1583"/>
      <c r="S326" s="1609" t="s">
        <v>759</v>
      </c>
      <c r="T326" s="1583"/>
      <c r="U326" s="1583"/>
      <c r="V326" s="1583"/>
      <c r="W326" s="1583"/>
      <c r="X326" s="1583"/>
      <c r="Y326" s="1583"/>
      <c r="Z326" s="1583"/>
      <c r="AA326" s="1608" t="s">
        <v>306</v>
      </c>
      <c r="AB326" s="1583"/>
      <c r="AC326" s="1583"/>
      <c r="AD326" s="1583"/>
      <c r="AE326" s="1583"/>
      <c r="AF326" s="1608" t="s">
        <v>307</v>
      </c>
      <c r="AG326" s="1583"/>
      <c r="AH326" s="1583"/>
      <c r="AI326" s="320" t="s">
        <v>86</v>
      </c>
      <c r="AJ326" s="1610" t="s">
        <v>308</v>
      </c>
      <c r="AK326" s="1583"/>
      <c r="AL326" s="1583"/>
      <c r="AM326" s="1583"/>
      <c r="AN326" s="1583"/>
      <c r="AO326" s="1583"/>
      <c r="AP326" s="1326">
        <v>2510508000</v>
      </c>
      <c r="AQ326" s="1327">
        <v>0</v>
      </c>
      <c r="AR326" s="321">
        <v>1625458000</v>
      </c>
      <c r="AS326" s="322">
        <v>0</v>
      </c>
      <c r="AT326" s="1326">
        <v>885050000</v>
      </c>
      <c r="AU326" s="321">
        <v>-885050000</v>
      </c>
      <c r="AV326" s="1326">
        <v>604485000</v>
      </c>
      <c r="AW326" s="321">
        <v>280565000</v>
      </c>
      <c r="AX326" s="1326">
        <v>604485000</v>
      </c>
      <c r="AY326" s="322">
        <v>0</v>
      </c>
      <c r="AZ326" s="322">
        <v>0</v>
      </c>
      <c r="BA326" s="321">
        <v>604485000</v>
      </c>
      <c r="BB326" s="322">
        <v>0</v>
      </c>
    </row>
    <row r="327" spans="1:54" s="1270" customFormat="1" x14ac:dyDescent="0.25">
      <c r="A327" s="1702" t="s">
        <v>120</v>
      </c>
      <c r="B327" s="1701"/>
      <c r="C327" s="1702" t="s">
        <v>370</v>
      </c>
      <c r="D327" s="1701"/>
      <c r="E327" s="1702" t="s">
        <v>357</v>
      </c>
      <c r="F327" s="1701"/>
      <c r="G327" s="1702" t="s">
        <v>322</v>
      </c>
      <c r="H327" s="1701"/>
      <c r="I327" s="1702" t="s">
        <v>269</v>
      </c>
      <c r="J327" s="1701"/>
      <c r="K327" s="1701"/>
      <c r="L327" s="1702" t="s">
        <v>269</v>
      </c>
      <c r="M327" s="1701"/>
      <c r="N327" s="1701"/>
      <c r="O327" s="1702" t="s">
        <v>269</v>
      </c>
      <c r="P327" s="1701"/>
      <c r="Q327" s="1702" t="s">
        <v>269</v>
      </c>
      <c r="R327" s="1701"/>
      <c r="S327" s="1703" t="s">
        <v>760</v>
      </c>
      <c r="T327" s="1701"/>
      <c r="U327" s="1701"/>
      <c r="V327" s="1701"/>
      <c r="W327" s="1701"/>
      <c r="X327" s="1701"/>
      <c r="Y327" s="1701"/>
      <c r="Z327" s="1701"/>
      <c r="AA327" s="1702" t="s">
        <v>306</v>
      </c>
      <c r="AB327" s="1701"/>
      <c r="AC327" s="1701"/>
      <c r="AD327" s="1701"/>
      <c r="AE327" s="1701"/>
      <c r="AF327" s="1702" t="s">
        <v>307</v>
      </c>
      <c r="AG327" s="1701"/>
      <c r="AH327" s="1701"/>
      <c r="AI327" s="1267" t="s">
        <v>86</v>
      </c>
      <c r="AJ327" s="1700" t="s">
        <v>308</v>
      </c>
      <c r="AK327" s="1701"/>
      <c r="AL327" s="1701"/>
      <c r="AM327" s="1701"/>
      <c r="AN327" s="1701"/>
      <c r="AO327" s="1701"/>
      <c r="AP327" s="1328">
        <v>500000000</v>
      </c>
      <c r="AQ327" s="1334">
        <v>0</v>
      </c>
      <c r="AR327" s="1269">
        <v>0</v>
      </c>
      <c r="AS327" s="1269">
        <v>0</v>
      </c>
      <c r="AT327" s="1334">
        <v>0</v>
      </c>
      <c r="AU327" s="1269">
        <v>0</v>
      </c>
      <c r="AV327" s="1334">
        <v>0</v>
      </c>
      <c r="AW327" s="1269">
        <v>0</v>
      </c>
      <c r="AX327" s="1334">
        <v>0</v>
      </c>
      <c r="AY327" s="1269">
        <v>0</v>
      </c>
      <c r="AZ327" s="1269">
        <v>0</v>
      </c>
      <c r="BA327" s="1269">
        <v>0</v>
      </c>
      <c r="BB327" s="1269">
        <v>0</v>
      </c>
    </row>
    <row r="328" spans="1:54" x14ac:dyDescent="0.25">
      <c r="A328" s="1603" t="s">
        <v>120</v>
      </c>
      <c r="B328" s="1583"/>
      <c r="C328" s="1603" t="s">
        <v>370</v>
      </c>
      <c r="D328" s="1583"/>
      <c r="E328" s="1603" t="s">
        <v>357</v>
      </c>
      <c r="F328" s="1583"/>
      <c r="G328" s="1603" t="s">
        <v>322</v>
      </c>
      <c r="H328" s="1583"/>
      <c r="I328" s="1603" t="s">
        <v>313</v>
      </c>
      <c r="J328" s="1583"/>
      <c r="K328" s="1583"/>
      <c r="L328" s="1603" t="s">
        <v>269</v>
      </c>
      <c r="M328" s="1583"/>
      <c r="N328" s="1583"/>
      <c r="O328" s="1603" t="s">
        <v>269</v>
      </c>
      <c r="P328" s="1583"/>
      <c r="Q328" s="1603" t="s">
        <v>269</v>
      </c>
      <c r="R328" s="1583"/>
      <c r="S328" s="1605" t="s">
        <v>760</v>
      </c>
      <c r="T328" s="1583"/>
      <c r="U328" s="1583"/>
      <c r="V328" s="1583"/>
      <c r="W328" s="1583"/>
      <c r="X328" s="1583"/>
      <c r="Y328" s="1583"/>
      <c r="Z328" s="1583"/>
      <c r="AA328" s="1603" t="s">
        <v>306</v>
      </c>
      <c r="AB328" s="1583"/>
      <c r="AC328" s="1583"/>
      <c r="AD328" s="1583"/>
      <c r="AE328" s="1583"/>
      <c r="AF328" s="1603" t="s">
        <v>307</v>
      </c>
      <c r="AG328" s="1583"/>
      <c r="AH328" s="1583"/>
      <c r="AI328" s="317" t="s">
        <v>86</v>
      </c>
      <c r="AJ328" s="1604" t="s">
        <v>308</v>
      </c>
      <c r="AK328" s="1583"/>
      <c r="AL328" s="1583"/>
      <c r="AM328" s="1583"/>
      <c r="AN328" s="1583"/>
      <c r="AO328" s="1583"/>
      <c r="AP328" s="1324">
        <v>500000000</v>
      </c>
      <c r="AQ328" s="1329">
        <v>0</v>
      </c>
      <c r="AR328" s="319">
        <v>0</v>
      </c>
      <c r="AS328" s="319">
        <v>0</v>
      </c>
      <c r="AT328" s="1329">
        <v>0</v>
      </c>
      <c r="AU328" s="319">
        <v>0</v>
      </c>
      <c r="AV328" s="1329">
        <v>0</v>
      </c>
      <c r="AW328" s="319">
        <v>0</v>
      </c>
      <c r="AX328" s="1329">
        <v>0</v>
      </c>
      <c r="AY328" s="319">
        <v>0</v>
      </c>
      <c r="AZ328" s="319">
        <v>0</v>
      </c>
      <c r="BA328" s="319">
        <v>0</v>
      </c>
      <c r="BB328" s="319">
        <v>0</v>
      </c>
    </row>
    <row r="329" spans="1:54" x14ac:dyDescent="0.25">
      <c r="A329" s="1603" t="s">
        <v>120</v>
      </c>
      <c r="B329" s="1583"/>
      <c r="C329" s="1603" t="s">
        <v>370</v>
      </c>
      <c r="D329" s="1583"/>
      <c r="E329" s="1603" t="s">
        <v>357</v>
      </c>
      <c r="F329" s="1583"/>
      <c r="G329" s="1603" t="s">
        <v>322</v>
      </c>
      <c r="H329" s="1583"/>
      <c r="I329" s="1603" t="s">
        <v>313</v>
      </c>
      <c r="J329" s="1583"/>
      <c r="K329" s="1583"/>
      <c r="L329" s="1603" t="s">
        <v>322</v>
      </c>
      <c r="M329" s="1583"/>
      <c r="N329" s="1583"/>
      <c r="O329" s="1603" t="s">
        <v>269</v>
      </c>
      <c r="P329" s="1583"/>
      <c r="Q329" s="1603" t="s">
        <v>269</v>
      </c>
      <c r="R329" s="1583"/>
      <c r="S329" s="1605" t="s">
        <v>756</v>
      </c>
      <c r="T329" s="1583"/>
      <c r="U329" s="1583"/>
      <c r="V329" s="1583"/>
      <c r="W329" s="1583"/>
      <c r="X329" s="1583"/>
      <c r="Y329" s="1583"/>
      <c r="Z329" s="1583"/>
      <c r="AA329" s="1603" t="s">
        <v>306</v>
      </c>
      <c r="AB329" s="1583"/>
      <c r="AC329" s="1583"/>
      <c r="AD329" s="1583"/>
      <c r="AE329" s="1583"/>
      <c r="AF329" s="1603" t="s">
        <v>307</v>
      </c>
      <c r="AG329" s="1583"/>
      <c r="AH329" s="1583"/>
      <c r="AI329" s="317" t="s">
        <v>86</v>
      </c>
      <c r="AJ329" s="1604" t="s">
        <v>308</v>
      </c>
      <c r="AK329" s="1583"/>
      <c r="AL329" s="1583"/>
      <c r="AM329" s="1583"/>
      <c r="AN329" s="1583"/>
      <c r="AO329" s="1583"/>
      <c r="AP329" s="1324">
        <v>500000000</v>
      </c>
      <c r="AQ329" s="1329">
        <v>0</v>
      </c>
      <c r="AR329" s="319">
        <v>0</v>
      </c>
      <c r="AS329" s="319">
        <v>0</v>
      </c>
      <c r="AT329" s="1329">
        <v>0</v>
      </c>
      <c r="AU329" s="319">
        <v>0</v>
      </c>
      <c r="AV329" s="1329">
        <v>0</v>
      </c>
      <c r="AW329" s="319">
        <v>0</v>
      </c>
      <c r="AX329" s="1329">
        <v>0</v>
      </c>
      <c r="AY329" s="319">
        <v>0</v>
      </c>
      <c r="AZ329" s="319">
        <v>0</v>
      </c>
      <c r="BA329" s="319">
        <v>0</v>
      </c>
      <c r="BB329" s="319">
        <v>0</v>
      </c>
    </row>
    <row r="330" spans="1:54" x14ac:dyDescent="0.25">
      <c r="A330" s="1608" t="s">
        <v>120</v>
      </c>
      <c r="B330" s="1583"/>
      <c r="C330" s="1608" t="s">
        <v>370</v>
      </c>
      <c r="D330" s="1583"/>
      <c r="E330" s="1608" t="s">
        <v>357</v>
      </c>
      <c r="F330" s="1583"/>
      <c r="G330" s="1608" t="s">
        <v>322</v>
      </c>
      <c r="H330" s="1583"/>
      <c r="I330" s="1608" t="s">
        <v>313</v>
      </c>
      <c r="J330" s="1583"/>
      <c r="K330" s="1583"/>
      <c r="L330" s="1608" t="s">
        <v>322</v>
      </c>
      <c r="M330" s="1583"/>
      <c r="N330" s="1583"/>
      <c r="O330" s="1608" t="s">
        <v>101</v>
      </c>
      <c r="P330" s="1583"/>
      <c r="Q330" s="1608" t="s">
        <v>269</v>
      </c>
      <c r="R330" s="1583"/>
      <c r="S330" s="1609" t="s">
        <v>761</v>
      </c>
      <c r="T330" s="1583"/>
      <c r="U330" s="1583"/>
      <c r="V330" s="1583"/>
      <c r="W330" s="1583"/>
      <c r="X330" s="1583"/>
      <c r="Y330" s="1583"/>
      <c r="Z330" s="1583"/>
      <c r="AA330" s="1608" t="s">
        <v>306</v>
      </c>
      <c r="AB330" s="1583"/>
      <c r="AC330" s="1583"/>
      <c r="AD330" s="1583"/>
      <c r="AE330" s="1583"/>
      <c r="AF330" s="1608" t="s">
        <v>307</v>
      </c>
      <c r="AG330" s="1583"/>
      <c r="AH330" s="1583"/>
      <c r="AI330" s="320" t="s">
        <v>86</v>
      </c>
      <c r="AJ330" s="1610" t="s">
        <v>308</v>
      </c>
      <c r="AK330" s="1583"/>
      <c r="AL330" s="1583"/>
      <c r="AM330" s="1583"/>
      <c r="AN330" s="1583"/>
      <c r="AO330" s="1583"/>
      <c r="AP330" s="1326">
        <v>500000000</v>
      </c>
      <c r="AQ330" s="1327">
        <v>0</v>
      </c>
      <c r="AR330" s="322">
        <v>0</v>
      </c>
      <c r="AS330" s="322">
        <v>0</v>
      </c>
      <c r="AT330" s="1327">
        <v>0</v>
      </c>
      <c r="AU330" s="322">
        <v>0</v>
      </c>
      <c r="AV330" s="1327">
        <v>0</v>
      </c>
      <c r="AW330" s="322">
        <v>0</v>
      </c>
      <c r="AX330" s="1327">
        <v>0</v>
      </c>
      <c r="AY330" s="322">
        <v>0</v>
      </c>
      <c r="AZ330" s="322">
        <v>0</v>
      </c>
      <c r="BA330" s="322">
        <v>0</v>
      </c>
      <c r="BB330" s="322">
        <v>0</v>
      </c>
    </row>
    <row r="331" spans="1:54" x14ac:dyDescent="0.25">
      <c r="A331" s="1603" t="s">
        <v>120</v>
      </c>
      <c r="B331" s="1583"/>
      <c r="C331" s="1603" t="s">
        <v>370</v>
      </c>
      <c r="D331" s="1583"/>
      <c r="E331" s="1603" t="s">
        <v>357</v>
      </c>
      <c r="F331" s="1583"/>
      <c r="G331" s="1603" t="s">
        <v>316</v>
      </c>
      <c r="H331" s="1583"/>
      <c r="I331" s="1603" t="s">
        <v>313</v>
      </c>
      <c r="J331" s="1583"/>
      <c r="K331" s="1583"/>
      <c r="L331" s="1603"/>
      <c r="M331" s="1583"/>
      <c r="N331" s="1583"/>
      <c r="O331" s="1603"/>
      <c r="P331" s="1583"/>
      <c r="Q331" s="1603"/>
      <c r="R331" s="1583"/>
      <c r="S331" s="1605" t="s">
        <v>682</v>
      </c>
      <c r="T331" s="1583"/>
      <c r="U331" s="1583"/>
      <c r="V331" s="1583"/>
      <c r="W331" s="1583"/>
      <c r="X331" s="1583"/>
      <c r="Y331" s="1583"/>
      <c r="Z331" s="1583"/>
      <c r="AA331" s="1603" t="s">
        <v>306</v>
      </c>
      <c r="AB331" s="1583"/>
      <c r="AC331" s="1583"/>
      <c r="AD331" s="1583"/>
      <c r="AE331" s="1583"/>
      <c r="AF331" s="1603" t="s">
        <v>307</v>
      </c>
      <c r="AG331" s="1583"/>
      <c r="AH331" s="1583"/>
      <c r="AI331" s="317" t="s">
        <v>86</v>
      </c>
      <c r="AJ331" s="1604" t="s">
        <v>308</v>
      </c>
      <c r="AK331" s="1583"/>
      <c r="AL331" s="1583"/>
      <c r="AM331" s="1583"/>
      <c r="AN331" s="1583"/>
      <c r="AO331" s="1583"/>
      <c r="AP331" s="1324">
        <v>850000000</v>
      </c>
      <c r="AQ331" s="1324">
        <v>100000000</v>
      </c>
      <c r="AR331" s="319">
        <v>0</v>
      </c>
      <c r="AS331" s="319">
        <v>0</v>
      </c>
      <c r="AT331" s="1329">
        <v>0</v>
      </c>
      <c r="AU331" s="318">
        <v>100000000</v>
      </c>
      <c r="AV331" s="1324">
        <v>21700000</v>
      </c>
      <c r="AW331" s="318">
        <v>-21700000</v>
      </c>
      <c r="AX331" s="1324">
        <v>21700000</v>
      </c>
      <c r="AY331" s="319">
        <v>0</v>
      </c>
      <c r="AZ331" s="318">
        <v>21700000</v>
      </c>
      <c r="BA331" s="319">
        <v>0</v>
      </c>
      <c r="BB331" s="319">
        <v>0</v>
      </c>
    </row>
    <row r="332" spans="1:54" s="1270" customFormat="1" x14ac:dyDescent="0.25">
      <c r="A332" s="1702" t="s">
        <v>120</v>
      </c>
      <c r="B332" s="1701"/>
      <c r="C332" s="1702" t="s">
        <v>370</v>
      </c>
      <c r="D332" s="1701"/>
      <c r="E332" s="1702" t="s">
        <v>357</v>
      </c>
      <c r="F332" s="1701"/>
      <c r="G332" s="1702" t="s">
        <v>316</v>
      </c>
      <c r="H332" s="1701"/>
      <c r="I332" s="1702" t="s">
        <v>269</v>
      </c>
      <c r="J332" s="1701"/>
      <c r="K332" s="1701"/>
      <c r="L332" s="1702" t="s">
        <v>269</v>
      </c>
      <c r="M332" s="1701"/>
      <c r="N332" s="1701"/>
      <c r="O332" s="1702" t="s">
        <v>269</v>
      </c>
      <c r="P332" s="1701"/>
      <c r="Q332" s="1702" t="s">
        <v>269</v>
      </c>
      <c r="R332" s="1701"/>
      <c r="S332" s="1703" t="s">
        <v>682</v>
      </c>
      <c r="T332" s="1701"/>
      <c r="U332" s="1701"/>
      <c r="V332" s="1701"/>
      <c r="W332" s="1701"/>
      <c r="X332" s="1701"/>
      <c r="Y332" s="1701"/>
      <c r="Z332" s="1701"/>
      <c r="AA332" s="1702" t="s">
        <v>306</v>
      </c>
      <c r="AB332" s="1701"/>
      <c r="AC332" s="1701"/>
      <c r="AD332" s="1701"/>
      <c r="AE332" s="1701"/>
      <c r="AF332" s="1702" t="s">
        <v>307</v>
      </c>
      <c r="AG332" s="1701"/>
      <c r="AH332" s="1701"/>
      <c r="AI332" s="1267" t="s">
        <v>86</v>
      </c>
      <c r="AJ332" s="1700" t="s">
        <v>308</v>
      </c>
      <c r="AK332" s="1701"/>
      <c r="AL332" s="1701"/>
      <c r="AM332" s="1701"/>
      <c r="AN332" s="1701"/>
      <c r="AO332" s="1701"/>
      <c r="AP332" s="1328">
        <v>850000000</v>
      </c>
      <c r="AQ332" s="1328">
        <v>100000000</v>
      </c>
      <c r="AR332" s="1269">
        <v>0</v>
      </c>
      <c r="AS332" s="1269">
        <v>0</v>
      </c>
      <c r="AT332" s="1334">
        <v>0</v>
      </c>
      <c r="AU332" s="1268">
        <v>100000000</v>
      </c>
      <c r="AV332" s="1328">
        <v>21700000</v>
      </c>
      <c r="AW332" s="1268">
        <v>-21700000</v>
      </c>
      <c r="AX332" s="1328">
        <v>21700000</v>
      </c>
      <c r="AY332" s="1269">
        <v>0</v>
      </c>
      <c r="AZ332" s="1268">
        <v>21700000</v>
      </c>
      <c r="BA332" s="1269">
        <v>0</v>
      </c>
      <c r="BB332" s="1269">
        <v>0</v>
      </c>
    </row>
    <row r="333" spans="1:54" x14ac:dyDescent="0.25">
      <c r="A333" s="1603" t="s">
        <v>120</v>
      </c>
      <c r="B333" s="1583"/>
      <c r="C333" s="1603" t="s">
        <v>370</v>
      </c>
      <c r="D333" s="1583"/>
      <c r="E333" s="1603" t="s">
        <v>357</v>
      </c>
      <c r="F333" s="1583"/>
      <c r="G333" s="1603" t="s">
        <v>316</v>
      </c>
      <c r="H333" s="1583"/>
      <c r="I333" s="1603" t="s">
        <v>313</v>
      </c>
      <c r="J333" s="1583"/>
      <c r="K333" s="1583"/>
      <c r="L333" s="1603" t="s">
        <v>315</v>
      </c>
      <c r="M333" s="1583"/>
      <c r="N333" s="1583"/>
      <c r="O333" s="1603"/>
      <c r="P333" s="1583"/>
      <c r="Q333" s="1603"/>
      <c r="R333" s="1583"/>
      <c r="S333" s="1605" t="s">
        <v>359</v>
      </c>
      <c r="T333" s="1583"/>
      <c r="U333" s="1583"/>
      <c r="V333" s="1583"/>
      <c r="W333" s="1583"/>
      <c r="X333" s="1583"/>
      <c r="Y333" s="1583"/>
      <c r="Z333" s="1583"/>
      <c r="AA333" s="1603" t="s">
        <v>306</v>
      </c>
      <c r="AB333" s="1583"/>
      <c r="AC333" s="1583"/>
      <c r="AD333" s="1583"/>
      <c r="AE333" s="1583"/>
      <c r="AF333" s="1603" t="s">
        <v>307</v>
      </c>
      <c r="AG333" s="1583"/>
      <c r="AH333" s="1583"/>
      <c r="AI333" s="317" t="s">
        <v>86</v>
      </c>
      <c r="AJ333" s="1604" t="s">
        <v>308</v>
      </c>
      <c r="AK333" s="1583"/>
      <c r="AL333" s="1583"/>
      <c r="AM333" s="1583"/>
      <c r="AN333" s="1583"/>
      <c r="AO333" s="1583"/>
      <c r="AP333" s="1324">
        <v>350000000</v>
      </c>
      <c r="AQ333" s="1324">
        <v>100000000</v>
      </c>
      <c r="AR333" s="319">
        <v>0</v>
      </c>
      <c r="AS333" s="319">
        <v>0</v>
      </c>
      <c r="AT333" s="1329">
        <v>0</v>
      </c>
      <c r="AU333" s="318">
        <v>100000000</v>
      </c>
      <c r="AV333" s="1324">
        <v>21700000</v>
      </c>
      <c r="AW333" s="318">
        <v>-21700000</v>
      </c>
      <c r="AX333" s="1324">
        <v>21700000</v>
      </c>
      <c r="AY333" s="319">
        <v>0</v>
      </c>
      <c r="AZ333" s="318">
        <v>21700000</v>
      </c>
      <c r="BA333" s="319">
        <v>0</v>
      </c>
      <c r="BB333" s="319">
        <v>0</v>
      </c>
    </row>
    <row r="334" spans="1:54" x14ac:dyDescent="0.25">
      <c r="A334" s="1608" t="s">
        <v>120</v>
      </c>
      <c r="B334" s="1583"/>
      <c r="C334" s="1608" t="s">
        <v>370</v>
      </c>
      <c r="D334" s="1583"/>
      <c r="E334" s="1608" t="s">
        <v>357</v>
      </c>
      <c r="F334" s="1583"/>
      <c r="G334" s="1608" t="s">
        <v>316</v>
      </c>
      <c r="H334" s="1583"/>
      <c r="I334" s="1608" t="s">
        <v>313</v>
      </c>
      <c r="J334" s="1583"/>
      <c r="K334" s="1583"/>
      <c r="L334" s="1608" t="s">
        <v>315</v>
      </c>
      <c r="M334" s="1583"/>
      <c r="N334" s="1583"/>
      <c r="O334" s="1608" t="s">
        <v>312</v>
      </c>
      <c r="P334" s="1583"/>
      <c r="Q334" s="1608"/>
      <c r="R334" s="1583"/>
      <c r="S334" s="1609" t="s">
        <v>365</v>
      </c>
      <c r="T334" s="1583"/>
      <c r="U334" s="1583"/>
      <c r="V334" s="1583"/>
      <c r="W334" s="1583"/>
      <c r="X334" s="1583"/>
      <c r="Y334" s="1583"/>
      <c r="Z334" s="1583"/>
      <c r="AA334" s="1608" t="s">
        <v>306</v>
      </c>
      <c r="AB334" s="1583"/>
      <c r="AC334" s="1583"/>
      <c r="AD334" s="1583"/>
      <c r="AE334" s="1583"/>
      <c r="AF334" s="1608" t="s">
        <v>307</v>
      </c>
      <c r="AG334" s="1583"/>
      <c r="AH334" s="1583"/>
      <c r="AI334" s="320" t="s">
        <v>86</v>
      </c>
      <c r="AJ334" s="1610" t="s">
        <v>308</v>
      </c>
      <c r="AK334" s="1583"/>
      <c r="AL334" s="1583"/>
      <c r="AM334" s="1583"/>
      <c r="AN334" s="1583"/>
      <c r="AO334" s="1583"/>
      <c r="AP334" s="1326">
        <v>120000000</v>
      </c>
      <c r="AQ334" s="1327">
        <v>0</v>
      </c>
      <c r="AR334" s="322">
        <v>0</v>
      </c>
      <c r="AS334" s="322">
        <v>0</v>
      </c>
      <c r="AT334" s="1327">
        <v>0</v>
      </c>
      <c r="AU334" s="322">
        <v>0</v>
      </c>
      <c r="AV334" s="1326">
        <v>21700000</v>
      </c>
      <c r="AW334" s="321">
        <v>-21700000</v>
      </c>
      <c r="AX334" s="1326">
        <v>21700000</v>
      </c>
      <c r="AY334" s="322">
        <v>0</v>
      </c>
      <c r="AZ334" s="321">
        <v>21700000</v>
      </c>
      <c r="BA334" s="322">
        <v>0</v>
      </c>
      <c r="BB334" s="322">
        <v>0</v>
      </c>
    </row>
    <row r="335" spans="1:54" ht="15" customHeight="1" x14ac:dyDescent="0.25">
      <c r="A335" s="1608" t="s">
        <v>120</v>
      </c>
      <c r="B335" s="1583"/>
      <c r="C335" s="1608" t="s">
        <v>370</v>
      </c>
      <c r="D335" s="1583"/>
      <c r="E335" s="1608" t="s">
        <v>357</v>
      </c>
      <c r="F335" s="1583"/>
      <c r="G335" s="1608" t="s">
        <v>316</v>
      </c>
      <c r="H335" s="1583"/>
      <c r="I335" s="1608" t="s">
        <v>313</v>
      </c>
      <c r="J335" s="1583"/>
      <c r="K335" s="1583"/>
      <c r="L335" s="1608" t="s">
        <v>315</v>
      </c>
      <c r="M335" s="1583"/>
      <c r="N335" s="1583"/>
      <c r="O335" s="1608" t="s">
        <v>322</v>
      </c>
      <c r="P335" s="1583"/>
      <c r="Q335" s="1608"/>
      <c r="R335" s="1583"/>
      <c r="S335" s="1609" t="s">
        <v>361</v>
      </c>
      <c r="T335" s="1583"/>
      <c r="U335" s="1583"/>
      <c r="V335" s="1583"/>
      <c r="W335" s="1583"/>
      <c r="X335" s="1583"/>
      <c r="Y335" s="1583"/>
      <c r="Z335" s="1583"/>
      <c r="AA335" s="1608" t="s">
        <v>306</v>
      </c>
      <c r="AB335" s="1583"/>
      <c r="AC335" s="1583"/>
      <c r="AD335" s="1583"/>
      <c r="AE335" s="1583"/>
      <c r="AF335" s="1608" t="s">
        <v>307</v>
      </c>
      <c r="AG335" s="1583"/>
      <c r="AH335" s="1583"/>
      <c r="AI335" s="320" t="s">
        <v>86</v>
      </c>
      <c r="AJ335" s="1610" t="s">
        <v>308</v>
      </c>
      <c r="AK335" s="1583"/>
      <c r="AL335" s="1583"/>
      <c r="AM335" s="1583"/>
      <c r="AN335" s="1583"/>
      <c r="AO335" s="1583"/>
      <c r="AP335" s="1326">
        <v>45000000</v>
      </c>
      <c r="AQ335" s="1326">
        <v>45000000</v>
      </c>
      <c r="AR335" s="322">
        <v>0</v>
      </c>
      <c r="AS335" s="322">
        <v>0</v>
      </c>
      <c r="AT335" s="1327">
        <v>0</v>
      </c>
      <c r="AU335" s="321">
        <v>45000000</v>
      </c>
      <c r="AV335" s="1327">
        <v>0</v>
      </c>
      <c r="AW335" s="322">
        <v>0</v>
      </c>
      <c r="AX335" s="1327">
        <v>0</v>
      </c>
      <c r="AY335" s="322">
        <v>0</v>
      </c>
      <c r="AZ335" s="322">
        <v>0</v>
      </c>
      <c r="BA335" s="322">
        <v>0</v>
      </c>
      <c r="BB335" s="322">
        <v>0</v>
      </c>
    </row>
    <row r="336" spans="1:54" ht="15" customHeight="1" x14ac:dyDescent="0.25">
      <c r="A336" s="1608" t="s">
        <v>120</v>
      </c>
      <c r="B336" s="1583"/>
      <c r="C336" s="1608" t="s">
        <v>370</v>
      </c>
      <c r="D336" s="1583"/>
      <c r="E336" s="1608" t="s">
        <v>357</v>
      </c>
      <c r="F336" s="1583"/>
      <c r="G336" s="1608" t="s">
        <v>316</v>
      </c>
      <c r="H336" s="1583"/>
      <c r="I336" s="1608" t="s">
        <v>313</v>
      </c>
      <c r="J336" s="1583"/>
      <c r="K336" s="1583"/>
      <c r="L336" s="1608" t="s">
        <v>315</v>
      </c>
      <c r="M336" s="1583"/>
      <c r="N336" s="1583"/>
      <c r="O336" s="1608" t="s">
        <v>316</v>
      </c>
      <c r="P336" s="1583"/>
      <c r="Q336" s="1608"/>
      <c r="R336" s="1583"/>
      <c r="S336" s="1609" t="s">
        <v>105</v>
      </c>
      <c r="T336" s="1583"/>
      <c r="U336" s="1583"/>
      <c r="V336" s="1583"/>
      <c r="W336" s="1583"/>
      <c r="X336" s="1583"/>
      <c r="Y336" s="1583"/>
      <c r="Z336" s="1583"/>
      <c r="AA336" s="1608" t="s">
        <v>306</v>
      </c>
      <c r="AB336" s="1583"/>
      <c r="AC336" s="1583"/>
      <c r="AD336" s="1583"/>
      <c r="AE336" s="1583"/>
      <c r="AF336" s="1608" t="s">
        <v>307</v>
      </c>
      <c r="AG336" s="1583"/>
      <c r="AH336" s="1583"/>
      <c r="AI336" s="320" t="s">
        <v>86</v>
      </c>
      <c r="AJ336" s="1610" t="s">
        <v>308</v>
      </c>
      <c r="AK336" s="1583"/>
      <c r="AL336" s="1583"/>
      <c r="AM336" s="1583"/>
      <c r="AN336" s="1583"/>
      <c r="AO336" s="1583"/>
      <c r="AP336" s="1326">
        <v>55000000</v>
      </c>
      <c r="AQ336" s="1326">
        <v>55000000</v>
      </c>
      <c r="AR336" s="322">
        <v>0</v>
      </c>
      <c r="AS336" s="322">
        <v>0</v>
      </c>
      <c r="AT336" s="1327">
        <v>0</v>
      </c>
      <c r="AU336" s="321">
        <v>55000000</v>
      </c>
      <c r="AV336" s="1327">
        <v>0</v>
      </c>
      <c r="AW336" s="322">
        <v>0</v>
      </c>
      <c r="AX336" s="1327">
        <v>0</v>
      </c>
      <c r="AY336" s="322">
        <v>0</v>
      </c>
      <c r="AZ336" s="322">
        <v>0</v>
      </c>
      <c r="BA336" s="322">
        <v>0</v>
      </c>
      <c r="BB336" s="322">
        <v>0</v>
      </c>
    </row>
    <row r="337" spans="1:54" x14ac:dyDescent="0.25">
      <c r="A337" s="1608" t="s">
        <v>120</v>
      </c>
      <c r="B337" s="1583"/>
      <c r="C337" s="1608" t="s">
        <v>370</v>
      </c>
      <c r="D337" s="1583"/>
      <c r="E337" s="1608" t="s">
        <v>357</v>
      </c>
      <c r="F337" s="1583"/>
      <c r="G337" s="1608" t="s">
        <v>316</v>
      </c>
      <c r="H337" s="1583"/>
      <c r="I337" s="1608" t="s">
        <v>313</v>
      </c>
      <c r="J337" s="1583"/>
      <c r="K337" s="1583"/>
      <c r="L337" s="1608" t="s">
        <v>315</v>
      </c>
      <c r="M337" s="1583"/>
      <c r="N337" s="1583"/>
      <c r="O337" s="1608" t="s">
        <v>326</v>
      </c>
      <c r="P337" s="1583"/>
      <c r="Q337" s="1608"/>
      <c r="R337" s="1583"/>
      <c r="S337" s="1609" t="s">
        <v>368</v>
      </c>
      <c r="T337" s="1583"/>
      <c r="U337" s="1583"/>
      <c r="V337" s="1583"/>
      <c r="W337" s="1583"/>
      <c r="X337" s="1583"/>
      <c r="Y337" s="1583"/>
      <c r="Z337" s="1583"/>
      <c r="AA337" s="1608" t="s">
        <v>306</v>
      </c>
      <c r="AB337" s="1583"/>
      <c r="AC337" s="1583"/>
      <c r="AD337" s="1583"/>
      <c r="AE337" s="1583"/>
      <c r="AF337" s="1608" t="s">
        <v>307</v>
      </c>
      <c r="AG337" s="1583"/>
      <c r="AH337" s="1583"/>
      <c r="AI337" s="320" t="s">
        <v>86</v>
      </c>
      <c r="AJ337" s="1610" t="s">
        <v>308</v>
      </c>
      <c r="AK337" s="1583"/>
      <c r="AL337" s="1583"/>
      <c r="AM337" s="1583"/>
      <c r="AN337" s="1583"/>
      <c r="AO337" s="1583"/>
      <c r="AP337" s="1326">
        <v>130000000</v>
      </c>
      <c r="AQ337" s="1327">
        <v>0</v>
      </c>
      <c r="AR337" s="322">
        <v>0</v>
      </c>
      <c r="AS337" s="322">
        <v>0</v>
      </c>
      <c r="AT337" s="1327">
        <v>0</v>
      </c>
      <c r="AU337" s="322">
        <v>0</v>
      </c>
      <c r="AV337" s="1327">
        <v>0</v>
      </c>
      <c r="AW337" s="322">
        <v>0</v>
      </c>
      <c r="AX337" s="1327">
        <v>0</v>
      </c>
      <c r="AY337" s="322">
        <v>0</v>
      </c>
      <c r="AZ337" s="322">
        <v>0</v>
      </c>
      <c r="BA337" s="322">
        <v>0</v>
      </c>
      <c r="BB337" s="322">
        <v>0</v>
      </c>
    </row>
    <row r="338" spans="1:54" x14ac:dyDescent="0.25">
      <c r="A338" s="1603" t="s">
        <v>120</v>
      </c>
      <c r="B338" s="1583"/>
      <c r="C338" s="1603" t="s">
        <v>370</v>
      </c>
      <c r="D338" s="1583"/>
      <c r="E338" s="1603" t="s">
        <v>357</v>
      </c>
      <c r="F338" s="1583"/>
      <c r="G338" s="1603" t="s">
        <v>316</v>
      </c>
      <c r="H338" s="1583"/>
      <c r="I338" s="1603" t="s">
        <v>313</v>
      </c>
      <c r="J338" s="1583"/>
      <c r="K338" s="1583"/>
      <c r="L338" s="1603" t="s">
        <v>322</v>
      </c>
      <c r="M338" s="1583"/>
      <c r="N338" s="1583"/>
      <c r="O338" s="1603"/>
      <c r="P338" s="1583"/>
      <c r="Q338" s="1603"/>
      <c r="R338" s="1583"/>
      <c r="S338" s="1605" t="s">
        <v>456</v>
      </c>
      <c r="T338" s="1583"/>
      <c r="U338" s="1583"/>
      <c r="V338" s="1583"/>
      <c r="W338" s="1583"/>
      <c r="X338" s="1583"/>
      <c r="Y338" s="1583"/>
      <c r="Z338" s="1583"/>
      <c r="AA338" s="1603" t="s">
        <v>306</v>
      </c>
      <c r="AB338" s="1583"/>
      <c r="AC338" s="1583"/>
      <c r="AD338" s="1583"/>
      <c r="AE338" s="1583"/>
      <c r="AF338" s="1603" t="s">
        <v>307</v>
      </c>
      <c r="AG338" s="1583"/>
      <c r="AH338" s="1583"/>
      <c r="AI338" s="317" t="s">
        <v>86</v>
      </c>
      <c r="AJ338" s="1604" t="s">
        <v>308</v>
      </c>
      <c r="AK338" s="1583"/>
      <c r="AL338" s="1583"/>
      <c r="AM338" s="1583"/>
      <c r="AN338" s="1583"/>
      <c r="AO338" s="1583"/>
      <c r="AP338" s="1324">
        <v>500000000</v>
      </c>
      <c r="AQ338" s="1329">
        <v>0</v>
      </c>
      <c r="AR338" s="319">
        <v>0</v>
      </c>
      <c r="AS338" s="319">
        <v>0</v>
      </c>
      <c r="AT338" s="1329">
        <v>0</v>
      </c>
      <c r="AU338" s="319">
        <v>0</v>
      </c>
      <c r="AV338" s="1329">
        <v>0</v>
      </c>
      <c r="AW338" s="319">
        <v>0</v>
      </c>
      <c r="AX338" s="1329">
        <v>0</v>
      </c>
      <c r="AY338" s="319">
        <v>0</v>
      </c>
      <c r="AZ338" s="319">
        <v>0</v>
      </c>
      <c r="BA338" s="319">
        <v>0</v>
      </c>
      <c r="BB338" s="319">
        <v>0</v>
      </c>
    </row>
    <row r="339" spans="1:54" x14ac:dyDescent="0.25">
      <c r="A339" s="1608" t="s">
        <v>120</v>
      </c>
      <c r="B339" s="1583"/>
      <c r="C339" s="1608" t="s">
        <v>370</v>
      </c>
      <c r="D339" s="1583"/>
      <c r="E339" s="1608" t="s">
        <v>357</v>
      </c>
      <c r="F339" s="1583"/>
      <c r="G339" s="1608" t="s">
        <v>316</v>
      </c>
      <c r="H339" s="1583"/>
      <c r="I339" s="1608" t="s">
        <v>313</v>
      </c>
      <c r="J339" s="1583"/>
      <c r="K339" s="1583"/>
      <c r="L339" s="1608" t="s">
        <v>322</v>
      </c>
      <c r="M339" s="1583"/>
      <c r="N339" s="1583"/>
      <c r="O339" s="1608" t="s">
        <v>326</v>
      </c>
      <c r="P339" s="1583"/>
      <c r="Q339" s="1608"/>
      <c r="R339" s="1583"/>
      <c r="S339" s="1609" t="s">
        <v>368</v>
      </c>
      <c r="T339" s="1583"/>
      <c r="U339" s="1583"/>
      <c r="V339" s="1583"/>
      <c r="W339" s="1583"/>
      <c r="X339" s="1583"/>
      <c r="Y339" s="1583"/>
      <c r="Z339" s="1583"/>
      <c r="AA339" s="1608" t="s">
        <v>306</v>
      </c>
      <c r="AB339" s="1583"/>
      <c r="AC339" s="1583"/>
      <c r="AD339" s="1583"/>
      <c r="AE339" s="1583"/>
      <c r="AF339" s="1608" t="s">
        <v>307</v>
      </c>
      <c r="AG339" s="1583"/>
      <c r="AH339" s="1583"/>
      <c r="AI339" s="320" t="s">
        <v>86</v>
      </c>
      <c r="AJ339" s="1610" t="s">
        <v>308</v>
      </c>
      <c r="AK339" s="1583"/>
      <c r="AL339" s="1583"/>
      <c r="AM339" s="1583"/>
      <c r="AN339" s="1583"/>
      <c r="AO339" s="1583"/>
      <c r="AP339" s="1326">
        <v>500000000</v>
      </c>
      <c r="AQ339" s="1327">
        <v>0</v>
      </c>
      <c r="AR339" s="322">
        <v>0</v>
      </c>
      <c r="AS339" s="322">
        <v>0</v>
      </c>
      <c r="AT339" s="1327">
        <v>0</v>
      </c>
      <c r="AU339" s="322">
        <v>0</v>
      </c>
      <c r="AV339" s="1327">
        <v>0</v>
      </c>
      <c r="AW339" s="322">
        <v>0</v>
      </c>
      <c r="AX339" s="1327">
        <v>0</v>
      </c>
      <c r="AY339" s="322">
        <v>0</v>
      </c>
      <c r="AZ339" s="322">
        <v>0</v>
      </c>
      <c r="BA339" s="322">
        <v>0</v>
      </c>
      <c r="BB339" s="322">
        <v>0</v>
      </c>
    </row>
    <row r="340" spans="1:54" x14ac:dyDescent="0.25">
      <c r="A340" s="1603" t="s">
        <v>120</v>
      </c>
      <c r="B340" s="1583"/>
      <c r="C340" s="1603" t="s">
        <v>370</v>
      </c>
      <c r="D340" s="1583"/>
      <c r="E340" s="1603" t="s">
        <v>357</v>
      </c>
      <c r="F340" s="1583"/>
      <c r="G340" s="1603" t="s">
        <v>317</v>
      </c>
      <c r="H340" s="1583"/>
      <c r="I340" s="1603" t="s">
        <v>313</v>
      </c>
      <c r="J340" s="1583"/>
      <c r="K340" s="1583"/>
      <c r="L340" s="1603"/>
      <c r="M340" s="1583"/>
      <c r="N340" s="1583"/>
      <c r="O340" s="1603"/>
      <c r="P340" s="1583"/>
      <c r="Q340" s="1603"/>
      <c r="R340" s="1583"/>
      <c r="S340" s="1605" t="s">
        <v>683</v>
      </c>
      <c r="T340" s="1583"/>
      <c r="U340" s="1583"/>
      <c r="V340" s="1583"/>
      <c r="W340" s="1583"/>
      <c r="X340" s="1583"/>
      <c r="Y340" s="1583"/>
      <c r="Z340" s="1583"/>
      <c r="AA340" s="1603" t="s">
        <v>306</v>
      </c>
      <c r="AB340" s="1583"/>
      <c r="AC340" s="1583"/>
      <c r="AD340" s="1583"/>
      <c r="AE340" s="1583"/>
      <c r="AF340" s="1603" t="s">
        <v>307</v>
      </c>
      <c r="AG340" s="1583"/>
      <c r="AH340" s="1583"/>
      <c r="AI340" s="317" t="s">
        <v>86</v>
      </c>
      <c r="AJ340" s="1604" t="s">
        <v>308</v>
      </c>
      <c r="AK340" s="1583"/>
      <c r="AL340" s="1583"/>
      <c r="AM340" s="1583"/>
      <c r="AN340" s="1583"/>
      <c r="AO340" s="1583"/>
      <c r="AP340" s="1324">
        <v>300000000</v>
      </c>
      <c r="AQ340" s="1329">
        <v>0</v>
      </c>
      <c r="AR340" s="319">
        <v>0</v>
      </c>
      <c r="AS340" s="319">
        <v>0</v>
      </c>
      <c r="AT340" s="1329">
        <v>0</v>
      </c>
      <c r="AU340" s="319">
        <v>0</v>
      </c>
      <c r="AV340" s="1329">
        <v>0</v>
      </c>
      <c r="AW340" s="319">
        <v>0</v>
      </c>
      <c r="AX340" s="1329">
        <v>0</v>
      </c>
      <c r="AY340" s="319">
        <v>0</v>
      </c>
      <c r="AZ340" s="319">
        <v>0</v>
      </c>
      <c r="BA340" s="319">
        <v>0</v>
      </c>
      <c r="BB340" s="319">
        <v>0</v>
      </c>
    </row>
    <row r="341" spans="1:54" s="1270" customFormat="1" x14ac:dyDescent="0.25">
      <c r="A341" s="1702" t="s">
        <v>120</v>
      </c>
      <c r="B341" s="1701"/>
      <c r="C341" s="1702" t="s">
        <v>370</v>
      </c>
      <c r="D341" s="1701"/>
      <c r="E341" s="1702" t="s">
        <v>357</v>
      </c>
      <c r="F341" s="1701"/>
      <c r="G341" s="1702" t="s">
        <v>317</v>
      </c>
      <c r="H341" s="1701"/>
      <c r="I341" s="1702" t="s">
        <v>269</v>
      </c>
      <c r="J341" s="1701"/>
      <c r="K341" s="1701"/>
      <c r="L341" s="1702" t="s">
        <v>269</v>
      </c>
      <c r="M341" s="1701"/>
      <c r="N341" s="1701"/>
      <c r="O341" s="1702" t="s">
        <v>269</v>
      </c>
      <c r="P341" s="1701"/>
      <c r="Q341" s="1702" t="s">
        <v>269</v>
      </c>
      <c r="R341" s="1701"/>
      <c r="S341" s="1703" t="s">
        <v>683</v>
      </c>
      <c r="T341" s="1701"/>
      <c r="U341" s="1701"/>
      <c r="V341" s="1701"/>
      <c r="W341" s="1701"/>
      <c r="X341" s="1701"/>
      <c r="Y341" s="1701"/>
      <c r="Z341" s="1701"/>
      <c r="AA341" s="1702" t="s">
        <v>306</v>
      </c>
      <c r="AB341" s="1701"/>
      <c r="AC341" s="1701"/>
      <c r="AD341" s="1701"/>
      <c r="AE341" s="1701"/>
      <c r="AF341" s="1702" t="s">
        <v>307</v>
      </c>
      <c r="AG341" s="1701"/>
      <c r="AH341" s="1701"/>
      <c r="AI341" s="1267" t="s">
        <v>86</v>
      </c>
      <c r="AJ341" s="1700" t="s">
        <v>308</v>
      </c>
      <c r="AK341" s="1701"/>
      <c r="AL341" s="1701"/>
      <c r="AM341" s="1701"/>
      <c r="AN341" s="1701"/>
      <c r="AO341" s="1701"/>
      <c r="AP341" s="1328">
        <v>300000000</v>
      </c>
      <c r="AQ341" s="1334">
        <v>0</v>
      </c>
      <c r="AR341" s="1269">
        <v>0</v>
      </c>
      <c r="AS341" s="1269">
        <v>0</v>
      </c>
      <c r="AT341" s="1334">
        <v>0</v>
      </c>
      <c r="AU341" s="1269">
        <v>0</v>
      </c>
      <c r="AV341" s="1334">
        <v>0</v>
      </c>
      <c r="AW341" s="1269">
        <v>0</v>
      </c>
      <c r="AX341" s="1334">
        <v>0</v>
      </c>
      <c r="AY341" s="1269">
        <v>0</v>
      </c>
      <c r="AZ341" s="1269">
        <v>0</v>
      </c>
      <c r="BA341" s="1269">
        <v>0</v>
      </c>
      <c r="BB341" s="1269">
        <v>0</v>
      </c>
    </row>
    <row r="342" spans="1:54" x14ac:dyDescent="0.25">
      <c r="A342" s="1603" t="s">
        <v>120</v>
      </c>
      <c r="B342" s="1583"/>
      <c r="C342" s="1603" t="s">
        <v>370</v>
      </c>
      <c r="D342" s="1583"/>
      <c r="E342" s="1603" t="s">
        <v>357</v>
      </c>
      <c r="F342" s="1583"/>
      <c r="G342" s="1603" t="s">
        <v>317</v>
      </c>
      <c r="H342" s="1583"/>
      <c r="I342" s="1603" t="s">
        <v>313</v>
      </c>
      <c r="J342" s="1583"/>
      <c r="K342" s="1583"/>
      <c r="L342" s="1603" t="s">
        <v>315</v>
      </c>
      <c r="M342" s="1583"/>
      <c r="N342" s="1583"/>
      <c r="O342" s="1603"/>
      <c r="P342" s="1583"/>
      <c r="Q342" s="1603"/>
      <c r="R342" s="1583"/>
      <c r="S342" s="1605" t="s">
        <v>359</v>
      </c>
      <c r="T342" s="1583"/>
      <c r="U342" s="1583"/>
      <c r="V342" s="1583"/>
      <c r="W342" s="1583"/>
      <c r="X342" s="1583"/>
      <c r="Y342" s="1583"/>
      <c r="Z342" s="1583"/>
      <c r="AA342" s="1603" t="s">
        <v>306</v>
      </c>
      <c r="AB342" s="1583"/>
      <c r="AC342" s="1583"/>
      <c r="AD342" s="1583"/>
      <c r="AE342" s="1583"/>
      <c r="AF342" s="1603" t="s">
        <v>307</v>
      </c>
      <c r="AG342" s="1583"/>
      <c r="AH342" s="1583"/>
      <c r="AI342" s="317" t="s">
        <v>86</v>
      </c>
      <c r="AJ342" s="1604" t="s">
        <v>308</v>
      </c>
      <c r="AK342" s="1583"/>
      <c r="AL342" s="1583"/>
      <c r="AM342" s="1583"/>
      <c r="AN342" s="1583"/>
      <c r="AO342" s="1583"/>
      <c r="AP342" s="1324">
        <v>300000000</v>
      </c>
      <c r="AQ342" s="1329">
        <v>0</v>
      </c>
      <c r="AR342" s="319">
        <v>0</v>
      </c>
      <c r="AS342" s="319">
        <v>0</v>
      </c>
      <c r="AT342" s="1329">
        <v>0</v>
      </c>
      <c r="AU342" s="319">
        <v>0</v>
      </c>
      <c r="AV342" s="1329">
        <v>0</v>
      </c>
      <c r="AW342" s="319">
        <v>0</v>
      </c>
      <c r="AX342" s="1329">
        <v>0</v>
      </c>
      <c r="AY342" s="319">
        <v>0</v>
      </c>
      <c r="AZ342" s="319">
        <v>0</v>
      </c>
      <c r="BA342" s="319">
        <v>0</v>
      </c>
      <c r="BB342" s="319">
        <v>0</v>
      </c>
    </row>
    <row r="343" spans="1:54" x14ac:dyDescent="0.25">
      <c r="A343" s="1608" t="s">
        <v>120</v>
      </c>
      <c r="B343" s="1583"/>
      <c r="C343" s="1608" t="s">
        <v>370</v>
      </c>
      <c r="D343" s="1583"/>
      <c r="E343" s="1608" t="s">
        <v>357</v>
      </c>
      <c r="F343" s="1583"/>
      <c r="G343" s="1608" t="s">
        <v>317</v>
      </c>
      <c r="H343" s="1583"/>
      <c r="I343" s="1608" t="s">
        <v>313</v>
      </c>
      <c r="J343" s="1583"/>
      <c r="K343" s="1583"/>
      <c r="L343" s="1608" t="s">
        <v>315</v>
      </c>
      <c r="M343" s="1583"/>
      <c r="N343" s="1583"/>
      <c r="O343" s="1608" t="s">
        <v>312</v>
      </c>
      <c r="P343" s="1583"/>
      <c r="Q343" s="1608"/>
      <c r="R343" s="1583"/>
      <c r="S343" s="1609" t="s">
        <v>365</v>
      </c>
      <c r="T343" s="1583"/>
      <c r="U343" s="1583"/>
      <c r="V343" s="1583"/>
      <c r="W343" s="1583"/>
      <c r="X343" s="1583"/>
      <c r="Y343" s="1583"/>
      <c r="Z343" s="1583"/>
      <c r="AA343" s="1608" t="s">
        <v>306</v>
      </c>
      <c r="AB343" s="1583"/>
      <c r="AC343" s="1583"/>
      <c r="AD343" s="1583"/>
      <c r="AE343" s="1583"/>
      <c r="AF343" s="1608" t="s">
        <v>307</v>
      </c>
      <c r="AG343" s="1583"/>
      <c r="AH343" s="1583"/>
      <c r="AI343" s="320" t="s">
        <v>86</v>
      </c>
      <c r="AJ343" s="1610" t="s">
        <v>308</v>
      </c>
      <c r="AK343" s="1583"/>
      <c r="AL343" s="1583"/>
      <c r="AM343" s="1583"/>
      <c r="AN343" s="1583"/>
      <c r="AO343" s="1583"/>
      <c r="AP343" s="1326">
        <v>300000000</v>
      </c>
      <c r="AQ343" s="1327">
        <v>0</v>
      </c>
      <c r="AR343" s="322">
        <v>0</v>
      </c>
      <c r="AS343" s="322">
        <v>0</v>
      </c>
      <c r="AT343" s="1327">
        <v>0</v>
      </c>
      <c r="AU343" s="322">
        <v>0</v>
      </c>
      <c r="AV343" s="1327">
        <v>0</v>
      </c>
      <c r="AW343" s="322">
        <v>0</v>
      </c>
      <c r="AX343" s="1327">
        <v>0</v>
      </c>
      <c r="AY343" s="322">
        <v>0</v>
      </c>
      <c r="AZ343" s="322">
        <v>0</v>
      </c>
      <c r="BA343" s="322">
        <v>0</v>
      </c>
      <c r="BB343" s="322">
        <v>0</v>
      </c>
    </row>
    <row r="344" spans="1:54" ht="15" customHeight="1" x14ac:dyDescent="0.25">
      <c r="A344" s="1603" t="s">
        <v>120</v>
      </c>
      <c r="B344" s="1583"/>
      <c r="C344" s="1603" t="s">
        <v>370</v>
      </c>
      <c r="D344" s="1583"/>
      <c r="E344" s="1603" t="s">
        <v>357</v>
      </c>
      <c r="F344" s="1583"/>
      <c r="G344" s="1603" t="s">
        <v>325</v>
      </c>
      <c r="H344" s="1583"/>
      <c r="I344" s="1603" t="s">
        <v>313</v>
      </c>
      <c r="J344" s="1583"/>
      <c r="K344" s="1583"/>
      <c r="L344" s="1603"/>
      <c r="M344" s="1583"/>
      <c r="N344" s="1583"/>
      <c r="O344" s="1603"/>
      <c r="P344" s="1583"/>
      <c r="Q344" s="1603"/>
      <c r="R344" s="1583"/>
      <c r="S344" s="1605" t="s">
        <v>700</v>
      </c>
      <c r="T344" s="1583"/>
      <c r="U344" s="1583"/>
      <c r="V344" s="1583"/>
      <c r="W344" s="1583"/>
      <c r="X344" s="1583"/>
      <c r="Y344" s="1583"/>
      <c r="Z344" s="1583"/>
      <c r="AA344" s="1603" t="s">
        <v>306</v>
      </c>
      <c r="AB344" s="1583"/>
      <c r="AC344" s="1583"/>
      <c r="AD344" s="1583"/>
      <c r="AE344" s="1583"/>
      <c r="AF344" s="1603" t="s">
        <v>307</v>
      </c>
      <c r="AG344" s="1583"/>
      <c r="AH344" s="1583"/>
      <c r="AI344" s="317" t="s">
        <v>86</v>
      </c>
      <c r="AJ344" s="1604" t="s">
        <v>308</v>
      </c>
      <c r="AK344" s="1583"/>
      <c r="AL344" s="1583"/>
      <c r="AM344" s="1583"/>
      <c r="AN344" s="1583"/>
      <c r="AO344" s="1583"/>
      <c r="AP344" s="1324">
        <v>300000000</v>
      </c>
      <c r="AQ344" s="1324">
        <v>73168000</v>
      </c>
      <c r="AR344" s="318">
        <v>117000000</v>
      </c>
      <c r="AS344" s="319">
        <v>0</v>
      </c>
      <c r="AT344" s="1324">
        <v>3200000</v>
      </c>
      <c r="AU344" s="318">
        <v>69968000</v>
      </c>
      <c r="AV344" s="1324">
        <v>23409264</v>
      </c>
      <c r="AW344" s="318">
        <v>-20209264</v>
      </c>
      <c r="AX344" s="1324">
        <v>16631457</v>
      </c>
      <c r="AY344" s="318">
        <v>6777807</v>
      </c>
      <c r="AZ344" s="318">
        <v>16631457</v>
      </c>
      <c r="BA344" s="319">
        <v>0</v>
      </c>
      <c r="BB344" s="319">
        <v>0</v>
      </c>
    </row>
    <row r="345" spans="1:54" s="1270" customFormat="1" ht="15" customHeight="1" x14ac:dyDescent="0.25">
      <c r="A345" s="1702" t="s">
        <v>120</v>
      </c>
      <c r="B345" s="1701"/>
      <c r="C345" s="1702" t="s">
        <v>370</v>
      </c>
      <c r="D345" s="1701"/>
      <c r="E345" s="1702" t="s">
        <v>357</v>
      </c>
      <c r="F345" s="1701"/>
      <c r="G345" s="1702" t="s">
        <v>325</v>
      </c>
      <c r="H345" s="1701"/>
      <c r="I345" s="1702" t="s">
        <v>269</v>
      </c>
      <c r="J345" s="1701"/>
      <c r="K345" s="1701"/>
      <c r="L345" s="1702" t="s">
        <v>269</v>
      </c>
      <c r="M345" s="1701"/>
      <c r="N345" s="1701"/>
      <c r="O345" s="1702" t="s">
        <v>269</v>
      </c>
      <c r="P345" s="1701"/>
      <c r="Q345" s="1702" t="s">
        <v>269</v>
      </c>
      <c r="R345" s="1701"/>
      <c r="S345" s="1703" t="s">
        <v>685</v>
      </c>
      <c r="T345" s="1701"/>
      <c r="U345" s="1701"/>
      <c r="V345" s="1701"/>
      <c r="W345" s="1701"/>
      <c r="X345" s="1701"/>
      <c r="Y345" s="1701"/>
      <c r="Z345" s="1701"/>
      <c r="AA345" s="1702" t="s">
        <v>306</v>
      </c>
      <c r="AB345" s="1701"/>
      <c r="AC345" s="1701"/>
      <c r="AD345" s="1701"/>
      <c r="AE345" s="1701"/>
      <c r="AF345" s="1702" t="s">
        <v>307</v>
      </c>
      <c r="AG345" s="1701"/>
      <c r="AH345" s="1701"/>
      <c r="AI345" s="1267" t="s">
        <v>86</v>
      </c>
      <c r="AJ345" s="1700" t="s">
        <v>308</v>
      </c>
      <c r="AK345" s="1701"/>
      <c r="AL345" s="1701"/>
      <c r="AM345" s="1701"/>
      <c r="AN345" s="1701"/>
      <c r="AO345" s="1701"/>
      <c r="AP345" s="1328">
        <v>300000000</v>
      </c>
      <c r="AQ345" s="1328">
        <v>73168000</v>
      </c>
      <c r="AR345" s="1268">
        <v>117000000</v>
      </c>
      <c r="AS345" s="1269">
        <v>0</v>
      </c>
      <c r="AT345" s="1328">
        <v>3200000</v>
      </c>
      <c r="AU345" s="1268">
        <v>69968000</v>
      </c>
      <c r="AV345" s="1328">
        <v>23409264</v>
      </c>
      <c r="AW345" s="1268">
        <v>-20209264</v>
      </c>
      <c r="AX345" s="1328">
        <v>16631457</v>
      </c>
      <c r="AY345" s="1268">
        <v>6777807</v>
      </c>
      <c r="AZ345" s="1268">
        <v>16631457</v>
      </c>
      <c r="BA345" s="1269">
        <v>0</v>
      </c>
      <c r="BB345" s="1269">
        <v>0</v>
      </c>
    </row>
    <row r="346" spans="1:54" x14ac:dyDescent="0.25">
      <c r="A346" s="1603" t="s">
        <v>120</v>
      </c>
      <c r="B346" s="1583"/>
      <c r="C346" s="1603" t="s">
        <v>370</v>
      </c>
      <c r="D346" s="1583"/>
      <c r="E346" s="1603" t="s">
        <v>357</v>
      </c>
      <c r="F346" s="1583"/>
      <c r="G346" s="1603" t="s">
        <v>325</v>
      </c>
      <c r="H346" s="1583"/>
      <c r="I346" s="1603" t="s">
        <v>313</v>
      </c>
      <c r="J346" s="1583"/>
      <c r="K346" s="1583"/>
      <c r="L346" s="1603" t="s">
        <v>312</v>
      </c>
      <c r="M346" s="1583"/>
      <c r="N346" s="1583"/>
      <c r="O346" s="1603"/>
      <c r="P346" s="1583"/>
      <c r="Q346" s="1603"/>
      <c r="R346" s="1583"/>
      <c r="S346" s="1605" t="s">
        <v>364</v>
      </c>
      <c r="T346" s="1583"/>
      <c r="U346" s="1583"/>
      <c r="V346" s="1583"/>
      <c r="W346" s="1583"/>
      <c r="X346" s="1583"/>
      <c r="Y346" s="1583"/>
      <c r="Z346" s="1583"/>
      <c r="AA346" s="1603" t="s">
        <v>306</v>
      </c>
      <c r="AB346" s="1583"/>
      <c r="AC346" s="1583"/>
      <c r="AD346" s="1583"/>
      <c r="AE346" s="1583"/>
      <c r="AF346" s="1603" t="s">
        <v>307</v>
      </c>
      <c r="AG346" s="1583"/>
      <c r="AH346" s="1583"/>
      <c r="AI346" s="317" t="s">
        <v>86</v>
      </c>
      <c r="AJ346" s="1604" t="s">
        <v>308</v>
      </c>
      <c r="AK346" s="1583"/>
      <c r="AL346" s="1583"/>
      <c r="AM346" s="1583"/>
      <c r="AN346" s="1583"/>
      <c r="AO346" s="1583"/>
      <c r="AP346" s="1329">
        <v>0</v>
      </c>
      <c r="AQ346" s="1329">
        <v>0</v>
      </c>
      <c r="AR346" s="319">
        <v>0</v>
      </c>
      <c r="AS346" s="319">
        <v>0</v>
      </c>
      <c r="AT346" s="1329">
        <v>0</v>
      </c>
      <c r="AU346" s="319">
        <v>0</v>
      </c>
      <c r="AV346" s="1329">
        <v>0</v>
      </c>
      <c r="AW346" s="319">
        <v>0</v>
      </c>
      <c r="AX346" s="1329">
        <v>0</v>
      </c>
      <c r="AY346" s="319">
        <v>0</v>
      </c>
      <c r="AZ346" s="319">
        <v>0</v>
      </c>
      <c r="BA346" s="319">
        <v>0</v>
      </c>
      <c r="BB346" s="319">
        <v>0</v>
      </c>
    </row>
    <row r="347" spans="1:54" ht="15" customHeight="1" x14ac:dyDescent="0.25">
      <c r="A347" s="1608" t="s">
        <v>120</v>
      </c>
      <c r="B347" s="1583"/>
      <c r="C347" s="1608" t="s">
        <v>370</v>
      </c>
      <c r="D347" s="1583"/>
      <c r="E347" s="1608" t="s">
        <v>357</v>
      </c>
      <c r="F347" s="1583"/>
      <c r="G347" s="1608" t="s">
        <v>325</v>
      </c>
      <c r="H347" s="1583"/>
      <c r="I347" s="1608" t="s">
        <v>313</v>
      </c>
      <c r="J347" s="1583"/>
      <c r="K347" s="1583"/>
      <c r="L347" s="1608" t="s">
        <v>312</v>
      </c>
      <c r="M347" s="1583"/>
      <c r="N347" s="1583"/>
      <c r="O347" s="1608" t="s">
        <v>312</v>
      </c>
      <c r="P347" s="1583"/>
      <c r="Q347" s="1608"/>
      <c r="R347" s="1583"/>
      <c r="S347" s="1609" t="s">
        <v>365</v>
      </c>
      <c r="T347" s="1583"/>
      <c r="U347" s="1583"/>
      <c r="V347" s="1583"/>
      <c r="W347" s="1583"/>
      <c r="X347" s="1583"/>
      <c r="Y347" s="1583"/>
      <c r="Z347" s="1583"/>
      <c r="AA347" s="1608" t="s">
        <v>306</v>
      </c>
      <c r="AB347" s="1583"/>
      <c r="AC347" s="1583"/>
      <c r="AD347" s="1583"/>
      <c r="AE347" s="1583"/>
      <c r="AF347" s="1608" t="s">
        <v>307</v>
      </c>
      <c r="AG347" s="1583"/>
      <c r="AH347" s="1583"/>
      <c r="AI347" s="320" t="s">
        <v>86</v>
      </c>
      <c r="AJ347" s="1610" t="s">
        <v>308</v>
      </c>
      <c r="AK347" s="1583"/>
      <c r="AL347" s="1583"/>
      <c r="AM347" s="1583"/>
      <c r="AN347" s="1583"/>
      <c r="AO347" s="1583"/>
      <c r="AP347" s="1327">
        <v>0</v>
      </c>
      <c r="AQ347" s="1327">
        <v>0</v>
      </c>
      <c r="AR347" s="322">
        <v>0</v>
      </c>
      <c r="AS347" s="322">
        <v>0</v>
      </c>
      <c r="AT347" s="1327">
        <v>0</v>
      </c>
      <c r="AU347" s="322">
        <v>0</v>
      </c>
      <c r="AV347" s="1327">
        <v>0</v>
      </c>
      <c r="AW347" s="322">
        <v>0</v>
      </c>
      <c r="AX347" s="1327">
        <v>0</v>
      </c>
      <c r="AY347" s="322">
        <v>0</v>
      </c>
      <c r="AZ347" s="322">
        <v>0</v>
      </c>
      <c r="BA347" s="322">
        <v>0</v>
      </c>
      <c r="BB347" s="322">
        <v>0</v>
      </c>
    </row>
    <row r="348" spans="1:54" ht="15" customHeight="1" x14ac:dyDescent="0.25">
      <c r="A348" s="1608" t="s">
        <v>120</v>
      </c>
      <c r="B348" s="1583"/>
      <c r="C348" s="1608" t="s">
        <v>370</v>
      </c>
      <c r="D348" s="1583"/>
      <c r="E348" s="1608" t="s">
        <v>357</v>
      </c>
      <c r="F348" s="1583"/>
      <c r="G348" s="1608" t="s">
        <v>325</v>
      </c>
      <c r="H348" s="1583"/>
      <c r="I348" s="1608" t="s">
        <v>313</v>
      </c>
      <c r="J348" s="1583"/>
      <c r="K348" s="1583"/>
      <c r="L348" s="1608" t="s">
        <v>312</v>
      </c>
      <c r="M348" s="1583"/>
      <c r="N348" s="1583"/>
      <c r="O348" s="1608" t="s">
        <v>327</v>
      </c>
      <c r="P348" s="1583"/>
      <c r="Q348" s="1608"/>
      <c r="R348" s="1583"/>
      <c r="S348" s="1609" t="s">
        <v>686</v>
      </c>
      <c r="T348" s="1583"/>
      <c r="U348" s="1583"/>
      <c r="V348" s="1583"/>
      <c r="W348" s="1583"/>
      <c r="X348" s="1583"/>
      <c r="Y348" s="1583"/>
      <c r="Z348" s="1583"/>
      <c r="AA348" s="1608" t="s">
        <v>306</v>
      </c>
      <c r="AB348" s="1583"/>
      <c r="AC348" s="1583"/>
      <c r="AD348" s="1583"/>
      <c r="AE348" s="1583"/>
      <c r="AF348" s="1608" t="s">
        <v>307</v>
      </c>
      <c r="AG348" s="1583"/>
      <c r="AH348" s="1583"/>
      <c r="AI348" s="320" t="s">
        <v>86</v>
      </c>
      <c r="AJ348" s="1610" t="s">
        <v>308</v>
      </c>
      <c r="AK348" s="1583"/>
      <c r="AL348" s="1583"/>
      <c r="AM348" s="1583"/>
      <c r="AN348" s="1583"/>
      <c r="AO348" s="1583"/>
      <c r="AP348" s="1327">
        <v>0</v>
      </c>
      <c r="AQ348" s="1327">
        <v>0</v>
      </c>
      <c r="AR348" s="322">
        <v>0</v>
      </c>
      <c r="AS348" s="322">
        <v>0</v>
      </c>
      <c r="AT348" s="1327">
        <v>0</v>
      </c>
      <c r="AU348" s="322">
        <v>0</v>
      </c>
      <c r="AV348" s="1327">
        <v>0</v>
      </c>
      <c r="AW348" s="322">
        <v>0</v>
      </c>
      <c r="AX348" s="1327">
        <v>0</v>
      </c>
      <c r="AY348" s="322">
        <v>0</v>
      </c>
      <c r="AZ348" s="322">
        <v>0</v>
      </c>
      <c r="BA348" s="322">
        <v>0</v>
      </c>
      <c r="BB348" s="322">
        <v>0</v>
      </c>
    </row>
    <row r="349" spans="1:54" ht="15" customHeight="1" x14ac:dyDescent="0.25">
      <c r="A349" s="1603" t="s">
        <v>120</v>
      </c>
      <c r="B349" s="1583"/>
      <c r="C349" s="1603" t="s">
        <v>370</v>
      </c>
      <c r="D349" s="1583"/>
      <c r="E349" s="1603" t="s">
        <v>357</v>
      </c>
      <c r="F349" s="1583"/>
      <c r="G349" s="1603" t="s">
        <v>325</v>
      </c>
      <c r="H349" s="1583"/>
      <c r="I349" s="1603" t="s">
        <v>313</v>
      </c>
      <c r="J349" s="1583"/>
      <c r="K349" s="1583"/>
      <c r="L349" s="1603" t="s">
        <v>315</v>
      </c>
      <c r="M349" s="1583"/>
      <c r="N349" s="1583"/>
      <c r="O349" s="1603"/>
      <c r="P349" s="1583"/>
      <c r="Q349" s="1603"/>
      <c r="R349" s="1583"/>
      <c r="S349" s="1605" t="s">
        <v>359</v>
      </c>
      <c r="T349" s="1583"/>
      <c r="U349" s="1583"/>
      <c r="V349" s="1583"/>
      <c r="W349" s="1583"/>
      <c r="X349" s="1583"/>
      <c r="Y349" s="1583"/>
      <c r="Z349" s="1583"/>
      <c r="AA349" s="1603" t="s">
        <v>306</v>
      </c>
      <c r="AB349" s="1583"/>
      <c r="AC349" s="1583"/>
      <c r="AD349" s="1583"/>
      <c r="AE349" s="1583"/>
      <c r="AF349" s="1603" t="s">
        <v>307</v>
      </c>
      <c r="AG349" s="1583"/>
      <c r="AH349" s="1583"/>
      <c r="AI349" s="317" t="s">
        <v>86</v>
      </c>
      <c r="AJ349" s="1604" t="s">
        <v>308</v>
      </c>
      <c r="AK349" s="1583"/>
      <c r="AL349" s="1583"/>
      <c r="AM349" s="1583"/>
      <c r="AN349" s="1583"/>
      <c r="AO349" s="1583"/>
      <c r="AP349" s="1324">
        <v>300000000</v>
      </c>
      <c r="AQ349" s="1324">
        <v>73168000</v>
      </c>
      <c r="AR349" s="318">
        <v>117000000</v>
      </c>
      <c r="AS349" s="319">
        <v>0</v>
      </c>
      <c r="AT349" s="1324">
        <v>3200000</v>
      </c>
      <c r="AU349" s="318">
        <v>69968000</v>
      </c>
      <c r="AV349" s="1324">
        <v>23409264</v>
      </c>
      <c r="AW349" s="318">
        <v>-20209264</v>
      </c>
      <c r="AX349" s="1324">
        <v>16631457</v>
      </c>
      <c r="AY349" s="318">
        <v>6777807</v>
      </c>
      <c r="AZ349" s="318">
        <v>16631457</v>
      </c>
      <c r="BA349" s="319">
        <v>0</v>
      </c>
      <c r="BB349" s="319">
        <v>0</v>
      </c>
    </row>
    <row r="350" spans="1:54" ht="15" customHeight="1" x14ac:dyDescent="0.25">
      <c r="A350" s="1608" t="s">
        <v>120</v>
      </c>
      <c r="B350" s="1583"/>
      <c r="C350" s="1608" t="s">
        <v>370</v>
      </c>
      <c r="D350" s="1583"/>
      <c r="E350" s="1608" t="s">
        <v>357</v>
      </c>
      <c r="F350" s="1583"/>
      <c r="G350" s="1608" t="s">
        <v>325</v>
      </c>
      <c r="H350" s="1583"/>
      <c r="I350" s="1608" t="s">
        <v>313</v>
      </c>
      <c r="J350" s="1583"/>
      <c r="K350" s="1583"/>
      <c r="L350" s="1608" t="s">
        <v>315</v>
      </c>
      <c r="M350" s="1583"/>
      <c r="N350" s="1583"/>
      <c r="O350" s="1608" t="s">
        <v>312</v>
      </c>
      <c r="P350" s="1583"/>
      <c r="Q350" s="1608"/>
      <c r="R350" s="1583"/>
      <c r="S350" s="1609" t="s">
        <v>365</v>
      </c>
      <c r="T350" s="1583"/>
      <c r="U350" s="1583"/>
      <c r="V350" s="1583"/>
      <c r="W350" s="1583"/>
      <c r="X350" s="1583"/>
      <c r="Y350" s="1583"/>
      <c r="Z350" s="1583"/>
      <c r="AA350" s="1608" t="s">
        <v>306</v>
      </c>
      <c r="AB350" s="1583"/>
      <c r="AC350" s="1583"/>
      <c r="AD350" s="1583"/>
      <c r="AE350" s="1583"/>
      <c r="AF350" s="1608" t="s">
        <v>307</v>
      </c>
      <c r="AG350" s="1583"/>
      <c r="AH350" s="1583"/>
      <c r="AI350" s="320" t="s">
        <v>86</v>
      </c>
      <c r="AJ350" s="1610" t="s">
        <v>308</v>
      </c>
      <c r="AK350" s="1583"/>
      <c r="AL350" s="1583"/>
      <c r="AM350" s="1583"/>
      <c r="AN350" s="1583"/>
      <c r="AO350" s="1583"/>
      <c r="AP350" s="1326">
        <v>37332000</v>
      </c>
      <c r="AQ350" s="1327">
        <v>0</v>
      </c>
      <c r="AR350" s="322">
        <v>0</v>
      </c>
      <c r="AS350" s="322">
        <v>0</v>
      </c>
      <c r="AT350" s="1327">
        <v>0</v>
      </c>
      <c r="AU350" s="322">
        <v>0</v>
      </c>
      <c r="AV350" s="1326">
        <v>12755100</v>
      </c>
      <c r="AW350" s="321">
        <v>-12755100</v>
      </c>
      <c r="AX350" s="1326">
        <v>12755100</v>
      </c>
      <c r="AY350" s="322">
        <v>0</v>
      </c>
      <c r="AZ350" s="321">
        <v>12755100</v>
      </c>
      <c r="BA350" s="322">
        <v>0</v>
      </c>
      <c r="BB350" s="322">
        <v>0</v>
      </c>
    </row>
    <row r="351" spans="1:54" ht="15" customHeight="1" x14ac:dyDescent="0.25">
      <c r="A351" s="1608" t="s">
        <v>120</v>
      </c>
      <c r="B351" s="1583"/>
      <c r="C351" s="1608" t="s">
        <v>370</v>
      </c>
      <c r="D351" s="1583"/>
      <c r="E351" s="1608" t="s">
        <v>357</v>
      </c>
      <c r="F351" s="1583"/>
      <c r="G351" s="1608" t="s">
        <v>325</v>
      </c>
      <c r="H351" s="1583"/>
      <c r="I351" s="1608" t="s">
        <v>313</v>
      </c>
      <c r="J351" s="1583"/>
      <c r="K351" s="1583"/>
      <c r="L351" s="1608" t="s">
        <v>315</v>
      </c>
      <c r="M351" s="1583"/>
      <c r="N351" s="1583"/>
      <c r="O351" s="1608" t="s">
        <v>322</v>
      </c>
      <c r="P351" s="1583"/>
      <c r="Q351" s="1608"/>
      <c r="R351" s="1583"/>
      <c r="S351" s="1609" t="s">
        <v>361</v>
      </c>
      <c r="T351" s="1583"/>
      <c r="U351" s="1583"/>
      <c r="V351" s="1583"/>
      <c r="W351" s="1583"/>
      <c r="X351" s="1583"/>
      <c r="Y351" s="1583"/>
      <c r="Z351" s="1583"/>
      <c r="AA351" s="1608" t="s">
        <v>306</v>
      </c>
      <c r="AB351" s="1583"/>
      <c r="AC351" s="1583"/>
      <c r="AD351" s="1583"/>
      <c r="AE351" s="1583"/>
      <c r="AF351" s="1608" t="s">
        <v>307</v>
      </c>
      <c r="AG351" s="1583"/>
      <c r="AH351" s="1583"/>
      <c r="AI351" s="320" t="s">
        <v>86</v>
      </c>
      <c r="AJ351" s="1610" t="s">
        <v>308</v>
      </c>
      <c r="AK351" s="1583"/>
      <c r="AL351" s="1583"/>
      <c r="AM351" s="1583"/>
      <c r="AN351" s="1583"/>
      <c r="AO351" s="1583"/>
      <c r="AP351" s="1326">
        <v>30750000</v>
      </c>
      <c r="AQ351" s="1326">
        <v>14750000</v>
      </c>
      <c r="AR351" s="322">
        <v>0</v>
      </c>
      <c r="AS351" s="322">
        <v>0</v>
      </c>
      <c r="AT351" s="1327">
        <v>0</v>
      </c>
      <c r="AU351" s="321">
        <v>14750000</v>
      </c>
      <c r="AV351" s="1326">
        <v>6777807</v>
      </c>
      <c r="AW351" s="321">
        <v>-6777807</v>
      </c>
      <c r="AX351" s="1327">
        <v>0</v>
      </c>
      <c r="AY351" s="321">
        <v>6777807</v>
      </c>
      <c r="AZ351" s="322">
        <v>0</v>
      </c>
      <c r="BA351" s="322">
        <v>0</v>
      </c>
      <c r="BB351" s="322">
        <v>0</v>
      </c>
    </row>
    <row r="352" spans="1:54" ht="15" customHeight="1" x14ac:dyDescent="0.25">
      <c r="A352" s="1608" t="s">
        <v>120</v>
      </c>
      <c r="B352" s="1583"/>
      <c r="C352" s="1608" t="s">
        <v>370</v>
      </c>
      <c r="D352" s="1583"/>
      <c r="E352" s="1608" t="s">
        <v>357</v>
      </c>
      <c r="F352" s="1583"/>
      <c r="G352" s="1608" t="s">
        <v>325</v>
      </c>
      <c r="H352" s="1583"/>
      <c r="I352" s="1608" t="s">
        <v>313</v>
      </c>
      <c r="J352" s="1583"/>
      <c r="K352" s="1583"/>
      <c r="L352" s="1608" t="s">
        <v>315</v>
      </c>
      <c r="M352" s="1583"/>
      <c r="N352" s="1583"/>
      <c r="O352" s="1608" t="s">
        <v>316</v>
      </c>
      <c r="P352" s="1583"/>
      <c r="Q352" s="1608"/>
      <c r="R352" s="1583"/>
      <c r="S352" s="1609" t="s">
        <v>105</v>
      </c>
      <c r="T352" s="1583"/>
      <c r="U352" s="1583"/>
      <c r="V352" s="1583"/>
      <c r="W352" s="1583"/>
      <c r="X352" s="1583"/>
      <c r="Y352" s="1583"/>
      <c r="Z352" s="1583"/>
      <c r="AA352" s="1608" t="s">
        <v>306</v>
      </c>
      <c r="AB352" s="1583"/>
      <c r="AC352" s="1583"/>
      <c r="AD352" s="1583"/>
      <c r="AE352" s="1583"/>
      <c r="AF352" s="1608" t="s">
        <v>307</v>
      </c>
      <c r="AG352" s="1583"/>
      <c r="AH352" s="1583"/>
      <c r="AI352" s="320" t="s">
        <v>86</v>
      </c>
      <c r="AJ352" s="1610" t="s">
        <v>308</v>
      </c>
      <c r="AK352" s="1583"/>
      <c r="AL352" s="1583"/>
      <c r="AM352" s="1583"/>
      <c r="AN352" s="1583"/>
      <c r="AO352" s="1583"/>
      <c r="AP352" s="1326">
        <v>25418000</v>
      </c>
      <c r="AQ352" s="1326">
        <v>15418000</v>
      </c>
      <c r="AR352" s="322">
        <v>0</v>
      </c>
      <c r="AS352" s="322">
        <v>0</v>
      </c>
      <c r="AT352" s="1326">
        <v>3200000</v>
      </c>
      <c r="AU352" s="321">
        <v>12218000</v>
      </c>
      <c r="AV352" s="1326">
        <v>3876357</v>
      </c>
      <c r="AW352" s="321">
        <v>-676357</v>
      </c>
      <c r="AX352" s="1326">
        <v>3876357</v>
      </c>
      <c r="AY352" s="322">
        <v>0</v>
      </c>
      <c r="AZ352" s="321">
        <v>3876357</v>
      </c>
      <c r="BA352" s="322">
        <v>0</v>
      </c>
      <c r="BB352" s="322">
        <v>0</v>
      </c>
    </row>
    <row r="353" spans="1:54" x14ac:dyDescent="0.25">
      <c r="A353" s="1608" t="s">
        <v>120</v>
      </c>
      <c r="B353" s="1583"/>
      <c r="C353" s="1608" t="s">
        <v>370</v>
      </c>
      <c r="D353" s="1583"/>
      <c r="E353" s="1608" t="s">
        <v>357</v>
      </c>
      <c r="F353" s="1583"/>
      <c r="G353" s="1608" t="s">
        <v>325</v>
      </c>
      <c r="H353" s="1583"/>
      <c r="I353" s="1608" t="s">
        <v>313</v>
      </c>
      <c r="J353" s="1583"/>
      <c r="K353" s="1583"/>
      <c r="L353" s="1608" t="s">
        <v>315</v>
      </c>
      <c r="M353" s="1583"/>
      <c r="N353" s="1583"/>
      <c r="O353" s="1608" t="s">
        <v>327</v>
      </c>
      <c r="P353" s="1583"/>
      <c r="Q353" s="1608"/>
      <c r="R353" s="1583"/>
      <c r="S353" s="1609" t="s">
        <v>686</v>
      </c>
      <c r="T353" s="1583"/>
      <c r="U353" s="1583"/>
      <c r="V353" s="1583"/>
      <c r="W353" s="1583"/>
      <c r="X353" s="1583"/>
      <c r="Y353" s="1583"/>
      <c r="Z353" s="1583"/>
      <c r="AA353" s="1608" t="s">
        <v>306</v>
      </c>
      <c r="AB353" s="1583"/>
      <c r="AC353" s="1583"/>
      <c r="AD353" s="1583"/>
      <c r="AE353" s="1583"/>
      <c r="AF353" s="1608" t="s">
        <v>307</v>
      </c>
      <c r="AG353" s="1583"/>
      <c r="AH353" s="1583"/>
      <c r="AI353" s="320" t="s">
        <v>86</v>
      </c>
      <c r="AJ353" s="1610" t="s">
        <v>308</v>
      </c>
      <c r="AK353" s="1583"/>
      <c r="AL353" s="1583"/>
      <c r="AM353" s="1583"/>
      <c r="AN353" s="1583"/>
      <c r="AO353" s="1583"/>
      <c r="AP353" s="1326">
        <v>160000000</v>
      </c>
      <c r="AQ353" s="1326">
        <v>43000000</v>
      </c>
      <c r="AR353" s="321">
        <v>117000000</v>
      </c>
      <c r="AS353" s="322">
        <v>0</v>
      </c>
      <c r="AT353" s="1327">
        <v>0</v>
      </c>
      <c r="AU353" s="321">
        <v>43000000</v>
      </c>
      <c r="AV353" s="1327">
        <v>0</v>
      </c>
      <c r="AW353" s="322">
        <v>0</v>
      </c>
      <c r="AX353" s="1327">
        <v>0</v>
      </c>
      <c r="AY353" s="322">
        <v>0</v>
      </c>
      <c r="AZ353" s="322">
        <v>0</v>
      </c>
      <c r="BA353" s="322">
        <v>0</v>
      </c>
      <c r="BB353" s="322">
        <v>0</v>
      </c>
    </row>
    <row r="354" spans="1:54" ht="15" customHeight="1" x14ac:dyDescent="0.25">
      <c r="A354" s="1608" t="s">
        <v>120</v>
      </c>
      <c r="B354" s="1583"/>
      <c r="C354" s="1608" t="s">
        <v>370</v>
      </c>
      <c r="D354" s="1583"/>
      <c r="E354" s="1608" t="s">
        <v>357</v>
      </c>
      <c r="F354" s="1583"/>
      <c r="G354" s="1608" t="s">
        <v>325</v>
      </c>
      <c r="H354" s="1583"/>
      <c r="I354" s="1608" t="s">
        <v>313</v>
      </c>
      <c r="J354" s="1583"/>
      <c r="K354" s="1583"/>
      <c r="L354" s="1608" t="s">
        <v>315</v>
      </c>
      <c r="M354" s="1583"/>
      <c r="N354" s="1583"/>
      <c r="O354" s="1608" t="s">
        <v>101</v>
      </c>
      <c r="P354" s="1583"/>
      <c r="Q354" s="1608"/>
      <c r="R354" s="1583"/>
      <c r="S354" s="1609" t="s">
        <v>363</v>
      </c>
      <c r="T354" s="1583"/>
      <c r="U354" s="1583"/>
      <c r="V354" s="1583"/>
      <c r="W354" s="1583"/>
      <c r="X354" s="1583"/>
      <c r="Y354" s="1583"/>
      <c r="Z354" s="1583"/>
      <c r="AA354" s="1608" t="s">
        <v>306</v>
      </c>
      <c r="AB354" s="1583"/>
      <c r="AC354" s="1583"/>
      <c r="AD354" s="1583"/>
      <c r="AE354" s="1583"/>
      <c r="AF354" s="1608" t="s">
        <v>307</v>
      </c>
      <c r="AG354" s="1583"/>
      <c r="AH354" s="1583"/>
      <c r="AI354" s="320" t="s">
        <v>86</v>
      </c>
      <c r="AJ354" s="1610" t="s">
        <v>308</v>
      </c>
      <c r="AK354" s="1583"/>
      <c r="AL354" s="1583"/>
      <c r="AM354" s="1583"/>
      <c r="AN354" s="1583"/>
      <c r="AO354" s="1583"/>
      <c r="AP354" s="1326">
        <v>46500000</v>
      </c>
      <c r="AQ354" s="1327">
        <v>0</v>
      </c>
      <c r="AR354" s="322">
        <v>0</v>
      </c>
      <c r="AS354" s="322">
        <v>0</v>
      </c>
      <c r="AT354" s="1327">
        <v>0</v>
      </c>
      <c r="AU354" s="322">
        <v>0</v>
      </c>
      <c r="AV354" s="1327">
        <v>0</v>
      </c>
      <c r="AW354" s="322">
        <v>0</v>
      </c>
      <c r="AX354" s="1327">
        <v>0</v>
      </c>
      <c r="AY354" s="322">
        <v>0</v>
      </c>
      <c r="AZ354" s="322">
        <v>0</v>
      </c>
      <c r="BA354" s="322">
        <v>0</v>
      </c>
      <c r="BB354" s="322">
        <v>0</v>
      </c>
    </row>
    <row r="355" spans="1:54" hidden="1" x14ac:dyDescent="0.25">
      <c r="A355" s="1223" t="s">
        <v>269</v>
      </c>
      <c r="B355" s="1223" t="s">
        <v>269</v>
      </c>
      <c r="C355" s="1223" t="s">
        <v>269</v>
      </c>
      <c r="D355" s="1223" t="s">
        <v>269</v>
      </c>
      <c r="E355" s="1223" t="s">
        <v>269</v>
      </c>
      <c r="F355" s="1223" t="s">
        <v>269</v>
      </c>
      <c r="G355" s="1223" t="s">
        <v>269</v>
      </c>
      <c r="H355" s="1223" t="s">
        <v>269</v>
      </c>
      <c r="I355" s="1223" t="s">
        <v>269</v>
      </c>
      <c r="J355" s="1600" t="s">
        <v>269</v>
      </c>
      <c r="K355" s="1583"/>
      <c r="L355" s="1600" t="s">
        <v>269</v>
      </c>
      <c r="M355" s="1583"/>
      <c r="N355" s="1223" t="s">
        <v>269</v>
      </c>
      <c r="O355" s="1223" t="s">
        <v>269</v>
      </c>
      <c r="P355" s="1223" t="s">
        <v>269</v>
      </c>
      <c r="Q355" s="1223" t="s">
        <v>269</v>
      </c>
      <c r="R355" s="1223" t="s">
        <v>269</v>
      </c>
      <c r="S355" s="1223" t="s">
        <v>269</v>
      </c>
      <c r="T355" s="1223" t="s">
        <v>269</v>
      </c>
      <c r="U355" s="1223" t="s">
        <v>269</v>
      </c>
      <c r="V355" s="1223" t="s">
        <v>269</v>
      </c>
      <c r="W355" s="1223" t="s">
        <v>269</v>
      </c>
      <c r="X355" s="1223" t="s">
        <v>269</v>
      </c>
      <c r="Y355" s="1223" t="s">
        <v>269</v>
      </c>
      <c r="Z355" s="1223" t="s">
        <v>269</v>
      </c>
      <c r="AA355" s="1600" t="s">
        <v>269</v>
      </c>
      <c r="AB355" s="1583"/>
      <c r="AC355" s="1600" t="s">
        <v>269</v>
      </c>
      <c r="AD355" s="1583"/>
      <c r="AE355" s="1223" t="s">
        <v>269</v>
      </c>
      <c r="AF355" s="1223" t="s">
        <v>269</v>
      </c>
      <c r="AG355" s="1223" t="s">
        <v>269</v>
      </c>
      <c r="AH355" s="1223" t="s">
        <v>269</v>
      </c>
      <c r="AI355" s="1223" t="s">
        <v>269</v>
      </c>
      <c r="AJ355" s="1223" t="s">
        <v>269</v>
      </c>
      <c r="AK355" s="1223" t="s">
        <v>269</v>
      </c>
      <c r="AL355" s="1223" t="s">
        <v>269</v>
      </c>
      <c r="AM355" s="1600" t="s">
        <v>269</v>
      </c>
      <c r="AN355" s="1583"/>
      <c r="AO355" s="1583"/>
      <c r="AP355" s="507" t="s">
        <v>269</v>
      </c>
      <c r="AQ355" s="507" t="s">
        <v>269</v>
      </c>
      <c r="AR355" s="1223" t="s">
        <v>269</v>
      </c>
      <c r="AS355" s="1223" t="s">
        <v>269</v>
      </c>
      <c r="AT355" s="507" t="s">
        <v>269</v>
      </c>
      <c r="AU355" s="1223" t="s">
        <v>269</v>
      </c>
      <c r="AV355" s="1223" t="s">
        <v>269</v>
      </c>
      <c r="AW355" s="1223" t="s">
        <v>269</v>
      </c>
      <c r="AX355" s="1223" t="s">
        <v>269</v>
      </c>
      <c r="AY355" s="1223" t="s">
        <v>269</v>
      </c>
      <c r="AZ355" s="1223" t="s">
        <v>269</v>
      </c>
      <c r="BA355" s="1223" t="s">
        <v>269</v>
      </c>
      <c r="BB355" s="1223" t="s">
        <v>269</v>
      </c>
    </row>
    <row r="356" spans="1:54" hidden="1" x14ac:dyDescent="0.25">
      <c r="A356" s="1589" t="s">
        <v>697</v>
      </c>
      <c r="B356" s="1590"/>
      <c r="C356" s="1590"/>
      <c r="D356" s="1590"/>
      <c r="E356" s="1590"/>
      <c r="F356" s="1590"/>
      <c r="G356" s="1591"/>
      <c r="H356" s="1592" t="s">
        <v>717</v>
      </c>
      <c r="I356" s="1590"/>
      <c r="J356" s="1590"/>
      <c r="K356" s="1590"/>
      <c r="L356" s="1590"/>
      <c r="M356" s="1590"/>
      <c r="N356" s="1590"/>
      <c r="O356" s="1590"/>
      <c r="P356" s="1590"/>
      <c r="Q356" s="1590"/>
      <c r="R356" s="1590"/>
      <c r="S356" s="1590"/>
      <c r="T356" s="1590"/>
      <c r="U356" s="1590"/>
      <c r="V356" s="1590"/>
      <c r="W356" s="1590"/>
      <c r="X356" s="1590"/>
      <c r="Y356" s="1590"/>
      <c r="Z356" s="1590"/>
      <c r="AA356" s="1590"/>
      <c r="AB356" s="1590"/>
      <c r="AC356" s="1590"/>
      <c r="AD356" s="1590"/>
      <c r="AE356" s="1590"/>
      <c r="AF356" s="1590"/>
      <c r="AG356" s="1590"/>
      <c r="AH356" s="1590"/>
      <c r="AI356" s="1590"/>
      <c r="AJ356" s="1590"/>
      <c r="AK356" s="1590"/>
      <c r="AL356" s="1590"/>
      <c r="AM356" s="1590"/>
      <c r="AN356" s="1590"/>
      <c r="AO356" s="1591"/>
      <c r="AP356" s="507" t="s">
        <v>269</v>
      </c>
      <c r="AQ356" s="507" t="s">
        <v>269</v>
      </c>
      <c r="AR356" s="1223" t="s">
        <v>269</v>
      </c>
      <c r="AS356" s="1223" t="s">
        <v>269</v>
      </c>
      <c r="AT356" s="507" t="s">
        <v>269</v>
      </c>
      <c r="AU356" s="1223" t="s">
        <v>269</v>
      </c>
      <c r="AV356" s="1223" t="s">
        <v>269</v>
      </c>
      <c r="AW356" s="1223" t="s">
        <v>269</v>
      </c>
      <c r="AX356" s="1223" t="s">
        <v>269</v>
      </c>
      <c r="AY356" s="1223" t="s">
        <v>269</v>
      </c>
      <c r="AZ356" s="1223" t="s">
        <v>269</v>
      </c>
      <c r="BA356" s="1223" t="s">
        <v>269</v>
      </c>
      <c r="BB356" s="1223" t="s">
        <v>269</v>
      </c>
    </row>
    <row r="357" spans="1:54" ht="45" hidden="1" customHeight="1" x14ac:dyDescent="0.25">
      <c r="A357" s="1595" t="s">
        <v>280</v>
      </c>
      <c r="B357" s="1591"/>
      <c r="C357" s="1596" t="s">
        <v>281</v>
      </c>
      <c r="D357" s="1591"/>
      <c r="E357" s="1595" t="s">
        <v>282</v>
      </c>
      <c r="F357" s="1591"/>
      <c r="G357" s="1595" t="s">
        <v>283</v>
      </c>
      <c r="H357" s="1591"/>
      <c r="I357" s="1595" t="s">
        <v>284</v>
      </c>
      <c r="J357" s="1590"/>
      <c r="K357" s="1591"/>
      <c r="L357" s="1595" t="s">
        <v>285</v>
      </c>
      <c r="M357" s="1590"/>
      <c r="N357" s="1591"/>
      <c r="O357" s="1595" t="s">
        <v>286</v>
      </c>
      <c r="P357" s="1591"/>
      <c r="Q357" s="1595" t="s">
        <v>287</v>
      </c>
      <c r="R357" s="1591"/>
      <c r="S357" s="1595" t="s">
        <v>288</v>
      </c>
      <c r="T357" s="1590"/>
      <c r="U357" s="1590"/>
      <c r="V357" s="1590"/>
      <c r="W357" s="1590"/>
      <c r="X357" s="1590"/>
      <c r="Y357" s="1590"/>
      <c r="Z357" s="1591"/>
      <c r="AA357" s="1595" t="s">
        <v>289</v>
      </c>
      <c r="AB357" s="1590"/>
      <c r="AC357" s="1590"/>
      <c r="AD357" s="1590"/>
      <c r="AE357" s="1591"/>
      <c r="AF357" s="1595" t="s">
        <v>290</v>
      </c>
      <c r="AG357" s="1590"/>
      <c r="AH357" s="1591"/>
      <c r="AI357" s="1220" t="s">
        <v>291</v>
      </c>
      <c r="AJ357" s="1595" t="s">
        <v>292</v>
      </c>
      <c r="AK357" s="1590"/>
      <c r="AL357" s="1590"/>
      <c r="AM357" s="1590"/>
      <c r="AN357" s="1590"/>
      <c r="AO357" s="1591"/>
      <c r="AP357" s="508" t="s">
        <v>293</v>
      </c>
      <c r="AQ357" s="508" t="s">
        <v>294</v>
      </c>
      <c r="AR357" s="1220" t="s">
        <v>295</v>
      </c>
      <c r="AS357" s="1220" t="s">
        <v>296</v>
      </c>
      <c r="AT357" s="508" t="s">
        <v>297</v>
      </c>
      <c r="AU357" s="1220" t="s">
        <v>298</v>
      </c>
      <c r="AV357" s="1220" t="s">
        <v>299</v>
      </c>
      <c r="AW357" s="1220" t="s">
        <v>300</v>
      </c>
      <c r="AX357" s="1220" t="s">
        <v>301</v>
      </c>
      <c r="AY357" s="1220" t="s">
        <v>302</v>
      </c>
      <c r="AZ357" s="1220" t="s">
        <v>303</v>
      </c>
      <c r="BA357" s="1220" t="s">
        <v>304</v>
      </c>
      <c r="BB357" s="1220" t="s">
        <v>305</v>
      </c>
    </row>
    <row r="358" spans="1:54" s="1225" customFormat="1" ht="45" hidden="1" customHeight="1" x14ac:dyDescent="0.25">
      <c r="A358" s="1271"/>
      <c r="B358" s="1272"/>
      <c r="C358" s="1271"/>
      <c r="D358" s="1272"/>
      <c r="E358" s="1271"/>
      <c r="F358" s="1272"/>
      <c r="G358" s="1271"/>
      <c r="H358" s="1272"/>
      <c r="I358" s="1271"/>
      <c r="J358" s="1272"/>
      <c r="K358" s="1272"/>
      <c r="L358" s="1271"/>
      <c r="M358" s="1272"/>
      <c r="N358" s="1272"/>
      <c r="O358" s="1271"/>
      <c r="P358" s="1272"/>
      <c r="Q358" s="1271"/>
      <c r="R358" s="1272"/>
      <c r="S358" s="1271"/>
      <c r="T358" s="1272"/>
      <c r="U358" s="1272"/>
      <c r="V358" s="1272"/>
      <c r="W358" s="1272"/>
      <c r="X358" s="1272"/>
      <c r="Y358" s="1272"/>
      <c r="Z358" s="1272"/>
      <c r="AA358" s="1271"/>
      <c r="AB358" s="1272"/>
      <c r="AC358" s="1272"/>
      <c r="AD358" s="1272"/>
      <c r="AE358" s="1272"/>
      <c r="AF358" s="1271"/>
      <c r="AG358" s="1272"/>
      <c r="AH358" s="1272"/>
      <c r="AI358" s="1271"/>
      <c r="AJ358" s="1271"/>
      <c r="AK358" s="1272"/>
      <c r="AL358" s="1272"/>
      <c r="AM358" s="1272"/>
      <c r="AN358" s="1272"/>
      <c r="AO358" s="1272"/>
      <c r="AP358" s="1330"/>
      <c r="AQ358" s="1330"/>
      <c r="AR358" s="1271"/>
      <c r="AS358" s="1271"/>
      <c r="AT358" s="1330"/>
      <c r="AU358" s="1271"/>
      <c r="AV358" s="1330"/>
      <c r="AW358" s="1271"/>
      <c r="AX358" s="1330"/>
      <c r="AY358" s="1271"/>
      <c r="AZ358" s="1271"/>
      <c r="BA358" s="1271"/>
      <c r="BB358" s="1271"/>
    </row>
    <row r="359" spans="1:54" ht="15" customHeight="1" x14ac:dyDescent="0.25">
      <c r="A359" s="1603" t="s">
        <v>120</v>
      </c>
      <c r="B359" s="1583"/>
      <c r="C359" s="1603"/>
      <c r="D359" s="1583"/>
      <c r="E359" s="1603"/>
      <c r="F359" s="1583"/>
      <c r="G359" s="1603"/>
      <c r="H359" s="1583"/>
      <c r="I359" s="1603"/>
      <c r="J359" s="1583"/>
      <c r="K359" s="1583"/>
      <c r="L359" s="1603"/>
      <c r="M359" s="1583"/>
      <c r="N359" s="1583"/>
      <c r="O359" s="1603"/>
      <c r="P359" s="1583"/>
      <c r="Q359" s="1603"/>
      <c r="R359" s="1583"/>
      <c r="S359" s="1605" t="s">
        <v>27</v>
      </c>
      <c r="T359" s="1583"/>
      <c r="U359" s="1583"/>
      <c r="V359" s="1583"/>
      <c r="W359" s="1583"/>
      <c r="X359" s="1583"/>
      <c r="Y359" s="1583"/>
      <c r="Z359" s="1583"/>
      <c r="AA359" s="1603" t="s">
        <v>306</v>
      </c>
      <c r="AB359" s="1583"/>
      <c r="AC359" s="1583"/>
      <c r="AD359" s="1583"/>
      <c r="AE359" s="1583"/>
      <c r="AF359" s="1603" t="s">
        <v>307</v>
      </c>
      <c r="AG359" s="1583"/>
      <c r="AH359" s="1583"/>
      <c r="AI359" s="317" t="s">
        <v>86</v>
      </c>
      <c r="AJ359" s="1604" t="s">
        <v>308</v>
      </c>
      <c r="AK359" s="1583"/>
      <c r="AL359" s="1583"/>
      <c r="AM359" s="1583"/>
      <c r="AN359" s="1583"/>
      <c r="AO359" s="1583"/>
      <c r="AP359" s="1329">
        <v>0</v>
      </c>
      <c r="AQ359" s="1329">
        <v>0</v>
      </c>
      <c r="AR359" s="319">
        <v>0</v>
      </c>
      <c r="AS359" s="318">
        <v>-323920000</v>
      </c>
      <c r="AT359" s="1329">
        <v>0</v>
      </c>
      <c r="AU359" s="319">
        <v>0</v>
      </c>
      <c r="AV359" s="1329">
        <v>0</v>
      </c>
      <c r="AW359" s="319">
        <v>0</v>
      </c>
      <c r="AX359" s="1329">
        <v>0</v>
      </c>
      <c r="AY359" s="319">
        <v>0</v>
      </c>
      <c r="AZ359" s="319">
        <v>0</v>
      </c>
      <c r="BA359" s="319">
        <v>0</v>
      </c>
      <c r="BB359" s="319">
        <v>0</v>
      </c>
    </row>
    <row r="360" spans="1:54" ht="15" customHeight="1" x14ac:dyDescent="0.25">
      <c r="A360" s="1603" t="s">
        <v>120</v>
      </c>
      <c r="B360" s="1583"/>
      <c r="C360" s="1603" t="s">
        <v>355</v>
      </c>
      <c r="D360" s="1583"/>
      <c r="E360" s="1603"/>
      <c r="F360" s="1583"/>
      <c r="G360" s="1603"/>
      <c r="H360" s="1583"/>
      <c r="I360" s="1603"/>
      <c r="J360" s="1583"/>
      <c r="K360" s="1583"/>
      <c r="L360" s="1603"/>
      <c r="M360" s="1583"/>
      <c r="N360" s="1583"/>
      <c r="O360" s="1603"/>
      <c r="P360" s="1583"/>
      <c r="Q360" s="1603"/>
      <c r="R360" s="1583"/>
      <c r="S360" s="1605" t="s">
        <v>356</v>
      </c>
      <c r="T360" s="1583"/>
      <c r="U360" s="1583"/>
      <c r="V360" s="1583"/>
      <c r="W360" s="1583"/>
      <c r="X360" s="1583"/>
      <c r="Y360" s="1583"/>
      <c r="Z360" s="1583"/>
      <c r="AA360" s="1603" t="s">
        <v>306</v>
      </c>
      <c r="AB360" s="1583"/>
      <c r="AC360" s="1583"/>
      <c r="AD360" s="1583"/>
      <c r="AE360" s="1583"/>
      <c r="AF360" s="1603" t="s">
        <v>307</v>
      </c>
      <c r="AG360" s="1583"/>
      <c r="AH360" s="1583"/>
      <c r="AI360" s="317" t="s">
        <v>86</v>
      </c>
      <c r="AJ360" s="1604" t="s">
        <v>308</v>
      </c>
      <c r="AK360" s="1583"/>
      <c r="AL360" s="1583"/>
      <c r="AM360" s="1583"/>
      <c r="AN360" s="1583"/>
      <c r="AO360" s="1583"/>
      <c r="AP360" s="1329">
        <v>0</v>
      </c>
      <c r="AQ360" s="1329">
        <v>0</v>
      </c>
      <c r="AR360" s="319">
        <v>0</v>
      </c>
      <c r="AS360" s="318">
        <v>-323920000</v>
      </c>
      <c r="AT360" s="1329">
        <v>0</v>
      </c>
      <c r="AU360" s="319">
        <v>0</v>
      </c>
      <c r="AV360" s="1329">
        <v>0</v>
      </c>
      <c r="AW360" s="319">
        <v>0</v>
      </c>
      <c r="AX360" s="1329">
        <v>0</v>
      </c>
      <c r="AY360" s="319">
        <v>0</v>
      </c>
      <c r="AZ360" s="319">
        <v>0</v>
      </c>
      <c r="BA360" s="319">
        <v>0</v>
      </c>
      <c r="BB360" s="319">
        <v>0</v>
      </c>
    </row>
    <row r="361" spans="1:54" ht="15" customHeight="1" x14ac:dyDescent="0.25">
      <c r="A361" s="1603" t="s">
        <v>120</v>
      </c>
      <c r="B361" s="1583"/>
      <c r="C361" s="1603" t="s">
        <v>355</v>
      </c>
      <c r="D361" s="1583"/>
      <c r="E361" s="1603" t="s">
        <v>357</v>
      </c>
      <c r="F361" s="1583"/>
      <c r="G361" s="1603"/>
      <c r="H361" s="1583"/>
      <c r="I361" s="1603"/>
      <c r="J361" s="1583"/>
      <c r="K361" s="1583"/>
      <c r="L361" s="1603"/>
      <c r="M361" s="1583"/>
      <c r="N361" s="1583"/>
      <c r="O361" s="1603"/>
      <c r="P361" s="1583"/>
      <c r="Q361" s="1603"/>
      <c r="R361" s="1583"/>
      <c r="S361" s="1605" t="s">
        <v>358</v>
      </c>
      <c r="T361" s="1583"/>
      <c r="U361" s="1583"/>
      <c r="V361" s="1583"/>
      <c r="W361" s="1583"/>
      <c r="X361" s="1583"/>
      <c r="Y361" s="1583"/>
      <c r="Z361" s="1583"/>
      <c r="AA361" s="1603" t="s">
        <v>306</v>
      </c>
      <c r="AB361" s="1583"/>
      <c r="AC361" s="1583"/>
      <c r="AD361" s="1583"/>
      <c r="AE361" s="1583"/>
      <c r="AF361" s="1603" t="s">
        <v>307</v>
      </c>
      <c r="AG361" s="1583"/>
      <c r="AH361" s="1583"/>
      <c r="AI361" s="317" t="s">
        <v>86</v>
      </c>
      <c r="AJ361" s="1604" t="s">
        <v>308</v>
      </c>
      <c r="AK361" s="1583"/>
      <c r="AL361" s="1583"/>
      <c r="AM361" s="1583"/>
      <c r="AN361" s="1583"/>
      <c r="AO361" s="1583"/>
      <c r="AP361" s="1329">
        <v>0</v>
      </c>
      <c r="AQ361" s="1329">
        <v>0</v>
      </c>
      <c r="AR361" s="319">
        <v>0</v>
      </c>
      <c r="AS361" s="318">
        <v>-323920000</v>
      </c>
      <c r="AT361" s="1329">
        <v>0</v>
      </c>
      <c r="AU361" s="319">
        <v>0</v>
      </c>
      <c r="AV361" s="1329">
        <v>0</v>
      </c>
      <c r="AW361" s="319">
        <v>0</v>
      </c>
      <c r="AX361" s="1329">
        <v>0</v>
      </c>
      <c r="AY361" s="319">
        <v>0</v>
      </c>
      <c r="AZ361" s="319">
        <v>0</v>
      </c>
      <c r="BA361" s="319">
        <v>0</v>
      </c>
      <c r="BB361" s="319">
        <v>0</v>
      </c>
    </row>
    <row r="362" spans="1:54" ht="15" customHeight="1" x14ac:dyDescent="0.25">
      <c r="A362" s="1608" t="s">
        <v>120</v>
      </c>
      <c r="B362" s="1583"/>
      <c r="C362" s="1608" t="s">
        <v>355</v>
      </c>
      <c r="D362" s="1583"/>
      <c r="E362" s="1608" t="s">
        <v>357</v>
      </c>
      <c r="F362" s="1583"/>
      <c r="G362" s="1608" t="s">
        <v>315</v>
      </c>
      <c r="H362" s="1583"/>
      <c r="I362" s="1608"/>
      <c r="J362" s="1583"/>
      <c r="K362" s="1583"/>
      <c r="L362" s="1608"/>
      <c r="M362" s="1583"/>
      <c r="N362" s="1583"/>
      <c r="O362" s="1608"/>
      <c r="P362" s="1583"/>
      <c r="Q362" s="1608"/>
      <c r="R362" s="1583"/>
      <c r="S362" s="1609" t="s">
        <v>351</v>
      </c>
      <c r="T362" s="1583"/>
      <c r="U362" s="1583"/>
      <c r="V362" s="1583"/>
      <c r="W362" s="1583"/>
      <c r="X362" s="1583"/>
      <c r="Y362" s="1583"/>
      <c r="Z362" s="1583"/>
      <c r="AA362" s="1608" t="s">
        <v>306</v>
      </c>
      <c r="AB362" s="1583"/>
      <c r="AC362" s="1583"/>
      <c r="AD362" s="1583"/>
      <c r="AE362" s="1583"/>
      <c r="AF362" s="1608" t="s">
        <v>307</v>
      </c>
      <c r="AG362" s="1583"/>
      <c r="AH362" s="1583"/>
      <c r="AI362" s="320" t="s">
        <v>86</v>
      </c>
      <c r="AJ362" s="1610" t="s">
        <v>308</v>
      </c>
      <c r="AK362" s="1583"/>
      <c r="AL362" s="1583"/>
      <c r="AM362" s="1583"/>
      <c r="AN362" s="1583"/>
      <c r="AO362" s="1583"/>
      <c r="AP362" s="1327">
        <v>0</v>
      </c>
      <c r="AQ362" s="1327">
        <v>0</v>
      </c>
      <c r="AR362" s="322">
        <v>0</v>
      </c>
      <c r="AS362" s="321">
        <v>-323920000</v>
      </c>
      <c r="AT362" s="1327">
        <v>0</v>
      </c>
      <c r="AU362" s="322">
        <v>0</v>
      </c>
      <c r="AV362" s="1327">
        <v>0</v>
      </c>
      <c r="AW362" s="322">
        <v>0</v>
      </c>
      <c r="AX362" s="1327">
        <v>0</v>
      </c>
      <c r="AY362" s="322">
        <v>0</v>
      </c>
      <c r="AZ362" s="322">
        <v>0</v>
      </c>
      <c r="BA362" s="322">
        <v>0</v>
      </c>
      <c r="BB362" s="322">
        <v>0</v>
      </c>
    </row>
    <row r="363" spans="1:54" hidden="1" x14ac:dyDescent="0.25">
      <c r="A363" s="1223" t="s">
        <v>269</v>
      </c>
      <c r="B363" s="1223" t="s">
        <v>269</v>
      </c>
      <c r="C363" s="1223" t="s">
        <v>269</v>
      </c>
      <c r="D363" s="1223" t="s">
        <v>269</v>
      </c>
      <c r="E363" s="1223" t="s">
        <v>269</v>
      </c>
      <c r="F363" s="1223" t="s">
        <v>269</v>
      </c>
      <c r="G363" s="1223" t="s">
        <v>269</v>
      </c>
      <c r="H363" s="1223" t="s">
        <v>269</v>
      </c>
      <c r="I363" s="1223" t="s">
        <v>269</v>
      </c>
      <c r="J363" s="1600" t="s">
        <v>269</v>
      </c>
      <c r="K363" s="1583"/>
      <c r="L363" s="1600" t="s">
        <v>269</v>
      </c>
      <c r="M363" s="1583"/>
      <c r="N363" s="1223" t="s">
        <v>269</v>
      </c>
      <c r="O363" s="1223" t="s">
        <v>269</v>
      </c>
      <c r="P363" s="1223" t="s">
        <v>269</v>
      </c>
      <c r="Q363" s="1223" t="s">
        <v>269</v>
      </c>
      <c r="R363" s="1223" t="s">
        <v>269</v>
      </c>
      <c r="S363" s="1223" t="s">
        <v>269</v>
      </c>
      <c r="T363" s="1223" t="s">
        <v>269</v>
      </c>
      <c r="U363" s="1223" t="s">
        <v>269</v>
      </c>
      <c r="V363" s="1223" t="s">
        <v>269</v>
      </c>
      <c r="W363" s="1223" t="s">
        <v>269</v>
      </c>
      <c r="X363" s="1223" t="s">
        <v>269</v>
      </c>
      <c r="Y363" s="1223" t="s">
        <v>269</v>
      </c>
      <c r="Z363" s="1223" t="s">
        <v>269</v>
      </c>
      <c r="AA363" s="1600" t="s">
        <v>269</v>
      </c>
      <c r="AB363" s="1583"/>
      <c r="AC363" s="1600" t="s">
        <v>269</v>
      </c>
      <c r="AD363" s="1583"/>
      <c r="AE363" s="1223" t="s">
        <v>269</v>
      </c>
      <c r="AF363" s="1223" t="s">
        <v>269</v>
      </c>
      <c r="AG363" s="1223" t="s">
        <v>269</v>
      </c>
      <c r="AH363" s="1223" t="s">
        <v>269</v>
      </c>
      <c r="AI363" s="1223" t="s">
        <v>269</v>
      </c>
      <c r="AJ363" s="1223" t="s">
        <v>269</v>
      </c>
      <c r="AK363" s="1223" t="s">
        <v>269</v>
      </c>
      <c r="AL363" s="1223" t="s">
        <v>269</v>
      </c>
      <c r="AM363" s="1600" t="s">
        <v>269</v>
      </c>
      <c r="AN363" s="1583"/>
      <c r="AO363" s="1583"/>
      <c r="AP363" s="507" t="s">
        <v>269</v>
      </c>
      <c r="AQ363" s="507" t="s">
        <v>269</v>
      </c>
      <c r="AR363" s="1223" t="s">
        <v>269</v>
      </c>
      <c r="AS363" s="1223" t="s">
        <v>269</v>
      </c>
      <c r="AT363" s="507" t="s">
        <v>269</v>
      </c>
      <c r="AU363" s="1223" t="s">
        <v>269</v>
      </c>
      <c r="AV363" s="1223" t="s">
        <v>269</v>
      </c>
      <c r="AW363" s="1223" t="s">
        <v>269</v>
      </c>
      <c r="AX363" s="1223" t="s">
        <v>269</v>
      </c>
      <c r="AY363" s="1223" t="s">
        <v>269</v>
      </c>
      <c r="AZ363" s="1223" t="s">
        <v>269</v>
      </c>
      <c r="BA363" s="1223" t="s">
        <v>269</v>
      </c>
      <c r="BB363" s="1223" t="s">
        <v>269</v>
      </c>
    </row>
    <row r="364" spans="1:54" ht="0" hidden="1" customHeight="1" x14ac:dyDescent="0.25">
      <c r="AV364" s="1216"/>
      <c r="AX364" s="1216"/>
    </row>
  </sheetData>
  <autoFilter ref="A24:BB363">
    <filterColumn colId="0" showButton="0">
      <filters>
        <filter val="A"/>
        <filter val="C"/>
      </filters>
    </filterColumn>
    <filterColumn colId="2" showButton="0"/>
    <filterColumn colId="4" showButton="0"/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5" showButton="0"/>
    <filterColumn colId="36" showButton="0"/>
    <filterColumn colId="37" showButton="0"/>
    <filterColumn colId="38" showButton="0"/>
    <filterColumn colId="39" showButton="0"/>
  </autoFilter>
  <mergeCells count="4064">
    <mergeCell ref="AD9:AM9"/>
    <mergeCell ref="AO9:AS9"/>
    <mergeCell ref="A13:E13"/>
    <mergeCell ref="F13:H13"/>
    <mergeCell ref="I13:P13"/>
    <mergeCell ref="Q13:W13"/>
    <mergeCell ref="X13:AD13"/>
    <mergeCell ref="AE13:AJ13"/>
    <mergeCell ref="AM13:AO13"/>
    <mergeCell ref="A2:J6"/>
    <mergeCell ref="M3:AA5"/>
    <mergeCell ref="AD3:AM3"/>
    <mergeCell ref="AO3:AS3"/>
    <mergeCell ref="AD5:AM7"/>
    <mergeCell ref="AO5:AS7"/>
    <mergeCell ref="AJ24:AO24"/>
    <mergeCell ref="A25:B25"/>
    <mergeCell ref="C25:D25"/>
    <mergeCell ref="E25:F25"/>
    <mergeCell ref="G25:H25"/>
    <mergeCell ref="I25:K25"/>
    <mergeCell ref="L25:N25"/>
    <mergeCell ref="O25:P25"/>
    <mergeCell ref="Q25:R25"/>
    <mergeCell ref="S25:Z25"/>
    <mergeCell ref="L24:N24"/>
    <mergeCell ref="O24:P24"/>
    <mergeCell ref="Q24:R24"/>
    <mergeCell ref="S24:Z24"/>
    <mergeCell ref="AA24:AE24"/>
    <mergeCell ref="AF24:AH24"/>
    <mergeCell ref="A22:F22"/>
    <mergeCell ref="G22:AG22"/>
    <mergeCell ref="AM22:AO22"/>
    <mergeCell ref="A23:G23"/>
    <mergeCell ref="H23:AO23"/>
    <mergeCell ref="A24:B24"/>
    <mergeCell ref="C24:D24"/>
    <mergeCell ref="E24:F24"/>
    <mergeCell ref="G24:H24"/>
    <mergeCell ref="I24:K24"/>
    <mergeCell ref="Q26:R26"/>
    <mergeCell ref="S26:Z26"/>
    <mergeCell ref="AA26:AE26"/>
    <mergeCell ref="AF26:AH26"/>
    <mergeCell ref="AJ26:AO26"/>
    <mergeCell ref="A27:B27"/>
    <mergeCell ref="C27:D27"/>
    <mergeCell ref="E27:F27"/>
    <mergeCell ref="G27:H27"/>
    <mergeCell ref="I27:K27"/>
    <mergeCell ref="AA25:AE25"/>
    <mergeCell ref="AF25:AH25"/>
    <mergeCell ref="AJ25:AO25"/>
    <mergeCell ref="A26:B26"/>
    <mergeCell ref="C26:D26"/>
    <mergeCell ref="E26:F26"/>
    <mergeCell ref="G26:H26"/>
    <mergeCell ref="I26:K26"/>
    <mergeCell ref="L26:N26"/>
    <mergeCell ref="O26:P26"/>
    <mergeCell ref="AA28:AE28"/>
    <mergeCell ref="AF28:AH28"/>
    <mergeCell ref="AJ28:AO28"/>
    <mergeCell ref="A29:B29"/>
    <mergeCell ref="C29:D29"/>
    <mergeCell ref="E29:F29"/>
    <mergeCell ref="G29:H29"/>
    <mergeCell ref="I29:K29"/>
    <mergeCell ref="L29:N29"/>
    <mergeCell ref="O29:P29"/>
    <mergeCell ref="AJ27:AO27"/>
    <mergeCell ref="A28:B28"/>
    <mergeCell ref="C28:D28"/>
    <mergeCell ref="E28:F28"/>
    <mergeCell ref="G28:H28"/>
    <mergeCell ref="I28:K28"/>
    <mergeCell ref="L28:N28"/>
    <mergeCell ref="O28:P28"/>
    <mergeCell ref="Q28:R28"/>
    <mergeCell ref="S28:Z28"/>
    <mergeCell ref="L27:N27"/>
    <mergeCell ref="O27:P27"/>
    <mergeCell ref="Q27:R27"/>
    <mergeCell ref="S27:Z27"/>
    <mergeCell ref="AA27:AE27"/>
    <mergeCell ref="AF27:AH27"/>
    <mergeCell ref="AJ30:AO30"/>
    <mergeCell ref="A31:B31"/>
    <mergeCell ref="C31:D31"/>
    <mergeCell ref="E31:F31"/>
    <mergeCell ref="G31:H31"/>
    <mergeCell ref="I31:K31"/>
    <mergeCell ref="L31:N31"/>
    <mergeCell ref="O31:P31"/>
    <mergeCell ref="Q31:R31"/>
    <mergeCell ref="S31:Z31"/>
    <mergeCell ref="L30:N30"/>
    <mergeCell ref="O30:P30"/>
    <mergeCell ref="Q30:R30"/>
    <mergeCell ref="S30:Z30"/>
    <mergeCell ref="AA30:AE30"/>
    <mergeCell ref="AF30:AH30"/>
    <mergeCell ref="Q29:R29"/>
    <mergeCell ref="S29:Z29"/>
    <mergeCell ref="AA29:AE29"/>
    <mergeCell ref="AF29:AH29"/>
    <mergeCell ref="AJ29:AO29"/>
    <mergeCell ref="A30:B30"/>
    <mergeCell ref="C30:D30"/>
    <mergeCell ref="E30:F30"/>
    <mergeCell ref="G30:H30"/>
    <mergeCell ref="I30:K30"/>
    <mergeCell ref="Q32:R32"/>
    <mergeCell ref="S32:Z32"/>
    <mergeCell ref="AA32:AE32"/>
    <mergeCell ref="AF32:AH32"/>
    <mergeCell ref="AJ32:AO32"/>
    <mergeCell ref="A33:B33"/>
    <mergeCell ref="C33:D33"/>
    <mergeCell ref="E33:F33"/>
    <mergeCell ref="G33:H33"/>
    <mergeCell ref="I33:K33"/>
    <mergeCell ref="AA31:AE31"/>
    <mergeCell ref="AF31:AH31"/>
    <mergeCell ref="AJ31:AO31"/>
    <mergeCell ref="A32:B32"/>
    <mergeCell ref="C32:D32"/>
    <mergeCell ref="E32:F32"/>
    <mergeCell ref="G32:H32"/>
    <mergeCell ref="I32:K32"/>
    <mergeCell ref="L32:N32"/>
    <mergeCell ref="O32:P32"/>
    <mergeCell ref="AA34:AE34"/>
    <mergeCell ref="AF34:AH34"/>
    <mergeCell ref="AJ34:AO34"/>
    <mergeCell ref="A35:B35"/>
    <mergeCell ref="C35:D35"/>
    <mergeCell ref="E35:F35"/>
    <mergeCell ref="G35:H35"/>
    <mergeCell ref="I35:K35"/>
    <mergeCell ref="L35:N35"/>
    <mergeCell ref="O35:P35"/>
    <mergeCell ref="AJ33:AO33"/>
    <mergeCell ref="A34:B34"/>
    <mergeCell ref="C34:D34"/>
    <mergeCell ref="E34:F34"/>
    <mergeCell ref="G34:H34"/>
    <mergeCell ref="I34:K34"/>
    <mergeCell ref="L34:N34"/>
    <mergeCell ref="O34:P34"/>
    <mergeCell ref="Q34:R34"/>
    <mergeCell ref="S34:Z34"/>
    <mergeCell ref="L33:N33"/>
    <mergeCell ref="O33:P33"/>
    <mergeCell ref="Q33:R33"/>
    <mergeCell ref="S33:Z33"/>
    <mergeCell ref="AA33:AE33"/>
    <mergeCell ref="AF33:AH33"/>
    <mergeCell ref="AJ36:AO36"/>
    <mergeCell ref="A37:B37"/>
    <mergeCell ref="C37:D37"/>
    <mergeCell ref="E37:F37"/>
    <mergeCell ref="G37:H37"/>
    <mergeCell ref="I37:K37"/>
    <mergeCell ref="L37:N37"/>
    <mergeCell ref="O37:P37"/>
    <mergeCell ref="Q37:R37"/>
    <mergeCell ref="S37:Z37"/>
    <mergeCell ref="L36:N36"/>
    <mergeCell ref="O36:P36"/>
    <mergeCell ref="Q36:R36"/>
    <mergeCell ref="S36:Z36"/>
    <mergeCell ref="AA36:AE36"/>
    <mergeCell ref="AF36:AH36"/>
    <mergeCell ref="Q35:R35"/>
    <mergeCell ref="S35:Z35"/>
    <mergeCell ref="AA35:AE35"/>
    <mergeCell ref="AF35:AH35"/>
    <mergeCell ref="AJ35:AO35"/>
    <mergeCell ref="A36:B36"/>
    <mergeCell ref="C36:D36"/>
    <mergeCell ref="E36:F36"/>
    <mergeCell ref="G36:H36"/>
    <mergeCell ref="I36:K36"/>
    <mergeCell ref="Q38:R38"/>
    <mergeCell ref="S38:Z38"/>
    <mergeCell ref="AA38:AE38"/>
    <mergeCell ref="AF38:AH38"/>
    <mergeCell ref="AJ38:AO38"/>
    <mergeCell ref="A39:B39"/>
    <mergeCell ref="C39:D39"/>
    <mergeCell ref="E39:F39"/>
    <mergeCell ref="G39:H39"/>
    <mergeCell ref="I39:K39"/>
    <mergeCell ref="AA37:AE37"/>
    <mergeCell ref="AF37:AH37"/>
    <mergeCell ref="AJ37:AO37"/>
    <mergeCell ref="A38:B38"/>
    <mergeCell ref="C38:D38"/>
    <mergeCell ref="E38:F38"/>
    <mergeCell ref="G38:H38"/>
    <mergeCell ref="I38:K38"/>
    <mergeCell ref="L38:N38"/>
    <mergeCell ref="O38:P38"/>
    <mergeCell ref="AA40:AE40"/>
    <mergeCell ref="AF40:AH40"/>
    <mergeCell ref="AJ40:AO40"/>
    <mergeCell ref="A41:B41"/>
    <mergeCell ref="C41:D41"/>
    <mergeCell ref="E41:F41"/>
    <mergeCell ref="G41:H41"/>
    <mergeCell ref="I41:K41"/>
    <mergeCell ref="L41:N41"/>
    <mergeCell ref="O41:P41"/>
    <mergeCell ref="AJ39:AO39"/>
    <mergeCell ref="A40:B40"/>
    <mergeCell ref="C40:D40"/>
    <mergeCell ref="E40:F40"/>
    <mergeCell ref="G40:H40"/>
    <mergeCell ref="I40:K40"/>
    <mergeCell ref="L40:N40"/>
    <mergeCell ref="O40:P40"/>
    <mergeCell ref="Q40:R40"/>
    <mergeCell ref="S40:Z40"/>
    <mergeCell ref="L39:N39"/>
    <mergeCell ref="O39:P39"/>
    <mergeCell ref="Q39:R39"/>
    <mergeCell ref="S39:Z39"/>
    <mergeCell ref="AA39:AE39"/>
    <mergeCell ref="AF39:AH39"/>
    <mergeCell ref="AJ42:AO42"/>
    <mergeCell ref="A43:B43"/>
    <mergeCell ref="C43:D43"/>
    <mergeCell ref="E43:F43"/>
    <mergeCell ref="G43:H43"/>
    <mergeCell ref="I43:K43"/>
    <mergeCell ref="L43:N43"/>
    <mergeCell ref="O43:P43"/>
    <mergeCell ref="Q43:R43"/>
    <mergeCell ref="S43:Z43"/>
    <mergeCell ref="L42:N42"/>
    <mergeCell ref="O42:P42"/>
    <mergeCell ref="Q42:R42"/>
    <mergeCell ref="S42:Z42"/>
    <mergeCell ref="AA42:AE42"/>
    <mergeCell ref="AF42:AH42"/>
    <mergeCell ref="Q41:R41"/>
    <mergeCell ref="S41:Z41"/>
    <mergeCell ref="AA41:AE41"/>
    <mergeCell ref="AF41:AH41"/>
    <mergeCell ref="AJ41:AO41"/>
    <mergeCell ref="A42:B42"/>
    <mergeCell ref="C42:D42"/>
    <mergeCell ref="E42:F42"/>
    <mergeCell ref="G42:H42"/>
    <mergeCell ref="I42:K42"/>
    <mergeCell ref="Q44:R44"/>
    <mergeCell ref="S44:Z44"/>
    <mergeCell ref="AA44:AE44"/>
    <mergeCell ref="AF44:AH44"/>
    <mergeCell ref="AJ44:AO44"/>
    <mergeCell ref="A45:B45"/>
    <mergeCell ref="C45:D45"/>
    <mergeCell ref="E45:F45"/>
    <mergeCell ref="G45:H45"/>
    <mergeCell ref="I45:K45"/>
    <mergeCell ref="AA43:AE43"/>
    <mergeCell ref="AF43:AH43"/>
    <mergeCell ref="AJ43:AO43"/>
    <mergeCell ref="A44:B44"/>
    <mergeCell ref="C44:D44"/>
    <mergeCell ref="E44:F44"/>
    <mergeCell ref="G44:H44"/>
    <mergeCell ref="I44:K44"/>
    <mergeCell ref="L44:N44"/>
    <mergeCell ref="O44:P44"/>
    <mergeCell ref="AA46:AE46"/>
    <mergeCell ref="AF46:AH46"/>
    <mergeCell ref="AJ46:AO46"/>
    <mergeCell ref="A47:B47"/>
    <mergeCell ref="C47:D47"/>
    <mergeCell ref="E47:F47"/>
    <mergeCell ref="G47:H47"/>
    <mergeCell ref="I47:K47"/>
    <mergeCell ref="L47:N47"/>
    <mergeCell ref="O47:P47"/>
    <mergeCell ref="AJ45:AO45"/>
    <mergeCell ref="A46:B46"/>
    <mergeCell ref="C46:D46"/>
    <mergeCell ref="E46:F46"/>
    <mergeCell ref="G46:H46"/>
    <mergeCell ref="I46:K46"/>
    <mergeCell ref="L46:N46"/>
    <mergeCell ref="O46:P46"/>
    <mergeCell ref="Q46:R46"/>
    <mergeCell ref="S46:Z46"/>
    <mergeCell ref="L45:N45"/>
    <mergeCell ref="O45:P45"/>
    <mergeCell ref="Q45:R45"/>
    <mergeCell ref="S45:Z45"/>
    <mergeCell ref="AA45:AE45"/>
    <mergeCell ref="AF45:AH45"/>
    <mergeCell ref="AJ48:AO48"/>
    <mergeCell ref="A49:B49"/>
    <mergeCell ref="C49:D49"/>
    <mergeCell ref="E49:F49"/>
    <mergeCell ref="G49:H49"/>
    <mergeCell ref="I49:K49"/>
    <mergeCell ref="L49:N49"/>
    <mergeCell ref="O49:P49"/>
    <mergeCell ref="Q49:R49"/>
    <mergeCell ref="S49:Z49"/>
    <mergeCell ref="L48:N48"/>
    <mergeCell ref="O48:P48"/>
    <mergeCell ref="Q48:R48"/>
    <mergeCell ref="S48:Z48"/>
    <mergeCell ref="AA48:AE48"/>
    <mergeCell ref="AF48:AH48"/>
    <mergeCell ref="Q47:R47"/>
    <mergeCell ref="S47:Z47"/>
    <mergeCell ref="AA47:AE47"/>
    <mergeCell ref="AF47:AH47"/>
    <mergeCell ref="AJ47:AO47"/>
    <mergeCell ref="A48:B48"/>
    <mergeCell ref="C48:D48"/>
    <mergeCell ref="E48:F48"/>
    <mergeCell ref="G48:H48"/>
    <mergeCell ref="I48:K48"/>
    <mergeCell ref="Q50:R50"/>
    <mergeCell ref="S50:Z50"/>
    <mergeCell ref="AA50:AE50"/>
    <mergeCell ref="AF50:AH50"/>
    <mergeCell ref="AJ50:AO50"/>
    <mergeCell ref="A51:B51"/>
    <mergeCell ref="C51:D51"/>
    <mergeCell ref="E51:F51"/>
    <mergeCell ref="G51:H51"/>
    <mergeCell ref="I51:K51"/>
    <mergeCell ref="AA49:AE49"/>
    <mergeCell ref="AF49:AH49"/>
    <mergeCell ref="AJ49:AO49"/>
    <mergeCell ref="A50:B50"/>
    <mergeCell ref="C50:D50"/>
    <mergeCell ref="E50:F50"/>
    <mergeCell ref="G50:H50"/>
    <mergeCell ref="I50:K50"/>
    <mergeCell ref="L50:N50"/>
    <mergeCell ref="O50:P50"/>
    <mergeCell ref="AA52:AE52"/>
    <mergeCell ref="AF52:AH52"/>
    <mergeCell ref="AJ52:AO52"/>
    <mergeCell ref="A53:B53"/>
    <mergeCell ref="C53:D53"/>
    <mergeCell ref="E53:F53"/>
    <mergeCell ref="G53:H53"/>
    <mergeCell ref="I53:K53"/>
    <mergeCell ref="L53:N53"/>
    <mergeCell ref="O53:P53"/>
    <mergeCell ref="AJ51:AO51"/>
    <mergeCell ref="A52:B52"/>
    <mergeCell ref="C52:D52"/>
    <mergeCell ref="E52:F52"/>
    <mergeCell ref="G52:H52"/>
    <mergeCell ref="I52:K52"/>
    <mergeCell ref="L52:N52"/>
    <mergeCell ref="O52:P52"/>
    <mergeCell ref="Q52:R52"/>
    <mergeCell ref="S52:Z52"/>
    <mergeCell ref="L51:N51"/>
    <mergeCell ref="O51:P51"/>
    <mergeCell ref="Q51:R51"/>
    <mergeCell ref="S51:Z51"/>
    <mergeCell ref="AA51:AE51"/>
    <mergeCell ref="AF51:AH51"/>
    <mergeCell ref="AJ54:AO54"/>
    <mergeCell ref="A55:B55"/>
    <mergeCell ref="C55:D55"/>
    <mergeCell ref="E55:F55"/>
    <mergeCell ref="G55:H55"/>
    <mergeCell ref="I55:K55"/>
    <mergeCell ref="L55:N55"/>
    <mergeCell ref="O55:P55"/>
    <mergeCell ref="Q55:R55"/>
    <mergeCell ref="S55:Z55"/>
    <mergeCell ref="L54:N54"/>
    <mergeCell ref="O54:P54"/>
    <mergeCell ref="Q54:R54"/>
    <mergeCell ref="S54:Z54"/>
    <mergeCell ref="AA54:AE54"/>
    <mergeCell ref="AF54:AH54"/>
    <mergeCell ref="Q53:R53"/>
    <mergeCell ref="S53:Z53"/>
    <mergeCell ref="AA53:AE53"/>
    <mergeCell ref="AF53:AH53"/>
    <mergeCell ref="AJ53:AO53"/>
    <mergeCell ref="A54:B54"/>
    <mergeCell ref="C54:D54"/>
    <mergeCell ref="E54:F54"/>
    <mergeCell ref="G54:H54"/>
    <mergeCell ref="I54:K54"/>
    <mergeCell ref="Q56:R56"/>
    <mergeCell ref="S56:Z56"/>
    <mergeCell ref="AA56:AE56"/>
    <mergeCell ref="AF56:AH56"/>
    <mergeCell ref="AJ56:AO56"/>
    <mergeCell ref="A57:B57"/>
    <mergeCell ref="C57:D57"/>
    <mergeCell ref="E57:F57"/>
    <mergeCell ref="G57:H57"/>
    <mergeCell ref="I57:K57"/>
    <mergeCell ref="AA55:AE55"/>
    <mergeCell ref="AF55:AH55"/>
    <mergeCell ref="AJ55:AO55"/>
    <mergeCell ref="A56:B56"/>
    <mergeCell ref="C56:D56"/>
    <mergeCell ref="E56:F56"/>
    <mergeCell ref="G56:H56"/>
    <mergeCell ref="I56:K56"/>
    <mergeCell ref="L56:N56"/>
    <mergeCell ref="O56:P56"/>
    <mergeCell ref="AA58:AE58"/>
    <mergeCell ref="AF58:AH58"/>
    <mergeCell ref="AJ58:AO58"/>
    <mergeCell ref="A59:B59"/>
    <mergeCell ref="C59:D59"/>
    <mergeCell ref="E59:F59"/>
    <mergeCell ref="G59:H59"/>
    <mergeCell ref="I59:K59"/>
    <mergeCell ref="L59:N59"/>
    <mergeCell ref="O59:P59"/>
    <mergeCell ref="AJ57:AO57"/>
    <mergeCell ref="A58:B58"/>
    <mergeCell ref="C58:D58"/>
    <mergeCell ref="E58:F58"/>
    <mergeCell ref="G58:H58"/>
    <mergeCell ref="I58:K58"/>
    <mergeCell ref="L58:N58"/>
    <mergeCell ref="O58:P58"/>
    <mergeCell ref="Q58:R58"/>
    <mergeCell ref="S58:Z58"/>
    <mergeCell ref="L57:N57"/>
    <mergeCell ref="O57:P57"/>
    <mergeCell ref="Q57:R57"/>
    <mergeCell ref="S57:Z57"/>
    <mergeCell ref="AA57:AE57"/>
    <mergeCell ref="AF57:AH57"/>
    <mergeCell ref="AJ60:AO60"/>
    <mergeCell ref="A61:B61"/>
    <mergeCell ref="C61:D61"/>
    <mergeCell ref="E61:F61"/>
    <mergeCell ref="G61:H61"/>
    <mergeCell ref="I61:K61"/>
    <mergeCell ref="L61:N61"/>
    <mergeCell ref="O61:P61"/>
    <mergeCell ref="Q61:R61"/>
    <mergeCell ref="S61:Z61"/>
    <mergeCell ref="L60:N60"/>
    <mergeCell ref="O60:P60"/>
    <mergeCell ref="Q60:R60"/>
    <mergeCell ref="S60:Z60"/>
    <mergeCell ref="AA60:AE60"/>
    <mergeCell ref="AF60:AH60"/>
    <mergeCell ref="Q59:R59"/>
    <mergeCell ref="S59:Z59"/>
    <mergeCell ref="AA59:AE59"/>
    <mergeCell ref="AF59:AH59"/>
    <mergeCell ref="AJ59:AO59"/>
    <mergeCell ref="A60:B60"/>
    <mergeCell ref="C60:D60"/>
    <mergeCell ref="E60:F60"/>
    <mergeCell ref="G60:H60"/>
    <mergeCell ref="I60:K60"/>
    <mergeCell ref="Q62:R62"/>
    <mergeCell ref="S62:Z62"/>
    <mergeCell ref="AA62:AE62"/>
    <mergeCell ref="AF62:AH62"/>
    <mergeCell ref="AJ62:AO62"/>
    <mergeCell ref="A63:B63"/>
    <mergeCell ref="C63:D63"/>
    <mergeCell ref="E63:F63"/>
    <mergeCell ref="G63:H63"/>
    <mergeCell ref="I63:K63"/>
    <mergeCell ref="AA61:AE61"/>
    <mergeCell ref="AF61:AH61"/>
    <mergeCell ref="AJ61:AO61"/>
    <mergeCell ref="A62:B62"/>
    <mergeCell ref="C62:D62"/>
    <mergeCell ref="E62:F62"/>
    <mergeCell ref="G62:H62"/>
    <mergeCell ref="I62:K62"/>
    <mergeCell ref="L62:N62"/>
    <mergeCell ref="O62:P62"/>
    <mergeCell ref="AA64:AE64"/>
    <mergeCell ref="AF64:AH64"/>
    <mergeCell ref="AJ64:AO64"/>
    <mergeCell ref="A65:B65"/>
    <mergeCell ref="C65:D65"/>
    <mergeCell ref="E65:F65"/>
    <mergeCell ref="G65:H65"/>
    <mergeCell ref="I65:K65"/>
    <mergeCell ref="L65:N65"/>
    <mergeCell ref="O65:P65"/>
    <mergeCell ref="AJ63:AO63"/>
    <mergeCell ref="A64:B64"/>
    <mergeCell ref="C64:D64"/>
    <mergeCell ref="E64:F64"/>
    <mergeCell ref="G64:H64"/>
    <mergeCell ref="I64:K64"/>
    <mergeCell ref="L64:N64"/>
    <mergeCell ref="O64:P64"/>
    <mergeCell ref="Q64:R64"/>
    <mergeCell ref="S64:Z64"/>
    <mergeCell ref="L63:N63"/>
    <mergeCell ref="O63:P63"/>
    <mergeCell ref="Q63:R63"/>
    <mergeCell ref="S63:Z63"/>
    <mergeCell ref="AA63:AE63"/>
    <mergeCell ref="AF63:AH63"/>
    <mergeCell ref="AJ66:AO66"/>
    <mergeCell ref="A67:B67"/>
    <mergeCell ref="C67:D67"/>
    <mergeCell ref="E67:F67"/>
    <mergeCell ref="G67:H67"/>
    <mergeCell ref="I67:K67"/>
    <mergeCell ref="L67:N67"/>
    <mergeCell ref="O67:P67"/>
    <mergeCell ref="Q67:R67"/>
    <mergeCell ref="S67:Z67"/>
    <mergeCell ref="L66:N66"/>
    <mergeCell ref="O66:P66"/>
    <mergeCell ref="Q66:R66"/>
    <mergeCell ref="S66:Z66"/>
    <mergeCell ref="AA66:AE66"/>
    <mergeCell ref="AF66:AH66"/>
    <mergeCell ref="Q65:R65"/>
    <mergeCell ref="S65:Z65"/>
    <mergeCell ref="AA65:AE65"/>
    <mergeCell ref="AF65:AH65"/>
    <mergeCell ref="AJ65:AO65"/>
    <mergeCell ref="A66:B66"/>
    <mergeCell ref="C66:D66"/>
    <mergeCell ref="E66:F66"/>
    <mergeCell ref="G66:H66"/>
    <mergeCell ref="I66:K66"/>
    <mergeCell ref="Q68:R68"/>
    <mergeCell ref="S68:Z68"/>
    <mergeCell ref="AA68:AE68"/>
    <mergeCell ref="AF68:AH68"/>
    <mergeCell ref="AJ68:AO68"/>
    <mergeCell ref="A69:B69"/>
    <mergeCell ref="C69:D69"/>
    <mergeCell ref="E69:F69"/>
    <mergeCell ref="G69:H69"/>
    <mergeCell ref="I69:K69"/>
    <mergeCell ref="AA67:AE67"/>
    <mergeCell ref="AF67:AH67"/>
    <mergeCell ref="AJ67:AO67"/>
    <mergeCell ref="A68:B68"/>
    <mergeCell ref="C68:D68"/>
    <mergeCell ref="E68:F68"/>
    <mergeCell ref="G68:H68"/>
    <mergeCell ref="I68:K68"/>
    <mergeCell ref="L68:N68"/>
    <mergeCell ref="O68:P68"/>
    <mergeCell ref="AA70:AE70"/>
    <mergeCell ref="AF70:AH70"/>
    <mergeCell ref="AJ70:AO70"/>
    <mergeCell ref="A71:B71"/>
    <mergeCell ref="C71:D71"/>
    <mergeCell ref="E71:F71"/>
    <mergeCell ref="G71:H71"/>
    <mergeCell ref="I71:K71"/>
    <mergeCell ref="L71:N71"/>
    <mergeCell ref="O71:P71"/>
    <mergeCell ref="AJ69:AO69"/>
    <mergeCell ref="A70:B70"/>
    <mergeCell ref="C70:D70"/>
    <mergeCell ref="E70:F70"/>
    <mergeCell ref="G70:H70"/>
    <mergeCell ref="I70:K70"/>
    <mergeCell ref="L70:N70"/>
    <mergeCell ref="O70:P70"/>
    <mergeCell ref="Q70:R70"/>
    <mergeCell ref="S70:Z70"/>
    <mergeCell ref="L69:N69"/>
    <mergeCell ref="O69:P69"/>
    <mergeCell ref="Q69:R69"/>
    <mergeCell ref="S69:Z69"/>
    <mergeCell ref="AA69:AE69"/>
    <mergeCell ref="AF69:AH69"/>
    <mergeCell ref="AJ72:AO72"/>
    <mergeCell ref="A73:B73"/>
    <mergeCell ref="C73:D73"/>
    <mergeCell ref="E73:F73"/>
    <mergeCell ref="G73:H73"/>
    <mergeCell ref="I73:K73"/>
    <mergeCell ref="L73:N73"/>
    <mergeCell ref="O73:P73"/>
    <mergeCell ref="Q73:R73"/>
    <mergeCell ref="S73:Z73"/>
    <mergeCell ref="L72:N72"/>
    <mergeCell ref="O72:P72"/>
    <mergeCell ref="Q72:R72"/>
    <mergeCell ref="S72:Z72"/>
    <mergeCell ref="AA72:AE72"/>
    <mergeCell ref="AF72:AH72"/>
    <mergeCell ref="Q71:R71"/>
    <mergeCell ref="S71:Z71"/>
    <mergeCell ref="AA71:AE71"/>
    <mergeCell ref="AF71:AH71"/>
    <mergeCell ref="AJ71:AO71"/>
    <mergeCell ref="A72:B72"/>
    <mergeCell ref="C72:D72"/>
    <mergeCell ref="E72:F72"/>
    <mergeCell ref="G72:H72"/>
    <mergeCell ref="I72:K72"/>
    <mergeCell ref="Q74:R74"/>
    <mergeCell ref="S74:Z74"/>
    <mergeCell ref="AA74:AE74"/>
    <mergeCell ref="AF74:AH74"/>
    <mergeCell ref="AJ74:AO74"/>
    <mergeCell ref="A75:B75"/>
    <mergeCell ref="C75:D75"/>
    <mergeCell ref="E75:F75"/>
    <mergeCell ref="G75:H75"/>
    <mergeCell ref="I75:K75"/>
    <mergeCell ref="AA73:AE73"/>
    <mergeCell ref="AF73:AH73"/>
    <mergeCell ref="AJ73:AO73"/>
    <mergeCell ref="A74:B74"/>
    <mergeCell ref="C74:D74"/>
    <mergeCell ref="E74:F74"/>
    <mergeCell ref="G74:H74"/>
    <mergeCell ref="I74:K74"/>
    <mergeCell ref="L74:N74"/>
    <mergeCell ref="O74:P74"/>
    <mergeCell ref="AA76:AE76"/>
    <mergeCell ref="AF76:AH76"/>
    <mergeCell ref="AJ76:AO76"/>
    <mergeCell ref="A77:B77"/>
    <mergeCell ref="C77:D77"/>
    <mergeCell ref="E77:F77"/>
    <mergeCell ref="G77:H77"/>
    <mergeCell ref="I77:K77"/>
    <mergeCell ref="L77:N77"/>
    <mergeCell ref="O77:P77"/>
    <mergeCell ref="AJ75:AO75"/>
    <mergeCell ref="A76:B76"/>
    <mergeCell ref="C76:D76"/>
    <mergeCell ref="E76:F76"/>
    <mergeCell ref="G76:H76"/>
    <mergeCell ref="I76:K76"/>
    <mergeCell ref="L76:N76"/>
    <mergeCell ref="O76:P76"/>
    <mergeCell ref="Q76:R76"/>
    <mergeCell ref="S76:Z76"/>
    <mergeCell ref="L75:N75"/>
    <mergeCell ref="O75:P75"/>
    <mergeCell ref="Q75:R75"/>
    <mergeCell ref="S75:Z75"/>
    <mergeCell ref="AA75:AE75"/>
    <mergeCell ref="AF75:AH75"/>
    <mergeCell ref="AJ78:AO78"/>
    <mergeCell ref="A79:B79"/>
    <mergeCell ref="C79:D79"/>
    <mergeCell ref="E79:F79"/>
    <mergeCell ref="G79:H79"/>
    <mergeCell ref="I79:K79"/>
    <mergeCell ref="L79:N79"/>
    <mergeCell ref="O79:P79"/>
    <mergeCell ref="Q79:R79"/>
    <mergeCell ref="S79:Z79"/>
    <mergeCell ref="L78:N78"/>
    <mergeCell ref="O78:P78"/>
    <mergeCell ref="Q78:R78"/>
    <mergeCell ref="S78:Z78"/>
    <mergeCell ref="AA78:AE78"/>
    <mergeCell ref="AF78:AH78"/>
    <mergeCell ref="Q77:R77"/>
    <mergeCell ref="S77:Z77"/>
    <mergeCell ref="AA77:AE77"/>
    <mergeCell ref="AF77:AH77"/>
    <mergeCell ref="AJ77:AO77"/>
    <mergeCell ref="A78:B78"/>
    <mergeCell ref="C78:D78"/>
    <mergeCell ref="E78:F78"/>
    <mergeCell ref="G78:H78"/>
    <mergeCell ref="I78:K78"/>
    <mergeCell ref="Q80:R80"/>
    <mergeCell ref="S80:Z80"/>
    <mergeCell ref="AA80:AE80"/>
    <mergeCell ref="AF80:AH80"/>
    <mergeCell ref="AJ80:AO80"/>
    <mergeCell ref="A81:B81"/>
    <mergeCell ref="C81:D81"/>
    <mergeCell ref="E81:F81"/>
    <mergeCell ref="G81:H81"/>
    <mergeCell ref="I81:K81"/>
    <mergeCell ref="AA79:AE79"/>
    <mergeCell ref="AF79:AH79"/>
    <mergeCell ref="AJ79:AO79"/>
    <mergeCell ref="A80:B80"/>
    <mergeCell ref="C80:D80"/>
    <mergeCell ref="E80:F80"/>
    <mergeCell ref="G80:H80"/>
    <mergeCell ref="I80:K80"/>
    <mergeCell ref="L80:N80"/>
    <mergeCell ref="O80:P80"/>
    <mergeCell ref="AA82:AE82"/>
    <mergeCell ref="AF82:AH82"/>
    <mergeCell ref="AJ82:AO82"/>
    <mergeCell ref="A83:B83"/>
    <mergeCell ref="C83:D83"/>
    <mergeCell ref="E83:F83"/>
    <mergeCell ref="G83:H83"/>
    <mergeCell ref="I83:K83"/>
    <mergeCell ref="L83:N83"/>
    <mergeCell ref="O83:P83"/>
    <mergeCell ref="AJ81:AO81"/>
    <mergeCell ref="A82:B82"/>
    <mergeCell ref="C82:D82"/>
    <mergeCell ref="E82:F82"/>
    <mergeCell ref="G82:H82"/>
    <mergeCell ref="I82:K82"/>
    <mergeCell ref="L82:N82"/>
    <mergeCell ref="O82:P82"/>
    <mergeCell ref="Q82:R82"/>
    <mergeCell ref="S82:Z82"/>
    <mergeCell ref="L81:N81"/>
    <mergeCell ref="O81:P81"/>
    <mergeCell ref="Q81:R81"/>
    <mergeCell ref="S81:Z81"/>
    <mergeCell ref="AA81:AE81"/>
    <mergeCell ref="AF81:AH81"/>
    <mergeCell ref="AJ84:AO84"/>
    <mergeCell ref="A85:B85"/>
    <mergeCell ref="C85:D85"/>
    <mergeCell ref="E85:F85"/>
    <mergeCell ref="G85:H85"/>
    <mergeCell ref="I85:K85"/>
    <mergeCell ref="L85:N85"/>
    <mergeCell ref="O85:P85"/>
    <mergeCell ref="Q85:R85"/>
    <mergeCell ref="S85:Z85"/>
    <mergeCell ref="L84:N84"/>
    <mergeCell ref="O84:P84"/>
    <mergeCell ref="Q84:R84"/>
    <mergeCell ref="S84:Z84"/>
    <mergeCell ref="AA84:AE84"/>
    <mergeCell ref="AF84:AH84"/>
    <mergeCell ref="Q83:R83"/>
    <mergeCell ref="S83:Z83"/>
    <mergeCell ref="AA83:AE83"/>
    <mergeCell ref="AF83:AH83"/>
    <mergeCell ref="AJ83:AO83"/>
    <mergeCell ref="A84:B84"/>
    <mergeCell ref="C84:D84"/>
    <mergeCell ref="E84:F84"/>
    <mergeCell ref="G84:H84"/>
    <mergeCell ref="I84:K84"/>
    <mergeCell ref="Q86:R86"/>
    <mergeCell ref="S86:Z86"/>
    <mergeCell ref="AA86:AE86"/>
    <mergeCell ref="AF86:AH86"/>
    <mergeCell ref="AJ86:AO86"/>
    <mergeCell ref="A87:B87"/>
    <mergeCell ref="C87:D87"/>
    <mergeCell ref="E87:F87"/>
    <mergeCell ref="G87:H87"/>
    <mergeCell ref="I87:K87"/>
    <mergeCell ref="AA85:AE85"/>
    <mergeCell ref="AF85:AH85"/>
    <mergeCell ref="AJ85:AO85"/>
    <mergeCell ref="A86:B86"/>
    <mergeCell ref="C86:D86"/>
    <mergeCell ref="E86:F86"/>
    <mergeCell ref="G86:H86"/>
    <mergeCell ref="I86:K86"/>
    <mergeCell ref="L86:N86"/>
    <mergeCell ref="O86:P86"/>
    <mergeCell ref="AA88:AE88"/>
    <mergeCell ref="AF88:AH88"/>
    <mergeCell ref="AJ88:AO88"/>
    <mergeCell ref="A89:B89"/>
    <mergeCell ref="C89:D89"/>
    <mergeCell ref="E89:F89"/>
    <mergeCell ref="G89:H89"/>
    <mergeCell ref="I89:K89"/>
    <mergeCell ref="L89:N89"/>
    <mergeCell ref="O89:P89"/>
    <mergeCell ref="AJ87:AO87"/>
    <mergeCell ref="A88:B88"/>
    <mergeCell ref="C88:D88"/>
    <mergeCell ref="E88:F88"/>
    <mergeCell ref="G88:H88"/>
    <mergeCell ref="I88:K88"/>
    <mergeCell ref="L88:N88"/>
    <mergeCell ref="O88:P88"/>
    <mergeCell ref="Q88:R88"/>
    <mergeCell ref="S88:Z88"/>
    <mergeCell ref="L87:N87"/>
    <mergeCell ref="O87:P87"/>
    <mergeCell ref="Q87:R87"/>
    <mergeCell ref="S87:Z87"/>
    <mergeCell ref="AA87:AE87"/>
    <mergeCell ref="AF87:AH87"/>
    <mergeCell ref="AJ90:AO90"/>
    <mergeCell ref="A91:B91"/>
    <mergeCell ref="C91:D91"/>
    <mergeCell ref="E91:F91"/>
    <mergeCell ref="G91:H91"/>
    <mergeCell ref="I91:K91"/>
    <mergeCell ref="L91:N91"/>
    <mergeCell ref="O91:P91"/>
    <mergeCell ref="Q91:R91"/>
    <mergeCell ref="S91:Z91"/>
    <mergeCell ref="L90:N90"/>
    <mergeCell ref="O90:P90"/>
    <mergeCell ref="Q90:R90"/>
    <mergeCell ref="S90:Z90"/>
    <mergeCell ref="AA90:AE90"/>
    <mergeCell ref="AF90:AH90"/>
    <mergeCell ref="Q89:R89"/>
    <mergeCell ref="S89:Z89"/>
    <mergeCell ref="AA89:AE89"/>
    <mergeCell ref="AF89:AH89"/>
    <mergeCell ref="AJ89:AO89"/>
    <mergeCell ref="A90:B90"/>
    <mergeCell ref="C90:D90"/>
    <mergeCell ref="E90:F90"/>
    <mergeCell ref="G90:H90"/>
    <mergeCell ref="I90:K90"/>
    <mergeCell ref="Q92:R92"/>
    <mergeCell ref="S92:Z92"/>
    <mergeCell ref="AA92:AE92"/>
    <mergeCell ref="AF92:AH92"/>
    <mergeCell ref="AJ92:AO92"/>
    <mergeCell ref="A93:B93"/>
    <mergeCell ref="C93:D93"/>
    <mergeCell ref="E93:F93"/>
    <mergeCell ref="G93:H93"/>
    <mergeCell ref="I93:K93"/>
    <mergeCell ref="AA91:AE91"/>
    <mergeCell ref="AF91:AH91"/>
    <mergeCell ref="AJ91:AO91"/>
    <mergeCell ref="A92:B92"/>
    <mergeCell ref="C92:D92"/>
    <mergeCell ref="E92:F92"/>
    <mergeCell ref="G92:H92"/>
    <mergeCell ref="I92:K92"/>
    <mergeCell ref="L92:N92"/>
    <mergeCell ref="O92:P92"/>
    <mergeCell ref="AA94:AE94"/>
    <mergeCell ref="AF94:AH94"/>
    <mergeCell ref="AJ94:AO94"/>
    <mergeCell ref="A95:B95"/>
    <mergeCell ref="C95:D95"/>
    <mergeCell ref="E95:F95"/>
    <mergeCell ref="G95:H95"/>
    <mergeCell ref="I95:K95"/>
    <mergeCell ref="L95:N95"/>
    <mergeCell ref="O95:P95"/>
    <mergeCell ref="AJ93:AO93"/>
    <mergeCell ref="A94:B94"/>
    <mergeCell ref="C94:D94"/>
    <mergeCell ref="E94:F94"/>
    <mergeCell ref="G94:H94"/>
    <mergeCell ref="I94:K94"/>
    <mergeCell ref="L94:N94"/>
    <mergeCell ref="O94:P94"/>
    <mergeCell ref="Q94:R94"/>
    <mergeCell ref="S94:Z94"/>
    <mergeCell ref="L93:N93"/>
    <mergeCell ref="O93:P93"/>
    <mergeCell ref="Q93:R93"/>
    <mergeCell ref="S93:Z93"/>
    <mergeCell ref="AA93:AE93"/>
    <mergeCell ref="AF93:AH93"/>
    <mergeCell ref="AJ96:AO96"/>
    <mergeCell ref="A97:B97"/>
    <mergeCell ref="C97:D97"/>
    <mergeCell ref="E97:F97"/>
    <mergeCell ref="G97:H97"/>
    <mergeCell ref="I97:K97"/>
    <mergeCell ref="L97:N97"/>
    <mergeCell ref="O97:P97"/>
    <mergeCell ref="Q97:R97"/>
    <mergeCell ref="S97:Z97"/>
    <mergeCell ref="L96:N96"/>
    <mergeCell ref="O96:P96"/>
    <mergeCell ref="Q96:R96"/>
    <mergeCell ref="S96:Z96"/>
    <mergeCell ref="AA96:AE96"/>
    <mergeCell ref="AF96:AH96"/>
    <mergeCell ref="Q95:R95"/>
    <mergeCell ref="S95:Z95"/>
    <mergeCell ref="AA95:AE95"/>
    <mergeCell ref="AF95:AH95"/>
    <mergeCell ref="AJ95:AO95"/>
    <mergeCell ref="A96:B96"/>
    <mergeCell ref="C96:D96"/>
    <mergeCell ref="E96:F96"/>
    <mergeCell ref="G96:H96"/>
    <mergeCell ref="I96:K96"/>
    <mergeCell ref="Q98:R98"/>
    <mergeCell ref="S98:Z98"/>
    <mergeCell ref="AA98:AE98"/>
    <mergeCell ref="AF98:AH98"/>
    <mergeCell ref="AJ98:AO98"/>
    <mergeCell ref="A99:B99"/>
    <mergeCell ref="C99:D99"/>
    <mergeCell ref="E99:F99"/>
    <mergeCell ref="G99:H99"/>
    <mergeCell ref="I99:K99"/>
    <mergeCell ref="AA97:AE97"/>
    <mergeCell ref="AF97:AH97"/>
    <mergeCell ref="AJ97:AO97"/>
    <mergeCell ref="A98:B98"/>
    <mergeCell ref="C98:D98"/>
    <mergeCell ref="E98:F98"/>
    <mergeCell ref="G98:H98"/>
    <mergeCell ref="I98:K98"/>
    <mergeCell ref="L98:N98"/>
    <mergeCell ref="O98:P98"/>
    <mergeCell ref="AA100:AE100"/>
    <mergeCell ref="AF100:AH100"/>
    <mergeCell ref="AJ100:AO100"/>
    <mergeCell ref="A101:B101"/>
    <mergeCell ref="C101:D101"/>
    <mergeCell ref="E101:F101"/>
    <mergeCell ref="G101:H101"/>
    <mergeCell ref="I101:K101"/>
    <mergeCell ref="L101:N101"/>
    <mergeCell ref="O101:P101"/>
    <mergeCell ref="AJ99:AO99"/>
    <mergeCell ref="A100:B100"/>
    <mergeCell ref="C100:D100"/>
    <mergeCell ref="E100:F100"/>
    <mergeCell ref="G100:H100"/>
    <mergeCell ref="I100:K100"/>
    <mergeCell ref="L100:N100"/>
    <mergeCell ref="O100:P100"/>
    <mergeCell ref="Q100:R100"/>
    <mergeCell ref="S100:Z100"/>
    <mergeCell ref="L99:N99"/>
    <mergeCell ref="O99:P99"/>
    <mergeCell ref="Q99:R99"/>
    <mergeCell ref="S99:Z99"/>
    <mergeCell ref="AA99:AE99"/>
    <mergeCell ref="AF99:AH99"/>
    <mergeCell ref="AJ102:AO102"/>
    <mergeCell ref="A103:B103"/>
    <mergeCell ref="C103:D103"/>
    <mergeCell ref="E103:F103"/>
    <mergeCell ref="G103:H103"/>
    <mergeCell ref="I103:K103"/>
    <mergeCell ref="L103:N103"/>
    <mergeCell ref="O103:P103"/>
    <mergeCell ref="Q103:R103"/>
    <mergeCell ref="S103:Z103"/>
    <mergeCell ref="L102:N102"/>
    <mergeCell ref="O102:P102"/>
    <mergeCell ref="Q102:R102"/>
    <mergeCell ref="S102:Z102"/>
    <mergeCell ref="AA102:AE102"/>
    <mergeCell ref="AF102:AH102"/>
    <mergeCell ref="Q101:R101"/>
    <mergeCell ref="S101:Z101"/>
    <mergeCell ref="AA101:AE101"/>
    <mergeCell ref="AF101:AH101"/>
    <mergeCell ref="AJ101:AO101"/>
    <mergeCell ref="A102:B102"/>
    <mergeCell ref="C102:D102"/>
    <mergeCell ref="E102:F102"/>
    <mergeCell ref="G102:H102"/>
    <mergeCell ref="I102:K102"/>
    <mergeCell ref="Q104:R104"/>
    <mergeCell ref="S104:Z104"/>
    <mergeCell ref="AA104:AE104"/>
    <mergeCell ref="AF104:AH104"/>
    <mergeCell ref="AJ104:AO104"/>
    <mergeCell ref="A105:B105"/>
    <mergeCell ref="C105:D105"/>
    <mergeCell ref="E105:F105"/>
    <mergeCell ref="G105:H105"/>
    <mergeCell ref="I105:K105"/>
    <mergeCell ref="AA103:AE103"/>
    <mergeCell ref="AF103:AH103"/>
    <mergeCell ref="AJ103:AO103"/>
    <mergeCell ref="A104:B104"/>
    <mergeCell ref="C104:D104"/>
    <mergeCell ref="E104:F104"/>
    <mergeCell ref="G104:H104"/>
    <mergeCell ref="I104:K104"/>
    <mergeCell ref="L104:N104"/>
    <mergeCell ref="O104:P104"/>
    <mergeCell ref="AA106:AE106"/>
    <mergeCell ref="AF106:AH106"/>
    <mergeCell ref="AJ106:AO106"/>
    <mergeCell ref="A107:B107"/>
    <mergeCell ref="C107:D107"/>
    <mergeCell ref="E107:F107"/>
    <mergeCell ref="G107:H107"/>
    <mergeCell ref="I107:K107"/>
    <mergeCell ref="L107:N107"/>
    <mergeCell ref="O107:P107"/>
    <mergeCell ref="AJ105:AO105"/>
    <mergeCell ref="A106:B106"/>
    <mergeCell ref="C106:D106"/>
    <mergeCell ref="E106:F106"/>
    <mergeCell ref="G106:H106"/>
    <mergeCell ref="I106:K106"/>
    <mergeCell ref="L106:N106"/>
    <mergeCell ref="O106:P106"/>
    <mergeCell ref="Q106:R106"/>
    <mergeCell ref="S106:Z106"/>
    <mergeCell ref="L105:N105"/>
    <mergeCell ref="O105:P105"/>
    <mergeCell ref="Q105:R105"/>
    <mergeCell ref="S105:Z105"/>
    <mergeCell ref="AA105:AE105"/>
    <mergeCell ref="AF105:AH105"/>
    <mergeCell ref="AJ108:AO108"/>
    <mergeCell ref="A109:B109"/>
    <mergeCell ref="C109:D109"/>
    <mergeCell ref="E109:F109"/>
    <mergeCell ref="G109:H109"/>
    <mergeCell ref="I109:K109"/>
    <mergeCell ref="L109:N109"/>
    <mergeCell ref="O109:P109"/>
    <mergeCell ref="Q109:R109"/>
    <mergeCell ref="S109:Z109"/>
    <mergeCell ref="L108:N108"/>
    <mergeCell ref="O108:P108"/>
    <mergeCell ref="Q108:R108"/>
    <mergeCell ref="S108:Z108"/>
    <mergeCell ref="AA108:AE108"/>
    <mergeCell ref="AF108:AH108"/>
    <mergeCell ref="Q107:R107"/>
    <mergeCell ref="S107:Z107"/>
    <mergeCell ref="AA107:AE107"/>
    <mergeCell ref="AF107:AH107"/>
    <mergeCell ref="AJ107:AO107"/>
    <mergeCell ref="A108:B108"/>
    <mergeCell ref="C108:D108"/>
    <mergeCell ref="E108:F108"/>
    <mergeCell ref="G108:H108"/>
    <mergeCell ref="I108:K108"/>
    <mergeCell ref="Q110:R110"/>
    <mergeCell ref="S110:Z110"/>
    <mergeCell ref="AA110:AE110"/>
    <mergeCell ref="AF110:AH110"/>
    <mergeCell ref="AJ110:AO110"/>
    <mergeCell ref="A111:B111"/>
    <mergeCell ref="C111:D111"/>
    <mergeCell ref="E111:F111"/>
    <mergeCell ref="G111:H111"/>
    <mergeCell ref="I111:K111"/>
    <mergeCell ref="AA109:AE109"/>
    <mergeCell ref="AF109:AH109"/>
    <mergeCell ref="AJ109:AO109"/>
    <mergeCell ref="A110:B110"/>
    <mergeCell ref="C110:D110"/>
    <mergeCell ref="E110:F110"/>
    <mergeCell ref="G110:H110"/>
    <mergeCell ref="I110:K110"/>
    <mergeCell ref="L110:N110"/>
    <mergeCell ref="O110:P110"/>
    <mergeCell ref="AA112:AE112"/>
    <mergeCell ref="AF112:AH112"/>
    <mergeCell ref="AJ112:AO112"/>
    <mergeCell ref="A113:B113"/>
    <mergeCell ref="C113:D113"/>
    <mergeCell ref="E113:F113"/>
    <mergeCell ref="G113:H113"/>
    <mergeCell ref="I113:K113"/>
    <mergeCell ref="L113:N113"/>
    <mergeCell ref="O113:P113"/>
    <mergeCell ref="AJ111:AO111"/>
    <mergeCell ref="A112:B112"/>
    <mergeCell ref="C112:D112"/>
    <mergeCell ref="E112:F112"/>
    <mergeCell ref="G112:H112"/>
    <mergeCell ref="I112:K112"/>
    <mergeCell ref="L112:N112"/>
    <mergeCell ref="O112:P112"/>
    <mergeCell ref="Q112:R112"/>
    <mergeCell ref="S112:Z112"/>
    <mergeCell ref="L111:N111"/>
    <mergeCell ref="O111:P111"/>
    <mergeCell ref="Q111:R111"/>
    <mergeCell ref="S111:Z111"/>
    <mergeCell ref="AA111:AE111"/>
    <mergeCell ref="AF111:AH111"/>
    <mergeCell ref="AJ114:AO114"/>
    <mergeCell ref="A115:B115"/>
    <mergeCell ref="C115:D115"/>
    <mergeCell ref="E115:F115"/>
    <mergeCell ref="G115:H115"/>
    <mergeCell ref="I115:K115"/>
    <mergeCell ref="L115:N115"/>
    <mergeCell ref="O115:P115"/>
    <mergeCell ref="Q115:R115"/>
    <mergeCell ref="S115:Z115"/>
    <mergeCell ref="L114:N114"/>
    <mergeCell ref="O114:P114"/>
    <mergeCell ref="Q114:R114"/>
    <mergeCell ref="S114:Z114"/>
    <mergeCell ref="AA114:AE114"/>
    <mergeCell ref="AF114:AH114"/>
    <mergeCell ref="Q113:R113"/>
    <mergeCell ref="S113:Z113"/>
    <mergeCell ref="AA113:AE113"/>
    <mergeCell ref="AF113:AH113"/>
    <mergeCell ref="AJ113:AO113"/>
    <mergeCell ref="A114:B114"/>
    <mergeCell ref="C114:D114"/>
    <mergeCell ref="E114:F114"/>
    <mergeCell ref="G114:H114"/>
    <mergeCell ref="I114:K114"/>
    <mergeCell ref="Q116:R116"/>
    <mergeCell ref="S116:Z116"/>
    <mergeCell ref="AA116:AE116"/>
    <mergeCell ref="AF116:AH116"/>
    <mergeCell ref="AJ116:AO116"/>
    <mergeCell ref="A117:B117"/>
    <mergeCell ref="C117:D117"/>
    <mergeCell ref="E117:F117"/>
    <mergeCell ref="G117:H117"/>
    <mergeCell ref="I117:K117"/>
    <mergeCell ref="AA115:AE115"/>
    <mergeCell ref="AF115:AH115"/>
    <mergeCell ref="AJ115:AO115"/>
    <mergeCell ref="A116:B116"/>
    <mergeCell ref="C116:D116"/>
    <mergeCell ref="E116:F116"/>
    <mergeCell ref="G116:H116"/>
    <mergeCell ref="I116:K116"/>
    <mergeCell ref="L116:N116"/>
    <mergeCell ref="O116:P116"/>
    <mergeCell ref="AA118:AE118"/>
    <mergeCell ref="AF118:AH118"/>
    <mergeCell ref="AJ118:AO118"/>
    <mergeCell ref="A119:B119"/>
    <mergeCell ref="C119:D119"/>
    <mergeCell ref="E119:F119"/>
    <mergeCell ref="G119:H119"/>
    <mergeCell ref="I119:K119"/>
    <mergeCell ref="L119:N119"/>
    <mergeCell ref="O119:P119"/>
    <mergeCell ref="AJ117:AO117"/>
    <mergeCell ref="A118:B118"/>
    <mergeCell ref="C118:D118"/>
    <mergeCell ref="E118:F118"/>
    <mergeCell ref="G118:H118"/>
    <mergeCell ref="I118:K118"/>
    <mergeCell ref="L118:N118"/>
    <mergeCell ref="O118:P118"/>
    <mergeCell ref="Q118:R118"/>
    <mergeCell ref="S118:Z118"/>
    <mergeCell ref="L117:N117"/>
    <mergeCell ref="O117:P117"/>
    <mergeCell ref="Q117:R117"/>
    <mergeCell ref="S117:Z117"/>
    <mergeCell ref="AA117:AE117"/>
    <mergeCell ref="AF117:AH117"/>
    <mergeCell ref="AJ120:AO120"/>
    <mergeCell ref="A121:B121"/>
    <mergeCell ref="C121:D121"/>
    <mergeCell ref="E121:F121"/>
    <mergeCell ref="G121:H121"/>
    <mergeCell ref="I121:K121"/>
    <mergeCell ref="L121:N121"/>
    <mergeCell ref="O121:P121"/>
    <mergeCell ref="Q121:R121"/>
    <mergeCell ref="S121:Z121"/>
    <mergeCell ref="L120:N120"/>
    <mergeCell ref="O120:P120"/>
    <mergeCell ref="Q120:R120"/>
    <mergeCell ref="S120:Z120"/>
    <mergeCell ref="AA120:AE120"/>
    <mergeCell ref="AF120:AH120"/>
    <mergeCell ref="Q119:R119"/>
    <mergeCell ref="S119:Z119"/>
    <mergeCell ref="AA119:AE119"/>
    <mergeCell ref="AF119:AH119"/>
    <mergeCell ref="AJ119:AO119"/>
    <mergeCell ref="A120:B120"/>
    <mergeCell ref="C120:D120"/>
    <mergeCell ref="E120:F120"/>
    <mergeCell ref="G120:H120"/>
    <mergeCell ref="I120:K120"/>
    <mergeCell ref="Q122:R122"/>
    <mergeCell ref="S122:Z122"/>
    <mergeCell ref="AA122:AE122"/>
    <mergeCell ref="AF122:AH122"/>
    <mergeCell ref="AJ122:AO122"/>
    <mergeCell ref="A123:B123"/>
    <mergeCell ref="C123:D123"/>
    <mergeCell ref="E123:F123"/>
    <mergeCell ref="G123:H123"/>
    <mergeCell ref="I123:K123"/>
    <mergeCell ref="AA121:AE121"/>
    <mergeCell ref="AF121:AH121"/>
    <mergeCell ref="AJ121:AO121"/>
    <mergeCell ref="A122:B122"/>
    <mergeCell ref="C122:D122"/>
    <mergeCell ref="E122:F122"/>
    <mergeCell ref="G122:H122"/>
    <mergeCell ref="I122:K122"/>
    <mergeCell ref="L122:N122"/>
    <mergeCell ref="O122:P122"/>
    <mergeCell ref="AA124:AE124"/>
    <mergeCell ref="AF124:AH124"/>
    <mergeCell ref="AJ124:AO124"/>
    <mergeCell ref="A125:B125"/>
    <mergeCell ref="C125:D125"/>
    <mergeCell ref="E125:F125"/>
    <mergeCell ref="G125:H125"/>
    <mergeCell ref="I125:K125"/>
    <mergeCell ref="L125:N125"/>
    <mergeCell ref="O125:P125"/>
    <mergeCell ref="AJ123:AO123"/>
    <mergeCell ref="A124:B124"/>
    <mergeCell ref="C124:D124"/>
    <mergeCell ref="E124:F124"/>
    <mergeCell ref="G124:H124"/>
    <mergeCell ref="I124:K124"/>
    <mergeCell ref="L124:N124"/>
    <mergeCell ref="O124:P124"/>
    <mergeCell ref="Q124:R124"/>
    <mergeCell ref="S124:Z124"/>
    <mergeCell ref="L123:N123"/>
    <mergeCell ref="O123:P123"/>
    <mergeCell ref="Q123:R123"/>
    <mergeCell ref="S123:Z123"/>
    <mergeCell ref="AA123:AE123"/>
    <mergeCell ref="AF123:AH123"/>
    <mergeCell ref="AJ126:AO126"/>
    <mergeCell ref="A127:B127"/>
    <mergeCell ref="C127:D127"/>
    <mergeCell ref="E127:F127"/>
    <mergeCell ref="G127:H127"/>
    <mergeCell ref="I127:K127"/>
    <mergeCell ref="L127:N127"/>
    <mergeCell ref="O127:P127"/>
    <mergeCell ref="Q127:R127"/>
    <mergeCell ref="S127:Z127"/>
    <mergeCell ref="L126:N126"/>
    <mergeCell ref="O126:P126"/>
    <mergeCell ref="Q126:R126"/>
    <mergeCell ref="S126:Z126"/>
    <mergeCell ref="AA126:AE126"/>
    <mergeCell ref="AF126:AH126"/>
    <mergeCell ref="Q125:R125"/>
    <mergeCell ref="S125:Z125"/>
    <mergeCell ref="AA125:AE125"/>
    <mergeCell ref="AF125:AH125"/>
    <mergeCell ref="AJ125:AO125"/>
    <mergeCell ref="A126:B126"/>
    <mergeCell ref="C126:D126"/>
    <mergeCell ref="E126:F126"/>
    <mergeCell ref="G126:H126"/>
    <mergeCell ref="I126:K126"/>
    <mergeCell ref="Q128:R128"/>
    <mergeCell ref="S128:Z128"/>
    <mergeCell ref="AA128:AE128"/>
    <mergeCell ref="AF128:AH128"/>
    <mergeCell ref="AJ128:AO128"/>
    <mergeCell ref="A129:B129"/>
    <mergeCell ref="C129:D129"/>
    <mergeCell ref="E129:F129"/>
    <mergeCell ref="G129:H129"/>
    <mergeCell ref="I129:K129"/>
    <mergeCell ref="AA127:AE127"/>
    <mergeCell ref="AF127:AH127"/>
    <mergeCell ref="AJ127:AO127"/>
    <mergeCell ref="A128:B128"/>
    <mergeCell ref="C128:D128"/>
    <mergeCell ref="E128:F128"/>
    <mergeCell ref="G128:H128"/>
    <mergeCell ref="I128:K128"/>
    <mergeCell ref="L128:N128"/>
    <mergeCell ref="O128:P128"/>
    <mergeCell ref="AA130:AE130"/>
    <mergeCell ref="AF130:AH130"/>
    <mergeCell ref="AJ130:AO130"/>
    <mergeCell ref="A131:B131"/>
    <mergeCell ref="C131:D131"/>
    <mergeCell ref="E131:F131"/>
    <mergeCell ref="G131:H131"/>
    <mergeCell ref="I131:K131"/>
    <mergeCell ref="L131:N131"/>
    <mergeCell ref="O131:P131"/>
    <mergeCell ref="AJ129:AO129"/>
    <mergeCell ref="A130:B130"/>
    <mergeCell ref="C130:D130"/>
    <mergeCell ref="E130:F130"/>
    <mergeCell ref="G130:H130"/>
    <mergeCell ref="I130:K130"/>
    <mergeCell ref="L130:N130"/>
    <mergeCell ref="O130:P130"/>
    <mergeCell ref="Q130:R130"/>
    <mergeCell ref="S130:Z130"/>
    <mergeCell ref="L129:N129"/>
    <mergeCell ref="O129:P129"/>
    <mergeCell ref="Q129:R129"/>
    <mergeCell ref="S129:Z129"/>
    <mergeCell ref="AA129:AE129"/>
    <mergeCell ref="AF129:AH129"/>
    <mergeCell ref="AJ132:AO132"/>
    <mergeCell ref="A133:B133"/>
    <mergeCell ref="C133:D133"/>
    <mergeCell ref="E133:F133"/>
    <mergeCell ref="G133:H133"/>
    <mergeCell ref="I133:K133"/>
    <mergeCell ref="L133:N133"/>
    <mergeCell ref="O133:P133"/>
    <mergeCell ref="Q133:R133"/>
    <mergeCell ref="S133:Z133"/>
    <mergeCell ref="L132:N132"/>
    <mergeCell ref="O132:P132"/>
    <mergeCell ref="Q132:R132"/>
    <mergeCell ref="S132:Z132"/>
    <mergeCell ref="AA132:AE132"/>
    <mergeCell ref="AF132:AH132"/>
    <mergeCell ref="Q131:R131"/>
    <mergeCell ref="S131:Z131"/>
    <mergeCell ref="AA131:AE131"/>
    <mergeCell ref="AF131:AH131"/>
    <mergeCell ref="AJ131:AO131"/>
    <mergeCell ref="A132:B132"/>
    <mergeCell ref="C132:D132"/>
    <mergeCell ref="E132:F132"/>
    <mergeCell ref="G132:H132"/>
    <mergeCell ref="I132:K132"/>
    <mergeCell ref="Q134:R134"/>
    <mergeCell ref="S134:Z134"/>
    <mergeCell ref="AA134:AE134"/>
    <mergeCell ref="AF134:AH134"/>
    <mergeCell ref="AJ134:AO134"/>
    <mergeCell ref="A135:B135"/>
    <mergeCell ref="C135:D135"/>
    <mergeCell ref="E135:F135"/>
    <mergeCell ref="G135:H135"/>
    <mergeCell ref="I135:K135"/>
    <mergeCell ref="AA133:AE133"/>
    <mergeCell ref="AF133:AH133"/>
    <mergeCell ref="AJ133:AO133"/>
    <mergeCell ref="A134:B134"/>
    <mergeCell ref="C134:D134"/>
    <mergeCell ref="E134:F134"/>
    <mergeCell ref="G134:H134"/>
    <mergeCell ref="I134:K134"/>
    <mergeCell ref="L134:N134"/>
    <mergeCell ref="O134:P134"/>
    <mergeCell ref="AA136:AE136"/>
    <mergeCell ref="AF136:AH136"/>
    <mergeCell ref="AJ136:AO136"/>
    <mergeCell ref="A137:B137"/>
    <mergeCell ref="C137:D137"/>
    <mergeCell ref="E137:F137"/>
    <mergeCell ref="G137:H137"/>
    <mergeCell ref="I137:K137"/>
    <mergeCell ref="L137:N137"/>
    <mergeCell ref="O137:P137"/>
    <mergeCell ref="AJ135:AO135"/>
    <mergeCell ref="A136:B136"/>
    <mergeCell ref="C136:D136"/>
    <mergeCell ref="E136:F136"/>
    <mergeCell ref="G136:H136"/>
    <mergeCell ref="I136:K136"/>
    <mergeCell ref="L136:N136"/>
    <mergeCell ref="O136:P136"/>
    <mergeCell ref="Q136:R136"/>
    <mergeCell ref="S136:Z136"/>
    <mergeCell ref="L135:N135"/>
    <mergeCell ref="O135:P135"/>
    <mergeCell ref="Q135:R135"/>
    <mergeCell ref="S135:Z135"/>
    <mergeCell ref="AA135:AE135"/>
    <mergeCell ref="AF135:AH135"/>
    <mergeCell ref="AJ138:AO138"/>
    <mergeCell ref="A139:B139"/>
    <mergeCell ref="C139:D139"/>
    <mergeCell ref="E139:F139"/>
    <mergeCell ref="G139:H139"/>
    <mergeCell ref="I139:K139"/>
    <mergeCell ref="L139:N139"/>
    <mergeCell ref="O139:P139"/>
    <mergeCell ref="Q139:R139"/>
    <mergeCell ref="S139:Z139"/>
    <mergeCell ref="L138:N138"/>
    <mergeCell ref="O138:P138"/>
    <mergeCell ref="Q138:R138"/>
    <mergeCell ref="S138:Z138"/>
    <mergeCell ref="AA138:AE138"/>
    <mergeCell ref="AF138:AH138"/>
    <mergeCell ref="Q137:R137"/>
    <mergeCell ref="S137:Z137"/>
    <mergeCell ref="AA137:AE137"/>
    <mergeCell ref="AF137:AH137"/>
    <mergeCell ref="AJ137:AO137"/>
    <mergeCell ref="A138:B138"/>
    <mergeCell ref="C138:D138"/>
    <mergeCell ref="E138:F138"/>
    <mergeCell ref="G138:H138"/>
    <mergeCell ref="I138:K138"/>
    <mergeCell ref="Q140:R140"/>
    <mergeCell ref="S140:Z140"/>
    <mergeCell ref="AA140:AE140"/>
    <mergeCell ref="AF140:AH140"/>
    <mergeCell ref="AJ140:AO140"/>
    <mergeCell ref="A141:B141"/>
    <mergeCell ref="C141:D141"/>
    <mergeCell ref="E141:F141"/>
    <mergeCell ref="G141:H141"/>
    <mergeCell ref="I141:K141"/>
    <mergeCell ref="AA139:AE139"/>
    <mergeCell ref="AF139:AH139"/>
    <mergeCell ref="AJ139:AO139"/>
    <mergeCell ref="A140:B140"/>
    <mergeCell ref="C140:D140"/>
    <mergeCell ref="E140:F140"/>
    <mergeCell ref="G140:H140"/>
    <mergeCell ref="I140:K140"/>
    <mergeCell ref="L140:N140"/>
    <mergeCell ref="O140:P140"/>
    <mergeCell ref="AA142:AE142"/>
    <mergeCell ref="AF142:AH142"/>
    <mergeCell ref="AJ142:AO142"/>
    <mergeCell ref="A143:B143"/>
    <mergeCell ref="C143:D143"/>
    <mergeCell ref="E143:F143"/>
    <mergeCell ref="G143:H143"/>
    <mergeCell ref="I143:K143"/>
    <mergeCell ref="L143:N143"/>
    <mergeCell ref="O143:P143"/>
    <mergeCell ref="AJ141:AO141"/>
    <mergeCell ref="A142:B142"/>
    <mergeCell ref="C142:D142"/>
    <mergeCell ref="E142:F142"/>
    <mergeCell ref="G142:H142"/>
    <mergeCell ref="I142:K142"/>
    <mergeCell ref="L142:N142"/>
    <mergeCell ref="O142:P142"/>
    <mergeCell ref="Q142:R142"/>
    <mergeCell ref="S142:Z142"/>
    <mergeCell ref="L141:N141"/>
    <mergeCell ref="O141:P141"/>
    <mergeCell ref="Q141:R141"/>
    <mergeCell ref="S141:Z141"/>
    <mergeCell ref="AA141:AE141"/>
    <mergeCell ref="AF141:AH141"/>
    <mergeCell ref="AJ144:AO144"/>
    <mergeCell ref="A145:B145"/>
    <mergeCell ref="C145:D145"/>
    <mergeCell ref="E145:F145"/>
    <mergeCell ref="G145:H145"/>
    <mergeCell ref="I145:K145"/>
    <mergeCell ref="L145:N145"/>
    <mergeCell ref="O145:P145"/>
    <mergeCell ref="Q145:R145"/>
    <mergeCell ref="S145:Z145"/>
    <mergeCell ref="L144:N144"/>
    <mergeCell ref="O144:P144"/>
    <mergeCell ref="Q144:R144"/>
    <mergeCell ref="S144:Z144"/>
    <mergeCell ref="AA144:AE144"/>
    <mergeCell ref="AF144:AH144"/>
    <mergeCell ref="Q143:R143"/>
    <mergeCell ref="S143:Z143"/>
    <mergeCell ref="AA143:AE143"/>
    <mergeCell ref="AF143:AH143"/>
    <mergeCell ref="AJ143:AO143"/>
    <mergeCell ref="A144:B144"/>
    <mergeCell ref="C144:D144"/>
    <mergeCell ref="E144:F144"/>
    <mergeCell ref="G144:H144"/>
    <mergeCell ref="I144:K144"/>
    <mergeCell ref="Q146:R146"/>
    <mergeCell ref="S146:Z146"/>
    <mergeCell ref="AA146:AE146"/>
    <mergeCell ref="AF146:AH146"/>
    <mergeCell ref="AJ146:AO146"/>
    <mergeCell ref="A147:B147"/>
    <mergeCell ref="C147:D147"/>
    <mergeCell ref="E147:F147"/>
    <mergeCell ref="G147:H147"/>
    <mergeCell ref="I147:K147"/>
    <mergeCell ref="AA145:AE145"/>
    <mergeCell ref="AF145:AH145"/>
    <mergeCell ref="AJ145:AO145"/>
    <mergeCell ref="A146:B146"/>
    <mergeCell ref="C146:D146"/>
    <mergeCell ref="E146:F146"/>
    <mergeCell ref="G146:H146"/>
    <mergeCell ref="I146:K146"/>
    <mergeCell ref="L146:N146"/>
    <mergeCell ref="O146:P146"/>
    <mergeCell ref="AA148:AE148"/>
    <mergeCell ref="AF148:AH148"/>
    <mergeCell ref="AJ148:AO148"/>
    <mergeCell ref="A149:B149"/>
    <mergeCell ref="C149:D149"/>
    <mergeCell ref="E149:F149"/>
    <mergeCell ref="G149:H149"/>
    <mergeCell ref="I149:K149"/>
    <mergeCell ref="L149:N149"/>
    <mergeCell ref="O149:P149"/>
    <mergeCell ref="AJ147:AO147"/>
    <mergeCell ref="A148:B148"/>
    <mergeCell ref="C148:D148"/>
    <mergeCell ref="E148:F148"/>
    <mergeCell ref="G148:H148"/>
    <mergeCell ref="I148:K148"/>
    <mergeCell ref="L148:N148"/>
    <mergeCell ref="O148:P148"/>
    <mergeCell ref="Q148:R148"/>
    <mergeCell ref="S148:Z148"/>
    <mergeCell ref="L147:N147"/>
    <mergeCell ref="O147:P147"/>
    <mergeCell ref="Q147:R147"/>
    <mergeCell ref="S147:Z147"/>
    <mergeCell ref="AA147:AE147"/>
    <mergeCell ref="AF147:AH147"/>
    <mergeCell ref="AJ150:AO150"/>
    <mergeCell ref="A151:B151"/>
    <mergeCell ref="C151:D151"/>
    <mergeCell ref="E151:F151"/>
    <mergeCell ref="G151:H151"/>
    <mergeCell ref="I151:K151"/>
    <mergeCell ref="L151:N151"/>
    <mergeCell ref="O151:P151"/>
    <mergeCell ref="Q151:R151"/>
    <mergeCell ref="S151:Z151"/>
    <mergeCell ref="L150:N150"/>
    <mergeCell ref="O150:P150"/>
    <mergeCell ref="Q150:R150"/>
    <mergeCell ref="S150:Z150"/>
    <mergeCell ref="AA150:AE150"/>
    <mergeCell ref="AF150:AH150"/>
    <mergeCell ref="Q149:R149"/>
    <mergeCell ref="S149:Z149"/>
    <mergeCell ref="AA149:AE149"/>
    <mergeCell ref="AF149:AH149"/>
    <mergeCell ref="AJ149:AO149"/>
    <mergeCell ref="A150:B150"/>
    <mergeCell ref="C150:D150"/>
    <mergeCell ref="E150:F150"/>
    <mergeCell ref="G150:H150"/>
    <mergeCell ref="I150:K150"/>
    <mergeCell ref="Q152:R152"/>
    <mergeCell ref="S152:Z152"/>
    <mergeCell ref="AA152:AE152"/>
    <mergeCell ref="AF152:AH152"/>
    <mergeCell ref="AJ152:AO152"/>
    <mergeCell ref="A153:B153"/>
    <mergeCell ref="C153:D153"/>
    <mergeCell ref="E153:F153"/>
    <mergeCell ref="G153:H153"/>
    <mergeCell ref="I153:K153"/>
    <mergeCell ref="AA151:AE151"/>
    <mergeCell ref="AF151:AH151"/>
    <mergeCell ref="AJ151:AO151"/>
    <mergeCell ref="A152:B152"/>
    <mergeCell ref="C152:D152"/>
    <mergeCell ref="E152:F152"/>
    <mergeCell ref="G152:H152"/>
    <mergeCell ref="I152:K152"/>
    <mergeCell ref="L152:N152"/>
    <mergeCell ref="O152:P152"/>
    <mergeCell ref="AA154:AE154"/>
    <mergeCell ref="AF154:AH154"/>
    <mergeCell ref="AJ154:AO154"/>
    <mergeCell ref="A155:B155"/>
    <mergeCell ref="C155:D155"/>
    <mergeCell ref="E155:F155"/>
    <mergeCell ref="G155:H155"/>
    <mergeCell ref="I155:K155"/>
    <mergeCell ref="L155:N155"/>
    <mergeCell ref="O155:P155"/>
    <mergeCell ref="AJ153:AO153"/>
    <mergeCell ref="A154:B154"/>
    <mergeCell ref="C154:D154"/>
    <mergeCell ref="E154:F154"/>
    <mergeCell ref="G154:H154"/>
    <mergeCell ref="I154:K154"/>
    <mergeCell ref="L154:N154"/>
    <mergeCell ref="O154:P154"/>
    <mergeCell ref="Q154:R154"/>
    <mergeCell ref="S154:Z154"/>
    <mergeCell ref="L153:N153"/>
    <mergeCell ref="O153:P153"/>
    <mergeCell ref="Q153:R153"/>
    <mergeCell ref="S153:Z153"/>
    <mergeCell ref="AA153:AE153"/>
    <mergeCell ref="AF153:AH153"/>
    <mergeCell ref="AJ156:AO156"/>
    <mergeCell ref="A157:B157"/>
    <mergeCell ref="C157:D157"/>
    <mergeCell ref="E157:F157"/>
    <mergeCell ref="G157:H157"/>
    <mergeCell ref="I157:K157"/>
    <mergeCell ref="L157:N157"/>
    <mergeCell ref="O157:P157"/>
    <mergeCell ref="Q157:R157"/>
    <mergeCell ref="S157:Z157"/>
    <mergeCell ref="L156:N156"/>
    <mergeCell ref="O156:P156"/>
    <mergeCell ref="Q156:R156"/>
    <mergeCell ref="S156:Z156"/>
    <mergeCell ref="AA156:AE156"/>
    <mergeCell ref="AF156:AH156"/>
    <mergeCell ref="Q155:R155"/>
    <mergeCell ref="S155:Z155"/>
    <mergeCell ref="AA155:AE155"/>
    <mergeCell ref="AF155:AH155"/>
    <mergeCell ref="AJ155:AO155"/>
    <mergeCell ref="A156:B156"/>
    <mergeCell ref="C156:D156"/>
    <mergeCell ref="E156:F156"/>
    <mergeCell ref="G156:H156"/>
    <mergeCell ref="I156:K156"/>
    <mergeCell ref="Q158:R158"/>
    <mergeCell ref="S158:Z158"/>
    <mergeCell ref="AA158:AE158"/>
    <mergeCell ref="AF158:AH158"/>
    <mergeCell ref="AJ158:AO158"/>
    <mergeCell ref="A159:B159"/>
    <mergeCell ref="C159:D159"/>
    <mergeCell ref="E159:F159"/>
    <mergeCell ref="G159:H159"/>
    <mergeCell ref="I159:K159"/>
    <mergeCell ref="AA157:AE157"/>
    <mergeCell ref="AF157:AH157"/>
    <mergeCell ref="AJ157:AO157"/>
    <mergeCell ref="A158:B158"/>
    <mergeCell ref="C158:D158"/>
    <mergeCell ref="E158:F158"/>
    <mergeCell ref="G158:H158"/>
    <mergeCell ref="I158:K158"/>
    <mergeCell ref="L158:N158"/>
    <mergeCell ref="O158:P158"/>
    <mergeCell ref="AA160:AE160"/>
    <mergeCell ref="AF160:AH160"/>
    <mergeCell ref="AJ160:AO160"/>
    <mergeCell ref="A161:B161"/>
    <mergeCell ref="C161:D161"/>
    <mergeCell ref="E161:F161"/>
    <mergeCell ref="G161:H161"/>
    <mergeCell ref="I161:K161"/>
    <mergeCell ref="L161:N161"/>
    <mergeCell ref="O161:P161"/>
    <mergeCell ref="AJ159:AO159"/>
    <mergeCell ref="A160:B160"/>
    <mergeCell ref="C160:D160"/>
    <mergeCell ref="E160:F160"/>
    <mergeCell ref="G160:H160"/>
    <mergeCell ref="I160:K160"/>
    <mergeCell ref="L160:N160"/>
    <mergeCell ref="O160:P160"/>
    <mergeCell ref="Q160:R160"/>
    <mergeCell ref="S160:Z160"/>
    <mergeCell ref="L159:N159"/>
    <mergeCell ref="O159:P159"/>
    <mergeCell ref="Q159:R159"/>
    <mergeCell ref="S159:Z159"/>
    <mergeCell ref="AA159:AE159"/>
    <mergeCell ref="AF159:AH159"/>
    <mergeCell ref="AJ162:AO162"/>
    <mergeCell ref="A163:B163"/>
    <mergeCell ref="C163:D163"/>
    <mergeCell ref="E163:F163"/>
    <mergeCell ref="G163:H163"/>
    <mergeCell ref="I163:K163"/>
    <mergeCell ref="L163:N163"/>
    <mergeCell ref="O163:P163"/>
    <mergeCell ref="Q163:R163"/>
    <mergeCell ref="S163:Z163"/>
    <mergeCell ref="L162:N162"/>
    <mergeCell ref="O162:P162"/>
    <mergeCell ref="Q162:R162"/>
    <mergeCell ref="S162:Z162"/>
    <mergeCell ref="AA162:AE162"/>
    <mergeCell ref="AF162:AH162"/>
    <mergeCell ref="Q161:R161"/>
    <mergeCell ref="S161:Z161"/>
    <mergeCell ref="AA161:AE161"/>
    <mergeCell ref="AF161:AH161"/>
    <mergeCell ref="AJ161:AO161"/>
    <mergeCell ref="A162:B162"/>
    <mergeCell ref="C162:D162"/>
    <mergeCell ref="E162:F162"/>
    <mergeCell ref="G162:H162"/>
    <mergeCell ref="I162:K162"/>
    <mergeCell ref="Q164:R164"/>
    <mergeCell ref="S164:Z164"/>
    <mergeCell ref="AA164:AE164"/>
    <mergeCell ref="AF164:AH164"/>
    <mergeCell ref="AJ164:AO164"/>
    <mergeCell ref="A165:B165"/>
    <mergeCell ref="C165:D165"/>
    <mergeCell ref="E165:F165"/>
    <mergeCell ref="G165:H165"/>
    <mergeCell ref="I165:K165"/>
    <mergeCell ref="AA163:AE163"/>
    <mergeCell ref="AF163:AH163"/>
    <mergeCell ref="AJ163:AO163"/>
    <mergeCell ref="A164:B164"/>
    <mergeCell ref="C164:D164"/>
    <mergeCell ref="E164:F164"/>
    <mergeCell ref="G164:H164"/>
    <mergeCell ref="I164:K164"/>
    <mergeCell ref="L164:N164"/>
    <mergeCell ref="O164:P164"/>
    <mergeCell ref="AA166:AE166"/>
    <mergeCell ref="AF166:AH166"/>
    <mergeCell ref="AJ166:AO166"/>
    <mergeCell ref="A167:B167"/>
    <mergeCell ref="C167:D167"/>
    <mergeCell ref="E167:F167"/>
    <mergeCell ref="G167:H167"/>
    <mergeCell ref="I167:K167"/>
    <mergeCell ref="L167:N167"/>
    <mergeCell ref="O167:P167"/>
    <mergeCell ref="AJ165:AO165"/>
    <mergeCell ref="A166:B166"/>
    <mergeCell ref="C166:D166"/>
    <mergeCell ref="E166:F166"/>
    <mergeCell ref="G166:H166"/>
    <mergeCell ref="I166:K166"/>
    <mergeCell ref="L166:N166"/>
    <mergeCell ref="O166:P166"/>
    <mergeCell ref="Q166:R166"/>
    <mergeCell ref="S166:Z166"/>
    <mergeCell ref="L165:N165"/>
    <mergeCell ref="O165:P165"/>
    <mergeCell ref="Q165:R165"/>
    <mergeCell ref="S165:Z165"/>
    <mergeCell ref="AA165:AE165"/>
    <mergeCell ref="AF165:AH165"/>
    <mergeCell ref="AJ168:AO168"/>
    <mergeCell ref="A169:B169"/>
    <mergeCell ref="C169:D169"/>
    <mergeCell ref="E169:F169"/>
    <mergeCell ref="G169:H169"/>
    <mergeCell ref="I169:K169"/>
    <mergeCell ref="L169:N169"/>
    <mergeCell ref="O169:P169"/>
    <mergeCell ref="Q169:R169"/>
    <mergeCell ref="S169:Z169"/>
    <mergeCell ref="L168:N168"/>
    <mergeCell ref="O168:P168"/>
    <mergeCell ref="Q168:R168"/>
    <mergeCell ref="S168:Z168"/>
    <mergeCell ref="AA168:AE168"/>
    <mergeCell ref="AF168:AH168"/>
    <mergeCell ref="Q167:R167"/>
    <mergeCell ref="S167:Z167"/>
    <mergeCell ref="AA167:AE167"/>
    <mergeCell ref="AF167:AH167"/>
    <mergeCell ref="AJ167:AO167"/>
    <mergeCell ref="A168:B168"/>
    <mergeCell ref="C168:D168"/>
    <mergeCell ref="E168:F168"/>
    <mergeCell ref="G168:H168"/>
    <mergeCell ref="I168:K168"/>
    <mergeCell ref="Q170:R170"/>
    <mergeCell ref="S170:Z170"/>
    <mergeCell ref="AA170:AE170"/>
    <mergeCell ref="AF170:AH170"/>
    <mergeCell ref="AJ170:AO170"/>
    <mergeCell ref="A171:B171"/>
    <mergeCell ref="C171:D171"/>
    <mergeCell ref="E171:F171"/>
    <mergeCell ref="G171:H171"/>
    <mergeCell ref="I171:K171"/>
    <mergeCell ref="AA169:AE169"/>
    <mergeCell ref="AF169:AH169"/>
    <mergeCell ref="AJ169:AO169"/>
    <mergeCell ref="A170:B170"/>
    <mergeCell ref="C170:D170"/>
    <mergeCell ref="E170:F170"/>
    <mergeCell ref="G170:H170"/>
    <mergeCell ref="I170:K170"/>
    <mergeCell ref="L170:N170"/>
    <mergeCell ref="O170:P170"/>
    <mergeCell ref="AA172:AE172"/>
    <mergeCell ref="AF172:AH172"/>
    <mergeCell ref="AJ172:AO172"/>
    <mergeCell ref="A173:B173"/>
    <mergeCell ref="C173:D173"/>
    <mergeCell ref="E173:F173"/>
    <mergeCell ref="G173:H173"/>
    <mergeCell ref="I173:K173"/>
    <mergeCell ref="L173:N173"/>
    <mergeCell ref="O173:P173"/>
    <mergeCell ref="AJ171:AO171"/>
    <mergeCell ref="A172:B172"/>
    <mergeCell ref="C172:D172"/>
    <mergeCell ref="E172:F172"/>
    <mergeCell ref="G172:H172"/>
    <mergeCell ref="I172:K172"/>
    <mergeCell ref="L172:N172"/>
    <mergeCell ref="O172:P172"/>
    <mergeCell ref="Q172:R172"/>
    <mergeCell ref="S172:Z172"/>
    <mergeCell ref="L171:N171"/>
    <mergeCell ref="O171:P171"/>
    <mergeCell ref="Q171:R171"/>
    <mergeCell ref="S171:Z171"/>
    <mergeCell ref="AA171:AE171"/>
    <mergeCell ref="AF171:AH171"/>
    <mergeCell ref="AJ174:AO174"/>
    <mergeCell ref="A175:B175"/>
    <mergeCell ref="C175:D175"/>
    <mergeCell ref="E175:F175"/>
    <mergeCell ref="G175:H175"/>
    <mergeCell ref="I175:K175"/>
    <mergeCell ref="L175:N175"/>
    <mergeCell ref="O175:P175"/>
    <mergeCell ref="Q175:R175"/>
    <mergeCell ref="S175:Z175"/>
    <mergeCell ref="L174:N174"/>
    <mergeCell ref="O174:P174"/>
    <mergeCell ref="Q174:R174"/>
    <mergeCell ref="S174:Z174"/>
    <mergeCell ref="AA174:AE174"/>
    <mergeCell ref="AF174:AH174"/>
    <mergeCell ref="Q173:R173"/>
    <mergeCell ref="S173:Z173"/>
    <mergeCell ref="AA173:AE173"/>
    <mergeCell ref="AF173:AH173"/>
    <mergeCell ref="AJ173:AO173"/>
    <mergeCell ref="A174:B174"/>
    <mergeCell ref="C174:D174"/>
    <mergeCell ref="E174:F174"/>
    <mergeCell ref="G174:H174"/>
    <mergeCell ref="I174:K174"/>
    <mergeCell ref="Q176:R176"/>
    <mergeCell ref="S176:Z176"/>
    <mergeCell ref="AA176:AE176"/>
    <mergeCell ref="AF176:AH176"/>
    <mergeCell ref="AJ176:AO176"/>
    <mergeCell ref="A177:B177"/>
    <mergeCell ref="C177:D177"/>
    <mergeCell ref="E177:F177"/>
    <mergeCell ref="G177:H177"/>
    <mergeCell ref="I177:K177"/>
    <mergeCell ref="AA175:AE175"/>
    <mergeCell ref="AF175:AH175"/>
    <mergeCell ref="AJ175:AO175"/>
    <mergeCell ref="A176:B176"/>
    <mergeCell ref="C176:D176"/>
    <mergeCell ref="E176:F176"/>
    <mergeCell ref="G176:H176"/>
    <mergeCell ref="I176:K176"/>
    <mergeCell ref="L176:N176"/>
    <mergeCell ref="O176:P176"/>
    <mergeCell ref="AA178:AE178"/>
    <mergeCell ref="AF178:AH178"/>
    <mergeCell ref="AJ178:AO178"/>
    <mergeCell ref="A179:B179"/>
    <mergeCell ref="C179:D179"/>
    <mergeCell ref="E179:F179"/>
    <mergeCell ref="G179:H179"/>
    <mergeCell ref="I179:K179"/>
    <mergeCell ref="L179:N179"/>
    <mergeCell ref="O179:P179"/>
    <mergeCell ref="AJ177:AO177"/>
    <mergeCell ref="A178:B178"/>
    <mergeCell ref="C178:D178"/>
    <mergeCell ref="E178:F178"/>
    <mergeCell ref="G178:H178"/>
    <mergeCell ref="I178:K178"/>
    <mergeCell ref="L178:N178"/>
    <mergeCell ref="O178:P178"/>
    <mergeCell ref="Q178:R178"/>
    <mergeCell ref="S178:Z178"/>
    <mergeCell ref="L177:N177"/>
    <mergeCell ref="O177:P177"/>
    <mergeCell ref="Q177:R177"/>
    <mergeCell ref="S177:Z177"/>
    <mergeCell ref="AA177:AE177"/>
    <mergeCell ref="AF177:AH177"/>
    <mergeCell ref="AJ180:AO180"/>
    <mergeCell ref="A181:B181"/>
    <mergeCell ref="C181:D181"/>
    <mergeCell ref="E181:F181"/>
    <mergeCell ref="G181:H181"/>
    <mergeCell ref="I181:K181"/>
    <mergeCell ref="L181:N181"/>
    <mergeCell ref="O181:P181"/>
    <mergeCell ref="Q181:R181"/>
    <mergeCell ref="S181:Z181"/>
    <mergeCell ref="L180:N180"/>
    <mergeCell ref="O180:P180"/>
    <mergeCell ref="Q180:R180"/>
    <mergeCell ref="S180:Z180"/>
    <mergeCell ref="AA180:AE180"/>
    <mergeCell ref="AF180:AH180"/>
    <mergeCell ref="Q179:R179"/>
    <mergeCell ref="S179:Z179"/>
    <mergeCell ref="AA179:AE179"/>
    <mergeCell ref="AF179:AH179"/>
    <mergeCell ref="AJ179:AO179"/>
    <mergeCell ref="A180:B180"/>
    <mergeCell ref="C180:D180"/>
    <mergeCell ref="E180:F180"/>
    <mergeCell ref="G180:H180"/>
    <mergeCell ref="I180:K180"/>
    <mergeCell ref="Q182:R182"/>
    <mergeCell ref="S182:Z182"/>
    <mergeCell ref="AA182:AE182"/>
    <mergeCell ref="AF182:AH182"/>
    <mergeCell ref="AJ182:AO182"/>
    <mergeCell ref="A183:B183"/>
    <mergeCell ref="C183:D183"/>
    <mergeCell ref="E183:F183"/>
    <mergeCell ref="G183:H183"/>
    <mergeCell ref="I183:K183"/>
    <mergeCell ref="AA181:AE181"/>
    <mergeCell ref="AF181:AH181"/>
    <mergeCell ref="AJ181:AO181"/>
    <mergeCell ref="A182:B182"/>
    <mergeCell ref="C182:D182"/>
    <mergeCell ref="E182:F182"/>
    <mergeCell ref="G182:H182"/>
    <mergeCell ref="I182:K182"/>
    <mergeCell ref="L182:N182"/>
    <mergeCell ref="O182:P182"/>
    <mergeCell ref="AA184:AE184"/>
    <mergeCell ref="AF184:AH184"/>
    <mergeCell ref="AJ184:AO184"/>
    <mergeCell ref="A185:B185"/>
    <mergeCell ref="C185:D185"/>
    <mergeCell ref="E185:F185"/>
    <mergeCell ref="G185:H185"/>
    <mergeCell ref="I185:K185"/>
    <mergeCell ref="L185:N185"/>
    <mergeCell ref="O185:P185"/>
    <mergeCell ref="AJ183:AO183"/>
    <mergeCell ref="A184:B184"/>
    <mergeCell ref="C184:D184"/>
    <mergeCell ref="E184:F184"/>
    <mergeCell ref="G184:H184"/>
    <mergeCell ref="I184:K184"/>
    <mergeCell ref="L184:N184"/>
    <mergeCell ref="O184:P184"/>
    <mergeCell ref="Q184:R184"/>
    <mergeCell ref="S184:Z184"/>
    <mergeCell ref="L183:N183"/>
    <mergeCell ref="O183:P183"/>
    <mergeCell ref="Q183:R183"/>
    <mergeCell ref="S183:Z183"/>
    <mergeCell ref="AA183:AE183"/>
    <mergeCell ref="AF183:AH183"/>
    <mergeCell ref="AJ186:AO186"/>
    <mergeCell ref="A187:B187"/>
    <mergeCell ref="C187:D187"/>
    <mergeCell ref="E187:F187"/>
    <mergeCell ref="G187:H187"/>
    <mergeCell ref="I187:K187"/>
    <mergeCell ref="L187:N187"/>
    <mergeCell ref="O187:P187"/>
    <mergeCell ref="Q187:R187"/>
    <mergeCell ref="S187:Z187"/>
    <mergeCell ref="L186:N186"/>
    <mergeCell ref="O186:P186"/>
    <mergeCell ref="Q186:R186"/>
    <mergeCell ref="S186:Z186"/>
    <mergeCell ref="AA186:AE186"/>
    <mergeCell ref="AF186:AH186"/>
    <mergeCell ref="Q185:R185"/>
    <mergeCell ref="S185:Z185"/>
    <mergeCell ref="AA185:AE185"/>
    <mergeCell ref="AF185:AH185"/>
    <mergeCell ref="AJ185:AO185"/>
    <mergeCell ref="A186:B186"/>
    <mergeCell ref="C186:D186"/>
    <mergeCell ref="E186:F186"/>
    <mergeCell ref="G186:H186"/>
    <mergeCell ref="I186:K186"/>
    <mergeCell ref="Q188:R188"/>
    <mergeCell ref="S188:Z188"/>
    <mergeCell ref="AA188:AE188"/>
    <mergeCell ref="AF188:AH188"/>
    <mergeCell ref="AJ188:AO188"/>
    <mergeCell ref="A189:B189"/>
    <mergeCell ref="C189:D189"/>
    <mergeCell ref="E189:F189"/>
    <mergeCell ref="G189:H189"/>
    <mergeCell ref="I189:K189"/>
    <mergeCell ref="AA187:AE187"/>
    <mergeCell ref="AF187:AH187"/>
    <mergeCell ref="AJ187:AO187"/>
    <mergeCell ref="A188:B188"/>
    <mergeCell ref="C188:D188"/>
    <mergeCell ref="E188:F188"/>
    <mergeCell ref="G188:H188"/>
    <mergeCell ref="I188:K188"/>
    <mergeCell ref="L188:N188"/>
    <mergeCell ref="O188:P188"/>
    <mergeCell ref="AA190:AE190"/>
    <mergeCell ref="AF190:AH190"/>
    <mergeCell ref="AJ190:AO190"/>
    <mergeCell ref="A191:B191"/>
    <mergeCell ref="C191:D191"/>
    <mergeCell ref="E191:F191"/>
    <mergeCell ref="G191:H191"/>
    <mergeCell ref="I191:K191"/>
    <mergeCell ref="L191:N191"/>
    <mergeCell ref="O191:P191"/>
    <mergeCell ref="AJ189:AO189"/>
    <mergeCell ref="A190:B190"/>
    <mergeCell ref="C190:D190"/>
    <mergeCell ref="E190:F190"/>
    <mergeCell ref="G190:H190"/>
    <mergeCell ref="I190:K190"/>
    <mergeCell ref="L190:N190"/>
    <mergeCell ref="O190:P190"/>
    <mergeCell ref="Q190:R190"/>
    <mergeCell ref="S190:Z190"/>
    <mergeCell ref="L189:N189"/>
    <mergeCell ref="O189:P189"/>
    <mergeCell ref="Q189:R189"/>
    <mergeCell ref="S189:Z189"/>
    <mergeCell ref="AA189:AE189"/>
    <mergeCell ref="AF189:AH189"/>
    <mergeCell ref="AJ192:AO192"/>
    <mergeCell ref="A193:B193"/>
    <mergeCell ref="C193:D193"/>
    <mergeCell ref="E193:F193"/>
    <mergeCell ref="G193:H193"/>
    <mergeCell ref="I193:K193"/>
    <mergeCell ref="L193:N193"/>
    <mergeCell ref="O193:P193"/>
    <mergeCell ref="Q193:R193"/>
    <mergeCell ref="S193:Z193"/>
    <mergeCell ref="L192:N192"/>
    <mergeCell ref="O192:P192"/>
    <mergeCell ref="Q192:R192"/>
    <mergeCell ref="S192:Z192"/>
    <mergeCell ref="AA192:AE192"/>
    <mergeCell ref="AF192:AH192"/>
    <mergeCell ref="Q191:R191"/>
    <mergeCell ref="S191:Z191"/>
    <mergeCell ref="AA191:AE191"/>
    <mergeCell ref="AF191:AH191"/>
    <mergeCell ref="AJ191:AO191"/>
    <mergeCell ref="A192:B192"/>
    <mergeCell ref="C192:D192"/>
    <mergeCell ref="E192:F192"/>
    <mergeCell ref="G192:H192"/>
    <mergeCell ref="I192:K192"/>
    <mergeCell ref="Q194:R194"/>
    <mergeCell ref="S194:Z194"/>
    <mergeCell ref="AA194:AE194"/>
    <mergeCell ref="AF194:AH194"/>
    <mergeCell ref="AJ194:AO194"/>
    <mergeCell ref="A195:B195"/>
    <mergeCell ref="C195:D195"/>
    <mergeCell ref="E195:F195"/>
    <mergeCell ref="G195:H195"/>
    <mergeCell ref="I195:K195"/>
    <mergeCell ref="AA193:AE193"/>
    <mergeCell ref="AF193:AH193"/>
    <mergeCell ref="AJ193:AO193"/>
    <mergeCell ref="A194:B194"/>
    <mergeCell ref="C194:D194"/>
    <mergeCell ref="E194:F194"/>
    <mergeCell ref="G194:H194"/>
    <mergeCell ref="I194:K194"/>
    <mergeCell ref="L194:N194"/>
    <mergeCell ref="O194:P194"/>
    <mergeCell ref="AA196:AE196"/>
    <mergeCell ref="AF196:AH196"/>
    <mergeCell ref="AJ196:AO196"/>
    <mergeCell ref="A197:B197"/>
    <mergeCell ref="C197:D197"/>
    <mergeCell ref="E197:F197"/>
    <mergeCell ref="G197:H197"/>
    <mergeCell ref="I197:K197"/>
    <mergeCell ref="L197:N197"/>
    <mergeCell ref="O197:P197"/>
    <mergeCell ref="AJ195:AO195"/>
    <mergeCell ref="A196:B196"/>
    <mergeCell ref="C196:D196"/>
    <mergeCell ref="E196:F196"/>
    <mergeCell ref="G196:H196"/>
    <mergeCell ref="I196:K196"/>
    <mergeCell ref="L196:N196"/>
    <mergeCell ref="O196:P196"/>
    <mergeCell ref="Q196:R196"/>
    <mergeCell ref="S196:Z196"/>
    <mergeCell ref="L195:N195"/>
    <mergeCell ref="O195:P195"/>
    <mergeCell ref="Q195:R195"/>
    <mergeCell ref="S195:Z195"/>
    <mergeCell ref="AA195:AE195"/>
    <mergeCell ref="AF195:AH195"/>
    <mergeCell ref="AJ198:AO198"/>
    <mergeCell ref="A199:B199"/>
    <mergeCell ref="C199:D199"/>
    <mergeCell ref="E199:F199"/>
    <mergeCell ref="G199:H199"/>
    <mergeCell ref="I199:K199"/>
    <mergeCell ref="L199:N199"/>
    <mergeCell ref="O199:P199"/>
    <mergeCell ref="Q199:R199"/>
    <mergeCell ref="S199:Z199"/>
    <mergeCell ref="L198:N198"/>
    <mergeCell ref="O198:P198"/>
    <mergeCell ref="Q198:R198"/>
    <mergeCell ref="S198:Z198"/>
    <mergeCell ref="AA198:AE198"/>
    <mergeCell ref="AF198:AH198"/>
    <mergeCell ref="Q197:R197"/>
    <mergeCell ref="S197:Z197"/>
    <mergeCell ref="AA197:AE197"/>
    <mergeCell ref="AF197:AH197"/>
    <mergeCell ref="AJ197:AO197"/>
    <mergeCell ref="A198:B198"/>
    <mergeCell ref="C198:D198"/>
    <mergeCell ref="E198:F198"/>
    <mergeCell ref="G198:H198"/>
    <mergeCell ref="I198:K198"/>
    <mergeCell ref="Q200:R200"/>
    <mergeCell ref="S200:Z200"/>
    <mergeCell ref="AA200:AE200"/>
    <mergeCell ref="AF200:AH200"/>
    <mergeCell ref="AJ200:AO200"/>
    <mergeCell ref="A201:B201"/>
    <mergeCell ref="C201:D201"/>
    <mergeCell ref="E201:F201"/>
    <mergeCell ref="G201:H201"/>
    <mergeCell ref="I201:K201"/>
    <mergeCell ref="AA199:AE199"/>
    <mergeCell ref="AF199:AH199"/>
    <mergeCell ref="AJ199:AO199"/>
    <mergeCell ref="A200:B200"/>
    <mergeCell ref="C200:D200"/>
    <mergeCell ref="E200:F200"/>
    <mergeCell ref="G200:H200"/>
    <mergeCell ref="I200:K200"/>
    <mergeCell ref="L200:N200"/>
    <mergeCell ref="O200:P200"/>
    <mergeCell ref="AA202:AE202"/>
    <mergeCell ref="AF202:AH202"/>
    <mergeCell ref="AJ202:AO202"/>
    <mergeCell ref="A203:B203"/>
    <mergeCell ref="C203:D203"/>
    <mergeCell ref="E203:F203"/>
    <mergeCell ref="G203:H203"/>
    <mergeCell ref="I203:K203"/>
    <mergeCell ref="L203:N203"/>
    <mergeCell ref="O203:P203"/>
    <mergeCell ref="AJ201:AO201"/>
    <mergeCell ref="A202:B202"/>
    <mergeCell ref="C202:D202"/>
    <mergeCell ref="E202:F202"/>
    <mergeCell ref="G202:H202"/>
    <mergeCell ref="I202:K202"/>
    <mergeCell ref="L202:N202"/>
    <mergeCell ref="O202:P202"/>
    <mergeCell ref="Q202:R202"/>
    <mergeCell ref="S202:Z202"/>
    <mergeCell ref="L201:N201"/>
    <mergeCell ref="O201:P201"/>
    <mergeCell ref="Q201:R201"/>
    <mergeCell ref="S201:Z201"/>
    <mergeCell ref="AA201:AE201"/>
    <mergeCell ref="AF201:AH201"/>
    <mergeCell ref="AJ204:AO204"/>
    <mergeCell ref="A205:B205"/>
    <mergeCell ref="C205:D205"/>
    <mergeCell ref="E205:F205"/>
    <mergeCell ref="G205:H205"/>
    <mergeCell ref="I205:K205"/>
    <mergeCell ref="L205:N205"/>
    <mergeCell ref="O205:P205"/>
    <mergeCell ref="Q205:R205"/>
    <mergeCell ref="S205:Z205"/>
    <mergeCell ref="L204:N204"/>
    <mergeCell ref="O204:P204"/>
    <mergeCell ref="Q204:R204"/>
    <mergeCell ref="S204:Z204"/>
    <mergeCell ref="AA204:AE204"/>
    <mergeCell ref="AF204:AH204"/>
    <mergeCell ref="Q203:R203"/>
    <mergeCell ref="S203:Z203"/>
    <mergeCell ref="AA203:AE203"/>
    <mergeCell ref="AF203:AH203"/>
    <mergeCell ref="AJ203:AO203"/>
    <mergeCell ref="A204:B204"/>
    <mergeCell ref="C204:D204"/>
    <mergeCell ref="E204:F204"/>
    <mergeCell ref="G204:H204"/>
    <mergeCell ref="I204:K204"/>
    <mergeCell ref="Q206:R206"/>
    <mergeCell ref="S206:Z206"/>
    <mergeCell ref="AA206:AE206"/>
    <mergeCell ref="AF206:AH206"/>
    <mergeCell ref="AJ206:AO206"/>
    <mergeCell ref="A207:B207"/>
    <mergeCell ref="C207:D207"/>
    <mergeCell ref="E207:F207"/>
    <mergeCell ref="G207:H207"/>
    <mergeCell ref="I207:K207"/>
    <mergeCell ref="AA205:AE205"/>
    <mergeCell ref="AF205:AH205"/>
    <mergeCell ref="AJ205:AO205"/>
    <mergeCell ref="A206:B206"/>
    <mergeCell ref="C206:D206"/>
    <mergeCell ref="E206:F206"/>
    <mergeCell ref="G206:H206"/>
    <mergeCell ref="I206:K206"/>
    <mergeCell ref="L206:N206"/>
    <mergeCell ref="O206:P206"/>
    <mergeCell ref="AA208:AE208"/>
    <mergeCell ref="AF208:AH208"/>
    <mergeCell ref="AJ208:AO208"/>
    <mergeCell ref="A209:B209"/>
    <mergeCell ref="C209:D209"/>
    <mergeCell ref="E209:F209"/>
    <mergeCell ref="G209:H209"/>
    <mergeCell ref="I209:K209"/>
    <mergeCell ref="L209:N209"/>
    <mergeCell ref="O209:P209"/>
    <mergeCell ref="AJ207:AO207"/>
    <mergeCell ref="A208:B208"/>
    <mergeCell ref="C208:D208"/>
    <mergeCell ref="E208:F208"/>
    <mergeCell ref="G208:H208"/>
    <mergeCell ref="I208:K208"/>
    <mergeCell ref="L208:N208"/>
    <mergeCell ref="O208:P208"/>
    <mergeCell ref="Q208:R208"/>
    <mergeCell ref="S208:Z208"/>
    <mergeCell ref="L207:N207"/>
    <mergeCell ref="O207:P207"/>
    <mergeCell ref="Q207:R207"/>
    <mergeCell ref="S207:Z207"/>
    <mergeCell ref="AA207:AE207"/>
    <mergeCell ref="AF207:AH207"/>
    <mergeCell ref="AJ210:AO210"/>
    <mergeCell ref="A211:B211"/>
    <mergeCell ref="C211:D211"/>
    <mergeCell ref="E211:F211"/>
    <mergeCell ref="G211:H211"/>
    <mergeCell ref="I211:K211"/>
    <mergeCell ref="L211:N211"/>
    <mergeCell ref="O211:P211"/>
    <mergeCell ref="Q211:R211"/>
    <mergeCell ref="S211:Z211"/>
    <mergeCell ref="L210:N210"/>
    <mergeCell ref="O210:P210"/>
    <mergeCell ref="Q210:R210"/>
    <mergeCell ref="S210:Z210"/>
    <mergeCell ref="AA210:AE210"/>
    <mergeCell ref="AF210:AH210"/>
    <mergeCell ref="Q209:R209"/>
    <mergeCell ref="S209:Z209"/>
    <mergeCell ref="AA209:AE209"/>
    <mergeCell ref="AF209:AH209"/>
    <mergeCell ref="AJ209:AO209"/>
    <mergeCell ref="A210:B210"/>
    <mergeCell ref="C210:D210"/>
    <mergeCell ref="E210:F210"/>
    <mergeCell ref="G210:H210"/>
    <mergeCell ref="I210:K210"/>
    <mergeCell ref="Q212:R212"/>
    <mergeCell ref="S212:Z212"/>
    <mergeCell ref="AA212:AE212"/>
    <mergeCell ref="AF212:AH212"/>
    <mergeCell ref="AJ212:AO212"/>
    <mergeCell ref="A213:B213"/>
    <mergeCell ref="C213:D213"/>
    <mergeCell ref="E213:F213"/>
    <mergeCell ref="G213:H213"/>
    <mergeCell ref="I213:K213"/>
    <mergeCell ref="AA211:AE211"/>
    <mergeCell ref="AF211:AH211"/>
    <mergeCell ref="AJ211:AO211"/>
    <mergeCell ref="A212:B212"/>
    <mergeCell ref="C212:D212"/>
    <mergeCell ref="E212:F212"/>
    <mergeCell ref="G212:H212"/>
    <mergeCell ref="I212:K212"/>
    <mergeCell ref="L212:N212"/>
    <mergeCell ref="O212:P212"/>
    <mergeCell ref="AA214:AE214"/>
    <mergeCell ref="AF214:AH214"/>
    <mergeCell ref="AJ214:AO214"/>
    <mergeCell ref="A215:B215"/>
    <mergeCell ref="C215:D215"/>
    <mergeCell ref="E215:F215"/>
    <mergeCell ref="G215:H215"/>
    <mergeCell ref="I215:K215"/>
    <mergeCell ref="L215:N215"/>
    <mergeCell ref="O215:P215"/>
    <mergeCell ref="AJ213:AO213"/>
    <mergeCell ref="A214:B214"/>
    <mergeCell ref="C214:D214"/>
    <mergeCell ref="E214:F214"/>
    <mergeCell ref="G214:H214"/>
    <mergeCell ref="I214:K214"/>
    <mergeCell ref="L214:N214"/>
    <mergeCell ref="O214:P214"/>
    <mergeCell ref="Q214:R214"/>
    <mergeCell ref="S214:Z214"/>
    <mergeCell ref="L213:N213"/>
    <mergeCell ref="O213:P213"/>
    <mergeCell ref="Q213:R213"/>
    <mergeCell ref="S213:Z213"/>
    <mergeCell ref="AA213:AE213"/>
    <mergeCell ref="AF213:AH213"/>
    <mergeCell ref="AJ216:AO216"/>
    <mergeCell ref="A217:B217"/>
    <mergeCell ref="C217:D217"/>
    <mergeCell ref="E217:F217"/>
    <mergeCell ref="G217:H217"/>
    <mergeCell ref="I217:K217"/>
    <mergeCell ref="L217:N217"/>
    <mergeCell ref="O217:P217"/>
    <mergeCell ref="Q217:R217"/>
    <mergeCell ref="S217:Z217"/>
    <mergeCell ref="L216:N216"/>
    <mergeCell ref="O216:P216"/>
    <mergeCell ref="Q216:R216"/>
    <mergeCell ref="S216:Z216"/>
    <mergeCell ref="AA216:AE216"/>
    <mergeCell ref="AF216:AH216"/>
    <mergeCell ref="Q215:R215"/>
    <mergeCell ref="S215:Z215"/>
    <mergeCell ref="AA215:AE215"/>
    <mergeCell ref="AF215:AH215"/>
    <mergeCell ref="AJ215:AO215"/>
    <mergeCell ref="A216:B216"/>
    <mergeCell ref="C216:D216"/>
    <mergeCell ref="E216:F216"/>
    <mergeCell ref="G216:H216"/>
    <mergeCell ref="I216:K216"/>
    <mergeCell ref="Q218:R218"/>
    <mergeCell ref="S218:Z218"/>
    <mergeCell ref="AA218:AE218"/>
    <mergeCell ref="AF218:AH218"/>
    <mergeCell ref="AJ218:AO218"/>
    <mergeCell ref="A219:B219"/>
    <mergeCell ref="C219:D219"/>
    <mergeCell ref="E219:F219"/>
    <mergeCell ref="G219:H219"/>
    <mergeCell ref="I219:K219"/>
    <mergeCell ref="AA217:AE217"/>
    <mergeCell ref="AF217:AH217"/>
    <mergeCell ref="AJ217:AO217"/>
    <mergeCell ref="A218:B218"/>
    <mergeCell ref="C218:D218"/>
    <mergeCell ref="E218:F218"/>
    <mergeCell ref="G218:H218"/>
    <mergeCell ref="I218:K218"/>
    <mergeCell ref="L218:N218"/>
    <mergeCell ref="O218:P218"/>
    <mergeCell ref="AA220:AE220"/>
    <mergeCell ref="AF220:AH220"/>
    <mergeCell ref="AJ220:AO220"/>
    <mergeCell ref="A221:B221"/>
    <mergeCell ref="C221:D221"/>
    <mergeCell ref="E221:F221"/>
    <mergeCell ref="G221:H221"/>
    <mergeCell ref="I221:K221"/>
    <mergeCell ref="L221:N221"/>
    <mergeCell ref="O221:P221"/>
    <mergeCell ref="AJ219:AO219"/>
    <mergeCell ref="A220:B220"/>
    <mergeCell ref="C220:D220"/>
    <mergeCell ref="E220:F220"/>
    <mergeCell ref="G220:H220"/>
    <mergeCell ref="I220:K220"/>
    <mergeCell ref="L220:N220"/>
    <mergeCell ref="O220:P220"/>
    <mergeCell ref="Q220:R220"/>
    <mergeCell ref="S220:Z220"/>
    <mergeCell ref="L219:N219"/>
    <mergeCell ref="O219:P219"/>
    <mergeCell ref="Q219:R219"/>
    <mergeCell ref="S219:Z219"/>
    <mergeCell ref="AA219:AE219"/>
    <mergeCell ref="AF219:AH219"/>
    <mergeCell ref="AJ222:AO222"/>
    <mergeCell ref="A223:B223"/>
    <mergeCell ref="C223:D223"/>
    <mergeCell ref="E223:F223"/>
    <mergeCell ref="G223:H223"/>
    <mergeCell ref="I223:K223"/>
    <mergeCell ref="L223:N223"/>
    <mergeCell ref="O223:P223"/>
    <mergeCell ref="Q223:R223"/>
    <mergeCell ref="S223:Z223"/>
    <mergeCell ref="L222:N222"/>
    <mergeCell ref="O222:P222"/>
    <mergeCell ref="Q222:R222"/>
    <mergeCell ref="S222:Z222"/>
    <mergeCell ref="AA222:AE222"/>
    <mergeCell ref="AF222:AH222"/>
    <mergeCell ref="Q221:R221"/>
    <mergeCell ref="S221:Z221"/>
    <mergeCell ref="AA221:AE221"/>
    <mergeCell ref="AF221:AH221"/>
    <mergeCell ref="AJ221:AO221"/>
    <mergeCell ref="A222:B222"/>
    <mergeCell ref="C222:D222"/>
    <mergeCell ref="E222:F222"/>
    <mergeCell ref="G222:H222"/>
    <mergeCell ref="I222:K222"/>
    <mergeCell ref="Q224:R224"/>
    <mergeCell ref="S224:Z224"/>
    <mergeCell ref="AA224:AE224"/>
    <mergeCell ref="AF224:AH224"/>
    <mergeCell ref="AJ224:AO224"/>
    <mergeCell ref="A225:B225"/>
    <mergeCell ref="C225:D225"/>
    <mergeCell ref="E225:F225"/>
    <mergeCell ref="G225:H225"/>
    <mergeCell ref="I225:K225"/>
    <mergeCell ref="AA223:AE223"/>
    <mergeCell ref="AF223:AH223"/>
    <mergeCell ref="AJ223:AO223"/>
    <mergeCell ref="A224:B224"/>
    <mergeCell ref="C224:D224"/>
    <mergeCell ref="E224:F224"/>
    <mergeCell ref="G224:H224"/>
    <mergeCell ref="I224:K224"/>
    <mergeCell ref="L224:N224"/>
    <mergeCell ref="O224:P224"/>
    <mergeCell ref="AA226:AE226"/>
    <mergeCell ref="AF226:AH226"/>
    <mergeCell ref="AJ226:AO226"/>
    <mergeCell ref="A227:B227"/>
    <mergeCell ref="C227:D227"/>
    <mergeCell ref="E227:F227"/>
    <mergeCell ref="G227:H227"/>
    <mergeCell ref="I227:K227"/>
    <mergeCell ref="L227:N227"/>
    <mergeCell ref="O227:P227"/>
    <mergeCell ref="AJ225:AO225"/>
    <mergeCell ref="A226:B226"/>
    <mergeCell ref="C226:D226"/>
    <mergeCell ref="E226:F226"/>
    <mergeCell ref="G226:H226"/>
    <mergeCell ref="I226:K226"/>
    <mergeCell ref="L226:N226"/>
    <mergeCell ref="O226:P226"/>
    <mergeCell ref="Q226:R226"/>
    <mergeCell ref="S226:Z226"/>
    <mergeCell ref="L225:N225"/>
    <mergeCell ref="O225:P225"/>
    <mergeCell ref="Q225:R225"/>
    <mergeCell ref="S225:Z225"/>
    <mergeCell ref="AA225:AE225"/>
    <mergeCell ref="AF225:AH225"/>
    <mergeCell ref="AJ228:AO228"/>
    <mergeCell ref="A229:B229"/>
    <mergeCell ref="C229:D229"/>
    <mergeCell ref="E229:F229"/>
    <mergeCell ref="G229:H229"/>
    <mergeCell ref="I229:K229"/>
    <mergeCell ref="L229:N229"/>
    <mergeCell ref="O229:P229"/>
    <mergeCell ref="Q229:R229"/>
    <mergeCell ref="S229:Z229"/>
    <mergeCell ref="L228:N228"/>
    <mergeCell ref="O228:P228"/>
    <mergeCell ref="Q228:R228"/>
    <mergeCell ref="S228:Z228"/>
    <mergeCell ref="AA228:AE228"/>
    <mergeCell ref="AF228:AH228"/>
    <mergeCell ref="Q227:R227"/>
    <mergeCell ref="S227:Z227"/>
    <mergeCell ref="AA227:AE227"/>
    <mergeCell ref="AF227:AH227"/>
    <mergeCell ref="AJ227:AO227"/>
    <mergeCell ref="A228:B228"/>
    <mergeCell ref="C228:D228"/>
    <mergeCell ref="E228:F228"/>
    <mergeCell ref="G228:H228"/>
    <mergeCell ref="I228:K228"/>
    <mergeCell ref="Q230:R230"/>
    <mergeCell ref="S230:Z230"/>
    <mergeCell ref="AA230:AE230"/>
    <mergeCell ref="AF230:AH230"/>
    <mergeCell ref="AJ230:AO230"/>
    <mergeCell ref="A231:B231"/>
    <mergeCell ref="C231:D231"/>
    <mergeCell ref="E231:F231"/>
    <mergeCell ref="G231:H231"/>
    <mergeCell ref="I231:K231"/>
    <mergeCell ref="AA229:AE229"/>
    <mergeCell ref="AF229:AH229"/>
    <mergeCell ref="AJ229:AO229"/>
    <mergeCell ref="A230:B230"/>
    <mergeCell ref="C230:D230"/>
    <mergeCell ref="E230:F230"/>
    <mergeCell ref="G230:H230"/>
    <mergeCell ref="I230:K230"/>
    <mergeCell ref="L230:N230"/>
    <mergeCell ref="O230:P230"/>
    <mergeCell ref="AA232:AE232"/>
    <mergeCell ref="AF232:AH232"/>
    <mergeCell ref="AJ232:AO232"/>
    <mergeCell ref="A233:B233"/>
    <mergeCell ref="C233:D233"/>
    <mergeCell ref="E233:F233"/>
    <mergeCell ref="G233:H233"/>
    <mergeCell ref="I233:K233"/>
    <mergeCell ref="L233:N233"/>
    <mergeCell ref="O233:P233"/>
    <mergeCell ref="AJ231:AO231"/>
    <mergeCell ref="A232:B232"/>
    <mergeCell ref="C232:D232"/>
    <mergeCell ref="E232:F232"/>
    <mergeCell ref="G232:H232"/>
    <mergeCell ref="I232:K232"/>
    <mergeCell ref="L232:N232"/>
    <mergeCell ref="O232:P232"/>
    <mergeCell ref="Q232:R232"/>
    <mergeCell ref="S232:Z232"/>
    <mergeCell ref="L231:N231"/>
    <mergeCell ref="O231:P231"/>
    <mergeCell ref="Q231:R231"/>
    <mergeCell ref="S231:Z231"/>
    <mergeCell ref="AA231:AE231"/>
    <mergeCell ref="AF231:AH231"/>
    <mergeCell ref="AJ234:AO234"/>
    <mergeCell ref="A235:B235"/>
    <mergeCell ref="C235:D235"/>
    <mergeCell ref="E235:F235"/>
    <mergeCell ref="G235:H235"/>
    <mergeCell ref="I235:K235"/>
    <mergeCell ref="L235:N235"/>
    <mergeCell ref="O235:P235"/>
    <mergeCell ref="Q235:R235"/>
    <mergeCell ref="S235:Z235"/>
    <mergeCell ref="L234:N234"/>
    <mergeCell ref="O234:P234"/>
    <mergeCell ref="Q234:R234"/>
    <mergeCell ref="S234:Z234"/>
    <mergeCell ref="AA234:AE234"/>
    <mergeCell ref="AF234:AH234"/>
    <mergeCell ref="Q233:R233"/>
    <mergeCell ref="S233:Z233"/>
    <mergeCell ref="AA233:AE233"/>
    <mergeCell ref="AF233:AH233"/>
    <mergeCell ref="AJ233:AO233"/>
    <mergeCell ref="A234:B234"/>
    <mergeCell ref="C234:D234"/>
    <mergeCell ref="E234:F234"/>
    <mergeCell ref="G234:H234"/>
    <mergeCell ref="I234:K234"/>
    <mergeCell ref="Q236:R236"/>
    <mergeCell ref="S236:Z236"/>
    <mergeCell ref="AA236:AE236"/>
    <mergeCell ref="AF236:AH236"/>
    <mergeCell ref="AJ236:AO236"/>
    <mergeCell ref="A237:B237"/>
    <mergeCell ref="C237:D237"/>
    <mergeCell ref="E237:F237"/>
    <mergeCell ref="G237:H237"/>
    <mergeCell ref="I237:K237"/>
    <mergeCell ref="AA235:AE235"/>
    <mergeCell ref="AF235:AH235"/>
    <mergeCell ref="AJ235:AO235"/>
    <mergeCell ref="A236:B236"/>
    <mergeCell ref="C236:D236"/>
    <mergeCell ref="E236:F236"/>
    <mergeCell ref="G236:H236"/>
    <mergeCell ref="I236:K236"/>
    <mergeCell ref="L236:N236"/>
    <mergeCell ref="O236:P236"/>
    <mergeCell ref="AA238:AE238"/>
    <mergeCell ref="AF238:AH238"/>
    <mergeCell ref="AJ238:AO238"/>
    <mergeCell ref="A239:B239"/>
    <mergeCell ref="C239:D239"/>
    <mergeCell ref="E239:F239"/>
    <mergeCell ref="G239:H239"/>
    <mergeCell ref="I239:K239"/>
    <mergeCell ref="L239:N239"/>
    <mergeCell ref="O239:P239"/>
    <mergeCell ref="AJ237:AO237"/>
    <mergeCell ref="A238:B238"/>
    <mergeCell ref="C238:D238"/>
    <mergeCell ref="E238:F238"/>
    <mergeCell ref="G238:H238"/>
    <mergeCell ref="I238:K238"/>
    <mergeCell ref="L238:N238"/>
    <mergeCell ref="O238:P238"/>
    <mergeCell ref="Q238:R238"/>
    <mergeCell ref="S238:Z238"/>
    <mergeCell ref="L237:N237"/>
    <mergeCell ref="O237:P237"/>
    <mergeCell ref="Q237:R237"/>
    <mergeCell ref="S237:Z237"/>
    <mergeCell ref="AA237:AE237"/>
    <mergeCell ref="AF237:AH237"/>
    <mergeCell ref="AJ240:AO240"/>
    <mergeCell ref="A241:B241"/>
    <mergeCell ref="C241:D241"/>
    <mergeCell ref="E241:F241"/>
    <mergeCell ref="G241:H241"/>
    <mergeCell ref="I241:K241"/>
    <mergeCell ref="L241:N241"/>
    <mergeCell ref="O241:P241"/>
    <mergeCell ref="Q241:R241"/>
    <mergeCell ref="S241:Z241"/>
    <mergeCell ref="L240:N240"/>
    <mergeCell ref="O240:P240"/>
    <mergeCell ref="Q240:R240"/>
    <mergeCell ref="S240:Z240"/>
    <mergeCell ref="AA240:AE240"/>
    <mergeCell ref="AF240:AH240"/>
    <mergeCell ref="Q239:R239"/>
    <mergeCell ref="S239:Z239"/>
    <mergeCell ref="AA239:AE239"/>
    <mergeCell ref="AF239:AH239"/>
    <mergeCell ref="AJ239:AO239"/>
    <mergeCell ref="A240:B240"/>
    <mergeCell ref="C240:D240"/>
    <mergeCell ref="E240:F240"/>
    <mergeCell ref="G240:H240"/>
    <mergeCell ref="I240:K240"/>
    <mergeCell ref="Q242:R242"/>
    <mergeCell ref="S242:Z242"/>
    <mergeCell ref="AA242:AE242"/>
    <mergeCell ref="AF242:AH242"/>
    <mergeCell ref="AJ242:AO242"/>
    <mergeCell ref="A243:B243"/>
    <mergeCell ref="C243:D243"/>
    <mergeCell ref="E243:F243"/>
    <mergeCell ref="G243:H243"/>
    <mergeCell ref="I243:K243"/>
    <mergeCell ref="AA241:AE241"/>
    <mergeCell ref="AF241:AH241"/>
    <mergeCell ref="AJ241:AO241"/>
    <mergeCell ref="A242:B242"/>
    <mergeCell ref="C242:D242"/>
    <mergeCell ref="E242:F242"/>
    <mergeCell ref="G242:H242"/>
    <mergeCell ref="I242:K242"/>
    <mergeCell ref="L242:N242"/>
    <mergeCell ref="O242:P242"/>
    <mergeCell ref="AA244:AE244"/>
    <mergeCell ref="AF244:AH244"/>
    <mergeCell ref="AJ244:AO244"/>
    <mergeCell ref="A245:B245"/>
    <mergeCell ref="C245:D245"/>
    <mergeCell ref="E245:F245"/>
    <mergeCell ref="G245:H245"/>
    <mergeCell ref="I245:K245"/>
    <mergeCell ref="L245:N245"/>
    <mergeCell ref="O245:P245"/>
    <mergeCell ref="AJ243:AO243"/>
    <mergeCell ref="A244:B244"/>
    <mergeCell ref="C244:D244"/>
    <mergeCell ref="E244:F244"/>
    <mergeCell ref="G244:H244"/>
    <mergeCell ref="I244:K244"/>
    <mergeCell ref="L244:N244"/>
    <mergeCell ref="O244:P244"/>
    <mergeCell ref="Q244:R244"/>
    <mergeCell ref="S244:Z244"/>
    <mergeCell ref="L243:N243"/>
    <mergeCell ref="O243:P243"/>
    <mergeCell ref="Q243:R243"/>
    <mergeCell ref="S243:Z243"/>
    <mergeCell ref="AA243:AE243"/>
    <mergeCell ref="AF243:AH243"/>
    <mergeCell ref="AJ246:AO246"/>
    <mergeCell ref="A247:B247"/>
    <mergeCell ref="C247:D247"/>
    <mergeCell ref="E247:F247"/>
    <mergeCell ref="G247:H247"/>
    <mergeCell ref="I247:K247"/>
    <mergeCell ref="L247:N247"/>
    <mergeCell ref="O247:P247"/>
    <mergeCell ref="Q247:R247"/>
    <mergeCell ref="S247:Z247"/>
    <mergeCell ref="L246:N246"/>
    <mergeCell ref="O246:P246"/>
    <mergeCell ref="Q246:R246"/>
    <mergeCell ref="S246:Z246"/>
    <mergeCell ref="AA246:AE246"/>
    <mergeCell ref="AF246:AH246"/>
    <mergeCell ref="Q245:R245"/>
    <mergeCell ref="S245:Z245"/>
    <mergeCell ref="AA245:AE245"/>
    <mergeCell ref="AF245:AH245"/>
    <mergeCell ref="AJ245:AO245"/>
    <mergeCell ref="A246:B246"/>
    <mergeCell ref="C246:D246"/>
    <mergeCell ref="E246:F246"/>
    <mergeCell ref="G246:H246"/>
    <mergeCell ref="I246:K246"/>
    <mergeCell ref="Q248:R248"/>
    <mergeCell ref="S248:Z248"/>
    <mergeCell ref="AA248:AE248"/>
    <mergeCell ref="AF248:AH248"/>
    <mergeCell ref="AJ248:AO248"/>
    <mergeCell ref="A249:B249"/>
    <mergeCell ref="C249:D249"/>
    <mergeCell ref="E249:F249"/>
    <mergeCell ref="G249:H249"/>
    <mergeCell ref="I249:K249"/>
    <mergeCell ref="AA247:AE247"/>
    <mergeCell ref="AF247:AH247"/>
    <mergeCell ref="AJ247:AO247"/>
    <mergeCell ref="A248:B248"/>
    <mergeCell ref="C248:D248"/>
    <mergeCell ref="E248:F248"/>
    <mergeCell ref="G248:H248"/>
    <mergeCell ref="I248:K248"/>
    <mergeCell ref="L248:N248"/>
    <mergeCell ref="O248:P248"/>
    <mergeCell ref="AA250:AE250"/>
    <mergeCell ref="AF250:AH250"/>
    <mergeCell ref="AJ250:AO250"/>
    <mergeCell ref="A251:B251"/>
    <mergeCell ref="C251:D251"/>
    <mergeCell ref="E251:F251"/>
    <mergeCell ref="G251:H251"/>
    <mergeCell ref="I251:K251"/>
    <mergeCell ref="L251:N251"/>
    <mergeCell ref="O251:P251"/>
    <mergeCell ref="AJ249:AO249"/>
    <mergeCell ref="A250:B250"/>
    <mergeCell ref="C250:D250"/>
    <mergeCell ref="E250:F250"/>
    <mergeCell ref="G250:H250"/>
    <mergeCell ref="I250:K250"/>
    <mergeCell ref="L250:N250"/>
    <mergeCell ref="O250:P250"/>
    <mergeCell ref="Q250:R250"/>
    <mergeCell ref="S250:Z250"/>
    <mergeCell ref="L249:N249"/>
    <mergeCell ref="O249:P249"/>
    <mergeCell ref="Q249:R249"/>
    <mergeCell ref="S249:Z249"/>
    <mergeCell ref="AA249:AE249"/>
    <mergeCell ref="AF249:AH249"/>
    <mergeCell ref="AJ252:AO252"/>
    <mergeCell ref="A253:B253"/>
    <mergeCell ref="C253:D253"/>
    <mergeCell ref="E253:F253"/>
    <mergeCell ref="G253:H253"/>
    <mergeCell ref="I253:K253"/>
    <mergeCell ref="L253:N253"/>
    <mergeCell ref="O253:P253"/>
    <mergeCell ref="Q253:R253"/>
    <mergeCell ref="S253:Z253"/>
    <mergeCell ref="L252:N252"/>
    <mergeCell ref="O252:P252"/>
    <mergeCell ref="Q252:R252"/>
    <mergeCell ref="S252:Z252"/>
    <mergeCell ref="AA252:AE252"/>
    <mergeCell ref="AF252:AH252"/>
    <mergeCell ref="Q251:R251"/>
    <mergeCell ref="S251:Z251"/>
    <mergeCell ref="AA251:AE251"/>
    <mergeCell ref="AF251:AH251"/>
    <mergeCell ref="AJ251:AO251"/>
    <mergeCell ref="A252:B252"/>
    <mergeCell ref="C252:D252"/>
    <mergeCell ref="E252:F252"/>
    <mergeCell ref="G252:H252"/>
    <mergeCell ref="I252:K252"/>
    <mergeCell ref="Q254:R254"/>
    <mergeCell ref="S254:Z254"/>
    <mergeCell ref="AA254:AE254"/>
    <mergeCell ref="AF254:AH254"/>
    <mergeCell ref="AJ254:AO254"/>
    <mergeCell ref="A255:B255"/>
    <mergeCell ref="C255:D255"/>
    <mergeCell ref="E255:F255"/>
    <mergeCell ref="G255:H255"/>
    <mergeCell ref="I255:K255"/>
    <mergeCell ref="AA253:AE253"/>
    <mergeCell ref="AF253:AH253"/>
    <mergeCell ref="AJ253:AO253"/>
    <mergeCell ref="A254:B254"/>
    <mergeCell ref="C254:D254"/>
    <mergeCell ref="E254:F254"/>
    <mergeCell ref="G254:H254"/>
    <mergeCell ref="I254:K254"/>
    <mergeCell ref="L254:N254"/>
    <mergeCell ref="O254:P254"/>
    <mergeCell ref="AA256:AE256"/>
    <mergeCell ref="AF256:AH256"/>
    <mergeCell ref="AJ256:AO256"/>
    <mergeCell ref="A257:B257"/>
    <mergeCell ref="C257:D257"/>
    <mergeCell ref="E257:F257"/>
    <mergeCell ref="G257:H257"/>
    <mergeCell ref="I257:K257"/>
    <mergeCell ref="L257:N257"/>
    <mergeCell ref="O257:P257"/>
    <mergeCell ref="AJ255:AO255"/>
    <mergeCell ref="A256:B256"/>
    <mergeCell ref="C256:D256"/>
    <mergeCell ref="E256:F256"/>
    <mergeCell ref="G256:H256"/>
    <mergeCell ref="I256:K256"/>
    <mergeCell ref="L256:N256"/>
    <mergeCell ref="O256:P256"/>
    <mergeCell ref="Q256:R256"/>
    <mergeCell ref="S256:Z256"/>
    <mergeCell ref="L255:N255"/>
    <mergeCell ref="O255:P255"/>
    <mergeCell ref="Q255:R255"/>
    <mergeCell ref="S255:Z255"/>
    <mergeCell ref="AA255:AE255"/>
    <mergeCell ref="AF255:AH255"/>
    <mergeCell ref="AJ258:AO258"/>
    <mergeCell ref="A259:B259"/>
    <mergeCell ref="C259:D259"/>
    <mergeCell ref="E259:F259"/>
    <mergeCell ref="G259:H259"/>
    <mergeCell ref="I259:K259"/>
    <mergeCell ref="L259:N259"/>
    <mergeCell ref="O259:P259"/>
    <mergeCell ref="Q259:R259"/>
    <mergeCell ref="S259:Z259"/>
    <mergeCell ref="L258:N258"/>
    <mergeCell ref="O258:P258"/>
    <mergeCell ref="Q258:R258"/>
    <mergeCell ref="S258:Z258"/>
    <mergeCell ref="AA258:AE258"/>
    <mergeCell ref="AF258:AH258"/>
    <mergeCell ref="Q257:R257"/>
    <mergeCell ref="S257:Z257"/>
    <mergeCell ref="AA257:AE257"/>
    <mergeCell ref="AF257:AH257"/>
    <mergeCell ref="AJ257:AO257"/>
    <mergeCell ref="A258:B258"/>
    <mergeCell ref="C258:D258"/>
    <mergeCell ref="E258:F258"/>
    <mergeCell ref="G258:H258"/>
    <mergeCell ref="I258:K258"/>
    <mergeCell ref="Q260:R260"/>
    <mergeCell ref="S260:Z260"/>
    <mergeCell ref="AA260:AE260"/>
    <mergeCell ref="AF260:AH260"/>
    <mergeCell ref="AJ260:AO260"/>
    <mergeCell ref="A261:B261"/>
    <mergeCell ref="C261:D261"/>
    <mergeCell ref="E261:F261"/>
    <mergeCell ref="G261:H261"/>
    <mergeCell ref="I261:K261"/>
    <mergeCell ref="AA259:AE259"/>
    <mergeCell ref="AF259:AH259"/>
    <mergeCell ref="AJ259:AO259"/>
    <mergeCell ref="A260:B260"/>
    <mergeCell ref="C260:D260"/>
    <mergeCell ref="E260:F260"/>
    <mergeCell ref="G260:H260"/>
    <mergeCell ref="I260:K260"/>
    <mergeCell ref="L260:N260"/>
    <mergeCell ref="O260:P260"/>
    <mergeCell ref="AA262:AE262"/>
    <mergeCell ref="AF262:AH262"/>
    <mergeCell ref="AJ262:AO262"/>
    <mergeCell ref="A263:B263"/>
    <mergeCell ref="C263:D263"/>
    <mergeCell ref="E263:F263"/>
    <mergeCell ref="G263:H263"/>
    <mergeCell ref="I263:K263"/>
    <mergeCell ref="L263:N263"/>
    <mergeCell ref="O263:P263"/>
    <mergeCell ref="AJ261:AO261"/>
    <mergeCell ref="A262:B262"/>
    <mergeCell ref="C262:D262"/>
    <mergeCell ref="E262:F262"/>
    <mergeCell ref="G262:H262"/>
    <mergeCell ref="I262:K262"/>
    <mergeCell ref="L262:N262"/>
    <mergeCell ref="O262:P262"/>
    <mergeCell ref="Q262:R262"/>
    <mergeCell ref="S262:Z262"/>
    <mergeCell ref="L261:N261"/>
    <mergeCell ref="O261:P261"/>
    <mergeCell ref="Q261:R261"/>
    <mergeCell ref="S261:Z261"/>
    <mergeCell ref="AA261:AE261"/>
    <mergeCell ref="AF261:AH261"/>
    <mergeCell ref="AJ264:AO264"/>
    <mergeCell ref="A265:B265"/>
    <mergeCell ref="C265:D265"/>
    <mergeCell ref="E265:F265"/>
    <mergeCell ref="G265:H265"/>
    <mergeCell ref="I265:K265"/>
    <mergeCell ref="L265:N265"/>
    <mergeCell ref="O265:P265"/>
    <mergeCell ref="Q265:R265"/>
    <mergeCell ref="S265:Z265"/>
    <mergeCell ref="L264:N264"/>
    <mergeCell ref="O264:P264"/>
    <mergeCell ref="Q264:R264"/>
    <mergeCell ref="S264:Z264"/>
    <mergeCell ref="AA264:AE264"/>
    <mergeCell ref="AF264:AH264"/>
    <mergeCell ref="Q263:R263"/>
    <mergeCell ref="S263:Z263"/>
    <mergeCell ref="AA263:AE263"/>
    <mergeCell ref="AF263:AH263"/>
    <mergeCell ref="AJ263:AO263"/>
    <mergeCell ref="A264:B264"/>
    <mergeCell ref="C264:D264"/>
    <mergeCell ref="E264:F264"/>
    <mergeCell ref="G264:H264"/>
    <mergeCell ref="I264:K264"/>
    <mergeCell ref="Q266:R266"/>
    <mergeCell ref="S266:Z266"/>
    <mergeCell ref="AA266:AE266"/>
    <mergeCell ref="AF266:AH266"/>
    <mergeCell ref="AJ266:AO266"/>
    <mergeCell ref="A267:B267"/>
    <mergeCell ref="C267:D267"/>
    <mergeCell ref="E267:F267"/>
    <mergeCell ref="G267:H267"/>
    <mergeCell ref="I267:K267"/>
    <mergeCell ref="AA265:AE265"/>
    <mergeCell ref="AF265:AH265"/>
    <mergeCell ref="AJ265:AO265"/>
    <mergeCell ref="A266:B266"/>
    <mergeCell ref="C266:D266"/>
    <mergeCell ref="E266:F266"/>
    <mergeCell ref="G266:H266"/>
    <mergeCell ref="I266:K266"/>
    <mergeCell ref="L266:N266"/>
    <mergeCell ref="O266:P266"/>
    <mergeCell ref="AA268:AE268"/>
    <mergeCell ref="AF268:AH268"/>
    <mergeCell ref="AJ268:AO268"/>
    <mergeCell ref="A269:B269"/>
    <mergeCell ref="C269:D269"/>
    <mergeCell ref="E269:F269"/>
    <mergeCell ref="G269:H269"/>
    <mergeCell ref="I269:K269"/>
    <mergeCell ref="L269:N269"/>
    <mergeCell ref="O269:P269"/>
    <mergeCell ref="AJ267:AO267"/>
    <mergeCell ref="A268:B268"/>
    <mergeCell ref="C268:D268"/>
    <mergeCell ref="E268:F268"/>
    <mergeCell ref="G268:H268"/>
    <mergeCell ref="I268:K268"/>
    <mergeCell ref="L268:N268"/>
    <mergeCell ref="O268:P268"/>
    <mergeCell ref="Q268:R268"/>
    <mergeCell ref="S268:Z268"/>
    <mergeCell ref="L267:N267"/>
    <mergeCell ref="O267:P267"/>
    <mergeCell ref="Q267:R267"/>
    <mergeCell ref="S267:Z267"/>
    <mergeCell ref="AA267:AE267"/>
    <mergeCell ref="AF267:AH267"/>
    <mergeCell ref="AJ270:AO270"/>
    <mergeCell ref="A271:B271"/>
    <mergeCell ref="C271:D271"/>
    <mergeCell ref="E271:F271"/>
    <mergeCell ref="G271:H271"/>
    <mergeCell ref="I271:K271"/>
    <mergeCell ref="L271:N271"/>
    <mergeCell ref="O271:P271"/>
    <mergeCell ref="Q271:R271"/>
    <mergeCell ref="S271:Z271"/>
    <mergeCell ref="L270:N270"/>
    <mergeCell ref="O270:P270"/>
    <mergeCell ref="Q270:R270"/>
    <mergeCell ref="S270:Z270"/>
    <mergeCell ref="AA270:AE270"/>
    <mergeCell ref="AF270:AH270"/>
    <mergeCell ref="Q269:R269"/>
    <mergeCell ref="S269:Z269"/>
    <mergeCell ref="AA269:AE269"/>
    <mergeCell ref="AF269:AH269"/>
    <mergeCell ref="AJ269:AO269"/>
    <mergeCell ref="A270:B270"/>
    <mergeCell ref="C270:D270"/>
    <mergeCell ref="E270:F270"/>
    <mergeCell ref="G270:H270"/>
    <mergeCell ref="I270:K270"/>
    <mergeCell ref="Q272:R272"/>
    <mergeCell ref="S272:Z272"/>
    <mergeCell ref="AA272:AE272"/>
    <mergeCell ref="AF272:AH272"/>
    <mergeCell ref="AJ272:AO272"/>
    <mergeCell ref="A273:B273"/>
    <mergeCell ref="C273:D273"/>
    <mergeCell ref="E273:F273"/>
    <mergeCell ref="G273:H273"/>
    <mergeCell ref="I273:K273"/>
    <mergeCell ref="AA271:AE271"/>
    <mergeCell ref="AF271:AH271"/>
    <mergeCell ref="AJ271:AO271"/>
    <mergeCell ref="A272:B272"/>
    <mergeCell ref="C272:D272"/>
    <mergeCell ref="E272:F272"/>
    <mergeCell ref="G272:H272"/>
    <mergeCell ref="I272:K272"/>
    <mergeCell ref="L272:N272"/>
    <mergeCell ref="O272:P272"/>
    <mergeCell ref="AA274:AE274"/>
    <mergeCell ref="AF274:AH274"/>
    <mergeCell ref="AJ274:AO274"/>
    <mergeCell ref="A275:B275"/>
    <mergeCell ref="C275:D275"/>
    <mergeCell ref="E275:F275"/>
    <mergeCell ref="G275:H275"/>
    <mergeCell ref="I275:K275"/>
    <mergeCell ref="L275:N275"/>
    <mergeCell ref="O275:P275"/>
    <mergeCell ref="AJ273:AO273"/>
    <mergeCell ref="A274:B274"/>
    <mergeCell ref="C274:D274"/>
    <mergeCell ref="E274:F274"/>
    <mergeCell ref="G274:H274"/>
    <mergeCell ref="I274:K274"/>
    <mergeCell ref="L274:N274"/>
    <mergeCell ref="O274:P274"/>
    <mergeCell ref="Q274:R274"/>
    <mergeCell ref="S274:Z274"/>
    <mergeCell ref="L273:N273"/>
    <mergeCell ref="O273:P273"/>
    <mergeCell ref="Q273:R273"/>
    <mergeCell ref="S273:Z273"/>
    <mergeCell ref="AA273:AE273"/>
    <mergeCell ref="AF273:AH273"/>
    <mergeCell ref="AJ276:AO276"/>
    <mergeCell ref="A277:B277"/>
    <mergeCell ref="C277:D277"/>
    <mergeCell ref="E277:F277"/>
    <mergeCell ref="G277:H277"/>
    <mergeCell ref="I277:K277"/>
    <mergeCell ref="L277:N277"/>
    <mergeCell ref="O277:P277"/>
    <mergeCell ref="Q277:R277"/>
    <mergeCell ref="S277:Z277"/>
    <mergeCell ref="L276:N276"/>
    <mergeCell ref="O276:P276"/>
    <mergeCell ref="Q276:R276"/>
    <mergeCell ref="S276:Z276"/>
    <mergeCell ref="AA276:AE276"/>
    <mergeCell ref="AF276:AH276"/>
    <mergeCell ref="Q275:R275"/>
    <mergeCell ref="S275:Z275"/>
    <mergeCell ref="AA275:AE275"/>
    <mergeCell ref="AF275:AH275"/>
    <mergeCell ref="AJ275:AO275"/>
    <mergeCell ref="A276:B276"/>
    <mergeCell ref="C276:D276"/>
    <mergeCell ref="E276:F276"/>
    <mergeCell ref="G276:H276"/>
    <mergeCell ref="I276:K276"/>
    <mergeCell ref="Q278:R278"/>
    <mergeCell ref="S278:Z278"/>
    <mergeCell ref="AA278:AE278"/>
    <mergeCell ref="AF278:AH278"/>
    <mergeCell ref="AJ278:AO278"/>
    <mergeCell ref="A279:B279"/>
    <mergeCell ref="C279:D279"/>
    <mergeCell ref="E279:F279"/>
    <mergeCell ref="G279:H279"/>
    <mergeCell ref="I279:K279"/>
    <mergeCell ref="AA277:AE277"/>
    <mergeCell ref="AF277:AH277"/>
    <mergeCell ref="AJ277:AO277"/>
    <mergeCell ref="A278:B278"/>
    <mergeCell ref="C278:D278"/>
    <mergeCell ref="E278:F278"/>
    <mergeCell ref="G278:H278"/>
    <mergeCell ref="I278:K278"/>
    <mergeCell ref="L278:N278"/>
    <mergeCell ref="O278:P278"/>
    <mergeCell ref="AA280:AE280"/>
    <mergeCell ref="AF280:AH280"/>
    <mergeCell ref="AJ280:AO280"/>
    <mergeCell ref="A281:B281"/>
    <mergeCell ref="C281:D281"/>
    <mergeCell ref="E281:F281"/>
    <mergeCell ref="G281:H281"/>
    <mergeCell ref="I281:K281"/>
    <mergeCell ref="L281:N281"/>
    <mergeCell ref="O281:P281"/>
    <mergeCell ref="AJ279:AO279"/>
    <mergeCell ref="A280:B280"/>
    <mergeCell ref="C280:D280"/>
    <mergeCell ref="E280:F280"/>
    <mergeCell ref="G280:H280"/>
    <mergeCell ref="I280:K280"/>
    <mergeCell ref="L280:N280"/>
    <mergeCell ref="O280:P280"/>
    <mergeCell ref="Q280:R280"/>
    <mergeCell ref="S280:Z280"/>
    <mergeCell ref="L279:N279"/>
    <mergeCell ref="O279:P279"/>
    <mergeCell ref="Q279:R279"/>
    <mergeCell ref="S279:Z279"/>
    <mergeCell ref="AA279:AE279"/>
    <mergeCell ref="AF279:AH279"/>
    <mergeCell ref="AJ282:AO282"/>
    <mergeCell ref="A283:B283"/>
    <mergeCell ref="C283:D283"/>
    <mergeCell ref="E283:F283"/>
    <mergeCell ref="G283:H283"/>
    <mergeCell ref="I283:K283"/>
    <mergeCell ref="L283:N283"/>
    <mergeCell ref="O283:P283"/>
    <mergeCell ref="Q283:R283"/>
    <mergeCell ref="S283:Z283"/>
    <mergeCell ref="L282:N282"/>
    <mergeCell ref="O282:P282"/>
    <mergeCell ref="Q282:R282"/>
    <mergeCell ref="S282:Z282"/>
    <mergeCell ref="AA282:AE282"/>
    <mergeCell ref="AF282:AH282"/>
    <mergeCell ref="Q281:R281"/>
    <mergeCell ref="S281:Z281"/>
    <mergeCell ref="AA281:AE281"/>
    <mergeCell ref="AF281:AH281"/>
    <mergeCell ref="AJ281:AO281"/>
    <mergeCell ref="A282:B282"/>
    <mergeCell ref="C282:D282"/>
    <mergeCell ref="E282:F282"/>
    <mergeCell ref="G282:H282"/>
    <mergeCell ref="I282:K282"/>
    <mergeCell ref="Q284:R284"/>
    <mergeCell ref="S284:Z284"/>
    <mergeCell ref="AA284:AE284"/>
    <mergeCell ref="AF284:AH284"/>
    <mergeCell ref="AJ284:AO284"/>
    <mergeCell ref="A285:B285"/>
    <mergeCell ref="C285:D285"/>
    <mergeCell ref="E285:F285"/>
    <mergeCell ref="G285:H285"/>
    <mergeCell ref="I285:K285"/>
    <mergeCell ref="AA283:AE283"/>
    <mergeCell ref="AF283:AH283"/>
    <mergeCell ref="AJ283:AO283"/>
    <mergeCell ref="A284:B284"/>
    <mergeCell ref="C284:D284"/>
    <mergeCell ref="E284:F284"/>
    <mergeCell ref="G284:H284"/>
    <mergeCell ref="I284:K284"/>
    <mergeCell ref="L284:N284"/>
    <mergeCell ref="O284:P284"/>
    <mergeCell ref="AA286:AE286"/>
    <mergeCell ref="AF286:AH286"/>
    <mergeCell ref="AJ286:AO286"/>
    <mergeCell ref="A287:B287"/>
    <mergeCell ref="C287:D287"/>
    <mergeCell ref="E287:F287"/>
    <mergeCell ref="G287:H287"/>
    <mergeCell ref="I287:K287"/>
    <mergeCell ref="L287:N287"/>
    <mergeCell ref="O287:P287"/>
    <mergeCell ref="AJ285:AO285"/>
    <mergeCell ref="A286:B286"/>
    <mergeCell ref="C286:D286"/>
    <mergeCell ref="E286:F286"/>
    <mergeCell ref="G286:H286"/>
    <mergeCell ref="I286:K286"/>
    <mergeCell ref="L286:N286"/>
    <mergeCell ref="O286:P286"/>
    <mergeCell ref="Q286:R286"/>
    <mergeCell ref="S286:Z286"/>
    <mergeCell ref="L285:N285"/>
    <mergeCell ref="O285:P285"/>
    <mergeCell ref="Q285:R285"/>
    <mergeCell ref="S285:Z285"/>
    <mergeCell ref="AA285:AE285"/>
    <mergeCell ref="AF285:AH285"/>
    <mergeCell ref="AJ288:AO288"/>
    <mergeCell ref="A289:B289"/>
    <mergeCell ref="C289:D289"/>
    <mergeCell ref="E289:F289"/>
    <mergeCell ref="G289:H289"/>
    <mergeCell ref="I289:K289"/>
    <mergeCell ref="L289:N289"/>
    <mergeCell ref="O289:P289"/>
    <mergeCell ref="Q289:R289"/>
    <mergeCell ref="S289:Z289"/>
    <mergeCell ref="L288:N288"/>
    <mergeCell ref="O288:P288"/>
    <mergeCell ref="Q288:R288"/>
    <mergeCell ref="S288:Z288"/>
    <mergeCell ref="AA288:AE288"/>
    <mergeCell ref="AF288:AH288"/>
    <mergeCell ref="Q287:R287"/>
    <mergeCell ref="S287:Z287"/>
    <mergeCell ref="AA287:AE287"/>
    <mergeCell ref="AF287:AH287"/>
    <mergeCell ref="AJ287:AO287"/>
    <mergeCell ref="A288:B288"/>
    <mergeCell ref="C288:D288"/>
    <mergeCell ref="E288:F288"/>
    <mergeCell ref="G288:H288"/>
    <mergeCell ref="I288:K288"/>
    <mergeCell ref="Q290:R290"/>
    <mergeCell ref="S290:Z290"/>
    <mergeCell ref="AA290:AE290"/>
    <mergeCell ref="AF290:AH290"/>
    <mergeCell ref="AJ290:AO290"/>
    <mergeCell ref="A291:B291"/>
    <mergeCell ref="C291:D291"/>
    <mergeCell ref="E291:F291"/>
    <mergeCell ref="G291:H291"/>
    <mergeCell ref="I291:K291"/>
    <mergeCell ref="AA289:AE289"/>
    <mergeCell ref="AF289:AH289"/>
    <mergeCell ref="AJ289:AO289"/>
    <mergeCell ref="A290:B290"/>
    <mergeCell ref="C290:D290"/>
    <mergeCell ref="E290:F290"/>
    <mergeCell ref="G290:H290"/>
    <mergeCell ref="I290:K290"/>
    <mergeCell ref="L290:N290"/>
    <mergeCell ref="O290:P290"/>
    <mergeCell ref="AA292:AE292"/>
    <mergeCell ref="AF292:AH292"/>
    <mergeCell ref="AJ292:AO292"/>
    <mergeCell ref="A293:B293"/>
    <mergeCell ref="C293:D293"/>
    <mergeCell ref="E293:F293"/>
    <mergeCell ref="G293:H293"/>
    <mergeCell ref="I293:K293"/>
    <mergeCell ref="L293:N293"/>
    <mergeCell ref="O293:P293"/>
    <mergeCell ref="AJ291:AO291"/>
    <mergeCell ref="A292:B292"/>
    <mergeCell ref="C292:D292"/>
    <mergeCell ref="E292:F292"/>
    <mergeCell ref="G292:H292"/>
    <mergeCell ref="I292:K292"/>
    <mergeCell ref="L292:N292"/>
    <mergeCell ref="O292:P292"/>
    <mergeCell ref="Q292:R292"/>
    <mergeCell ref="S292:Z292"/>
    <mergeCell ref="L291:N291"/>
    <mergeCell ref="O291:P291"/>
    <mergeCell ref="Q291:R291"/>
    <mergeCell ref="S291:Z291"/>
    <mergeCell ref="AA291:AE291"/>
    <mergeCell ref="AF291:AH291"/>
    <mergeCell ref="AJ294:AO294"/>
    <mergeCell ref="A295:B295"/>
    <mergeCell ref="C295:D295"/>
    <mergeCell ref="E295:F295"/>
    <mergeCell ref="G295:H295"/>
    <mergeCell ref="I295:K295"/>
    <mergeCell ref="L295:N295"/>
    <mergeCell ref="O295:P295"/>
    <mergeCell ref="Q295:R295"/>
    <mergeCell ref="S295:Z295"/>
    <mergeCell ref="L294:N294"/>
    <mergeCell ref="O294:P294"/>
    <mergeCell ref="Q294:R294"/>
    <mergeCell ref="S294:Z294"/>
    <mergeCell ref="AA294:AE294"/>
    <mergeCell ref="AF294:AH294"/>
    <mergeCell ref="Q293:R293"/>
    <mergeCell ref="S293:Z293"/>
    <mergeCell ref="AA293:AE293"/>
    <mergeCell ref="AF293:AH293"/>
    <mergeCell ref="AJ293:AO293"/>
    <mergeCell ref="A294:B294"/>
    <mergeCell ref="C294:D294"/>
    <mergeCell ref="E294:F294"/>
    <mergeCell ref="G294:H294"/>
    <mergeCell ref="I294:K294"/>
    <mergeCell ref="Q296:R296"/>
    <mergeCell ref="S296:Z296"/>
    <mergeCell ref="AA296:AE296"/>
    <mergeCell ref="AF296:AH296"/>
    <mergeCell ref="AJ296:AO296"/>
    <mergeCell ref="A297:B297"/>
    <mergeCell ref="C297:D297"/>
    <mergeCell ref="E297:F297"/>
    <mergeCell ref="G297:H297"/>
    <mergeCell ref="I297:K297"/>
    <mergeCell ref="AA295:AE295"/>
    <mergeCell ref="AF295:AH295"/>
    <mergeCell ref="AJ295:AO295"/>
    <mergeCell ref="A296:B296"/>
    <mergeCell ref="C296:D296"/>
    <mergeCell ref="E296:F296"/>
    <mergeCell ref="G296:H296"/>
    <mergeCell ref="I296:K296"/>
    <mergeCell ref="L296:N296"/>
    <mergeCell ref="O296:P296"/>
    <mergeCell ref="AA298:AE298"/>
    <mergeCell ref="AF298:AH298"/>
    <mergeCell ref="AJ298:AO298"/>
    <mergeCell ref="A299:B299"/>
    <mergeCell ref="C299:D299"/>
    <mergeCell ref="E299:F299"/>
    <mergeCell ref="G299:H299"/>
    <mergeCell ref="I299:K299"/>
    <mergeCell ref="L299:N299"/>
    <mergeCell ref="O299:P299"/>
    <mergeCell ref="AJ297:AO297"/>
    <mergeCell ref="A298:B298"/>
    <mergeCell ref="C298:D298"/>
    <mergeCell ref="E298:F298"/>
    <mergeCell ref="G298:H298"/>
    <mergeCell ref="I298:K298"/>
    <mergeCell ref="L298:N298"/>
    <mergeCell ref="O298:P298"/>
    <mergeCell ref="Q298:R298"/>
    <mergeCell ref="S298:Z298"/>
    <mergeCell ref="L297:N297"/>
    <mergeCell ref="O297:P297"/>
    <mergeCell ref="Q297:R297"/>
    <mergeCell ref="S297:Z297"/>
    <mergeCell ref="AA297:AE297"/>
    <mergeCell ref="AF297:AH297"/>
    <mergeCell ref="AJ300:AO300"/>
    <mergeCell ref="A301:B301"/>
    <mergeCell ref="C301:D301"/>
    <mergeCell ref="E301:F301"/>
    <mergeCell ref="G301:H301"/>
    <mergeCell ref="I301:K301"/>
    <mergeCell ref="L301:N301"/>
    <mergeCell ref="O301:P301"/>
    <mergeCell ref="Q301:R301"/>
    <mergeCell ref="S301:Z301"/>
    <mergeCell ref="L300:N300"/>
    <mergeCell ref="O300:P300"/>
    <mergeCell ref="Q300:R300"/>
    <mergeCell ref="S300:Z300"/>
    <mergeCell ref="AA300:AE300"/>
    <mergeCell ref="AF300:AH300"/>
    <mergeCell ref="Q299:R299"/>
    <mergeCell ref="S299:Z299"/>
    <mergeCell ref="AA299:AE299"/>
    <mergeCell ref="AF299:AH299"/>
    <mergeCell ref="AJ299:AO299"/>
    <mergeCell ref="A300:B300"/>
    <mergeCell ref="C300:D300"/>
    <mergeCell ref="E300:F300"/>
    <mergeCell ref="G300:H300"/>
    <mergeCell ref="I300:K300"/>
    <mergeCell ref="Q302:R302"/>
    <mergeCell ref="S302:Z302"/>
    <mergeCell ref="AA302:AE302"/>
    <mergeCell ref="AF302:AH302"/>
    <mergeCell ref="AJ302:AO302"/>
    <mergeCell ref="A303:B303"/>
    <mergeCell ref="C303:D303"/>
    <mergeCell ref="E303:F303"/>
    <mergeCell ref="G303:H303"/>
    <mergeCell ref="I303:K303"/>
    <mergeCell ref="AA301:AE301"/>
    <mergeCell ref="AF301:AH301"/>
    <mergeCell ref="AJ301:AO301"/>
    <mergeCell ref="A302:B302"/>
    <mergeCell ref="C302:D302"/>
    <mergeCell ref="E302:F302"/>
    <mergeCell ref="G302:H302"/>
    <mergeCell ref="I302:K302"/>
    <mergeCell ref="L302:N302"/>
    <mergeCell ref="O302:P302"/>
    <mergeCell ref="AA304:AE304"/>
    <mergeCell ref="AF304:AH304"/>
    <mergeCell ref="AJ304:AO304"/>
    <mergeCell ref="A305:B305"/>
    <mergeCell ref="C305:D305"/>
    <mergeCell ref="E305:F305"/>
    <mergeCell ref="G305:H305"/>
    <mergeCell ref="I305:K305"/>
    <mergeCell ref="L305:N305"/>
    <mergeCell ref="O305:P305"/>
    <mergeCell ref="AJ303:AO303"/>
    <mergeCell ref="A304:B304"/>
    <mergeCell ref="C304:D304"/>
    <mergeCell ref="E304:F304"/>
    <mergeCell ref="G304:H304"/>
    <mergeCell ref="I304:K304"/>
    <mergeCell ref="L304:N304"/>
    <mergeCell ref="O304:P304"/>
    <mergeCell ref="Q304:R304"/>
    <mergeCell ref="S304:Z304"/>
    <mergeCell ref="L303:N303"/>
    <mergeCell ref="O303:P303"/>
    <mergeCell ref="Q303:R303"/>
    <mergeCell ref="S303:Z303"/>
    <mergeCell ref="AA303:AE303"/>
    <mergeCell ref="AF303:AH303"/>
    <mergeCell ref="AJ306:AO306"/>
    <mergeCell ref="A307:B307"/>
    <mergeCell ref="C307:D307"/>
    <mergeCell ref="E307:F307"/>
    <mergeCell ref="G307:H307"/>
    <mergeCell ref="I307:K307"/>
    <mergeCell ref="L307:N307"/>
    <mergeCell ref="O307:P307"/>
    <mergeCell ref="Q307:R307"/>
    <mergeCell ref="S307:Z307"/>
    <mergeCell ref="L306:N306"/>
    <mergeCell ref="O306:P306"/>
    <mergeCell ref="Q306:R306"/>
    <mergeCell ref="S306:Z306"/>
    <mergeCell ref="AA306:AE306"/>
    <mergeCell ref="AF306:AH306"/>
    <mergeCell ref="Q305:R305"/>
    <mergeCell ref="S305:Z305"/>
    <mergeCell ref="AA305:AE305"/>
    <mergeCell ref="AF305:AH305"/>
    <mergeCell ref="AJ305:AO305"/>
    <mergeCell ref="A306:B306"/>
    <mergeCell ref="C306:D306"/>
    <mergeCell ref="E306:F306"/>
    <mergeCell ref="G306:H306"/>
    <mergeCell ref="I306:K306"/>
    <mergeCell ref="Q308:R308"/>
    <mergeCell ref="S308:Z308"/>
    <mergeCell ref="AA308:AE308"/>
    <mergeCell ref="AF308:AH308"/>
    <mergeCell ref="AJ308:AO308"/>
    <mergeCell ref="A309:B309"/>
    <mergeCell ref="C309:D309"/>
    <mergeCell ref="E309:F309"/>
    <mergeCell ref="G309:H309"/>
    <mergeCell ref="I309:K309"/>
    <mergeCell ref="AA307:AE307"/>
    <mergeCell ref="AF307:AH307"/>
    <mergeCell ref="AJ307:AO307"/>
    <mergeCell ref="A308:B308"/>
    <mergeCell ref="C308:D308"/>
    <mergeCell ref="E308:F308"/>
    <mergeCell ref="G308:H308"/>
    <mergeCell ref="I308:K308"/>
    <mergeCell ref="L308:N308"/>
    <mergeCell ref="O308:P308"/>
    <mergeCell ref="AA310:AE310"/>
    <mergeCell ref="AF310:AH310"/>
    <mergeCell ref="AJ310:AO310"/>
    <mergeCell ref="A311:B311"/>
    <mergeCell ref="C311:D311"/>
    <mergeCell ref="E311:F311"/>
    <mergeCell ref="G311:H311"/>
    <mergeCell ref="I311:K311"/>
    <mergeCell ref="L311:N311"/>
    <mergeCell ref="O311:P311"/>
    <mergeCell ref="AJ309:AO309"/>
    <mergeCell ref="A310:B310"/>
    <mergeCell ref="C310:D310"/>
    <mergeCell ref="E310:F310"/>
    <mergeCell ref="G310:H310"/>
    <mergeCell ref="I310:K310"/>
    <mergeCell ref="L310:N310"/>
    <mergeCell ref="O310:P310"/>
    <mergeCell ref="Q310:R310"/>
    <mergeCell ref="S310:Z310"/>
    <mergeCell ref="L309:N309"/>
    <mergeCell ref="O309:P309"/>
    <mergeCell ref="Q309:R309"/>
    <mergeCell ref="S309:Z309"/>
    <mergeCell ref="AA309:AE309"/>
    <mergeCell ref="AF309:AH309"/>
    <mergeCell ref="AJ312:AO312"/>
    <mergeCell ref="A313:B313"/>
    <mergeCell ref="C313:D313"/>
    <mergeCell ref="E313:F313"/>
    <mergeCell ref="G313:H313"/>
    <mergeCell ref="I313:K313"/>
    <mergeCell ref="L313:N313"/>
    <mergeCell ref="O313:P313"/>
    <mergeCell ref="Q313:R313"/>
    <mergeCell ref="S313:Z313"/>
    <mergeCell ref="L312:N312"/>
    <mergeCell ref="O312:P312"/>
    <mergeCell ref="Q312:R312"/>
    <mergeCell ref="S312:Z312"/>
    <mergeCell ref="AA312:AE312"/>
    <mergeCell ref="AF312:AH312"/>
    <mergeCell ref="Q311:R311"/>
    <mergeCell ref="S311:Z311"/>
    <mergeCell ref="AA311:AE311"/>
    <mergeCell ref="AF311:AH311"/>
    <mergeCell ref="AJ311:AO311"/>
    <mergeCell ref="A312:B312"/>
    <mergeCell ref="C312:D312"/>
    <mergeCell ref="E312:F312"/>
    <mergeCell ref="G312:H312"/>
    <mergeCell ref="I312:K312"/>
    <mergeCell ref="Q314:R314"/>
    <mergeCell ref="S314:Z314"/>
    <mergeCell ref="AA314:AE314"/>
    <mergeCell ref="AF314:AH314"/>
    <mergeCell ref="AJ314:AO314"/>
    <mergeCell ref="A315:B315"/>
    <mergeCell ref="C315:D315"/>
    <mergeCell ref="E315:F315"/>
    <mergeCell ref="G315:H315"/>
    <mergeCell ref="I315:K315"/>
    <mergeCell ref="AA313:AE313"/>
    <mergeCell ref="AF313:AH313"/>
    <mergeCell ref="AJ313:AO313"/>
    <mergeCell ref="A314:B314"/>
    <mergeCell ref="C314:D314"/>
    <mergeCell ref="E314:F314"/>
    <mergeCell ref="G314:H314"/>
    <mergeCell ref="I314:K314"/>
    <mergeCell ref="L314:N314"/>
    <mergeCell ref="O314:P314"/>
    <mergeCell ref="AA316:AE316"/>
    <mergeCell ref="AF316:AH316"/>
    <mergeCell ref="AJ316:AO316"/>
    <mergeCell ref="A317:B317"/>
    <mergeCell ref="C317:D317"/>
    <mergeCell ref="E317:F317"/>
    <mergeCell ref="G317:H317"/>
    <mergeCell ref="I317:K317"/>
    <mergeCell ref="L317:N317"/>
    <mergeCell ref="O317:P317"/>
    <mergeCell ref="AJ315:AO315"/>
    <mergeCell ref="A316:B316"/>
    <mergeCell ref="C316:D316"/>
    <mergeCell ref="E316:F316"/>
    <mergeCell ref="G316:H316"/>
    <mergeCell ref="I316:K316"/>
    <mergeCell ref="L316:N316"/>
    <mergeCell ref="O316:P316"/>
    <mergeCell ref="Q316:R316"/>
    <mergeCell ref="S316:Z316"/>
    <mergeCell ref="L315:N315"/>
    <mergeCell ref="O315:P315"/>
    <mergeCell ref="Q315:R315"/>
    <mergeCell ref="S315:Z315"/>
    <mergeCell ref="AA315:AE315"/>
    <mergeCell ref="AF315:AH315"/>
    <mergeCell ref="AJ318:AO318"/>
    <mergeCell ref="A319:B319"/>
    <mergeCell ref="C319:D319"/>
    <mergeCell ref="E319:F319"/>
    <mergeCell ref="G319:H319"/>
    <mergeCell ref="I319:K319"/>
    <mergeCell ref="L319:N319"/>
    <mergeCell ref="O319:P319"/>
    <mergeCell ref="Q319:R319"/>
    <mergeCell ref="S319:Z319"/>
    <mergeCell ref="L318:N318"/>
    <mergeCell ref="O318:P318"/>
    <mergeCell ref="Q318:R318"/>
    <mergeCell ref="S318:Z318"/>
    <mergeCell ref="AA318:AE318"/>
    <mergeCell ref="AF318:AH318"/>
    <mergeCell ref="Q317:R317"/>
    <mergeCell ref="S317:Z317"/>
    <mergeCell ref="AA317:AE317"/>
    <mergeCell ref="AF317:AH317"/>
    <mergeCell ref="AJ317:AO317"/>
    <mergeCell ref="A318:B318"/>
    <mergeCell ref="C318:D318"/>
    <mergeCell ref="E318:F318"/>
    <mergeCell ref="G318:H318"/>
    <mergeCell ref="I318:K318"/>
    <mergeCell ref="Q320:R320"/>
    <mergeCell ref="S320:Z320"/>
    <mergeCell ref="AA320:AE320"/>
    <mergeCell ref="AF320:AH320"/>
    <mergeCell ref="AJ320:AO320"/>
    <mergeCell ref="A321:B321"/>
    <mergeCell ref="C321:D321"/>
    <mergeCell ref="E321:F321"/>
    <mergeCell ref="G321:H321"/>
    <mergeCell ref="I321:K321"/>
    <mergeCell ref="AA319:AE319"/>
    <mergeCell ref="AF319:AH319"/>
    <mergeCell ref="AJ319:AO319"/>
    <mergeCell ref="A320:B320"/>
    <mergeCell ref="C320:D320"/>
    <mergeCell ref="E320:F320"/>
    <mergeCell ref="G320:H320"/>
    <mergeCell ref="I320:K320"/>
    <mergeCell ref="L320:N320"/>
    <mergeCell ref="O320:P320"/>
    <mergeCell ref="AA322:AE322"/>
    <mergeCell ref="AF322:AH322"/>
    <mergeCell ref="AJ322:AO322"/>
    <mergeCell ref="A323:B323"/>
    <mergeCell ref="C323:D323"/>
    <mergeCell ref="E323:F323"/>
    <mergeCell ref="G323:H323"/>
    <mergeCell ref="I323:K323"/>
    <mergeCell ref="L323:N323"/>
    <mergeCell ref="O323:P323"/>
    <mergeCell ref="AJ321:AO321"/>
    <mergeCell ref="A322:B322"/>
    <mergeCell ref="C322:D322"/>
    <mergeCell ref="E322:F322"/>
    <mergeCell ref="G322:H322"/>
    <mergeCell ref="I322:K322"/>
    <mergeCell ref="L322:N322"/>
    <mergeCell ref="O322:P322"/>
    <mergeCell ref="Q322:R322"/>
    <mergeCell ref="S322:Z322"/>
    <mergeCell ref="L321:N321"/>
    <mergeCell ref="O321:P321"/>
    <mergeCell ref="Q321:R321"/>
    <mergeCell ref="S321:Z321"/>
    <mergeCell ref="AA321:AE321"/>
    <mergeCell ref="AF321:AH321"/>
    <mergeCell ref="AJ324:AO324"/>
    <mergeCell ref="A325:B325"/>
    <mergeCell ref="C325:D325"/>
    <mergeCell ref="E325:F325"/>
    <mergeCell ref="G325:H325"/>
    <mergeCell ref="I325:K325"/>
    <mergeCell ref="L325:N325"/>
    <mergeCell ref="O325:P325"/>
    <mergeCell ref="Q325:R325"/>
    <mergeCell ref="S325:Z325"/>
    <mergeCell ref="L324:N324"/>
    <mergeCell ref="O324:P324"/>
    <mergeCell ref="Q324:R324"/>
    <mergeCell ref="S324:Z324"/>
    <mergeCell ref="AA324:AE324"/>
    <mergeCell ref="AF324:AH324"/>
    <mergeCell ref="Q323:R323"/>
    <mergeCell ref="S323:Z323"/>
    <mergeCell ref="AA323:AE323"/>
    <mergeCell ref="AF323:AH323"/>
    <mergeCell ref="AJ323:AO323"/>
    <mergeCell ref="A324:B324"/>
    <mergeCell ref="C324:D324"/>
    <mergeCell ref="E324:F324"/>
    <mergeCell ref="G324:H324"/>
    <mergeCell ref="I324:K324"/>
    <mergeCell ref="Q326:R326"/>
    <mergeCell ref="S326:Z326"/>
    <mergeCell ref="AA326:AE326"/>
    <mergeCell ref="AF326:AH326"/>
    <mergeCell ref="AJ326:AO326"/>
    <mergeCell ref="A327:B327"/>
    <mergeCell ref="C327:D327"/>
    <mergeCell ref="E327:F327"/>
    <mergeCell ref="G327:H327"/>
    <mergeCell ref="I327:K327"/>
    <mergeCell ref="AA325:AE325"/>
    <mergeCell ref="AF325:AH325"/>
    <mergeCell ref="AJ325:AO325"/>
    <mergeCell ref="A326:B326"/>
    <mergeCell ref="C326:D326"/>
    <mergeCell ref="E326:F326"/>
    <mergeCell ref="G326:H326"/>
    <mergeCell ref="I326:K326"/>
    <mergeCell ref="L326:N326"/>
    <mergeCell ref="O326:P326"/>
    <mergeCell ref="AA328:AE328"/>
    <mergeCell ref="AF328:AH328"/>
    <mergeCell ref="AJ328:AO328"/>
    <mergeCell ref="A329:B329"/>
    <mergeCell ref="C329:D329"/>
    <mergeCell ref="E329:F329"/>
    <mergeCell ref="G329:H329"/>
    <mergeCell ref="I329:K329"/>
    <mergeCell ref="L329:N329"/>
    <mergeCell ref="O329:P329"/>
    <mergeCell ref="AJ327:AO327"/>
    <mergeCell ref="A328:B328"/>
    <mergeCell ref="C328:D328"/>
    <mergeCell ref="E328:F328"/>
    <mergeCell ref="G328:H328"/>
    <mergeCell ref="I328:K328"/>
    <mergeCell ref="L328:N328"/>
    <mergeCell ref="O328:P328"/>
    <mergeCell ref="Q328:R328"/>
    <mergeCell ref="S328:Z328"/>
    <mergeCell ref="L327:N327"/>
    <mergeCell ref="O327:P327"/>
    <mergeCell ref="Q327:R327"/>
    <mergeCell ref="S327:Z327"/>
    <mergeCell ref="AA327:AE327"/>
    <mergeCell ref="AF327:AH327"/>
    <mergeCell ref="AJ330:AO330"/>
    <mergeCell ref="A331:B331"/>
    <mergeCell ref="C331:D331"/>
    <mergeCell ref="E331:F331"/>
    <mergeCell ref="G331:H331"/>
    <mergeCell ref="I331:K331"/>
    <mergeCell ref="L331:N331"/>
    <mergeCell ref="O331:P331"/>
    <mergeCell ref="Q331:R331"/>
    <mergeCell ref="S331:Z331"/>
    <mergeCell ref="L330:N330"/>
    <mergeCell ref="O330:P330"/>
    <mergeCell ref="Q330:R330"/>
    <mergeCell ref="S330:Z330"/>
    <mergeCell ref="AA330:AE330"/>
    <mergeCell ref="AF330:AH330"/>
    <mergeCell ref="Q329:R329"/>
    <mergeCell ref="S329:Z329"/>
    <mergeCell ref="AA329:AE329"/>
    <mergeCell ref="AF329:AH329"/>
    <mergeCell ref="AJ329:AO329"/>
    <mergeCell ref="A330:B330"/>
    <mergeCell ref="C330:D330"/>
    <mergeCell ref="E330:F330"/>
    <mergeCell ref="G330:H330"/>
    <mergeCell ref="I330:K330"/>
    <mergeCell ref="Q332:R332"/>
    <mergeCell ref="S332:Z332"/>
    <mergeCell ref="AA332:AE332"/>
    <mergeCell ref="AF332:AH332"/>
    <mergeCell ref="AJ332:AO332"/>
    <mergeCell ref="A333:B333"/>
    <mergeCell ref="C333:D333"/>
    <mergeCell ref="E333:F333"/>
    <mergeCell ref="G333:H333"/>
    <mergeCell ref="I333:K333"/>
    <mergeCell ref="AA331:AE331"/>
    <mergeCell ref="AF331:AH331"/>
    <mergeCell ref="AJ331:AO331"/>
    <mergeCell ref="A332:B332"/>
    <mergeCell ref="C332:D332"/>
    <mergeCell ref="E332:F332"/>
    <mergeCell ref="G332:H332"/>
    <mergeCell ref="I332:K332"/>
    <mergeCell ref="L332:N332"/>
    <mergeCell ref="O332:P332"/>
    <mergeCell ref="AA334:AE334"/>
    <mergeCell ref="AF334:AH334"/>
    <mergeCell ref="AJ334:AO334"/>
    <mergeCell ref="A335:B335"/>
    <mergeCell ref="C335:D335"/>
    <mergeCell ref="E335:F335"/>
    <mergeCell ref="G335:H335"/>
    <mergeCell ref="I335:K335"/>
    <mergeCell ref="L335:N335"/>
    <mergeCell ref="O335:P335"/>
    <mergeCell ref="AJ333:AO333"/>
    <mergeCell ref="A334:B334"/>
    <mergeCell ref="C334:D334"/>
    <mergeCell ref="E334:F334"/>
    <mergeCell ref="G334:H334"/>
    <mergeCell ref="I334:K334"/>
    <mergeCell ref="L334:N334"/>
    <mergeCell ref="O334:P334"/>
    <mergeCell ref="Q334:R334"/>
    <mergeCell ref="S334:Z334"/>
    <mergeCell ref="L333:N333"/>
    <mergeCell ref="O333:P333"/>
    <mergeCell ref="Q333:R333"/>
    <mergeCell ref="S333:Z333"/>
    <mergeCell ref="AA333:AE333"/>
    <mergeCell ref="AF333:AH333"/>
    <mergeCell ref="AJ336:AO336"/>
    <mergeCell ref="A337:B337"/>
    <mergeCell ref="C337:D337"/>
    <mergeCell ref="E337:F337"/>
    <mergeCell ref="G337:H337"/>
    <mergeCell ref="I337:K337"/>
    <mergeCell ref="L337:N337"/>
    <mergeCell ref="O337:P337"/>
    <mergeCell ref="Q337:R337"/>
    <mergeCell ref="S337:Z337"/>
    <mergeCell ref="L336:N336"/>
    <mergeCell ref="O336:P336"/>
    <mergeCell ref="Q336:R336"/>
    <mergeCell ref="S336:Z336"/>
    <mergeCell ref="AA336:AE336"/>
    <mergeCell ref="AF336:AH336"/>
    <mergeCell ref="Q335:R335"/>
    <mergeCell ref="S335:Z335"/>
    <mergeCell ref="AA335:AE335"/>
    <mergeCell ref="AF335:AH335"/>
    <mergeCell ref="AJ335:AO335"/>
    <mergeCell ref="A336:B336"/>
    <mergeCell ref="C336:D336"/>
    <mergeCell ref="E336:F336"/>
    <mergeCell ref="G336:H336"/>
    <mergeCell ref="I336:K336"/>
    <mergeCell ref="Q338:R338"/>
    <mergeCell ref="S338:Z338"/>
    <mergeCell ref="AA338:AE338"/>
    <mergeCell ref="AF338:AH338"/>
    <mergeCell ref="AJ338:AO338"/>
    <mergeCell ref="A339:B339"/>
    <mergeCell ref="C339:D339"/>
    <mergeCell ref="E339:F339"/>
    <mergeCell ref="G339:H339"/>
    <mergeCell ref="I339:K339"/>
    <mergeCell ref="AA337:AE337"/>
    <mergeCell ref="AF337:AH337"/>
    <mergeCell ref="AJ337:AO337"/>
    <mergeCell ref="A338:B338"/>
    <mergeCell ref="C338:D338"/>
    <mergeCell ref="E338:F338"/>
    <mergeCell ref="G338:H338"/>
    <mergeCell ref="I338:K338"/>
    <mergeCell ref="L338:N338"/>
    <mergeCell ref="O338:P338"/>
    <mergeCell ref="AA340:AE340"/>
    <mergeCell ref="AF340:AH340"/>
    <mergeCell ref="AJ340:AO340"/>
    <mergeCell ref="A341:B341"/>
    <mergeCell ref="C341:D341"/>
    <mergeCell ref="E341:F341"/>
    <mergeCell ref="G341:H341"/>
    <mergeCell ref="I341:K341"/>
    <mergeCell ref="L341:N341"/>
    <mergeCell ref="O341:P341"/>
    <mergeCell ref="AJ339:AO339"/>
    <mergeCell ref="A340:B340"/>
    <mergeCell ref="C340:D340"/>
    <mergeCell ref="E340:F340"/>
    <mergeCell ref="G340:H340"/>
    <mergeCell ref="I340:K340"/>
    <mergeCell ref="L340:N340"/>
    <mergeCell ref="O340:P340"/>
    <mergeCell ref="Q340:R340"/>
    <mergeCell ref="S340:Z340"/>
    <mergeCell ref="L339:N339"/>
    <mergeCell ref="O339:P339"/>
    <mergeCell ref="Q339:R339"/>
    <mergeCell ref="S339:Z339"/>
    <mergeCell ref="AA339:AE339"/>
    <mergeCell ref="AF339:AH339"/>
    <mergeCell ref="AJ342:AO342"/>
    <mergeCell ref="A343:B343"/>
    <mergeCell ref="C343:D343"/>
    <mergeCell ref="E343:F343"/>
    <mergeCell ref="G343:H343"/>
    <mergeCell ref="I343:K343"/>
    <mergeCell ref="L343:N343"/>
    <mergeCell ref="O343:P343"/>
    <mergeCell ref="Q343:R343"/>
    <mergeCell ref="S343:Z343"/>
    <mergeCell ref="L342:N342"/>
    <mergeCell ref="O342:P342"/>
    <mergeCell ref="Q342:R342"/>
    <mergeCell ref="S342:Z342"/>
    <mergeCell ref="AA342:AE342"/>
    <mergeCell ref="AF342:AH342"/>
    <mergeCell ref="Q341:R341"/>
    <mergeCell ref="S341:Z341"/>
    <mergeCell ref="AA341:AE341"/>
    <mergeCell ref="AF341:AH341"/>
    <mergeCell ref="AJ341:AO341"/>
    <mergeCell ref="A342:B342"/>
    <mergeCell ref="C342:D342"/>
    <mergeCell ref="E342:F342"/>
    <mergeCell ref="G342:H342"/>
    <mergeCell ref="I342:K342"/>
    <mergeCell ref="Q344:R344"/>
    <mergeCell ref="S344:Z344"/>
    <mergeCell ref="AA344:AE344"/>
    <mergeCell ref="AF344:AH344"/>
    <mergeCell ref="AJ344:AO344"/>
    <mergeCell ref="A345:B345"/>
    <mergeCell ref="C345:D345"/>
    <mergeCell ref="E345:F345"/>
    <mergeCell ref="G345:H345"/>
    <mergeCell ref="I345:K345"/>
    <mergeCell ref="AA343:AE343"/>
    <mergeCell ref="AF343:AH343"/>
    <mergeCell ref="AJ343:AO343"/>
    <mergeCell ref="A344:B344"/>
    <mergeCell ref="C344:D344"/>
    <mergeCell ref="E344:F344"/>
    <mergeCell ref="G344:H344"/>
    <mergeCell ref="I344:K344"/>
    <mergeCell ref="L344:N344"/>
    <mergeCell ref="O344:P344"/>
    <mergeCell ref="AA346:AE346"/>
    <mergeCell ref="AF346:AH346"/>
    <mergeCell ref="AJ346:AO346"/>
    <mergeCell ref="A347:B347"/>
    <mergeCell ref="C347:D347"/>
    <mergeCell ref="E347:F347"/>
    <mergeCell ref="G347:H347"/>
    <mergeCell ref="I347:K347"/>
    <mergeCell ref="L347:N347"/>
    <mergeCell ref="O347:P347"/>
    <mergeCell ref="AJ345:AO345"/>
    <mergeCell ref="A346:B346"/>
    <mergeCell ref="C346:D346"/>
    <mergeCell ref="E346:F346"/>
    <mergeCell ref="G346:H346"/>
    <mergeCell ref="I346:K346"/>
    <mergeCell ref="L346:N346"/>
    <mergeCell ref="O346:P346"/>
    <mergeCell ref="Q346:R346"/>
    <mergeCell ref="S346:Z346"/>
    <mergeCell ref="L345:N345"/>
    <mergeCell ref="O345:P345"/>
    <mergeCell ref="Q345:R345"/>
    <mergeCell ref="S345:Z345"/>
    <mergeCell ref="AA345:AE345"/>
    <mergeCell ref="AF345:AH345"/>
    <mergeCell ref="AJ348:AO348"/>
    <mergeCell ref="A349:B349"/>
    <mergeCell ref="C349:D349"/>
    <mergeCell ref="E349:F349"/>
    <mergeCell ref="G349:H349"/>
    <mergeCell ref="I349:K349"/>
    <mergeCell ref="L349:N349"/>
    <mergeCell ref="O349:P349"/>
    <mergeCell ref="Q349:R349"/>
    <mergeCell ref="S349:Z349"/>
    <mergeCell ref="L348:N348"/>
    <mergeCell ref="O348:P348"/>
    <mergeCell ref="Q348:R348"/>
    <mergeCell ref="S348:Z348"/>
    <mergeCell ref="AA348:AE348"/>
    <mergeCell ref="AF348:AH348"/>
    <mergeCell ref="Q347:R347"/>
    <mergeCell ref="S347:Z347"/>
    <mergeCell ref="AA347:AE347"/>
    <mergeCell ref="AF347:AH347"/>
    <mergeCell ref="AJ347:AO347"/>
    <mergeCell ref="A348:B348"/>
    <mergeCell ref="C348:D348"/>
    <mergeCell ref="E348:F348"/>
    <mergeCell ref="G348:H348"/>
    <mergeCell ref="I348:K348"/>
    <mergeCell ref="Q350:R350"/>
    <mergeCell ref="S350:Z350"/>
    <mergeCell ref="AA350:AE350"/>
    <mergeCell ref="AF350:AH350"/>
    <mergeCell ref="AJ350:AO350"/>
    <mergeCell ref="A351:B351"/>
    <mergeCell ref="C351:D351"/>
    <mergeCell ref="E351:F351"/>
    <mergeCell ref="G351:H351"/>
    <mergeCell ref="I351:K351"/>
    <mergeCell ref="AA349:AE349"/>
    <mergeCell ref="AF349:AH349"/>
    <mergeCell ref="AJ349:AO349"/>
    <mergeCell ref="A350:B350"/>
    <mergeCell ref="C350:D350"/>
    <mergeCell ref="E350:F350"/>
    <mergeCell ref="G350:H350"/>
    <mergeCell ref="I350:K350"/>
    <mergeCell ref="L350:N350"/>
    <mergeCell ref="O350:P350"/>
    <mergeCell ref="A354:B354"/>
    <mergeCell ref="C354:D354"/>
    <mergeCell ref="E354:F354"/>
    <mergeCell ref="G354:H354"/>
    <mergeCell ref="I354:K354"/>
    <mergeCell ref="AA352:AE352"/>
    <mergeCell ref="AF352:AH352"/>
    <mergeCell ref="AJ352:AO352"/>
    <mergeCell ref="A353:B353"/>
    <mergeCell ref="C353:D353"/>
    <mergeCell ref="E353:F353"/>
    <mergeCell ref="G353:H353"/>
    <mergeCell ref="I353:K353"/>
    <mergeCell ref="L353:N353"/>
    <mergeCell ref="O353:P353"/>
    <mergeCell ref="AJ351:AO351"/>
    <mergeCell ref="A352:B352"/>
    <mergeCell ref="C352:D352"/>
    <mergeCell ref="E352:F352"/>
    <mergeCell ref="G352:H352"/>
    <mergeCell ref="I352:K352"/>
    <mergeCell ref="L352:N352"/>
    <mergeCell ref="O352:P352"/>
    <mergeCell ref="Q352:R352"/>
    <mergeCell ref="S352:Z352"/>
    <mergeCell ref="L351:N351"/>
    <mergeCell ref="O351:P351"/>
    <mergeCell ref="Q351:R351"/>
    <mergeCell ref="S351:Z351"/>
    <mergeCell ref="AA351:AE351"/>
    <mergeCell ref="AF351:AH351"/>
    <mergeCell ref="AJ354:AO354"/>
    <mergeCell ref="J355:K355"/>
    <mergeCell ref="L355:M355"/>
    <mergeCell ref="AA355:AB355"/>
    <mergeCell ref="AC355:AD355"/>
    <mergeCell ref="AM355:AO355"/>
    <mergeCell ref="L354:N354"/>
    <mergeCell ref="O354:P354"/>
    <mergeCell ref="Q354:R354"/>
    <mergeCell ref="S354:Z354"/>
    <mergeCell ref="AA354:AE354"/>
    <mergeCell ref="AF354:AH354"/>
    <mergeCell ref="Q353:R353"/>
    <mergeCell ref="S353:Z353"/>
    <mergeCell ref="AA353:AE353"/>
    <mergeCell ref="AF353:AH353"/>
    <mergeCell ref="AJ353:AO353"/>
    <mergeCell ref="O359:P359"/>
    <mergeCell ref="Q359:R359"/>
    <mergeCell ref="S359:Z359"/>
    <mergeCell ref="AA359:AE359"/>
    <mergeCell ref="AF359:AH359"/>
    <mergeCell ref="AJ359:AO359"/>
    <mergeCell ref="S357:Z357"/>
    <mergeCell ref="AA357:AE357"/>
    <mergeCell ref="AF357:AH357"/>
    <mergeCell ref="AJ357:AO357"/>
    <mergeCell ref="A359:B359"/>
    <mergeCell ref="C359:D359"/>
    <mergeCell ref="E359:F359"/>
    <mergeCell ref="G359:H359"/>
    <mergeCell ref="I359:K359"/>
    <mergeCell ref="L359:N359"/>
    <mergeCell ref="A356:G356"/>
    <mergeCell ref="H356:AO356"/>
    <mergeCell ref="A357:B357"/>
    <mergeCell ref="C357:D357"/>
    <mergeCell ref="E357:F357"/>
    <mergeCell ref="G357:H357"/>
    <mergeCell ref="I357:K357"/>
    <mergeCell ref="L357:N357"/>
    <mergeCell ref="O357:P357"/>
    <mergeCell ref="Q357:R357"/>
    <mergeCell ref="O361:P361"/>
    <mergeCell ref="Q361:R361"/>
    <mergeCell ref="S361:Z361"/>
    <mergeCell ref="AA361:AE361"/>
    <mergeCell ref="AF361:AH361"/>
    <mergeCell ref="AJ361:AO361"/>
    <mergeCell ref="A361:B361"/>
    <mergeCell ref="C361:D361"/>
    <mergeCell ref="E361:F361"/>
    <mergeCell ref="G361:H361"/>
    <mergeCell ref="I361:K361"/>
    <mergeCell ref="L361:N361"/>
    <mergeCell ref="O360:P360"/>
    <mergeCell ref="Q360:R360"/>
    <mergeCell ref="S360:Z360"/>
    <mergeCell ref="AA360:AE360"/>
    <mergeCell ref="AF360:AH360"/>
    <mergeCell ref="AJ360:AO360"/>
    <mergeCell ref="A360:B360"/>
    <mergeCell ref="C360:D360"/>
    <mergeCell ref="E360:F360"/>
    <mergeCell ref="G360:H360"/>
    <mergeCell ref="I360:K360"/>
    <mergeCell ref="L360:N360"/>
    <mergeCell ref="J363:K363"/>
    <mergeCell ref="L363:M363"/>
    <mergeCell ref="AA363:AB363"/>
    <mergeCell ref="AC363:AD363"/>
    <mergeCell ref="AM363:AO363"/>
    <mergeCell ref="O362:P362"/>
    <mergeCell ref="Q362:R362"/>
    <mergeCell ref="S362:Z362"/>
    <mergeCell ref="AA362:AE362"/>
    <mergeCell ref="AF362:AH362"/>
    <mergeCell ref="AJ362:AO362"/>
    <mergeCell ref="A362:B362"/>
    <mergeCell ref="C362:D362"/>
    <mergeCell ref="E362:F362"/>
    <mergeCell ref="G362:H362"/>
    <mergeCell ref="I362:K362"/>
    <mergeCell ref="L362:N362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0000"/>
  </sheetPr>
  <dimension ref="A1:BE345"/>
  <sheetViews>
    <sheetView showGridLines="0" zoomScale="90" zoomScaleNormal="90" workbookViewId="0">
      <pane ySplit="27" topLeftCell="A335" activePane="bottomLeft" state="frozen"/>
      <selection pane="bottomLeft" activeCell="AQ312" sqref="AQ312"/>
    </sheetView>
  </sheetViews>
  <sheetFormatPr baseColWidth="10" defaultRowHeight="15" x14ac:dyDescent="0.25"/>
  <cols>
    <col min="1" max="1" width="23.85546875" style="978" customWidth="1"/>
    <col min="2" max="2" width="2.85546875" style="444" customWidth="1"/>
    <col min="3" max="6" width="2.7109375" style="444" customWidth="1"/>
    <col min="7" max="7" width="2.85546875" style="444" customWidth="1"/>
    <col min="8" max="10" width="2.7109375" style="444" customWidth="1"/>
    <col min="11" max="11" width="2.42578125" style="444" customWidth="1"/>
    <col min="12" max="12" width="0.28515625" style="444" customWidth="1"/>
    <col min="13" max="13" width="1" style="444" customWidth="1"/>
    <col min="14" max="14" width="1.5703125" style="444" customWidth="1"/>
    <col min="15" max="17" width="2.7109375" style="444" customWidth="1"/>
    <col min="18" max="19" width="2.7109375" style="978" customWidth="1"/>
    <col min="20" max="20" width="12" style="993" customWidth="1"/>
    <col min="21" max="21" width="7.42578125" style="444" customWidth="1"/>
    <col min="22" max="26" width="2.7109375" style="444" customWidth="1"/>
    <col min="27" max="27" width="3.28515625" style="444" customWidth="1"/>
    <col min="28" max="34" width="3.28515625" style="978" customWidth="1"/>
    <col min="35" max="35" width="5.5703125" style="978" customWidth="1"/>
    <col min="36" max="36" width="5.5703125" style="444" customWidth="1"/>
    <col min="37" max="37" width="5.5703125" style="978" customWidth="1"/>
    <col min="38" max="38" width="6.85546875" style="978" customWidth="1"/>
    <col min="39" max="39" width="5.28515625" style="978" hidden="1" customWidth="1"/>
    <col min="40" max="40" width="13.140625" style="978" hidden="1" customWidth="1"/>
    <col min="41" max="41" width="9.5703125" style="978" hidden="1" customWidth="1"/>
    <col min="42" max="42" width="6.85546875" style="978" customWidth="1"/>
    <col min="43" max="43" width="17.42578125" style="978" customWidth="1"/>
    <col min="44" max="44" width="17.42578125" style="992" customWidth="1"/>
    <col min="45" max="45" width="17.42578125" style="1089" customWidth="1"/>
    <col min="46" max="46" width="17.42578125" style="978" customWidth="1"/>
    <col min="47" max="47" width="17.42578125" style="992" customWidth="1"/>
    <col min="48" max="48" width="17.42578125" style="1089" customWidth="1"/>
    <col min="49" max="49" width="17.42578125" style="992" customWidth="1"/>
    <col min="50" max="50" width="17.42578125" style="1089" customWidth="1"/>
    <col min="51" max="51" width="17.42578125" style="992" customWidth="1"/>
    <col min="52" max="52" width="17.42578125" style="1089" customWidth="1"/>
    <col min="53" max="55" width="17.42578125" style="978" customWidth="1"/>
    <col min="56" max="56" width="0.5703125" style="978" customWidth="1"/>
    <col min="57" max="57" width="8.7109375" style="978" bestFit="1" customWidth="1"/>
    <col min="58" max="16384" width="11.42578125" style="978"/>
  </cols>
  <sheetData>
    <row r="1" spans="2:57" ht="4.3499999999999996" customHeight="1" x14ac:dyDescent="0.25">
      <c r="U1" s="978"/>
      <c r="V1" s="978"/>
      <c r="W1" s="978"/>
      <c r="X1" s="978"/>
      <c r="Y1" s="978"/>
      <c r="Z1" s="978"/>
      <c r="AA1" s="978"/>
    </row>
    <row r="2" spans="2:57" ht="4.3499999999999996" customHeight="1" x14ac:dyDescent="0.25">
      <c r="B2" s="1649"/>
      <c r="C2" s="1649"/>
      <c r="D2" s="1649"/>
      <c r="E2" s="1649"/>
      <c r="F2" s="1649"/>
      <c r="G2" s="1649"/>
      <c r="H2" s="1649"/>
      <c r="I2" s="1649"/>
      <c r="J2" s="1649"/>
      <c r="K2" s="1649"/>
      <c r="U2" s="978"/>
      <c r="V2" s="978"/>
      <c r="W2" s="978"/>
      <c r="X2" s="978"/>
      <c r="Y2" s="978"/>
      <c r="Z2" s="978"/>
      <c r="AA2" s="978"/>
    </row>
    <row r="3" spans="2:57" ht="14.1" customHeight="1" x14ac:dyDescent="0.25">
      <c r="B3" s="1649"/>
      <c r="C3" s="1649"/>
      <c r="D3" s="1649"/>
      <c r="E3" s="1649"/>
      <c r="F3" s="1649"/>
      <c r="G3" s="1649"/>
      <c r="H3" s="1649"/>
      <c r="I3" s="1649"/>
      <c r="J3" s="1649"/>
      <c r="K3" s="1649"/>
      <c r="N3" s="1584" t="s">
        <v>448</v>
      </c>
      <c r="O3" s="1583"/>
      <c r="P3" s="1583"/>
      <c r="Q3" s="1583"/>
      <c r="R3" s="1583"/>
      <c r="S3" s="1583"/>
      <c r="T3" s="1583"/>
      <c r="U3" s="1583"/>
      <c r="V3" s="1583"/>
      <c r="W3" s="1583"/>
      <c r="X3" s="1583"/>
      <c r="Y3" s="1583"/>
      <c r="Z3" s="1583"/>
      <c r="AA3" s="1583"/>
      <c r="AB3" s="1583"/>
      <c r="AE3" s="1585" t="s">
        <v>271</v>
      </c>
      <c r="AF3" s="1583"/>
      <c r="AG3" s="1583"/>
      <c r="AH3" s="1583"/>
      <c r="AI3" s="1583"/>
      <c r="AJ3" s="1583"/>
      <c r="AK3" s="1583"/>
      <c r="AL3" s="1583"/>
      <c r="AM3" s="1583"/>
      <c r="AN3" s="1583"/>
      <c r="AP3" s="1586" t="s">
        <v>450</v>
      </c>
      <c r="AQ3" s="1583"/>
      <c r="AR3" s="1779"/>
      <c r="AS3" s="1583"/>
      <c r="AT3" s="1583"/>
    </row>
    <row r="4" spans="2:57" ht="7.15" customHeight="1" x14ac:dyDescent="0.25">
      <c r="B4" s="1649"/>
      <c r="C4" s="1649"/>
      <c r="D4" s="1649"/>
      <c r="E4" s="1649"/>
      <c r="F4" s="1649"/>
      <c r="G4" s="1649"/>
      <c r="H4" s="1649"/>
      <c r="I4" s="1649"/>
      <c r="J4" s="1649"/>
      <c r="K4" s="1649"/>
      <c r="N4" s="1583"/>
      <c r="O4" s="1583"/>
      <c r="P4" s="1583"/>
      <c r="Q4" s="1583"/>
      <c r="R4" s="1583"/>
      <c r="S4" s="1583"/>
      <c r="T4" s="1583"/>
      <c r="U4" s="1583"/>
      <c r="V4" s="1583"/>
      <c r="W4" s="1583"/>
      <c r="X4" s="1583"/>
      <c r="Y4" s="1583"/>
      <c r="Z4" s="1583"/>
      <c r="AA4" s="1583"/>
      <c r="AB4" s="1583"/>
    </row>
    <row r="5" spans="2:57" ht="28.35" customHeight="1" x14ac:dyDescent="0.25">
      <c r="B5" s="1649"/>
      <c r="C5" s="1649"/>
      <c r="D5" s="1649"/>
      <c r="E5" s="1649"/>
      <c r="F5" s="1649"/>
      <c r="G5" s="1649"/>
      <c r="H5" s="1649"/>
      <c r="I5" s="1649"/>
      <c r="J5" s="1649"/>
      <c r="K5" s="1649"/>
      <c r="N5" s="1583"/>
      <c r="O5" s="1583"/>
      <c r="P5" s="1583"/>
      <c r="Q5" s="1583"/>
      <c r="R5" s="1583"/>
      <c r="S5" s="1583"/>
      <c r="T5" s="1583"/>
      <c r="U5" s="1583"/>
      <c r="V5" s="1583"/>
      <c r="W5" s="1583"/>
      <c r="X5" s="1583"/>
      <c r="Y5" s="1583"/>
      <c r="Z5" s="1583"/>
      <c r="AA5" s="1583"/>
      <c r="AB5" s="1583"/>
      <c r="AE5" s="1587" t="s">
        <v>272</v>
      </c>
      <c r="AF5" s="1583"/>
      <c r="AG5" s="1583"/>
      <c r="AH5" s="1583"/>
      <c r="AI5" s="1583"/>
      <c r="AJ5" s="1583"/>
      <c r="AK5" s="1583"/>
      <c r="AL5" s="1583"/>
      <c r="AM5" s="1583"/>
      <c r="AN5" s="1583"/>
      <c r="AP5" s="1588" t="s">
        <v>273</v>
      </c>
      <c r="AQ5" s="1583"/>
      <c r="AR5" s="1779"/>
      <c r="AS5" s="1583"/>
      <c r="AT5" s="1583"/>
    </row>
    <row r="6" spans="2:57" ht="2.85" customHeight="1" x14ac:dyDescent="0.25">
      <c r="B6" s="1649"/>
      <c r="C6" s="1649"/>
      <c r="D6" s="1649"/>
      <c r="E6" s="1649"/>
      <c r="F6" s="1649"/>
      <c r="G6" s="1649"/>
      <c r="H6" s="1649"/>
      <c r="I6" s="1649"/>
      <c r="J6" s="1649"/>
      <c r="K6" s="1649"/>
      <c r="U6" s="978"/>
      <c r="V6" s="978"/>
      <c r="W6" s="978"/>
      <c r="X6" s="978"/>
      <c r="Y6" s="978"/>
      <c r="Z6" s="978"/>
      <c r="AA6" s="978"/>
      <c r="AE6" s="1583"/>
      <c r="AF6" s="1583"/>
      <c r="AG6" s="1583"/>
      <c r="AH6" s="1583"/>
      <c r="AI6" s="1583"/>
      <c r="AJ6" s="1583"/>
      <c r="AK6" s="1583"/>
      <c r="AL6" s="1583"/>
      <c r="AM6" s="1583"/>
      <c r="AN6" s="1583"/>
      <c r="AP6" s="1583"/>
      <c r="AQ6" s="1583"/>
      <c r="AR6" s="1779"/>
      <c r="AS6" s="1583"/>
      <c r="AT6" s="1583"/>
    </row>
    <row r="7" spans="2:57" x14ac:dyDescent="0.25">
      <c r="U7" s="978"/>
      <c r="V7" s="978"/>
      <c r="W7" s="978"/>
      <c r="X7" s="978"/>
      <c r="Y7" s="978"/>
      <c r="Z7" s="978"/>
      <c r="AA7" s="978"/>
      <c r="AE7" s="1583"/>
      <c r="AF7" s="1583"/>
      <c r="AG7" s="1583"/>
      <c r="AH7" s="1583"/>
      <c r="AI7" s="1583"/>
      <c r="AJ7" s="1583"/>
      <c r="AK7" s="1583"/>
      <c r="AL7" s="1583"/>
      <c r="AM7" s="1583"/>
      <c r="AN7" s="1583"/>
      <c r="AP7" s="1583"/>
      <c r="AQ7" s="1583"/>
      <c r="AR7" s="1779"/>
      <c r="AS7" s="1583"/>
      <c r="AT7" s="1583"/>
    </row>
    <row r="8" spans="2:57" ht="7.15" customHeight="1" x14ac:dyDescent="0.25">
      <c r="U8" s="978"/>
      <c r="V8" s="978"/>
      <c r="W8" s="978"/>
      <c r="X8" s="978"/>
      <c r="Y8" s="978"/>
      <c r="Z8" s="978"/>
      <c r="AA8" s="978"/>
    </row>
    <row r="9" spans="2:57" ht="14.1" customHeight="1" x14ac:dyDescent="0.25">
      <c r="U9" s="978"/>
      <c r="V9" s="978"/>
      <c r="W9" s="978"/>
      <c r="X9" s="978"/>
      <c r="Y9" s="978"/>
      <c r="Z9" s="978"/>
      <c r="AA9" s="978"/>
      <c r="AE9" s="1587" t="s">
        <v>274</v>
      </c>
      <c r="AF9" s="1583"/>
      <c r="AG9" s="1583"/>
      <c r="AH9" s="1583"/>
      <c r="AI9" s="1583"/>
      <c r="AJ9" s="1583"/>
      <c r="AK9" s="1583"/>
      <c r="AL9" s="1583"/>
      <c r="AM9" s="1583"/>
      <c r="AN9" s="1583"/>
      <c r="AP9" s="1588" t="s">
        <v>783</v>
      </c>
      <c r="AQ9" s="1583"/>
      <c r="AR9" s="1779"/>
      <c r="AS9" s="1583"/>
      <c r="AT9" s="1583"/>
    </row>
    <row r="10" spans="2:57" ht="0" hidden="1" customHeight="1" x14ac:dyDescent="0.25">
      <c r="U10" s="978"/>
      <c r="V10" s="978"/>
      <c r="W10" s="978"/>
      <c r="X10" s="978"/>
      <c r="Y10" s="978"/>
      <c r="Z10" s="978"/>
      <c r="AA10" s="978"/>
      <c r="AR10" s="1039"/>
      <c r="AU10" s="1039"/>
      <c r="AW10" s="1039"/>
      <c r="AY10" s="1039"/>
    </row>
    <row r="11" spans="2:57" ht="19.899999999999999" customHeight="1" x14ac:dyDescent="0.25">
      <c r="U11" s="978"/>
      <c r="V11" s="978"/>
      <c r="W11" s="978"/>
      <c r="X11" s="978"/>
      <c r="Y11" s="978"/>
      <c r="Z11" s="978"/>
      <c r="AA11" s="978"/>
    </row>
    <row r="12" spans="2:57" ht="0" hidden="1" customHeight="1" x14ac:dyDescent="0.25">
      <c r="U12" s="978"/>
      <c r="V12" s="978"/>
      <c r="W12" s="978"/>
      <c r="X12" s="978"/>
      <c r="Y12" s="978"/>
      <c r="Z12" s="978"/>
      <c r="AA12" s="978"/>
      <c r="AR12" s="1039"/>
      <c r="AU12" s="1039"/>
      <c r="AW12" s="1039"/>
      <c r="AY12" s="1039"/>
    </row>
    <row r="13" spans="2:57" ht="8.4499999999999993" customHeight="1" x14ac:dyDescent="0.25">
      <c r="U13" s="978"/>
      <c r="V13" s="978"/>
      <c r="W13" s="978"/>
      <c r="X13" s="978"/>
      <c r="Y13" s="978"/>
      <c r="Z13" s="978"/>
      <c r="AA13" s="978"/>
    </row>
    <row r="14" spans="2:57" ht="25.5" customHeight="1" x14ac:dyDescent="0.25">
      <c r="B14" s="1781" t="s">
        <v>275</v>
      </c>
      <c r="C14" s="1770"/>
      <c r="D14" s="1770"/>
      <c r="E14" s="1770"/>
      <c r="F14" s="1769"/>
      <c r="G14" s="1782" t="s">
        <v>449</v>
      </c>
      <c r="H14" s="1770"/>
      <c r="I14" s="1769"/>
      <c r="J14" s="1597" t="s">
        <v>276</v>
      </c>
      <c r="K14" s="1590"/>
      <c r="L14" s="1590"/>
      <c r="M14" s="1590"/>
      <c r="N14" s="1590"/>
      <c r="O14" s="1590"/>
      <c r="P14" s="1590"/>
      <c r="Q14" s="1591"/>
      <c r="R14" s="1599" t="s">
        <v>277</v>
      </c>
      <c r="S14" s="1590"/>
      <c r="T14" s="1590"/>
      <c r="U14" s="1590"/>
      <c r="V14" s="1590"/>
      <c r="W14" s="1590"/>
      <c r="X14" s="1591"/>
      <c r="Y14" s="1597" t="s">
        <v>278</v>
      </c>
      <c r="Z14" s="1590"/>
      <c r="AA14" s="1590"/>
      <c r="AB14" s="1590"/>
      <c r="AC14" s="1590"/>
      <c r="AD14" s="1590"/>
      <c r="AE14" s="1591"/>
      <c r="AF14" s="1783" t="s">
        <v>784</v>
      </c>
      <c r="AG14" s="1784"/>
      <c r="AH14" s="1784"/>
      <c r="AI14" s="1784"/>
      <c r="AJ14" s="1784"/>
      <c r="AK14" s="1785"/>
      <c r="AL14" s="977" t="s">
        <v>269</v>
      </c>
      <c r="AM14" s="977" t="s">
        <v>269</v>
      </c>
      <c r="AN14" s="1600" t="s">
        <v>269</v>
      </c>
      <c r="AO14" s="1583"/>
      <c r="AP14" s="1583"/>
      <c r="AQ14" s="994" t="s">
        <v>269</v>
      </c>
      <c r="AR14" s="1111">
        <f>+AR15-AR22</f>
        <v>-398697451</v>
      </c>
      <c r="AS14" s="1090" t="s">
        <v>269</v>
      </c>
      <c r="AT14" s="994" t="s">
        <v>269</v>
      </c>
      <c r="AU14" s="1112" t="s">
        <v>269</v>
      </c>
      <c r="AV14" s="1090" t="s">
        <v>269</v>
      </c>
      <c r="AW14" s="1112" t="s">
        <v>269</v>
      </c>
      <c r="AX14" s="1090" t="s">
        <v>269</v>
      </c>
      <c r="AY14" s="1112" t="s">
        <v>269</v>
      </c>
      <c r="AZ14" s="1090" t="s">
        <v>269</v>
      </c>
      <c r="BA14" s="994" t="s">
        <v>269</v>
      </c>
      <c r="BB14" s="994" t="s">
        <v>269</v>
      </c>
      <c r="BC14" s="994" t="s">
        <v>269</v>
      </c>
      <c r="BE14" s="994" t="s">
        <v>269</v>
      </c>
    </row>
    <row r="15" spans="2:57" ht="25.5" customHeight="1" x14ac:dyDescent="0.25">
      <c r="B15" s="1780" t="s">
        <v>279</v>
      </c>
      <c r="C15" s="1770"/>
      <c r="D15" s="1770"/>
      <c r="E15" s="1770"/>
      <c r="F15" s="1770"/>
      <c r="G15" s="1769"/>
      <c r="H15" s="1592" t="s">
        <v>273</v>
      </c>
      <c r="I15" s="1590"/>
      <c r="J15" s="1590"/>
      <c r="K15" s="1590"/>
      <c r="L15" s="1590"/>
      <c r="M15" s="1590"/>
      <c r="N15" s="1590"/>
      <c r="O15" s="1590"/>
      <c r="P15" s="1590"/>
      <c r="Q15" s="1590"/>
      <c r="R15" s="1590"/>
      <c r="S15" s="1590"/>
      <c r="T15" s="1590"/>
      <c r="U15" s="1590"/>
      <c r="V15" s="1590"/>
      <c r="W15" s="1590"/>
      <c r="X15" s="1590"/>
      <c r="Y15" s="1590"/>
      <c r="Z15" s="1590"/>
      <c r="AA15" s="1590"/>
      <c r="AB15" s="1590"/>
      <c r="AC15" s="1590"/>
      <c r="AD15" s="1590"/>
      <c r="AE15" s="1590"/>
      <c r="AF15" s="1590"/>
      <c r="AG15" s="1590"/>
      <c r="AH15" s="1591"/>
      <c r="AI15" s="982" t="s">
        <v>269</v>
      </c>
      <c r="AJ15" s="982" t="s">
        <v>269</v>
      </c>
      <c r="AK15" s="982" t="s">
        <v>269</v>
      </c>
      <c r="AL15" s="982" t="s">
        <v>269</v>
      </c>
      <c r="AM15" s="982" t="s">
        <v>269</v>
      </c>
      <c r="AN15" s="1593" t="s">
        <v>269</v>
      </c>
      <c r="AO15" s="1594"/>
      <c r="AP15" s="1594"/>
      <c r="AQ15" s="994" t="s">
        <v>269</v>
      </c>
      <c r="AR15" s="1112">
        <v>27459935526</v>
      </c>
      <c r="AS15" s="1090" t="s">
        <v>269</v>
      </c>
      <c r="AT15" s="994" t="s">
        <v>269</v>
      </c>
      <c r="AU15" s="1112" t="s">
        <v>269</v>
      </c>
      <c r="AV15" s="1090" t="s">
        <v>269</v>
      </c>
      <c r="AW15" s="1112" t="s">
        <v>269</v>
      </c>
      <c r="AX15" s="1090" t="s">
        <v>269</v>
      </c>
      <c r="AY15" s="1112" t="s">
        <v>269</v>
      </c>
      <c r="AZ15" s="1090" t="s">
        <v>269</v>
      </c>
      <c r="BA15" s="994" t="s">
        <v>269</v>
      </c>
      <c r="BB15" s="994" t="s">
        <v>269</v>
      </c>
      <c r="BC15" s="994" t="s">
        <v>269</v>
      </c>
      <c r="BE15" s="994" t="s">
        <v>269</v>
      </c>
    </row>
    <row r="16" spans="2:57" ht="25.5" customHeight="1" x14ac:dyDescent="0.25">
      <c r="B16" s="1780" t="s">
        <v>697</v>
      </c>
      <c r="C16" s="1770"/>
      <c r="D16" s="1770"/>
      <c r="E16" s="1770"/>
      <c r="F16" s="1770"/>
      <c r="G16" s="1770"/>
      <c r="H16" s="1769"/>
      <c r="I16" s="1592" t="s">
        <v>698</v>
      </c>
      <c r="J16" s="1590"/>
      <c r="K16" s="1590"/>
      <c r="L16" s="1590"/>
      <c r="M16" s="1590"/>
      <c r="N16" s="1590"/>
      <c r="O16" s="1590"/>
      <c r="P16" s="1590"/>
      <c r="Q16" s="1590"/>
      <c r="R16" s="1590"/>
      <c r="S16" s="1590"/>
      <c r="T16" s="1590"/>
      <c r="U16" s="1590"/>
      <c r="V16" s="1590"/>
      <c r="W16" s="1590"/>
      <c r="X16" s="1590"/>
      <c r="Y16" s="1590"/>
      <c r="Z16" s="1590"/>
      <c r="AA16" s="1590"/>
      <c r="AB16" s="1590"/>
      <c r="AC16" s="1590"/>
      <c r="AD16" s="1590"/>
      <c r="AE16" s="1590"/>
      <c r="AF16" s="1590"/>
      <c r="AG16" s="1590"/>
      <c r="AH16" s="1590"/>
      <c r="AI16" s="1590"/>
      <c r="AJ16" s="1590"/>
      <c r="AK16" s="1590"/>
      <c r="AL16" s="1590"/>
      <c r="AM16" s="1590"/>
      <c r="AN16" s="1590"/>
      <c r="AO16" s="1590"/>
      <c r="AP16" s="1591"/>
      <c r="AQ16" s="994" t="s">
        <v>269</v>
      </c>
      <c r="AR16" s="1112" t="s">
        <v>269</v>
      </c>
      <c r="AS16" s="1090" t="s">
        <v>803</v>
      </c>
      <c r="AT16" s="994" t="s">
        <v>269</v>
      </c>
      <c r="AU16" s="1112" t="s">
        <v>269</v>
      </c>
      <c r="AV16" s="1090" t="s">
        <v>269</v>
      </c>
      <c r="AW16" s="1112" t="s">
        <v>269</v>
      </c>
      <c r="AX16" s="1090" t="s">
        <v>269</v>
      </c>
      <c r="AY16" s="1112" t="s">
        <v>269</v>
      </c>
      <c r="AZ16" s="1090" t="s">
        <v>269</v>
      </c>
      <c r="BA16" s="994" t="s">
        <v>269</v>
      </c>
      <c r="BB16" s="994" t="s">
        <v>269</v>
      </c>
      <c r="BC16" s="994" t="s">
        <v>269</v>
      </c>
      <c r="BE16" s="994" t="s">
        <v>269</v>
      </c>
    </row>
    <row r="17" spans="1:57" ht="45.75" customHeight="1" x14ac:dyDescent="0.25">
      <c r="B17" s="1768" t="s">
        <v>280</v>
      </c>
      <c r="C17" s="1769"/>
      <c r="D17" s="1630" t="s">
        <v>281</v>
      </c>
      <c r="E17" s="1769"/>
      <c r="F17" s="1768" t="s">
        <v>282</v>
      </c>
      <c r="G17" s="1769"/>
      <c r="H17" s="1768" t="s">
        <v>283</v>
      </c>
      <c r="I17" s="1769"/>
      <c r="J17" s="1768" t="s">
        <v>284</v>
      </c>
      <c r="K17" s="1770"/>
      <c r="L17" s="1769"/>
      <c r="M17" s="1768" t="s">
        <v>285</v>
      </c>
      <c r="N17" s="1770"/>
      <c r="O17" s="1769"/>
      <c r="P17" s="1768" t="s">
        <v>286</v>
      </c>
      <c r="Q17" s="1769"/>
      <c r="R17" s="1595" t="s">
        <v>287</v>
      </c>
      <c r="S17" s="1591"/>
      <c r="T17" s="1595" t="s">
        <v>288</v>
      </c>
      <c r="U17" s="1590"/>
      <c r="V17" s="1590"/>
      <c r="W17" s="1590"/>
      <c r="X17" s="1590"/>
      <c r="Y17" s="1590"/>
      <c r="Z17" s="1590"/>
      <c r="AA17" s="1591"/>
      <c r="AB17" s="1595" t="s">
        <v>289</v>
      </c>
      <c r="AC17" s="1590"/>
      <c r="AD17" s="1590"/>
      <c r="AE17" s="1590"/>
      <c r="AF17" s="1591"/>
      <c r="AG17" s="1595" t="s">
        <v>290</v>
      </c>
      <c r="AH17" s="1590"/>
      <c r="AI17" s="1591"/>
      <c r="AJ17" s="988" t="s">
        <v>291</v>
      </c>
      <c r="AK17" s="1595" t="s">
        <v>292</v>
      </c>
      <c r="AL17" s="1590"/>
      <c r="AM17" s="1590"/>
      <c r="AN17" s="1590"/>
      <c r="AO17" s="1590"/>
      <c r="AP17" s="1591"/>
      <c r="AQ17" s="995" t="s">
        <v>293</v>
      </c>
      <c r="AR17" s="1067" t="s">
        <v>294</v>
      </c>
      <c r="AS17" s="1091" t="s">
        <v>295</v>
      </c>
      <c r="AT17" s="995" t="s">
        <v>296</v>
      </c>
      <c r="AU17" s="1067" t="s">
        <v>297</v>
      </c>
      <c r="AV17" s="1091" t="s">
        <v>298</v>
      </c>
      <c r="AW17" s="1067" t="s">
        <v>299</v>
      </c>
      <c r="AX17" s="1091" t="s">
        <v>300</v>
      </c>
      <c r="AY17" s="1067" t="s">
        <v>301</v>
      </c>
      <c r="AZ17" s="1091" t="s">
        <v>302</v>
      </c>
      <c r="BA17" s="995" t="s">
        <v>303</v>
      </c>
      <c r="BB17" s="995" t="s">
        <v>304</v>
      </c>
      <c r="BC17" s="995" t="s">
        <v>305</v>
      </c>
      <c r="BE17" s="995" t="s">
        <v>785</v>
      </c>
    </row>
    <row r="18" spans="1:57" s="989" customFormat="1" ht="16.5" x14ac:dyDescent="0.25">
      <c r="B18" s="1776" t="s">
        <v>35</v>
      </c>
      <c r="C18" s="1777"/>
      <c r="D18" s="1776" t="s">
        <v>312</v>
      </c>
      <c r="E18" s="1777"/>
      <c r="F18" s="1776"/>
      <c r="G18" s="1777"/>
      <c r="H18" s="1776"/>
      <c r="I18" s="1777"/>
      <c r="J18" s="1776"/>
      <c r="K18" s="1777"/>
      <c r="L18" s="1777"/>
      <c r="M18" s="1776"/>
      <c r="N18" s="1777"/>
      <c r="O18" s="1777"/>
      <c r="P18" s="1776"/>
      <c r="Q18" s="1777"/>
      <c r="R18" s="1773"/>
      <c r="S18" s="1774"/>
      <c r="T18" s="1778" t="s">
        <v>23</v>
      </c>
      <c r="U18" s="1777"/>
      <c r="V18" s="1777"/>
      <c r="W18" s="1777"/>
      <c r="X18" s="1777"/>
      <c r="Y18" s="1777"/>
      <c r="Z18" s="1777"/>
      <c r="AA18" s="1777"/>
      <c r="AB18" s="1773"/>
      <c r="AC18" s="1774"/>
      <c r="AD18" s="1774"/>
      <c r="AE18" s="1774"/>
      <c r="AF18" s="1774"/>
      <c r="AG18" s="1773"/>
      <c r="AH18" s="1774"/>
      <c r="AI18" s="1774"/>
      <c r="AJ18" s="1022"/>
      <c r="AK18" s="1775"/>
      <c r="AL18" s="1774"/>
      <c r="AM18" s="1774"/>
      <c r="AN18" s="1774"/>
      <c r="AO18" s="1774"/>
      <c r="AP18" s="1774"/>
      <c r="AQ18" s="996">
        <f>+AQ32</f>
        <v>172387016667</v>
      </c>
      <c r="AR18" s="1068">
        <f t="shared" ref="AR18:BC18" si="0">+AR32</f>
        <v>172188771666</v>
      </c>
      <c r="AS18" s="1092">
        <f t="shared" si="0"/>
        <v>198245001</v>
      </c>
      <c r="AT18" s="996">
        <f t="shared" si="0"/>
        <v>0</v>
      </c>
      <c r="AU18" s="1068">
        <f t="shared" si="0"/>
        <v>134574072204</v>
      </c>
      <c r="AV18" s="1092">
        <f t="shared" si="0"/>
        <v>37614699462</v>
      </c>
      <c r="AW18" s="1068">
        <f t="shared" si="0"/>
        <v>133740354053</v>
      </c>
      <c r="AX18" s="1092">
        <f t="shared" si="0"/>
        <v>833718151</v>
      </c>
      <c r="AY18" s="1068">
        <f t="shared" si="0"/>
        <v>133740354053</v>
      </c>
      <c r="AZ18" s="1092">
        <f t="shared" si="0"/>
        <v>0</v>
      </c>
      <c r="BA18" s="996">
        <f t="shared" si="0"/>
        <v>133740354053</v>
      </c>
      <c r="BB18" s="996">
        <f t="shared" si="0"/>
        <v>0</v>
      </c>
      <c r="BC18" s="996">
        <f t="shared" si="0"/>
        <v>381991133</v>
      </c>
      <c r="BE18" s="997">
        <f t="shared" ref="BE18:BE23" si="1">+AU18/AQ18</f>
        <v>0.78065085646186883</v>
      </c>
    </row>
    <row r="19" spans="1:57" s="999" customFormat="1" ht="16.5" x14ac:dyDescent="0.2">
      <c r="B19" s="1767" t="s">
        <v>35</v>
      </c>
      <c r="C19" s="1772"/>
      <c r="D19" s="1767" t="s">
        <v>315</v>
      </c>
      <c r="E19" s="1772"/>
      <c r="F19" s="1767"/>
      <c r="G19" s="1772"/>
      <c r="H19" s="1767"/>
      <c r="I19" s="1772"/>
      <c r="J19" s="1767"/>
      <c r="K19" s="1772"/>
      <c r="L19" s="1772"/>
      <c r="M19" s="1767"/>
      <c r="N19" s="1772"/>
      <c r="O19" s="1772"/>
      <c r="P19" s="1767"/>
      <c r="Q19" s="1772"/>
      <c r="R19" s="1762"/>
      <c r="S19" s="1771"/>
      <c r="T19" s="1764" t="s">
        <v>25</v>
      </c>
      <c r="U19" s="1772"/>
      <c r="V19" s="1772"/>
      <c r="W19" s="1772"/>
      <c r="X19" s="1772"/>
      <c r="Y19" s="1772"/>
      <c r="Z19" s="1772"/>
      <c r="AA19" s="1772"/>
      <c r="AB19" s="1762"/>
      <c r="AC19" s="1771"/>
      <c r="AD19" s="1771"/>
      <c r="AE19" s="1771"/>
      <c r="AF19" s="1771"/>
      <c r="AG19" s="1762"/>
      <c r="AH19" s="1771"/>
      <c r="AI19" s="1771"/>
      <c r="AJ19" s="1023"/>
      <c r="AK19" s="1766"/>
      <c r="AL19" s="1771"/>
      <c r="AM19" s="1771"/>
      <c r="AN19" s="1771"/>
      <c r="AO19" s="1771"/>
      <c r="AP19" s="1771"/>
      <c r="AQ19" s="998">
        <f>+AQ70+AQ71</f>
        <v>18461500000</v>
      </c>
      <c r="AR19" s="1069">
        <f t="shared" ref="AR19:BC19" si="2">+AR70+AR71</f>
        <v>16070375282.18</v>
      </c>
      <c r="AS19" s="1093">
        <f t="shared" si="2"/>
        <v>2391124717.8199997</v>
      </c>
      <c r="AT19" s="998">
        <f t="shared" si="2"/>
        <v>0</v>
      </c>
      <c r="AU19" s="1069">
        <f t="shared" si="2"/>
        <v>12540537603.74</v>
      </c>
      <c r="AV19" s="1093">
        <f t="shared" si="2"/>
        <v>3529837678.4400001</v>
      </c>
      <c r="AW19" s="1069">
        <f t="shared" si="2"/>
        <v>8192993767.9000006</v>
      </c>
      <c r="AX19" s="1093">
        <f t="shared" si="2"/>
        <v>4347543835.8400002</v>
      </c>
      <c r="AY19" s="1069">
        <f t="shared" si="2"/>
        <v>8179454652.9000006</v>
      </c>
      <c r="AZ19" s="1093">
        <f t="shared" si="2"/>
        <v>13539115</v>
      </c>
      <c r="BA19" s="998">
        <f t="shared" si="2"/>
        <v>8165073611.04</v>
      </c>
      <c r="BB19" s="998">
        <f t="shared" si="2"/>
        <v>14381041.859999999</v>
      </c>
      <c r="BC19" s="998">
        <f t="shared" si="2"/>
        <v>5882188</v>
      </c>
      <c r="BE19" s="1000">
        <f t="shared" si="1"/>
        <v>0.67928053537036537</v>
      </c>
    </row>
    <row r="20" spans="1:57" s="999" customFormat="1" ht="16.5" x14ac:dyDescent="0.2">
      <c r="B20" s="1767" t="s">
        <v>35</v>
      </c>
      <c r="C20" s="1772"/>
      <c r="D20" s="1767" t="s">
        <v>322</v>
      </c>
      <c r="E20" s="1772"/>
      <c r="F20" s="1767"/>
      <c r="G20" s="1772"/>
      <c r="H20" s="1767"/>
      <c r="I20" s="1772"/>
      <c r="J20" s="1767"/>
      <c r="K20" s="1772"/>
      <c r="L20" s="1772"/>
      <c r="M20" s="1767"/>
      <c r="N20" s="1772"/>
      <c r="O20" s="1772"/>
      <c r="P20" s="1767"/>
      <c r="Q20" s="1772"/>
      <c r="R20" s="1762"/>
      <c r="S20" s="1771"/>
      <c r="T20" s="1764" t="s">
        <v>26</v>
      </c>
      <c r="U20" s="1772"/>
      <c r="V20" s="1772"/>
      <c r="W20" s="1772"/>
      <c r="X20" s="1772"/>
      <c r="Y20" s="1772"/>
      <c r="Z20" s="1772"/>
      <c r="AA20" s="1772"/>
      <c r="AB20" s="1762"/>
      <c r="AC20" s="1771"/>
      <c r="AD20" s="1771"/>
      <c r="AE20" s="1771"/>
      <c r="AF20" s="1771"/>
      <c r="AG20" s="1762"/>
      <c r="AH20" s="1771"/>
      <c r="AI20" s="1771"/>
      <c r="AJ20" s="1023"/>
      <c r="AK20" s="1766"/>
      <c r="AL20" s="1771"/>
      <c r="AM20" s="1771"/>
      <c r="AN20" s="1771"/>
      <c r="AO20" s="1771"/>
      <c r="AP20" s="1771"/>
      <c r="AQ20" s="998">
        <f>+AQ169+AQ170+AQ171</f>
        <v>268907270912</v>
      </c>
      <c r="AR20" s="1069">
        <f t="shared" ref="AR20:BC20" si="3">+AR169+AR170+AR171</f>
        <v>220228923537</v>
      </c>
      <c r="AS20" s="1093">
        <f t="shared" si="3"/>
        <v>48678347375</v>
      </c>
      <c r="AT20" s="998">
        <f t="shared" si="3"/>
        <v>29829088</v>
      </c>
      <c r="AU20" s="1069">
        <f t="shared" si="3"/>
        <v>213638017491</v>
      </c>
      <c r="AV20" s="1093">
        <f t="shared" si="3"/>
        <v>6590906046</v>
      </c>
      <c r="AW20" s="1069">
        <f t="shared" si="3"/>
        <v>152320527637</v>
      </c>
      <c r="AX20" s="1093">
        <f t="shared" si="3"/>
        <v>61317489854</v>
      </c>
      <c r="AY20" s="1069">
        <f t="shared" si="3"/>
        <v>152177249603</v>
      </c>
      <c r="AZ20" s="1093">
        <f t="shared" si="3"/>
        <v>143278034</v>
      </c>
      <c r="BA20" s="998">
        <f t="shared" si="3"/>
        <v>152177249603</v>
      </c>
      <c r="BB20" s="998">
        <f t="shared" si="3"/>
        <v>0</v>
      </c>
      <c r="BC20" s="998">
        <f t="shared" si="3"/>
        <v>7824263</v>
      </c>
      <c r="BE20" s="1000">
        <f t="shared" si="1"/>
        <v>0.79446724057124185</v>
      </c>
    </row>
    <row r="21" spans="1:57" ht="16.5" x14ac:dyDescent="0.25">
      <c r="B21" s="1768"/>
      <c r="C21" s="1769"/>
      <c r="D21" s="1630"/>
      <c r="E21" s="1769"/>
      <c r="F21" s="1768"/>
      <c r="G21" s="1769"/>
      <c r="H21" s="1768"/>
      <c r="I21" s="1769"/>
      <c r="J21" s="1768"/>
      <c r="K21" s="1770"/>
      <c r="L21" s="1769"/>
      <c r="M21" s="1768"/>
      <c r="N21" s="1770"/>
      <c r="O21" s="1769"/>
      <c r="P21" s="1768"/>
      <c r="Q21" s="1769"/>
      <c r="R21" s="1595"/>
      <c r="S21" s="1591"/>
      <c r="T21" s="1595"/>
      <c r="U21" s="1590"/>
      <c r="V21" s="1590"/>
      <c r="W21" s="1590"/>
      <c r="X21" s="1590"/>
      <c r="Y21" s="1590"/>
      <c r="Z21" s="1590"/>
      <c r="AA21" s="1591"/>
      <c r="AB21" s="1595"/>
      <c r="AC21" s="1590"/>
      <c r="AD21" s="1590"/>
      <c r="AE21" s="1590"/>
      <c r="AF21" s="1591"/>
      <c r="AG21" s="1595"/>
      <c r="AH21" s="1590"/>
      <c r="AI21" s="1591"/>
      <c r="AJ21" s="988"/>
      <c r="AK21" s="1595"/>
      <c r="AL21" s="1590"/>
      <c r="AM21" s="1590"/>
      <c r="AN21" s="1590"/>
      <c r="AO21" s="1590"/>
      <c r="AP21" s="1591"/>
      <c r="AQ21" s="1001">
        <f>+SUM(AQ18:AQ20)</f>
        <v>459755787579</v>
      </c>
      <c r="AR21" s="1070">
        <f t="shared" ref="AR21:BC21" si="4">+SUM(AR18:AR20)</f>
        <v>408488070485.17999</v>
      </c>
      <c r="AS21" s="1094">
        <f t="shared" si="4"/>
        <v>51267717093.82</v>
      </c>
      <c r="AT21" s="1001">
        <f t="shared" si="4"/>
        <v>29829088</v>
      </c>
      <c r="AU21" s="1070">
        <f t="shared" si="4"/>
        <v>360752627298.73999</v>
      </c>
      <c r="AV21" s="1094">
        <f t="shared" si="4"/>
        <v>47735443186.440002</v>
      </c>
      <c r="AW21" s="1070">
        <f t="shared" si="4"/>
        <v>294253875457.90002</v>
      </c>
      <c r="AX21" s="1094">
        <f t="shared" si="4"/>
        <v>66498751840.839996</v>
      </c>
      <c r="AY21" s="1070">
        <f t="shared" si="4"/>
        <v>294097058308.90002</v>
      </c>
      <c r="AZ21" s="1094">
        <f t="shared" si="4"/>
        <v>156817149</v>
      </c>
      <c r="BA21" s="1001">
        <f t="shared" si="4"/>
        <v>294082677267.04004</v>
      </c>
      <c r="BB21" s="1001">
        <f t="shared" si="4"/>
        <v>14381041.859999999</v>
      </c>
      <c r="BC21" s="1001">
        <f t="shared" si="4"/>
        <v>395697584</v>
      </c>
      <c r="BE21" s="1002">
        <f t="shared" si="1"/>
        <v>0.78466141600610462</v>
      </c>
    </row>
    <row r="22" spans="1:57" s="999" customFormat="1" ht="16.5" x14ac:dyDescent="0.2">
      <c r="B22" s="1767" t="s">
        <v>120</v>
      </c>
      <c r="C22" s="1772"/>
      <c r="D22" s="1767"/>
      <c r="E22" s="1772"/>
      <c r="F22" s="1767"/>
      <c r="G22" s="1772"/>
      <c r="H22" s="1767"/>
      <c r="I22" s="1772"/>
      <c r="J22" s="1767"/>
      <c r="K22" s="1772"/>
      <c r="L22" s="1772"/>
      <c r="M22" s="1767"/>
      <c r="N22" s="1772"/>
      <c r="O22" s="1772"/>
      <c r="P22" s="1767"/>
      <c r="Q22" s="1772"/>
      <c r="R22" s="1762"/>
      <c r="S22" s="1771"/>
      <c r="T22" s="1764" t="s">
        <v>27</v>
      </c>
      <c r="U22" s="1772"/>
      <c r="V22" s="1772"/>
      <c r="W22" s="1772"/>
      <c r="X22" s="1772"/>
      <c r="Y22" s="1772"/>
      <c r="Z22" s="1772"/>
      <c r="AA22" s="1772"/>
      <c r="AB22" s="1762"/>
      <c r="AC22" s="1771"/>
      <c r="AD22" s="1771"/>
      <c r="AE22" s="1771"/>
      <c r="AF22" s="1771"/>
      <c r="AG22" s="1762"/>
      <c r="AH22" s="1771"/>
      <c r="AI22" s="1771"/>
      <c r="AJ22" s="1023"/>
      <c r="AK22" s="1766"/>
      <c r="AL22" s="1771"/>
      <c r="AM22" s="1771"/>
      <c r="AN22" s="1771"/>
      <c r="AO22" s="1771"/>
      <c r="AP22" s="1771"/>
      <c r="AQ22" s="998">
        <f>+AQ191+AQ192+AQ193</f>
        <v>34435745822</v>
      </c>
      <c r="AR22" s="1069">
        <f>+AR191+AR192+AR193</f>
        <v>27858632977</v>
      </c>
      <c r="AS22" s="1093">
        <f t="shared" ref="AS22:BC22" si="5">+AS191+AS192+AS193</f>
        <v>6577112845</v>
      </c>
      <c r="AT22" s="998">
        <f t="shared" si="5"/>
        <v>0</v>
      </c>
      <c r="AU22" s="1069">
        <f t="shared" si="5"/>
        <v>16576389708</v>
      </c>
      <c r="AV22" s="1093">
        <f t="shared" si="5"/>
        <v>11282243269</v>
      </c>
      <c r="AW22" s="1069">
        <f t="shared" si="5"/>
        <v>6689420006.8699999</v>
      </c>
      <c r="AX22" s="1093">
        <f t="shared" si="5"/>
        <v>9886969701.1300011</v>
      </c>
      <c r="AY22" s="1069">
        <f t="shared" si="5"/>
        <v>6658830273.8699999</v>
      </c>
      <c r="AZ22" s="1093">
        <f t="shared" si="5"/>
        <v>30589733</v>
      </c>
      <c r="BA22" s="998">
        <f t="shared" si="5"/>
        <v>6658830273.8699999</v>
      </c>
      <c r="BB22" s="998">
        <f t="shared" si="5"/>
        <v>0</v>
      </c>
      <c r="BC22" s="998">
        <f t="shared" si="5"/>
        <v>2638802</v>
      </c>
      <c r="BE22" s="1000">
        <f t="shared" si="1"/>
        <v>0.48137158967556976</v>
      </c>
    </row>
    <row r="23" spans="1:57" ht="16.5" x14ac:dyDescent="0.25">
      <c r="B23" s="1768"/>
      <c r="C23" s="1769"/>
      <c r="D23" s="1630"/>
      <c r="E23" s="1769"/>
      <c r="F23" s="1768"/>
      <c r="G23" s="1769"/>
      <c r="H23" s="1768"/>
      <c r="I23" s="1769"/>
      <c r="J23" s="1768"/>
      <c r="K23" s="1770"/>
      <c r="L23" s="1769"/>
      <c r="M23" s="1768"/>
      <c r="N23" s="1770"/>
      <c r="O23" s="1769"/>
      <c r="P23" s="1768"/>
      <c r="Q23" s="1769"/>
      <c r="R23" s="1595"/>
      <c r="S23" s="1591"/>
      <c r="T23" s="1595"/>
      <c r="U23" s="1590"/>
      <c r="V23" s="1590"/>
      <c r="W23" s="1590"/>
      <c r="X23" s="1590"/>
      <c r="Y23" s="1590"/>
      <c r="Z23" s="1590"/>
      <c r="AA23" s="1591"/>
      <c r="AB23" s="1595"/>
      <c r="AC23" s="1590"/>
      <c r="AD23" s="1590"/>
      <c r="AE23" s="1590"/>
      <c r="AF23" s="1591"/>
      <c r="AG23" s="1595"/>
      <c r="AH23" s="1590"/>
      <c r="AI23" s="1591"/>
      <c r="AJ23" s="988"/>
      <c r="AK23" s="1595"/>
      <c r="AL23" s="1590"/>
      <c r="AM23" s="1590"/>
      <c r="AN23" s="1590"/>
      <c r="AO23" s="1590"/>
      <c r="AP23" s="1591"/>
      <c r="AQ23" s="1001">
        <f>+AQ21+AQ22</f>
        <v>494191533401</v>
      </c>
      <c r="AR23" s="1070">
        <f t="shared" ref="AR23:BC23" si="6">+AR21+AR22</f>
        <v>436346703462.17999</v>
      </c>
      <c r="AS23" s="1094">
        <f t="shared" si="6"/>
        <v>57844829938.82</v>
      </c>
      <c r="AT23" s="1001">
        <f t="shared" si="6"/>
        <v>29829088</v>
      </c>
      <c r="AU23" s="1070">
        <f t="shared" si="6"/>
        <v>377329017006.73999</v>
      </c>
      <c r="AV23" s="1094">
        <f t="shared" si="6"/>
        <v>59017686455.440002</v>
      </c>
      <c r="AW23" s="1070">
        <f t="shared" si="6"/>
        <v>300943295464.77002</v>
      </c>
      <c r="AX23" s="1094">
        <f t="shared" si="6"/>
        <v>76385721541.970001</v>
      </c>
      <c r="AY23" s="1070">
        <f t="shared" si="6"/>
        <v>300755888582.77002</v>
      </c>
      <c r="AZ23" s="1094">
        <f t="shared" si="6"/>
        <v>187406882</v>
      </c>
      <c r="BA23" s="1001">
        <f t="shared" si="6"/>
        <v>300741507540.91003</v>
      </c>
      <c r="BB23" s="1001">
        <f t="shared" si="6"/>
        <v>14381041.859999999</v>
      </c>
      <c r="BC23" s="1001">
        <f t="shared" si="6"/>
        <v>398336386</v>
      </c>
      <c r="BE23" s="1002">
        <f t="shared" si="1"/>
        <v>0.76352788646535819</v>
      </c>
    </row>
    <row r="24" spans="1:57" s="1003" customFormat="1" ht="16.5" x14ac:dyDescent="0.25">
      <c r="B24" s="1024"/>
      <c r="C24" s="1005"/>
      <c r="D24" s="1024"/>
      <c r="E24" s="1005"/>
      <c r="F24" s="1024"/>
      <c r="G24" s="1005"/>
      <c r="H24" s="1024"/>
      <c r="I24" s="1005"/>
      <c r="J24" s="1024"/>
      <c r="K24" s="1005"/>
      <c r="L24" s="1005"/>
      <c r="M24" s="1024"/>
      <c r="N24" s="1005"/>
      <c r="O24" s="1005"/>
      <c r="P24" s="1024"/>
      <c r="Q24" s="1005"/>
      <c r="R24" s="990"/>
      <c r="T24" s="1004"/>
      <c r="U24" s="1005"/>
      <c r="V24" s="1005"/>
      <c r="W24" s="1005"/>
      <c r="X24" s="1005"/>
      <c r="Y24" s="1005"/>
      <c r="Z24" s="1005"/>
      <c r="AA24" s="1005"/>
      <c r="AB24" s="990"/>
      <c r="AG24" s="990"/>
      <c r="AJ24" s="1024"/>
      <c r="AK24" s="1006"/>
      <c r="AQ24" s="1007">
        <v>34385745822</v>
      </c>
      <c r="AR24" s="1071" t="e">
        <v>#REF!</v>
      </c>
      <c r="AS24" s="1095">
        <v>6140010296</v>
      </c>
      <c r="AT24" s="1008"/>
      <c r="AU24" s="1071" t="e">
        <v>#REF!</v>
      </c>
      <c r="AV24" s="1095" t="e">
        <v>#REF!</v>
      </c>
      <c r="AW24" s="1071" t="e">
        <v>#REF!</v>
      </c>
      <c r="AX24" s="1095" t="e">
        <v>#REF!</v>
      </c>
      <c r="AY24" s="1071"/>
      <c r="AZ24" s="1095" t="e">
        <v>#REF!</v>
      </c>
      <c r="BA24" s="1007"/>
      <c r="BB24" s="1008"/>
      <c r="BC24" s="1008"/>
      <c r="BE24" s="1009"/>
    </row>
    <row r="25" spans="1:57" s="1003" customFormat="1" ht="16.5" x14ac:dyDescent="0.25">
      <c r="B25" s="1024"/>
      <c r="C25" s="1005"/>
      <c r="D25" s="1024"/>
      <c r="E25" s="1005"/>
      <c r="F25" s="1024"/>
      <c r="G25" s="1005"/>
      <c r="H25" s="1024"/>
      <c r="I25" s="1005"/>
      <c r="J25" s="1024"/>
      <c r="K25" s="1005"/>
      <c r="L25" s="1005"/>
      <c r="M25" s="1024"/>
      <c r="N25" s="1005"/>
      <c r="O25" s="1005"/>
      <c r="P25" s="1024"/>
      <c r="Q25" s="1005"/>
      <c r="R25" s="990"/>
      <c r="T25" s="1004"/>
      <c r="U25" s="1005"/>
      <c r="V25" s="1005"/>
      <c r="W25" s="1005"/>
      <c r="X25" s="1005"/>
      <c r="Y25" s="1005"/>
      <c r="Z25" s="1005"/>
      <c r="AA25" s="1005"/>
      <c r="AB25" s="990"/>
      <c r="AG25" s="990"/>
      <c r="AJ25" s="1024"/>
      <c r="AK25" s="1006"/>
      <c r="AQ25" s="1007">
        <f>+AQ22-AQ24</f>
        <v>50000000</v>
      </c>
      <c r="AR25" s="1071" t="e">
        <f t="shared" ref="AR25:BB25" si="7">+AR23-AR24</f>
        <v>#REF!</v>
      </c>
      <c r="AS25" s="1095">
        <f>+AS22-AS24</f>
        <v>437102549</v>
      </c>
      <c r="AT25" s="1007"/>
      <c r="AU25" s="1071" t="e">
        <f t="shared" si="7"/>
        <v>#REF!</v>
      </c>
      <c r="AV25" s="1095" t="e">
        <f t="shared" si="7"/>
        <v>#REF!</v>
      </c>
      <c r="AW25" s="1071" t="e">
        <f t="shared" si="7"/>
        <v>#REF!</v>
      </c>
      <c r="AX25" s="1095" t="e">
        <f t="shared" si="7"/>
        <v>#REF!</v>
      </c>
      <c r="AY25" s="1071">
        <f t="shared" si="7"/>
        <v>300755888582.77002</v>
      </c>
      <c r="AZ25" s="1095" t="e">
        <f t="shared" si="7"/>
        <v>#REF!</v>
      </c>
      <c r="BA25" s="1007">
        <f t="shared" si="7"/>
        <v>300741507540.91003</v>
      </c>
      <c r="BB25" s="1007">
        <f t="shared" si="7"/>
        <v>14381041.859999999</v>
      </c>
      <c r="BC25" s="1007"/>
      <c r="BD25" s="1007">
        <f t="shared" ref="BD25" si="8">+BD23-BD24</f>
        <v>0</v>
      </c>
      <c r="BE25" s="1007">
        <f>+BE23-BE24</f>
        <v>0.76352788646535819</v>
      </c>
    </row>
    <row r="26" spans="1:57" ht="16.5" x14ac:dyDescent="0.25">
      <c r="B26" s="1025"/>
      <c r="D26" s="1025"/>
      <c r="F26" s="1025"/>
      <c r="H26" s="1025"/>
      <c r="J26" s="1025"/>
      <c r="M26" s="1025"/>
      <c r="P26" s="1025"/>
      <c r="R26" s="984"/>
      <c r="T26" s="1010"/>
      <c r="AB26" s="984"/>
      <c r="AG26" s="984"/>
      <c r="AJ26" s="1025"/>
      <c r="AK26" s="985"/>
      <c r="AQ26" s="1011"/>
      <c r="AR26" s="1071"/>
      <c r="AS26" s="1095"/>
      <c r="AT26" s="1012"/>
      <c r="AU26" s="1071"/>
      <c r="AV26" s="1095"/>
      <c r="AW26" s="1071"/>
      <c r="AX26" s="1095"/>
      <c r="AY26" s="1071"/>
      <c r="AZ26" s="1095"/>
      <c r="BA26" s="1011"/>
      <c r="BB26" s="1012"/>
      <c r="BC26" s="1012"/>
      <c r="BE26" s="1013"/>
    </row>
    <row r="27" spans="1:57" ht="45.75" customHeight="1" x14ac:dyDescent="0.25">
      <c r="B27" s="1768" t="s">
        <v>280</v>
      </c>
      <c r="C27" s="1769"/>
      <c r="D27" s="1630" t="s">
        <v>281</v>
      </c>
      <c r="E27" s="1769"/>
      <c r="F27" s="1768" t="s">
        <v>282</v>
      </c>
      <c r="G27" s="1769"/>
      <c r="H27" s="1768" t="s">
        <v>283</v>
      </c>
      <c r="I27" s="1769"/>
      <c r="J27" s="1768" t="s">
        <v>284</v>
      </c>
      <c r="K27" s="1770"/>
      <c r="L27" s="1769"/>
      <c r="M27" s="1768" t="s">
        <v>285</v>
      </c>
      <c r="N27" s="1770"/>
      <c r="O27" s="1769"/>
      <c r="P27" s="1768" t="s">
        <v>286</v>
      </c>
      <c r="Q27" s="1769"/>
      <c r="R27" s="1595" t="s">
        <v>287</v>
      </c>
      <c r="S27" s="1591"/>
      <c r="T27" s="1595" t="s">
        <v>288</v>
      </c>
      <c r="U27" s="1590"/>
      <c r="V27" s="1590"/>
      <c r="W27" s="1590"/>
      <c r="X27" s="1590"/>
      <c r="Y27" s="1590"/>
      <c r="Z27" s="1590"/>
      <c r="AA27" s="1591"/>
      <c r="AB27" s="1595" t="s">
        <v>289</v>
      </c>
      <c r="AC27" s="1590"/>
      <c r="AD27" s="1590"/>
      <c r="AE27" s="1590"/>
      <c r="AF27" s="1591"/>
      <c r="AG27" s="1595" t="s">
        <v>290</v>
      </c>
      <c r="AH27" s="1590"/>
      <c r="AI27" s="1591"/>
      <c r="AJ27" s="988" t="s">
        <v>291</v>
      </c>
      <c r="AK27" s="1595" t="s">
        <v>292</v>
      </c>
      <c r="AL27" s="1590"/>
      <c r="AM27" s="1590"/>
      <c r="AN27" s="1590"/>
      <c r="AO27" s="1590"/>
      <c r="AP27" s="1591"/>
      <c r="AQ27" s="995" t="s">
        <v>293</v>
      </c>
      <c r="AR27" s="1067" t="s">
        <v>294</v>
      </c>
      <c r="AS27" s="1091" t="s">
        <v>295</v>
      </c>
      <c r="AT27" s="995" t="s">
        <v>296</v>
      </c>
      <c r="AU27" s="1067" t="s">
        <v>297</v>
      </c>
      <c r="AV27" s="1091" t="s">
        <v>298</v>
      </c>
      <c r="AW27" s="1067" t="s">
        <v>299</v>
      </c>
      <c r="AX27" s="1091" t="s">
        <v>300</v>
      </c>
      <c r="AY27" s="1067" t="s">
        <v>301</v>
      </c>
      <c r="AZ27" s="1091" t="s">
        <v>302</v>
      </c>
      <c r="BA27" s="995" t="s">
        <v>303</v>
      </c>
      <c r="BB27" s="995" t="s">
        <v>304</v>
      </c>
      <c r="BC27" s="995" t="s">
        <v>305</v>
      </c>
      <c r="BE27" s="995" t="s">
        <v>785</v>
      </c>
    </row>
    <row r="28" spans="1:57" s="1015" customFormat="1" ht="16.5" hidden="1" x14ac:dyDescent="0.2">
      <c r="B28" s="1725" t="s">
        <v>35</v>
      </c>
      <c r="C28" s="1720"/>
      <c r="D28" s="1725"/>
      <c r="E28" s="1720"/>
      <c r="F28" s="1725"/>
      <c r="G28" s="1720"/>
      <c r="H28" s="1725"/>
      <c r="I28" s="1720"/>
      <c r="J28" s="1725"/>
      <c r="K28" s="1720"/>
      <c r="L28" s="1720"/>
      <c r="M28" s="1725"/>
      <c r="N28" s="1720"/>
      <c r="O28" s="1720"/>
      <c r="P28" s="1725"/>
      <c r="Q28" s="1720"/>
      <c r="R28" s="1722"/>
      <c r="S28" s="1717"/>
      <c r="T28" s="1723" t="s">
        <v>24</v>
      </c>
      <c r="U28" s="1720"/>
      <c r="V28" s="1720"/>
      <c r="W28" s="1720"/>
      <c r="X28" s="1720"/>
      <c r="Y28" s="1720"/>
      <c r="Z28" s="1720"/>
      <c r="AA28" s="1720"/>
      <c r="AB28" s="1722" t="s">
        <v>306</v>
      </c>
      <c r="AC28" s="1717"/>
      <c r="AD28" s="1717"/>
      <c r="AE28" s="1717"/>
      <c r="AF28" s="1717"/>
      <c r="AG28" s="1722" t="s">
        <v>307</v>
      </c>
      <c r="AH28" s="1717"/>
      <c r="AI28" s="1717"/>
      <c r="AJ28" s="1026" t="s">
        <v>86</v>
      </c>
      <c r="AK28" s="1724" t="s">
        <v>308</v>
      </c>
      <c r="AL28" s="1717"/>
      <c r="AM28" s="1717"/>
      <c r="AN28" s="1717"/>
      <c r="AO28" s="1717"/>
      <c r="AP28" s="1717"/>
      <c r="AQ28" s="1014">
        <v>388701801758</v>
      </c>
      <c r="AR28" s="1041">
        <v>386646465721.17999</v>
      </c>
      <c r="AS28" s="1032">
        <v>2055336036.8199999</v>
      </c>
      <c r="AT28" s="1014">
        <v>29829088</v>
      </c>
      <c r="AU28" s="1041">
        <v>342290889965.91998</v>
      </c>
      <c r="AV28" s="1032">
        <v>44355575755.260002</v>
      </c>
      <c r="AW28" s="1041">
        <v>281958210252.84003</v>
      </c>
      <c r="AX28" s="1032">
        <v>60332679713.080002</v>
      </c>
      <c r="AY28" s="1041">
        <v>281944694080.84003</v>
      </c>
      <c r="AZ28" s="1032">
        <v>13516172</v>
      </c>
      <c r="BA28" s="1014">
        <v>281931876330.84003</v>
      </c>
      <c r="BB28" s="1014">
        <v>12817750</v>
      </c>
      <c r="BC28" s="1014">
        <v>395697584</v>
      </c>
      <c r="BE28" s="1016">
        <f>+AU28/AQ28</f>
        <v>0.88060021440040881</v>
      </c>
    </row>
    <row r="29" spans="1:57" s="1015" customFormat="1" ht="16.5" hidden="1" x14ac:dyDescent="0.2">
      <c r="B29" s="1725" t="s">
        <v>35</v>
      </c>
      <c r="C29" s="1720"/>
      <c r="D29" s="1725"/>
      <c r="E29" s="1720"/>
      <c r="F29" s="1725"/>
      <c r="G29" s="1720"/>
      <c r="H29" s="1725"/>
      <c r="I29" s="1720"/>
      <c r="J29" s="1725"/>
      <c r="K29" s="1720"/>
      <c r="L29" s="1720"/>
      <c r="M29" s="1725"/>
      <c r="N29" s="1720"/>
      <c r="O29" s="1720"/>
      <c r="P29" s="1725"/>
      <c r="Q29" s="1720"/>
      <c r="R29" s="1722"/>
      <c r="S29" s="1717"/>
      <c r="T29" s="1723" t="s">
        <v>24</v>
      </c>
      <c r="U29" s="1720"/>
      <c r="V29" s="1720"/>
      <c r="W29" s="1720"/>
      <c r="X29" s="1720"/>
      <c r="Y29" s="1720"/>
      <c r="Z29" s="1720"/>
      <c r="AA29" s="1720"/>
      <c r="AB29" s="1722" t="s">
        <v>306</v>
      </c>
      <c r="AC29" s="1717"/>
      <c r="AD29" s="1717"/>
      <c r="AE29" s="1717"/>
      <c r="AF29" s="1717"/>
      <c r="AG29" s="1722" t="s">
        <v>307</v>
      </c>
      <c r="AH29" s="1717"/>
      <c r="AI29" s="1717"/>
      <c r="AJ29" s="1026" t="s">
        <v>336</v>
      </c>
      <c r="AK29" s="1724" t="s">
        <v>354</v>
      </c>
      <c r="AL29" s="1717"/>
      <c r="AM29" s="1717"/>
      <c r="AN29" s="1717"/>
      <c r="AO29" s="1717"/>
      <c r="AP29" s="1717"/>
      <c r="AQ29" s="1014">
        <v>4021085821</v>
      </c>
      <c r="AR29" s="1041">
        <v>3095106121</v>
      </c>
      <c r="AS29" s="1032">
        <v>925979700</v>
      </c>
      <c r="AT29" s="1017">
        <v>0</v>
      </c>
      <c r="AU29" s="1041">
        <v>1579008641.8199999</v>
      </c>
      <c r="AV29" s="1032">
        <v>1516097479.1800001</v>
      </c>
      <c r="AW29" s="1041">
        <v>368110787.06</v>
      </c>
      <c r="AX29" s="1032">
        <v>1210897854.76</v>
      </c>
      <c r="AY29" s="1041">
        <v>360175665.06</v>
      </c>
      <c r="AZ29" s="1032">
        <v>7935122</v>
      </c>
      <c r="BA29" s="1014">
        <v>358612373.19999999</v>
      </c>
      <c r="BB29" s="1014">
        <v>1563291.86</v>
      </c>
      <c r="BC29" s="1017">
        <v>0</v>
      </c>
      <c r="BE29" s="1016">
        <f t="shared" ref="BE29:BE92" si="9">+AU29/AQ29</f>
        <v>0.39268215405243895</v>
      </c>
    </row>
    <row r="30" spans="1:57" s="1015" customFormat="1" ht="16.5" hidden="1" x14ac:dyDescent="0.2">
      <c r="B30" s="1725" t="s">
        <v>35</v>
      </c>
      <c r="C30" s="1720"/>
      <c r="D30" s="1725"/>
      <c r="E30" s="1720"/>
      <c r="F30" s="1725"/>
      <c r="G30" s="1720"/>
      <c r="H30" s="1725"/>
      <c r="I30" s="1720"/>
      <c r="J30" s="1725"/>
      <c r="K30" s="1720"/>
      <c r="L30" s="1720"/>
      <c r="M30" s="1725"/>
      <c r="N30" s="1720"/>
      <c r="O30" s="1720"/>
      <c r="P30" s="1725"/>
      <c r="Q30" s="1720"/>
      <c r="R30" s="1722"/>
      <c r="S30" s="1717"/>
      <c r="T30" s="1723" t="s">
        <v>24</v>
      </c>
      <c r="U30" s="1720"/>
      <c r="V30" s="1720"/>
      <c r="W30" s="1720"/>
      <c r="X30" s="1720"/>
      <c r="Y30" s="1720"/>
      <c r="Z30" s="1720"/>
      <c r="AA30" s="1720"/>
      <c r="AB30" s="1722" t="s">
        <v>306</v>
      </c>
      <c r="AC30" s="1717"/>
      <c r="AD30" s="1717"/>
      <c r="AE30" s="1717"/>
      <c r="AF30" s="1717"/>
      <c r="AG30" s="1722" t="s">
        <v>309</v>
      </c>
      <c r="AH30" s="1717"/>
      <c r="AI30" s="1717"/>
      <c r="AJ30" s="1026" t="s">
        <v>101</v>
      </c>
      <c r="AK30" s="1724" t="s">
        <v>310</v>
      </c>
      <c r="AL30" s="1717"/>
      <c r="AM30" s="1717"/>
      <c r="AN30" s="1717"/>
      <c r="AO30" s="1717"/>
      <c r="AP30" s="1717"/>
      <c r="AQ30" s="1014">
        <v>519000000</v>
      </c>
      <c r="AR30" s="1042">
        <v>0</v>
      </c>
      <c r="AS30" s="1032">
        <v>519000000</v>
      </c>
      <c r="AT30" s="1017">
        <v>0</v>
      </c>
      <c r="AU30" s="1042">
        <v>0</v>
      </c>
      <c r="AV30" s="1033">
        <v>0</v>
      </c>
      <c r="AW30" s="1042">
        <v>0</v>
      </c>
      <c r="AX30" s="1033">
        <v>0</v>
      </c>
      <c r="AY30" s="1042">
        <v>0</v>
      </c>
      <c r="AZ30" s="1033">
        <v>0</v>
      </c>
      <c r="BA30" s="1017">
        <v>0</v>
      </c>
      <c r="BB30" s="1017">
        <v>0</v>
      </c>
      <c r="BC30" s="1017">
        <v>0</v>
      </c>
      <c r="BE30" s="1016">
        <f t="shared" si="9"/>
        <v>0</v>
      </c>
    </row>
    <row r="31" spans="1:57" s="1015" customFormat="1" ht="16.5" hidden="1" x14ac:dyDescent="0.2">
      <c r="B31" s="1725" t="s">
        <v>35</v>
      </c>
      <c r="C31" s="1720"/>
      <c r="D31" s="1725"/>
      <c r="E31" s="1720"/>
      <c r="F31" s="1725"/>
      <c r="G31" s="1720"/>
      <c r="H31" s="1725"/>
      <c r="I31" s="1720"/>
      <c r="J31" s="1725"/>
      <c r="K31" s="1720"/>
      <c r="L31" s="1720"/>
      <c r="M31" s="1725"/>
      <c r="N31" s="1720"/>
      <c r="O31" s="1720"/>
      <c r="P31" s="1725"/>
      <c r="Q31" s="1720"/>
      <c r="R31" s="1722"/>
      <c r="S31" s="1717"/>
      <c r="T31" s="1723" t="s">
        <v>24</v>
      </c>
      <c r="U31" s="1720"/>
      <c r="V31" s="1720"/>
      <c r="W31" s="1720"/>
      <c r="X31" s="1720"/>
      <c r="Y31" s="1720"/>
      <c r="Z31" s="1720"/>
      <c r="AA31" s="1720"/>
      <c r="AB31" s="1722" t="s">
        <v>306</v>
      </c>
      <c r="AC31" s="1717"/>
      <c r="AD31" s="1717"/>
      <c r="AE31" s="1717"/>
      <c r="AF31" s="1717"/>
      <c r="AG31" s="1722" t="s">
        <v>309</v>
      </c>
      <c r="AH31" s="1717"/>
      <c r="AI31" s="1717"/>
      <c r="AJ31" s="1026" t="s">
        <v>44</v>
      </c>
      <c r="AK31" s="1724" t="s">
        <v>311</v>
      </c>
      <c r="AL31" s="1717"/>
      <c r="AM31" s="1717"/>
      <c r="AN31" s="1717"/>
      <c r="AO31" s="1717"/>
      <c r="AP31" s="1717"/>
      <c r="AQ31" s="1014">
        <v>66513900000</v>
      </c>
      <c r="AR31" s="1041">
        <v>18746498643</v>
      </c>
      <c r="AS31" s="1032">
        <v>47767401357</v>
      </c>
      <c r="AT31" s="1017">
        <v>0</v>
      </c>
      <c r="AU31" s="1041">
        <v>16882728691</v>
      </c>
      <c r="AV31" s="1032">
        <v>1863769952</v>
      </c>
      <c r="AW31" s="1041">
        <v>11927554418</v>
      </c>
      <c r="AX31" s="1032">
        <v>4955174273</v>
      </c>
      <c r="AY31" s="1041">
        <v>11792188563</v>
      </c>
      <c r="AZ31" s="1032">
        <v>135365855</v>
      </c>
      <c r="BA31" s="1014">
        <v>11792188563</v>
      </c>
      <c r="BB31" s="1017">
        <v>0</v>
      </c>
      <c r="BC31" s="1017">
        <v>0</v>
      </c>
      <c r="BE31" s="1016">
        <f t="shared" si="9"/>
        <v>0.25382256477217546</v>
      </c>
    </row>
    <row r="32" spans="1:57" s="1019" customFormat="1" ht="16.5" hidden="1" x14ac:dyDescent="0.2">
      <c r="A32" s="1019" t="str">
        <f>+B32&amp;D32&amp;F32&amp;H32&amp;J32&amp;M32&amp;P32&amp;R32&amp;AJ32</f>
        <v>A110</v>
      </c>
      <c r="B32" s="1767" t="s">
        <v>35</v>
      </c>
      <c r="C32" s="1765"/>
      <c r="D32" s="1767" t="s">
        <v>312</v>
      </c>
      <c r="E32" s="1765"/>
      <c r="F32" s="1767"/>
      <c r="G32" s="1765"/>
      <c r="H32" s="1767"/>
      <c r="I32" s="1765"/>
      <c r="J32" s="1767"/>
      <c r="K32" s="1765"/>
      <c r="L32" s="1765"/>
      <c r="M32" s="1767"/>
      <c r="N32" s="1765"/>
      <c r="O32" s="1765"/>
      <c r="P32" s="1767"/>
      <c r="Q32" s="1765"/>
      <c r="R32" s="1762"/>
      <c r="S32" s="1763"/>
      <c r="T32" s="1764" t="s">
        <v>23</v>
      </c>
      <c r="U32" s="1765"/>
      <c r="V32" s="1765"/>
      <c r="W32" s="1765"/>
      <c r="X32" s="1765"/>
      <c r="Y32" s="1765"/>
      <c r="Z32" s="1765"/>
      <c r="AA32" s="1765"/>
      <c r="AB32" s="1762" t="s">
        <v>306</v>
      </c>
      <c r="AC32" s="1763"/>
      <c r="AD32" s="1763"/>
      <c r="AE32" s="1763"/>
      <c r="AF32" s="1763"/>
      <c r="AG32" s="1762" t="s">
        <v>307</v>
      </c>
      <c r="AH32" s="1763"/>
      <c r="AI32" s="1763"/>
      <c r="AJ32" s="1023" t="s">
        <v>86</v>
      </c>
      <c r="AK32" s="1766" t="s">
        <v>308</v>
      </c>
      <c r="AL32" s="1763"/>
      <c r="AM32" s="1763"/>
      <c r="AN32" s="1763"/>
      <c r="AO32" s="1763"/>
      <c r="AP32" s="1763"/>
      <c r="AQ32" s="998">
        <v>172387016667</v>
      </c>
      <c r="AR32" s="1040">
        <v>172188771666</v>
      </c>
      <c r="AS32" s="1093">
        <v>198245001</v>
      </c>
      <c r="AT32" s="1018">
        <v>0</v>
      </c>
      <c r="AU32" s="1040">
        <v>134574072204</v>
      </c>
      <c r="AV32" s="1093">
        <v>37614699462</v>
      </c>
      <c r="AW32" s="1040">
        <v>133740354053</v>
      </c>
      <c r="AX32" s="1093">
        <v>833718151</v>
      </c>
      <c r="AY32" s="1040">
        <v>133740354053</v>
      </c>
      <c r="AZ32" s="1096">
        <v>0</v>
      </c>
      <c r="BA32" s="998">
        <v>133740354053</v>
      </c>
      <c r="BB32" s="1018">
        <v>0</v>
      </c>
      <c r="BC32" s="998">
        <v>381991133</v>
      </c>
      <c r="BE32" s="1000">
        <f>+AU32/AQ32</f>
        <v>0.78065085646186883</v>
      </c>
    </row>
    <row r="33" spans="1:57" s="1015" customFormat="1" ht="16.5" hidden="1" x14ac:dyDescent="0.2">
      <c r="A33" s="1019" t="str">
        <f t="shared" ref="A33:A96" si="10">+B33&amp;D33&amp;F33&amp;H33&amp;J33&amp;M33&amp;P33&amp;R33&amp;AJ33</f>
        <v>A1010</v>
      </c>
      <c r="B33" s="1725" t="s">
        <v>35</v>
      </c>
      <c r="C33" s="1720"/>
      <c r="D33" s="1725" t="s">
        <v>312</v>
      </c>
      <c r="E33" s="1720"/>
      <c r="F33" s="1725" t="s">
        <v>313</v>
      </c>
      <c r="G33" s="1720"/>
      <c r="H33" s="1725"/>
      <c r="I33" s="1720"/>
      <c r="J33" s="1725"/>
      <c r="K33" s="1720"/>
      <c r="L33" s="1720"/>
      <c r="M33" s="1725"/>
      <c r="N33" s="1720"/>
      <c r="O33" s="1720"/>
      <c r="P33" s="1725"/>
      <c r="Q33" s="1720"/>
      <c r="R33" s="1722"/>
      <c r="S33" s="1717"/>
      <c r="T33" s="1723" t="s">
        <v>23</v>
      </c>
      <c r="U33" s="1720"/>
      <c r="V33" s="1720"/>
      <c r="W33" s="1720"/>
      <c r="X33" s="1720"/>
      <c r="Y33" s="1720"/>
      <c r="Z33" s="1720"/>
      <c r="AA33" s="1720"/>
      <c r="AB33" s="1722" t="s">
        <v>306</v>
      </c>
      <c r="AC33" s="1717"/>
      <c r="AD33" s="1717"/>
      <c r="AE33" s="1717"/>
      <c r="AF33" s="1717"/>
      <c r="AG33" s="1722" t="s">
        <v>307</v>
      </c>
      <c r="AH33" s="1717"/>
      <c r="AI33" s="1717"/>
      <c r="AJ33" s="1026" t="s">
        <v>86</v>
      </c>
      <c r="AK33" s="1724" t="s">
        <v>308</v>
      </c>
      <c r="AL33" s="1717"/>
      <c r="AM33" s="1717"/>
      <c r="AN33" s="1717"/>
      <c r="AO33" s="1717"/>
      <c r="AP33" s="1717"/>
      <c r="AQ33" s="1014">
        <v>172387016667</v>
      </c>
      <c r="AR33" s="1041">
        <v>172188771666</v>
      </c>
      <c r="AS33" s="1032">
        <v>198245001</v>
      </c>
      <c r="AT33" s="1017">
        <v>0</v>
      </c>
      <c r="AU33" s="1041">
        <v>134574072204</v>
      </c>
      <c r="AV33" s="1032">
        <v>37614699462</v>
      </c>
      <c r="AW33" s="1041">
        <v>133740354053</v>
      </c>
      <c r="AX33" s="1032">
        <v>833718151</v>
      </c>
      <c r="AY33" s="1041">
        <v>133740354053</v>
      </c>
      <c r="AZ33" s="1033">
        <v>0</v>
      </c>
      <c r="BA33" s="1014">
        <v>133740354053</v>
      </c>
      <c r="BB33" s="1017">
        <v>0</v>
      </c>
      <c r="BC33" s="1014">
        <v>381991133</v>
      </c>
      <c r="BE33" s="1016">
        <f t="shared" si="9"/>
        <v>0.78065085646186883</v>
      </c>
    </row>
    <row r="34" spans="1:57" s="1015" customFormat="1" ht="16.5" hidden="1" x14ac:dyDescent="0.2">
      <c r="A34" s="1019" t="str">
        <f t="shared" si="10"/>
        <v>A10110</v>
      </c>
      <c r="B34" s="1725" t="s">
        <v>35</v>
      </c>
      <c r="C34" s="1720"/>
      <c r="D34" s="1725" t="s">
        <v>312</v>
      </c>
      <c r="E34" s="1720"/>
      <c r="F34" s="1725" t="s">
        <v>313</v>
      </c>
      <c r="G34" s="1720"/>
      <c r="H34" s="1725" t="s">
        <v>312</v>
      </c>
      <c r="I34" s="1720"/>
      <c r="J34" s="1725"/>
      <c r="K34" s="1720"/>
      <c r="L34" s="1720"/>
      <c r="M34" s="1725"/>
      <c r="N34" s="1720"/>
      <c r="O34" s="1720"/>
      <c r="P34" s="1725"/>
      <c r="Q34" s="1720"/>
      <c r="R34" s="1722"/>
      <c r="S34" s="1717"/>
      <c r="T34" s="1723" t="s">
        <v>314</v>
      </c>
      <c r="U34" s="1720"/>
      <c r="V34" s="1720"/>
      <c r="W34" s="1720"/>
      <c r="X34" s="1720"/>
      <c r="Y34" s="1720"/>
      <c r="Z34" s="1720"/>
      <c r="AA34" s="1720"/>
      <c r="AB34" s="1722" t="s">
        <v>306</v>
      </c>
      <c r="AC34" s="1717"/>
      <c r="AD34" s="1717"/>
      <c r="AE34" s="1717"/>
      <c r="AF34" s="1717"/>
      <c r="AG34" s="1722" t="s">
        <v>307</v>
      </c>
      <c r="AH34" s="1717"/>
      <c r="AI34" s="1717"/>
      <c r="AJ34" s="1026" t="s">
        <v>86</v>
      </c>
      <c r="AK34" s="1724" t="s">
        <v>308</v>
      </c>
      <c r="AL34" s="1717"/>
      <c r="AM34" s="1717"/>
      <c r="AN34" s="1717"/>
      <c r="AO34" s="1717"/>
      <c r="AP34" s="1717"/>
      <c r="AQ34" s="1014">
        <v>126555371450</v>
      </c>
      <c r="AR34" s="1041">
        <v>126555371450</v>
      </c>
      <c r="AS34" s="1033">
        <v>0</v>
      </c>
      <c r="AT34" s="1017">
        <v>0</v>
      </c>
      <c r="AU34" s="1041">
        <v>98952750536</v>
      </c>
      <c r="AV34" s="1032">
        <v>27602620914</v>
      </c>
      <c r="AW34" s="1041">
        <v>98952750536</v>
      </c>
      <c r="AX34" s="1033">
        <v>0</v>
      </c>
      <c r="AY34" s="1041">
        <v>98952750536</v>
      </c>
      <c r="AZ34" s="1033">
        <v>0</v>
      </c>
      <c r="BA34" s="1014">
        <v>98952750536</v>
      </c>
      <c r="BB34" s="1017">
        <v>0</v>
      </c>
      <c r="BC34" s="1014">
        <v>291328517</v>
      </c>
      <c r="BE34" s="1016">
        <f t="shared" si="9"/>
        <v>0.78189293273177773</v>
      </c>
    </row>
    <row r="35" spans="1:57" s="1015" customFormat="1" ht="16.5" hidden="1" x14ac:dyDescent="0.2">
      <c r="A35" s="1019" t="str">
        <f t="shared" si="10"/>
        <v>A101110</v>
      </c>
      <c r="B35" s="1725" t="s">
        <v>35</v>
      </c>
      <c r="C35" s="1720"/>
      <c r="D35" s="1725" t="s">
        <v>312</v>
      </c>
      <c r="E35" s="1720"/>
      <c r="F35" s="1725" t="s">
        <v>313</v>
      </c>
      <c r="G35" s="1720"/>
      <c r="H35" s="1725" t="s">
        <v>312</v>
      </c>
      <c r="I35" s="1720"/>
      <c r="J35" s="1725" t="s">
        <v>312</v>
      </c>
      <c r="K35" s="1720"/>
      <c r="L35" s="1720"/>
      <c r="M35" s="1725"/>
      <c r="N35" s="1720"/>
      <c r="O35" s="1720"/>
      <c r="P35" s="1725"/>
      <c r="Q35" s="1720"/>
      <c r="R35" s="1722"/>
      <c r="S35" s="1717"/>
      <c r="T35" s="1723" t="s">
        <v>219</v>
      </c>
      <c r="U35" s="1720"/>
      <c r="V35" s="1720"/>
      <c r="W35" s="1720"/>
      <c r="X35" s="1720"/>
      <c r="Y35" s="1720"/>
      <c r="Z35" s="1720"/>
      <c r="AA35" s="1720"/>
      <c r="AB35" s="1722" t="s">
        <v>306</v>
      </c>
      <c r="AC35" s="1717"/>
      <c r="AD35" s="1717"/>
      <c r="AE35" s="1717"/>
      <c r="AF35" s="1717"/>
      <c r="AG35" s="1722" t="s">
        <v>307</v>
      </c>
      <c r="AH35" s="1717"/>
      <c r="AI35" s="1717"/>
      <c r="AJ35" s="1026" t="s">
        <v>86</v>
      </c>
      <c r="AK35" s="1724" t="s">
        <v>308</v>
      </c>
      <c r="AL35" s="1717"/>
      <c r="AM35" s="1717"/>
      <c r="AN35" s="1717"/>
      <c r="AO35" s="1717"/>
      <c r="AP35" s="1717"/>
      <c r="AQ35" s="1014">
        <v>97337680000</v>
      </c>
      <c r="AR35" s="1041">
        <v>97337680000</v>
      </c>
      <c r="AS35" s="1033">
        <v>0</v>
      </c>
      <c r="AT35" s="1017">
        <v>0</v>
      </c>
      <c r="AU35" s="1041">
        <v>82365834381</v>
      </c>
      <c r="AV35" s="1032">
        <v>14971845619</v>
      </c>
      <c r="AW35" s="1041">
        <v>82365834381</v>
      </c>
      <c r="AX35" s="1033">
        <v>0</v>
      </c>
      <c r="AY35" s="1041">
        <v>82365834381</v>
      </c>
      <c r="AZ35" s="1033">
        <v>0</v>
      </c>
      <c r="BA35" s="1014">
        <v>82365834381</v>
      </c>
      <c r="BB35" s="1017">
        <v>0</v>
      </c>
      <c r="BC35" s="1014">
        <v>288794271</v>
      </c>
      <c r="BE35" s="1016">
        <f t="shared" si="9"/>
        <v>0.84618653722792658</v>
      </c>
    </row>
    <row r="36" spans="1:57" s="1015" customFormat="1" ht="16.5" hidden="1" x14ac:dyDescent="0.2">
      <c r="A36" s="1019" t="str">
        <f>+B36&amp;D36&amp;F36&amp;H36&amp;J36&amp;M36&amp;P36&amp;R36&amp;AJ36</f>
        <v>A1011110</v>
      </c>
      <c r="B36" s="1719" t="s">
        <v>35</v>
      </c>
      <c r="C36" s="1720"/>
      <c r="D36" s="1719" t="s">
        <v>312</v>
      </c>
      <c r="E36" s="1720"/>
      <c r="F36" s="1719" t="s">
        <v>313</v>
      </c>
      <c r="G36" s="1720"/>
      <c r="H36" s="1719" t="s">
        <v>312</v>
      </c>
      <c r="I36" s="1720"/>
      <c r="J36" s="1719" t="s">
        <v>312</v>
      </c>
      <c r="K36" s="1720"/>
      <c r="L36" s="1720"/>
      <c r="M36" s="1719" t="s">
        <v>312</v>
      </c>
      <c r="N36" s="1720"/>
      <c r="O36" s="1720"/>
      <c r="P36" s="1719"/>
      <c r="Q36" s="1720"/>
      <c r="R36" s="1716"/>
      <c r="S36" s="1717"/>
      <c r="T36" s="1721" t="s">
        <v>36</v>
      </c>
      <c r="U36" s="1720"/>
      <c r="V36" s="1720"/>
      <c r="W36" s="1720"/>
      <c r="X36" s="1720"/>
      <c r="Y36" s="1720"/>
      <c r="Z36" s="1720"/>
      <c r="AA36" s="1720"/>
      <c r="AB36" s="1716" t="s">
        <v>306</v>
      </c>
      <c r="AC36" s="1717"/>
      <c r="AD36" s="1717"/>
      <c r="AE36" s="1717"/>
      <c r="AF36" s="1717"/>
      <c r="AG36" s="1716" t="s">
        <v>307</v>
      </c>
      <c r="AH36" s="1717"/>
      <c r="AI36" s="1717"/>
      <c r="AJ36" s="1027" t="s">
        <v>86</v>
      </c>
      <c r="AK36" s="1718" t="s">
        <v>308</v>
      </c>
      <c r="AL36" s="1717"/>
      <c r="AM36" s="1717"/>
      <c r="AN36" s="1717"/>
      <c r="AO36" s="1717"/>
      <c r="AP36" s="1717"/>
      <c r="AQ36" s="1020">
        <v>90237680000</v>
      </c>
      <c r="AR36" s="1043">
        <v>90237680000</v>
      </c>
      <c r="AS36" s="1038">
        <v>0</v>
      </c>
      <c r="AT36" s="1021">
        <v>0</v>
      </c>
      <c r="AU36" s="1043">
        <v>77271895453</v>
      </c>
      <c r="AV36" s="1037">
        <v>12965784547</v>
      </c>
      <c r="AW36" s="1043">
        <v>77271895453</v>
      </c>
      <c r="AX36" s="1038">
        <v>0</v>
      </c>
      <c r="AY36" s="1043">
        <v>77271895453</v>
      </c>
      <c r="AZ36" s="1038">
        <v>0</v>
      </c>
      <c r="BA36" s="1020">
        <v>77271895453</v>
      </c>
      <c r="BB36" s="1021">
        <v>0</v>
      </c>
      <c r="BC36" s="1020">
        <v>1190044</v>
      </c>
      <c r="BE36" s="1016">
        <f t="shared" si="9"/>
        <v>0.85631518289255659</v>
      </c>
    </row>
    <row r="37" spans="1:57" s="1015" customFormat="1" ht="16.5" hidden="1" x14ac:dyDescent="0.2">
      <c r="A37" s="1019" t="str">
        <f t="shared" si="10"/>
        <v>A1011210</v>
      </c>
      <c r="B37" s="1719" t="s">
        <v>35</v>
      </c>
      <c r="C37" s="1720"/>
      <c r="D37" s="1719" t="s">
        <v>312</v>
      </c>
      <c r="E37" s="1720"/>
      <c r="F37" s="1719" t="s">
        <v>313</v>
      </c>
      <c r="G37" s="1720"/>
      <c r="H37" s="1719" t="s">
        <v>312</v>
      </c>
      <c r="I37" s="1720"/>
      <c r="J37" s="1719" t="s">
        <v>312</v>
      </c>
      <c r="K37" s="1720"/>
      <c r="L37" s="1720"/>
      <c r="M37" s="1719" t="s">
        <v>315</v>
      </c>
      <c r="N37" s="1720"/>
      <c r="O37" s="1720"/>
      <c r="P37" s="1719"/>
      <c r="Q37" s="1720"/>
      <c r="R37" s="1716"/>
      <c r="S37" s="1717"/>
      <c r="T37" s="1721" t="s">
        <v>37</v>
      </c>
      <c r="U37" s="1720"/>
      <c r="V37" s="1720"/>
      <c r="W37" s="1720"/>
      <c r="X37" s="1720"/>
      <c r="Y37" s="1720"/>
      <c r="Z37" s="1720"/>
      <c r="AA37" s="1720"/>
      <c r="AB37" s="1716" t="s">
        <v>306</v>
      </c>
      <c r="AC37" s="1717"/>
      <c r="AD37" s="1717"/>
      <c r="AE37" s="1717"/>
      <c r="AF37" s="1717"/>
      <c r="AG37" s="1716" t="s">
        <v>307</v>
      </c>
      <c r="AH37" s="1717"/>
      <c r="AI37" s="1717"/>
      <c r="AJ37" s="1027" t="s">
        <v>86</v>
      </c>
      <c r="AK37" s="1718" t="s">
        <v>308</v>
      </c>
      <c r="AL37" s="1717"/>
      <c r="AM37" s="1717"/>
      <c r="AN37" s="1717"/>
      <c r="AO37" s="1717"/>
      <c r="AP37" s="1717"/>
      <c r="AQ37" s="1020">
        <v>5880000000</v>
      </c>
      <c r="AR37" s="1043">
        <v>5880000000</v>
      </c>
      <c r="AS37" s="1038">
        <v>0</v>
      </c>
      <c r="AT37" s="1021">
        <v>0</v>
      </c>
      <c r="AU37" s="1043">
        <v>4411204915</v>
      </c>
      <c r="AV37" s="1037">
        <v>1468795085</v>
      </c>
      <c r="AW37" s="1043">
        <v>4411204915</v>
      </c>
      <c r="AX37" s="1038">
        <v>0</v>
      </c>
      <c r="AY37" s="1043">
        <v>4411204915</v>
      </c>
      <c r="AZ37" s="1038">
        <v>0</v>
      </c>
      <c r="BA37" s="1020">
        <v>4411204915</v>
      </c>
      <c r="BB37" s="1021">
        <v>0</v>
      </c>
      <c r="BC37" s="1020">
        <v>2549184</v>
      </c>
      <c r="BE37" s="1016">
        <f t="shared" si="9"/>
        <v>0.7502049175170068</v>
      </c>
    </row>
    <row r="38" spans="1:57" s="1015" customFormat="1" ht="16.5" hidden="1" x14ac:dyDescent="0.2">
      <c r="A38" s="1019" t="str">
        <f t="shared" si="10"/>
        <v>A1011410</v>
      </c>
      <c r="B38" s="1719" t="s">
        <v>35</v>
      </c>
      <c r="C38" s="1720"/>
      <c r="D38" s="1719" t="s">
        <v>312</v>
      </c>
      <c r="E38" s="1720"/>
      <c r="F38" s="1719" t="s">
        <v>313</v>
      </c>
      <c r="G38" s="1720"/>
      <c r="H38" s="1719" t="s">
        <v>312</v>
      </c>
      <c r="I38" s="1720"/>
      <c r="J38" s="1719" t="s">
        <v>312</v>
      </c>
      <c r="K38" s="1720"/>
      <c r="L38" s="1720"/>
      <c r="M38" s="1719" t="s">
        <v>316</v>
      </c>
      <c r="N38" s="1720"/>
      <c r="O38" s="1720"/>
      <c r="P38" s="1719"/>
      <c r="Q38" s="1720"/>
      <c r="R38" s="1716"/>
      <c r="S38" s="1717"/>
      <c r="T38" s="1721" t="s">
        <v>38</v>
      </c>
      <c r="U38" s="1720"/>
      <c r="V38" s="1720"/>
      <c r="W38" s="1720"/>
      <c r="X38" s="1720"/>
      <c r="Y38" s="1720"/>
      <c r="Z38" s="1720"/>
      <c r="AA38" s="1720"/>
      <c r="AB38" s="1716" t="s">
        <v>306</v>
      </c>
      <c r="AC38" s="1717"/>
      <c r="AD38" s="1717"/>
      <c r="AE38" s="1717"/>
      <c r="AF38" s="1717"/>
      <c r="AG38" s="1716" t="s">
        <v>307</v>
      </c>
      <c r="AH38" s="1717"/>
      <c r="AI38" s="1717"/>
      <c r="AJ38" s="1027" t="s">
        <v>86</v>
      </c>
      <c r="AK38" s="1718" t="s">
        <v>308</v>
      </c>
      <c r="AL38" s="1717"/>
      <c r="AM38" s="1717"/>
      <c r="AN38" s="1717"/>
      <c r="AO38" s="1717"/>
      <c r="AP38" s="1717"/>
      <c r="AQ38" s="1020">
        <v>1220000000</v>
      </c>
      <c r="AR38" s="1043">
        <v>1220000000</v>
      </c>
      <c r="AS38" s="1038">
        <v>0</v>
      </c>
      <c r="AT38" s="1021">
        <v>0</v>
      </c>
      <c r="AU38" s="1043">
        <v>682734013</v>
      </c>
      <c r="AV38" s="1037">
        <v>537265987</v>
      </c>
      <c r="AW38" s="1043">
        <v>682734013</v>
      </c>
      <c r="AX38" s="1038">
        <v>0</v>
      </c>
      <c r="AY38" s="1043">
        <v>682734013</v>
      </c>
      <c r="AZ38" s="1038">
        <v>0</v>
      </c>
      <c r="BA38" s="1020">
        <v>682734013</v>
      </c>
      <c r="BB38" s="1021">
        <v>0</v>
      </c>
      <c r="BC38" s="1020">
        <v>285055043</v>
      </c>
      <c r="BE38" s="1016">
        <f t="shared" si="9"/>
        <v>0.559618043442623</v>
      </c>
    </row>
    <row r="39" spans="1:57" s="1015" customFormat="1" ht="16.5" hidden="1" x14ac:dyDescent="0.2">
      <c r="A39" s="1019" t="str">
        <f t="shared" si="10"/>
        <v>A101410</v>
      </c>
      <c r="B39" s="1725" t="s">
        <v>35</v>
      </c>
      <c r="C39" s="1720"/>
      <c r="D39" s="1725" t="s">
        <v>312</v>
      </c>
      <c r="E39" s="1720"/>
      <c r="F39" s="1725" t="s">
        <v>313</v>
      </c>
      <c r="G39" s="1720"/>
      <c r="H39" s="1725" t="s">
        <v>312</v>
      </c>
      <c r="I39" s="1720"/>
      <c r="J39" s="1725" t="s">
        <v>316</v>
      </c>
      <c r="K39" s="1720"/>
      <c r="L39" s="1720"/>
      <c r="M39" s="1725"/>
      <c r="N39" s="1720"/>
      <c r="O39" s="1720"/>
      <c r="P39" s="1725"/>
      <c r="Q39" s="1720"/>
      <c r="R39" s="1722"/>
      <c r="S39" s="1717"/>
      <c r="T39" s="1723" t="s">
        <v>220</v>
      </c>
      <c r="U39" s="1720"/>
      <c r="V39" s="1720"/>
      <c r="W39" s="1720"/>
      <c r="X39" s="1720"/>
      <c r="Y39" s="1720"/>
      <c r="Z39" s="1720"/>
      <c r="AA39" s="1720"/>
      <c r="AB39" s="1722" t="s">
        <v>306</v>
      </c>
      <c r="AC39" s="1717"/>
      <c r="AD39" s="1717"/>
      <c r="AE39" s="1717"/>
      <c r="AF39" s="1717"/>
      <c r="AG39" s="1722" t="s">
        <v>307</v>
      </c>
      <c r="AH39" s="1717"/>
      <c r="AI39" s="1717"/>
      <c r="AJ39" s="1026" t="s">
        <v>86</v>
      </c>
      <c r="AK39" s="1724" t="s">
        <v>308</v>
      </c>
      <c r="AL39" s="1717"/>
      <c r="AM39" s="1717"/>
      <c r="AN39" s="1717"/>
      <c r="AO39" s="1717"/>
      <c r="AP39" s="1717"/>
      <c r="AQ39" s="1014">
        <v>1741691450</v>
      </c>
      <c r="AR39" s="1041">
        <v>1741691450</v>
      </c>
      <c r="AS39" s="1033">
        <v>0</v>
      </c>
      <c r="AT39" s="1017">
        <v>0</v>
      </c>
      <c r="AU39" s="1041">
        <v>1422021475</v>
      </c>
      <c r="AV39" s="1032">
        <v>319669975</v>
      </c>
      <c r="AW39" s="1041">
        <v>1422021475</v>
      </c>
      <c r="AX39" s="1033">
        <v>0</v>
      </c>
      <c r="AY39" s="1041">
        <v>1422021475</v>
      </c>
      <c r="AZ39" s="1033">
        <v>0</v>
      </c>
      <c r="BA39" s="1014">
        <v>1422021475</v>
      </c>
      <c r="BB39" s="1017">
        <v>0</v>
      </c>
      <c r="BC39" s="1014">
        <v>193412</v>
      </c>
      <c r="BE39" s="1016">
        <f t="shared" si="9"/>
        <v>0.81646004233413449</v>
      </c>
    </row>
    <row r="40" spans="1:57" s="1015" customFormat="1" ht="16.5" hidden="1" x14ac:dyDescent="0.2">
      <c r="A40" s="1019" t="str">
        <f t="shared" si="10"/>
        <v>A1014210</v>
      </c>
      <c r="B40" s="1719" t="s">
        <v>35</v>
      </c>
      <c r="C40" s="1720"/>
      <c r="D40" s="1719" t="s">
        <v>312</v>
      </c>
      <c r="E40" s="1720"/>
      <c r="F40" s="1719" t="s">
        <v>313</v>
      </c>
      <c r="G40" s="1720"/>
      <c r="H40" s="1719" t="s">
        <v>312</v>
      </c>
      <c r="I40" s="1720"/>
      <c r="J40" s="1719" t="s">
        <v>316</v>
      </c>
      <c r="K40" s="1720"/>
      <c r="L40" s="1720"/>
      <c r="M40" s="1719" t="s">
        <v>315</v>
      </c>
      <c r="N40" s="1720"/>
      <c r="O40" s="1720"/>
      <c r="P40" s="1719"/>
      <c r="Q40" s="1720"/>
      <c r="R40" s="1716"/>
      <c r="S40" s="1717"/>
      <c r="T40" s="1721" t="s">
        <v>39</v>
      </c>
      <c r="U40" s="1720"/>
      <c r="V40" s="1720"/>
      <c r="W40" s="1720"/>
      <c r="X40" s="1720"/>
      <c r="Y40" s="1720"/>
      <c r="Z40" s="1720"/>
      <c r="AA40" s="1720"/>
      <c r="AB40" s="1716" t="s">
        <v>306</v>
      </c>
      <c r="AC40" s="1717"/>
      <c r="AD40" s="1717"/>
      <c r="AE40" s="1717"/>
      <c r="AF40" s="1717"/>
      <c r="AG40" s="1716" t="s">
        <v>307</v>
      </c>
      <c r="AH40" s="1717"/>
      <c r="AI40" s="1717"/>
      <c r="AJ40" s="1027" t="s">
        <v>86</v>
      </c>
      <c r="AK40" s="1718" t="s">
        <v>308</v>
      </c>
      <c r="AL40" s="1717"/>
      <c r="AM40" s="1717"/>
      <c r="AN40" s="1717"/>
      <c r="AO40" s="1717"/>
      <c r="AP40" s="1717"/>
      <c r="AQ40" s="1020">
        <v>1741691450</v>
      </c>
      <c r="AR40" s="1043">
        <v>1741691450</v>
      </c>
      <c r="AS40" s="1038">
        <v>0</v>
      </c>
      <c r="AT40" s="1021">
        <v>0</v>
      </c>
      <c r="AU40" s="1043">
        <v>1422021475</v>
      </c>
      <c r="AV40" s="1037">
        <v>319669975</v>
      </c>
      <c r="AW40" s="1043">
        <v>1422021475</v>
      </c>
      <c r="AX40" s="1038">
        <v>0</v>
      </c>
      <c r="AY40" s="1043">
        <v>1422021475</v>
      </c>
      <c r="AZ40" s="1038">
        <v>0</v>
      </c>
      <c r="BA40" s="1020">
        <v>1422021475</v>
      </c>
      <c r="BB40" s="1021">
        <v>0</v>
      </c>
      <c r="BC40" s="1020">
        <v>193412</v>
      </c>
      <c r="BE40" s="1016">
        <f t="shared" si="9"/>
        <v>0.81646004233413449</v>
      </c>
    </row>
    <row r="41" spans="1:57" s="1015" customFormat="1" ht="16.5" hidden="1" x14ac:dyDescent="0.2">
      <c r="A41" s="1019" t="str">
        <f t="shared" si="10"/>
        <v>A101510</v>
      </c>
      <c r="B41" s="1725" t="s">
        <v>35</v>
      </c>
      <c r="C41" s="1720"/>
      <c r="D41" s="1725" t="s">
        <v>312</v>
      </c>
      <c r="E41" s="1720"/>
      <c r="F41" s="1725" t="s">
        <v>313</v>
      </c>
      <c r="G41" s="1720"/>
      <c r="H41" s="1725" t="s">
        <v>312</v>
      </c>
      <c r="I41" s="1720"/>
      <c r="J41" s="1725" t="s">
        <v>317</v>
      </c>
      <c r="K41" s="1720"/>
      <c r="L41" s="1720"/>
      <c r="M41" s="1725"/>
      <c r="N41" s="1720"/>
      <c r="O41" s="1720"/>
      <c r="P41" s="1725"/>
      <c r="Q41" s="1720"/>
      <c r="R41" s="1722"/>
      <c r="S41" s="1717"/>
      <c r="T41" s="1723" t="s">
        <v>222</v>
      </c>
      <c r="U41" s="1720"/>
      <c r="V41" s="1720"/>
      <c r="W41" s="1720"/>
      <c r="X41" s="1720"/>
      <c r="Y41" s="1720"/>
      <c r="Z41" s="1720"/>
      <c r="AA41" s="1720"/>
      <c r="AB41" s="1722" t="s">
        <v>306</v>
      </c>
      <c r="AC41" s="1717"/>
      <c r="AD41" s="1717"/>
      <c r="AE41" s="1717"/>
      <c r="AF41" s="1717"/>
      <c r="AG41" s="1722" t="s">
        <v>307</v>
      </c>
      <c r="AH41" s="1717"/>
      <c r="AI41" s="1717"/>
      <c r="AJ41" s="1026" t="s">
        <v>86</v>
      </c>
      <c r="AK41" s="1724" t="s">
        <v>308</v>
      </c>
      <c r="AL41" s="1717"/>
      <c r="AM41" s="1717"/>
      <c r="AN41" s="1717"/>
      <c r="AO41" s="1717"/>
      <c r="AP41" s="1717"/>
      <c r="AQ41" s="1014">
        <v>26784000000</v>
      </c>
      <c r="AR41" s="1041">
        <v>26784000000</v>
      </c>
      <c r="AS41" s="1033">
        <v>0</v>
      </c>
      <c r="AT41" s="1017">
        <v>0</v>
      </c>
      <c r="AU41" s="1041">
        <v>14623776077</v>
      </c>
      <c r="AV41" s="1032">
        <v>12160223923</v>
      </c>
      <c r="AW41" s="1041">
        <v>14623776077</v>
      </c>
      <c r="AX41" s="1033">
        <v>0</v>
      </c>
      <c r="AY41" s="1041">
        <v>14623776077</v>
      </c>
      <c r="AZ41" s="1033">
        <v>0</v>
      </c>
      <c r="BA41" s="1014">
        <v>14623776077</v>
      </c>
      <c r="BB41" s="1017">
        <v>0</v>
      </c>
      <c r="BC41" s="1014">
        <v>2340834</v>
      </c>
      <c r="BE41" s="1016">
        <f t="shared" si="9"/>
        <v>0.54598925018667865</v>
      </c>
    </row>
    <row r="42" spans="1:57" s="1015" customFormat="1" ht="16.5" hidden="1" x14ac:dyDescent="0.2">
      <c r="A42" s="1019" t="str">
        <f t="shared" si="10"/>
        <v>A1015110</v>
      </c>
      <c r="B42" s="1719" t="s">
        <v>35</v>
      </c>
      <c r="C42" s="1720"/>
      <c r="D42" s="1719" t="s">
        <v>312</v>
      </c>
      <c r="E42" s="1720"/>
      <c r="F42" s="1719" t="s">
        <v>313</v>
      </c>
      <c r="G42" s="1720"/>
      <c r="H42" s="1719" t="s">
        <v>312</v>
      </c>
      <c r="I42" s="1720"/>
      <c r="J42" s="1719" t="s">
        <v>317</v>
      </c>
      <c r="K42" s="1720"/>
      <c r="L42" s="1720"/>
      <c r="M42" s="1719" t="s">
        <v>312</v>
      </c>
      <c r="N42" s="1720"/>
      <c r="O42" s="1720"/>
      <c r="P42" s="1719"/>
      <c r="Q42" s="1720"/>
      <c r="R42" s="1716"/>
      <c r="S42" s="1717"/>
      <c r="T42" s="1721" t="s">
        <v>40</v>
      </c>
      <c r="U42" s="1720"/>
      <c r="V42" s="1720"/>
      <c r="W42" s="1720"/>
      <c r="X42" s="1720"/>
      <c r="Y42" s="1720"/>
      <c r="Z42" s="1720"/>
      <c r="AA42" s="1720"/>
      <c r="AB42" s="1716" t="s">
        <v>306</v>
      </c>
      <c r="AC42" s="1717"/>
      <c r="AD42" s="1717"/>
      <c r="AE42" s="1717"/>
      <c r="AF42" s="1717"/>
      <c r="AG42" s="1716" t="s">
        <v>307</v>
      </c>
      <c r="AH42" s="1717"/>
      <c r="AI42" s="1717"/>
      <c r="AJ42" s="1027" t="s">
        <v>86</v>
      </c>
      <c r="AK42" s="1718" t="s">
        <v>308</v>
      </c>
      <c r="AL42" s="1717"/>
      <c r="AM42" s="1717"/>
      <c r="AN42" s="1717"/>
      <c r="AO42" s="1717"/>
      <c r="AP42" s="1717"/>
      <c r="AQ42" s="1020">
        <v>3441410138</v>
      </c>
      <c r="AR42" s="1043">
        <v>3441410138</v>
      </c>
      <c r="AS42" s="1038">
        <v>0</v>
      </c>
      <c r="AT42" s="1021">
        <v>0</v>
      </c>
      <c r="AU42" s="1043">
        <v>2862241858</v>
      </c>
      <c r="AV42" s="1037">
        <v>579168280</v>
      </c>
      <c r="AW42" s="1043">
        <v>2862241858</v>
      </c>
      <c r="AX42" s="1038">
        <v>0</v>
      </c>
      <c r="AY42" s="1043">
        <v>2862241858</v>
      </c>
      <c r="AZ42" s="1038">
        <v>0</v>
      </c>
      <c r="BA42" s="1020">
        <v>2862241858</v>
      </c>
      <c r="BB42" s="1021">
        <v>0</v>
      </c>
      <c r="BC42" s="1020">
        <v>220484</v>
      </c>
      <c r="BE42" s="1016">
        <f t="shared" si="9"/>
        <v>0.83170611558185625</v>
      </c>
    </row>
    <row r="43" spans="1:57" s="1015" customFormat="1" ht="16.5" hidden="1" x14ac:dyDescent="0.2">
      <c r="A43" s="1019" t="str">
        <f t="shared" si="10"/>
        <v>A1015210</v>
      </c>
      <c r="B43" s="1719" t="s">
        <v>35</v>
      </c>
      <c r="C43" s="1720"/>
      <c r="D43" s="1719" t="s">
        <v>312</v>
      </c>
      <c r="E43" s="1720"/>
      <c r="F43" s="1719" t="s">
        <v>313</v>
      </c>
      <c r="G43" s="1720"/>
      <c r="H43" s="1719" t="s">
        <v>312</v>
      </c>
      <c r="I43" s="1720"/>
      <c r="J43" s="1719" t="s">
        <v>317</v>
      </c>
      <c r="K43" s="1720"/>
      <c r="L43" s="1720"/>
      <c r="M43" s="1719" t="s">
        <v>315</v>
      </c>
      <c r="N43" s="1720"/>
      <c r="O43" s="1720"/>
      <c r="P43" s="1719"/>
      <c r="Q43" s="1720"/>
      <c r="R43" s="1716"/>
      <c r="S43" s="1717"/>
      <c r="T43" s="1721" t="s">
        <v>41</v>
      </c>
      <c r="U43" s="1720"/>
      <c r="V43" s="1720"/>
      <c r="W43" s="1720"/>
      <c r="X43" s="1720"/>
      <c r="Y43" s="1720"/>
      <c r="Z43" s="1720"/>
      <c r="AA43" s="1720"/>
      <c r="AB43" s="1716" t="s">
        <v>306</v>
      </c>
      <c r="AC43" s="1717"/>
      <c r="AD43" s="1717"/>
      <c r="AE43" s="1717"/>
      <c r="AF43" s="1717"/>
      <c r="AG43" s="1716" t="s">
        <v>307</v>
      </c>
      <c r="AH43" s="1717"/>
      <c r="AI43" s="1717"/>
      <c r="AJ43" s="1027" t="s">
        <v>86</v>
      </c>
      <c r="AK43" s="1718" t="s">
        <v>308</v>
      </c>
      <c r="AL43" s="1717"/>
      <c r="AM43" s="1717"/>
      <c r="AN43" s="1717"/>
      <c r="AO43" s="1717"/>
      <c r="AP43" s="1717"/>
      <c r="AQ43" s="1020">
        <v>2949264140</v>
      </c>
      <c r="AR43" s="1043">
        <v>2949264140</v>
      </c>
      <c r="AS43" s="1038">
        <v>0</v>
      </c>
      <c r="AT43" s="1021">
        <v>0</v>
      </c>
      <c r="AU43" s="1043">
        <v>2391845647</v>
      </c>
      <c r="AV43" s="1037">
        <v>557418493</v>
      </c>
      <c r="AW43" s="1043">
        <v>2391845647</v>
      </c>
      <c r="AX43" s="1038">
        <v>0</v>
      </c>
      <c r="AY43" s="1043">
        <v>2391845647</v>
      </c>
      <c r="AZ43" s="1038">
        <v>0</v>
      </c>
      <c r="BA43" s="1020">
        <v>2391845647</v>
      </c>
      <c r="BB43" s="1021">
        <v>0</v>
      </c>
      <c r="BC43" s="1021">
        <v>0</v>
      </c>
      <c r="BE43" s="1016">
        <f t="shared" si="9"/>
        <v>0.81099743307494998</v>
      </c>
    </row>
    <row r="44" spans="1:57" s="1015" customFormat="1" ht="16.5" hidden="1" x14ac:dyDescent="0.2">
      <c r="A44" s="1019" t="str">
        <f t="shared" si="10"/>
        <v>A10151410</v>
      </c>
      <c r="B44" s="1719" t="s">
        <v>35</v>
      </c>
      <c r="C44" s="1720"/>
      <c r="D44" s="1719" t="s">
        <v>312</v>
      </c>
      <c r="E44" s="1720"/>
      <c r="F44" s="1719" t="s">
        <v>313</v>
      </c>
      <c r="G44" s="1720"/>
      <c r="H44" s="1719" t="s">
        <v>312</v>
      </c>
      <c r="I44" s="1720"/>
      <c r="J44" s="1719" t="s">
        <v>317</v>
      </c>
      <c r="K44" s="1720"/>
      <c r="L44" s="1720"/>
      <c r="M44" s="1719" t="s">
        <v>318</v>
      </c>
      <c r="N44" s="1720"/>
      <c r="O44" s="1720"/>
      <c r="P44" s="1719"/>
      <c r="Q44" s="1720"/>
      <c r="R44" s="1716"/>
      <c r="S44" s="1717"/>
      <c r="T44" s="1721" t="s">
        <v>42</v>
      </c>
      <c r="U44" s="1720"/>
      <c r="V44" s="1720"/>
      <c r="W44" s="1720"/>
      <c r="X44" s="1720"/>
      <c r="Y44" s="1720"/>
      <c r="Z44" s="1720"/>
      <c r="AA44" s="1720"/>
      <c r="AB44" s="1716" t="s">
        <v>306</v>
      </c>
      <c r="AC44" s="1717"/>
      <c r="AD44" s="1717"/>
      <c r="AE44" s="1717"/>
      <c r="AF44" s="1717"/>
      <c r="AG44" s="1716" t="s">
        <v>307</v>
      </c>
      <c r="AH44" s="1717"/>
      <c r="AI44" s="1717"/>
      <c r="AJ44" s="1027" t="s">
        <v>86</v>
      </c>
      <c r="AK44" s="1718" t="s">
        <v>308</v>
      </c>
      <c r="AL44" s="1717"/>
      <c r="AM44" s="1717"/>
      <c r="AN44" s="1717"/>
      <c r="AO44" s="1717"/>
      <c r="AP44" s="1717"/>
      <c r="AQ44" s="1020">
        <v>4261255939</v>
      </c>
      <c r="AR44" s="1043">
        <v>4261255939</v>
      </c>
      <c r="AS44" s="1038">
        <v>0</v>
      </c>
      <c r="AT44" s="1021">
        <v>0</v>
      </c>
      <c r="AU44" s="1043">
        <v>4152078585</v>
      </c>
      <c r="AV44" s="1037">
        <v>109177354</v>
      </c>
      <c r="AW44" s="1043">
        <v>4152078585</v>
      </c>
      <c r="AX44" s="1038">
        <v>0</v>
      </c>
      <c r="AY44" s="1043">
        <v>4152078585</v>
      </c>
      <c r="AZ44" s="1038">
        <v>0</v>
      </c>
      <c r="BA44" s="1020">
        <v>4152078585</v>
      </c>
      <c r="BB44" s="1021">
        <v>0</v>
      </c>
      <c r="BC44" s="1021">
        <v>0</v>
      </c>
      <c r="BE44" s="1016">
        <f t="shared" si="9"/>
        <v>0.97437906674396546</v>
      </c>
    </row>
    <row r="45" spans="1:57" s="1015" customFormat="1" ht="16.5" hidden="1" x14ac:dyDescent="0.2">
      <c r="A45" s="1019" t="str">
        <f t="shared" si="10"/>
        <v>A10151510</v>
      </c>
      <c r="B45" s="1719" t="s">
        <v>35</v>
      </c>
      <c r="C45" s="1720"/>
      <c r="D45" s="1719" t="s">
        <v>312</v>
      </c>
      <c r="E45" s="1720"/>
      <c r="F45" s="1719" t="s">
        <v>313</v>
      </c>
      <c r="G45" s="1720"/>
      <c r="H45" s="1719" t="s">
        <v>312</v>
      </c>
      <c r="I45" s="1720"/>
      <c r="J45" s="1719" t="s">
        <v>317</v>
      </c>
      <c r="K45" s="1720"/>
      <c r="L45" s="1720"/>
      <c r="M45" s="1719" t="s">
        <v>319</v>
      </c>
      <c r="N45" s="1720"/>
      <c r="O45" s="1720"/>
      <c r="P45" s="1719"/>
      <c r="Q45" s="1720"/>
      <c r="R45" s="1716"/>
      <c r="S45" s="1717"/>
      <c r="T45" s="1721" t="s">
        <v>43</v>
      </c>
      <c r="U45" s="1720"/>
      <c r="V45" s="1720"/>
      <c r="W45" s="1720"/>
      <c r="X45" s="1720"/>
      <c r="Y45" s="1720"/>
      <c r="Z45" s="1720"/>
      <c r="AA45" s="1720"/>
      <c r="AB45" s="1716" t="s">
        <v>306</v>
      </c>
      <c r="AC45" s="1717"/>
      <c r="AD45" s="1717"/>
      <c r="AE45" s="1717"/>
      <c r="AF45" s="1717"/>
      <c r="AG45" s="1716" t="s">
        <v>307</v>
      </c>
      <c r="AH45" s="1717"/>
      <c r="AI45" s="1717"/>
      <c r="AJ45" s="1027" t="s">
        <v>86</v>
      </c>
      <c r="AK45" s="1718" t="s">
        <v>308</v>
      </c>
      <c r="AL45" s="1717"/>
      <c r="AM45" s="1717"/>
      <c r="AN45" s="1717"/>
      <c r="AO45" s="1717"/>
      <c r="AP45" s="1717"/>
      <c r="AQ45" s="1020">
        <v>4473037173</v>
      </c>
      <c r="AR45" s="1043">
        <v>4473037173</v>
      </c>
      <c r="AS45" s="1038">
        <v>0</v>
      </c>
      <c r="AT45" s="1021">
        <v>0</v>
      </c>
      <c r="AU45" s="1043">
        <v>3210349936</v>
      </c>
      <c r="AV45" s="1037">
        <v>1262687237</v>
      </c>
      <c r="AW45" s="1043">
        <v>3210349936</v>
      </c>
      <c r="AX45" s="1038">
        <v>0</v>
      </c>
      <c r="AY45" s="1043">
        <v>3210349936</v>
      </c>
      <c r="AZ45" s="1038">
        <v>0</v>
      </c>
      <c r="BA45" s="1020">
        <v>3210349936</v>
      </c>
      <c r="BB45" s="1021">
        <v>0</v>
      </c>
      <c r="BC45" s="1020">
        <v>2002349</v>
      </c>
      <c r="BE45" s="1016">
        <f t="shared" si="9"/>
        <v>0.71771143673435334</v>
      </c>
    </row>
    <row r="46" spans="1:57" s="1015" customFormat="1" ht="16.5" hidden="1" x14ac:dyDescent="0.2">
      <c r="A46" s="1019" t="str">
        <f t="shared" si="10"/>
        <v>A10151610</v>
      </c>
      <c r="B46" s="1719" t="s">
        <v>35</v>
      </c>
      <c r="C46" s="1720"/>
      <c r="D46" s="1719" t="s">
        <v>312</v>
      </c>
      <c r="E46" s="1720"/>
      <c r="F46" s="1719" t="s">
        <v>313</v>
      </c>
      <c r="G46" s="1720"/>
      <c r="H46" s="1719" t="s">
        <v>312</v>
      </c>
      <c r="I46" s="1720"/>
      <c r="J46" s="1719" t="s">
        <v>317</v>
      </c>
      <c r="K46" s="1720"/>
      <c r="L46" s="1720"/>
      <c r="M46" s="1719" t="s">
        <v>44</v>
      </c>
      <c r="N46" s="1720"/>
      <c r="O46" s="1720"/>
      <c r="P46" s="1719"/>
      <c r="Q46" s="1720"/>
      <c r="R46" s="1716"/>
      <c r="S46" s="1717"/>
      <c r="T46" s="1721" t="s">
        <v>45</v>
      </c>
      <c r="U46" s="1720"/>
      <c r="V46" s="1720"/>
      <c r="W46" s="1720"/>
      <c r="X46" s="1720"/>
      <c r="Y46" s="1720"/>
      <c r="Z46" s="1720"/>
      <c r="AA46" s="1720"/>
      <c r="AB46" s="1716" t="s">
        <v>306</v>
      </c>
      <c r="AC46" s="1717"/>
      <c r="AD46" s="1717"/>
      <c r="AE46" s="1717"/>
      <c r="AF46" s="1717"/>
      <c r="AG46" s="1716" t="s">
        <v>307</v>
      </c>
      <c r="AH46" s="1717"/>
      <c r="AI46" s="1717"/>
      <c r="AJ46" s="1027" t="s">
        <v>86</v>
      </c>
      <c r="AK46" s="1718" t="s">
        <v>308</v>
      </c>
      <c r="AL46" s="1717"/>
      <c r="AM46" s="1717"/>
      <c r="AN46" s="1717"/>
      <c r="AO46" s="1717"/>
      <c r="AP46" s="1717"/>
      <c r="AQ46" s="1020">
        <v>9451987628</v>
      </c>
      <c r="AR46" s="1043">
        <v>9451987628</v>
      </c>
      <c r="AS46" s="1038">
        <v>0</v>
      </c>
      <c r="AT46" s="1021">
        <v>0</v>
      </c>
      <c r="AU46" s="1043">
        <v>171005167</v>
      </c>
      <c r="AV46" s="1037">
        <v>9280982461</v>
      </c>
      <c r="AW46" s="1043">
        <v>171005167</v>
      </c>
      <c r="AX46" s="1038">
        <v>0</v>
      </c>
      <c r="AY46" s="1043">
        <v>171005167</v>
      </c>
      <c r="AZ46" s="1038">
        <v>0</v>
      </c>
      <c r="BA46" s="1020">
        <v>171005167</v>
      </c>
      <c r="BB46" s="1021">
        <v>0</v>
      </c>
      <c r="BC46" s="1021">
        <v>0</v>
      </c>
      <c r="BE46" s="1016">
        <f t="shared" si="9"/>
        <v>1.8091979563475576E-2</v>
      </c>
    </row>
    <row r="47" spans="1:57" s="1015" customFormat="1" ht="16.5" hidden="1" x14ac:dyDescent="0.2">
      <c r="A47" s="1019" t="str">
        <f t="shared" si="10"/>
        <v>A10152210</v>
      </c>
      <c r="B47" s="1719" t="s">
        <v>35</v>
      </c>
      <c r="C47" s="1720"/>
      <c r="D47" s="1719" t="s">
        <v>312</v>
      </c>
      <c r="E47" s="1720"/>
      <c r="F47" s="1719" t="s">
        <v>313</v>
      </c>
      <c r="G47" s="1720"/>
      <c r="H47" s="1719" t="s">
        <v>312</v>
      </c>
      <c r="I47" s="1720"/>
      <c r="J47" s="1719" t="s">
        <v>317</v>
      </c>
      <c r="K47" s="1720"/>
      <c r="L47" s="1720"/>
      <c r="M47" s="1719" t="s">
        <v>320</v>
      </c>
      <c r="N47" s="1720"/>
      <c r="O47" s="1720"/>
      <c r="P47" s="1719"/>
      <c r="Q47" s="1720"/>
      <c r="R47" s="1716"/>
      <c r="S47" s="1717"/>
      <c r="T47" s="1721" t="s">
        <v>46</v>
      </c>
      <c r="U47" s="1720"/>
      <c r="V47" s="1720"/>
      <c r="W47" s="1720"/>
      <c r="X47" s="1720"/>
      <c r="Y47" s="1720"/>
      <c r="Z47" s="1720"/>
      <c r="AA47" s="1720"/>
      <c r="AB47" s="1716" t="s">
        <v>306</v>
      </c>
      <c r="AC47" s="1717"/>
      <c r="AD47" s="1717"/>
      <c r="AE47" s="1717"/>
      <c r="AF47" s="1717"/>
      <c r="AG47" s="1716" t="s">
        <v>307</v>
      </c>
      <c r="AH47" s="1717"/>
      <c r="AI47" s="1717"/>
      <c r="AJ47" s="1027" t="s">
        <v>86</v>
      </c>
      <c r="AK47" s="1718" t="s">
        <v>308</v>
      </c>
      <c r="AL47" s="1717"/>
      <c r="AM47" s="1717"/>
      <c r="AN47" s="1717"/>
      <c r="AO47" s="1717"/>
      <c r="AP47" s="1717"/>
      <c r="AQ47" s="1020">
        <v>2207044982</v>
      </c>
      <c r="AR47" s="1043">
        <v>2207044982</v>
      </c>
      <c r="AS47" s="1038">
        <v>0</v>
      </c>
      <c r="AT47" s="1021">
        <v>0</v>
      </c>
      <c r="AU47" s="1043">
        <v>1836254884</v>
      </c>
      <c r="AV47" s="1037">
        <v>370790098</v>
      </c>
      <c r="AW47" s="1043">
        <v>1836254884</v>
      </c>
      <c r="AX47" s="1038">
        <v>0</v>
      </c>
      <c r="AY47" s="1043">
        <v>1836254884</v>
      </c>
      <c r="AZ47" s="1038">
        <v>0</v>
      </c>
      <c r="BA47" s="1020">
        <v>1836254884</v>
      </c>
      <c r="BB47" s="1021">
        <v>0</v>
      </c>
      <c r="BC47" s="1020">
        <v>118001</v>
      </c>
      <c r="BE47" s="1016">
        <f t="shared" si="9"/>
        <v>0.83199703629783106</v>
      </c>
    </row>
    <row r="48" spans="1:57" s="1015" customFormat="1" ht="16.5" hidden="1" x14ac:dyDescent="0.2">
      <c r="A48" s="1019" t="str">
        <f t="shared" si="10"/>
        <v>A101910</v>
      </c>
      <c r="B48" s="1725" t="s">
        <v>35</v>
      </c>
      <c r="C48" s="1720"/>
      <c r="D48" s="1725" t="s">
        <v>312</v>
      </c>
      <c r="E48" s="1720"/>
      <c r="F48" s="1725" t="s">
        <v>313</v>
      </c>
      <c r="G48" s="1720"/>
      <c r="H48" s="1725" t="s">
        <v>312</v>
      </c>
      <c r="I48" s="1720"/>
      <c r="J48" s="1725" t="s">
        <v>321</v>
      </c>
      <c r="K48" s="1720"/>
      <c r="L48" s="1720"/>
      <c r="M48" s="1725"/>
      <c r="N48" s="1720"/>
      <c r="O48" s="1720"/>
      <c r="P48" s="1725"/>
      <c r="Q48" s="1720"/>
      <c r="R48" s="1722"/>
      <c r="S48" s="1717"/>
      <c r="T48" s="1723" t="s">
        <v>223</v>
      </c>
      <c r="U48" s="1720"/>
      <c r="V48" s="1720"/>
      <c r="W48" s="1720"/>
      <c r="X48" s="1720"/>
      <c r="Y48" s="1720"/>
      <c r="Z48" s="1720"/>
      <c r="AA48" s="1720"/>
      <c r="AB48" s="1722" t="s">
        <v>306</v>
      </c>
      <c r="AC48" s="1717"/>
      <c r="AD48" s="1717"/>
      <c r="AE48" s="1717"/>
      <c r="AF48" s="1717"/>
      <c r="AG48" s="1722" t="s">
        <v>307</v>
      </c>
      <c r="AH48" s="1717"/>
      <c r="AI48" s="1717"/>
      <c r="AJ48" s="1026" t="s">
        <v>86</v>
      </c>
      <c r="AK48" s="1724" t="s">
        <v>308</v>
      </c>
      <c r="AL48" s="1717"/>
      <c r="AM48" s="1717"/>
      <c r="AN48" s="1717"/>
      <c r="AO48" s="1717"/>
      <c r="AP48" s="1717"/>
      <c r="AQ48" s="1014">
        <v>692000000</v>
      </c>
      <c r="AR48" s="1041">
        <v>692000000</v>
      </c>
      <c r="AS48" s="1033">
        <v>0</v>
      </c>
      <c r="AT48" s="1017">
        <v>0</v>
      </c>
      <c r="AU48" s="1041">
        <v>541118603</v>
      </c>
      <c r="AV48" s="1032">
        <v>150881397</v>
      </c>
      <c r="AW48" s="1041">
        <v>541118603</v>
      </c>
      <c r="AX48" s="1033">
        <v>0</v>
      </c>
      <c r="AY48" s="1041">
        <v>541118603</v>
      </c>
      <c r="AZ48" s="1033">
        <v>0</v>
      </c>
      <c r="BA48" s="1014">
        <v>541118603</v>
      </c>
      <c r="BB48" s="1017">
        <v>0</v>
      </c>
      <c r="BC48" s="1017">
        <v>0</v>
      </c>
      <c r="BE48" s="1016">
        <f t="shared" si="9"/>
        <v>0.78196329913294793</v>
      </c>
    </row>
    <row r="49" spans="1:57" s="1015" customFormat="1" ht="16.5" hidden="1" x14ac:dyDescent="0.2">
      <c r="A49" s="1019" t="str">
        <f t="shared" si="10"/>
        <v>A1019110</v>
      </c>
      <c r="B49" s="1719" t="s">
        <v>35</v>
      </c>
      <c r="C49" s="1720"/>
      <c r="D49" s="1719" t="s">
        <v>312</v>
      </c>
      <c r="E49" s="1720"/>
      <c r="F49" s="1719" t="s">
        <v>313</v>
      </c>
      <c r="G49" s="1720"/>
      <c r="H49" s="1719" t="s">
        <v>312</v>
      </c>
      <c r="I49" s="1720"/>
      <c r="J49" s="1719" t="s">
        <v>321</v>
      </c>
      <c r="K49" s="1720"/>
      <c r="L49" s="1720"/>
      <c r="M49" s="1719" t="s">
        <v>312</v>
      </c>
      <c r="N49" s="1720"/>
      <c r="O49" s="1720"/>
      <c r="P49" s="1719"/>
      <c r="Q49" s="1720"/>
      <c r="R49" s="1716"/>
      <c r="S49" s="1717"/>
      <c r="T49" s="1721" t="s">
        <v>47</v>
      </c>
      <c r="U49" s="1720"/>
      <c r="V49" s="1720"/>
      <c r="W49" s="1720"/>
      <c r="X49" s="1720"/>
      <c r="Y49" s="1720"/>
      <c r="Z49" s="1720"/>
      <c r="AA49" s="1720"/>
      <c r="AB49" s="1716" t="s">
        <v>306</v>
      </c>
      <c r="AC49" s="1717"/>
      <c r="AD49" s="1717"/>
      <c r="AE49" s="1717"/>
      <c r="AF49" s="1717"/>
      <c r="AG49" s="1716" t="s">
        <v>307</v>
      </c>
      <c r="AH49" s="1717"/>
      <c r="AI49" s="1717"/>
      <c r="AJ49" s="1027" t="s">
        <v>86</v>
      </c>
      <c r="AK49" s="1718" t="s">
        <v>308</v>
      </c>
      <c r="AL49" s="1717"/>
      <c r="AM49" s="1717"/>
      <c r="AN49" s="1717"/>
      <c r="AO49" s="1717"/>
      <c r="AP49" s="1717"/>
      <c r="AQ49" s="1020">
        <v>360000000</v>
      </c>
      <c r="AR49" s="1043">
        <v>360000000</v>
      </c>
      <c r="AS49" s="1038">
        <v>0</v>
      </c>
      <c r="AT49" s="1021">
        <v>0</v>
      </c>
      <c r="AU49" s="1043">
        <v>250021968</v>
      </c>
      <c r="AV49" s="1037">
        <v>109978032</v>
      </c>
      <c r="AW49" s="1043">
        <v>250021968</v>
      </c>
      <c r="AX49" s="1038">
        <v>0</v>
      </c>
      <c r="AY49" s="1043">
        <v>250021968</v>
      </c>
      <c r="AZ49" s="1038">
        <v>0</v>
      </c>
      <c r="BA49" s="1020">
        <v>250021968</v>
      </c>
      <c r="BB49" s="1021">
        <v>0</v>
      </c>
      <c r="BC49" s="1021">
        <v>0</v>
      </c>
      <c r="BE49" s="1016">
        <f t="shared" si="9"/>
        <v>0.69450546666666668</v>
      </c>
    </row>
    <row r="50" spans="1:57" s="1015" customFormat="1" ht="16.5" hidden="1" x14ac:dyDescent="0.2">
      <c r="A50" s="1019" t="str">
        <f t="shared" si="10"/>
        <v>A1019310</v>
      </c>
      <c r="B50" s="1719" t="s">
        <v>35</v>
      </c>
      <c r="C50" s="1720"/>
      <c r="D50" s="1719" t="s">
        <v>312</v>
      </c>
      <c r="E50" s="1720"/>
      <c r="F50" s="1719" t="s">
        <v>313</v>
      </c>
      <c r="G50" s="1720"/>
      <c r="H50" s="1719" t="s">
        <v>312</v>
      </c>
      <c r="I50" s="1720"/>
      <c r="J50" s="1719" t="s">
        <v>321</v>
      </c>
      <c r="K50" s="1720"/>
      <c r="L50" s="1720"/>
      <c r="M50" s="1719" t="s">
        <v>322</v>
      </c>
      <c r="N50" s="1720"/>
      <c r="O50" s="1720"/>
      <c r="P50" s="1719"/>
      <c r="Q50" s="1720"/>
      <c r="R50" s="1716"/>
      <c r="S50" s="1717"/>
      <c r="T50" s="1721" t="s">
        <v>48</v>
      </c>
      <c r="U50" s="1720"/>
      <c r="V50" s="1720"/>
      <c r="W50" s="1720"/>
      <c r="X50" s="1720"/>
      <c r="Y50" s="1720"/>
      <c r="Z50" s="1720"/>
      <c r="AA50" s="1720"/>
      <c r="AB50" s="1716" t="s">
        <v>306</v>
      </c>
      <c r="AC50" s="1717"/>
      <c r="AD50" s="1717"/>
      <c r="AE50" s="1717"/>
      <c r="AF50" s="1717"/>
      <c r="AG50" s="1716" t="s">
        <v>307</v>
      </c>
      <c r="AH50" s="1717"/>
      <c r="AI50" s="1717"/>
      <c r="AJ50" s="1027" t="s">
        <v>86</v>
      </c>
      <c r="AK50" s="1718" t="s">
        <v>308</v>
      </c>
      <c r="AL50" s="1717"/>
      <c r="AM50" s="1717"/>
      <c r="AN50" s="1717"/>
      <c r="AO50" s="1717"/>
      <c r="AP50" s="1717"/>
      <c r="AQ50" s="1020">
        <v>332000000</v>
      </c>
      <c r="AR50" s="1043">
        <v>332000000</v>
      </c>
      <c r="AS50" s="1038">
        <v>0</v>
      </c>
      <c r="AT50" s="1021">
        <v>0</v>
      </c>
      <c r="AU50" s="1043">
        <v>291096635</v>
      </c>
      <c r="AV50" s="1037">
        <v>40903365</v>
      </c>
      <c r="AW50" s="1043">
        <v>291096635</v>
      </c>
      <c r="AX50" s="1038">
        <v>0</v>
      </c>
      <c r="AY50" s="1043">
        <v>291096635</v>
      </c>
      <c r="AZ50" s="1038">
        <v>0</v>
      </c>
      <c r="BA50" s="1020">
        <v>291096635</v>
      </c>
      <c r="BB50" s="1021">
        <v>0</v>
      </c>
      <c r="BC50" s="1021">
        <v>0</v>
      </c>
      <c r="BE50" s="1016">
        <f t="shared" si="9"/>
        <v>0.87679709337349399</v>
      </c>
    </row>
    <row r="51" spans="1:57" s="1015" customFormat="1" ht="16.5" hidden="1" x14ac:dyDescent="0.2">
      <c r="A51" s="1019" t="str">
        <f t="shared" si="10"/>
        <v>A1011010</v>
      </c>
      <c r="B51" s="1719" t="s">
        <v>35</v>
      </c>
      <c r="C51" s="1720"/>
      <c r="D51" s="1719" t="s">
        <v>312</v>
      </c>
      <c r="E51" s="1720"/>
      <c r="F51" s="1719" t="s">
        <v>313</v>
      </c>
      <c r="G51" s="1720"/>
      <c r="H51" s="1719" t="s">
        <v>312</v>
      </c>
      <c r="I51" s="1720"/>
      <c r="J51" s="1719" t="s">
        <v>86</v>
      </c>
      <c r="K51" s="1720"/>
      <c r="L51" s="1720"/>
      <c r="M51" s="1719"/>
      <c r="N51" s="1720"/>
      <c r="O51" s="1720"/>
      <c r="P51" s="1719"/>
      <c r="Q51" s="1720"/>
      <c r="R51" s="1716"/>
      <c r="S51" s="1717"/>
      <c r="T51" s="1721" t="s">
        <v>699</v>
      </c>
      <c r="U51" s="1720"/>
      <c r="V51" s="1720"/>
      <c r="W51" s="1720"/>
      <c r="X51" s="1720"/>
      <c r="Y51" s="1720"/>
      <c r="Z51" s="1720"/>
      <c r="AA51" s="1720"/>
      <c r="AB51" s="1716" t="s">
        <v>306</v>
      </c>
      <c r="AC51" s="1717"/>
      <c r="AD51" s="1717"/>
      <c r="AE51" s="1717"/>
      <c r="AF51" s="1717"/>
      <c r="AG51" s="1716" t="s">
        <v>307</v>
      </c>
      <c r="AH51" s="1717"/>
      <c r="AI51" s="1717"/>
      <c r="AJ51" s="1027" t="s">
        <v>86</v>
      </c>
      <c r="AK51" s="1718" t="s">
        <v>308</v>
      </c>
      <c r="AL51" s="1717"/>
      <c r="AM51" s="1717"/>
      <c r="AN51" s="1717"/>
      <c r="AO51" s="1717"/>
      <c r="AP51" s="1717"/>
      <c r="AQ51" s="1021">
        <v>0</v>
      </c>
      <c r="AR51" s="1044">
        <v>0</v>
      </c>
      <c r="AS51" s="1038">
        <v>0</v>
      </c>
      <c r="AT51" s="1021">
        <v>0</v>
      </c>
      <c r="AU51" s="1044">
        <v>0</v>
      </c>
      <c r="AV51" s="1038">
        <v>0</v>
      </c>
      <c r="AW51" s="1044">
        <v>0</v>
      </c>
      <c r="AX51" s="1038">
        <v>0</v>
      </c>
      <c r="AY51" s="1044">
        <v>0</v>
      </c>
      <c r="AZ51" s="1038">
        <v>0</v>
      </c>
      <c r="BA51" s="1021">
        <v>0</v>
      </c>
      <c r="BB51" s="1021">
        <v>0</v>
      </c>
      <c r="BC51" s="1021">
        <v>0</v>
      </c>
      <c r="BE51" s="1016" t="e">
        <f t="shared" si="9"/>
        <v>#DIV/0!</v>
      </c>
    </row>
    <row r="52" spans="1:57" s="1015" customFormat="1" ht="16.5" hidden="1" x14ac:dyDescent="0.2">
      <c r="A52" s="1019" t="str">
        <f t="shared" si="10"/>
        <v>A10210</v>
      </c>
      <c r="B52" s="1725" t="s">
        <v>35</v>
      </c>
      <c r="C52" s="1720"/>
      <c r="D52" s="1725" t="s">
        <v>312</v>
      </c>
      <c r="E52" s="1720"/>
      <c r="F52" s="1725" t="s">
        <v>313</v>
      </c>
      <c r="G52" s="1720"/>
      <c r="H52" s="1725" t="s">
        <v>315</v>
      </c>
      <c r="I52" s="1720"/>
      <c r="J52" s="1725"/>
      <c r="K52" s="1720"/>
      <c r="L52" s="1720"/>
      <c r="M52" s="1725"/>
      <c r="N52" s="1720"/>
      <c r="O52" s="1720"/>
      <c r="P52" s="1725"/>
      <c r="Q52" s="1720"/>
      <c r="R52" s="1722"/>
      <c r="S52" s="1717"/>
      <c r="T52" s="1723" t="s">
        <v>226</v>
      </c>
      <c r="U52" s="1720"/>
      <c r="V52" s="1720"/>
      <c r="W52" s="1720"/>
      <c r="X52" s="1720"/>
      <c r="Y52" s="1720"/>
      <c r="Z52" s="1720"/>
      <c r="AA52" s="1720"/>
      <c r="AB52" s="1722" t="s">
        <v>306</v>
      </c>
      <c r="AC52" s="1717"/>
      <c r="AD52" s="1717"/>
      <c r="AE52" s="1717"/>
      <c r="AF52" s="1717"/>
      <c r="AG52" s="1722" t="s">
        <v>307</v>
      </c>
      <c r="AH52" s="1717"/>
      <c r="AI52" s="1717"/>
      <c r="AJ52" s="1026" t="s">
        <v>86</v>
      </c>
      <c r="AK52" s="1724" t="s">
        <v>308</v>
      </c>
      <c r="AL52" s="1717"/>
      <c r="AM52" s="1717"/>
      <c r="AN52" s="1717"/>
      <c r="AO52" s="1717"/>
      <c r="AP52" s="1717"/>
      <c r="AQ52" s="1014">
        <v>2620100000</v>
      </c>
      <c r="AR52" s="1041">
        <v>2421854999</v>
      </c>
      <c r="AS52" s="1032">
        <v>198245001</v>
      </c>
      <c r="AT52" s="1017">
        <v>0</v>
      </c>
      <c r="AU52" s="1041">
        <v>2415219766</v>
      </c>
      <c r="AV52" s="1032">
        <v>6635233</v>
      </c>
      <c r="AW52" s="1041">
        <v>1581501615</v>
      </c>
      <c r="AX52" s="1032">
        <v>833718151</v>
      </c>
      <c r="AY52" s="1041">
        <v>1581501615</v>
      </c>
      <c r="AZ52" s="1033">
        <v>0</v>
      </c>
      <c r="BA52" s="1014">
        <v>1581501615</v>
      </c>
      <c r="BB52" s="1017">
        <v>0</v>
      </c>
      <c r="BC52" s="1017">
        <v>0</v>
      </c>
      <c r="BE52" s="1016">
        <f t="shared" si="9"/>
        <v>0.92180442196862711</v>
      </c>
    </row>
    <row r="53" spans="1:57" s="1015" customFormat="1" ht="16.5" hidden="1" x14ac:dyDescent="0.2">
      <c r="A53" s="1019" t="str">
        <f t="shared" si="10"/>
        <v>A1021210</v>
      </c>
      <c r="B53" s="1719" t="s">
        <v>35</v>
      </c>
      <c r="C53" s="1720"/>
      <c r="D53" s="1719" t="s">
        <v>312</v>
      </c>
      <c r="E53" s="1720"/>
      <c r="F53" s="1719" t="s">
        <v>313</v>
      </c>
      <c r="G53" s="1720"/>
      <c r="H53" s="1719" t="s">
        <v>315</v>
      </c>
      <c r="I53" s="1720"/>
      <c r="J53" s="1719" t="s">
        <v>323</v>
      </c>
      <c r="K53" s="1720"/>
      <c r="L53" s="1720"/>
      <c r="M53" s="1719"/>
      <c r="N53" s="1720"/>
      <c r="O53" s="1720"/>
      <c r="P53" s="1719"/>
      <c r="Q53" s="1720"/>
      <c r="R53" s="1716"/>
      <c r="S53" s="1717"/>
      <c r="T53" s="1721" t="s">
        <v>49</v>
      </c>
      <c r="U53" s="1720"/>
      <c r="V53" s="1720"/>
      <c r="W53" s="1720"/>
      <c r="X53" s="1720"/>
      <c r="Y53" s="1720"/>
      <c r="Z53" s="1720"/>
      <c r="AA53" s="1720"/>
      <c r="AB53" s="1716" t="s">
        <v>306</v>
      </c>
      <c r="AC53" s="1717"/>
      <c r="AD53" s="1717"/>
      <c r="AE53" s="1717"/>
      <c r="AF53" s="1717"/>
      <c r="AG53" s="1716" t="s">
        <v>307</v>
      </c>
      <c r="AH53" s="1717"/>
      <c r="AI53" s="1717"/>
      <c r="AJ53" s="1027" t="s">
        <v>86</v>
      </c>
      <c r="AK53" s="1718" t="s">
        <v>308</v>
      </c>
      <c r="AL53" s="1717"/>
      <c r="AM53" s="1717"/>
      <c r="AN53" s="1717"/>
      <c r="AO53" s="1717"/>
      <c r="AP53" s="1717"/>
      <c r="AQ53" s="1020">
        <v>2620100000</v>
      </c>
      <c r="AR53" s="1043">
        <v>2421854999</v>
      </c>
      <c r="AS53" s="1037">
        <v>198245001</v>
      </c>
      <c r="AT53" s="1021">
        <v>0</v>
      </c>
      <c r="AU53" s="1043">
        <v>2415219766</v>
      </c>
      <c r="AV53" s="1037">
        <v>6635233</v>
      </c>
      <c r="AW53" s="1043">
        <v>1581501615</v>
      </c>
      <c r="AX53" s="1037">
        <v>833718151</v>
      </c>
      <c r="AY53" s="1043">
        <v>1581501615</v>
      </c>
      <c r="AZ53" s="1038">
        <v>0</v>
      </c>
      <c r="BA53" s="1020">
        <v>1581501615</v>
      </c>
      <c r="BB53" s="1021">
        <v>0</v>
      </c>
      <c r="BC53" s="1021">
        <v>0</v>
      </c>
      <c r="BE53" s="1016">
        <f t="shared" si="9"/>
        <v>0.92180442196862711</v>
      </c>
    </row>
    <row r="54" spans="1:57" s="1015" customFormat="1" ht="16.5" hidden="1" x14ac:dyDescent="0.2">
      <c r="A54" s="1019" t="str">
        <f t="shared" si="10"/>
        <v>A10510</v>
      </c>
      <c r="B54" s="1725" t="s">
        <v>35</v>
      </c>
      <c r="C54" s="1720"/>
      <c r="D54" s="1725" t="s">
        <v>312</v>
      </c>
      <c r="E54" s="1720"/>
      <c r="F54" s="1725" t="s">
        <v>313</v>
      </c>
      <c r="G54" s="1720"/>
      <c r="H54" s="1725" t="s">
        <v>317</v>
      </c>
      <c r="I54" s="1720"/>
      <c r="J54" s="1725"/>
      <c r="K54" s="1720"/>
      <c r="L54" s="1720"/>
      <c r="M54" s="1725"/>
      <c r="N54" s="1720"/>
      <c r="O54" s="1720"/>
      <c r="P54" s="1725"/>
      <c r="Q54" s="1720"/>
      <c r="R54" s="1722"/>
      <c r="S54" s="1717"/>
      <c r="T54" s="1723" t="s">
        <v>228</v>
      </c>
      <c r="U54" s="1720"/>
      <c r="V54" s="1720"/>
      <c r="W54" s="1720"/>
      <c r="X54" s="1720"/>
      <c r="Y54" s="1720"/>
      <c r="Z54" s="1720"/>
      <c r="AA54" s="1720"/>
      <c r="AB54" s="1722" t="s">
        <v>306</v>
      </c>
      <c r="AC54" s="1717"/>
      <c r="AD54" s="1717"/>
      <c r="AE54" s="1717"/>
      <c r="AF54" s="1717"/>
      <c r="AG54" s="1722" t="s">
        <v>307</v>
      </c>
      <c r="AH54" s="1717"/>
      <c r="AI54" s="1717"/>
      <c r="AJ54" s="1026" t="s">
        <v>86</v>
      </c>
      <c r="AK54" s="1724" t="s">
        <v>308</v>
      </c>
      <c r="AL54" s="1717"/>
      <c r="AM54" s="1717"/>
      <c r="AN54" s="1717"/>
      <c r="AO54" s="1717"/>
      <c r="AP54" s="1717"/>
      <c r="AQ54" s="1014">
        <v>43211545217</v>
      </c>
      <c r="AR54" s="1041">
        <v>43211545217</v>
      </c>
      <c r="AS54" s="1033">
        <v>0</v>
      </c>
      <c r="AT54" s="1017">
        <v>0</v>
      </c>
      <c r="AU54" s="1041">
        <v>33206101902</v>
      </c>
      <c r="AV54" s="1032">
        <v>10005443315</v>
      </c>
      <c r="AW54" s="1041">
        <v>33206101902</v>
      </c>
      <c r="AX54" s="1033">
        <v>0</v>
      </c>
      <c r="AY54" s="1041">
        <v>33206101902</v>
      </c>
      <c r="AZ54" s="1033">
        <v>0</v>
      </c>
      <c r="BA54" s="1014">
        <v>33206101902</v>
      </c>
      <c r="BB54" s="1017">
        <v>0</v>
      </c>
      <c r="BC54" s="1014">
        <v>90662616</v>
      </c>
      <c r="BE54" s="1016">
        <f t="shared" si="9"/>
        <v>0.76845439651013159</v>
      </c>
    </row>
    <row r="55" spans="1:57" s="1015" customFormat="1" ht="16.5" hidden="1" x14ac:dyDescent="0.2">
      <c r="A55" s="1019" t="str">
        <f t="shared" si="10"/>
        <v>A105110</v>
      </c>
      <c r="B55" s="1725" t="s">
        <v>35</v>
      </c>
      <c r="C55" s="1720"/>
      <c r="D55" s="1725" t="s">
        <v>312</v>
      </c>
      <c r="E55" s="1720"/>
      <c r="F55" s="1725" t="s">
        <v>313</v>
      </c>
      <c r="G55" s="1720"/>
      <c r="H55" s="1725" t="s">
        <v>317</v>
      </c>
      <c r="I55" s="1720"/>
      <c r="J55" s="1725" t="s">
        <v>312</v>
      </c>
      <c r="K55" s="1720"/>
      <c r="L55" s="1720"/>
      <c r="M55" s="1725"/>
      <c r="N55" s="1720"/>
      <c r="O55" s="1720"/>
      <c r="P55" s="1725"/>
      <c r="Q55" s="1720"/>
      <c r="R55" s="1722"/>
      <c r="S55" s="1717"/>
      <c r="T55" s="1723" t="s">
        <v>230</v>
      </c>
      <c r="U55" s="1720"/>
      <c r="V55" s="1720"/>
      <c r="W55" s="1720"/>
      <c r="X55" s="1720"/>
      <c r="Y55" s="1720"/>
      <c r="Z55" s="1720"/>
      <c r="AA55" s="1720"/>
      <c r="AB55" s="1722" t="s">
        <v>306</v>
      </c>
      <c r="AC55" s="1717"/>
      <c r="AD55" s="1717"/>
      <c r="AE55" s="1717"/>
      <c r="AF55" s="1717"/>
      <c r="AG55" s="1722" t="s">
        <v>307</v>
      </c>
      <c r="AH55" s="1717"/>
      <c r="AI55" s="1717"/>
      <c r="AJ55" s="1026" t="s">
        <v>86</v>
      </c>
      <c r="AK55" s="1724" t="s">
        <v>308</v>
      </c>
      <c r="AL55" s="1717"/>
      <c r="AM55" s="1717"/>
      <c r="AN55" s="1717"/>
      <c r="AO55" s="1717"/>
      <c r="AP55" s="1717"/>
      <c r="AQ55" s="1014">
        <v>22794858469</v>
      </c>
      <c r="AR55" s="1041">
        <v>22794858469</v>
      </c>
      <c r="AS55" s="1033">
        <v>0</v>
      </c>
      <c r="AT55" s="1017">
        <v>0</v>
      </c>
      <c r="AU55" s="1041">
        <v>16703474975</v>
      </c>
      <c r="AV55" s="1032">
        <v>6091383494</v>
      </c>
      <c r="AW55" s="1041">
        <v>16703474975</v>
      </c>
      <c r="AX55" s="1033">
        <v>0</v>
      </c>
      <c r="AY55" s="1041">
        <v>16703474975</v>
      </c>
      <c r="AZ55" s="1033">
        <v>0</v>
      </c>
      <c r="BA55" s="1014">
        <v>16703474975</v>
      </c>
      <c r="BB55" s="1017">
        <v>0</v>
      </c>
      <c r="BC55" s="1014">
        <v>87116709</v>
      </c>
      <c r="BE55" s="1016">
        <f t="shared" si="9"/>
        <v>0.7327737962363744</v>
      </c>
    </row>
    <row r="56" spans="1:57" s="1015" customFormat="1" ht="16.5" hidden="1" x14ac:dyDescent="0.2">
      <c r="A56" s="1019" t="str">
        <f t="shared" si="10"/>
        <v>A1051110</v>
      </c>
      <c r="B56" s="1719" t="s">
        <v>35</v>
      </c>
      <c r="C56" s="1720"/>
      <c r="D56" s="1719" t="s">
        <v>312</v>
      </c>
      <c r="E56" s="1720"/>
      <c r="F56" s="1719" t="s">
        <v>313</v>
      </c>
      <c r="G56" s="1720"/>
      <c r="H56" s="1719" t="s">
        <v>317</v>
      </c>
      <c r="I56" s="1720"/>
      <c r="J56" s="1719" t="s">
        <v>312</v>
      </c>
      <c r="K56" s="1720"/>
      <c r="L56" s="1720"/>
      <c r="M56" s="1719" t="s">
        <v>312</v>
      </c>
      <c r="N56" s="1720"/>
      <c r="O56" s="1720"/>
      <c r="P56" s="1719"/>
      <c r="Q56" s="1720"/>
      <c r="R56" s="1716"/>
      <c r="S56" s="1717"/>
      <c r="T56" s="1721" t="s">
        <v>50</v>
      </c>
      <c r="U56" s="1720"/>
      <c r="V56" s="1720"/>
      <c r="W56" s="1720"/>
      <c r="X56" s="1720"/>
      <c r="Y56" s="1720"/>
      <c r="Z56" s="1720"/>
      <c r="AA56" s="1720"/>
      <c r="AB56" s="1716" t="s">
        <v>306</v>
      </c>
      <c r="AC56" s="1717"/>
      <c r="AD56" s="1717"/>
      <c r="AE56" s="1717"/>
      <c r="AF56" s="1717"/>
      <c r="AG56" s="1716" t="s">
        <v>307</v>
      </c>
      <c r="AH56" s="1717"/>
      <c r="AI56" s="1717"/>
      <c r="AJ56" s="1027" t="s">
        <v>86</v>
      </c>
      <c r="AK56" s="1718" t="s">
        <v>308</v>
      </c>
      <c r="AL56" s="1717"/>
      <c r="AM56" s="1717"/>
      <c r="AN56" s="1717"/>
      <c r="AO56" s="1717"/>
      <c r="AP56" s="1717"/>
      <c r="AQ56" s="1020">
        <v>4351217965</v>
      </c>
      <c r="AR56" s="1043">
        <v>4351217965</v>
      </c>
      <c r="AS56" s="1038">
        <v>0</v>
      </c>
      <c r="AT56" s="1021">
        <v>0</v>
      </c>
      <c r="AU56" s="1043">
        <v>3710893345</v>
      </c>
      <c r="AV56" s="1037">
        <v>640324620</v>
      </c>
      <c r="AW56" s="1043">
        <v>3710893345</v>
      </c>
      <c r="AX56" s="1038">
        <v>0</v>
      </c>
      <c r="AY56" s="1043">
        <v>3710893345</v>
      </c>
      <c r="AZ56" s="1038">
        <v>0</v>
      </c>
      <c r="BA56" s="1020">
        <v>3710893345</v>
      </c>
      <c r="BB56" s="1021">
        <v>0</v>
      </c>
      <c r="BC56" s="1020">
        <v>833255</v>
      </c>
      <c r="BE56" s="1016">
        <f t="shared" si="9"/>
        <v>0.85284014150736753</v>
      </c>
    </row>
    <row r="57" spans="1:57" s="1015" customFormat="1" ht="16.5" hidden="1" x14ac:dyDescent="0.2">
      <c r="A57" s="1019" t="str">
        <f t="shared" si="10"/>
        <v>A1051210</v>
      </c>
      <c r="B57" s="1719" t="s">
        <v>35</v>
      </c>
      <c r="C57" s="1720"/>
      <c r="D57" s="1719" t="s">
        <v>312</v>
      </c>
      <c r="E57" s="1720"/>
      <c r="F57" s="1719" t="s">
        <v>313</v>
      </c>
      <c r="G57" s="1720"/>
      <c r="H57" s="1719" t="s">
        <v>317</v>
      </c>
      <c r="I57" s="1720"/>
      <c r="J57" s="1719" t="s">
        <v>312</v>
      </c>
      <c r="K57" s="1720"/>
      <c r="L57" s="1720"/>
      <c r="M57" s="1719" t="s">
        <v>315</v>
      </c>
      <c r="N57" s="1720"/>
      <c r="O57" s="1720"/>
      <c r="P57" s="1719"/>
      <c r="Q57" s="1720"/>
      <c r="R57" s="1716"/>
      <c r="S57" s="1717"/>
      <c r="T57" s="1721" t="s">
        <v>51</v>
      </c>
      <c r="U57" s="1720"/>
      <c r="V57" s="1720"/>
      <c r="W57" s="1720"/>
      <c r="X57" s="1720"/>
      <c r="Y57" s="1720"/>
      <c r="Z57" s="1720"/>
      <c r="AA57" s="1720"/>
      <c r="AB57" s="1716" t="s">
        <v>306</v>
      </c>
      <c r="AC57" s="1717"/>
      <c r="AD57" s="1717"/>
      <c r="AE57" s="1717"/>
      <c r="AF57" s="1717"/>
      <c r="AG57" s="1716" t="s">
        <v>307</v>
      </c>
      <c r="AH57" s="1717"/>
      <c r="AI57" s="1717"/>
      <c r="AJ57" s="1027" t="s">
        <v>86</v>
      </c>
      <c r="AK57" s="1718" t="s">
        <v>308</v>
      </c>
      <c r="AL57" s="1717"/>
      <c r="AM57" s="1717"/>
      <c r="AN57" s="1717"/>
      <c r="AO57" s="1717"/>
      <c r="AP57" s="1717"/>
      <c r="AQ57" s="1020">
        <v>3124691545</v>
      </c>
      <c r="AR57" s="1043">
        <v>3124691545</v>
      </c>
      <c r="AS57" s="1038">
        <v>0</v>
      </c>
      <c r="AT57" s="1021">
        <v>0</v>
      </c>
      <c r="AU57" s="1043">
        <v>99095033</v>
      </c>
      <c r="AV57" s="1037">
        <v>3025596512</v>
      </c>
      <c r="AW57" s="1043">
        <v>99095033</v>
      </c>
      <c r="AX57" s="1038">
        <v>0</v>
      </c>
      <c r="AY57" s="1043">
        <v>99095033</v>
      </c>
      <c r="AZ57" s="1038">
        <v>0</v>
      </c>
      <c r="BA57" s="1020">
        <v>99095033</v>
      </c>
      <c r="BB57" s="1021">
        <v>0</v>
      </c>
      <c r="BC57" s="1021">
        <v>0</v>
      </c>
      <c r="BE57" s="1016">
        <f t="shared" si="9"/>
        <v>3.1713540864079112E-2</v>
      </c>
    </row>
    <row r="58" spans="1:57" s="1015" customFormat="1" ht="16.5" hidden="1" x14ac:dyDescent="0.2">
      <c r="A58" s="1019" t="str">
        <f t="shared" si="10"/>
        <v>A1051310</v>
      </c>
      <c r="B58" s="1719" t="s">
        <v>35</v>
      </c>
      <c r="C58" s="1720"/>
      <c r="D58" s="1719" t="s">
        <v>312</v>
      </c>
      <c r="E58" s="1720"/>
      <c r="F58" s="1719" t="s">
        <v>313</v>
      </c>
      <c r="G58" s="1720"/>
      <c r="H58" s="1719" t="s">
        <v>317</v>
      </c>
      <c r="I58" s="1720"/>
      <c r="J58" s="1719" t="s">
        <v>312</v>
      </c>
      <c r="K58" s="1720"/>
      <c r="L58" s="1720"/>
      <c r="M58" s="1719" t="s">
        <v>322</v>
      </c>
      <c r="N58" s="1720"/>
      <c r="O58" s="1720"/>
      <c r="P58" s="1719"/>
      <c r="Q58" s="1720"/>
      <c r="R58" s="1716"/>
      <c r="S58" s="1717"/>
      <c r="T58" s="1721" t="s">
        <v>52</v>
      </c>
      <c r="U58" s="1720"/>
      <c r="V58" s="1720"/>
      <c r="W58" s="1720"/>
      <c r="X58" s="1720"/>
      <c r="Y58" s="1720"/>
      <c r="Z58" s="1720"/>
      <c r="AA58" s="1720"/>
      <c r="AB58" s="1716" t="s">
        <v>306</v>
      </c>
      <c r="AC58" s="1717"/>
      <c r="AD58" s="1717"/>
      <c r="AE58" s="1717"/>
      <c r="AF58" s="1717"/>
      <c r="AG58" s="1716" t="s">
        <v>307</v>
      </c>
      <c r="AH58" s="1717"/>
      <c r="AI58" s="1717"/>
      <c r="AJ58" s="1027" t="s">
        <v>86</v>
      </c>
      <c r="AK58" s="1718" t="s">
        <v>308</v>
      </c>
      <c r="AL58" s="1717"/>
      <c r="AM58" s="1717"/>
      <c r="AN58" s="1717"/>
      <c r="AO58" s="1717"/>
      <c r="AP58" s="1717"/>
      <c r="AQ58" s="1020">
        <v>5351871042</v>
      </c>
      <c r="AR58" s="1043">
        <v>5351871042</v>
      </c>
      <c r="AS58" s="1038">
        <v>0</v>
      </c>
      <c r="AT58" s="1021">
        <v>0</v>
      </c>
      <c r="AU58" s="1043">
        <v>4452275710</v>
      </c>
      <c r="AV58" s="1037">
        <v>899595332</v>
      </c>
      <c r="AW58" s="1043">
        <v>4452275710</v>
      </c>
      <c r="AX58" s="1038">
        <v>0</v>
      </c>
      <c r="AY58" s="1043">
        <v>4452275710</v>
      </c>
      <c r="AZ58" s="1038">
        <v>0</v>
      </c>
      <c r="BA58" s="1020">
        <v>4452275710</v>
      </c>
      <c r="BB58" s="1021">
        <v>0</v>
      </c>
      <c r="BC58" s="1020">
        <v>1028266</v>
      </c>
      <c r="BE58" s="1016">
        <f t="shared" si="9"/>
        <v>0.83191012546075471</v>
      </c>
    </row>
    <row r="59" spans="1:57" s="1015" customFormat="1" ht="16.5" hidden="1" x14ac:dyDescent="0.2">
      <c r="A59" s="1019" t="str">
        <f t="shared" si="10"/>
        <v>A1051410</v>
      </c>
      <c r="B59" s="1719" t="s">
        <v>35</v>
      </c>
      <c r="C59" s="1720"/>
      <c r="D59" s="1719" t="s">
        <v>312</v>
      </c>
      <c r="E59" s="1720"/>
      <c r="F59" s="1719" t="s">
        <v>313</v>
      </c>
      <c r="G59" s="1720"/>
      <c r="H59" s="1719" t="s">
        <v>317</v>
      </c>
      <c r="I59" s="1720"/>
      <c r="J59" s="1719" t="s">
        <v>312</v>
      </c>
      <c r="K59" s="1720"/>
      <c r="L59" s="1720"/>
      <c r="M59" s="1719" t="s">
        <v>316</v>
      </c>
      <c r="N59" s="1720"/>
      <c r="O59" s="1720"/>
      <c r="P59" s="1719"/>
      <c r="Q59" s="1720"/>
      <c r="R59" s="1716"/>
      <c r="S59" s="1717"/>
      <c r="T59" s="1721" t="s">
        <v>53</v>
      </c>
      <c r="U59" s="1720"/>
      <c r="V59" s="1720"/>
      <c r="W59" s="1720"/>
      <c r="X59" s="1720"/>
      <c r="Y59" s="1720"/>
      <c r="Z59" s="1720"/>
      <c r="AA59" s="1720"/>
      <c r="AB59" s="1716" t="s">
        <v>306</v>
      </c>
      <c r="AC59" s="1717"/>
      <c r="AD59" s="1717"/>
      <c r="AE59" s="1717"/>
      <c r="AF59" s="1717"/>
      <c r="AG59" s="1716" t="s">
        <v>307</v>
      </c>
      <c r="AH59" s="1717"/>
      <c r="AI59" s="1717"/>
      <c r="AJ59" s="1027" t="s">
        <v>86</v>
      </c>
      <c r="AK59" s="1718" t="s">
        <v>308</v>
      </c>
      <c r="AL59" s="1717"/>
      <c r="AM59" s="1717"/>
      <c r="AN59" s="1717"/>
      <c r="AO59" s="1717"/>
      <c r="AP59" s="1717"/>
      <c r="AQ59" s="1020">
        <v>8832131228</v>
      </c>
      <c r="AR59" s="1043">
        <v>8832131228</v>
      </c>
      <c r="AS59" s="1038">
        <v>0</v>
      </c>
      <c r="AT59" s="1021">
        <v>0</v>
      </c>
      <c r="AU59" s="1043">
        <v>7470049612</v>
      </c>
      <c r="AV59" s="1037">
        <v>1362081616</v>
      </c>
      <c r="AW59" s="1043">
        <v>7470049612</v>
      </c>
      <c r="AX59" s="1038">
        <v>0</v>
      </c>
      <c r="AY59" s="1043">
        <v>7470049612</v>
      </c>
      <c r="AZ59" s="1038">
        <v>0</v>
      </c>
      <c r="BA59" s="1020">
        <v>7470049612</v>
      </c>
      <c r="BB59" s="1021">
        <v>0</v>
      </c>
      <c r="BC59" s="1020">
        <v>85255188</v>
      </c>
      <c r="BE59" s="1016">
        <f t="shared" si="9"/>
        <v>0.84578109395817502</v>
      </c>
    </row>
    <row r="60" spans="1:57" s="1015" customFormat="1" ht="16.5" hidden="1" x14ac:dyDescent="0.2">
      <c r="A60" s="1019" t="str">
        <f t="shared" si="10"/>
        <v>A1051510</v>
      </c>
      <c r="B60" s="1719" t="s">
        <v>35</v>
      </c>
      <c r="C60" s="1720"/>
      <c r="D60" s="1719" t="s">
        <v>312</v>
      </c>
      <c r="E60" s="1720"/>
      <c r="F60" s="1719" t="s">
        <v>313</v>
      </c>
      <c r="G60" s="1720"/>
      <c r="H60" s="1719" t="s">
        <v>317</v>
      </c>
      <c r="I60" s="1720"/>
      <c r="J60" s="1719" t="s">
        <v>312</v>
      </c>
      <c r="K60" s="1720"/>
      <c r="L60" s="1720"/>
      <c r="M60" s="1719" t="s">
        <v>317</v>
      </c>
      <c r="N60" s="1720"/>
      <c r="O60" s="1720"/>
      <c r="P60" s="1719"/>
      <c r="Q60" s="1720"/>
      <c r="R60" s="1716"/>
      <c r="S60" s="1717"/>
      <c r="T60" s="1721" t="s">
        <v>54</v>
      </c>
      <c r="U60" s="1720"/>
      <c r="V60" s="1720"/>
      <c r="W60" s="1720"/>
      <c r="X60" s="1720"/>
      <c r="Y60" s="1720"/>
      <c r="Z60" s="1720"/>
      <c r="AA60" s="1720"/>
      <c r="AB60" s="1716" t="s">
        <v>306</v>
      </c>
      <c r="AC60" s="1717"/>
      <c r="AD60" s="1717"/>
      <c r="AE60" s="1717"/>
      <c r="AF60" s="1717"/>
      <c r="AG60" s="1716" t="s">
        <v>307</v>
      </c>
      <c r="AH60" s="1717"/>
      <c r="AI60" s="1717"/>
      <c r="AJ60" s="1027" t="s">
        <v>86</v>
      </c>
      <c r="AK60" s="1718" t="s">
        <v>308</v>
      </c>
      <c r="AL60" s="1717"/>
      <c r="AM60" s="1717"/>
      <c r="AN60" s="1717"/>
      <c r="AO60" s="1717"/>
      <c r="AP60" s="1717"/>
      <c r="AQ60" s="1020">
        <v>1134946689</v>
      </c>
      <c r="AR60" s="1043">
        <v>1134946689</v>
      </c>
      <c r="AS60" s="1038">
        <v>0</v>
      </c>
      <c r="AT60" s="1021">
        <v>0</v>
      </c>
      <c r="AU60" s="1043">
        <v>971161275</v>
      </c>
      <c r="AV60" s="1037">
        <v>163785414</v>
      </c>
      <c r="AW60" s="1043">
        <v>971161275</v>
      </c>
      <c r="AX60" s="1038">
        <v>0</v>
      </c>
      <c r="AY60" s="1043">
        <v>971161275</v>
      </c>
      <c r="AZ60" s="1038">
        <v>0</v>
      </c>
      <c r="BA60" s="1020">
        <v>971161275</v>
      </c>
      <c r="BB60" s="1021">
        <v>0</v>
      </c>
      <c r="BC60" s="1021">
        <v>0</v>
      </c>
      <c r="BE60" s="1016">
        <f t="shared" si="9"/>
        <v>0.85568889218549016</v>
      </c>
    </row>
    <row r="61" spans="1:57" s="1015" customFormat="1" ht="16.5" hidden="1" x14ac:dyDescent="0.2">
      <c r="A61" s="1019" t="str">
        <f t="shared" si="10"/>
        <v>A105210</v>
      </c>
      <c r="B61" s="1725" t="s">
        <v>35</v>
      </c>
      <c r="C61" s="1720"/>
      <c r="D61" s="1725" t="s">
        <v>312</v>
      </c>
      <c r="E61" s="1720"/>
      <c r="F61" s="1725" t="s">
        <v>313</v>
      </c>
      <c r="G61" s="1720"/>
      <c r="H61" s="1725" t="s">
        <v>317</v>
      </c>
      <c r="I61" s="1720"/>
      <c r="J61" s="1725" t="s">
        <v>315</v>
      </c>
      <c r="K61" s="1720"/>
      <c r="L61" s="1720"/>
      <c r="M61" s="1725"/>
      <c r="N61" s="1720"/>
      <c r="O61" s="1720"/>
      <c r="P61" s="1725"/>
      <c r="Q61" s="1720"/>
      <c r="R61" s="1722"/>
      <c r="S61" s="1717"/>
      <c r="T61" s="1723" t="s">
        <v>324</v>
      </c>
      <c r="U61" s="1720"/>
      <c r="V61" s="1720"/>
      <c r="W61" s="1720"/>
      <c r="X61" s="1720"/>
      <c r="Y61" s="1720"/>
      <c r="Z61" s="1720"/>
      <c r="AA61" s="1720"/>
      <c r="AB61" s="1722" t="s">
        <v>306</v>
      </c>
      <c r="AC61" s="1717"/>
      <c r="AD61" s="1717"/>
      <c r="AE61" s="1717"/>
      <c r="AF61" s="1717"/>
      <c r="AG61" s="1722" t="s">
        <v>307</v>
      </c>
      <c r="AH61" s="1717"/>
      <c r="AI61" s="1717"/>
      <c r="AJ61" s="1026" t="s">
        <v>86</v>
      </c>
      <c r="AK61" s="1724" t="s">
        <v>308</v>
      </c>
      <c r="AL61" s="1717"/>
      <c r="AM61" s="1717"/>
      <c r="AN61" s="1717"/>
      <c r="AO61" s="1717"/>
      <c r="AP61" s="1717"/>
      <c r="AQ61" s="1014">
        <v>14524261648</v>
      </c>
      <c r="AR61" s="1041">
        <v>14524261648</v>
      </c>
      <c r="AS61" s="1033">
        <v>0</v>
      </c>
      <c r="AT61" s="1017">
        <v>0</v>
      </c>
      <c r="AU61" s="1041">
        <v>11721323827</v>
      </c>
      <c r="AV61" s="1032">
        <v>2802937821</v>
      </c>
      <c r="AW61" s="1041">
        <v>11721323827</v>
      </c>
      <c r="AX61" s="1033">
        <v>0</v>
      </c>
      <c r="AY61" s="1041">
        <v>11721323827</v>
      </c>
      <c r="AZ61" s="1033">
        <v>0</v>
      </c>
      <c r="BA61" s="1014">
        <v>11721323827</v>
      </c>
      <c r="BB61" s="1017">
        <v>0</v>
      </c>
      <c r="BC61" s="1014">
        <v>3545907</v>
      </c>
      <c r="BE61" s="1016">
        <f t="shared" si="9"/>
        <v>0.80701684609310476</v>
      </c>
    </row>
    <row r="62" spans="1:57" s="1015" customFormat="1" ht="16.5" hidden="1" x14ac:dyDescent="0.2">
      <c r="A62" s="1019" t="str">
        <f t="shared" si="10"/>
        <v>A1052110</v>
      </c>
      <c r="B62" s="1719" t="s">
        <v>35</v>
      </c>
      <c r="C62" s="1720"/>
      <c r="D62" s="1719" t="s">
        <v>312</v>
      </c>
      <c r="E62" s="1720"/>
      <c r="F62" s="1719" t="s">
        <v>313</v>
      </c>
      <c r="G62" s="1720"/>
      <c r="H62" s="1719" t="s">
        <v>317</v>
      </c>
      <c r="I62" s="1720"/>
      <c r="J62" s="1719" t="s">
        <v>315</v>
      </c>
      <c r="K62" s="1720"/>
      <c r="L62" s="1720"/>
      <c r="M62" s="1719" t="s">
        <v>312</v>
      </c>
      <c r="N62" s="1720"/>
      <c r="O62" s="1720"/>
      <c r="P62" s="1719"/>
      <c r="Q62" s="1720"/>
      <c r="R62" s="1716"/>
      <c r="S62" s="1717"/>
      <c r="T62" s="1721" t="s">
        <v>55</v>
      </c>
      <c r="U62" s="1720"/>
      <c r="V62" s="1720"/>
      <c r="W62" s="1720"/>
      <c r="X62" s="1720"/>
      <c r="Y62" s="1720"/>
      <c r="Z62" s="1720"/>
      <c r="AA62" s="1720"/>
      <c r="AB62" s="1716" t="s">
        <v>306</v>
      </c>
      <c r="AC62" s="1717"/>
      <c r="AD62" s="1717"/>
      <c r="AE62" s="1717"/>
      <c r="AF62" s="1717"/>
      <c r="AG62" s="1716" t="s">
        <v>307</v>
      </c>
      <c r="AH62" s="1717"/>
      <c r="AI62" s="1717"/>
      <c r="AJ62" s="1027" t="s">
        <v>86</v>
      </c>
      <c r="AK62" s="1718" t="s">
        <v>308</v>
      </c>
      <c r="AL62" s="1717"/>
      <c r="AM62" s="1717"/>
      <c r="AN62" s="1717"/>
      <c r="AO62" s="1717"/>
      <c r="AP62" s="1717"/>
      <c r="AQ62" s="1020">
        <v>134144700</v>
      </c>
      <c r="AR62" s="1043">
        <v>134144700</v>
      </c>
      <c r="AS62" s="1038">
        <v>0</v>
      </c>
      <c r="AT62" s="1021">
        <v>0</v>
      </c>
      <c r="AU62" s="1043">
        <v>112657400</v>
      </c>
      <c r="AV62" s="1037">
        <v>21487300</v>
      </c>
      <c r="AW62" s="1043">
        <v>112657400</v>
      </c>
      <c r="AX62" s="1038">
        <v>0</v>
      </c>
      <c r="AY62" s="1043">
        <v>112657400</v>
      </c>
      <c r="AZ62" s="1038">
        <v>0</v>
      </c>
      <c r="BA62" s="1020">
        <v>112657400</v>
      </c>
      <c r="BB62" s="1021">
        <v>0</v>
      </c>
      <c r="BC62" s="1021">
        <v>0</v>
      </c>
      <c r="BE62" s="1016">
        <f t="shared" si="9"/>
        <v>0.83981998543363989</v>
      </c>
    </row>
    <row r="63" spans="1:57" s="1015" customFormat="1" ht="16.5" hidden="1" x14ac:dyDescent="0.2">
      <c r="A63" s="1019" t="str">
        <f t="shared" si="10"/>
        <v>A1052210</v>
      </c>
      <c r="B63" s="1719" t="s">
        <v>35</v>
      </c>
      <c r="C63" s="1720"/>
      <c r="D63" s="1719" t="s">
        <v>312</v>
      </c>
      <c r="E63" s="1720"/>
      <c r="F63" s="1719" t="s">
        <v>313</v>
      </c>
      <c r="G63" s="1720"/>
      <c r="H63" s="1719" t="s">
        <v>317</v>
      </c>
      <c r="I63" s="1720"/>
      <c r="J63" s="1719" t="s">
        <v>315</v>
      </c>
      <c r="K63" s="1720"/>
      <c r="L63" s="1720"/>
      <c r="M63" s="1719" t="s">
        <v>315</v>
      </c>
      <c r="N63" s="1720"/>
      <c r="O63" s="1720"/>
      <c r="P63" s="1719"/>
      <c r="Q63" s="1720"/>
      <c r="R63" s="1716"/>
      <c r="S63" s="1717"/>
      <c r="T63" s="1721" t="s">
        <v>56</v>
      </c>
      <c r="U63" s="1720"/>
      <c r="V63" s="1720"/>
      <c r="W63" s="1720"/>
      <c r="X63" s="1720"/>
      <c r="Y63" s="1720"/>
      <c r="Z63" s="1720"/>
      <c r="AA63" s="1720"/>
      <c r="AB63" s="1716" t="s">
        <v>306</v>
      </c>
      <c r="AC63" s="1717"/>
      <c r="AD63" s="1717"/>
      <c r="AE63" s="1717"/>
      <c r="AF63" s="1717"/>
      <c r="AG63" s="1716" t="s">
        <v>307</v>
      </c>
      <c r="AH63" s="1717"/>
      <c r="AI63" s="1717"/>
      <c r="AJ63" s="1027" t="s">
        <v>86</v>
      </c>
      <c r="AK63" s="1718" t="s">
        <v>308</v>
      </c>
      <c r="AL63" s="1717"/>
      <c r="AM63" s="1717"/>
      <c r="AN63" s="1717"/>
      <c r="AO63" s="1717"/>
      <c r="AP63" s="1717"/>
      <c r="AQ63" s="1020">
        <v>6642403045</v>
      </c>
      <c r="AR63" s="1043">
        <v>6642403045</v>
      </c>
      <c r="AS63" s="1038">
        <v>0</v>
      </c>
      <c r="AT63" s="1021">
        <v>0</v>
      </c>
      <c r="AU63" s="1043">
        <v>5245914397</v>
      </c>
      <c r="AV63" s="1037">
        <v>1396488648</v>
      </c>
      <c r="AW63" s="1043">
        <v>5245914397</v>
      </c>
      <c r="AX63" s="1038">
        <v>0</v>
      </c>
      <c r="AY63" s="1043">
        <v>5245914397</v>
      </c>
      <c r="AZ63" s="1038">
        <v>0</v>
      </c>
      <c r="BA63" s="1020">
        <v>5245914397</v>
      </c>
      <c r="BB63" s="1021">
        <v>0</v>
      </c>
      <c r="BC63" s="1021">
        <v>0</v>
      </c>
      <c r="BE63" s="1016">
        <f t="shared" si="9"/>
        <v>0.7897615307985274</v>
      </c>
    </row>
    <row r="64" spans="1:57" s="1015" customFormat="1" ht="16.5" hidden="1" x14ac:dyDescent="0.2">
      <c r="A64" s="1019" t="str">
        <f t="shared" si="10"/>
        <v>A1052310</v>
      </c>
      <c r="B64" s="1719" t="s">
        <v>35</v>
      </c>
      <c r="C64" s="1720"/>
      <c r="D64" s="1719" t="s">
        <v>312</v>
      </c>
      <c r="E64" s="1720"/>
      <c r="F64" s="1719" t="s">
        <v>313</v>
      </c>
      <c r="G64" s="1720"/>
      <c r="H64" s="1719" t="s">
        <v>317</v>
      </c>
      <c r="I64" s="1720"/>
      <c r="J64" s="1719" t="s">
        <v>315</v>
      </c>
      <c r="K64" s="1720"/>
      <c r="L64" s="1720"/>
      <c r="M64" s="1719" t="s">
        <v>322</v>
      </c>
      <c r="N64" s="1720"/>
      <c r="O64" s="1720"/>
      <c r="P64" s="1719"/>
      <c r="Q64" s="1720"/>
      <c r="R64" s="1716"/>
      <c r="S64" s="1717"/>
      <c r="T64" s="1721" t="s">
        <v>57</v>
      </c>
      <c r="U64" s="1720"/>
      <c r="V64" s="1720"/>
      <c r="W64" s="1720"/>
      <c r="X64" s="1720"/>
      <c r="Y64" s="1720"/>
      <c r="Z64" s="1720"/>
      <c r="AA64" s="1720"/>
      <c r="AB64" s="1716" t="s">
        <v>306</v>
      </c>
      <c r="AC64" s="1717"/>
      <c r="AD64" s="1717"/>
      <c r="AE64" s="1717"/>
      <c r="AF64" s="1717"/>
      <c r="AG64" s="1716" t="s">
        <v>307</v>
      </c>
      <c r="AH64" s="1717"/>
      <c r="AI64" s="1717"/>
      <c r="AJ64" s="1027" t="s">
        <v>86</v>
      </c>
      <c r="AK64" s="1718" t="s">
        <v>308</v>
      </c>
      <c r="AL64" s="1717"/>
      <c r="AM64" s="1717"/>
      <c r="AN64" s="1717"/>
      <c r="AO64" s="1717"/>
      <c r="AP64" s="1717"/>
      <c r="AQ64" s="1020">
        <v>7662566613</v>
      </c>
      <c r="AR64" s="1043">
        <v>7662566613</v>
      </c>
      <c r="AS64" s="1038">
        <v>0</v>
      </c>
      <c r="AT64" s="1021">
        <v>0</v>
      </c>
      <c r="AU64" s="1043">
        <v>6306431716</v>
      </c>
      <c r="AV64" s="1037">
        <v>1356134897</v>
      </c>
      <c r="AW64" s="1043">
        <v>6306431716</v>
      </c>
      <c r="AX64" s="1038">
        <v>0</v>
      </c>
      <c r="AY64" s="1043">
        <v>6306431716</v>
      </c>
      <c r="AZ64" s="1038">
        <v>0</v>
      </c>
      <c r="BA64" s="1020">
        <v>6306431716</v>
      </c>
      <c r="BB64" s="1021">
        <v>0</v>
      </c>
      <c r="BC64" s="1020">
        <v>3545907</v>
      </c>
      <c r="BE64" s="1016">
        <f t="shared" si="9"/>
        <v>0.82301819148961963</v>
      </c>
    </row>
    <row r="65" spans="1:57" s="1015" customFormat="1" ht="16.5" hidden="1" x14ac:dyDescent="0.2">
      <c r="A65" s="1019" t="str">
        <f t="shared" si="10"/>
        <v>A1052610</v>
      </c>
      <c r="B65" s="1719" t="s">
        <v>35</v>
      </c>
      <c r="C65" s="1720"/>
      <c r="D65" s="1719" t="s">
        <v>312</v>
      </c>
      <c r="E65" s="1720"/>
      <c r="F65" s="1719" t="s">
        <v>313</v>
      </c>
      <c r="G65" s="1720"/>
      <c r="H65" s="1719" t="s">
        <v>317</v>
      </c>
      <c r="I65" s="1720"/>
      <c r="J65" s="1719" t="s">
        <v>315</v>
      </c>
      <c r="K65" s="1720"/>
      <c r="L65" s="1720"/>
      <c r="M65" s="1719" t="s">
        <v>325</v>
      </c>
      <c r="N65" s="1720"/>
      <c r="O65" s="1720"/>
      <c r="P65" s="1719"/>
      <c r="Q65" s="1720"/>
      <c r="R65" s="1716"/>
      <c r="S65" s="1717"/>
      <c r="T65" s="1721" t="s">
        <v>58</v>
      </c>
      <c r="U65" s="1720"/>
      <c r="V65" s="1720"/>
      <c r="W65" s="1720"/>
      <c r="X65" s="1720"/>
      <c r="Y65" s="1720"/>
      <c r="Z65" s="1720"/>
      <c r="AA65" s="1720"/>
      <c r="AB65" s="1716" t="s">
        <v>306</v>
      </c>
      <c r="AC65" s="1717"/>
      <c r="AD65" s="1717"/>
      <c r="AE65" s="1717"/>
      <c r="AF65" s="1717"/>
      <c r="AG65" s="1716" t="s">
        <v>307</v>
      </c>
      <c r="AH65" s="1717"/>
      <c r="AI65" s="1717"/>
      <c r="AJ65" s="1027" t="s">
        <v>86</v>
      </c>
      <c r="AK65" s="1718" t="s">
        <v>308</v>
      </c>
      <c r="AL65" s="1717"/>
      <c r="AM65" s="1717"/>
      <c r="AN65" s="1717"/>
      <c r="AO65" s="1717"/>
      <c r="AP65" s="1717"/>
      <c r="AQ65" s="1020">
        <v>85147290</v>
      </c>
      <c r="AR65" s="1043">
        <v>85147290</v>
      </c>
      <c r="AS65" s="1038">
        <v>0</v>
      </c>
      <c r="AT65" s="1021">
        <v>0</v>
      </c>
      <c r="AU65" s="1043">
        <v>56320314</v>
      </c>
      <c r="AV65" s="1037">
        <v>28826976</v>
      </c>
      <c r="AW65" s="1043">
        <v>56320314</v>
      </c>
      <c r="AX65" s="1038">
        <v>0</v>
      </c>
      <c r="AY65" s="1043">
        <v>56320314</v>
      </c>
      <c r="AZ65" s="1038">
        <v>0</v>
      </c>
      <c r="BA65" s="1020">
        <v>56320314</v>
      </c>
      <c r="BB65" s="1021">
        <v>0</v>
      </c>
      <c r="BC65" s="1021">
        <v>0</v>
      </c>
      <c r="BE65" s="1016">
        <f t="shared" si="9"/>
        <v>0.66144576063430793</v>
      </c>
    </row>
    <row r="66" spans="1:57" s="1015" customFormat="1" ht="16.5" hidden="1" x14ac:dyDescent="0.2">
      <c r="A66" s="1019" t="str">
        <f t="shared" si="10"/>
        <v>A105610</v>
      </c>
      <c r="B66" s="1719" t="s">
        <v>35</v>
      </c>
      <c r="C66" s="1720"/>
      <c r="D66" s="1719" t="s">
        <v>312</v>
      </c>
      <c r="E66" s="1720"/>
      <c r="F66" s="1719" t="s">
        <v>313</v>
      </c>
      <c r="G66" s="1720"/>
      <c r="H66" s="1719" t="s">
        <v>317</v>
      </c>
      <c r="I66" s="1720"/>
      <c r="J66" s="1719" t="s">
        <v>325</v>
      </c>
      <c r="K66" s="1720"/>
      <c r="L66" s="1720"/>
      <c r="M66" s="1719"/>
      <c r="N66" s="1720"/>
      <c r="O66" s="1720"/>
      <c r="P66" s="1719"/>
      <c r="Q66" s="1720"/>
      <c r="R66" s="1716"/>
      <c r="S66" s="1717"/>
      <c r="T66" s="1721" t="s">
        <v>59</v>
      </c>
      <c r="U66" s="1720"/>
      <c r="V66" s="1720"/>
      <c r="W66" s="1720"/>
      <c r="X66" s="1720"/>
      <c r="Y66" s="1720"/>
      <c r="Z66" s="1720"/>
      <c r="AA66" s="1720"/>
      <c r="AB66" s="1716" t="s">
        <v>306</v>
      </c>
      <c r="AC66" s="1717"/>
      <c r="AD66" s="1717"/>
      <c r="AE66" s="1717"/>
      <c r="AF66" s="1717"/>
      <c r="AG66" s="1716" t="s">
        <v>307</v>
      </c>
      <c r="AH66" s="1717"/>
      <c r="AI66" s="1717"/>
      <c r="AJ66" s="1027" t="s">
        <v>86</v>
      </c>
      <c r="AK66" s="1718" t="s">
        <v>308</v>
      </c>
      <c r="AL66" s="1717"/>
      <c r="AM66" s="1717"/>
      <c r="AN66" s="1717"/>
      <c r="AO66" s="1717"/>
      <c r="AP66" s="1717"/>
      <c r="AQ66" s="1020">
        <v>3471591300</v>
      </c>
      <c r="AR66" s="1043">
        <v>3471591300</v>
      </c>
      <c r="AS66" s="1038">
        <v>0</v>
      </c>
      <c r="AT66" s="1021">
        <v>0</v>
      </c>
      <c r="AU66" s="1043">
        <v>2867599300</v>
      </c>
      <c r="AV66" s="1037">
        <v>603992000</v>
      </c>
      <c r="AW66" s="1043">
        <v>2867599300</v>
      </c>
      <c r="AX66" s="1038">
        <v>0</v>
      </c>
      <c r="AY66" s="1043">
        <v>2867599300</v>
      </c>
      <c r="AZ66" s="1038">
        <v>0</v>
      </c>
      <c r="BA66" s="1020">
        <v>2867599300</v>
      </c>
      <c r="BB66" s="1021">
        <v>0</v>
      </c>
      <c r="BC66" s="1021">
        <v>0</v>
      </c>
      <c r="BE66" s="1016">
        <f t="shared" si="9"/>
        <v>0.82601869062179067</v>
      </c>
    </row>
    <row r="67" spans="1:57" s="1015" customFormat="1" ht="16.5" hidden="1" x14ac:dyDescent="0.2">
      <c r="A67" s="1019" t="str">
        <f t="shared" si="10"/>
        <v>A105710</v>
      </c>
      <c r="B67" s="1719" t="s">
        <v>35</v>
      </c>
      <c r="C67" s="1720"/>
      <c r="D67" s="1719" t="s">
        <v>312</v>
      </c>
      <c r="E67" s="1720"/>
      <c r="F67" s="1719" t="s">
        <v>313</v>
      </c>
      <c r="G67" s="1720"/>
      <c r="H67" s="1719" t="s">
        <v>317</v>
      </c>
      <c r="I67" s="1720"/>
      <c r="J67" s="1719" t="s">
        <v>326</v>
      </c>
      <c r="K67" s="1720"/>
      <c r="L67" s="1720"/>
      <c r="M67" s="1719"/>
      <c r="N67" s="1720"/>
      <c r="O67" s="1720"/>
      <c r="P67" s="1719"/>
      <c r="Q67" s="1720"/>
      <c r="R67" s="1716"/>
      <c r="S67" s="1717"/>
      <c r="T67" s="1721" t="s">
        <v>60</v>
      </c>
      <c r="U67" s="1720"/>
      <c r="V67" s="1720"/>
      <c r="W67" s="1720"/>
      <c r="X67" s="1720"/>
      <c r="Y67" s="1720"/>
      <c r="Z67" s="1720"/>
      <c r="AA67" s="1720"/>
      <c r="AB67" s="1716" t="s">
        <v>306</v>
      </c>
      <c r="AC67" s="1717"/>
      <c r="AD67" s="1717"/>
      <c r="AE67" s="1717"/>
      <c r="AF67" s="1717"/>
      <c r="AG67" s="1716" t="s">
        <v>307</v>
      </c>
      <c r="AH67" s="1717"/>
      <c r="AI67" s="1717"/>
      <c r="AJ67" s="1027" t="s">
        <v>86</v>
      </c>
      <c r="AK67" s="1718" t="s">
        <v>308</v>
      </c>
      <c r="AL67" s="1717"/>
      <c r="AM67" s="1717"/>
      <c r="AN67" s="1717"/>
      <c r="AO67" s="1717"/>
      <c r="AP67" s="1717"/>
      <c r="AQ67" s="1020">
        <v>615219400</v>
      </c>
      <c r="AR67" s="1043">
        <v>615219400</v>
      </c>
      <c r="AS67" s="1038">
        <v>0</v>
      </c>
      <c r="AT67" s="1021">
        <v>0</v>
      </c>
      <c r="AU67" s="1043">
        <v>478632800</v>
      </c>
      <c r="AV67" s="1037">
        <v>136586600</v>
      </c>
      <c r="AW67" s="1043">
        <v>478632800</v>
      </c>
      <c r="AX67" s="1038">
        <v>0</v>
      </c>
      <c r="AY67" s="1043">
        <v>478632800</v>
      </c>
      <c r="AZ67" s="1038">
        <v>0</v>
      </c>
      <c r="BA67" s="1020">
        <v>478632800</v>
      </c>
      <c r="BB67" s="1021">
        <v>0</v>
      </c>
      <c r="BC67" s="1021">
        <v>0</v>
      </c>
      <c r="BE67" s="1016">
        <f t="shared" si="9"/>
        <v>0.77798717010549412</v>
      </c>
    </row>
    <row r="68" spans="1:57" s="1015" customFormat="1" ht="16.5" hidden="1" x14ac:dyDescent="0.2">
      <c r="A68" s="1019" t="str">
        <f t="shared" si="10"/>
        <v>A105810</v>
      </c>
      <c r="B68" s="1719" t="s">
        <v>35</v>
      </c>
      <c r="C68" s="1720"/>
      <c r="D68" s="1719" t="s">
        <v>312</v>
      </c>
      <c r="E68" s="1720"/>
      <c r="F68" s="1719" t="s">
        <v>313</v>
      </c>
      <c r="G68" s="1720"/>
      <c r="H68" s="1719" t="s">
        <v>317</v>
      </c>
      <c r="I68" s="1720"/>
      <c r="J68" s="1719" t="s">
        <v>327</v>
      </c>
      <c r="K68" s="1720"/>
      <c r="L68" s="1720"/>
      <c r="M68" s="1719"/>
      <c r="N68" s="1720"/>
      <c r="O68" s="1720"/>
      <c r="P68" s="1719"/>
      <c r="Q68" s="1720"/>
      <c r="R68" s="1716"/>
      <c r="S68" s="1717"/>
      <c r="T68" s="1721" t="s">
        <v>61</v>
      </c>
      <c r="U68" s="1720"/>
      <c r="V68" s="1720"/>
      <c r="W68" s="1720"/>
      <c r="X68" s="1720"/>
      <c r="Y68" s="1720"/>
      <c r="Z68" s="1720"/>
      <c r="AA68" s="1720"/>
      <c r="AB68" s="1716" t="s">
        <v>306</v>
      </c>
      <c r="AC68" s="1717"/>
      <c r="AD68" s="1717"/>
      <c r="AE68" s="1717"/>
      <c r="AF68" s="1717"/>
      <c r="AG68" s="1716" t="s">
        <v>307</v>
      </c>
      <c r="AH68" s="1717"/>
      <c r="AI68" s="1717"/>
      <c r="AJ68" s="1027" t="s">
        <v>86</v>
      </c>
      <c r="AK68" s="1718" t="s">
        <v>308</v>
      </c>
      <c r="AL68" s="1717"/>
      <c r="AM68" s="1717"/>
      <c r="AN68" s="1717"/>
      <c r="AO68" s="1717"/>
      <c r="AP68" s="1717"/>
      <c r="AQ68" s="1020">
        <v>615219400</v>
      </c>
      <c r="AR68" s="1043">
        <v>615219400</v>
      </c>
      <c r="AS68" s="1038">
        <v>0</v>
      </c>
      <c r="AT68" s="1021">
        <v>0</v>
      </c>
      <c r="AU68" s="1043">
        <v>478632800</v>
      </c>
      <c r="AV68" s="1037">
        <v>136586600</v>
      </c>
      <c r="AW68" s="1043">
        <v>478632800</v>
      </c>
      <c r="AX68" s="1038">
        <v>0</v>
      </c>
      <c r="AY68" s="1043">
        <v>478632800</v>
      </c>
      <c r="AZ68" s="1038">
        <v>0</v>
      </c>
      <c r="BA68" s="1020">
        <v>478632800</v>
      </c>
      <c r="BB68" s="1021">
        <v>0</v>
      </c>
      <c r="BC68" s="1021">
        <v>0</v>
      </c>
      <c r="BE68" s="1016">
        <f t="shared" si="9"/>
        <v>0.77798717010549412</v>
      </c>
    </row>
    <row r="69" spans="1:57" s="1015" customFormat="1" ht="16.5" hidden="1" x14ac:dyDescent="0.2">
      <c r="A69" s="1019" t="str">
        <f t="shared" si="10"/>
        <v>A105910</v>
      </c>
      <c r="B69" s="1719" t="s">
        <v>35</v>
      </c>
      <c r="C69" s="1720"/>
      <c r="D69" s="1719" t="s">
        <v>312</v>
      </c>
      <c r="E69" s="1720"/>
      <c r="F69" s="1719" t="s">
        <v>313</v>
      </c>
      <c r="G69" s="1720"/>
      <c r="H69" s="1719" t="s">
        <v>317</v>
      </c>
      <c r="I69" s="1720"/>
      <c r="J69" s="1719" t="s">
        <v>321</v>
      </c>
      <c r="K69" s="1720"/>
      <c r="L69" s="1720"/>
      <c r="M69" s="1719"/>
      <c r="N69" s="1720"/>
      <c r="O69" s="1720"/>
      <c r="P69" s="1719"/>
      <c r="Q69" s="1720"/>
      <c r="R69" s="1716"/>
      <c r="S69" s="1717"/>
      <c r="T69" s="1721" t="s">
        <v>62</v>
      </c>
      <c r="U69" s="1720"/>
      <c r="V69" s="1720"/>
      <c r="W69" s="1720"/>
      <c r="X69" s="1720"/>
      <c r="Y69" s="1720"/>
      <c r="Z69" s="1720"/>
      <c r="AA69" s="1720"/>
      <c r="AB69" s="1716" t="s">
        <v>306</v>
      </c>
      <c r="AC69" s="1717"/>
      <c r="AD69" s="1717"/>
      <c r="AE69" s="1717"/>
      <c r="AF69" s="1717"/>
      <c r="AG69" s="1716" t="s">
        <v>307</v>
      </c>
      <c r="AH69" s="1717"/>
      <c r="AI69" s="1717"/>
      <c r="AJ69" s="1027" t="s">
        <v>86</v>
      </c>
      <c r="AK69" s="1718" t="s">
        <v>308</v>
      </c>
      <c r="AL69" s="1717"/>
      <c r="AM69" s="1717"/>
      <c r="AN69" s="1717"/>
      <c r="AO69" s="1717"/>
      <c r="AP69" s="1717"/>
      <c r="AQ69" s="1020">
        <v>1190395000</v>
      </c>
      <c r="AR69" s="1043">
        <v>1190395000</v>
      </c>
      <c r="AS69" s="1038">
        <v>0</v>
      </c>
      <c r="AT69" s="1021">
        <v>0</v>
      </c>
      <c r="AU69" s="1043">
        <v>956438200</v>
      </c>
      <c r="AV69" s="1037">
        <v>233956800</v>
      </c>
      <c r="AW69" s="1043">
        <v>956438200</v>
      </c>
      <c r="AX69" s="1038">
        <v>0</v>
      </c>
      <c r="AY69" s="1043">
        <v>956438200</v>
      </c>
      <c r="AZ69" s="1038">
        <v>0</v>
      </c>
      <c r="BA69" s="1020">
        <v>956438200</v>
      </c>
      <c r="BB69" s="1021">
        <v>0</v>
      </c>
      <c r="BC69" s="1021">
        <v>0</v>
      </c>
      <c r="BE69" s="1016">
        <f t="shared" si="9"/>
        <v>0.80346288416870026</v>
      </c>
    </row>
    <row r="70" spans="1:57" s="1019" customFormat="1" ht="16.5" hidden="1" x14ac:dyDescent="0.2">
      <c r="A70" s="1019" t="str">
        <f t="shared" si="10"/>
        <v>A210</v>
      </c>
      <c r="B70" s="1767" t="s">
        <v>35</v>
      </c>
      <c r="C70" s="1765"/>
      <c r="D70" s="1767" t="s">
        <v>315</v>
      </c>
      <c r="E70" s="1765"/>
      <c r="F70" s="1767"/>
      <c r="G70" s="1765"/>
      <c r="H70" s="1767"/>
      <c r="I70" s="1765"/>
      <c r="J70" s="1767"/>
      <c r="K70" s="1765"/>
      <c r="L70" s="1765"/>
      <c r="M70" s="1767"/>
      <c r="N70" s="1765"/>
      <c r="O70" s="1765"/>
      <c r="P70" s="1767"/>
      <c r="Q70" s="1765"/>
      <c r="R70" s="1762"/>
      <c r="S70" s="1763"/>
      <c r="T70" s="1764" t="s">
        <v>25</v>
      </c>
      <c r="U70" s="1765"/>
      <c r="V70" s="1765"/>
      <c r="W70" s="1765"/>
      <c r="X70" s="1765"/>
      <c r="Y70" s="1765"/>
      <c r="Z70" s="1765"/>
      <c r="AA70" s="1765"/>
      <c r="AB70" s="1762" t="s">
        <v>306</v>
      </c>
      <c r="AC70" s="1763"/>
      <c r="AD70" s="1763"/>
      <c r="AE70" s="1763"/>
      <c r="AF70" s="1763"/>
      <c r="AG70" s="1762" t="s">
        <v>307</v>
      </c>
      <c r="AH70" s="1763"/>
      <c r="AI70" s="1763"/>
      <c r="AJ70" s="1023" t="s">
        <v>86</v>
      </c>
      <c r="AK70" s="1766" t="s">
        <v>308</v>
      </c>
      <c r="AL70" s="1763"/>
      <c r="AM70" s="1763"/>
      <c r="AN70" s="1763"/>
      <c r="AO70" s="1763"/>
      <c r="AP70" s="1763"/>
      <c r="AQ70" s="998">
        <v>14440414179</v>
      </c>
      <c r="AR70" s="1040">
        <v>12975269161.18</v>
      </c>
      <c r="AS70" s="1093">
        <v>1465145017.8199999</v>
      </c>
      <c r="AT70" s="1018">
        <v>0</v>
      </c>
      <c r="AU70" s="1040">
        <v>10961528961.92</v>
      </c>
      <c r="AV70" s="1093">
        <v>2013740199.26</v>
      </c>
      <c r="AW70" s="1040">
        <v>7824882980.8400002</v>
      </c>
      <c r="AX70" s="1093">
        <v>3136645981.0799999</v>
      </c>
      <c r="AY70" s="1040">
        <v>7819278987.8400002</v>
      </c>
      <c r="AZ70" s="1096">
        <v>5603993</v>
      </c>
      <c r="BA70" s="998">
        <v>7806461237.8400002</v>
      </c>
      <c r="BB70" s="1018">
        <v>12817750</v>
      </c>
      <c r="BC70" s="998">
        <v>5882188</v>
      </c>
      <c r="BE70" s="1000">
        <f>+AU70/AQ70</f>
        <v>0.75908688116860423</v>
      </c>
    </row>
    <row r="71" spans="1:57" s="1019" customFormat="1" ht="16.5" hidden="1" x14ac:dyDescent="0.2">
      <c r="A71" s="1019" t="str">
        <f t="shared" si="10"/>
        <v>A213</v>
      </c>
      <c r="B71" s="1767" t="s">
        <v>35</v>
      </c>
      <c r="C71" s="1765"/>
      <c r="D71" s="1767" t="s">
        <v>315</v>
      </c>
      <c r="E71" s="1765"/>
      <c r="F71" s="1767"/>
      <c r="G71" s="1765"/>
      <c r="H71" s="1767"/>
      <c r="I71" s="1765"/>
      <c r="J71" s="1767"/>
      <c r="K71" s="1765"/>
      <c r="L71" s="1765"/>
      <c r="M71" s="1767"/>
      <c r="N71" s="1765"/>
      <c r="O71" s="1765"/>
      <c r="P71" s="1767"/>
      <c r="Q71" s="1765"/>
      <c r="R71" s="1762"/>
      <c r="S71" s="1763"/>
      <c r="T71" s="1764" t="s">
        <v>25</v>
      </c>
      <c r="U71" s="1765"/>
      <c r="V71" s="1765"/>
      <c r="W71" s="1765"/>
      <c r="X71" s="1765"/>
      <c r="Y71" s="1765"/>
      <c r="Z71" s="1765"/>
      <c r="AA71" s="1765"/>
      <c r="AB71" s="1762" t="s">
        <v>306</v>
      </c>
      <c r="AC71" s="1763"/>
      <c r="AD71" s="1763"/>
      <c r="AE71" s="1763"/>
      <c r="AF71" s="1763"/>
      <c r="AG71" s="1762" t="s">
        <v>307</v>
      </c>
      <c r="AH71" s="1763"/>
      <c r="AI71" s="1763"/>
      <c r="AJ71" s="1023" t="s">
        <v>336</v>
      </c>
      <c r="AK71" s="1766" t="s">
        <v>354</v>
      </c>
      <c r="AL71" s="1763"/>
      <c r="AM71" s="1763"/>
      <c r="AN71" s="1763"/>
      <c r="AO71" s="1763"/>
      <c r="AP71" s="1763"/>
      <c r="AQ71" s="998">
        <v>4021085821</v>
      </c>
      <c r="AR71" s="1040">
        <v>3095106121</v>
      </c>
      <c r="AS71" s="1093">
        <v>925979700</v>
      </c>
      <c r="AT71" s="1018">
        <v>0</v>
      </c>
      <c r="AU71" s="1040">
        <v>1579008641.8199999</v>
      </c>
      <c r="AV71" s="1093">
        <v>1516097479.1800001</v>
      </c>
      <c r="AW71" s="1040">
        <v>368110787.06</v>
      </c>
      <c r="AX71" s="1093">
        <v>1210897854.76</v>
      </c>
      <c r="AY71" s="1040">
        <v>360175665.06</v>
      </c>
      <c r="AZ71" s="1096">
        <v>7935122</v>
      </c>
      <c r="BA71" s="998">
        <v>358612373.19999999</v>
      </c>
      <c r="BB71" s="1018">
        <v>1563291.86</v>
      </c>
      <c r="BC71" s="998">
        <v>0</v>
      </c>
      <c r="BE71" s="1000">
        <f t="shared" si="9"/>
        <v>0.39268215405243895</v>
      </c>
    </row>
    <row r="72" spans="1:57" s="1015" customFormat="1" ht="16.5" hidden="1" x14ac:dyDescent="0.2">
      <c r="A72" s="1019" t="str">
        <f t="shared" si="10"/>
        <v>A2010</v>
      </c>
      <c r="B72" s="1725" t="s">
        <v>35</v>
      </c>
      <c r="C72" s="1720"/>
      <c r="D72" s="1725" t="s">
        <v>315</v>
      </c>
      <c r="E72" s="1720"/>
      <c r="F72" s="1725" t="s">
        <v>313</v>
      </c>
      <c r="G72" s="1720"/>
      <c r="H72" s="1725"/>
      <c r="I72" s="1720"/>
      <c r="J72" s="1725"/>
      <c r="K72" s="1720"/>
      <c r="L72" s="1720"/>
      <c r="M72" s="1725"/>
      <c r="N72" s="1720"/>
      <c r="O72" s="1720"/>
      <c r="P72" s="1725"/>
      <c r="Q72" s="1720"/>
      <c r="R72" s="1722"/>
      <c r="S72" s="1717"/>
      <c r="T72" s="1723" t="s">
        <v>25</v>
      </c>
      <c r="U72" s="1720"/>
      <c r="V72" s="1720"/>
      <c r="W72" s="1720"/>
      <c r="X72" s="1720"/>
      <c r="Y72" s="1720"/>
      <c r="Z72" s="1720"/>
      <c r="AA72" s="1720"/>
      <c r="AB72" s="1722" t="s">
        <v>306</v>
      </c>
      <c r="AC72" s="1717"/>
      <c r="AD72" s="1717"/>
      <c r="AE72" s="1717"/>
      <c r="AF72" s="1717"/>
      <c r="AG72" s="1722" t="s">
        <v>307</v>
      </c>
      <c r="AH72" s="1717"/>
      <c r="AI72" s="1717"/>
      <c r="AJ72" s="1026" t="s">
        <v>86</v>
      </c>
      <c r="AK72" s="1724" t="s">
        <v>308</v>
      </c>
      <c r="AL72" s="1717"/>
      <c r="AM72" s="1717"/>
      <c r="AN72" s="1717"/>
      <c r="AO72" s="1717"/>
      <c r="AP72" s="1717"/>
      <c r="AQ72" s="1014">
        <v>14440414179</v>
      </c>
      <c r="AR72" s="1041">
        <v>12975269161.18</v>
      </c>
      <c r="AS72" s="1032">
        <v>1465145017.8199999</v>
      </c>
      <c r="AT72" s="1017">
        <v>0</v>
      </c>
      <c r="AU72" s="1041">
        <v>10961528961.92</v>
      </c>
      <c r="AV72" s="1032">
        <v>2013740199.26</v>
      </c>
      <c r="AW72" s="1041">
        <v>7824882980.8400002</v>
      </c>
      <c r="AX72" s="1032">
        <v>3136645981.0799999</v>
      </c>
      <c r="AY72" s="1041">
        <v>7819278987.8400002</v>
      </c>
      <c r="AZ72" s="1032">
        <v>5603993</v>
      </c>
      <c r="BA72" s="1014">
        <v>7806461237.8400002</v>
      </c>
      <c r="BB72" s="1014">
        <v>12817750</v>
      </c>
      <c r="BC72" s="1014">
        <v>5882188</v>
      </c>
      <c r="BE72" s="1016">
        <f t="shared" si="9"/>
        <v>0.75908688116860423</v>
      </c>
    </row>
    <row r="73" spans="1:57" s="1015" customFormat="1" ht="16.5" hidden="1" x14ac:dyDescent="0.2">
      <c r="A73" s="1019" t="str">
        <f t="shared" si="10"/>
        <v>A2013</v>
      </c>
      <c r="B73" s="1725" t="s">
        <v>35</v>
      </c>
      <c r="C73" s="1720"/>
      <c r="D73" s="1725" t="s">
        <v>315</v>
      </c>
      <c r="E73" s="1720"/>
      <c r="F73" s="1725" t="s">
        <v>313</v>
      </c>
      <c r="G73" s="1720"/>
      <c r="H73" s="1725"/>
      <c r="I73" s="1720"/>
      <c r="J73" s="1725"/>
      <c r="K73" s="1720"/>
      <c r="L73" s="1720"/>
      <c r="M73" s="1725"/>
      <c r="N73" s="1720"/>
      <c r="O73" s="1720"/>
      <c r="P73" s="1725"/>
      <c r="Q73" s="1720"/>
      <c r="R73" s="1722"/>
      <c r="S73" s="1717"/>
      <c r="T73" s="1723" t="s">
        <v>25</v>
      </c>
      <c r="U73" s="1720"/>
      <c r="V73" s="1720"/>
      <c r="W73" s="1720"/>
      <c r="X73" s="1720"/>
      <c r="Y73" s="1720"/>
      <c r="Z73" s="1720"/>
      <c r="AA73" s="1720"/>
      <c r="AB73" s="1722" t="s">
        <v>306</v>
      </c>
      <c r="AC73" s="1717"/>
      <c r="AD73" s="1717"/>
      <c r="AE73" s="1717"/>
      <c r="AF73" s="1717"/>
      <c r="AG73" s="1722" t="s">
        <v>307</v>
      </c>
      <c r="AH73" s="1717"/>
      <c r="AI73" s="1717"/>
      <c r="AJ73" s="1026" t="s">
        <v>336</v>
      </c>
      <c r="AK73" s="1724" t="s">
        <v>354</v>
      </c>
      <c r="AL73" s="1717"/>
      <c r="AM73" s="1717"/>
      <c r="AN73" s="1717"/>
      <c r="AO73" s="1717"/>
      <c r="AP73" s="1717"/>
      <c r="AQ73" s="1014">
        <v>4021085821</v>
      </c>
      <c r="AR73" s="1041">
        <v>3095106121</v>
      </c>
      <c r="AS73" s="1032">
        <v>925979700</v>
      </c>
      <c r="AT73" s="1017">
        <v>0</v>
      </c>
      <c r="AU73" s="1041">
        <v>1579008641.8199999</v>
      </c>
      <c r="AV73" s="1032">
        <v>1516097479.1800001</v>
      </c>
      <c r="AW73" s="1041">
        <v>368110787.06</v>
      </c>
      <c r="AX73" s="1032">
        <v>1210897854.76</v>
      </c>
      <c r="AY73" s="1041">
        <v>360175665.06</v>
      </c>
      <c r="AZ73" s="1032">
        <v>7935122</v>
      </c>
      <c r="BA73" s="1014">
        <v>358612373.19999999</v>
      </c>
      <c r="BB73" s="1014">
        <v>1563291.86</v>
      </c>
      <c r="BC73" s="1017">
        <v>0</v>
      </c>
      <c r="BE73" s="1016">
        <f t="shared" si="9"/>
        <v>0.39268215405243895</v>
      </c>
    </row>
    <row r="74" spans="1:57" s="1015" customFormat="1" ht="16.5" hidden="1" x14ac:dyDescent="0.2">
      <c r="A74" s="1019" t="str">
        <f t="shared" si="10"/>
        <v>A20310</v>
      </c>
      <c r="B74" s="1725" t="s">
        <v>35</v>
      </c>
      <c r="C74" s="1720"/>
      <c r="D74" s="1725" t="s">
        <v>315</v>
      </c>
      <c r="E74" s="1720"/>
      <c r="F74" s="1725" t="s">
        <v>313</v>
      </c>
      <c r="G74" s="1720"/>
      <c r="H74" s="1725" t="s">
        <v>322</v>
      </c>
      <c r="I74" s="1720"/>
      <c r="J74" s="1725"/>
      <c r="K74" s="1720"/>
      <c r="L74" s="1720"/>
      <c r="M74" s="1725"/>
      <c r="N74" s="1720"/>
      <c r="O74" s="1720"/>
      <c r="P74" s="1725"/>
      <c r="Q74" s="1720"/>
      <c r="R74" s="1722"/>
      <c r="S74" s="1717"/>
      <c r="T74" s="1723" t="s">
        <v>234</v>
      </c>
      <c r="U74" s="1720"/>
      <c r="V74" s="1720"/>
      <c r="W74" s="1720"/>
      <c r="X74" s="1720"/>
      <c r="Y74" s="1720"/>
      <c r="Z74" s="1720"/>
      <c r="AA74" s="1720"/>
      <c r="AB74" s="1722" t="s">
        <v>306</v>
      </c>
      <c r="AC74" s="1717"/>
      <c r="AD74" s="1717"/>
      <c r="AE74" s="1717"/>
      <c r="AF74" s="1717"/>
      <c r="AG74" s="1722" t="s">
        <v>307</v>
      </c>
      <c r="AH74" s="1717"/>
      <c r="AI74" s="1717"/>
      <c r="AJ74" s="1026" t="s">
        <v>86</v>
      </c>
      <c r="AK74" s="1724" t="s">
        <v>308</v>
      </c>
      <c r="AL74" s="1717"/>
      <c r="AM74" s="1717"/>
      <c r="AN74" s="1717"/>
      <c r="AO74" s="1717"/>
      <c r="AP74" s="1717"/>
      <c r="AQ74" s="1014">
        <v>343000000</v>
      </c>
      <c r="AR74" s="1041">
        <v>313661563</v>
      </c>
      <c r="AS74" s="1032">
        <v>29338437</v>
      </c>
      <c r="AT74" s="1017">
        <v>0</v>
      </c>
      <c r="AU74" s="1041">
        <v>313661563</v>
      </c>
      <c r="AV74" s="1033">
        <v>0</v>
      </c>
      <c r="AW74" s="1041">
        <v>313661563</v>
      </c>
      <c r="AX74" s="1033">
        <v>0</v>
      </c>
      <c r="AY74" s="1041">
        <v>313661563</v>
      </c>
      <c r="AZ74" s="1033">
        <v>0</v>
      </c>
      <c r="BA74" s="1014">
        <v>313661563</v>
      </c>
      <c r="BB74" s="1017">
        <v>0</v>
      </c>
      <c r="BC74" s="1017">
        <v>0</v>
      </c>
      <c r="BE74" s="1016">
        <f t="shared" si="9"/>
        <v>0.91446519825072892</v>
      </c>
    </row>
    <row r="75" spans="1:57" s="1015" customFormat="1" ht="16.5" hidden="1" x14ac:dyDescent="0.2">
      <c r="A75" s="1019" t="str">
        <f t="shared" si="10"/>
        <v>A2035010</v>
      </c>
      <c r="B75" s="1725" t="s">
        <v>35</v>
      </c>
      <c r="C75" s="1720"/>
      <c r="D75" s="1725" t="s">
        <v>315</v>
      </c>
      <c r="E75" s="1720"/>
      <c r="F75" s="1725" t="s">
        <v>313</v>
      </c>
      <c r="G75" s="1720"/>
      <c r="H75" s="1725" t="s">
        <v>322</v>
      </c>
      <c r="I75" s="1720"/>
      <c r="J75" s="1725" t="s">
        <v>328</v>
      </c>
      <c r="K75" s="1720"/>
      <c r="L75" s="1720"/>
      <c r="M75" s="1725"/>
      <c r="N75" s="1720"/>
      <c r="O75" s="1720"/>
      <c r="P75" s="1725"/>
      <c r="Q75" s="1720"/>
      <c r="R75" s="1722"/>
      <c r="S75" s="1717"/>
      <c r="T75" s="1723" t="s">
        <v>241</v>
      </c>
      <c r="U75" s="1720"/>
      <c r="V75" s="1720"/>
      <c r="W75" s="1720"/>
      <c r="X75" s="1720"/>
      <c r="Y75" s="1720"/>
      <c r="Z75" s="1720"/>
      <c r="AA75" s="1720"/>
      <c r="AB75" s="1722" t="s">
        <v>306</v>
      </c>
      <c r="AC75" s="1717"/>
      <c r="AD75" s="1717"/>
      <c r="AE75" s="1717"/>
      <c r="AF75" s="1717"/>
      <c r="AG75" s="1722" t="s">
        <v>307</v>
      </c>
      <c r="AH75" s="1717"/>
      <c r="AI75" s="1717"/>
      <c r="AJ75" s="1026" t="s">
        <v>86</v>
      </c>
      <c r="AK75" s="1724" t="s">
        <v>308</v>
      </c>
      <c r="AL75" s="1717"/>
      <c r="AM75" s="1717"/>
      <c r="AN75" s="1717"/>
      <c r="AO75" s="1717"/>
      <c r="AP75" s="1717"/>
      <c r="AQ75" s="1014">
        <v>341000000</v>
      </c>
      <c r="AR75" s="1041">
        <v>313661563</v>
      </c>
      <c r="AS75" s="1032">
        <v>27338437</v>
      </c>
      <c r="AT75" s="1017">
        <v>0</v>
      </c>
      <c r="AU75" s="1041">
        <v>313661563</v>
      </c>
      <c r="AV75" s="1033">
        <v>0</v>
      </c>
      <c r="AW75" s="1041">
        <v>313661563</v>
      </c>
      <c r="AX75" s="1033">
        <v>0</v>
      </c>
      <c r="AY75" s="1041">
        <v>313661563</v>
      </c>
      <c r="AZ75" s="1033">
        <v>0</v>
      </c>
      <c r="BA75" s="1014">
        <v>313661563</v>
      </c>
      <c r="BB75" s="1017">
        <v>0</v>
      </c>
      <c r="BC75" s="1017">
        <v>0</v>
      </c>
      <c r="BE75" s="1016">
        <f t="shared" si="9"/>
        <v>0.91982863049853369</v>
      </c>
    </row>
    <row r="76" spans="1:57" s="1015" customFormat="1" ht="16.5" hidden="1" x14ac:dyDescent="0.2">
      <c r="A76" s="1019" t="str">
        <f t="shared" si="10"/>
        <v>A20350210</v>
      </c>
      <c r="B76" s="1719" t="s">
        <v>35</v>
      </c>
      <c r="C76" s="1720"/>
      <c r="D76" s="1719" t="s">
        <v>315</v>
      </c>
      <c r="E76" s="1720"/>
      <c r="F76" s="1719" t="s">
        <v>313</v>
      </c>
      <c r="G76" s="1720"/>
      <c r="H76" s="1719" t="s">
        <v>322</v>
      </c>
      <c r="I76" s="1720"/>
      <c r="J76" s="1719" t="s">
        <v>328</v>
      </c>
      <c r="K76" s="1720"/>
      <c r="L76" s="1720"/>
      <c r="M76" s="1719" t="s">
        <v>315</v>
      </c>
      <c r="N76" s="1720"/>
      <c r="O76" s="1720"/>
      <c r="P76" s="1719"/>
      <c r="Q76" s="1720"/>
      <c r="R76" s="1716"/>
      <c r="S76" s="1717"/>
      <c r="T76" s="1721" t="s">
        <v>63</v>
      </c>
      <c r="U76" s="1720"/>
      <c r="V76" s="1720"/>
      <c r="W76" s="1720"/>
      <c r="X76" s="1720"/>
      <c r="Y76" s="1720"/>
      <c r="Z76" s="1720"/>
      <c r="AA76" s="1720"/>
      <c r="AB76" s="1716" t="s">
        <v>306</v>
      </c>
      <c r="AC76" s="1717"/>
      <c r="AD76" s="1717"/>
      <c r="AE76" s="1717"/>
      <c r="AF76" s="1717"/>
      <c r="AG76" s="1716" t="s">
        <v>307</v>
      </c>
      <c r="AH76" s="1717"/>
      <c r="AI76" s="1717"/>
      <c r="AJ76" s="1027" t="s">
        <v>86</v>
      </c>
      <c r="AK76" s="1718" t="s">
        <v>308</v>
      </c>
      <c r="AL76" s="1717"/>
      <c r="AM76" s="1717"/>
      <c r="AN76" s="1717"/>
      <c r="AO76" s="1717"/>
      <c r="AP76" s="1717"/>
      <c r="AQ76" s="1020">
        <v>6376304</v>
      </c>
      <c r="AR76" s="1043">
        <v>6217875</v>
      </c>
      <c r="AS76" s="1037">
        <v>158429</v>
      </c>
      <c r="AT76" s="1021">
        <v>0</v>
      </c>
      <c r="AU76" s="1043">
        <v>6217875</v>
      </c>
      <c r="AV76" s="1038">
        <v>0</v>
      </c>
      <c r="AW76" s="1043">
        <v>6217875</v>
      </c>
      <c r="AX76" s="1038">
        <v>0</v>
      </c>
      <c r="AY76" s="1043">
        <v>6217875</v>
      </c>
      <c r="AZ76" s="1038">
        <v>0</v>
      </c>
      <c r="BA76" s="1020">
        <v>6217875</v>
      </c>
      <c r="BB76" s="1021">
        <v>0</v>
      </c>
      <c r="BC76" s="1021">
        <v>0</v>
      </c>
      <c r="BE76" s="1016">
        <f t="shared" si="9"/>
        <v>0.97515347448929657</v>
      </c>
    </row>
    <row r="77" spans="1:57" s="1015" customFormat="1" ht="16.5" hidden="1" x14ac:dyDescent="0.2">
      <c r="A77" s="1019" t="str">
        <f t="shared" si="10"/>
        <v>A20350310</v>
      </c>
      <c r="B77" s="1719" t="s">
        <v>35</v>
      </c>
      <c r="C77" s="1720"/>
      <c r="D77" s="1719" t="s">
        <v>315</v>
      </c>
      <c r="E77" s="1720"/>
      <c r="F77" s="1719" t="s">
        <v>313</v>
      </c>
      <c r="G77" s="1720"/>
      <c r="H77" s="1719" t="s">
        <v>322</v>
      </c>
      <c r="I77" s="1720"/>
      <c r="J77" s="1719" t="s">
        <v>328</v>
      </c>
      <c r="K77" s="1720"/>
      <c r="L77" s="1720"/>
      <c r="M77" s="1719" t="s">
        <v>322</v>
      </c>
      <c r="N77" s="1720"/>
      <c r="O77" s="1720"/>
      <c r="P77" s="1719"/>
      <c r="Q77" s="1720"/>
      <c r="R77" s="1716"/>
      <c r="S77" s="1717"/>
      <c r="T77" s="1721" t="s">
        <v>64</v>
      </c>
      <c r="U77" s="1720"/>
      <c r="V77" s="1720"/>
      <c r="W77" s="1720"/>
      <c r="X77" s="1720"/>
      <c r="Y77" s="1720"/>
      <c r="Z77" s="1720"/>
      <c r="AA77" s="1720"/>
      <c r="AB77" s="1716" t="s">
        <v>306</v>
      </c>
      <c r="AC77" s="1717"/>
      <c r="AD77" s="1717"/>
      <c r="AE77" s="1717"/>
      <c r="AF77" s="1717"/>
      <c r="AG77" s="1716" t="s">
        <v>307</v>
      </c>
      <c r="AH77" s="1717"/>
      <c r="AI77" s="1717"/>
      <c r="AJ77" s="1027" t="s">
        <v>86</v>
      </c>
      <c r="AK77" s="1718" t="s">
        <v>308</v>
      </c>
      <c r="AL77" s="1717"/>
      <c r="AM77" s="1717"/>
      <c r="AN77" s="1717"/>
      <c r="AO77" s="1717"/>
      <c r="AP77" s="1717"/>
      <c r="AQ77" s="1020">
        <v>324023696</v>
      </c>
      <c r="AR77" s="1043">
        <v>307443688</v>
      </c>
      <c r="AS77" s="1037">
        <v>16580008</v>
      </c>
      <c r="AT77" s="1021">
        <v>0</v>
      </c>
      <c r="AU77" s="1043">
        <v>307443688</v>
      </c>
      <c r="AV77" s="1038">
        <v>0</v>
      </c>
      <c r="AW77" s="1043">
        <v>307443688</v>
      </c>
      <c r="AX77" s="1038">
        <v>0</v>
      </c>
      <c r="AY77" s="1043">
        <v>307443688</v>
      </c>
      <c r="AZ77" s="1038">
        <v>0</v>
      </c>
      <c r="BA77" s="1020">
        <v>307443688</v>
      </c>
      <c r="BB77" s="1021">
        <v>0</v>
      </c>
      <c r="BC77" s="1021">
        <v>0</v>
      </c>
      <c r="BE77" s="1016">
        <f t="shared" si="9"/>
        <v>0.94883087809726119</v>
      </c>
    </row>
    <row r="78" spans="1:57" s="1015" customFormat="1" ht="16.5" hidden="1" x14ac:dyDescent="0.2">
      <c r="A78" s="1019" t="str">
        <f t="shared" si="10"/>
        <v>A203501610</v>
      </c>
      <c r="B78" s="1719" t="s">
        <v>35</v>
      </c>
      <c r="C78" s="1720"/>
      <c r="D78" s="1719" t="s">
        <v>315</v>
      </c>
      <c r="E78" s="1720"/>
      <c r="F78" s="1719" t="s">
        <v>313</v>
      </c>
      <c r="G78" s="1720"/>
      <c r="H78" s="1719" t="s">
        <v>322</v>
      </c>
      <c r="I78" s="1720"/>
      <c r="J78" s="1719" t="s">
        <v>328</v>
      </c>
      <c r="K78" s="1720"/>
      <c r="L78" s="1720"/>
      <c r="M78" s="1719" t="s">
        <v>44</v>
      </c>
      <c r="N78" s="1720"/>
      <c r="O78" s="1720"/>
      <c r="P78" s="1719"/>
      <c r="Q78" s="1720"/>
      <c r="R78" s="1716"/>
      <c r="S78" s="1717"/>
      <c r="T78" s="1721" t="s">
        <v>65</v>
      </c>
      <c r="U78" s="1720"/>
      <c r="V78" s="1720"/>
      <c r="W78" s="1720"/>
      <c r="X78" s="1720"/>
      <c r="Y78" s="1720"/>
      <c r="Z78" s="1720"/>
      <c r="AA78" s="1720"/>
      <c r="AB78" s="1716" t="s">
        <v>306</v>
      </c>
      <c r="AC78" s="1717"/>
      <c r="AD78" s="1717"/>
      <c r="AE78" s="1717"/>
      <c r="AF78" s="1717"/>
      <c r="AG78" s="1716" t="s">
        <v>307</v>
      </c>
      <c r="AH78" s="1717"/>
      <c r="AI78" s="1717"/>
      <c r="AJ78" s="1027" t="s">
        <v>86</v>
      </c>
      <c r="AK78" s="1718" t="s">
        <v>308</v>
      </c>
      <c r="AL78" s="1717"/>
      <c r="AM78" s="1717"/>
      <c r="AN78" s="1717"/>
      <c r="AO78" s="1717"/>
      <c r="AP78" s="1717"/>
      <c r="AQ78" s="1020">
        <v>10000000</v>
      </c>
      <c r="AR78" s="1044">
        <v>0</v>
      </c>
      <c r="AS78" s="1037">
        <v>10000000</v>
      </c>
      <c r="AT78" s="1021">
        <v>0</v>
      </c>
      <c r="AU78" s="1044">
        <v>0</v>
      </c>
      <c r="AV78" s="1038">
        <v>0</v>
      </c>
      <c r="AW78" s="1044">
        <v>0</v>
      </c>
      <c r="AX78" s="1038">
        <v>0</v>
      </c>
      <c r="AY78" s="1044">
        <v>0</v>
      </c>
      <c r="AZ78" s="1038">
        <v>0</v>
      </c>
      <c r="BA78" s="1021">
        <v>0</v>
      </c>
      <c r="BB78" s="1021">
        <v>0</v>
      </c>
      <c r="BC78" s="1021">
        <v>0</v>
      </c>
      <c r="BE78" s="1016">
        <f t="shared" si="9"/>
        <v>0</v>
      </c>
    </row>
    <row r="79" spans="1:57" s="1015" customFormat="1" ht="16.5" hidden="1" x14ac:dyDescent="0.2">
      <c r="A79" s="1019" t="str">
        <f t="shared" si="10"/>
        <v>A203509010</v>
      </c>
      <c r="B79" s="1719" t="s">
        <v>35</v>
      </c>
      <c r="C79" s="1720"/>
      <c r="D79" s="1719" t="s">
        <v>315</v>
      </c>
      <c r="E79" s="1720"/>
      <c r="F79" s="1719" t="s">
        <v>313</v>
      </c>
      <c r="G79" s="1720"/>
      <c r="H79" s="1719" t="s">
        <v>322</v>
      </c>
      <c r="I79" s="1720"/>
      <c r="J79" s="1719" t="s">
        <v>328</v>
      </c>
      <c r="K79" s="1720"/>
      <c r="L79" s="1720"/>
      <c r="M79" s="1719" t="s">
        <v>329</v>
      </c>
      <c r="N79" s="1720"/>
      <c r="O79" s="1720"/>
      <c r="P79" s="1719"/>
      <c r="Q79" s="1720"/>
      <c r="R79" s="1716"/>
      <c r="S79" s="1717"/>
      <c r="T79" s="1721" t="s">
        <v>66</v>
      </c>
      <c r="U79" s="1720"/>
      <c r="V79" s="1720"/>
      <c r="W79" s="1720"/>
      <c r="X79" s="1720"/>
      <c r="Y79" s="1720"/>
      <c r="Z79" s="1720"/>
      <c r="AA79" s="1720"/>
      <c r="AB79" s="1716" t="s">
        <v>306</v>
      </c>
      <c r="AC79" s="1717"/>
      <c r="AD79" s="1717"/>
      <c r="AE79" s="1717"/>
      <c r="AF79" s="1717"/>
      <c r="AG79" s="1716" t="s">
        <v>307</v>
      </c>
      <c r="AH79" s="1717"/>
      <c r="AI79" s="1717"/>
      <c r="AJ79" s="1027" t="s">
        <v>86</v>
      </c>
      <c r="AK79" s="1718" t="s">
        <v>308</v>
      </c>
      <c r="AL79" s="1717"/>
      <c r="AM79" s="1717"/>
      <c r="AN79" s="1717"/>
      <c r="AO79" s="1717"/>
      <c r="AP79" s="1717"/>
      <c r="AQ79" s="1020">
        <v>600000</v>
      </c>
      <c r="AR79" s="1044">
        <v>0</v>
      </c>
      <c r="AS79" s="1037">
        <v>600000</v>
      </c>
      <c r="AT79" s="1021">
        <v>0</v>
      </c>
      <c r="AU79" s="1044">
        <v>0</v>
      </c>
      <c r="AV79" s="1038">
        <v>0</v>
      </c>
      <c r="AW79" s="1044">
        <v>0</v>
      </c>
      <c r="AX79" s="1038">
        <v>0</v>
      </c>
      <c r="AY79" s="1044">
        <v>0</v>
      </c>
      <c r="AZ79" s="1038">
        <v>0</v>
      </c>
      <c r="BA79" s="1021">
        <v>0</v>
      </c>
      <c r="BB79" s="1021">
        <v>0</v>
      </c>
      <c r="BC79" s="1021">
        <v>0</v>
      </c>
      <c r="BE79" s="1016">
        <f t="shared" si="9"/>
        <v>0</v>
      </c>
    </row>
    <row r="80" spans="1:57" s="1015" customFormat="1" ht="16.5" hidden="1" x14ac:dyDescent="0.2">
      <c r="A80" s="1019" t="str">
        <f t="shared" si="10"/>
        <v>A2035110</v>
      </c>
      <c r="B80" s="1725" t="s">
        <v>35</v>
      </c>
      <c r="C80" s="1720"/>
      <c r="D80" s="1725" t="s">
        <v>315</v>
      </c>
      <c r="E80" s="1720"/>
      <c r="F80" s="1725" t="s">
        <v>313</v>
      </c>
      <c r="G80" s="1720"/>
      <c r="H80" s="1725" t="s">
        <v>322</v>
      </c>
      <c r="I80" s="1720"/>
      <c r="J80" s="1725" t="s">
        <v>330</v>
      </c>
      <c r="K80" s="1720"/>
      <c r="L80" s="1720"/>
      <c r="M80" s="1725"/>
      <c r="N80" s="1720"/>
      <c r="O80" s="1720"/>
      <c r="P80" s="1725"/>
      <c r="Q80" s="1720"/>
      <c r="R80" s="1722"/>
      <c r="S80" s="1717"/>
      <c r="T80" s="1723" t="s">
        <v>237</v>
      </c>
      <c r="U80" s="1720"/>
      <c r="V80" s="1720"/>
      <c r="W80" s="1720"/>
      <c r="X80" s="1720"/>
      <c r="Y80" s="1720"/>
      <c r="Z80" s="1720"/>
      <c r="AA80" s="1720"/>
      <c r="AB80" s="1722" t="s">
        <v>306</v>
      </c>
      <c r="AC80" s="1717"/>
      <c r="AD80" s="1717"/>
      <c r="AE80" s="1717"/>
      <c r="AF80" s="1717"/>
      <c r="AG80" s="1722" t="s">
        <v>307</v>
      </c>
      <c r="AH80" s="1717"/>
      <c r="AI80" s="1717"/>
      <c r="AJ80" s="1026" t="s">
        <v>86</v>
      </c>
      <c r="AK80" s="1724" t="s">
        <v>308</v>
      </c>
      <c r="AL80" s="1717"/>
      <c r="AM80" s="1717"/>
      <c r="AN80" s="1717"/>
      <c r="AO80" s="1717"/>
      <c r="AP80" s="1717"/>
      <c r="AQ80" s="1014">
        <v>2000000</v>
      </c>
      <c r="AR80" s="1042">
        <v>0</v>
      </c>
      <c r="AS80" s="1032">
        <v>2000000</v>
      </c>
      <c r="AT80" s="1017">
        <v>0</v>
      </c>
      <c r="AU80" s="1042">
        <v>0</v>
      </c>
      <c r="AV80" s="1033">
        <v>0</v>
      </c>
      <c r="AW80" s="1042">
        <v>0</v>
      </c>
      <c r="AX80" s="1033">
        <v>0</v>
      </c>
      <c r="AY80" s="1042">
        <v>0</v>
      </c>
      <c r="AZ80" s="1033">
        <v>0</v>
      </c>
      <c r="BA80" s="1017">
        <v>0</v>
      </c>
      <c r="BB80" s="1017">
        <v>0</v>
      </c>
      <c r="BC80" s="1017">
        <v>0</v>
      </c>
      <c r="BE80" s="1016">
        <f t="shared" si="9"/>
        <v>0</v>
      </c>
    </row>
    <row r="81" spans="1:57" s="1015" customFormat="1" ht="16.5" hidden="1" x14ac:dyDescent="0.2">
      <c r="A81" s="1019" t="str">
        <f t="shared" si="10"/>
        <v>A20351110</v>
      </c>
      <c r="B81" s="1719" t="s">
        <v>35</v>
      </c>
      <c r="C81" s="1720"/>
      <c r="D81" s="1719" t="s">
        <v>315</v>
      </c>
      <c r="E81" s="1720"/>
      <c r="F81" s="1719" t="s">
        <v>313</v>
      </c>
      <c r="G81" s="1720"/>
      <c r="H81" s="1719" t="s">
        <v>322</v>
      </c>
      <c r="I81" s="1720"/>
      <c r="J81" s="1719" t="s">
        <v>330</v>
      </c>
      <c r="K81" s="1720"/>
      <c r="L81" s="1720"/>
      <c r="M81" s="1719" t="s">
        <v>312</v>
      </c>
      <c r="N81" s="1720"/>
      <c r="O81" s="1720"/>
      <c r="P81" s="1719"/>
      <c r="Q81" s="1720"/>
      <c r="R81" s="1716"/>
      <c r="S81" s="1717"/>
      <c r="T81" s="1721" t="s">
        <v>67</v>
      </c>
      <c r="U81" s="1720"/>
      <c r="V81" s="1720"/>
      <c r="W81" s="1720"/>
      <c r="X81" s="1720"/>
      <c r="Y81" s="1720"/>
      <c r="Z81" s="1720"/>
      <c r="AA81" s="1720"/>
      <c r="AB81" s="1716" t="s">
        <v>306</v>
      </c>
      <c r="AC81" s="1717"/>
      <c r="AD81" s="1717"/>
      <c r="AE81" s="1717"/>
      <c r="AF81" s="1717"/>
      <c r="AG81" s="1716" t="s">
        <v>307</v>
      </c>
      <c r="AH81" s="1717"/>
      <c r="AI81" s="1717"/>
      <c r="AJ81" s="1027" t="s">
        <v>86</v>
      </c>
      <c r="AK81" s="1718" t="s">
        <v>308</v>
      </c>
      <c r="AL81" s="1717"/>
      <c r="AM81" s="1717"/>
      <c r="AN81" s="1717"/>
      <c r="AO81" s="1717"/>
      <c r="AP81" s="1717"/>
      <c r="AQ81" s="1020">
        <v>1000000</v>
      </c>
      <c r="AR81" s="1044">
        <v>0</v>
      </c>
      <c r="AS81" s="1037">
        <v>1000000</v>
      </c>
      <c r="AT81" s="1021">
        <v>0</v>
      </c>
      <c r="AU81" s="1044">
        <v>0</v>
      </c>
      <c r="AV81" s="1038">
        <v>0</v>
      </c>
      <c r="AW81" s="1044">
        <v>0</v>
      </c>
      <c r="AX81" s="1038">
        <v>0</v>
      </c>
      <c r="AY81" s="1044">
        <v>0</v>
      </c>
      <c r="AZ81" s="1038">
        <v>0</v>
      </c>
      <c r="BA81" s="1021">
        <v>0</v>
      </c>
      <c r="BB81" s="1021">
        <v>0</v>
      </c>
      <c r="BC81" s="1021">
        <v>0</v>
      </c>
      <c r="BE81" s="1016">
        <f t="shared" si="9"/>
        <v>0</v>
      </c>
    </row>
    <row r="82" spans="1:57" s="1015" customFormat="1" ht="16.5" hidden="1" x14ac:dyDescent="0.2">
      <c r="A82" s="1019" t="str">
        <f t="shared" si="10"/>
        <v>A20351210</v>
      </c>
      <c r="B82" s="1719" t="s">
        <v>35</v>
      </c>
      <c r="C82" s="1720"/>
      <c r="D82" s="1719" t="s">
        <v>315</v>
      </c>
      <c r="E82" s="1720"/>
      <c r="F82" s="1719" t="s">
        <v>313</v>
      </c>
      <c r="G82" s="1720"/>
      <c r="H82" s="1719" t="s">
        <v>322</v>
      </c>
      <c r="I82" s="1720"/>
      <c r="J82" s="1719" t="s">
        <v>330</v>
      </c>
      <c r="K82" s="1720"/>
      <c r="L82" s="1720"/>
      <c r="M82" s="1719" t="s">
        <v>315</v>
      </c>
      <c r="N82" s="1720"/>
      <c r="O82" s="1720"/>
      <c r="P82" s="1719"/>
      <c r="Q82" s="1720"/>
      <c r="R82" s="1716"/>
      <c r="S82" s="1717"/>
      <c r="T82" s="1721" t="s">
        <v>68</v>
      </c>
      <c r="U82" s="1720"/>
      <c r="V82" s="1720"/>
      <c r="W82" s="1720"/>
      <c r="X82" s="1720"/>
      <c r="Y82" s="1720"/>
      <c r="Z82" s="1720"/>
      <c r="AA82" s="1720"/>
      <c r="AB82" s="1716" t="s">
        <v>306</v>
      </c>
      <c r="AC82" s="1717"/>
      <c r="AD82" s="1717"/>
      <c r="AE82" s="1717"/>
      <c r="AF82" s="1717"/>
      <c r="AG82" s="1716" t="s">
        <v>307</v>
      </c>
      <c r="AH82" s="1717"/>
      <c r="AI82" s="1717"/>
      <c r="AJ82" s="1027" t="s">
        <v>86</v>
      </c>
      <c r="AK82" s="1718" t="s">
        <v>308</v>
      </c>
      <c r="AL82" s="1717"/>
      <c r="AM82" s="1717"/>
      <c r="AN82" s="1717"/>
      <c r="AO82" s="1717"/>
      <c r="AP82" s="1717"/>
      <c r="AQ82" s="1020">
        <v>1000000</v>
      </c>
      <c r="AR82" s="1044">
        <v>0</v>
      </c>
      <c r="AS82" s="1037">
        <v>1000000</v>
      </c>
      <c r="AT82" s="1021">
        <v>0</v>
      </c>
      <c r="AU82" s="1044">
        <v>0</v>
      </c>
      <c r="AV82" s="1038">
        <v>0</v>
      </c>
      <c r="AW82" s="1044">
        <v>0</v>
      </c>
      <c r="AX82" s="1038">
        <v>0</v>
      </c>
      <c r="AY82" s="1044">
        <v>0</v>
      </c>
      <c r="AZ82" s="1038">
        <v>0</v>
      </c>
      <c r="BA82" s="1021">
        <v>0</v>
      </c>
      <c r="BB82" s="1021">
        <v>0</v>
      </c>
      <c r="BC82" s="1021">
        <v>0</v>
      </c>
      <c r="BE82" s="1016">
        <f t="shared" si="9"/>
        <v>0</v>
      </c>
    </row>
    <row r="83" spans="1:57" s="1015" customFormat="1" ht="16.5" hidden="1" x14ac:dyDescent="0.2">
      <c r="A83" s="1019" t="str">
        <f t="shared" si="10"/>
        <v>A20410</v>
      </c>
      <c r="B83" s="1719" t="s">
        <v>35</v>
      </c>
      <c r="C83" s="1720"/>
      <c r="D83" s="1719" t="s">
        <v>315</v>
      </c>
      <c r="E83" s="1720"/>
      <c r="F83" s="1719" t="s">
        <v>313</v>
      </c>
      <c r="G83" s="1720"/>
      <c r="H83" s="1719" t="s">
        <v>316</v>
      </c>
      <c r="I83" s="1720"/>
      <c r="J83" s="1719"/>
      <c r="K83" s="1720"/>
      <c r="L83" s="1720"/>
      <c r="M83" s="1719"/>
      <c r="N83" s="1720"/>
      <c r="O83" s="1720"/>
      <c r="P83" s="1719"/>
      <c r="Q83" s="1720"/>
      <c r="R83" s="1716"/>
      <c r="S83" s="1717"/>
      <c r="T83" s="1721" t="s">
        <v>239</v>
      </c>
      <c r="U83" s="1720"/>
      <c r="V83" s="1720"/>
      <c r="W83" s="1720"/>
      <c r="X83" s="1720"/>
      <c r="Y83" s="1720"/>
      <c r="Z83" s="1720"/>
      <c r="AA83" s="1720"/>
      <c r="AB83" s="1716" t="s">
        <v>306</v>
      </c>
      <c r="AC83" s="1717"/>
      <c r="AD83" s="1717"/>
      <c r="AE83" s="1717"/>
      <c r="AF83" s="1717"/>
      <c r="AG83" s="1716" t="s">
        <v>307</v>
      </c>
      <c r="AH83" s="1717"/>
      <c r="AI83" s="1717"/>
      <c r="AJ83" s="1027" t="s">
        <v>86</v>
      </c>
      <c r="AK83" s="1718" t="s">
        <v>308</v>
      </c>
      <c r="AL83" s="1717"/>
      <c r="AM83" s="1717"/>
      <c r="AN83" s="1717"/>
      <c r="AO83" s="1717"/>
      <c r="AP83" s="1717"/>
      <c r="AQ83" s="1020">
        <v>14097414179</v>
      </c>
      <c r="AR83" s="1043">
        <v>12661607598.18</v>
      </c>
      <c r="AS83" s="1037">
        <v>1435806580.8199999</v>
      </c>
      <c r="AT83" s="1021">
        <v>0</v>
      </c>
      <c r="AU83" s="1043">
        <v>10647867398.92</v>
      </c>
      <c r="AV83" s="1037">
        <v>2013740199.26</v>
      </c>
      <c r="AW83" s="1043">
        <v>7511221417.8400002</v>
      </c>
      <c r="AX83" s="1037">
        <v>3136645981.0799999</v>
      </c>
      <c r="AY83" s="1043">
        <v>7505617424.8400002</v>
      </c>
      <c r="AZ83" s="1037">
        <v>5603993</v>
      </c>
      <c r="BA83" s="1020">
        <v>7492799674.8400002</v>
      </c>
      <c r="BB83" s="1020">
        <v>12817750</v>
      </c>
      <c r="BC83" s="1020">
        <v>5882188</v>
      </c>
      <c r="BE83" s="1016">
        <f t="shared" si="9"/>
        <v>0.75530641745501348</v>
      </c>
    </row>
    <row r="84" spans="1:57" s="1015" customFormat="1" ht="16.5" hidden="1" x14ac:dyDescent="0.2">
      <c r="A84" s="1019" t="str">
        <f t="shared" si="10"/>
        <v>A20413</v>
      </c>
      <c r="B84" s="1725" t="s">
        <v>35</v>
      </c>
      <c r="C84" s="1720"/>
      <c r="D84" s="1725" t="s">
        <v>315</v>
      </c>
      <c r="E84" s="1720"/>
      <c r="F84" s="1725" t="s">
        <v>313</v>
      </c>
      <c r="G84" s="1720"/>
      <c r="H84" s="1725" t="s">
        <v>316</v>
      </c>
      <c r="I84" s="1720"/>
      <c r="J84" s="1725"/>
      <c r="K84" s="1720"/>
      <c r="L84" s="1720"/>
      <c r="M84" s="1725"/>
      <c r="N84" s="1720"/>
      <c r="O84" s="1720"/>
      <c r="P84" s="1725"/>
      <c r="Q84" s="1720"/>
      <c r="R84" s="1722"/>
      <c r="S84" s="1717"/>
      <c r="T84" s="1723" t="s">
        <v>239</v>
      </c>
      <c r="U84" s="1720"/>
      <c r="V84" s="1720"/>
      <c r="W84" s="1720"/>
      <c r="X84" s="1720"/>
      <c r="Y84" s="1720"/>
      <c r="Z84" s="1720"/>
      <c r="AA84" s="1720"/>
      <c r="AB84" s="1722" t="s">
        <v>306</v>
      </c>
      <c r="AC84" s="1717"/>
      <c r="AD84" s="1717"/>
      <c r="AE84" s="1717"/>
      <c r="AF84" s="1717"/>
      <c r="AG84" s="1722" t="s">
        <v>307</v>
      </c>
      <c r="AH84" s="1717"/>
      <c r="AI84" s="1717"/>
      <c r="AJ84" s="1026" t="s">
        <v>336</v>
      </c>
      <c r="AK84" s="1724" t="s">
        <v>354</v>
      </c>
      <c r="AL84" s="1717"/>
      <c r="AM84" s="1717"/>
      <c r="AN84" s="1717"/>
      <c r="AO84" s="1717"/>
      <c r="AP84" s="1717"/>
      <c r="AQ84" s="1014">
        <v>4021085821</v>
      </c>
      <c r="AR84" s="1041">
        <v>3095106121</v>
      </c>
      <c r="AS84" s="1032">
        <v>925979700</v>
      </c>
      <c r="AT84" s="1017">
        <v>0</v>
      </c>
      <c r="AU84" s="1041">
        <v>1579008641.8199999</v>
      </c>
      <c r="AV84" s="1032">
        <v>1516097479.1800001</v>
      </c>
      <c r="AW84" s="1041">
        <v>368110787.06</v>
      </c>
      <c r="AX84" s="1032">
        <v>1210897854.76</v>
      </c>
      <c r="AY84" s="1041">
        <v>360175665.06</v>
      </c>
      <c r="AZ84" s="1032">
        <v>7935122</v>
      </c>
      <c r="BA84" s="1014">
        <v>358612373.19999999</v>
      </c>
      <c r="BB84" s="1014">
        <v>1563291.86</v>
      </c>
      <c r="BC84" s="1017">
        <v>0</v>
      </c>
      <c r="BE84" s="1016">
        <f t="shared" si="9"/>
        <v>0.39268215405243895</v>
      </c>
    </row>
    <row r="85" spans="1:57" s="1015" customFormat="1" ht="16.5" hidden="1" x14ac:dyDescent="0.2">
      <c r="A85" s="1019" t="str">
        <f t="shared" si="10"/>
        <v>A204110</v>
      </c>
      <c r="B85" s="1725" t="s">
        <v>35</v>
      </c>
      <c r="C85" s="1720"/>
      <c r="D85" s="1725" t="s">
        <v>315</v>
      </c>
      <c r="E85" s="1720"/>
      <c r="F85" s="1725" t="s">
        <v>313</v>
      </c>
      <c r="G85" s="1720"/>
      <c r="H85" s="1725" t="s">
        <v>316</v>
      </c>
      <c r="I85" s="1720"/>
      <c r="J85" s="1725" t="s">
        <v>312</v>
      </c>
      <c r="K85" s="1720"/>
      <c r="L85" s="1720"/>
      <c r="M85" s="1725"/>
      <c r="N85" s="1720"/>
      <c r="O85" s="1720"/>
      <c r="P85" s="1725"/>
      <c r="Q85" s="1720"/>
      <c r="R85" s="1722"/>
      <c r="S85" s="1717"/>
      <c r="T85" s="1723" t="s">
        <v>242</v>
      </c>
      <c r="U85" s="1720"/>
      <c r="V85" s="1720"/>
      <c r="W85" s="1720"/>
      <c r="X85" s="1720"/>
      <c r="Y85" s="1720"/>
      <c r="Z85" s="1720"/>
      <c r="AA85" s="1720"/>
      <c r="AB85" s="1722" t="s">
        <v>306</v>
      </c>
      <c r="AC85" s="1717"/>
      <c r="AD85" s="1717"/>
      <c r="AE85" s="1717"/>
      <c r="AF85" s="1717"/>
      <c r="AG85" s="1722" t="s">
        <v>307</v>
      </c>
      <c r="AH85" s="1717"/>
      <c r="AI85" s="1717"/>
      <c r="AJ85" s="1026" t="s">
        <v>86</v>
      </c>
      <c r="AK85" s="1724" t="s">
        <v>308</v>
      </c>
      <c r="AL85" s="1717"/>
      <c r="AM85" s="1717"/>
      <c r="AN85" s="1717"/>
      <c r="AO85" s="1717"/>
      <c r="AP85" s="1717"/>
      <c r="AQ85" s="1014">
        <v>307000000</v>
      </c>
      <c r="AR85" s="1041">
        <v>231642609.15000001</v>
      </c>
      <c r="AS85" s="1032">
        <v>75357390.849999994</v>
      </c>
      <c r="AT85" s="1017">
        <v>0</v>
      </c>
      <c r="AU85" s="1041">
        <v>208021013.44999999</v>
      </c>
      <c r="AV85" s="1032">
        <v>23621595.699999999</v>
      </c>
      <c r="AW85" s="1041">
        <v>208021013.44</v>
      </c>
      <c r="AX85" s="1033">
        <v>0.01</v>
      </c>
      <c r="AY85" s="1041">
        <v>208021013.44</v>
      </c>
      <c r="AZ85" s="1033">
        <v>0</v>
      </c>
      <c r="BA85" s="1014">
        <v>208021013.44</v>
      </c>
      <c r="BB85" s="1017">
        <v>0</v>
      </c>
      <c r="BC85" s="1017">
        <v>0</v>
      </c>
      <c r="BE85" s="1016">
        <f t="shared" si="9"/>
        <v>0.67759287768729637</v>
      </c>
    </row>
    <row r="86" spans="1:57" s="1015" customFormat="1" ht="16.5" hidden="1" x14ac:dyDescent="0.2">
      <c r="A86" s="1019" t="str">
        <f t="shared" si="10"/>
        <v>A204113</v>
      </c>
      <c r="B86" s="1725" t="s">
        <v>35</v>
      </c>
      <c r="C86" s="1720"/>
      <c r="D86" s="1725" t="s">
        <v>315</v>
      </c>
      <c r="E86" s="1720"/>
      <c r="F86" s="1725" t="s">
        <v>313</v>
      </c>
      <c r="G86" s="1720"/>
      <c r="H86" s="1725" t="s">
        <v>316</v>
      </c>
      <c r="I86" s="1720"/>
      <c r="J86" s="1725" t="s">
        <v>312</v>
      </c>
      <c r="K86" s="1720"/>
      <c r="L86" s="1720"/>
      <c r="M86" s="1725"/>
      <c r="N86" s="1720"/>
      <c r="O86" s="1720"/>
      <c r="P86" s="1725"/>
      <c r="Q86" s="1720"/>
      <c r="R86" s="1722"/>
      <c r="S86" s="1717"/>
      <c r="T86" s="1723" t="s">
        <v>242</v>
      </c>
      <c r="U86" s="1720"/>
      <c r="V86" s="1720"/>
      <c r="W86" s="1720"/>
      <c r="X86" s="1720"/>
      <c r="Y86" s="1720"/>
      <c r="Z86" s="1720"/>
      <c r="AA86" s="1720"/>
      <c r="AB86" s="1722" t="s">
        <v>306</v>
      </c>
      <c r="AC86" s="1717"/>
      <c r="AD86" s="1717"/>
      <c r="AE86" s="1717"/>
      <c r="AF86" s="1717"/>
      <c r="AG86" s="1722" t="s">
        <v>307</v>
      </c>
      <c r="AH86" s="1717"/>
      <c r="AI86" s="1717"/>
      <c r="AJ86" s="1026" t="s">
        <v>336</v>
      </c>
      <c r="AK86" s="1724" t="s">
        <v>354</v>
      </c>
      <c r="AL86" s="1717"/>
      <c r="AM86" s="1717"/>
      <c r="AN86" s="1717"/>
      <c r="AO86" s="1717"/>
      <c r="AP86" s="1717"/>
      <c r="AQ86" s="1014">
        <v>986000000</v>
      </c>
      <c r="AR86" s="1041">
        <v>959970000</v>
      </c>
      <c r="AS86" s="1032">
        <v>26030000</v>
      </c>
      <c r="AT86" s="1017">
        <v>0</v>
      </c>
      <c r="AU86" s="1041">
        <v>36250000</v>
      </c>
      <c r="AV86" s="1032">
        <v>923720000</v>
      </c>
      <c r="AW86" s="1042">
        <v>0</v>
      </c>
      <c r="AX86" s="1032">
        <v>36250000</v>
      </c>
      <c r="AY86" s="1042">
        <v>0</v>
      </c>
      <c r="AZ86" s="1033">
        <v>0</v>
      </c>
      <c r="BA86" s="1017">
        <v>0</v>
      </c>
      <c r="BB86" s="1017">
        <v>0</v>
      </c>
      <c r="BC86" s="1017">
        <v>0</v>
      </c>
      <c r="BE86" s="1016">
        <f t="shared" si="9"/>
        <v>3.6764705882352942E-2</v>
      </c>
    </row>
    <row r="87" spans="1:57" s="1015" customFormat="1" ht="16.5" hidden="1" x14ac:dyDescent="0.2">
      <c r="A87" s="1019" t="str">
        <f t="shared" si="10"/>
        <v>A2041313</v>
      </c>
      <c r="B87" s="1719" t="s">
        <v>35</v>
      </c>
      <c r="C87" s="1720"/>
      <c r="D87" s="1719" t="s">
        <v>315</v>
      </c>
      <c r="E87" s="1720"/>
      <c r="F87" s="1719" t="s">
        <v>313</v>
      </c>
      <c r="G87" s="1720"/>
      <c r="H87" s="1719" t="s">
        <v>316</v>
      </c>
      <c r="I87" s="1720"/>
      <c r="J87" s="1719" t="s">
        <v>312</v>
      </c>
      <c r="K87" s="1720"/>
      <c r="L87" s="1720"/>
      <c r="M87" s="1719" t="s">
        <v>322</v>
      </c>
      <c r="N87" s="1720"/>
      <c r="O87" s="1720"/>
      <c r="P87" s="1719"/>
      <c r="Q87" s="1720"/>
      <c r="R87" s="1716"/>
      <c r="S87" s="1717"/>
      <c r="T87" s="1721" t="s">
        <v>689</v>
      </c>
      <c r="U87" s="1720"/>
      <c r="V87" s="1720"/>
      <c r="W87" s="1720"/>
      <c r="X87" s="1720"/>
      <c r="Y87" s="1720"/>
      <c r="Z87" s="1720"/>
      <c r="AA87" s="1720"/>
      <c r="AB87" s="1716" t="s">
        <v>306</v>
      </c>
      <c r="AC87" s="1717"/>
      <c r="AD87" s="1717"/>
      <c r="AE87" s="1717"/>
      <c r="AF87" s="1717"/>
      <c r="AG87" s="1716" t="s">
        <v>307</v>
      </c>
      <c r="AH87" s="1717"/>
      <c r="AI87" s="1717"/>
      <c r="AJ87" s="1027" t="s">
        <v>336</v>
      </c>
      <c r="AK87" s="1718" t="s">
        <v>354</v>
      </c>
      <c r="AL87" s="1717"/>
      <c r="AM87" s="1717"/>
      <c r="AN87" s="1717"/>
      <c r="AO87" s="1717"/>
      <c r="AP87" s="1717"/>
      <c r="AQ87" s="1020">
        <v>6000000</v>
      </c>
      <c r="AR87" s="1044">
        <v>0</v>
      </c>
      <c r="AS87" s="1037">
        <v>6000000</v>
      </c>
      <c r="AT87" s="1021">
        <v>0</v>
      </c>
      <c r="AU87" s="1044">
        <v>0</v>
      </c>
      <c r="AV87" s="1038">
        <v>0</v>
      </c>
      <c r="AW87" s="1044">
        <v>0</v>
      </c>
      <c r="AX87" s="1038">
        <v>0</v>
      </c>
      <c r="AY87" s="1044">
        <v>0</v>
      </c>
      <c r="AZ87" s="1038">
        <v>0</v>
      </c>
      <c r="BA87" s="1021">
        <v>0</v>
      </c>
      <c r="BB87" s="1021">
        <v>0</v>
      </c>
      <c r="BC87" s="1021">
        <v>0</v>
      </c>
      <c r="BE87" s="1016">
        <f t="shared" si="9"/>
        <v>0</v>
      </c>
    </row>
    <row r="88" spans="1:57" s="1015" customFormat="1" ht="16.5" hidden="1" x14ac:dyDescent="0.2">
      <c r="A88" s="1019" t="str">
        <f t="shared" si="10"/>
        <v>A2041610</v>
      </c>
      <c r="B88" s="1719" t="s">
        <v>35</v>
      </c>
      <c r="C88" s="1720"/>
      <c r="D88" s="1719" t="s">
        <v>315</v>
      </c>
      <c r="E88" s="1720"/>
      <c r="F88" s="1719" t="s">
        <v>313</v>
      </c>
      <c r="G88" s="1720"/>
      <c r="H88" s="1719" t="s">
        <v>316</v>
      </c>
      <c r="I88" s="1720"/>
      <c r="J88" s="1719" t="s">
        <v>312</v>
      </c>
      <c r="K88" s="1720"/>
      <c r="L88" s="1720"/>
      <c r="M88" s="1719" t="s">
        <v>325</v>
      </c>
      <c r="N88" s="1720"/>
      <c r="O88" s="1720"/>
      <c r="P88" s="1719"/>
      <c r="Q88" s="1720"/>
      <c r="R88" s="1716"/>
      <c r="S88" s="1717"/>
      <c r="T88" s="1721" t="s">
        <v>69</v>
      </c>
      <c r="U88" s="1720"/>
      <c r="V88" s="1720"/>
      <c r="W88" s="1720"/>
      <c r="X88" s="1720"/>
      <c r="Y88" s="1720"/>
      <c r="Z88" s="1720"/>
      <c r="AA88" s="1720"/>
      <c r="AB88" s="1716" t="s">
        <v>306</v>
      </c>
      <c r="AC88" s="1717"/>
      <c r="AD88" s="1717"/>
      <c r="AE88" s="1717"/>
      <c r="AF88" s="1717"/>
      <c r="AG88" s="1716" t="s">
        <v>307</v>
      </c>
      <c r="AH88" s="1717"/>
      <c r="AI88" s="1717"/>
      <c r="AJ88" s="1027" t="s">
        <v>86</v>
      </c>
      <c r="AK88" s="1718" t="s">
        <v>308</v>
      </c>
      <c r="AL88" s="1717"/>
      <c r="AM88" s="1717"/>
      <c r="AN88" s="1717"/>
      <c r="AO88" s="1717"/>
      <c r="AP88" s="1717"/>
      <c r="AQ88" s="1020">
        <v>75000000</v>
      </c>
      <c r="AR88" s="1043">
        <v>400000</v>
      </c>
      <c r="AS88" s="1037">
        <v>74600000</v>
      </c>
      <c r="AT88" s="1021">
        <v>0</v>
      </c>
      <c r="AU88" s="1043">
        <v>400000</v>
      </c>
      <c r="AV88" s="1038">
        <v>0</v>
      </c>
      <c r="AW88" s="1043">
        <v>400000</v>
      </c>
      <c r="AX88" s="1038">
        <v>0</v>
      </c>
      <c r="AY88" s="1043">
        <v>400000</v>
      </c>
      <c r="AZ88" s="1038">
        <v>0</v>
      </c>
      <c r="BA88" s="1020">
        <v>400000</v>
      </c>
      <c r="BB88" s="1021">
        <v>0</v>
      </c>
      <c r="BC88" s="1021">
        <v>0</v>
      </c>
      <c r="BE88" s="1016">
        <f t="shared" si="9"/>
        <v>5.3333333333333332E-3</v>
      </c>
    </row>
    <row r="89" spans="1:57" s="1015" customFormat="1" ht="16.5" hidden="1" x14ac:dyDescent="0.2">
      <c r="A89" s="1019" t="str">
        <f t="shared" si="10"/>
        <v>A2041613</v>
      </c>
      <c r="B89" s="1719" t="s">
        <v>35</v>
      </c>
      <c r="C89" s="1720"/>
      <c r="D89" s="1719" t="s">
        <v>315</v>
      </c>
      <c r="E89" s="1720"/>
      <c r="F89" s="1719" t="s">
        <v>313</v>
      </c>
      <c r="G89" s="1720"/>
      <c r="H89" s="1719" t="s">
        <v>316</v>
      </c>
      <c r="I89" s="1720"/>
      <c r="J89" s="1719" t="s">
        <v>312</v>
      </c>
      <c r="K89" s="1720"/>
      <c r="L89" s="1720"/>
      <c r="M89" s="1719" t="s">
        <v>325</v>
      </c>
      <c r="N89" s="1720"/>
      <c r="O89" s="1720"/>
      <c r="P89" s="1719"/>
      <c r="Q89" s="1720"/>
      <c r="R89" s="1716"/>
      <c r="S89" s="1717"/>
      <c r="T89" s="1721" t="s">
        <v>69</v>
      </c>
      <c r="U89" s="1720"/>
      <c r="V89" s="1720"/>
      <c r="W89" s="1720"/>
      <c r="X89" s="1720"/>
      <c r="Y89" s="1720"/>
      <c r="Z89" s="1720"/>
      <c r="AA89" s="1720"/>
      <c r="AB89" s="1716" t="s">
        <v>306</v>
      </c>
      <c r="AC89" s="1717"/>
      <c r="AD89" s="1717"/>
      <c r="AE89" s="1717"/>
      <c r="AF89" s="1717"/>
      <c r="AG89" s="1716" t="s">
        <v>307</v>
      </c>
      <c r="AH89" s="1717"/>
      <c r="AI89" s="1717"/>
      <c r="AJ89" s="1027" t="s">
        <v>336</v>
      </c>
      <c r="AK89" s="1718" t="s">
        <v>354</v>
      </c>
      <c r="AL89" s="1717"/>
      <c r="AM89" s="1717"/>
      <c r="AN89" s="1717"/>
      <c r="AO89" s="1717"/>
      <c r="AP89" s="1717"/>
      <c r="AQ89" s="1020">
        <v>500000000</v>
      </c>
      <c r="AR89" s="1043">
        <v>482320000</v>
      </c>
      <c r="AS89" s="1037">
        <v>17680000</v>
      </c>
      <c r="AT89" s="1021">
        <v>0</v>
      </c>
      <c r="AU89" s="1044">
        <v>0</v>
      </c>
      <c r="AV89" s="1037">
        <v>482320000</v>
      </c>
      <c r="AW89" s="1044">
        <v>0</v>
      </c>
      <c r="AX89" s="1038">
        <v>0</v>
      </c>
      <c r="AY89" s="1044">
        <v>0</v>
      </c>
      <c r="AZ89" s="1038">
        <v>0</v>
      </c>
      <c r="BA89" s="1021">
        <v>0</v>
      </c>
      <c r="BB89" s="1021">
        <v>0</v>
      </c>
      <c r="BC89" s="1021">
        <v>0</v>
      </c>
      <c r="BE89" s="1016">
        <f t="shared" si="9"/>
        <v>0</v>
      </c>
    </row>
    <row r="90" spans="1:57" s="1015" customFormat="1" ht="16.5" hidden="1" x14ac:dyDescent="0.2">
      <c r="A90" s="1019" t="str">
        <f t="shared" si="10"/>
        <v>A2041810</v>
      </c>
      <c r="B90" s="1719" t="s">
        <v>35</v>
      </c>
      <c r="C90" s="1720"/>
      <c r="D90" s="1719" t="s">
        <v>315</v>
      </c>
      <c r="E90" s="1720"/>
      <c r="F90" s="1719" t="s">
        <v>313</v>
      </c>
      <c r="G90" s="1720"/>
      <c r="H90" s="1719" t="s">
        <v>316</v>
      </c>
      <c r="I90" s="1720"/>
      <c r="J90" s="1719" t="s">
        <v>312</v>
      </c>
      <c r="K90" s="1720"/>
      <c r="L90" s="1720"/>
      <c r="M90" s="1719" t="s">
        <v>327</v>
      </c>
      <c r="N90" s="1720"/>
      <c r="O90" s="1720"/>
      <c r="P90" s="1719"/>
      <c r="Q90" s="1720"/>
      <c r="R90" s="1716"/>
      <c r="S90" s="1717"/>
      <c r="T90" s="1721" t="s">
        <v>70</v>
      </c>
      <c r="U90" s="1720"/>
      <c r="V90" s="1720"/>
      <c r="W90" s="1720"/>
      <c r="X90" s="1720"/>
      <c r="Y90" s="1720"/>
      <c r="Z90" s="1720"/>
      <c r="AA90" s="1720"/>
      <c r="AB90" s="1716" t="s">
        <v>306</v>
      </c>
      <c r="AC90" s="1717"/>
      <c r="AD90" s="1717"/>
      <c r="AE90" s="1717"/>
      <c r="AF90" s="1717"/>
      <c r="AG90" s="1716" t="s">
        <v>307</v>
      </c>
      <c r="AH90" s="1717"/>
      <c r="AI90" s="1717"/>
      <c r="AJ90" s="1027" t="s">
        <v>86</v>
      </c>
      <c r="AK90" s="1718" t="s">
        <v>308</v>
      </c>
      <c r="AL90" s="1717"/>
      <c r="AM90" s="1717"/>
      <c r="AN90" s="1717"/>
      <c r="AO90" s="1717"/>
      <c r="AP90" s="1717"/>
      <c r="AQ90" s="1020">
        <v>232000000</v>
      </c>
      <c r="AR90" s="1043">
        <v>231242609.15000001</v>
      </c>
      <c r="AS90" s="1037">
        <v>757390.85</v>
      </c>
      <c r="AT90" s="1021">
        <v>0</v>
      </c>
      <c r="AU90" s="1043">
        <v>207621013.44999999</v>
      </c>
      <c r="AV90" s="1037">
        <v>23621595.699999999</v>
      </c>
      <c r="AW90" s="1043">
        <v>207621013.44</v>
      </c>
      <c r="AX90" s="1038">
        <v>0.01</v>
      </c>
      <c r="AY90" s="1043">
        <v>207621013.44</v>
      </c>
      <c r="AZ90" s="1038">
        <v>0</v>
      </c>
      <c r="BA90" s="1020">
        <v>207621013.44</v>
      </c>
      <c r="BB90" s="1021">
        <v>0</v>
      </c>
      <c r="BC90" s="1021">
        <v>0</v>
      </c>
      <c r="BE90" s="1016">
        <f t="shared" si="9"/>
        <v>0.89491816142241376</v>
      </c>
    </row>
    <row r="91" spans="1:57" s="1015" customFormat="1" ht="16.5" hidden="1" x14ac:dyDescent="0.2">
      <c r="A91" s="1019" t="str">
        <f t="shared" si="10"/>
        <v>A2041813</v>
      </c>
      <c r="B91" s="1719" t="s">
        <v>35</v>
      </c>
      <c r="C91" s="1720"/>
      <c r="D91" s="1719" t="s">
        <v>315</v>
      </c>
      <c r="E91" s="1720"/>
      <c r="F91" s="1719" t="s">
        <v>313</v>
      </c>
      <c r="G91" s="1720"/>
      <c r="H91" s="1719" t="s">
        <v>316</v>
      </c>
      <c r="I91" s="1720"/>
      <c r="J91" s="1719" t="s">
        <v>312</v>
      </c>
      <c r="K91" s="1720"/>
      <c r="L91" s="1720"/>
      <c r="M91" s="1719" t="s">
        <v>327</v>
      </c>
      <c r="N91" s="1720"/>
      <c r="O91" s="1720"/>
      <c r="P91" s="1719"/>
      <c r="Q91" s="1720"/>
      <c r="R91" s="1716"/>
      <c r="S91" s="1717"/>
      <c r="T91" s="1721" t="s">
        <v>70</v>
      </c>
      <c r="U91" s="1720"/>
      <c r="V91" s="1720"/>
      <c r="W91" s="1720"/>
      <c r="X91" s="1720"/>
      <c r="Y91" s="1720"/>
      <c r="Z91" s="1720"/>
      <c r="AA91" s="1720"/>
      <c r="AB91" s="1716" t="s">
        <v>306</v>
      </c>
      <c r="AC91" s="1717"/>
      <c r="AD91" s="1717"/>
      <c r="AE91" s="1717"/>
      <c r="AF91" s="1717"/>
      <c r="AG91" s="1716" t="s">
        <v>307</v>
      </c>
      <c r="AH91" s="1717"/>
      <c r="AI91" s="1717"/>
      <c r="AJ91" s="1027" t="s">
        <v>336</v>
      </c>
      <c r="AK91" s="1718" t="s">
        <v>354</v>
      </c>
      <c r="AL91" s="1717"/>
      <c r="AM91" s="1717"/>
      <c r="AN91" s="1717"/>
      <c r="AO91" s="1717"/>
      <c r="AP91" s="1717"/>
      <c r="AQ91" s="1020">
        <v>480000000</v>
      </c>
      <c r="AR91" s="1043">
        <v>477650000</v>
      </c>
      <c r="AS91" s="1037">
        <v>2350000</v>
      </c>
      <c r="AT91" s="1021">
        <v>0</v>
      </c>
      <c r="AU91" s="1043">
        <v>36250000</v>
      </c>
      <c r="AV91" s="1037">
        <v>441400000</v>
      </c>
      <c r="AW91" s="1044">
        <v>0</v>
      </c>
      <c r="AX91" s="1037">
        <v>36250000</v>
      </c>
      <c r="AY91" s="1044">
        <v>0</v>
      </c>
      <c r="AZ91" s="1038">
        <v>0</v>
      </c>
      <c r="BA91" s="1021">
        <v>0</v>
      </c>
      <c r="BB91" s="1021">
        <v>0</v>
      </c>
      <c r="BC91" s="1021">
        <v>0</v>
      </c>
      <c r="BE91" s="1016">
        <f t="shared" si="9"/>
        <v>7.5520833333333329E-2</v>
      </c>
    </row>
    <row r="92" spans="1:57" s="1015" customFormat="1" ht="16.5" hidden="1" x14ac:dyDescent="0.2">
      <c r="A92" s="1019" t="str">
        <f t="shared" si="10"/>
        <v>A204210</v>
      </c>
      <c r="B92" s="1725" t="s">
        <v>35</v>
      </c>
      <c r="C92" s="1720"/>
      <c r="D92" s="1725" t="s">
        <v>315</v>
      </c>
      <c r="E92" s="1720"/>
      <c r="F92" s="1725" t="s">
        <v>313</v>
      </c>
      <c r="G92" s="1720"/>
      <c r="H92" s="1725" t="s">
        <v>316</v>
      </c>
      <c r="I92" s="1720"/>
      <c r="J92" s="1725" t="s">
        <v>315</v>
      </c>
      <c r="K92" s="1720"/>
      <c r="L92" s="1720"/>
      <c r="M92" s="1725"/>
      <c r="N92" s="1720"/>
      <c r="O92" s="1720"/>
      <c r="P92" s="1725"/>
      <c r="Q92" s="1720"/>
      <c r="R92" s="1722"/>
      <c r="S92" s="1717"/>
      <c r="T92" s="1723" t="s">
        <v>244</v>
      </c>
      <c r="U92" s="1720"/>
      <c r="V92" s="1720"/>
      <c r="W92" s="1720"/>
      <c r="X92" s="1720"/>
      <c r="Y92" s="1720"/>
      <c r="Z92" s="1720"/>
      <c r="AA92" s="1720"/>
      <c r="AB92" s="1722" t="s">
        <v>306</v>
      </c>
      <c r="AC92" s="1717"/>
      <c r="AD92" s="1717"/>
      <c r="AE92" s="1717"/>
      <c r="AF92" s="1717"/>
      <c r="AG92" s="1722" t="s">
        <v>307</v>
      </c>
      <c r="AH92" s="1717"/>
      <c r="AI92" s="1717"/>
      <c r="AJ92" s="1026" t="s">
        <v>86</v>
      </c>
      <c r="AK92" s="1724" t="s">
        <v>308</v>
      </c>
      <c r="AL92" s="1717"/>
      <c r="AM92" s="1717"/>
      <c r="AN92" s="1717"/>
      <c r="AO92" s="1717"/>
      <c r="AP92" s="1717"/>
      <c r="AQ92" s="1014">
        <v>127000000</v>
      </c>
      <c r="AR92" s="1041">
        <v>95821990</v>
      </c>
      <c r="AS92" s="1032">
        <v>31178010</v>
      </c>
      <c r="AT92" s="1017">
        <v>0</v>
      </c>
      <c r="AU92" s="1041">
        <v>3174350</v>
      </c>
      <c r="AV92" s="1032">
        <v>92647640</v>
      </c>
      <c r="AW92" s="1041">
        <v>2000000</v>
      </c>
      <c r="AX92" s="1032">
        <v>1174350</v>
      </c>
      <c r="AY92" s="1041">
        <v>2000000</v>
      </c>
      <c r="AZ92" s="1033">
        <v>0</v>
      </c>
      <c r="BA92" s="1014">
        <v>2000000</v>
      </c>
      <c r="BB92" s="1017">
        <v>0</v>
      </c>
      <c r="BC92" s="1017">
        <v>0</v>
      </c>
      <c r="BE92" s="1016">
        <f t="shared" si="9"/>
        <v>2.499488188976378E-2</v>
      </c>
    </row>
    <row r="93" spans="1:57" s="1015" customFormat="1" ht="16.5" hidden="1" x14ac:dyDescent="0.2">
      <c r="A93" s="1019" t="str">
        <f t="shared" si="10"/>
        <v>A2042110</v>
      </c>
      <c r="B93" s="1719" t="s">
        <v>35</v>
      </c>
      <c r="C93" s="1720"/>
      <c r="D93" s="1719" t="s">
        <v>315</v>
      </c>
      <c r="E93" s="1720"/>
      <c r="F93" s="1719" t="s">
        <v>313</v>
      </c>
      <c r="G93" s="1720"/>
      <c r="H93" s="1719" t="s">
        <v>316</v>
      </c>
      <c r="I93" s="1720"/>
      <c r="J93" s="1719" t="s">
        <v>315</v>
      </c>
      <c r="K93" s="1720"/>
      <c r="L93" s="1720"/>
      <c r="M93" s="1719" t="s">
        <v>312</v>
      </c>
      <c r="N93" s="1720"/>
      <c r="O93" s="1720"/>
      <c r="P93" s="1719"/>
      <c r="Q93" s="1720"/>
      <c r="R93" s="1716"/>
      <c r="S93" s="1717"/>
      <c r="T93" s="1721" t="s">
        <v>71</v>
      </c>
      <c r="U93" s="1720"/>
      <c r="V93" s="1720"/>
      <c r="W93" s="1720"/>
      <c r="X93" s="1720"/>
      <c r="Y93" s="1720"/>
      <c r="Z93" s="1720"/>
      <c r="AA93" s="1720"/>
      <c r="AB93" s="1716" t="s">
        <v>306</v>
      </c>
      <c r="AC93" s="1717"/>
      <c r="AD93" s="1717"/>
      <c r="AE93" s="1717"/>
      <c r="AF93" s="1717"/>
      <c r="AG93" s="1716" t="s">
        <v>307</v>
      </c>
      <c r="AH93" s="1717"/>
      <c r="AI93" s="1717"/>
      <c r="AJ93" s="1027" t="s">
        <v>86</v>
      </c>
      <c r="AK93" s="1718" t="s">
        <v>308</v>
      </c>
      <c r="AL93" s="1717"/>
      <c r="AM93" s="1717"/>
      <c r="AN93" s="1717"/>
      <c r="AO93" s="1717"/>
      <c r="AP93" s="1717"/>
      <c r="AQ93" s="1020">
        <v>57000000</v>
      </c>
      <c r="AR93" s="1043">
        <v>26371990</v>
      </c>
      <c r="AS93" s="1037">
        <v>30628010</v>
      </c>
      <c r="AT93" s="1021">
        <v>0</v>
      </c>
      <c r="AU93" s="1043">
        <v>1000000</v>
      </c>
      <c r="AV93" s="1037">
        <v>25371990</v>
      </c>
      <c r="AW93" s="1043">
        <v>1000000</v>
      </c>
      <c r="AX93" s="1038">
        <v>0</v>
      </c>
      <c r="AY93" s="1043">
        <v>1000000</v>
      </c>
      <c r="AZ93" s="1038">
        <v>0</v>
      </c>
      <c r="BA93" s="1020">
        <v>1000000</v>
      </c>
      <c r="BB93" s="1021">
        <v>0</v>
      </c>
      <c r="BC93" s="1021">
        <v>0</v>
      </c>
      <c r="BE93" s="1016">
        <f t="shared" ref="BE93:BE156" si="11">+AU93/AQ93</f>
        <v>1.7543859649122806E-2</v>
      </c>
    </row>
    <row r="94" spans="1:57" s="1015" customFormat="1" ht="16.5" hidden="1" x14ac:dyDescent="0.2">
      <c r="A94" s="1019" t="str">
        <f t="shared" si="10"/>
        <v>A2042210</v>
      </c>
      <c r="B94" s="1719" t="s">
        <v>35</v>
      </c>
      <c r="C94" s="1720"/>
      <c r="D94" s="1719" t="s">
        <v>315</v>
      </c>
      <c r="E94" s="1720"/>
      <c r="F94" s="1719" t="s">
        <v>313</v>
      </c>
      <c r="G94" s="1720"/>
      <c r="H94" s="1719" t="s">
        <v>316</v>
      </c>
      <c r="I94" s="1720"/>
      <c r="J94" s="1719" t="s">
        <v>315</v>
      </c>
      <c r="K94" s="1720"/>
      <c r="L94" s="1720"/>
      <c r="M94" s="1719" t="s">
        <v>315</v>
      </c>
      <c r="N94" s="1720"/>
      <c r="O94" s="1720"/>
      <c r="P94" s="1719"/>
      <c r="Q94" s="1720"/>
      <c r="R94" s="1716"/>
      <c r="S94" s="1717"/>
      <c r="T94" s="1721" t="s">
        <v>72</v>
      </c>
      <c r="U94" s="1720"/>
      <c r="V94" s="1720"/>
      <c r="W94" s="1720"/>
      <c r="X94" s="1720"/>
      <c r="Y94" s="1720"/>
      <c r="Z94" s="1720"/>
      <c r="AA94" s="1720"/>
      <c r="AB94" s="1716" t="s">
        <v>306</v>
      </c>
      <c r="AC94" s="1717"/>
      <c r="AD94" s="1717"/>
      <c r="AE94" s="1717"/>
      <c r="AF94" s="1717"/>
      <c r="AG94" s="1716" t="s">
        <v>307</v>
      </c>
      <c r="AH94" s="1717"/>
      <c r="AI94" s="1717"/>
      <c r="AJ94" s="1027" t="s">
        <v>86</v>
      </c>
      <c r="AK94" s="1718" t="s">
        <v>308</v>
      </c>
      <c r="AL94" s="1717"/>
      <c r="AM94" s="1717"/>
      <c r="AN94" s="1717"/>
      <c r="AO94" s="1717"/>
      <c r="AP94" s="1717"/>
      <c r="AQ94" s="1020">
        <v>70000000</v>
      </c>
      <c r="AR94" s="1043">
        <v>69450000</v>
      </c>
      <c r="AS94" s="1037">
        <v>550000</v>
      </c>
      <c r="AT94" s="1021">
        <v>0</v>
      </c>
      <c r="AU94" s="1043">
        <v>2174350</v>
      </c>
      <c r="AV94" s="1037">
        <v>67275650</v>
      </c>
      <c r="AW94" s="1043">
        <v>1000000</v>
      </c>
      <c r="AX94" s="1037">
        <v>1174350</v>
      </c>
      <c r="AY94" s="1043">
        <v>1000000</v>
      </c>
      <c r="AZ94" s="1038">
        <v>0</v>
      </c>
      <c r="BA94" s="1020">
        <v>1000000</v>
      </c>
      <c r="BB94" s="1021">
        <v>0</v>
      </c>
      <c r="BC94" s="1021">
        <v>0</v>
      </c>
      <c r="BE94" s="1016">
        <f t="shared" si="11"/>
        <v>3.1062142857142858E-2</v>
      </c>
    </row>
    <row r="95" spans="1:57" s="1015" customFormat="1" ht="16.5" hidden="1" x14ac:dyDescent="0.2">
      <c r="A95" s="1019" t="str">
        <f t="shared" si="10"/>
        <v>A204410</v>
      </c>
      <c r="B95" s="1725" t="s">
        <v>35</v>
      </c>
      <c r="C95" s="1720"/>
      <c r="D95" s="1725" t="s">
        <v>315</v>
      </c>
      <c r="E95" s="1720"/>
      <c r="F95" s="1725" t="s">
        <v>313</v>
      </c>
      <c r="G95" s="1720"/>
      <c r="H95" s="1725" t="s">
        <v>316</v>
      </c>
      <c r="I95" s="1720"/>
      <c r="J95" s="1725" t="s">
        <v>316</v>
      </c>
      <c r="K95" s="1720"/>
      <c r="L95" s="1720"/>
      <c r="M95" s="1725"/>
      <c r="N95" s="1720"/>
      <c r="O95" s="1720"/>
      <c r="P95" s="1725"/>
      <c r="Q95" s="1720"/>
      <c r="R95" s="1722"/>
      <c r="S95" s="1717"/>
      <c r="T95" s="1723" t="s">
        <v>246</v>
      </c>
      <c r="U95" s="1720"/>
      <c r="V95" s="1720"/>
      <c r="W95" s="1720"/>
      <c r="X95" s="1720"/>
      <c r="Y95" s="1720"/>
      <c r="Z95" s="1720"/>
      <c r="AA95" s="1720"/>
      <c r="AB95" s="1722" t="s">
        <v>306</v>
      </c>
      <c r="AC95" s="1717"/>
      <c r="AD95" s="1717"/>
      <c r="AE95" s="1717"/>
      <c r="AF95" s="1717"/>
      <c r="AG95" s="1722" t="s">
        <v>307</v>
      </c>
      <c r="AH95" s="1717"/>
      <c r="AI95" s="1717"/>
      <c r="AJ95" s="1026" t="s">
        <v>86</v>
      </c>
      <c r="AK95" s="1724" t="s">
        <v>308</v>
      </c>
      <c r="AL95" s="1717"/>
      <c r="AM95" s="1717"/>
      <c r="AN95" s="1717"/>
      <c r="AO95" s="1717"/>
      <c r="AP95" s="1717"/>
      <c r="AQ95" s="1014">
        <v>286723166</v>
      </c>
      <c r="AR95" s="1041">
        <v>256857339</v>
      </c>
      <c r="AS95" s="1032">
        <v>29865827</v>
      </c>
      <c r="AT95" s="1017">
        <v>0</v>
      </c>
      <c r="AU95" s="1041">
        <v>217564504</v>
      </c>
      <c r="AV95" s="1032">
        <v>39292835</v>
      </c>
      <c r="AW95" s="1041">
        <v>153126464</v>
      </c>
      <c r="AX95" s="1032">
        <v>64438040</v>
      </c>
      <c r="AY95" s="1041">
        <v>153126464</v>
      </c>
      <c r="AZ95" s="1033">
        <v>0</v>
      </c>
      <c r="BA95" s="1014">
        <v>153126464</v>
      </c>
      <c r="BB95" s="1017">
        <v>0</v>
      </c>
      <c r="BC95" s="1017">
        <v>0</v>
      </c>
      <c r="BE95" s="1016">
        <f t="shared" si="11"/>
        <v>0.75879639247566066</v>
      </c>
    </row>
    <row r="96" spans="1:57" s="1015" customFormat="1" ht="16.5" hidden="1" x14ac:dyDescent="0.2">
      <c r="A96" s="1019" t="str">
        <f t="shared" si="10"/>
        <v>A204413</v>
      </c>
      <c r="B96" s="1725" t="s">
        <v>35</v>
      </c>
      <c r="C96" s="1720"/>
      <c r="D96" s="1725" t="s">
        <v>315</v>
      </c>
      <c r="E96" s="1720"/>
      <c r="F96" s="1725" t="s">
        <v>313</v>
      </c>
      <c r="G96" s="1720"/>
      <c r="H96" s="1725" t="s">
        <v>316</v>
      </c>
      <c r="I96" s="1720"/>
      <c r="J96" s="1725" t="s">
        <v>316</v>
      </c>
      <c r="K96" s="1720"/>
      <c r="L96" s="1720"/>
      <c r="M96" s="1725"/>
      <c r="N96" s="1720"/>
      <c r="O96" s="1720"/>
      <c r="P96" s="1725"/>
      <c r="Q96" s="1720"/>
      <c r="R96" s="1722"/>
      <c r="S96" s="1717"/>
      <c r="T96" s="1723" t="s">
        <v>246</v>
      </c>
      <c r="U96" s="1720"/>
      <c r="V96" s="1720"/>
      <c r="W96" s="1720"/>
      <c r="X96" s="1720"/>
      <c r="Y96" s="1720"/>
      <c r="Z96" s="1720"/>
      <c r="AA96" s="1720"/>
      <c r="AB96" s="1722" t="s">
        <v>306</v>
      </c>
      <c r="AC96" s="1717"/>
      <c r="AD96" s="1717"/>
      <c r="AE96" s="1717"/>
      <c r="AF96" s="1717"/>
      <c r="AG96" s="1722" t="s">
        <v>307</v>
      </c>
      <c r="AH96" s="1717"/>
      <c r="AI96" s="1717"/>
      <c r="AJ96" s="1026" t="s">
        <v>336</v>
      </c>
      <c r="AK96" s="1724" t="s">
        <v>354</v>
      </c>
      <c r="AL96" s="1717"/>
      <c r="AM96" s="1717"/>
      <c r="AN96" s="1717"/>
      <c r="AO96" s="1717"/>
      <c r="AP96" s="1717"/>
      <c r="AQ96" s="1014">
        <v>1175000000</v>
      </c>
      <c r="AR96" s="1041">
        <v>677950000</v>
      </c>
      <c r="AS96" s="1032">
        <v>497050000</v>
      </c>
      <c r="AT96" s="1017">
        <v>0</v>
      </c>
      <c r="AU96" s="1041">
        <v>462251611.81999999</v>
      </c>
      <c r="AV96" s="1032">
        <v>215698388.18000001</v>
      </c>
      <c r="AW96" s="1041">
        <v>177390539.06</v>
      </c>
      <c r="AX96" s="1032">
        <v>284861072.75999999</v>
      </c>
      <c r="AY96" s="1041">
        <v>177390539.06</v>
      </c>
      <c r="AZ96" s="1033">
        <v>0</v>
      </c>
      <c r="BA96" s="1014">
        <v>175827247.19999999</v>
      </c>
      <c r="BB96" s="1014">
        <v>1563291.86</v>
      </c>
      <c r="BC96" s="1017">
        <v>0</v>
      </c>
      <c r="BE96" s="1016">
        <f t="shared" si="11"/>
        <v>0.39340562708085108</v>
      </c>
    </row>
    <row r="97" spans="1:57" s="1015" customFormat="1" ht="16.5" hidden="1" x14ac:dyDescent="0.2">
      <c r="A97" s="1019" t="str">
        <f t="shared" ref="A97:A160" si="12">+B97&amp;D97&amp;F97&amp;H97&amp;J97&amp;M97&amp;P97&amp;R97&amp;AJ97</f>
        <v>A2044110</v>
      </c>
      <c r="B97" s="1719" t="s">
        <v>35</v>
      </c>
      <c r="C97" s="1720"/>
      <c r="D97" s="1719" t="s">
        <v>315</v>
      </c>
      <c r="E97" s="1720"/>
      <c r="F97" s="1719" t="s">
        <v>313</v>
      </c>
      <c r="G97" s="1720"/>
      <c r="H97" s="1719" t="s">
        <v>316</v>
      </c>
      <c r="I97" s="1720"/>
      <c r="J97" s="1719" t="s">
        <v>316</v>
      </c>
      <c r="K97" s="1720"/>
      <c r="L97" s="1720"/>
      <c r="M97" s="1719" t="s">
        <v>312</v>
      </c>
      <c r="N97" s="1720"/>
      <c r="O97" s="1720"/>
      <c r="P97" s="1719"/>
      <c r="Q97" s="1720"/>
      <c r="R97" s="1716"/>
      <c r="S97" s="1717"/>
      <c r="T97" s="1721" t="s">
        <v>73</v>
      </c>
      <c r="U97" s="1720"/>
      <c r="V97" s="1720"/>
      <c r="W97" s="1720"/>
      <c r="X97" s="1720"/>
      <c r="Y97" s="1720"/>
      <c r="Z97" s="1720"/>
      <c r="AA97" s="1720"/>
      <c r="AB97" s="1716" t="s">
        <v>306</v>
      </c>
      <c r="AC97" s="1717"/>
      <c r="AD97" s="1717"/>
      <c r="AE97" s="1717"/>
      <c r="AF97" s="1717"/>
      <c r="AG97" s="1716" t="s">
        <v>307</v>
      </c>
      <c r="AH97" s="1717"/>
      <c r="AI97" s="1717"/>
      <c r="AJ97" s="1027" t="s">
        <v>86</v>
      </c>
      <c r="AK97" s="1718" t="s">
        <v>308</v>
      </c>
      <c r="AL97" s="1717"/>
      <c r="AM97" s="1717"/>
      <c r="AN97" s="1717"/>
      <c r="AO97" s="1717"/>
      <c r="AP97" s="1717"/>
      <c r="AQ97" s="1020">
        <v>196000000</v>
      </c>
      <c r="AR97" s="1043">
        <v>195700000</v>
      </c>
      <c r="AS97" s="1037">
        <v>300000</v>
      </c>
      <c r="AT97" s="1021">
        <v>0</v>
      </c>
      <c r="AU97" s="1043">
        <v>170899280</v>
      </c>
      <c r="AV97" s="1037">
        <v>24800720</v>
      </c>
      <c r="AW97" s="1043">
        <v>106461240</v>
      </c>
      <c r="AX97" s="1037">
        <v>64438040</v>
      </c>
      <c r="AY97" s="1043">
        <v>106461240</v>
      </c>
      <c r="AZ97" s="1038">
        <v>0</v>
      </c>
      <c r="BA97" s="1020">
        <v>106461240</v>
      </c>
      <c r="BB97" s="1021">
        <v>0</v>
      </c>
      <c r="BC97" s="1021">
        <v>0</v>
      </c>
      <c r="BE97" s="1016">
        <f t="shared" si="11"/>
        <v>0.87193510204081637</v>
      </c>
    </row>
    <row r="98" spans="1:57" s="1015" customFormat="1" ht="16.5" hidden="1" x14ac:dyDescent="0.2">
      <c r="A98" s="1019" t="str">
        <f t="shared" si="12"/>
        <v>A2044113</v>
      </c>
      <c r="B98" s="1719" t="s">
        <v>35</v>
      </c>
      <c r="C98" s="1720"/>
      <c r="D98" s="1719" t="s">
        <v>315</v>
      </c>
      <c r="E98" s="1720"/>
      <c r="F98" s="1719" t="s">
        <v>313</v>
      </c>
      <c r="G98" s="1720"/>
      <c r="H98" s="1719" t="s">
        <v>316</v>
      </c>
      <c r="I98" s="1720"/>
      <c r="J98" s="1719" t="s">
        <v>316</v>
      </c>
      <c r="K98" s="1720"/>
      <c r="L98" s="1720"/>
      <c r="M98" s="1719" t="s">
        <v>312</v>
      </c>
      <c r="N98" s="1720"/>
      <c r="O98" s="1720"/>
      <c r="P98" s="1719"/>
      <c r="Q98" s="1720"/>
      <c r="R98" s="1716"/>
      <c r="S98" s="1717"/>
      <c r="T98" s="1721" t="s">
        <v>73</v>
      </c>
      <c r="U98" s="1720"/>
      <c r="V98" s="1720"/>
      <c r="W98" s="1720"/>
      <c r="X98" s="1720"/>
      <c r="Y98" s="1720"/>
      <c r="Z98" s="1720"/>
      <c r="AA98" s="1720"/>
      <c r="AB98" s="1716" t="s">
        <v>306</v>
      </c>
      <c r="AC98" s="1717"/>
      <c r="AD98" s="1717"/>
      <c r="AE98" s="1717"/>
      <c r="AF98" s="1717"/>
      <c r="AG98" s="1716" t="s">
        <v>307</v>
      </c>
      <c r="AH98" s="1717"/>
      <c r="AI98" s="1717"/>
      <c r="AJ98" s="1027" t="s">
        <v>336</v>
      </c>
      <c r="AK98" s="1718" t="s">
        <v>354</v>
      </c>
      <c r="AL98" s="1717"/>
      <c r="AM98" s="1717"/>
      <c r="AN98" s="1717"/>
      <c r="AO98" s="1717"/>
      <c r="AP98" s="1717"/>
      <c r="AQ98" s="1020">
        <v>200000000</v>
      </c>
      <c r="AR98" s="1043">
        <v>127750000</v>
      </c>
      <c r="AS98" s="1037">
        <v>72250000</v>
      </c>
      <c r="AT98" s="1021">
        <v>0</v>
      </c>
      <c r="AU98" s="1043">
        <v>28750000</v>
      </c>
      <c r="AV98" s="1037">
        <v>99000000</v>
      </c>
      <c r="AW98" s="1043">
        <v>1000000</v>
      </c>
      <c r="AX98" s="1037">
        <v>27750000</v>
      </c>
      <c r="AY98" s="1043">
        <v>1000000</v>
      </c>
      <c r="AZ98" s="1038">
        <v>0</v>
      </c>
      <c r="BA98" s="1020">
        <v>1000000</v>
      </c>
      <c r="BB98" s="1021">
        <v>0</v>
      </c>
      <c r="BC98" s="1021">
        <v>0</v>
      </c>
      <c r="BE98" s="1016">
        <f t="shared" si="11"/>
        <v>0.14374999999999999</v>
      </c>
    </row>
    <row r="99" spans="1:57" s="1015" customFormat="1" ht="16.5" hidden="1" x14ac:dyDescent="0.2">
      <c r="A99" s="1019" t="str">
        <f t="shared" si="12"/>
        <v>A2044610</v>
      </c>
      <c r="B99" s="1719" t="s">
        <v>35</v>
      </c>
      <c r="C99" s="1720"/>
      <c r="D99" s="1719" t="s">
        <v>315</v>
      </c>
      <c r="E99" s="1720"/>
      <c r="F99" s="1719" t="s">
        <v>313</v>
      </c>
      <c r="G99" s="1720"/>
      <c r="H99" s="1719" t="s">
        <v>316</v>
      </c>
      <c r="I99" s="1720"/>
      <c r="J99" s="1719" t="s">
        <v>316</v>
      </c>
      <c r="K99" s="1720"/>
      <c r="L99" s="1720"/>
      <c r="M99" s="1719" t="s">
        <v>325</v>
      </c>
      <c r="N99" s="1720"/>
      <c r="O99" s="1720"/>
      <c r="P99" s="1719"/>
      <c r="Q99" s="1720"/>
      <c r="R99" s="1716"/>
      <c r="S99" s="1717"/>
      <c r="T99" s="1721" t="s">
        <v>74</v>
      </c>
      <c r="U99" s="1720"/>
      <c r="V99" s="1720"/>
      <c r="W99" s="1720"/>
      <c r="X99" s="1720"/>
      <c r="Y99" s="1720"/>
      <c r="Z99" s="1720"/>
      <c r="AA99" s="1720"/>
      <c r="AB99" s="1716" t="s">
        <v>306</v>
      </c>
      <c r="AC99" s="1717"/>
      <c r="AD99" s="1717"/>
      <c r="AE99" s="1717"/>
      <c r="AF99" s="1717"/>
      <c r="AG99" s="1716" t="s">
        <v>307</v>
      </c>
      <c r="AH99" s="1717"/>
      <c r="AI99" s="1717"/>
      <c r="AJ99" s="1027" t="s">
        <v>86</v>
      </c>
      <c r="AK99" s="1718" t="s">
        <v>308</v>
      </c>
      <c r="AL99" s="1717"/>
      <c r="AM99" s="1717"/>
      <c r="AN99" s="1717"/>
      <c r="AO99" s="1717"/>
      <c r="AP99" s="1717"/>
      <c r="AQ99" s="1020">
        <v>18000000</v>
      </c>
      <c r="AR99" s="1043">
        <v>452200</v>
      </c>
      <c r="AS99" s="1037">
        <v>17547800</v>
      </c>
      <c r="AT99" s="1021">
        <v>0</v>
      </c>
      <c r="AU99" s="1044">
        <v>0</v>
      </c>
      <c r="AV99" s="1037">
        <v>452200</v>
      </c>
      <c r="AW99" s="1044">
        <v>0</v>
      </c>
      <c r="AX99" s="1038">
        <v>0</v>
      </c>
      <c r="AY99" s="1044">
        <v>0</v>
      </c>
      <c r="AZ99" s="1038">
        <v>0</v>
      </c>
      <c r="BA99" s="1021">
        <v>0</v>
      </c>
      <c r="BB99" s="1021">
        <v>0</v>
      </c>
      <c r="BC99" s="1021">
        <v>0</v>
      </c>
      <c r="BE99" s="1016">
        <f t="shared" si="11"/>
        <v>0</v>
      </c>
    </row>
    <row r="100" spans="1:57" s="1015" customFormat="1" ht="16.5" hidden="1" x14ac:dyDescent="0.2">
      <c r="A100" s="1019" t="str">
        <f t="shared" si="12"/>
        <v>A2044613</v>
      </c>
      <c r="B100" s="1719" t="s">
        <v>35</v>
      </c>
      <c r="C100" s="1720"/>
      <c r="D100" s="1719" t="s">
        <v>315</v>
      </c>
      <c r="E100" s="1720"/>
      <c r="F100" s="1719" t="s">
        <v>313</v>
      </c>
      <c r="G100" s="1720"/>
      <c r="H100" s="1719" t="s">
        <v>316</v>
      </c>
      <c r="I100" s="1720"/>
      <c r="J100" s="1719" t="s">
        <v>316</v>
      </c>
      <c r="K100" s="1720"/>
      <c r="L100" s="1720"/>
      <c r="M100" s="1719" t="s">
        <v>325</v>
      </c>
      <c r="N100" s="1720"/>
      <c r="O100" s="1720"/>
      <c r="P100" s="1719"/>
      <c r="Q100" s="1720"/>
      <c r="R100" s="1716"/>
      <c r="S100" s="1717"/>
      <c r="T100" s="1721" t="s">
        <v>74</v>
      </c>
      <c r="U100" s="1720"/>
      <c r="V100" s="1720"/>
      <c r="W100" s="1720"/>
      <c r="X100" s="1720"/>
      <c r="Y100" s="1720"/>
      <c r="Z100" s="1720"/>
      <c r="AA100" s="1720"/>
      <c r="AB100" s="1716" t="s">
        <v>306</v>
      </c>
      <c r="AC100" s="1717"/>
      <c r="AD100" s="1717"/>
      <c r="AE100" s="1717"/>
      <c r="AF100" s="1717"/>
      <c r="AG100" s="1716" t="s">
        <v>307</v>
      </c>
      <c r="AH100" s="1717"/>
      <c r="AI100" s="1717"/>
      <c r="AJ100" s="1027" t="s">
        <v>336</v>
      </c>
      <c r="AK100" s="1718" t="s">
        <v>354</v>
      </c>
      <c r="AL100" s="1717"/>
      <c r="AM100" s="1717"/>
      <c r="AN100" s="1717"/>
      <c r="AO100" s="1717"/>
      <c r="AP100" s="1717"/>
      <c r="AQ100" s="1020">
        <v>80000000</v>
      </c>
      <c r="AR100" s="1044">
        <v>0</v>
      </c>
      <c r="AS100" s="1037">
        <v>80000000</v>
      </c>
      <c r="AT100" s="1021">
        <v>0</v>
      </c>
      <c r="AU100" s="1044">
        <v>0</v>
      </c>
      <c r="AV100" s="1038">
        <v>0</v>
      </c>
      <c r="AW100" s="1044">
        <v>0</v>
      </c>
      <c r="AX100" s="1038">
        <v>0</v>
      </c>
      <c r="AY100" s="1044">
        <v>0</v>
      </c>
      <c r="AZ100" s="1038">
        <v>0</v>
      </c>
      <c r="BA100" s="1021">
        <v>0</v>
      </c>
      <c r="BB100" s="1021">
        <v>0</v>
      </c>
      <c r="BC100" s="1021">
        <v>0</v>
      </c>
      <c r="BE100" s="1016">
        <f t="shared" si="11"/>
        <v>0</v>
      </c>
    </row>
    <row r="101" spans="1:57" s="1015" customFormat="1" ht="16.5" hidden="1" x14ac:dyDescent="0.2">
      <c r="A101" s="1019" t="str">
        <f t="shared" si="12"/>
        <v>A2044910</v>
      </c>
      <c r="B101" s="1719" t="s">
        <v>35</v>
      </c>
      <c r="C101" s="1720"/>
      <c r="D101" s="1719" t="s">
        <v>315</v>
      </c>
      <c r="E101" s="1720"/>
      <c r="F101" s="1719" t="s">
        <v>313</v>
      </c>
      <c r="G101" s="1720"/>
      <c r="H101" s="1719" t="s">
        <v>316</v>
      </c>
      <c r="I101" s="1720"/>
      <c r="J101" s="1719" t="s">
        <v>316</v>
      </c>
      <c r="K101" s="1720"/>
      <c r="L101" s="1720"/>
      <c r="M101" s="1719" t="s">
        <v>321</v>
      </c>
      <c r="N101" s="1720"/>
      <c r="O101" s="1720"/>
      <c r="P101" s="1719"/>
      <c r="Q101" s="1720"/>
      <c r="R101" s="1716"/>
      <c r="S101" s="1717"/>
      <c r="T101" s="1721" t="s">
        <v>75</v>
      </c>
      <c r="U101" s="1720"/>
      <c r="V101" s="1720"/>
      <c r="W101" s="1720"/>
      <c r="X101" s="1720"/>
      <c r="Y101" s="1720"/>
      <c r="Z101" s="1720"/>
      <c r="AA101" s="1720"/>
      <c r="AB101" s="1716" t="s">
        <v>306</v>
      </c>
      <c r="AC101" s="1717"/>
      <c r="AD101" s="1717"/>
      <c r="AE101" s="1717"/>
      <c r="AF101" s="1717"/>
      <c r="AG101" s="1716" t="s">
        <v>307</v>
      </c>
      <c r="AH101" s="1717"/>
      <c r="AI101" s="1717"/>
      <c r="AJ101" s="1027" t="s">
        <v>86</v>
      </c>
      <c r="AK101" s="1718" t="s">
        <v>308</v>
      </c>
      <c r="AL101" s="1717"/>
      <c r="AM101" s="1717"/>
      <c r="AN101" s="1717"/>
      <c r="AO101" s="1717"/>
      <c r="AP101" s="1717"/>
      <c r="AQ101" s="1020">
        <v>10000000</v>
      </c>
      <c r="AR101" s="1043">
        <v>6732400</v>
      </c>
      <c r="AS101" s="1037">
        <v>3267600</v>
      </c>
      <c r="AT101" s="1021">
        <v>0</v>
      </c>
      <c r="AU101" s="1043">
        <v>4762508</v>
      </c>
      <c r="AV101" s="1037">
        <v>1969892</v>
      </c>
      <c r="AW101" s="1043">
        <v>4762508</v>
      </c>
      <c r="AX101" s="1038">
        <v>0</v>
      </c>
      <c r="AY101" s="1043">
        <v>4762508</v>
      </c>
      <c r="AZ101" s="1038">
        <v>0</v>
      </c>
      <c r="BA101" s="1020">
        <v>4762508</v>
      </c>
      <c r="BB101" s="1021">
        <v>0</v>
      </c>
      <c r="BC101" s="1021">
        <v>0</v>
      </c>
      <c r="BE101" s="1016">
        <f t="shared" si="11"/>
        <v>0.47625079999999997</v>
      </c>
    </row>
    <row r="102" spans="1:57" s="1015" customFormat="1" ht="16.5" hidden="1" x14ac:dyDescent="0.2">
      <c r="A102" s="1019" t="str">
        <f t="shared" si="12"/>
        <v>A2044913</v>
      </c>
      <c r="B102" s="1719" t="s">
        <v>35</v>
      </c>
      <c r="C102" s="1720"/>
      <c r="D102" s="1719" t="s">
        <v>315</v>
      </c>
      <c r="E102" s="1720"/>
      <c r="F102" s="1719" t="s">
        <v>313</v>
      </c>
      <c r="G102" s="1720"/>
      <c r="H102" s="1719" t="s">
        <v>316</v>
      </c>
      <c r="I102" s="1720"/>
      <c r="J102" s="1719" t="s">
        <v>316</v>
      </c>
      <c r="K102" s="1720"/>
      <c r="L102" s="1720"/>
      <c r="M102" s="1719" t="s">
        <v>321</v>
      </c>
      <c r="N102" s="1720"/>
      <c r="O102" s="1720"/>
      <c r="P102" s="1719"/>
      <c r="Q102" s="1720"/>
      <c r="R102" s="1716"/>
      <c r="S102" s="1717"/>
      <c r="T102" s="1721" t="s">
        <v>75</v>
      </c>
      <c r="U102" s="1720"/>
      <c r="V102" s="1720"/>
      <c r="W102" s="1720"/>
      <c r="X102" s="1720"/>
      <c r="Y102" s="1720"/>
      <c r="Z102" s="1720"/>
      <c r="AA102" s="1720"/>
      <c r="AB102" s="1716" t="s">
        <v>306</v>
      </c>
      <c r="AC102" s="1717"/>
      <c r="AD102" s="1717"/>
      <c r="AE102" s="1717"/>
      <c r="AF102" s="1717"/>
      <c r="AG102" s="1716" t="s">
        <v>307</v>
      </c>
      <c r="AH102" s="1717"/>
      <c r="AI102" s="1717"/>
      <c r="AJ102" s="1027" t="s">
        <v>336</v>
      </c>
      <c r="AK102" s="1718" t="s">
        <v>354</v>
      </c>
      <c r="AL102" s="1717"/>
      <c r="AM102" s="1717"/>
      <c r="AN102" s="1717"/>
      <c r="AO102" s="1717"/>
      <c r="AP102" s="1717"/>
      <c r="AQ102" s="1020">
        <v>20000000</v>
      </c>
      <c r="AR102" s="1043">
        <v>200000</v>
      </c>
      <c r="AS102" s="1037">
        <v>19800000</v>
      </c>
      <c r="AT102" s="1021">
        <v>0</v>
      </c>
      <c r="AU102" s="1044">
        <v>0</v>
      </c>
      <c r="AV102" s="1037">
        <v>200000</v>
      </c>
      <c r="AW102" s="1044">
        <v>0</v>
      </c>
      <c r="AX102" s="1038">
        <v>0</v>
      </c>
      <c r="AY102" s="1044">
        <v>0</v>
      </c>
      <c r="AZ102" s="1038">
        <v>0</v>
      </c>
      <c r="BA102" s="1021">
        <v>0</v>
      </c>
      <c r="BB102" s="1021">
        <v>0</v>
      </c>
      <c r="BC102" s="1021">
        <v>0</v>
      </c>
      <c r="BE102" s="1016">
        <f t="shared" si="11"/>
        <v>0</v>
      </c>
    </row>
    <row r="103" spans="1:57" s="1015" customFormat="1" ht="16.5" hidden="1" x14ac:dyDescent="0.2">
      <c r="A103" s="1019" t="str">
        <f t="shared" si="12"/>
        <v>A20441510</v>
      </c>
      <c r="B103" s="1719" t="s">
        <v>35</v>
      </c>
      <c r="C103" s="1720"/>
      <c r="D103" s="1719" t="s">
        <v>315</v>
      </c>
      <c r="E103" s="1720"/>
      <c r="F103" s="1719" t="s">
        <v>313</v>
      </c>
      <c r="G103" s="1720"/>
      <c r="H103" s="1719" t="s">
        <v>316</v>
      </c>
      <c r="I103" s="1720"/>
      <c r="J103" s="1719" t="s">
        <v>316</v>
      </c>
      <c r="K103" s="1720"/>
      <c r="L103" s="1720"/>
      <c r="M103" s="1719" t="s">
        <v>319</v>
      </c>
      <c r="N103" s="1720"/>
      <c r="O103" s="1720"/>
      <c r="P103" s="1719"/>
      <c r="Q103" s="1720"/>
      <c r="R103" s="1716"/>
      <c r="S103" s="1717"/>
      <c r="T103" s="1721" t="s">
        <v>76</v>
      </c>
      <c r="U103" s="1720"/>
      <c r="V103" s="1720"/>
      <c r="W103" s="1720"/>
      <c r="X103" s="1720"/>
      <c r="Y103" s="1720"/>
      <c r="Z103" s="1720"/>
      <c r="AA103" s="1720"/>
      <c r="AB103" s="1716" t="s">
        <v>306</v>
      </c>
      <c r="AC103" s="1717"/>
      <c r="AD103" s="1717"/>
      <c r="AE103" s="1717"/>
      <c r="AF103" s="1717"/>
      <c r="AG103" s="1716" t="s">
        <v>307</v>
      </c>
      <c r="AH103" s="1717"/>
      <c r="AI103" s="1717"/>
      <c r="AJ103" s="1027" t="s">
        <v>86</v>
      </c>
      <c r="AK103" s="1718" t="s">
        <v>308</v>
      </c>
      <c r="AL103" s="1717"/>
      <c r="AM103" s="1717"/>
      <c r="AN103" s="1717"/>
      <c r="AO103" s="1717"/>
      <c r="AP103" s="1717"/>
      <c r="AQ103" s="1020">
        <v>6600000</v>
      </c>
      <c r="AR103" s="1043">
        <v>5816560</v>
      </c>
      <c r="AS103" s="1037">
        <v>783440</v>
      </c>
      <c r="AT103" s="1021">
        <v>0</v>
      </c>
      <c r="AU103" s="1043">
        <v>5816560</v>
      </c>
      <c r="AV103" s="1038">
        <v>0</v>
      </c>
      <c r="AW103" s="1043">
        <v>5816560</v>
      </c>
      <c r="AX103" s="1038">
        <v>0</v>
      </c>
      <c r="AY103" s="1043">
        <v>5816560</v>
      </c>
      <c r="AZ103" s="1038">
        <v>0</v>
      </c>
      <c r="BA103" s="1020">
        <v>5816560</v>
      </c>
      <c r="BB103" s="1021">
        <v>0</v>
      </c>
      <c r="BC103" s="1021">
        <v>0</v>
      </c>
      <c r="BE103" s="1016">
        <f t="shared" si="11"/>
        <v>0.88129696969696969</v>
      </c>
    </row>
    <row r="104" spans="1:57" s="1015" customFormat="1" ht="16.5" hidden="1" x14ac:dyDescent="0.2">
      <c r="A104" s="1019" t="str">
        <f t="shared" si="12"/>
        <v>A20441513</v>
      </c>
      <c r="B104" s="1719" t="s">
        <v>35</v>
      </c>
      <c r="C104" s="1720"/>
      <c r="D104" s="1719" t="s">
        <v>315</v>
      </c>
      <c r="E104" s="1720"/>
      <c r="F104" s="1719" t="s">
        <v>313</v>
      </c>
      <c r="G104" s="1720"/>
      <c r="H104" s="1719" t="s">
        <v>316</v>
      </c>
      <c r="I104" s="1720"/>
      <c r="J104" s="1719" t="s">
        <v>316</v>
      </c>
      <c r="K104" s="1720"/>
      <c r="L104" s="1720"/>
      <c r="M104" s="1719" t="s">
        <v>319</v>
      </c>
      <c r="N104" s="1720"/>
      <c r="O104" s="1720"/>
      <c r="P104" s="1719"/>
      <c r="Q104" s="1720"/>
      <c r="R104" s="1716"/>
      <c r="S104" s="1717"/>
      <c r="T104" s="1721" t="s">
        <v>76</v>
      </c>
      <c r="U104" s="1720"/>
      <c r="V104" s="1720"/>
      <c r="W104" s="1720"/>
      <c r="X104" s="1720"/>
      <c r="Y104" s="1720"/>
      <c r="Z104" s="1720"/>
      <c r="AA104" s="1720"/>
      <c r="AB104" s="1716" t="s">
        <v>306</v>
      </c>
      <c r="AC104" s="1717"/>
      <c r="AD104" s="1717"/>
      <c r="AE104" s="1717"/>
      <c r="AF104" s="1717"/>
      <c r="AG104" s="1716" t="s">
        <v>307</v>
      </c>
      <c r="AH104" s="1717"/>
      <c r="AI104" s="1717"/>
      <c r="AJ104" s="1027" t="s">
        <v>336</v>
      </c>
      <c r="AK104" s="1718" t="s">
        <v>354</v>
      </c>
      <c r="AL104" s="1717"/>
      <c r="AM104" s="1717"/>
      <c r="AN104" s="1717"/>
      <c r="AO104" s="1717"/>
      <c r="AP104" s="1717"/>
      <c r="AQ104" s="1020">
        <v>550000000</v>
      </c>
      <c r="AR104" s="1043">
        <v>550000000</v>
      </c>
      <c r="AS104" s="1038">
        <v>0</v>
      </c>
      <c r="AT104" s="1021">
        <v>0</v>
      </c>
      <c r="AU104" s="1043">
        <v>433501611.81999999</v>
      </c>
      <c r="AV104" s="1037">
        <v>116498388.18000001</v>
      </c>
      <c r="AW104" s="1043">
        <v>176390539.06</v>
      </c>
      <c r="AX104" s="1037">
        <v>257111072.75999999</v>
      </c>
      <c r="AY104" s="1043">
        <v>176390539.06</v>
      </c>
      <c r="AZ104" s="1038">
        <v>0</v>
      </c>
      <c r="BA104" s="1020">
        <v>174827247.19999999</v>
      </c>
      <c r="BB104" s="1020">
        <v>1563291.86</v>
      </c>
      <c r="BC104" s="1021">
        <v>0</v>
      </c>
      <c r="BE104" s="1016">
        <f t="shared" si="11"/>
        <v>0.78818474876363631</v>
      </c>
    </row>
    <row r="105" spans="1:57" s="1015" customFormat="1" ht="16.5" hidden="1" x14ac:dyDescent="0.2">
      <c r="A105" s="1019" t="str">
        <f t="shared" si="12"/>
        <v>A20441710</v>
      </c>
      <c r="B105" s="1719" t="s">
        <v>35</v>
      </c>
      <c r="C105" s="1720"/>
      <c r="D105" s="1719" t="s">
        <v>315</v>
      </c>
      <c r="E105" s="1720"/>
      <c r="F105" s="1719" t="s">
        <v>313</v>
      </c>
      <c r="G105" s="1720"/>
      <c r="H105" s="1719" t="s">
        <v>316</v>
      </c>
      <c r="I105" s="1720"/>
      <c r="J105" s="1719" t="s">
        <v>316</v>
      </c>
      <c r="K105" s="1720"/>
      <c r="L105" s="1720"/>
      <c r="M105" s="1719" t="s">
        <v>331</v>
      </c>
      <c r="N105" s="1720"/>
      <c r="O105" s="1720"/>
      <c r="P105" s="1719"/>
      <c r="Q105" s="1720"/>
      <c r="R105" s="1716"/>
      <c r="S105" s="1717"/>
      <c r="T105" s="1721" t="s">
        <v>77</v>
      </c>
      <c r="U105" s="1720"/>
      <c r="V105" s="1720"/>
      <c r="W105" s="1720"/>
      <c r="X105" s="1720"/>
      <c r="Y105" s="1720"/>
      <c r="Z105" s="1720"/>
      <c r="AA105" s="1720"/>
      <c r="AB105" s="1716" t="s">
        <v>306</v>
      </c>
      <c r="AC105" s="1717"/>
      <c r="AD105" s="1717"/>
      <c r="AE105" s="1717"/>
      <c r="AF105" s="1717"/>
      <c r="AG105" s="1716" t="s">
        <v>307</v>
      </c>
      <c r="AH105" s="1717"/>
      <c r="AI105" s="1717"/>
      <c r="AJ105" s="1027" t="s">
        <v>86</v>
      </c>
      <c r="AK105" s="1718" t="s">
        <v>308</v>
      </c>
      <c r="AL105" s="1717"/>
      <c r="AM105" s="1717"/>
      <c r="AN105" s="1717"/>
      <c r="AO105" s="1717"/>
      <c r="AP105" s="1717"/>
      <c r="AQ105" s="1020">
        <v>7503744</v>
      </c>
      <c r="AR105" s="1043">
        <v>6150000</v>
      </c>
      <c r="AS105" s="1037">
        <v>1353744</v>
      </c>
      <c r="AT105" s="1021">
        <v>0</v>
      </c>
      <c r="AU105" s="1043">
        <v>4786155</v>
      </c>
      <c r="AV105" s="1037">
        <v>1363845</v>
      </c>
      <c r="AW105" s="1043">
        <v>4786155</v>
      </c>
      <c r="AX105" s="1038">
        <v>0</v>
      </c>
      <c r="AY105" s="1043">
        <v>4786155</v>
      </c>
      <c r="AZ105" s="1038">
        <v>0</v>
      </c>
      <c r="BA105" s="1020">
        <v>4786155</v>
      </c>
      <c r="BB105" s="1021">
        <v>0</v>
      </c>
      <c r="BC105" s="1021">
        <v>0</v>
      </c>
      <c r="BE105" s="1016">
        <f t="shared" si="11"/>
        <v>0.63783559247223787</v>
      </c>
    </row>
    <row r="106" spans="1:57" s="1015" customFormat="1" ht="16.5" hidden="1" x14ac:dyDescent="0.2">
      <c r="A106" s="1019" t="str">
        <f t="shared" si="12"/>
        <v>A20441713</v>
      </c>
      <c r="B106" s="1719" t="s">
        <v>35</v>
      </c>
      <c r="C106" s="1720"/>
      <c r="D106" s="1719" t="s">
        <v>315</v>
      </c>
      <c r="E106" s="1720"/>
      <c r="F106" s="1719" t="s">
        <v>313</v>
      </c>
      <c r="G106" s="1720"/>
      <c r="H106" s="1719" t="s">
        <v>316</v>
      </c>
      <c r="I106" s="1720"/>
      <c r="J106" s="1719" t="s">
        <v>316</v>
      </c>
      <c r="K106" s="1720"/>
      <c r="L106" s="1720"/>
      <c r="M106" s="1719" t="s">
        <v>331</v>
      </c>
      <c r="N106" s="1720"/>
      <c r="O106" s="1720"/>
      <c r="P106" s="1719"/>
      <c r="Q106" s="1720"/>
      <c r="R106" s="1716"/>
      <c r="S106" s="1717"/>
      <c r="T106" s="1721" t="s">
        <v>77</v>
      </c>
      <c r="U106" s="1720"/>
      <c r="V106" s="1720"/>
      <c r="W106" s="1720"/>
      <c r="X106" s="1720"/>
      <c r="Y106" s="1720"/>
      <c r="Z106" s="1720"/>
      <c r="AA106" s="1720"/>
      <c r="AB106" s="1716" t="s">
        <v>306</v>
      </c>
      <c r="AC106" s="1717"/>
      <c r="AD106" s="1717"/>
      <c r="AE106" s="1717"/>
      <c r="AF106" s="1717"/>
      <c r="AG106" s="1716" t="s">
        <v>307</v>
      </c>
      <c r="AH106" s="1717"/>
      <c r="AI106" s="1717"/>
      <c r="AJ106" s="1027" t="s">
        <v>336</v>
      </c>
      <c r="AK106" s="1718" t="s">
        <v>354</v>
      </c>
      <c r="AL106" s="1717"/>
      <c r="AM106" s="1717"/>
      <c r="AN106" s="1717"/>
      <c r="AO106" s="1717"/>
      <c r="AP106" s="1717"/>
      <c r="AQ106" s="1020">
        <v>35000000</v>
      </c>
      <c r="AR106" s="1044">
        <v>0</v>
      </c>
      <c r="AS106" s="1037">
        <v>35000000</v>
      </c>
      <c r="AT106" s="1021">
        <v>0</v>
      </c>
      <c r="AU106" s="1044">
        <v>0</v>
      </c>
      <c r="AV106" s="1038">
        <v>0</v>
      </c>
      <c r="AW106" s="1044">
        <v>0</v>
      </c>
      <c r="AX106" s="1038">
        <v>0</v>
      </c>
      <c r="AY106" s="1044">
        <v>0</v>
      </c>
      <c r="AZ106" s="1038">
        <v>0</v>
      </c>
      <c r="BA106" s="1021">
        <v>0</v>
      </c>
      <c r="BB106" s="1021">
        <v>0</v>
      </c>
      <c r="BC106" s="1021">
        <v>0</v>
      </c>
      <c r="BE106" s="1016">
        <f t="shared" si="11"/>
        <v>0</v>
      </c>
    </row>
    <row r="107" spans="1:57" s="1015" customFormat="1" ht="16.5" hidden="1" x14ac:dyDescent="0.2">
      <c r="A107" s="1019" t="str">
        <f t="shared" si="12"/>
        <v>A20441810</v>
      </c>
      <c r="B107" s="1719" t="s">
        <v>35</v>
      </c>
      <c r="C107" s="1720"/>
      <c r="D107" s="1719" t="s">
        <v>315</v>
      </c>
      <c r="E107" s="1720"/>
      <c r="F107" s="1719" t="s">
        <v>313</v>
      </c>
      <c r="G107" s="1720"/>
      <c r="H107" s="1719" t="s">
        <v>316</v>
      </c>
      <c r="I107" s="1720"/>
      <c r="J107" s="1719" t="s">
        <v>316</v>
      </c>
      <c r="K107" s="1720"/>
      <c r="L107" s="1720"/>
      <c r="M107" s="1719" t="s">
        <v>332</v>
      </c>
      <c r="N107" s="1720"/>
      <c r="O107" s="1720"/>
      <c r="P107" s="1719"/>
      <c r="Q107" s="1720"/>
      <c r="R107" s="1716"/>
      <c r="S107" s="1717"/>
      <c r="T107" s="1721" t="s">
        <v>78</v>
      </c>
      <c r="U107" s="1720"/>
      <c r="V107" s="1720"/>
      <c r="W107" s="1720"/>
      <c r="X107" s="1720"/>
      <c r="Y107" s="1720"/>
      <c r="Z107" s="1720"/>
      <c r="AA107" s="1720"/>
      <c r="AB107" s="1716" t="s">
        <v>306</v>
      </c>
      <c r="AC107" s="1717"/>
      <c r="AD107" s="1717"/>
      <c r="AE107" s="1717"/>
      <c r="AF107" s="1717"/>
      <c r="AG107" s="1716" t="s">
        <v>307</v>
      </c>
      <c r="AH107" s="1717"/>
      <c r="AI107" s="1717"/>
      <c r="AJ107" s="1027" t="s">
        <v>86</v>
      </c>
      <c r="AK107" s="1718" t="s">
        <v>308</v>
      </c>
      <c r="AL107" s="1717"/>
      <c r="AM107" s="1717"/>
      <c r="AN107" s="1717"/>
      <c r="AO107" s="1717"/>
      <c r="AP107" s="1717"/>
      <c r="AQ107" s="1020">
        <v>9000000</v>
      </c>
      <c r="AR107" s="1043">
        <v>5200000</v>
      </c>
      <c r="AS107" s="1037">
        <v>3800000</v>
      </c>
      <c r="AT107" s="1021">
        <v>0</v>
      </c>
      <c r="AU107" s="1043">
        <v>4023492</v>
      </c>
      <c r="AV107" s="1037">
        <v>1176508</v>
      </c>
      <c r="AW107" s="1043">
        <v>4023492</v>
      </c>
      <c r="AX107" s="1038">
        <v>0</v>
      </c>
      <c r="AY107" s="1043">
        <v>4023492</v>
      </c>
      <c r="AZ107" s="1038">
        <v>0</v>
      </c>
      <c r="BA107" s="1020">
        <v>4023492</v>
      </c>
      <c r="BB107" s="1021">
        <v>0</v>
      </c>
      <c r="BC107" s="1021">
        <v>0</v>
      </c>
      <c r="BE107" s="1016">
        <f t="shared" si="11"/>
        <v>0.44705466666666666</v>
      </c>
    </row>
    <row r="108" spans="1:57" s="1015" customFormat="1" ht="16.5" hidden="1" x14ac:dyDescent="0.2">
      <c r="A108" s="1019" t="str">
        <f t="shared" si="12"/>
        <v>A20442010</v>
      </c>
      <c r="B108" s="1719" t="s">
        <v>35</v>
      </c>
      <c r="C108" s="1720"/>
      <c r="D108" s="1719" t="s">
        <v>315</v>
      </c>
      <c r="E108" s="1720"/>
      <c r="F108" s="1719" t="s">
        <v>313</v>
      </c>
      <c r="G108" s="1720"/>
      <c r="H108" s="1719" t="s">
        <v>316</v>
      </c>
      <c r="I108" s="1720"/>
      <c r="J108" s="1719" t="s">
        <v>316</v>
      </c>
      <c r="K108" s="1720"/>
      <c r="L108" s="1720"/>
      <c r="M108" s="1719" t="s">
        <v>333</v>
      </c>
      <c r="N108" s="1720"/>
      <c r="O108" s="1720"/>
      <c r="P108" s="1719"/>
      <c r="Q108" s="1720"/>
      <c r="R108" s="1716"/>
      <c r="S108" s="1717"/>
      <c r="T108" s="1721" t="s">
        <v>79</v>
      </c>
      <c r="U108" s="1720"/>
      <c r="V108" s="1720"/>
      <c r="W108" s="1720"/>
      <c r="X108" s="1720"/>
      <c r="Y108" s="1720"/>
      <c r="Z108" s="1720"/>
      <c r="AA108" s="1720"/>
      <c r="AB108" s="1716" t="s">
        <v>306</v>
      </c>
      <c r="AC108" s="1717"/>
      <c r="AD108" s="1717"/>
      <c r="AE108" s="1717"/>
      <c r="AF108" s="1717"/>
      <c r="AG108" s="1716" t="s">
        <v>307</v>
      </c>
      <c r="AH108" s="1717"/>
      <c r="AI108" s="1717"/>
      <c r="AJ108" s="1027" t="s">
        <v>86</v>
      </c>
      <c r="AK108" s="1718" t="s">
        <v>308</v>
      </c>
      <c r="AL108" s="1717"/>
      <c r="AM108" s="1717"/>
      <c r="AN108" s="1717"/>
      <c r="AO108" s="1717"/>
      <c r="AP108" s="1717"/>
      <c r="AQ108" s="1020">
        <v>33000000</v>
      </c>
      <c r="AR108" s="1043">
        <v>31828279</v>
      </c>
      <c r="AS108" s="1037">
        <v>1171721</v>
      </c>
      <c r="AT108" s="1021">
        <v>0</v>
      </c>
      <c r="AU108" s="1043">
        <v>22298609</v>
      </c>
      <c r="AV108" s="1037">
        <v>9529670</v>
      </c>
      <c r="AW108" s="1043">
        <v>22298609</v>
      </c>
      <c r="AX108" s="1038">
        <v>0</v>
      </c>
      <c r="AY108" s="1043">
        <v>22298609</v>
      </c>
      <c r="AZ108" s="1038">
        <v>0</v>
      </c>
      <c r="BA108" s="1020">
        <v>22298609</v>
      </c>
      <c r="BB108" s="1021">
        <v>0</v>
      </c>
      <c r="BC108" s="1021">
        <v>0</v>
      </c>
      <c r="BE108" s="1016">
        <f t="shared" si="11"/>
        <v>0.67571542424242426</v>
      </c>
    </row>
    <row r="109" spans="1:57" s="1015" customFormat="1" ht="16.5" hidden="1" x14ac:dyDescent="0.2">
      <c r="A109" s="1019" t="str">
        <f t="shared" si="12"/>
        <v>A20442013</v>
      </c>
      <c r="B109" s="1719" t="s">
        <v>35</v>
      </c>
      <c r="C109" s="1720"/>
      <c r="D109" s="1719" t="s">
        <v>315</v>
      </c>
      <c r="E109" s="1720"/>
      <c r="F109" s="1719" t="s">
        <v>313</v>
      </c>
      <c r="G109" s="1720"/>
      <c r="H109" s="1719" t="s">
        <v>316</v>
      </c>
      <c r="I109" s="1720"/>
      <c r="J109" s="1719" t="s">
        <v>316</v>
      </c>
      <c r="K109" s="1720"/>
      <c r="L109" s="1720"/>
      <c r="M109" s="1719" t="s">
        <v>333</v>
      </c>
      <c r="N109" s="1720"/>
      <c r="O109" s="1720"/>
      <c r="P109" s="1719"/>
      <c r="Q109" s="1720"/>
      <c r="R109" s="1716"/>
      <c r="S109" s="1717"/>
      <c r="T109" s="1721" t="s">
        <v>79</v>
      </c>
      <c r="U109" s="1720"/>
      <c r="V109" s="1720"/>
      <c r="W109" s="1720"/>
      <c r="X109" s="1720"/>
      <c r="Y109" s="1720"/>
      <c r="Z109" s="1720"/>
      <c r="AA109" s="1720"/>
      <c r="AB109" s="1716" t="s">
        <v>306</v>
      </c>
      <c r="AC109" s="1717"/>
      <c r="AD109" s="1717"/>
      <c r="AE109" s="1717"/>
      <c r="AF109" s="1717"/>
      <c r="AG109" s="1716" t="s">
        <v>307</v>
      </c>
      <c r="AH109" s="1717"/>
      <c r="AI109" s="1717"/>
      <c r="AJ109" s="1027" t="s">
        <v>336</v>
      </c>
      <c r="AK109" s="1718" t="s">
        <v>354</v>
      </c>
      <c r="AL109" s="1717"/>
      <c r="AM109" s="1717"/>
      <c r="AN109" s="1717"/>
      <c r="AO109" s="1717"/>
      <c r="AP109" s="1717"/>
      <c r="AQ109" s="1020">
        <v>270000000</v>
      </c>
      <c r="AR109" s="1044">
        <v>0</v>
      </c>
      <c r="AS109" s="1037">
        <v>270000000</v>
      </c>
      <c r="AT109" s="1021">
        <v>0</v>
      </c>
      <c r="AU109" s="1044">
        <v>0</v>
      </c>
      <c r="AV109" s="1038">
        <v>0</v>
      </c>
      <c r="AW109" s="1044">
        <v>0</v>
      </c>
      <c r="AX109" s="1038">
        <v>0</v>
      </c>
      <c r="AY109" s="1044">
        <v>0</v>
      </c>
      <c r="AZ109" s="1038">
        <v>0</v>
      </c>
      <c r="BA109" s="1021">
        <v>0</v>
      </c>
      <c r="BB109" s="1021">
        <v>0</v>
      </c>
      <c r="BC109" s="1021">
        <v>0</v>
      </c>
      <c r="BE109" s="1016">
        <f t="shared" si="11"/>
        <v>0</v>
      </c>
    </row>
    <row r="110" spans="1:57" s="1015" customFormat="1" ht="16.5" hidden="1" x14ac:dyDescent="0.2">
      <c r="A110" s="1019" t="str">
        <f t="shared" si="12"/>
        <v>A20442310</v>
      </c>
      <c r="B110" s="1719" t="s">
        <v>35</v>
      </c>
      <c r="C110" s="1720"/>
      <c r="D110" s="1719" t="s">
        <v>315</v>
      </c>
      <c r="E110" s="1720"/>
      <c r="F110" s="1719" t="s">
        <v>313</v>
      </c>
      <c r="G110" s="1720"/>
      <c r="H110" s="1719" t="s">
        <v>316</v>
      </c>
      <c r="I110" s="1720"/>
      <c r="J110" s="1719" t="s">
        <v>316</v>
      </c>
      <c r="K110" s="1720"/>
      <c r="L110" s="1720"/>
      <c r="M110" s="1719" t="s">
        <v>335</v>
      </c>
      <c r="N110" s="1720"/>
      <c r="O110" s="1720"/>
      <c r="P110" s="1719"/>
      <c r="Q110" s="1720"/>
      <c r="R110" s="1716"/>
      <c r="S110" s="1717"/>
      <c r="T110" s="1721" t="s">
        <v>80</v>
      </c>
      <c r="U110" s="1720"/>
      <c r="V110" s="1720"/>
      <c r="W110" s="1720"/>
      <c r="X110" s="1720"/>
      <c r="Y110" s="1720"/>
      <c r="Z110" s="1720"/>
      <c r="AA110" s="1720"/>
      <c r="AB110" s="1716" t="s">
        <v>306</v>
      </c>
      <c r="AC110" s="1717"/>
      <c r="AD110" s="1717"/>
      <c r="AE110" s="1717"/>
      <c r="AF110" s="1717"/>
      <c r="AG110" s="1716" t="s">
        <v>307</v>
      </c>
      <c r="AH110" s="1717"/>
      <c r="AI110" s="1717"/>
      <c r="AJ110" s="1027" t="s">
        <v>86</v>
      </c>
      <c r="AK110" s="1718" t="s">
        <v>308</v>
      </c>
      <c r="AL110" s="1717"/>
      <c r="AM110" s="1717"/>
      <c r="AN110" s="1717"/>
      <c r="AO110" s="1717"/>
      <c r="AP110" s="1717"/>
      <c r="AQ110" s="1020">
        <v>6619422</v>
      </c>
      <c r="AR110" s="1043">
        <v>4977900</v>
      </c>
      <c r="AS110" s="1037">
        <v>1641522</v>
      </c>
      <c r="AT110" s="1021">
        <v>0</v>
      </c>
      <c r="AU110" s="1043">
        <v>4977900</v>
      </c>
      <c r="AV110" s="1038">
        <v>0</v>
      </c>
      <c r="AW110" s="1043">
        <v>4977900</v>
      </c>
      <c r="AX110" s="1038">
        <v>0</v>
      </c>
      <c r="AY110" s="1043">
        <v>4977900</v>
      </c>
      <c r="AZ110" s="1038">
        <v>0</v>
      </c>
      <c r="BA110" s="1020">
        <v>4977900</v>
      </c>
      <c r="BB110" s="1021">
        <v>0</v>
      </c>
      <c r="BC110" s="1021">
        <v>0</v>
      </c>
      <c r="BE110" s="1016">
        <f t="shared" si="11"/>
        <v>0.75201429973795297</v>
      </c>
    </row>
    <row r="111" spans="1:57" s="1015" customFormat="1" ht="16.5" hidden="1" x14ac:dyDescent="0.2">
      <c r="A111" s="1019" t="str">
        <f t="shared" si="12"/>
        <v>A20442313</v>
      </c>
      <c r="B111" s="1719" t="s">
        <v>35</v>
      </c>
      <c r="C111" s="1720"/>
      <c r="D111" s="1719" t="s">
        <v>315</v>
      </c>
      <c r="E111" s="1720"/>
      <c r="F111" s="1719" t="s">
        <v>313</v>
      </c>
      <c r="G111" s="1720"/>
      <c r="H111" s="1719" t="s">
        <v>316</v>
      </c>
      <c r="I111" s="1720"/>
      <c r="J111" s="1719" t="s">
        <v>316</v>
      </c>
      <c r="K111" s="1720"/>
      <c r="L111" s="1720"/>
      <c r="M111" s="1719" t="s">
        <v>335</v>
      </c>
      <c r="N111" s="1720"/>
      <c r="O111" s="1720"/>
      <c r="P111" s="1719"/>
      <c r="Q111" s="1720"/>
      <c r="R111" s="1716"/>
      <c r="S111" s="1717"/>
      <c r="T111" s="1721" t="s">
        <v>80</v>
      </c>
      <c r="U111" s="1720"/>
      <c r="V111" s="1720"/>
      <c r="W111" s="1720"/>
      <c r="X111" s="1720"/>
      <c r="Y111" s="1720"/>
      <c r="Z111" s="1720"/>
      <c r="AA111" s="1720"/>
      <c r="AB111" s="1716" t="s">
        <v>306</v>
      </c>
      <c r="AC111" s="1717"/>
      <c r="AD111" s="1717"/>
      <c r="AE111" s="1717"/>
      <c r="AF111" s="1717"/>
      <c r="AG111" s="1716" t="s">
        <v>307</v>
      </c>
      <c r="AH111" s="1717"/>
      <c r="AI111" s="1717"/>
      <c r="AJ111" s="1027" t="s">
        <v>336</v>
      </c>
      <c r="AK111" s="1718" t="s">
        <v>354</v>
      </c>
      <c r="AL111" s="1717"/>
      <c r="AM111" s="1717"/>
      <c r="AN111" s="1717"/>
      <c r="AO111" s="1717"/>
      <c r="AP111" s="1717"/>
      <c r="AQ111" s="1020">
        <v>20000000</v>
      </c>
      <c r="AR111" s="1044">
        <v>0</v>
      </c>
      <c r="AS111" s="1037">
        <v>20000000</v>
      </c>
      <c r="AT111" s="1021">
        <v>0</v>
      </c>
      <c r="AU111" s="1044">
        <v>0</v>
      </c>
      <c r="AV111" s="1038">
        <v>0</v>
      </c>
      <c r="AW111" s="1044">
        <v>0</v>
      </c>
      <c r="AX111" s="1038">
        <v>0</v>
      </c>
      <c r="AY111" s="1044">
        <v>0</v>
      </c>
      <c r="AZ111" s="1038">
        <v>0</v>
      </c>
      <c r="BA111" s="1021">
        <v>0</v>
      </c>
      <c r="BB111" s="1021">
        <v>0</v>
      </c>
      <c r="BC111" s="1021">
        <v>0</v>
      </c>
      <c r="BE111" s="1016">
        <f t="shared" si="11"/>
        <v>0</v>
      </c>
    </row>
    <row r="112" spans="1:57" s="1015" customFormat="1" ht="16.5" hidden="1" x14ac:dyDescent="0.2">
      <c r="A112" s="1019" t="str">
        <f t="shared" si="12"/>
        <v>A204510</v>
      </c>
      <c r="B112" s="1725" t="s">
        <v>35</v>
      </c>
      <c r="C112" s="1720"/>
      <c r="D112" s="1725" t="s">
        <v>315</v>
      </c>
      <c r="E112" s="1720"/>
      <c r="F112" s="1725" t="s">
        <v>313</v>
      </c>
      <c r="G112" s="1720"/>
      <c r="H112" s="1725" t="s">
        <v>316</v>
      </c>
      <c r="I112" s="1720"/>
      <c r="J112" s="1725" t="s">
        <v>317</v>
      </c>
      <c r="K112" s="1720"/>
      <c r="L112" s="1720"/>
      <c r="M112" s="1725"/>
      <c r="N112" s="1720"/>
      <c r="O112" s="1720"/>
      <c r="P112" s="1725"/>
      <c r="Q112" s="1720"/>
      <c r="R112" s="1722"/>
      <c r="S112" s="1717"/>
      <c r="T112" s="1723" t="s">
        <v>249</v>
      </c>
      <c r="U112" s="1720"/>
      <c r="V112" s="1720"/>
      <c r="W112" s="1720"/>
      <c r="X112" s="1720"/>
      <c r="Y112" s="1720"/>
      <c r="Z112" s="1720"/>
      <c r="AA112" s="1720"/>
      <c r="AB112" s="1722" t="s">
        <v>306</v>
      </c>
      <c r="AC112" s="1717"/>
      <c r="AD112" s="1717"/>
      <c r="AE112" s="1717"/>
      <c r="AF112" s="1717"/>
      <c r="AG112" s="1722" t="s">
        <v>307</v>
      </c>
      <c r="AH112" s="1717"/>
      <c r="AI112" s="1717"/>
      <c r="AJ112" s="1026" t="s">
        <v>86</v>
      </c>
      <c r="AK112" s="1724" t="s">
        <v>308</v>
      </c>
      <c r="AL112" s="1717"/>
      <c r="AM112" s="1717"/>
      <c r="AN112" s="1717"/>
      <c r="AO112" s="1717"/>
      <c r="AP112" s="1717"/>
      <c r="AQ112" s="1014">
        <v>5859523603</v>
      </c>
      <c r="AR112" s="1041">
        <v>5140233452.5299997</v>
      </c>
      <c r="AS112" s="1032">
        <v>719290150.47000003</v>
      </c>
      <c r="AT112" s="1017">
        <v>0</v>
      </c>
      <c r="AU112" s="1041">
        <v>4468016281.9700003</v>
      </c>
      <c r="AV112" s="1032">
        <v>672217170.55999994</v>
      </c>
      <c r="AW112" s="1041">
        <v>2778965190.4000001</v>
      </c>
      <c r="AX112" s="1032">
        <v>1689051091.5699999</v>
      </c>
      <c r="AY112" s="1041">
        <v>2778965190.4000001</v>
      </c>
      <c r="AZ112" s="1033">
        <v>0</v>
      </c>
      <c r="BA112" s="1014">
        <v>2778965190.4000001</v>
      </c>
      <c r="BB112" s="1017">
        <v>0</v>
      </c>
      <c r="BC112" s="1017">
        <v>0</v>
      </c>
      <c r="BE112" s="1016">
        <f t="shared" si="11"/>
        <v>0.76252210669181941</v>
      </c>
    </row>
    <row r="113" spans="1:57" s="1015" customFormat="1" ht="16.5" hidden="1" x14ac:dyDescent="0.2">
      <c r="A113" s="1019" t="str">
        <f t="shared" si="12"/>
        <v>A204513</v>
      </c>
      <c r="B113" s="1725" t="s">
        <v>35</v>
      </c>
      <c r="C113" s="1720"/>
      <c r="D113" s="1725" t="s">
        <v>315</v>
      </c>
      <c r="E113" s="1720"/>
      <c r="F113" s="1725" t="s">
        <v>313</v>
      </c>
      <c r="G113" s="1720"/>
      <c r="H113" s="1725" t="s">
        <v>316</v>
      </c>
      <c r="I113" s="1720"/>
      <c r="J113" s="1725" t="s">
        <v>317</v>
      </c>
      <c r="K113" s="1720"/>
      <c r="L113" s="1720"/>
      <c r="M113" s="1725"/>
      <c r="N113" s="1720"/>
      <c r="O113" s="1720"/>
      <c r="P113" s="1725"/>
      <c r="Q113" s="1720"/>
      <c r="R113" s="1722"/>
      <c r="S113" s="1717"/>
      <c r="T113" s="1723" t="s">
        <v>249</v>
      </c>
      <c r="U113" s="1720"/>
      <c r="V113" s="1720"/>
      <c r="W113" s="1720"/>
      <c r="X113" s="1720"/>
      <c r="Y113" s="1720"/>
      <c r="Z113" s="1720"/>
      <c r="AA113" s="1720"/>
      <c r="AB113" s="1722" t="s">
        <v>306</v>
      </c>
      <c r="AC113" s="1717"/>
      <c r="AD113" s="1717"/>
      <c r="AE113" s="1717"/>
      <c r="AF113" s="1717"/>
      <c r="AG113" s="1722" t="s">
        <v>307</v>
      </c>
      <c r="AH113" s="1717"/>
      <c r="AI113" s="1717"/>
      <c r="AJ113" s="1026" t="s">
        <v>336</v>
      </c>
      <c r="AK113" s="1724" t="s">
        <v>354</v>
      </c>
      <c r="AL113" s="1717"/>
      <c r="AM113" s="1717"/>
      <c r="AN113" s="1717"/>
      <c r="AO113" s="1717"/>
      <c r="AP113" s="1717"/>
      <c r="AQ113" s="1014">
        <v>1074085821</v>
      </c>
      <c r="AR113" s="1041">
        <v>671186121</v>
      </c>
      <c r="AS113" s="1032">
        <v>402899700</v>
      </c>
      <c r="AT113" s="1017">
        <v>0</v>
      </c>
      <c r="AU113" s="1041">
        <v>530724336</v>
      </c>
      <c r="AV113" s="1032">
        <v>140461785</v>
      </c>
      <c r="AW113" s="1042">
        <v>0</v>
      </c>
      <c r="AX113" s="1032">
        <v>530724336</v>
      </c>
      <c r="AY113" s="1042">
        <v>0</v>
      </c>
      <c r="AZ113" s="1033">
        <v>0</v>
      </c>
      <c r="BA113" s="1017">
        <v>0</v>
      </c>
      <c r="BB113" s="1017">
        <v>0</v>
      </c>
      <c r="BC113" s="1017">
        <v>0</v>
      </c>
      <c r="BE113" s="1016">
        <f t="shared" si="11"/>
        <v>0.49411725359700098</v>
      </c>
    </row>
    <row r="114" spans="1:57" s="1015" customFormat="1" ht="16.5" hidden="1" x14ac:dyDescent="0.2">
      <c r="A114" s="1019" t="str">
        <f t="shared" si="12"/>
        <v>A2045110</v>
      </c>
      <c r="B114" s="1719" t="s">
        <v>35</v>
      </c>
      <c r="C114" s="1720"/>
      <c r="D114" s="1719" t="s">
        <v>315</v>
      </c>
      <c r="E114" s="1720"/>
      <c r="F114" s="1719" t="s">
        <v>313</v>
      </c>
      <c r="G114" s="1720"/>
      <c r="H114" s="1719" t="s">
        <v>316</v>
      </c>
      <c r="I114" s="1720"/>
      <c r="J114" s="1719" t="s">
        <v>317</v>
      </c>
      <c r="K114" s="1720"/>
      <c r="L114" s="1720"/>
      <c r="M114" s="1719" t="s">
        <v>312</v>
      </c>
      <c r="N114" s="1720"/>
      <c r="O114" s="1720"/>
      <c r="P114" s="1719"/>
      <c r="Q114" s="1720"/>
      <c r="R114" s="1716"/>
      <c r="S114" s="1717"/>
      <c r="T114" s="1721" t="s">
        <v>81</v>
      </c>
      <c r="U114" s="1720"/>
      <c r="V114" s="1720"/>
      <c r="W114" s="1720"/>
      <c r="X114" s="1720"/>
      <c r="Y114" s="1720"/>
      <c r="Z114" s="1720"/>
      <c r="AA114" s="1720"/>
      <c r="AB114" s="1716" t="s">
        <v>306</v>
      </c>
      <c r="AC114" s="1717"/>
      <c r="AD114" s="1717"/>
      <c r="AE114" s="1717"/>
      <c r="AF114" s="1717"/>
      <c r="AG114" s="1716" t="s">
        <v>307</v>
      </c>
      <c r="AH114" s="1717"/>
      <c r="AI114" s="1717"/>
      <c r="AJ114" s="1027" t="s">
        <v>86</v>
      </c>
      <c r="AK114" s="1718" t="s">
        <v>308</v>
      </c>
      <c r="AL114" s="1717"/>
      <c r="AM114" s="1717"/>
      <c r="AN114" s="1717"/>
      <c r="AO114" s="1717"/>
      <c r="AP114" s="1717"/>
      <c r="AQ114" s="1020">
        <v>952410435</v>
      </c>
      <c r="AR114" s="1043">
        <v>873645996</v>
      </c>
      <c r="AS114" s="1037">
        <v>78764439</v>
      </c>
      <c r="AT114" s="1021">
        <v>0</v>
      </c>
      <c r="AU114" s="1043">
        <v>722298955.97000003</v>
      </c>
      <c r="AV114" s="1037">
        <v>151347040.03</v>
      </c>
      <c r="AW114" s="1043">
        <v>342522528</v>
      </c>
      <c r="AX114" s="1037">
        <v>379776427.97000003</v>
      </c>
      <c r="AY114" s="1043">
        <v>342522528</v>
      </c>
      <c r="AZ114" s="1038">
        <v>0</v>
      </c>
      <c r="BA114" s="1020">
        <v>342522528</v>
      </c>
      <c r="BB114" s="1021">
        <v>0</v>
      </c>
      <c r="BC114" s="1021">
        <v>0</v>
      </c>
      <c r="BE114" s="1016">
        <f t="shared" si="11"/>
        <v>0.75839042646566557</v>
      </c>
    </row>
    <row r="115" spans="1:57" s="1015" customFormat="1" ht="16.5" hidden="1" x14ac:dyDescent="0.2">
      <c r="A115" s="1019" t="str">
        <f t="shared" si="12"/>
        <v>A2045113</v>
      </c>
      <c r="B115" s="1719" t="s">
        <v>35</v>
      </c>
      <c r="C115" s="1720"/>
      <c r="D115" s="1719" t="s">
        <v>315</v>
      </c>
      <c r="E115" s="1720"/>
      <c r="F115" s="1719" t="s">
        <v>313</v>
      </c>
      <c r="G115" s="1720"/>
      <c r="H115" s="1719" t="s">
        <v>316</v>
      </c>
      <c r="I115" s="1720"/>
      <c r="J115" s="1719" t="s">
        <v>317</v>
      </c>
      <c r="K115" s="1720"/>
      <c r="L115" s="1720"/>
      <c r="M115" s="1719" t="s">
        <v>312</v>
      </c>
      <c r="N115" s="1720"/>
      <c r="O115" s="1720"/>
      <c r="P115" s="1719"/>
      <c r="Q115" s="1720"/>
      <c r="R115" s="1716"/>
      <c r="S115" s="1717"/>
      <c r="T115" s="1721" t="s">
        <v>81</v>
      </c>
      <c r="U115" s="1720"/>
      <c r="V115" s="1720"/>
      <c r="W115" s="1720"/>
      <c r="X115" s="1720"/>
      <c r="Y115" s="1720"/>
      <c r="Z115" s="1720"/>
      <c r="AA115" s="1720"/>
      <c r="AB115" s="1716" t="s">
        <v>306</v>
      </c>
      <c r="AC115" s="1717"/>
      <c r="AD115" s="1717"/>
      <c r="AE115" s="1717"/>
      <c r="AF115" s="1717"/>
      <c r="AG115" s="1716" t="s">
        <v>307</v>
      </c>
      <c r="AH115" s="1717"/>
      <c r="AI115" s="1717"/>
      <c r="AJ115" s="1027" t="s">
        <v>336</v>
      </c>
      <c r="AK115" s="1718" t="s">
        <v>354</v>
      </c>
      <c r="AL115" s="1717"/>
      <c r="AM115" s="1717"/>
      <c r="AN115" s="1717"/>
      <c r="AO115" s="1717"/>
      <c r="AP115" s="1717"/>
      <c r="AQ115" s="1020">
        <v>754085821</v>
      </c>
      <c r="AR115" s="1043">
        <v>530779189</v>
      </c>
      <c r="AS115" s="1037">
        <v>223306632</v>
      </c>
      <c r="AT115" s="1021">
        <v>0</v>
      </c>
      <c r="AU115" s="1043">
        <v>497439189</v>
      </c>
      <c r="AV115" s="1037">
        <v>33340000</v>
      </c>
      <c r="AW115" s="1044">
        <v>0</v>
      </c>
      <c r="AX115" s="1037">
        <v>497439189</v>
      </c>
      <c r="AY115" s="1044">
        <v>0</v>
      </c>
      <c r="AZ115" s="1038">
        <v>0</v>
      </c>
      <c r="BA115" s="1021">
        <v>0</v>
      </c>
      <c r="BB115" s="1021">
        <v>0</v>
      </c>
      <c r="BC115" s="1021">
        <v>0</v>
      </c>
      <c r="BE115" s="1016">
        <f t="shared" si="11"/>
        <v>0.65965858944322997</v>
      </c>
    </row>
    <row r="116" spans="1:57" s="1015" customFormat="1" ht="16.5" hidden="1" x14ac:dyDescent="0.2">
      <c r="A116" s="1019" t="str">
        <f t="shared" si="12"/>
        <v>A2045210</v>
      </c>
      <c r="B116" s="1719" t="s">
        <v>35</v>
      </c>
      <c r="C116" s="1720"/>
      <c r="D116" s="1719" t="s">
        <v>315</v>
      </c>
      <c r="E116" s="1720"/>
      <c r="F116" s="1719" t="s">
        <v>313</v>
      </c>
      <c r="G116" s="1720"/>
      <c r="H116" s="1719" t="s">
        <v>316</v>
      </c>
      <c r="I116" s="1720"/>
      <c r="J116" s="1719" t="s">
        <v>317</v>
      </c>
      <c r="K116" s="1720"/>
      <c r="L116" s="1720"/>
      <c r="M116" s="1719" t="s">
        <v>315</v>
      </c>
      <c r="N116" s="1720"/>
      <c r="O116" s="1720"/>
      <c r="P116" s="1719"/>
      <c r="Q116" s="1720"/>
      <c r="R116" s="1716"/>
      <c r="S116" s="1717"/>
      <c r="T116" s="1721" t="s">
        <v>82</v>
      </c>
      <c r="U116" s="1720"/>
      <c r="V116" s="1720"/>
      <c r="W116" s="1720"/>
      <c r="X116" s="1720"/>
      <c r="Y116" s="1720"/>
      <c r="Z116" s="1720"/>
      <c r="AA116" s="1720"/>
      <c r="AB116" s="1716" t="s">
        <v>306</v>
      </c>
      <c r="AC116" s="1717"/>
      <c r="AD116" s="1717"/>
      <c r="AE116" s="1717"/>
      <c r="AF116" s="1717"/>
      <c r="AG116" s="1716" t="s">
        <v>307</v>
      </c>
      <c r="AH116" s="1717"/>
      <c r="AI116" s="1717"/>
      <c r="AJ116" s="1027" t="s">
        <v>86</v>
      </c>
      <c r="AK116" s="1718" t="s">
        <v>308</v>
      </c>
      <c r="AL116" s="1717"/>
      <c r="AM116" s="1717"/>
      <c r="AN116" s="1717"/>
      <c r="AO116" s="1717"/>
      <c r="AP116" s="1717"/>
      <c r="AQ116" s="1020">
        <v>66000000</v>
      </c>
      <c r="AR116" s="1043">
        <v>55417055</v>
      </c>
      <c r="AS116" s="1037">
        <v>10582945</v>
      </c>
      <c r="AT116" s="1021">
        <v>0</v>
      </c>
      <c r="AU116" s="1043">
        <v>5437055</v>
      </c>
      <c r="AV116" s="1037">
        <v>49980000</v>
      </c>
      <c r="AW116" s="1043">
        <v>5437055</v>
      </c>
      <c r="AX116" s="1038">
        <v>0</v>
      </c>
      <c r="AY116" s="1043">
        <v>5437055</v>
      </c>
      <c r="AZ116" s="1038">
        <v>0</v>
      </c>
      <c r="BA116" s="1020">
        <v>5437055</v>
      </c>
      <c r="BB116" s="1021">
        <v>0</v>
      </c>
      <c r="BC116" s="1021">
        <v>0</v>
      </c>
      <c r="BE116" s="1016">
        <f t="shared" si="11"/>
        <v>8.237962121212121E-2</v>
      </c>
    </row>
    <row r="117" spans="1:57" s="1015" customFormat="1" ht="16.5" hidden="1" x14ac:dyDescent="0.2">
      <c r="A117" s="1019" t="str">
        <f t="shared" si="12"/>
        <v>A2045510</v>
      </c>
      <c r="B117" s="1719" t="s">
        <v>35</v>
      </c>
      <c r="C117" s="1720"/>
      <c r="D117" s="1719" t="s">
        <v>315</v>
      </c>
      <c r="E117" s="1720"/>
      <c r="F117" s="1719" t="s">
        <v>313</v>
      </c>
      <c r="G117" s="1720"/>
      <c r="H117" s="1719" t="s">
        <v>316</v>
      </c>
      <c r="I117" s="1720"/>
      <c r="J117" s="1719" t="s">
        <v>317</v>
      </c>
      <c r="K117" s="1720"/>
      <c r="L117" s="1720"/>
      <c r="M117" s="1719" t="s">
        <v>317</v>
      </c>
      <c r="N117" s="1720"/>
      <c r="O117" s="1720"/>
      <c r="P117" s="1719"/>
      <c r="Q117" s="1720"/>
      <c r="R117" s="1716"/>
      <c r="S117" s="1717"/>
      <c r="T117" s="1721" t="s">
        <v>83</v>
      </c>
      <c r="U117" s="1720"/>
      <c r="V117" s="1720"/>
      <c r="W117" s="1720"/>
      <c r="X117" s="1720"/>
      <c r="Y117" s="1720"/>
      <c r="Z117" s="1720"/>
      <c r="AA117" s="1720"/>
      <c r="AB117" s="1716" t="s">
        <v>306</v>
      </c>
      <c r="AC117" s="1717"/>
      <c r="AD117" s="1717"/>
      <c r="AE117" s="1717"/>
      <c r="AF117" s="1717"/>
      <c r="AG117" s="1716" t="s">
        <v>307</v>
      </c>
      <c r="AH117" s="1717"/>
      <c r="AI117" s="1717"/>
      <c r="AJ117" s="1027" t="s">
        <v>86</v>
      </c>
      <c r="AK117" s="1718" t="s">
        <v>308</v>
      </c>
      <c r="AL117" s="1717"/>
      <c r="AM117" s="1717"/>
      <c r="AN117" s="1717"/>
      <c r="AO117" s="1717"/>
      <c r="AP117" s="1717"/>
      <c r="AQ117" s="1020">
        <v>530000000</v>
      </c>
      <c r="AR117" s="1043">
        <v>172900000</v>
      </c>
      <c r="AS117" s="1037">
        <v>357100000</v>
      </c>
      <c r="AT117" s="1021">
        <v>0</v>
      </c>
      <c r="AU117" s="1043">
        <v>1190000</v>
      </c>
      <c r="AV117" s="1037">
        <v>171710000</v>
      </c>
      <c r="AW117" s="1043">
        <v>1190000</v>
      </c>
      <c r="AX117" s="1038">
        <v>0</v>
      </c>
      <c r="AY117" s="1043">
        <v>1190000</v>
      </c>
      <c r="AZ117" s="1038">
        <v>0</v>
      </c>
      <c r="BA117" s="1020">
        <v>1190000</v>
      </c>
      <c r="BB117" s="1021">
        <v>0</v>
      </c>
      <c r="BC117" s="1021">
        <v>0</v>
      </c>
      <c r="BE117" s="1016">
        <f t="shared" si="11"/>
        <v>2.2452830188679244E-3</v>
      </c>
    </row>
    <row r="118" spans="1:57" s="1015" customFormat="1" ht="16.5" hidden="1" x14ac:dyDescent="0.2">
      <c r="A118" s="1019" t="str">
        <f t="shared" si="12"/>
        <v>A2045610</v>
      </c>
      <c r="B118" s="1719" t="s">
        <v>35</v>
      </c>
      <c r="C118" s="1720"/>
      <c r="D118" s="1719" t="s">
        <v>315</v>
      </c>
      <c r="E118" s="1720"/>
      <c r="F118" s="1719" t="s">
        <v>313</v>
      </c>
      <c r="G118" s="1720"/>
      <c r="H118" s="1719" t="s">
        <v>316</v>
      </c>
      <c r="I118" s="1720"/>
      <c r="J118" s="1719" t="s">
        <v>317</v>
      </c>
      <c r="K118" s="1720"/>
      <c r="L118" s="1720"/>
      <c r="M118" s="1719" t="s">
        <v>325</v>
      </c>
      <c r="N118" s="1720"/>
      <c r="O118" s="1720"/>
      <c r="P118" s="1719"/>
      <c r="Q118" s="1720"/>
      <c r="R118" s="1716"/>
      <c r="S118" s="1717"/>
      <c r="T118" s="1721" t="s">
        <v>84</v>
      </c>
      <c r="U118" s="1720"/>
      <c r="V118" s="1720"/>
      <c r="W118" s="1720"/>
      <c r="X118" s="1720"/>
      <c r="Y118" s="1720"/>
      <c r="Z118" s="1720"/>
      <c r="AA118" s="1720"/>
      <c r="AB118" s="1716" t="s">
        <v>306</v>
      </c>
      <c r="AC118" s="1717"/>
      <c r="AD118" s="1717"/>
      <c r="AE118" s="1717"/>
      <c r="AF118" s="1717"/>
      <c r="AG118" s="1716" t="s">
        <v>307</v>
      </c>
      <c r="AH118" s="1717"/>
      <c r="AI118" s="1717"/>
      <c r="AJ118" s="1027" t="s">
        <v>86</v>
      </c>
      <c r="AK118" s="1718" t="s">
        <v>308</v>
      </c>
      <c r="AL118" s="1717"/>
      <c r="AM118" s="1717"/>
      <c r="AN118" s="1717"/>
      <c r="AO118" s="1717"/>
      <c r="AP118" s="1717"/>
      <c r="AQ118" s="1020">
        <v>125000000</v>
      </c>
      <c r="AR118" s="1043">
        <v>123063583</v>
      </c>
      <c r="AS118" s="1037">
        <v>1936417</v>
      </c>
      <c r="AT118" s="1021">
        <v>0</v>
      </c>
      <c r="AU118" s="1043">
        <v>92234279</v>
      </c>
      <c r="AV118" s="1037">
        <v>30829304</v>
      </c>
      <c r="AW118" s="1043">
        <v>45085605</v>
      </c>
      <c r="AX118" s="1037">
        <v>47148674</v>
      </c>
      <c r="AY118" s="1043">
        <v>45085605</v>
      </c>
      <c r="AZ118" s="1038">
        <v>0</v>
      </c>
      <c r="BA118" s="1020">
        <v>45085605</v>
      </c>
      <c r="BB118" s="1021">
        <v>0</v>
      </c>
      <c r="BC118" s="1021">
        <v>0</v>
      </c>
      <c r="BE118" s="1016">
        <f t="shared" si="11"/>
        <v>0.73787423200000002</v>
      </c>
    </row>
    <row r="119" spans="1:57" s="1015" customFormat="1" ht="16.5" hidden="1" x14ac:dyDescent="0.2">
      <c r="A119" s="1019" t="str">
        <f t="shared" si="12"/>
        <v>A2045613</v>
      </c>
      <c r="B119" s="1719" t="s">
        <v>35</v>
      </c>
      <c r="C119" s="1720"/>
      <c r="D119" s="1719" t="s">
        <v>315</v>
      </c>
      <c r="E119" s="1720"/>
      <c r="F119" s="1719" t="s">
        <v>313</v>
      </c>
      <c r="G119" s="1720"/>
      <c r="H119" s="1719" t="s">
        <v>316</v>
      </c>
      <c r="I119" s="1720"/>
      <c r="J119" s="1719" t="s">
        <v>317</v>
      </c>
      <c r="K119" s="1720"/>
      <c r="L119" s="1720"/>
      <c r="M119" s="1719" t="s">
        <v>325</v>
      </c>
      <c r="N119" s="1720"/>
      <c r="O119" s="1720"/>
      <c r="P119" s="1719"/>
      <c r="Q119" s="1720"/>
      <c r="R119" s="1716"/>
      <c r="S119" s="1717"/>
      <c r="T119" s="1721" t="s">
        <v>84</v>
      </c>
      <c r="U119" s="1720"/>
      <c r="V119" s="1720"/>
      <c r="W119" s="1720"/>
      <c r="X119" s="1720"/>
      <c r="Y119" s="1720"/>
      <c r="Z119" s="1720"/>
      <c r="AA119" s="1720"/>
      <c r="AB119" s="1716" t="s">
        <v>306</v>
      </c>
      <c r="AC119" s="1717"/>
      <c r="AD119" s="1717"/>
      <c r="AE119" s="1717"/>
      <c r="AF119" s="1717"/>
      <c r="AG119" s="1716" t="s">
        <v>307</v>
      </c>
      <c r="AH119" s="1717"/>
      <c r="AI119" s="1717"/>
      <c r="AJ119" s="1027" t="s">
        <v>336</v>
      </c>
      <c r="AK119" s="1718" t="s">
        <v>354</v>
      </c>
      <c r="AL119" s="1717"/>
      <c r="AM119" s="1717"/>
      <c r="AN119" s="1717"/>
      <c r="AO119" s="1717"/>
      <c r="AP119" s="1717"/>
      <c r="AQ119" s="1020">
        <v>320000000</v>
      </c>
      <c r="AR119" s="1043">
        <v>140406932</v>
      </c>
      <c r="AS119" s="1037">
        <v>179593068</v>
      </c>
      <c r="AT119" s="1021">
        <v>0</v>
      </c>
      <c r="AU119" s="1043">
        <v>33285147</v>
      </c>
      <c r="AV119" s="1037">
        <v>107121785</v>
      </c>
      <c r="AW119" s="1044">
        <v>0</v>
      </c>
      <c r="AX119" s="1037">
        <v>33285147</v>
      </c>
      <c r="AY119" s="1044">
        <v>0</v>
      </c>
      <c r="AZ119" s="1038">
        <v>0</v>
      </c>
      <c r="BA119" s="1021">
        <v>0</v>
      </c>
      <c r="BB119" s="1021">
        <v>0</v>
      </c>
      <c r="BC119" s="1021">
        <v>0</v>
      </c>
      <c r="BE119" s="1016">
        <f t="shared" si="11"/>
        <v>0.104016084375</v>
      </c>
    </row>
    <row r="120" spans="1:57" s="1015" customFormat="1" ht="16.5" hidden="1" x14ac:dyDescent="0.2">
      <c r="A120" s="1019" t="str">
        <f t="shared" si="12"/>
        <v>A2045810</v>
      </c>
      <c r="B120" s="1719" t="s">
        <v>35</v>
      </c>
      <c r="C120" s="1720"/>
      <c r="D120" s="1719" t="s">
        <v>315</v>
      </c>
      <c r="E120" s="1720"/>
      <c r="F120" s="1719" t="s">
        <v>313</v>
      </c>
      <c r="G120" s="1720"/>
      <c r="H120" s="1719" t="s">
        <v>316</v>
      </c>
      <c r="I120" s="1720"/>
      <c r="J120" s="1719" t="s">
        <v>317</v>
      </c>
      <c r="K120" s="1720"/>
      <c r="L120" s="1720"/>
      <c r="M120" s="1719" t="s">
        <v>327</v>
      </c>
      <c r="N120" s="1720"/>
      <c r="O120" s="1720"/>
      <c r="P120" s="1719"/>
      <c r="Q120" s="1720"/>
      <c r="R120" s="1716"/>
      <c r="S120" s="1717"/>
      <c r="T120" s="1721" t="s">
        <v>85</v>
      </c>
      <c r="U120" s="1720"/>
      <c r="V120" s="1720"/>
      <c r="W120" s="1720"/>
      <c r="X120" s="1720"/>
      <c r="Y120" s="1720"/>
      <c r="Z120" s="1720"/>
      <c r="AA120" s="1720"/>
      <c r="AB120" s="1716" t="s">
        <v>306</v>
      </c>
      <c r="AC120" s="1717"/>
      <c r="AD120" s="1717"/>
      <c r="AE120" s="1717"/>
      <c r="AF120" s="1717"/>
      <c r="AG120" s="1716" t="s">
        <v>307</v>
      </c>
      <c r="AH120" s="1717"/>
      <c r="AI120" s="1717"/>
      <c r="AJ120" s="1027" t="s">
        <v>86</v>
      </c>
      <c r="AK120" s="1718" t="s">
        <v>308</v>
      </c>
      <c r="AL120" s="1717"/>
      <c r="AM120" s="1717"/>
      <c r="AN120" s="1717"/>
      <c r="AO120" s="1717"/>
      <c r="AP120" s="1717"/>
      <c r="AQ120" s="1020">
        <v>1466822020</v>
      </c>
      <c r="AR120" s="1043">
        <v>1319626781.1199999</v>
      </c>
      <c r="AS120" s="1037">
        <v>147195238.88</v>
      </c>
      <c r="AT120" s="1021">
        <v>0</v>
      </c>
      <c r="AU120" s="1043">
        <v>1299738072.5899999</v>
      </c>
      <c r="AV120" s="1037">
        <v>19888708.530000001</v>
      </c>
      <c r="AW120" s="1043">
        <v>847018129.39999998</v>
      </c>
      <c r="AX120" s="1037">
        <v>452719943.19</v>
      </c>
      <c r="AY120" s="1043">
        <v>847018129.39999998</v>
      </c>
      <c r="AZ120" s="1038">
        <v>0</v>
      </c>
      <c r="BA120" s="1020">
        <v>847018129.39999998</v>
      </c>
      <c r="BB120" s="1021">
        <v>0</v>
      </c>
      <c r="BC120" s="1021">
        <v>0</v>
      </c>
      <c r="BE120" s="1016">
        <f t="shared" si="11"/>
        <v>0.88609119229748123</v>
      </c>
    </row>
    <row r="121" spans="1:57" s="1015" customFormat="1" ht="16.5" hidden="1" x14ac:dyDescent="0.2">
      <c r="A121" s="1019" t="str">
        <f t="shared" si="12"/>
        <v>A20451010</v>
      </c>
      <c r="B121" s="1719" t="s">
        <v>35</v>
      </c>
      <c r="C121" s="1720"/>
      <c r="D121" s="1719" t="s">
        <v>315</v>
      </c>
      <c r="E121" s="1720"/>
      <c r="F121" s="1719" t="s">
        <v>313</v>
      </c>
      <c r="G121" s="1720"/>
      <c r="H121" s="1719" t="s">
        <v>316</v>
      </c>
      <c r="I121" s="1720"/>
      <c r="J121" s="1719" t="s">
        <v>317</v>
      </c>
      <c r="K121" s="1720"/>
      <c r="L121" s="1720"/>
      <c r="M121" s="1719" t="s">
        <v>86</v>
      </c>
      <c r="N121" s="1720"/>
      <c r="O121" s="1720"/>
      <c r="P121" s="1719"/>
      <c r="Q121" s="1720"/>
      <c r="R121" s="1716"/>
      <c r="S121" s="1717"/>
      <c r="T121" s="1721" t="s">
        <v>87</v>
      </c>
      <c r="U121" s="1720"/>
      <c r="V121" s="1720"/>
      <c r="W121" s="1720"/>
      <c r="X121" s="1720"/>
      <c r="Y121" s="1720"/>
      <c r="Z121" s="1720"/>
      <c r="AA121" s="1720"/>
      <c r="AB121" s="1716" t="s">
        <v>306</v>
      </c>
      <c r="AC121" s="1717"/>
      <c r="AD121" s="1717"/>
      <c r="AE121" s="1717"/>
      <c r="AF121" s="1717"/>
      <c r="AG121" s="1716" t="s">
        <v>307</v>
      </c>
      <c r="AH121" s="1717"/>
      <c r="AI121" s="1717"/>
      <c r="AJ121" s="1027" t="s">
        <v>86</v>
      </c>
      <c r="AK121" s="1718" t="s">
        <v>308</v>
      </c>
      <c r="AL121" s="1717"/>
      <c r="AM121" s="1717"/>
      <c r="AN121" s="1717"/>
      <c r="AO121" s="1717"/>
      <c r="AP121" s="1717"/>
      <c r="AQ121" s="1020">
        <v>2715791148</v>
      </c>
      <c r="AR121" s="1043">
        <v>2593823077.4099998</v>
      </c>
      <c r="AS121" s="1037">
        <v>121968070.59</v>
      </c>
      <c r="AT121" s="1021">
        <v>0</v>
      </c>
      <c r="AU121" s="1043">
        <v>2345360959.4099998</v>
      </c>
      <c r="AV121" s="1037">
        <v>248462118</v>
      </c>
      <c r="AW121" s="1043">
        <v>1535954913</v>
      </c>
      <c r="AX121" s="1037">
        <v>809406046.40999997</v>
      </c>
      <c r="AY121" s="1043">
        <v>1535954913</v>
      </c>
      <c r="AZ121" s="1038">
        <v>0</v>
      </c>
      <c r="BA121" s="1020">
        <v>1535954913</v>
      </c>
      <c r="BB121" s="1021">
        <v>0</v>
      </c>
      <c r="BC121" s="1021">
        <v>0</v>
      </c>
      <c r="BE121" s="1016">
        <f t="shared" si="11"/>
        <v>0.86360137123843361</v>
      </c>
    </row>
    <row r="122" spans="1:57" s="1015" customFormat="1" ht="16.5" hidden="1" x14ac:dyDescent="0.2">
      <c r="A122" s="1019" t="str">
        <f t="shared" si="12"/>
        <v>A20451210</v>
      </c>
      <c r="B122" s="1719" t="s">
        <v>35</v>
      </c>
      <c r="C122" s="1720"/>
      <c r="D122" s="1719" t="s">
        <v>315</v>
      </c>
      <c r="E122" s="1720"/>
      <c r="F122" s="1719" t="s">
        <v>313</v>
      </c>
      <c r="G122" s="1720"/>
      <c r="H122" s="1719" t="s">
        <v>316</v>
      </c>
      <c r="I122" s="1720"/>
      <c r="J122" s="1719" t="s">
        <v>317</v>
      </c>
      <c r="K122" s="1720"/>
      <c r="L122" s="1720"/>
      <c r="M122" s="1719" t="s">
        <v>323</v>
      </c>
      <c r="N122" s="1720"/>
      <c r="O122" s="1720"/>
      <c r="P122" s="1719"/>
      <c r="Q122" s="1720"/>
      <c r="R122" s="1716"/>
      <c r="S122" s="1717"/>
      <c r="T122" s="1721" t="s">
        <v>88</v>
      </c>
      <c r="U122" s="1720"/>
      <c r="V122" s="1720"/>
      <c r="W122" s="1720"/>
      <c r="X122" s="1720"/>
      <c r="Y122" s="1720"/>
      <c r="Z122" s="1720"/>
      <c r="AA122" s="1720"/>
      <c r="AB122" s="1716" t="s">
        <v>306</v>
      </c>
      <c r="AC122" s="1717"/>
      <c r="AD122" s="1717"/>
      <c r="AE122" s="1717"/>
      <c r="AF122" s="1717"/>
      <c r="AG122" s="1716" t="s">
        <v>307</v>
      </c>
      <c r="AH122" s="1717"/>
      <c r="AI122" s="1717"/>
      <c r="AJ122" s="1027" t="s">
        <v>86</v>
      </c>
      <c r="AK122" s="1718" t="s">
        <v>308</v>
      </c>
      <c r="AL122" s="1717"/>
      <c r="AM122" s="1717"/>
      <c r="AN122" s="1717"/>
      <c r="AO122" s="1717"/>
      <c r="AP122" s="1717"/>
      <c r="AQ122" s="1020">
        <v>3500000</v>
      </c>
      <c r="AR122" s="1043">
        <v>1756960</v>
      </c>
      <c r="AS122" s="1037">
        <v>1743040</v>
      </c>
      <c r="AT122" s="1021">
        <v>0</v>
      </c>
      <c r="AU122" s="1043">
        <v>1756960</v>
      </c>
      <c r="AV122" s="1038">
        <v>0</v>
      </c>
      <c r="AW122" s="1043">
        <v>1756960</v>
      </c>
      <c r="AX122" s="1038">
        <v>0</v>
      </c>
      <c r="AY122" s="1043">
        <v>1756960</v>
      </c>
      <c r="AZ122" s="1038">
        <v>0</v>
      </c>
      <c r="BA122" s="1020">
        <v>1756960</v>
      </c>
      <c r="BB122" s="1021">
        <v>0</v>
      </c>
      <c r="BC122" s="1021">
        <v>0</v>
      </c>
      <c r="BE122" s="1016">
        <f t="shared" si="11"/>
        <v>0.50198857142857145</v>
      </c>
    </row>
    <row r="123" spans="1:57" s="1015" customFormat="1" ht="16.5" hidden="1" x14ac:dyDescent="0.2">
      <c r="A123" s="1019" t="str">
        <f t="shared" si="12"/>
        <v>A204610</v>
      </c>
      <c r="B123" s="1725" t="s">
        <v>35</v>
      </c>
      <c r="C123" s="1720"/>
      <c r="D123" s="1725" t="s">
        <v>315</v>
      </c>
      <c r="E123" s="1720"/>
      <c r="F123" s="1725" t="s">
        <v>313</v>
      </c>
      <c r="G123" s="1720"/>
      <c r="H123" s="1725" t="s">
        <v>316</v>
      </c>
      <c r="I123" s="1720"/>
      <c r="J123" s="1725" t="s">
        <v>325</v>
      </c>
      <c r="K123" s="1720"/>
      <c r="L123" s="1720"/>
      <c r="M123" s="1725"/>
      <c r="N123" s="1720"/>
      <c r="O123" s="1720"/>
      <c r="P123" s="1725"/>
      <c r="Q123" s="1720"/>
      <c r="R123" s="1722"/>
      <c r="S123" s="1717"/>
      <c r="T123" s="1723" t="s">
        <v>337</v>
      </c>
      <c r="U123" s="1720"/>
      <c r="V123" s="1720"/>
      <c r="W123" s="1720"/>
      <c r="X123" s="1720"/>
      <c r="Y123" s="1720"/>
      <c r="Z123" s="1720"/>
      <c r="AA123" s="1720"/>
      <c r="AB123" s="1722" t="s">
        <v>306</v>
      </c>
      <c r="AC123" s="1717"/>
      <c r="AD123" s="1717"/>
      <c r="AE123" s="1717"/>
      <c r="AF123" s="1717"/>
      <c r="AG123" s="1722" t="s">
        <v>307</v>
      </c>
      <c r="AH123" s="1717"/>
      <c r="AI123" s="1717"/>
      <c r="AJ123" s="1026" t="s">
        <v>86</v>
      </c>
      <c r="AK123" s="1724" t="s">
        <v>308</v>
      </c>
      <c r="AL123" s="1717"/>
      <c r="AM123" s="1717"/>
      <c r="AN123" s="1717"/>
      <c r="AO123" s="1717"/>
      <c r="AP123" s="1717"/>
      <c r="AQ123" s="1014">
        <v>2603681676</v>
      </c>
      <c r="AR123" s="1041">
        <v>2363681676.5</v>
      </c>
      <c r="AS123" s="1032">
        <v>239999999.5</v>
      </c>
      <c r="AT123" s="1017">
        <v>0</v>
      </c>
      <c r="AU123" s="1041">
        <v>2162173465.5</v>
      </c>
      <c r="AV123" s="1032">
        <v>201508211</v>
      </c>
      <c r="AW123" s="1041">
        <v>1358655418</v>
      </c>
      <c r="AX123" s="1032">
        <v>803518047.5</v>
      </c>
      <c r="AY123" s="1041">
        <v>1358655418</v>
      </c>
      <c r="AZ123" s="1033">
        <v>0</v>
      </c>
      <c r="BA123" s="1014">
        <v>1358655418</v>
      </c>
      <c r="BB123" s="1017">
        <v>0</v>
      </c>
      <c r="BC123" s="1017">
        <v>0</v>
      </c>
      <c r="BE123" s="1016">
        <f t="shared" si="11"/>
        <v>0.83042926692241315</v>
      </c>
    </row>
    <row r="124" spans="1:57" s="1015" customFormat="1" ht="16.5" hidden="1" x14ac:dyDescent="0.2">
      <c r="A124" s="1019" t="str">
        <f t="shared" si="12"/>
        <v>A2046210</v>
      </c>
      <c r="B124" s="1719" t="s">
        <v>35</v>
      </c>
      <c r="C124" s="1720"/>
      <c r="D124" s="1719" t="s">
        <v>315</v>
      </c>
      <c r="E124" s="1720"/>
      <c r="F124" s="1719" t="s">
        <v>313</v>
      </c>
      <c r="G124" s="1720"/>
      <c r="H124" s="1719" t="s">
        <v>316</v>
      </c>
      <c r="I124" s="1720"/>
      <c r="J124" s="1719" t="s">
        <v>325</v>
      </c>
      <c r="K124" s="1720"/>
      <c r="L124" s="1720"/>
      <c r="M124" s="1719" t="s">
        <v>315</v>
      </c>
      <c r="N124" s="1720"/>
      <c r="O124" s="1720"/>
      <c r="P124" s="1719"/>
      <c r="Q124" s="1720"/>
      <c r="R124" s="1716"/>
      <c r="S124" s="1717"/>
      <c r="T124" s="1721" t="s">
        <v>89</v>
      </c>
      <c r="U124" s="1720"/>
      <c r="V124" s="1720"/>
      <c r="W124" s="1720"/>
      <c r="X124" s="1720"/>
      <c r="Y124" s="1720"/>
      <c r="Z124" s="1720"/>
      <c r="AA124" s="1720"/>
      <c r="AB124" s="1716" t="s">
        <v>306</v>
      </c>
      <c r="AC124" s="1717"/>
      <c r="AD124" s="1717"/>
      <c r="AE124" s="1717"/>
      <c r="AF124" s="1717"/>
      <c r="AG124" s="1716" t="s">
        <v>307</v>
      </c>
      <c r="AH124" s="1717"/>
      <c r="AI124" s="1717"/>
      <c r="AJ124" s="1027" t="s">
        <v>86</v>
      </c>
      <c r="AK124" s="1718" t="s">
        <v>308</v>
      </c>
      <c r="AL124" s="1717"/>
      <c r="AM124" s="1717"/>
      <c r="AN124" s="1717"/>
      <c r="AO124" s="1717"/>
      <c r="AP124" s="1717"/>
      <c r="AQ124" s="1020">
        <v>979781676</v>
      </c>
      <c r="AR124" s="1043">
        <v>979781676</v>
      </c>
      <c r="AS124" s="1038">
        <v>0</v>
      </c>
      <c r="AT124" s="1021">
        <v>0</v>
      </c>
      <c r="AU124" s="1043">
        <v>961214331</v>
      </c>
      <c r="AV124" s="1037">
        <v>18567345</v>
      </c>
      <c r="AW124" s="1043">
        <v>558148242</v>
      </c>
      <c r="AX124" s="1037">
        <v>403066089</v>
      </c>
      <c r="AY124" s="1043">
        <v>558148242</v>
      </c>
      <c r="AZ124" s="1038">
        <v>0</v>
      </c>
      <c r="BA124" s="1020">
        <v>558148242</v>
      </c>
      <c r="BB124" s="1021">
        <v>0</v>
      </c>
      <c r="BC124" s="1021">
        <v>0</v>
      </c>
      <c r="BE124" s="1016">
        <f t="shared" si="11"/>
        <v>0.98104950780892131</v>
      </c>
    </row>
    <row r="125" spans="1:57" s="1015" customFormat="1" ht="16.5" hidden="1" x14ac:dyDescent="0.2">
      <c r="A125" s="1019" t="str">
        <f t="shared" si="12"/>
        <v>A2046310</v>
      </c>
      <c r="B125" s="1719" t="s">
        <v>35</v>
      </c>
      <c r="C125" s="1720"/>
      <c r="D125" s="1719" t="s">
        <v>315</v>
      </c>
      <c r="E125" s="1720"/>
      <c r="F125" s="1719" t="s">
        <v>313</v>
      </c>
      <c r="G125" s="1720"/>
      <c r="H125" s="1719" t="s">
        <v>316</v>
      </c>
      <c r="I125" s="1720"/>
      <c r="J125" s="1719" t="s">
        <v>325</v>
      </c>
      <c r="K125" s="1720"/>
      <c r="L125" s="1720"/>
      <c r="M125" s="1719" t="s">
        <v>322</v>
      </c>
      <c r="N125" s="1720"/>
      <c r="O125" s="1720"/>
      <c r="P125" s="1719"/>
      <c r="Q125" s="1720"/>
      <c r="R125" s="1716"/>
      <c r="S125" s="1717"/>
      <c r="T125" s="1721" t="s">
        <v>90</v>
      </c>
      <c r="U125" s="1720"/>
      <c r="V125" s="1720"/>
      <c r="W125" s="1720"/>
      <c r="X125" s="1720"/>
      <c r="Y125" s="1720"/>
      <c r="Z125" s="1720"/>
      <c r="AA125" s="1720"/>
      <c r="AB125" s="1716" t="s">
        <v>306</v>
      </c>
      <c r="AC125" s="1717"/>
      <c r="AD125" s="1717"/>
      <c r="AE125" s="1717"/>
      <c r="AF125" s="1717"/>
      <c r="AG125" s="1716" t="s">
        <v>307</v>
      </c>
      <c r="AH125" s="1717"/>
      <c r="AI125" s="1717"/>
      <c r="AJ125" s="1027" t="s">
        <v>86</v>
      </c>
      <c r="AK125" s="1718" t="s">
        <v>308</v>
      </c>
      <c r="AL125" s="1717"/>
      <c r="AM125" s="1717"/>
      <c r="AN125" s="1717"/>
      <c r="AO125" s="1717"/>
      <c r="AP125" s="1717"/>
      <c r="AQ125" s="1020">
        <v>40000000</v>
      </c>
      <c r="AR125" s="1044">
        <v>0</v>
      </c>
      <c r="AS125" s="1037">
        <v>40000000</v>
      </c>
      <c r="AT125" s="1021">
        <v>0</v>
      </c>
      <c r="AU125" s="1044">
        <v>0</v>
      </c>
      <c r="AV125" s="1038">
        <v>0</v>
      </c>
      <c r="AW125" s="1044">
        <v>0</v>
      </c>
      <c r="AX125" s="1038">
        <v>0</v>
      </c>
      <c r="AY125" s="1044">
        <v>0</v>
      </c>
      <c r="AZ125" s="1038">
        <v>0</v>
      </c>
      <c r="BA125" s="1021">
        <v>0</v>
      </c>
      <c r="BB125" s="1021">
        <v>0</v>
      </c>
      <c r="BC125" s="1021">
        <v>0</v>
      </c>
      <c r="BE125" s="1016">
        <f t="shared" si="11"/>
        <v>0</v>
      </c>
    </row>
    <row r="126" spans="1:57" s="1015" customFormat="1" ht="16.5" hidden="1" x14ac:dyDescent="0.2">
      <c r="A126" s="1019" t="str">
        <f t="shared" si="12"/>
        <v>A2046510</v>
      </c>
      <c r="B126" s="1719" t="s">
        <v>35</v>
      </c>
      <c r="C126" s="1720"/>
      <c r="D126" s="1719" t="s">
        <v>315</v>
      </c>
      <c r="E126" s="1720"/>
      <c r="F126" s="1719" t="s">
        <v>313</v>
      </c>
      <c r="G126" s="1720"/>
      <c r="H126" s="1719" t="s">
        <v>316</v>
      </c>
      <c r="I126" s="1720"/>
      <c r="J126" s="1719" t="s">
        <v>325</v>
      </c>
      <c r="K126" s="1720"/>
      <c r="L126" s="1720"/>
      <c r="M126" s="1719" t="s">
        <v>317</v>
      </c>
      <c r="N126" s="1720"/>
      <c r="O126" s="1720"/>
      <c r="P126" s="1719"/>
      <c r="Q126" s="1720"/>
      <c r="R126" s="1716"/>
      <c r="S126" s="1717"/>
      <c r="T126" s="1721" t="s">
        <v>91</v>
      </c>
      <c r="U126" s="1720"/>
      <c r="V126" s="1720"/>
      <c r="W126" s="1720"/>
      <c r="X126" s="1720"/>
      <c r="Y126" s="1720"/>
      <c r="Z126" s="1720"/>
      <c r="AA126" s="1720"/>
      <c r="AB126" s="1716" t="s">
        <v>306</v>
      </c>
      <c r="AC126" s="1717"/>
      <c r="AD126" s="1717"/>
      <c r="AE126" s="1717"/>
      <c r="AF126" s="1717"/>
      <c r="AG126" s="1716" t="s">
        <v>307</v>
      </c>
      <c r="AH126" s="1717"/>
      <c r="AI126" s="1717"/>
      <c r="AJ126" s="1027" t="s">
        <v>86</v>
      </c>
      <c r="AK126" s="1718" t="s">
        <v>308</v>
      </c>
      <c r="AL126" s="1717"/>
      <c r="AM126" s="1717"/>
      <c r="AN126" s="1717"/>
      <c r="AO126" s="1717"/>
      <c r="AP126" s="1717"/>
      <c r="AQ126" s="1020">
        <v>1583900000</v>
      </c>
      <c r="AR126" s="1043">
        <v>1383900000.5</v>
      </c>
      <c r="AS126" s="1037">
        <v>199999999.5</v>
      </c>
      <c r="AT126" s="1021">
        <v>0</v>
      </c>
      <c r="AU126" s="1043">
        <v>1200959134.5</v>
      </c>
      <c r="AV126" s="1037">
        <v>182940866</v>
      </c>
      <c r="AW126" s="1043">
        <v>800507176</v>
      </c>
      <c r="AX126" s="1037">
        <v>400451958.5</v>
      </c>
      <c r="AY126" s="1043">
        <v>800507176</v>
      </c>
      <c r="AZ126" s="1038">
        <v>0</v>
      </c>
      <c r="BA126" s="1020">
        <v>800507176</v>
      </c>
      <c r="BB126" s="1021">
        <v>0</v>
      </c>
      <c r="BC126" s="1021">
        <v>0</v>
      </c>
      <c r="BE126" s="1016">
        <f t="shared" si="11"/>
        <v>0.75822913978155182</v>
      </c>
    </row>
    <row r="127" spans="1:57" s="1015" customFormat="1" ht="16.5" hidden="1" x14ac:dyDescent="0.2">
      <c r="A127" s="1019" t="str">
        <f t="shared" si="12"/>
        <v>A2046810</v>
      </c>
      <c r="B127" s="1719" t="s">
        <v>35</v>
      </c>
      <c r="C127" s="1720"/>
      <c r="D127" s="1719" t="s">
        <v>315</v>
      </c>
      <c r="E127" s="1720"/>
      <c r="F127" s="1719" t="s">
        <v>313</v>
      </c>
      <c r="G127" s="1720"/>
      <c r="H127" s="1719" t="s">
        <v>316</v>
      </c>
      <c r="I127" s="1720"/>
      <c r="J127" s="1719" t="s">
        <v>325</v>
      </c>
      <c r="K127" s="1720"/>
      <c r="L127" s="1720"/>
      <c r="M127" s="1719" t="s">
        <v>327</v>
      </c>
      <c r="N127" s="1720"/>
      <c r="O127" s="1720"/>
      <c r="P127" s="1719"/>
      <c r="Q127" s="1720"/>
      <c r="R127" s="1716"/>
      <c r="S127" s="1717"/>
      <c r="T127" s="1721" t="s">
        <v>691</v>
      </c>
      <c r="U127" s="1720"/>
      <c r="V127" s="1720"/>
      <c r="W127" s="1720"/>
      <c r="X127" s="1720"/>
      <c r="Y127" s="1720"/>
      <c r="Z127" s="1720"/>
      <c r="AA127" s="1720"/>
      <c r="AB127" s="1716" t="s">
        <v>306</v>
      </c>
      <c r="AC127" s="1717"/>
      <c r="AD127" s="1717"/>
      <c r="AE127" s="1717"/>
      <c r="AF127" s="1717"/>
      <c r="AG127" s="1716" t="s">
        <v>307</v>
      </c>
      <c r="AH127" s="1717"/>
      <c r="AI127" s="1717"/>
      <c r="AJ127" s="1027" t="s">
        <v>86</v>
      </c>
      <c r="AK127" s="1718" t="s">
        <v>308</v>
      </c>
      <c r="AL127" s="1717"/>
      <c r="AM127" s="1717"/>
      <c r="AN127" s="1717"/>
      <c r="AO127" s="1717"/>
      <c r="AP127" s="1717"/>
      <c r="AQ127" s="1021">
        <v>0</v>
      </c>
      <c r="AR127" s="1044">
        <v>0</v>
      </c>
      <c r="AS127" s="1038">
        <v>0</v>
      </c>
      <c r="AT127" s="1021">
        <v>0</v>
      </c>
      <c r="AU127" s="1044">
        <v>0</v>
      </c>
      <c r="AV127" s="1038">
        <v>0</v>
      </c>
      <c r="AW127" s="1044">
        <v>0</v>
      </c>
      <c r="AX127" s="1038">
        <v>0</v>
      </c>
      <c r="AY127" s="1044">
        <v>0</v>
      </c>
      <c r="AZ127" s="1038">
        <v>0</v>
      </c>
      <c r="BA127" s="1021">
        <v>0</v>
      </c>
      <c r="BB127" s="1021">
        <v>0</v>
      </c>
      <c r="BC127" s="1021">
        <v>0</v>
      </c>
      <c r="BE127" s="1016" t="e">
        <f t="shared" si="11"/>
        <v>#DIV/0!</v>
      </c>
    </row>
    <row r="128" spans="1:57" s="1015" customFormat="1" ht="16.5" hidden="1" x14ac:dyDescent="0.2">
      <c r="A128" s="1019" t="str">
        <f t="shared" si="12"/>
        <v>A204710</v>
      </c>
      <c r="B128" s="1725" t="s">
        <v>35</v>
      </c>
      <c r="C128" s="1720"/>
      <c r="D128" s="1725" t="s">
        <v>315</v>
      </c>
      <c r="E128" s="1720"/>
      <c r="F128" s="1725" t="s">
        <v>313</v>
      </c>
      <c r="G128" s="1720"/>
      <c r="H128" s="1725" t="s">
        <v>316</v>
      </c>
      <c r="I128" s="1720"/>
      <c r="J128" s="1725" t="s">
        <v>326</v>
      </c>
      <c r="K128" s="1720"/>
      <c r="L128" s="1720"/>
      <c r="M128" s="1725"/>
      <c r="N128" s="1720"/>
      <c r="O128" s="1720"/>
      <c r="P128" s="1725"/>
      <c r="Q128" s="1720"/>
      <c r="R128" s="1722"/>
      <c r="S128" s="1717"/>
      <c r="T128" s="1723" t="s">
        <v>253</v>
      </c>
      <c r="U128" s="1720"/>
      <c r="V128" s="1720"/>
      <c r="W128" s="1720"/>
      <c r="X128" s="1720"/>
      <c r="Y128" s="1720"/>
      <c r="Z128" s="1720"/>
      <c r="AA128" s="1720"/>
      <c r="AB128" s="1722" t="s">
        <v>306</v>
      </c>
      <c r="AC128" s="1717"/>
      <c r="AD128" s="1717"/>
      <c r="AE128" s="1717"/>
      <c r="AF128" s="1717"/>
      <c r="AG128" s="1722" t="s">
        <v>307</v>
      </c>
      <c r="AH128" s="1717"/>
      <c r="AI128" s="1717"/>
      <c r="AJ128" s="1026" t="s">
        <v>86</v>
      </c>
      <c r="AK128" s="1724" t="s">
        <v>308</v>
      </c>
      <c r="AL128" s="1717"/>
      <c r="AM128" s="1717"/>
      <c r="AN128" s="1717"/>
      <c r="AO128" s="1717"/>
      <c r="AP128" s="1717"/>
      <c r="AQ128" s="1014">
        <v>132277436</v>
      </c>
      <c r="AR128" s="1041">
        <v>131970280</v>
      </c>
      <c r="AS128" s="1032">
        <v>307156</v>
      </c>
      <c r="AT128" s="1017">
        <v>0</v>
      </c>
      <c r="AU128" s="1041">
        <v>76267451</v>
      </c>
      <c r="AV128" s="1032">
        <v>55702829</v>
      </c>
      <c r="AW128" s="1041">
        <v>42654575</v>
      </c>
      <c r="AX128" s="1032">
        <v>33612876</v>
      </c>
      <c r="AY128" s="1041">
        <v>42654575</v>
      </c>
      <c r="AZ128" s="1033">
        <v>0</v>
      </c>
      <c r="BA128" s="1014">
        <v>42654575</v>
      </c>
      <c r="BB128" s="1017">
        <v>0</v>
      </c>
      <c r="BC128" s="1017">
        <v>0</v>
      </c>
      <c r="BE128" s="1016">
        <f t="shared" si="11"/>
        <v>0.57657188789174896</v>
      </c>
    </row>
    <row r="129" spans="1:57" s="1015" customFormat="1" ht="16.5" hidden="1" x14ac:dyDescent="0.2">
      <c r="A129" s="1019" t="str">
        <f t="shared" si="12"/>
        <v>A2047510</v>
      </c>
      <c r="B129" s="1719" t="s">
        <v>35</v>
      </c>
      <c r="C129" s="1720"/>
      <c r="D129" s="1719" t="s">
        <v>315</v>
      </c>
      <c r="E129" s="1720"/>
      <c r="F129" s="1719" t="s">
        <v>313</v>
      </c>
      <c r="G129" s="1720"/>
      <c r="H129" s="1719" t="s">
        <v>316</v>
      </c>
      <c r="I129" s="1720"/>
      <c r="J129" s="1719" t="s">
        <v>326</v>
      </c>
      <c r="K129" s="1720"/>
      <c r="L129" s="1720"/>
      <c r="M129" s="1719" t="s">
        <v>317</v>
      </c>
      <c r="N129" s="1720"/>
      <c r="O129" s="1720"/>
      <c r="P129" s="1719"/>
      <c r="Q129" s="1720"/>
      <c r="R129" s="1716"/>
      <c r="S129" s="1717"/>
      <c r="T129" s="1721" t="s">
        <v>92</v>
      </c>
      <c r="U129" s="1720"/>
      <c r="V129" s="1720"/>
      <c r="W129" s="1720"/>
      <c r="X129" s="1720"/>
      <c r="Y129" s="1720"/>
      <c r="Z129" s="1720"/>
      <c r="AA129" s="1720"/>
      <c r="AB129" s="1716" t="s">
        <v>306</v>
      </c>
      <c r="AC129" s="1717"/>
      <c r="AD129" s="1717"/>
      <c r="AE129" s="1717"/>
      <c r="AF129" s="1717"/>
      <c r="AG129" s="1716" t="s">
        <v>307</v>
      </c>
      <c r="AH129" s="1717"/>
      <c r="AI129" s="1717"/>
      <c r="AJ129" s="1027" t="s">
        <v>86</v>
      </c>
      <c r="AK129" s="1718" t="s">
        <v>308</v>
      </c>
      <c r="AL129" s="1717"/>
      <c r="AM129" s="1717"/>
      <c r="AN129" s="1717"/>
      <c r="AO129" s="1717"/>
      <c r="AP129" s="1717"/>
      <c r="AQ129" s="1020">
        <v>5528976</v>
      </c>
      <c r="AR129" s="1043">
        <v>5528976</v>
      </c>
      <c r="AS129" s="1038">
        <v>0</v>
      </c>
      <c r="AT129" s="1021">
        <v>0</v>
      </c>
      <c r="AU129" s="1043">
        <v>5528976</v>
      </c>
      <c r="AV129" s="1038">
        <v>0</v>
      </c>
      <c r="AW129" s="1043">
        <v>837000</v>
      </c>
      <c r="AX129" s="1037">
        <v>4691976</v>
      </c>
      <c r="AY129" s="1043">
        <v>837000</v>
      </c>
      <c r="AZ129" s="1038">
        <v>0</v>
      </c>
      <c r="BA129" s="1020">
        <v>837000</v>
      </c>
      <c r="BB129" s="1021">
        <v>0</v>
      </c>
      <c r="BC129" s="1021">
        <v>0</v>
      </c>
      <c r="BE129" s="1016">
        <f t="shared" si="11"/>
        <v>1</v>
      </c>
    </row>
    <row r="130" spans="1:57" s="1015" customFormat="1" ht="16.5" hidden="1" x14ac:dyDescent="0.2">
      <c r="A130" s="1019" t="str">
        <f t="shared" si="12"/>
        <v>A2047610</v>
      </c>
      <c r="B130" s="1719" t="s">
        <v>35</v>
      </c>
      <c r="C130" s="1720"/>
      <c r="D130" s="1719" t="s">
        <v>315</v>
      </c>
      <c r="E130" s="1720"/>
      <c r="F130" s="1719" t="s">
        <v>313</v>
      </c>
      <c r="G130" s="1720"/>
      <c r="H130" s="1719" t="s">
        <v>316</v>
      </c>
      <c r="I130" s="1720"/>
      <c r="J130" s="1719" t="s">
        <v>326</v>
      </c>
      <c r="K130" s="1720"/>
      <c r="L130" s="1720"/>
      <c r="M130" s="1719" t="s">
        <v>325</v>
      </c>
      <c r="N130" s="1720"/>
      <c r="O130" s="1720"/>
      <c r="P130" s="1719"/>
      <c r="Q130" s="1720"/>
      <c r="R130" s="1716"/>
      <c r="S130" s="1717"/>
      <c r="T130" s="1721" t="s">
        <v>93</v>
      </c>
      <c r="U130" s="1720"/>
      <c r="V130" s="1720"/>
      <c r="W130" s="1720"/>
      <c r="X130" s="1720"/>
      <c r="Y130" s="1720"/>
      <c r="Z130" s="1720"/>
      <c r="AA130" s="1720"/>
      <c r="AB130" s="1716" t="s">
        <v>306</v>
      </c>
      <c r="AC130" s="1717"/>
      <c r="AD130" s="1717"/>
      <c r="AE130" s="1717"/>
      <c r="AF130" s="1717"/>
      <c r="AG130" s="1716" t="s">
        <v>307</v>
      </c>
      <c r="AH130" s="1717"/>
      <c r="AI130" s="1717"/>
      <c r="AJ130" s="1027" t="s">
        <v>86</v>
      </c>
      <c r="AK130" s="1718" t="s">
        <v>308</v>
      </c>
      <c r="AL130" s="1717"/>
      <c r="AM130" s="1717"/>
      <c r="AN130" s="1717"/>
      <c r="AO130" s="1717"/>
      <c r="AP130" s="1717"/>
      <c r="AQ130" s="1020">
        <v>126748460</v>
      </c>
      <c r="AR130" s="1043">
        <v>126441304</v>
      </c>
      <c r="AS130" s="1037">
        <v>307156</v>
      </c>
      <c r="AT130" s="1021">
        <v>0</v>
      </c>
      <c r="AU130" s="1043">
        <v>70738475</v>
      </c>
      <c r="AV130" s="1037">
        <v>55702829</v>
      </c>
      <c r="AW130" s="1043">
        <v>41817575</v>
      </c>
      <c r="AX130" s="1037">
        <v>28920900</v>
      </c>
      <c r="AY130" s="1043">
        <v>41817575</v>
      </c>
      <c r="AZ130" s="1038">
        <v>0</v>
      </c>
      <c r="BA130" s="1020">
        <v>41817575</v>
      </c>
      <c r="BB130" s="1021">
        <v>0</v>
      </c>
      <c r="BC130" s="1021">
        <v>0</v>
      </c>
      <c r="BE130" s="1016">
        <f t="shared" si="11"/>
        <v>0.55810125819280176</v>
      </c>
    </row>
    <row r="131" spans="1:57" s="1015" customFormat="1" ht="16.5" hidden="1" x14ac:dyDescent="0.2">
      <c r="A131" s="1019" t="str">
        <f t="shared" si="12"/>
        <v>A204810</v>
      </c>
      <c r="B131" s="1725" t="s">
        <v>35</v>
      </c>
      <c r="C131" s="1720"/>
      <c r="D131" s="1725" t="s">
        <v>315</v>
      </c>
      <c r="E131" s="1720"/>
      <c r="F131" s="1725" t="s">
        <v>313</v>
      </c>
      <c r="G131" s="1720"/>
      <c r="H131" s="1725" t="s">
        <v>316</v>
      </c>
      <c r="I131" s="1720"/>
      <c r="J131" s="1725" t="s">
        <v>327</v>
      </c>
      <c r="K131" s="1720"/>
      <c r="L131" s="1720"/>
      <c r="M131" s="1725"/>
      <c r="N131" s="1720"/>
      <c r="O131" s="1720"/>
      <c r="P131" s="1725"/>
      <c r="Q131" s="1720"/>
      <c r="R131" s="1722"/>
      <c r="S131" s="1717"/>
      <c r="T131" s="1723" t="s">
        <v>338</v>
      </c>
      <c r="U131" s="1720"/>
      <c r="V131" s="1720"/>
      <c r="W131" s="1720"/>
      <c r="X131" s="1720"/>
      <c r="Y131" s="1720"/>
      <c r="Z131" s="1720"/>
      <c r="AA131" s="1720"/>
      <c r="AB131" s="1722" t="s">
        <v>306</v>
      </c>
      <c r="AC131" s="1717"/>
      <c r="AD131" s="1717"/>
      <c r="AE131" s="1717"/>
      <c r="AF131" s="1717"/>
      <c r="AG131" s="1722" t="s">
        <v>307</v>
      </c>
      <c r="AH131" s="1717"/>
      <c r="AI131" s="1717"/>
      <c r="AJ131" s="1026" t="s">
        <v>86</v>
      </c>
      <c r="AK131" s="1724" t="s">
        <v>308</v>
      </c>
      <c r="AL131" s="1717"/>
      <c r="AM131" s="1717"/>
      <c r="AN131" s="1717"/>
      <c r="AO131" s="1717"/>
      <c r="AP131" s="1717"/>
      <c r="AQ131" s="1014">
        <v>1343176172</v>
      </c>
      <c r="AR131" s="1041">
        <v>1343176172</v>
      </c>
      <c r="AS131" s="1033">
        <v>0</v>
      </c>
      <c r="AT131" s="1017">
        <v>0</v>
      </c>
      <c r="AU131" s="1041">
        <v>1087121888</v>
      </c>
      <c r="AV131" s="1032">
        <v>256054284</v>
      </c>
      <c r="AW131" s="1041">
        <v>1084089865</v>
      </c>
      <c r="AX131" s="1032">
        <v>3032023</v>
      </c>
      <c r="AY131" s="1041">
        <v>1084089865</v>
      </c>
      <c r="AZ131" s="1033">
        <v>0</v>
      </c>
      <c r="BA131" s="1014">
        <v>1071272115</v>
      </c>
      <c r="BB131" s="1014">
        <v>12817750</v>
      </c>
      <c r="BC131" s="1014">
        <v>1680659</v>
      </c>
      <c r="BE131" s="1016">
        <f t="shared" si="11"/>
        <v>0.80936656758976511</v>
      </c>
    </row>
    <row r="132" spans="1:57" s="1015" customFormat="1" ht="16.5" hidden="1" x14ac:dyDescent="0.2">
      <c r="A132" s="1019" t="str">
        <f t="shared" si="12"/>
        <v>A2048110</v>
      </c>
      <c r="B132" s="1719" t="s">
        <v>35</v>
      </c>
      <c r="C132" s="1720"/>
      <c r="D132" s="1719" t="s">
        <v>315</v>
      </c>
      <c r="E132" s="1720"/>
      <c r="F132" s="1719" t="s">
        <v>313</v>
      </c>
      <c r="G132" s="1720"/>
      <c r="H132" s="1719" t="s">
        <v>316</v>
      </c>
      <c r="I132" s="1720"/>
      <c r="J132" s="1719" t="s">
        <v>327</v>
      </c>
      <c r="K132" s="1720"/>
      <c r="L132" s="1720"/>
      <c r="M132" s="1719" t="s">
        <v>312</v>
      </c>
      <c r="N132" s="1720"/>
      <c r="O132" s="1720"/>
      <c r="P132" s="1719"/>
      <c r="Q132" s="1720"/>
      <c r="R132" s="1716"/>
      <c r="S132" s="1717"/>
      <c r="T132" s="1721" t="s">
        <v>94</v>
      </c>
      <c r="U132" s="1720"/>
      <c r="V132" s="1720"/>
      <c r="W132" s="1720"/>
      <c r="X132" s="1720"/>
      <c r="Y132" s="1720"/>
      <c r="Z132" s="1720"/>
      <c r="AA132" s="1720"/>
      <c r="AB132" s="1716" t="s">
        <v>306</v>
      </c>
      <c r="AC132" s="1717"/>
      <c r="AD132" s="1717"/>
      <c r="AE132" s="1717"/>
      <c r="AF132" s="1717"/>
      <c r="AG132" s="1716" t="s">
        <v>307</v>
      </c>
      <c r="AH132" s="1717"/>
      <c r="AI132" s="1717"/>
      <c r="AJ132" s="1027" t="s">
        <v>86</v>
      </c>
      <c r="AK132" s="1718" t="s">
        <v>308</v>
      </c>
      <c r="AL132" s="1717"/>
      <c r="AM132" s="1717"/>
      <c r="AN132" s="1717"/>
      <c r="AO132" s="1717"/>
      <c r="AP132" s="1717"/>
      <c r="AQ132" s="1020">
        <v>143815862</v>
      </c>
      <c r="AR132" s="1043">
        <v>143815862</v>
      </c>
      <c r="AS132" s="1038">
        <v>0</v>
      </c>
      <c r="AT132" s="1021">
        <v>0</v>
      </c>
      <c r="AU132" s="1043">
        <v>101610837</v>
      </c>
      <c r="AV132" s="1037">
        <v>42205025</v>
      </c>
      <c r="AW132" s="1043">
        <v>101486381</v>
      </c>
      <c r="AX132" s="1037">
        <v>124456</v>
      </c>
      <c r="AY132" s="1043">
        <v>101486381</v>
      </c>
      <c r="AZ132" s="1038">
        <v>0</v>
      </c>
      <c r="BA132" s="1020">
        <v>101486381</v>
      </c>
      <c r="BB132" s="1021">
        <v>0</v>
      </c>
      <c r="BC132" s="1021">
        <v>0</v>
      </c>
      <c r="BE132" s="1016">
        <f t="shared" si="11"/>
        <v>0.70653428340192403</v>
      </c>
    </row>
    <row r="133" spans="1:57" s="1015" customFormat="1" ht="16.5" hidden="1" x14ac:dyDescent="0.2">
      <c r="A133" s="1019" t="str">
        <f t="shared" si="12"/>
        <v>A2048210</v>
      </c>
      <c r="B133" s="1719" t="s">
        <v>35</v>
      </c>
      <c r="C133" s="1720"/>
      <c r="D133" s="1719" t="s">
        <v>315</v>
      </c>
      <c r="E133" s="1720"/>
      <c r="F133" s="1719" t="s">
        <v>313</v>
      </c>
      <c r="G133" s="1720"/>
      <c r="H133" s="1719" t="s">
        <v>316</v>
      </c>
      <c r="I133" s="1720"/>
      <c r="J133" s="1719" t="s">
        <v>327</v>
      </c>
      <c r="K133" s="1720"/>
      <c r="L133" s="1720"/>
      <c r="M133" s="1719" t="s">
        <v>315</v>
      </c>
      <c r="N133" s="1720"/>
      <c r="O133" s="1720"/>
      <c r="P133" s="1719"/>
      <c r="Q133" s="1720"/>
      <c r="R133" s="1716"/>
      <c r="S133" s="1717"/>
      <c r="T133" s="1721" t="s">
        <v>95</v>
      </c>
      <c r="U133" s="1720"/>
      <c r="V133" s="1720"/>
      <c r="W133" s="1720"/>
      <c r="X133" s="1720"/>
      <c r="Y133" s="1720"/>
      <c r="Z133" s="1720"/>
      <c r="AA133" s="1720"/>
      <c r="AB133" s="1716" t="s">
        <v>306</v>
      </c>
      <c r="AC133" s="1717"/>
      <c r="AD133" s="1717"/>
      <c r="AE133" s="1717"/>
      <c r="AF133" s="1717"/>
      <c r="AG133" s="1716" t="s">
        <v>307</v>
      </c>
      <c r="AH133" s="1717"/>
      <c r="AI133" s="1717"/>
      <c r="AJ133" s="1027" t="s">
        <v>86</v>
      </c>
      <c r="AK133" s="1718" t="s">
        <v>308</v>
      </c>
      <c r="AL133" s="1717"/>
      <c r="AM133" s="1717"/>
      <c r="AN133" s="1717"/>
      <c r="AO133" s="1717"/>
      <c r="AP133" s="1717"/>
      <c r="AQ133" s="1020">
        <v>794010310</v>
      </c>
      <c r="AR133" s="1043">
        <v>794010310</v>
      </c>
      <c r="AS133" s="1038">
        <v>0</v>
      </c>
      <c r="AT133" s="1021">
        <v>0</v>
      </c>
      <c r="AU133" s="1043">
        <v>687677827</v>
      </c>
      <c r="AV133" s="1037">
        <v>106332483</v>
      </c>
      <c r="AW133" s="1043">
        <v>685525656</v>
      </c>
      <c r="AX133" s="1037">
        <v>2152171</v>
      </c>
      <c r="AY133" s="1043">
        <v>685525656</v>
      </c>
      <c r="AZ133" s="1038">
        <v>0</v>
      </c>
      <c r="BA133" s="1020">
        <v>685525656</v>
      </c>
      <c r="BB133" s="1021">
        <v>0</v>
      </c>
      <c r="BC133" s="1020">
        <v>1547759</v>
      </c>
      <c r="BE133" s="1016">
        <f t="shared" si="11"/>
        <v>0.86608173513515208</v>
      </c>
    </row>
    <row r="134" spans="1:57" s="1015" customFormat="1" ht="16.5" hidden="1" x14ac:dyDescent="0.2">
      <c r="A134" s="1019" t="str">
        <f t="shared" si="12"/>
        <v>A2048310</v>
      </c>
      <c r="B134" s="1719" t="s">
        <v>35</v>
      </c>
      <c r="C134" s="1720"/>
      <c r="D134" s="1719" t="s">
        <v>315</v>
      </c>
      <c r="E134" s="1720"/>
      <c r="F134" s="1719" t="s">
        <v>313</v>
      </c>
      <c r="G134" s="1720"/>
      <c r="H134" s="1719" t="s">
        <v>316</v>
      </c>
      <c r="I134" s="1720"/>
      <c r="J134" s="1719" t="s">
        <v>327</v>
      </c>
      <c r="K134" s="1720"/>
      <c r="L134" s="1720"/>
      <c r="M134" s="1719" t="s">
        <v>322</v>
      </c>
      <c r="N134" s="1720"/>
      <c r="O134" s="1720"/>
      <c r="P134" s="1719"/>
      <c r="Q134" s="1720"/>
      <c r="R134" s="1716"/>
      <c r="S134" s="1717"/>
      <c r="T134" s="1721" t="s">
        <v>96</v>
      </c>
      <c r="U134" s="1720"/>
      <c r="V134" s="1720"/>
      <c r="W134" s="1720"/>
      <c r="X134" s="1720"/>
      <c r="Y134" s="1720"/>
      <c r="Z134" s="1720"/>
      <c r="AA134" s="1720"/>
      <c r="AB134" s="1716" t="s">
        <v>306</v>
      </c>
      <c r="AC134" s="1717"/>
      <c r="AD134" s="1717"/>
      <c r="AE134" s="1717"/>
      <c r="AF134" s="1717"/>
      <c r="AG134" s="1716" t="s">
        <v>307</v>
      </c>
      <c r="AH134" s="1717"/>
      <c r="AI134" s="1717"/>
      <c r="AJ134" s="1027" t="s">
        <v>86</v>
      </c>
      <c r="AK134" s="1718" t="s">
        <v>308</v>
      </c>
      <c r="AL134" s="1717"/>
      <c r="AM134" s="1717"/>
      <c r="AN134" s="1717"/>
      <c r="AO134" s="1717"/>
      <c r="AP134" s="1717"/>
      <c r="AQ134" s="1020">
        <v>350000</v>
      </c>
      <c r="AR134" s="1043">
        <v>350000</v>
      </c>
      <c r="AS134" s="1038">
        <v>0</v>
      </c>
      <c r="AT134" s="1021">
        <v>0</v>
      </c>
      <c r="AU134" s="1043">
        <v>106198</v>
      </c>
      <c r="AV134" s="1037">
        <v>243802</v>
      </c>
      <c r="AW134" s="1043">
        <v>106198</v>
      </c>
      <c r="AX134" s="1038">
        <v>0</v>
      </c>
      <c r="AY134" s="1043">
        <v>106198</v>
      </c>
      <c r="AZ134" s="1038">
        <v>0</v>
      </c>
      <c r="BA134" s="1020">
        <v>106198</v>
      </c>
      <c r="BB134" s="1021">
        <v>0</v>
      </c>
      <c r="BC134" s="1021">
        <v>0</v>
      </c>
      <c r="BE134" s="1016">
        <f t="shared" si="11"/>
        <v>0.30342285714285716</v>
      </c>
    </row>
    <row r="135" spans="1:57" s="1015" customFormat="1" ht="16.5" hidden="1" x14ac:dyDescent="0.2">
      <c r="A135" s="1019" t="str">
        <f t="shared" si="12"/>
        <v>A2048510</v>
      </c>
      <c r="B135" s="1719" t="s">
        <v>35</v>
      </c>
      <c r="C135" s="1720"/>
      <c r="D135" s="1719" t="s">
        <v>315</v>
      </c>
      <c r="E135" s="1720"/>
      <c r="F135" s="1719" t="s">
        <v>313</v>
      </c>
      <c r="G135" s="1720"/>
      <c r="H135" s="1719" t="s">
        <v>316</v>
      </c>
      <c r="I135" s="1720"/>
      <c r="J135" s="1719" t="s">
        <v>327</v>
      </c>
      <c r="K135" s="1720"/>
      <c r="L135" s="1720"/>
      <c r="M135" s="1719" t="s">
        <v>317</v>
      </c>
      <c r="N135" s="1720"/>
      <c r="O135" s="1720"/>
      <c r="P135" s="1719"/>
      <c r="Q135" s="1720"/>
      <c r="R135" s="1716"/>
      <c r="S135" s="1717"/>
      <c r="T135" s="1721" t="s">
        <v>97</v>
      </c>
      <c r="U135" s="1720"/>
      <c r="V135" s="1720"/>
      <c r="W135" s="1720"/>
      <c r="X135" s="1720"/>
      <c r="Y135" s="1720"/>
      <c r="Z135" s="1720"/>
      <c r="AA135" s="1720"/>
      <c r="AB135" s="1716" t="s">
        <v>306</v>
      </c>
      <c r="AC135" s="1717"/>
      <c r="AD135" s="1717"/>
      <c r="AE135" s="1717"/>
      <c r="AF135" s="1717"/>
      <c r="AG135" s="1716" t="s">
        <v>307</v>
      </c>
      <c r="AH135" s="1717"/>
      <c r="AI135" s="1717"/>
      <c r="AJ135" s="1027" t="s">
        <v>86</v>
      </c>
      <c r="AK135" s="1718" t="s">
        <v>308</v>
      </c>
      <c r="AL135" s="1717"/>
      <c r="AM135" s="1717"/>
      <c r="AN135" s="1717"/>
      <c r="AO135" s="1717"/>
      <c r="AP135" s="1717"/>
      <c r="AQ135" s="1020">
        <v>185000000</v>
      </c>
      <c r="AR135" s="1043">
        <v>185000000</v>
      </c>
      <c r="AS135" s="1038">
        <v>0</v>
      </c>
      <c r="AT135" s="1021">
        <v>0</v>
      </c>
      <c r="AU135" s="1043">
        <v>123597972</v>
      </c>
      <c r="AV135" s="1037">
        <v>61402028</v>
      </c>
      <c r="AW135" s="1043">
        <v>123597972</v>
      </c>
      <c r="AX135" s="1038">
        <v>0</v>
      </c>
      <c r="AY135" s="1043">
        <v>123597972</v>
      </c>
      <c r="AZ135" s="1038">
        <v>0</v>
      </c>
      <c r="BA135" s="1020">
        <v>110780222</v>
      </c>
      <c r="BB135" s="1020">
        <v>12817750</v>
      </c>
      <c r="BC135" s="1020">
        <v>132900</v>
      </c>
      <c r="BE135" s="1016">
        <f t="shared" si="11"/>
        <v>0.66809714594594594</v>
      </c>
    </row>
    <row r="136" spans="1:57" s="1015" customFormat="1" ht="16.5" hidden="1" x14ac:dyDescent="0.2">
      <c r="A136" s="1019" t="str">
        <f t="shared" si="12"/>
        <v>A2048610</v>
      </c>
      <c r="B136" s="1719" t="s">
        <v>35</v>
      </c>
      <c r="C136" s="1720"/>
      <c r="D136" s="1719" t="s">
        <v>315</v>
      </c>
      <c r="E136" s="1720"/>
      <c r="F136" s="1719" t="s">
        <v>313</v>
      </c>
      <c r="G136" s="1720"/>
      <c r="H136" s="1719" t="s">
        <v>316</v>
      </c>
      <c r="I136" s="1720"/>
      <c r="J136" s="1719" t="s">
        <v>327</v>
      </c>
      <c r="K136" s="1720"/>
      <c r="L136" s="1720"/>
      <c r="M136" s="1719" t="s">
        <v>325</v>
      </c>
      <c r="N136" s="1720"/>
      <c r="O136" s="1720"/>
      <c r="P136" s="1719"/>
      <c r="Q136" s="1720"/>
      <c r="R136" s="1716"/>
      <c r="S136" s="1717"/>
      <c r="T136" s="1721" t="s">
        <v>98</v>
      </c>
      <c r="U136" s="1720"/>
      <c r="V136" s="1720"/>
      <c r="W136" s="1720"/>
      <c r="X136" s="1720"/>
      <c r="Y136" s="1720"/>
      <c r="Z136" s="1720"/>
      <c r="AA136" s="1720"/>
      <c r="AB136" s="1716" t="s">
        <v>306</v>
      </c>
      <c r="AC136" s="1717"/>
      <c r="AD136" s="1717"/>
      <c r="AE136" s="1717"/>
      <c r="AF136" s="1717"/>
      <c r="AG136" s="1716" t="s">
        <v>307</v>
      </c>
      <c r="AH136" s="1717"/>
      <c r="AI136" s="1717"/>
      <c r="AJ136" s="1027" t="s">
        <v>86</v>
      </c>
      <c r="AK136" s="1718" t="s">
        <v>308</v>
      </c>
      <c r="AL136" s="1717"/>
      <c r="AM136" s="1717"/>
      <c r="AN136" s="1717"/>
      <c r="AO136" s="1717"/>
      <c r="AP136" s="1717"/>
      <c r="AQ136" s="1020">
        <v>220000000</v>
      </c>
      <c r="AR136" s="1043">
        <v>220000000</v>
      </c>
      <c r="AS136" s="1038">
        <v>0</v>
      </c>
      <c r="AT136" s="1021">
        <v>0</v>
      </c>
      <c r="AU136" s="1043">
        <v>174129054</v>
      </c>
      <c r="AV136" s="1037">
        <v>45870946</v>
      </c>
      <c r="AW136" s="1043">
        <v>173373658</v>
      </c>
      <c r="AX136" s="1037">
        <v>755396</v>
      </c>
      <c r="AY136" s="1043">
        <v>173373658</v>
      </c>
      <c r="AZ136" s="1038">
        <v>0</v>
      </c>
      <c r="BA136" s="1020">
        <v>173373658</v>
      </c>
      <c r="BB136" s="1021">
        <v>0</v>
      </c>
      <c r="BC136" s="1021">
        <v>0</v>
      </c>
      <c r="BE136" s="1016">
        <f t="shared" si="11"/>
        <v>0.79149570000000002</v>
      </c>
    </row>
    <row r="137" spans="1:57" s="1015" customFormat="1" ht="16.5" hidden="1" x14ac:dyDescent="0.2">
      <c r="A137" s="1019" t="str">
        <f t="shared" si="12"/>
        <v>A204910</v>
      </c>
      <c r="B137" s="1725" t="s">
        <v>35</v>
      </c>
      <c r="C137" s="1720"/>
      <c r="D137" s="1725" t="s">
        <v>315</v>
      </c>
      <c r="E137" s="1720"/>
      <c r="F137" s="1725" t="s">
        <v>313</v>
      </c>
      <c r="G137" s="1720"/>
      <c r="H137" s="1725" t="s">
        <v>316</v>
      </c>
      <c r="I137" s="1720"/>
      <c r="J137" s="1725" t="s">
        <v>321</v>
      </c>
      <c r="K137" s="1720"/>
      <c r="L137" s="1720"/>
      <c r="M137" s="1725"/>
      <c r="N137" s="1720"/>
      <c r="O137" s="1720"/>
      <c r="P137" s="1725"/>
      <c r="Q137" s="1720"/>
      <c r="R137" s="1722"/>
      <c r="S137" s="1717"/>
      <c r="T137" s="1723" t="s">
        <v>257</v>
      </c>
      <c r="U137" s="1720"/>
      <c r="V137" s="1720"/>
      <c r="W137" s="1720"/>
      <c r="X137" s="1720"/>
      <c r="Y137" s="1720"/>
      <c r="Z137" s="1720"/>
      <c r="AA137" s="1720"/>
      <c r="AB137" s="1722" t="s">
        <v>306</v>
      </c>
      <c r="AC137" s="1717"/>
      <c r="AD137" s="1717"/>
      <c r="AE137" s="1717"/>
      <c r="AF137" s="1717"/>
      <c r="AG137" s="1722" t="s">
        <v>307</v>
      </c>
      <c r="AH137" s="1717"/>
      <c r="AI137" s="1717"/>
      <c r="AJ137" s="1026" t="s">
        <v>86</v>
      </c>
      <c r="AK137" s="1724" t="s">
        <v>308</v>
      </c>
      <c r="AL137" s="1717"/>
      <c r="AM137" s="1717"/>
      <c r="AN137" s="1717"/>
      <c r="AO137" s="1717"/>
      <c r="AP137" s="1717"/>
      <c r="AQ137" s="1014">
        <v>576462000</v>
      </c>
      <c r="AR137" s="1041">
        <v>575263740</v>
      </c>
      <c r="AS137" s="1032">
        <v>1198260</v>
      </c>
      <c r="AT137" s="1017">
        <v>0</v>
      </c>
      <c r="AU137" s="1041">
        <v>574786498</v>
      </c>
      <c r="AV137" s="1032">
        <v>477242</v>
      </c>
      <c r="AW137" s="1041">
        <v>574786498</v>
      </c>
      <c r="AX137" s="1033">
        <v>0</v>
      </c>
      <c r="AY137" s="1041">
        <v>574786498</v>
      </c>
      <c r="AZ137" s="1033">
        <v>0</v>
      </c>
      <c r="BA137" s="1014">
        <v>574786498</v>
      </c>
      <c r="BB137" s="1017">
        <v>0</v>
      </c>
      <c r="BC137" s="1017">
        <v>0</v>
      </c>
      <c r="BE137" s="1016">
        <f t="shared" si="11"/>
        <v>0.99709347363746437</v>
      </c>
    </row>
    <row r="138" spans="1:57" s="1015" customFormat="1" ht="16.5" hidden="1" x14ac:dyDescent="0.2">
      <c r="A138" s="1019" t="str">
        <f t="shared" si="12"/>
        <v>A2049110</v>
      </c>
      <c r="B138" s="1719" t="s">
        <v>35</v>
      </c>
      <c r="C138" s="1720"/>
      <c r="D138" s="1719" t="s">
        <v>315</v>
      </c>
      <c r="E138" s="1720"/>
      <c r="F138" s="1719" t="s">
        <v>313</v>
      </c>
      <c r="G138" s="1720"/>
      <c r="H138" s="1719" t="s">
        <v>316</v>
      </c>
      <c r="I138" s="1720"/>
      <c r="J138" s="1719" t="s">
        <v>321</v>
      </c>
      <c r="K138" s="1720"/>
      <c r="L138" s="1720"/>
      <c r="M138" s="1719" t="s">
        <v>312</v>
      </c>
      <c r="N138" s="1720"/>
      <c r="O138" s="1720"/>
      <c r="P138" s="1719"/>
      <c r="Q138" s="1720"/>
      <c r="R138" s="1716"/>
      <c r="S138" s="1717"/>
      <c r="T138" s="1721" t="s">
        <v>99</v>
      </c>
      <c r="U138" s="1720"/>
      <c r="V138" s="1720"/>
      <c r="W138" s="1720"/>
      <c r="X138" s="1720"/>
      <c r="Y138" s="1720"/>
      <c r="Z138" s="1720"/>
      <c r="AA138" s="1720"/>
      <c r="AB138" s="1716" t="s">
        <v>306</v>
      </c>
      <c r="AC138" s="1717"/>
      <c r="AD138" s="1717"/>
      <c r="AE138" s="1717"/>
      <c r="AF138" s="1717"/>
      <c r="AG138" s="1716" t="s">
        <v>307</v>
      </c>
      <c r="AH138" s="1717"/>
      <c r="AI138" s="1717"/>
      <c r="AJ138" s="1027" t="s">
        <v>86</v>
      </c>
      <c r="AK138" s="1718" t="s">
        <v>308</v>
      </c>
      <c r="AL138" s="1717"/>
      <c r="AM138" s="1717"/>
      <c r="AN138" s="1717"/>
      <c r="AO138" s="1717"/>
      <c r="AP138" s="1717"/>
      <c r="AQ138" s="1020">
        <v>51312000</v>
      </c>
      <c r="AR138" s="1043">
        <v>50113740</v>
      </c>
      <c r="AS138" s="1037">
        <v>1198260</v>
      </c>
      <c r="AT138" s="1021">
        <v>0</v>
      </c>
      <c r="AU138" s="1043">
        <v>50113740</v>
      </c>
      <c r="AV138" s="1038">
        <v>0</v>
      </c>
      <c r="AW138" s="1043">
        <v>50113740</v>
      </c>
      <c r="AX138" s="1038">
        <v>0</v>
      </c>
      <c r="AY138" s="1043">
        <v>50113740</v>
      </c>
      <c r="AZ138" s="1038">
        <v>0</v>
      </c>
      <c r="BA138" s="1020">
        <v>50113740</v>
      </c>
      <c r="BB138" s="1021">
        <v>0</v>
      </c>
      <c r="BC138" s="1021">
        <v>0</v>
      </c>
      <c r="BE138" s="1016">
        <f t="shared" si="11"/>
        <v>0.97664756782039286</v>
      </c>
    </row>
    <row r="139" spans="1:57" s="1015" customFormat="1" ht="16.5" hidden="1" x14ac:dyDescent="0.2">
      <c r="A139" s="1019" t="str">
        <f t="shared" si="12"/>
        <v>A2049810</v>
      </c>
      <c r="B139" s="1719" t="s">
        <v>35</v>
      </c>
      <c r="C139" s="1720"/>
      <c r="D139" s="1719" t="s">
        <v>315</v>
      </c>
      <c r="E139" s="1720"/>
      <c r="F139" s="1719" t="s">
        <v>313</v>
      </c>
      <c r="G139" s="1720"/>
      <c r="H139" s="1719" t="s">
        <v>316</v>
      </c>
      <c r="I139" s="1720"/>
      <c r="J139" s="1719" t="s">
        <v>321</v>
      </c>
      <c r="K139" s="1720"/>
      <c r="L139" s="1720"/>
      <c r="M139" s="1719" t="s">
        <v>327</v>
      </c>
      <c r="N139" s="1720"/>
      <c r="O139" s="1720"/>
      <c r="P139" s="1719"/>
      <c r="Q139" s="1720"/>
      <c r="R139" s="1716"/>
      <c r="S139" s="1717"/>
      <c r="T139" s="1721" t="s">
        <v>100</v>
      </c>
      <c r="U139" s="1720"/>
      <c r="V139" s="1720"/>
      <c r="W139" s="1720"/>
      <c r="X139" s="1720"/>
      <c r="Y139" s="1720"/>
      <c r="Z139" s="1720"/>
      <c r="AA139" s="1720"/>
      <c r="AB139" s="1716" t="s">
        <v>306</v>
      </c>
      <c r="AC139" s="1717"/>
      <c r="AD139" s="1717"/>
      <c r="AE139" s="1717"/>
      <c r="AF139" s="1717"/>
      <c r="AG139" s="1716" t="s">
        <v>307</v>
      </c>
      <c r="AH139" s="1717"/>
      <c r="AI139" s="1717"/>
      <c r="AJ139" s="1027" t="s">
        <v>86</v>
      </c>
      <c r="AK139" s="1718" t="s">
        <v>308</v>
      </c>
      <c r="AL139" s="1717"/>
      <c r="AM139" s="1717"/>
      <c r="AN139" s="1717"/>
      <c r="AO139" s="1717"/>
      <c r="AP139" s="1717"/>
      <c r="AQ139" s="1020">
        <v>13373589</v>
      </c>
      <c r="AR139" s="1043">
        <v>13373589</v>
      </c>
      <c r="AS139" s="1038">
        <v>0</v>
      </c>
      <c r="AT139" s="1021">
        <v>0</v>
      </c>
      <c r="AU139" s="1043">
        <v>13228888</v>
      </c>
      <c r="AV139" s="1037">
        <v>144701</v>
      </c>
      <c r="AW139" s="1043">
        <v>13228888</v>
      </c>
      <c r="AX139" s="1038">
        <v>0</v>
      </c>
      <c r="AY139" s="1043">
        <v>13228888</v>
      </c>
      <c r="AZ139" s="1038">
        <v>0</v>
      </c>
      <c r="BA139" s="1020">
        <v>13228888</v>
      </c>
      <c r="BB139" s="1021">
        <v>0</v>
      </c>
      <c r="BC139" s="1021">
        <v>0</v>
      </c>
      <c r="BE139" s="1016">
        <f t="shared" si="11"/>
        <v>0.98918009219514669</v>
      </c>
    </row>
    <row r="140" spans="1:57" s="1015" customFormat="1" ht="16.5" hidden="1" x14ac:dyDescent="0.2">
      <c r="A140" s="1019" t="str">
        <f t="shared" si="12"/>
        <v>A20491110</v>
      </c>
      <c r="B140" s="1719" t="s">
        <v>35</v>
      </c>
      <c r="C140" s="1720"/>
      <c r="D140" s="1719" t="s">
        <v>315</v>
      </c>
      <c r="E140" s="1720"/>
      <c r="F140" s="1719" t="s">
        <v>313</v>
      </c>
      <c r="G140" s="1720"/>
      <c r="H140" s="1719" t="s">
        <v>316</v>
      </c>
      <c r="I140" s="1720"/>
      <c r="J140" s="1719" t="s">
        <v>321</v>
      </c>
      <c r="K140" s="1720"/>
      <c r="L140" s="1720"/>
      <c r="M140" s="1719" t="s">
        <v>101</v>
      </c>
      <c r="N140" s="1720"/>
      <c r="O140" s="1720"/>
      <c r="P140" s="1719"/>
      <c r="Q140" s="1720"/>
      <c r="R140" s="1716"/>
      <c r="S140" s="1717"/>
      <c r="T140" s="1721" t="s">
        <v>102</v>
      </c>
      <c r="U140" s="1720"/>
      <c r="V140" s="1720"/>
      <c r="W140" s="1720"/>
      <c r="X140" s="1720"/>
      <c r="Y140" s="1720"/>
      <c r="Z140" s="1720"/>
      <c r="AA140" s="1720"/>
      <c r="AB140" s="1716" t="s">
        <v>306</v>
      </c>
      <c r="AC140" s="1717"/>
      <c r="AD140" s="1717"/>
      <c r="AE140" s="1717"/>
      <c r="AF140" s="1717"/>
      <c r="AG140" s="1716" t="s">
        <v>307</v>
      </c>
      <c r="AH140" s="1717"/>
      <c r="AI140" s="1717"/>
      <c r="AJ140" s="1027" t="s">
        <v>86</v>
      </c>
      <c r="AK140" s="1718" t="s">
        <v>308</v>
      </c>
      <c r="AL140" s="1717"/>
      <c r="AM140" s="1717"/>
      <c r="AN140" s="1717"/>
      <c r="AO140" s="1717"/>
      <c r="AP140" s="1717"/>
      <c r="AQ140" s="1020">
        <v>511776411</v>
      </c>
      <c r="AR140" s="1043">
        <v>511776411</v>
      </c>
      <c r="AS140" s="1038">
        <v>0</v>
      </c>
      <c r="AT140" s="1021">
        <v>0</v>
      </c>
      <c r="AU140" s="1043">
        <v>511443870</v>
      </c>
      <c r="AV140" s="1037">
        <v>332541</v>
      </c>
      <c r="AW140" s="1043">
        <v>511443870</v>
      </c>
      <c r="AX140" s="1038">
        <v>0</v>
      </c>
      <c r="AY140" s="1043">
        <v>511443870</v>
      </c>
      <c r="AZ140" s="1038">
        <v>0</v>
      </c>
      <c r="BA140" s="1020">
        <v>511443870</v>
      </c>
      <c r="BB140" s="1021">
        <v>0</v>
      </c>
      <c r="BC140" s="1021">
        <v>0</v>
      </c>
      <c r="BE140" s="1016">
        <f t="shared" si="11"/>
        <v>0.99935022210314417</v>
      </c>
    </row>
    <row r="141" spans="1:57" s="1015" customFormat="1" ht="16.5" hidden="1" x14ac:dyDescent="0.2">
      <c r="A141" s="1019" t="str">
        <f t="shared" si="12"/>
        <v>A2041010</v>
      </c>
      <c r="B141" s="1725" t="s">
        <v>35</v>
      </c>
      <c r="C141" s="1720"/>
      <c r="D141" s="1725" t="s">
        <v>315</v>
      </c>
      <c r="E141" s="1720"/>
      <c r="F141" s="1725" t="s">
        <v>313</v>
      </c>
      <c r="G141" s="1720"/>
      <c r="H141" s="1725" t="s">
        <v>316</v>
      </c>
      <c r="I141" s="1720"/>
      <c r="J141" s="1725" t="s">
        <v>86</v>
      </c>
      <c r="K141" s="1720"/>
      <c r="L141" s="1720"/>
      <c r="M141" s="1725"/>
      <c r="N141" s="1720"/>
      <c r="O141" s="1720"/>
      <c r="P141" s="1725"/>
      <c r="Q141" s="1720"/>
      <c r="R141" s="1722"/>
      <c r="S141" s="1717"/>
      <c r="T141" s="1723" t="s">
        <v>259</v>
      </c>
      <c r="U141" s="1720"/>
      <c r="V141" s="1720"/>
      <c r="W141" s="1720"/>
      <c r="X141" s="1720"/>
      <c r="Y141" s="1720"/>
      <c r="Z141" s="1720"/>
      <c r="AA141" s="1720"/>
      <c r="AB141" s="1722" t="s">
        <v>306</v>
      </c>
      <c r="AC141" s="1717"/>
      <c r="AD141" s="1717"/>
      <c r="AE141" s="1717"/>
      <c r="AF141" s="1717"/>
      <c r="AG141" s="1722" t="s">
        <v>307</v>
      </c>
      <c r="AH141" s="1717"/>
      <c r="AI141" s="1717"/>
      <c r="AJ141" s="1026" t="s">
        <v>86</v>
      </c>
      <c r="AK141" s="1724" t="s">
        <v>308</v>
      </c>
      <c r="AL141" s="1717"/>
      <c r="AM141" s="1717"/>
      <c r="AN141" s="1717"/>
      <c r="AO141" s="1717"/>
      <c r="AP141" s="1717"/>
      <c r="AQ141" s="1014">
        <v>1603139548</v>
      </c>
      <c r="AR141" s="1041">
        <v>1277298887</v>
      </c>
      <c r="AS141" s="1032">
        <v>325840661</v>
      </c>
      <c r="AT141" s="1017">
        <v>0</v>
      </c>
      <c r="AU141" s="1041">
        <v>1150537326</v>
      </c>
      <c r="AV141" s="1032">
        <v>126761561</v>
      </c>
      <c r="AW141" s="1041">
        <v>955793316</v>
      </c>
      <c r="AX141" s="1032">
        <v>194744010</v>
      </c>
      <c r="AY141" s="1041">
        <v>955793316</v>
      </c>
      <c r="AZ141" s="1033">
        <v>0</v>
      </c>
      <c r="BA141" s="1014">
        <v>955793316</v>
      </c>
      <c r="BB141" s="1017">
        <v>0</v>
      </c>
      <c r="BC141" s="1017">
        <v>0</v>
      </c>
      <c r="BE141" s="1016">
        <f t="shared" si="11"/>
        <v>0.71767758922506475</v>
      </c>
    </row>
    <row r="142" spans="1:57" s="1015" customFormat="1" ht="16.5" hidden="1" x14ac:dyDescent="0.2">
      <c r="A142" s="1019" t="str">
        <f t="shared" si="12"/>
        <v>A20410110</v>
      </c>
      <c r="B142" s="1719" t="s">
        <v>35</v>
      </c>
      <c r="C142" s="1720"/>
      <c r="D142" s="1719" t="s">
        <v>315</v>
      </c>
      <c r="E142" s="1720"/>
      <c r="F142" s="1719" t="s">
        <v>313</v>
      </c>
      <c r="G142" s="1720"/>
      <c r="H142" s="1719" t="s">
        <v>316</v>
      </c>
      <c r="I142" s="1720"/>
      <c r="J142" s="1719" t="s">
        <v>86</v>
      </c>
      <c r="K142" s="1720"/>
      <c r="L142" s="1720"/>
      <c r="M142" s="1719" t="s">
        <v>312</v>
      </c>
      <c r="N142" s="1720"/>
      <c r="O142" s="1720"/>
      <c r="P142" s="1719"/>
      <c r="Q142" s="1720"/>
      <c r="R142" s="1716"/>
      <c r="S142" s="1717"/>
      <c r="T142" s="1721" t="s">
        <v>441</v>
      </c>
      <c r="U142" s="1720"/>
      <c r="V142" s="1720"/>
      <c r="W142" s="1720"/>
      <c r="X142" s="1720"/>
      <c r="Y142" s="1720"/>
      <c r="Z142" s="1720"/>
      <c r="AA142" s="1720"/>
      <c r="AB142" s="1716" t="s">
        <v>306</v>
      </c>
      <c r="AC142" s="1717"/>
      <c r="AD142" s="1717"/>
      <c r="AE142" s="1717"/>
      <c r="AF142" s="1717"/>
      <c r="AG142" s="1716" t="s">
        <v>307</v>
      </c>
      <c r="AH142" s="1717"/>
      <c r="AI142" s="1717"/>
      <c r="AJ142" s="1027" t="s">
        <v>86</v>
      </c>
      <c r="AK142" s="1718" t="s">
        <v>308</v>
      </c>
      <c r="AL142" s="1717"/>
      <c r="AM142" s="1717"/>
      <c r="AN142" s="1717"/>
      <c r="AO142" s="1717"/>
      <c r="AP142" s="1717"/>
      <c r="AQ142" s="1020">
        <v>400000000</v>
      </c>
      <c r="AR142" s="1043">
        <v>95200000</v>
      </c>
      <c r="AS142" s="1037">
        <v>304800000</v>
      </c>
      <c r="AT142" s="1021">
        <v>0</v>
      </c>
      <c r="AU142" s="1043">
        <v>72168000</v>
      </c>
      <c r="AV142" s="1037">
        <v>23032000</v>
      </c>
      <c r="AW142" s="1043">
        <v>32295088</v>
      </c>
      <c r="AX142" s="1037">
        <v>39872912</v>
      </c>
      <c r="AY142" s="1043">
        <v>32295088</v>
      </c>
      <c r="AZ142" s="1038">
        <v>0</v>
      </c>
      <c r="BA142" s="1020">
        <v>32295088</v>
      </c>
      <c r="BB142" s="1021">
        <v>0</v>
      </c>
      <c r="BC142" s="1021">
        <v>0</v>
      </c>
      <c r="BE142" s="1016">
        <f t="shared" si="11"/>
        <v>0.18042</v>
      </c>
    </row>
    <row r="143" spans="1:57" s="1015" customFormat="1" ht="16.5" hidden="1" x14ac:dyDescent="0.2">
      <c r="A143" s="1019" t="str">
        <f t="shared" si="12"/>
        <v>A20410210</v>
      </c>
      <c r="B143" s="1719" t="s">
        <v>35</v>
      </c>
      <c r="C143" s="1720"/>
      <c r="D143" s="1719" t="s">
        <v>315</v>
      </c>
      <c r="E143" s="1720"/>
      <c r="F143" s="1719" t="s">
        <v>313</v>
      </c>
      <c r="G143" s="1720"/>
      <c r="H143" s="1719" t="s">
        <v>316</v>
      </c>
      <c r="I143" s="1720"/>
      <c r="J143" s="1719" t="s">
        <v>86</v>
      </c>
      <c r="K143" s="1720"/>
      <c r="L143" s="1720"/>
      <c r="M143" s="1719" t="s">
        <v>315</v>
      </c>
      <c r="N143" s="1720"/>
      <c r="O143" s="1720"/>
      <c r="P143" s="1719"/>
      <c r="Q143" s="1720"/>
      <c r="R143" s="1716"/>
      <c r="S143" s="1717"/>
      <c r="T143" s="1721" t="s">
        <v>103</v>
      </c>
      <c r="U143" s="1720"/>
      <c r="V143" s="1720"/>
      <c r="W143" s="1720"/>
      <c r="X143" s="1720"/>
      <c r="Y143" s="1720"/>
      <c r="Z143" s="1720"/>
      <c r="AA143" s="1720"/>
      <c r="AB143" s="1716" t="s">
        <v>306</v>
      </c>
      <c r="AC143" s="1717"/>
      <c r="AD143" s="1717"/>
      <c r="AE143" s="1717"/>
      <c r="AF143" s="1717"/>
      <c r="AG143" s="1716" t="s">
        <v>307</v>
      </c>
      <c r="AH143" s="1717"/>
      <c r="AI143" s="1717"/>
      <c r="AJ143" s="1027" t="s">
        <v>86</v>
      </c>
      <c r="AK143" s="1718" t="s">
        <v>308</v>
      </c>
      <c r="AL143" s="1717"/>
      <c r="AM143" s="1717"/>
      <c r="AN143" s="1717"/>
      <c r="AO143" s="1717"/>
      <c r="AP143" s="1717"/>
      <c r="AQ143" s="1020">
        <v>1203139548</v>
      </c>
      <c r="AR143" s="1043">
        <v>1182098887</v>
      </c>
      <c r="AS143" s="1037">
        <v>21040661</v>
      </c>
      <c r="AT143" s="1021">
        <v>0</v>
      </c>
      <c r="AU143" s="1043">
        <v>1078369326</v>
      </c>
      <c r="AV143" s="1037">
        <v>103729561</v>
      </c>
      <c r="AW143" s="1043">
        <v>923498228</v>
      </c>
      <c r="AX143" s="1037">
        <v>154871098</v>
      </c>
      <c r="AY143" s="1043">
        <v>923498228</v>
      </c>
      <c r="AZ143" s="1038">
        <v>0</v>
      </c>
      <c r="BA143" s="1020">
        <v>923498228</v>
      </c>
      <c r="BB143" s="1021">
        <v>0</v>
      </c>
      <c r="BC143" s="1021">
        <v>0</v>
      </c>
      <c r="BE143" s="1016">
        <f t="shared" si="11"/>
        <v>0.89629613438656575</v>
      </c>
    </row>
    <row r="144" spans="1:57" s="1015" customFormat="1" ht="16.5" hidden="1" x14ac:dyDescent="0.2">
      <c r="A144" s="1019" t="str">
        <f t="shared" si="12"/>
        <v>A2041110</v>
      </c>
      <c r="B144" s="1725" t="s">
        <v>35</v>
      </c>
      <c r="C144" s="1720"/>
      <c r="D144" s="1725" t="s">
        <v>315</v>
      </c>
      <c r="E144" s="1720"/>
      <c r="F144" s="1725" t="s">
        <v>313</v>
      </c>
      <c r="G144" s="1720"/>
      <c r="H144" s="1725" t="s">
        <v>316</v>
      </c>
      <c r="I144" s="1720"/>
      <c r="J144" s="1725" t="s">
        <v>101</v>
      </c>
      <c r="K144" s="1720"/>
      <c r="L144" s="1720"/>
      <c r="M144" s="1725"/>
      <c r="N144" s="1720"/>
      <c r="O144" s="1720"/>
      <c r="P144" s="1725"/>
      <c r="Q144" s="1720"/>
      <c r="R144" s="1722"/>
      <c r="S144" s="1717"/>
      <c r="T144" s="1723" t="s">
        <v>260</v>
      </c>
      <c r="U144" s="1720"/>
      <c r="V144" s="1720"/>
      <c r="W144" s="1720"/>
      <c r="X144" s="1720"/>
      <c r="Y144" s="1720"/>
      <c r="Z144" s="1720"/>
      <c r="AA144" s="1720"/>
      <c r="AB144" s="1722" t="s">
        <v>306</v>
      </c>
      <c r="AC144" s="1717"/>
      <c r="AD144" s="1717"/>
      <c r="AE144" s="1717"/>
      <c r="AF144" s="1717"/>
      <c r="AG144" s="1722" t="s">
        <v>307</v>
      </c>
      <c r="AH144" s="1717"/>
      <c r="AI144" s="1717"/>
      <c r="AJ144" s="1026" t="s">
        <v>86</v>
      </c>
      <c r="AK144" s="1724" t="s">
        <v>308</v>
      </c>
      <c r="AL144" s="1717"/>
      <c r="AM144" s="1717"/>
      <c r="AN144" s="1717"/>
      <c r="AO144" s="1717"/>
      <c r="AP144" s="1717"/>
      <c r="AQ144" s="1014">
        <v>418000000</v>
      </c>
      <c r="AR144" s="1041">
        <v>417999143</v>
      </c>
      <c r="AS144" s="1033">
        <v>857</v>
      </c>
      <c r="AT144" s="1017">
        <v>0</v>
      </c>
      <c r="AU144" s="1041">
        <v>380767099</v>
      </c>
      <c r="AV144" s="1032">
        <v>37232044</v>
      </c>
      <c r="AW144" s="1041">
        <v>281507606</v>
      </c>
      <c r="AX144" s="1032">
        <v>99259493</v>
      </c>
      <c r="AY144" s="1041">
        <v>275903613</v>
      </c>
      <c r="AZ144" s="1032">
        <v>5603993</v>
      </c>
      <c r="BA144" s="1014">
        <v>275903613</v>
      </c>
      <c r="BB144" s="1017">
        <v>0</v>
      </c>
      <c r="BC144" s="1014">
        <v>4201529</v>
      </c>
      <c r="BE144" s="1016">
        <f t="shared" si="11"/>
        <v>0.91092607416267946</v>
      </c>
    </row>
    <row r="145" spans="1:57" s="1015" customFormat="1" ht="16.5" hidden="1" x14ac:dyDescent="0.2">
      <c r="A145" s="1019" t="str">
        <f t="shared" si="12"/>
        <v>A2041113</v>
      </c>
      <c r="B145" s="1725" t="s">
        <v>35</v>
      </c>
      <c r="C145" s="1720"/>
      <c r="D145" s="1725" t="s">
        <v>315</v>
      </c>
      <c r="E145" s="1720"/>
      <c r="F145" s="1725" t="s">
        <v>313</v>
      </c>
      <c r="G145" s="1720"/>
      <c r="H145" s="1725" t="s">
        <v>316</v>
      </c>
      <c r="I145" s="1720"/>
      <c r="J145" s="1725" t="s">
        <v>101</v>
      </c>
      <c r="K145" s="1720"/>
      <c r="L145" s="1720"/>
      <c r="M145" s="1725"/>
      <c r="N145" s="1720"/>
      <c r="O145" s="1720"/>
      <c r="P145" s="1725"/>
      <c r="Q145" s="1720"/>
      <c r="R145" s="1722"/>
      <c r="S145" s="1717"/>
      <c r="T145" s="1723" t="s">
        <v>260</v>
      </c>
      <c r="U145" s="1720"/>
      <c r="V145" s="1720"/>
      <c r="W145" s="1720"/>
      <c r="X145" s="1720"/>
      <c r="Y145" s="1720"/>
      <c r="Z145" s="1720"/>
      <c r="AA145" s="1720"/>
      <c r="AB145" s="1722" t="s">
        <v>306</v>
      </c>
      <c r="AC145" s="1717"/>
      <c r="AD145" s="1717"/>
      <c r="AE145" s="1717"/>
      <c r="AF145" s="1717"/>
      <c r="AG145" s="1722" t="s">
        <v>307</v>
      </c>
      <c r="AH145" s="1717"/>
      <c r="AI145" s="1717"/>
      <c r="AJ145" s="1026" t="s">
        <v>336</v>
      </c>
      <c r="AK145" s="1724" t="s">
        <v>354</v>
      </c>
      <c r="AL145" s="1717"/>
      <c r="AM145" s="1717"/>
      <c r="AN145" s="1717"/>
      <c r="AO145" s="1717"/>
      <c r="AP145" s="1717"/>
      <c r="AQ145" s="1014">
        <v>550000000</v>
      </c>
      <c r="AR145" s="1041">
        <v>550000000</v>
      </c>
      <c r="AS145" s="1033">
        <v>0</v>
      </c>
      <c r="AT145" s="1017">
        <v>0</v>
      </c>
      <c r="AU145" s="1041">
        <v>549782694</v>
      </c>
      <c r="AV145" s="1032">
        <v>217306</v>
      </c>
      <c r="AW145" s="1041">
        <v>190720248</v>
      </c>
      <c r="AX145" s="1032">
        <v>359062446</v>
      </c>
      <c r="AY145" s="1041">
        <v>182785126</v>
      </c>
      <c r="AZ145" s="1032">
        <v>7935122</v>
      </c>
      <c r="BA145" s="1014">
        <v>182785126</v>
      </c>
      <c r="BB145" s="1017">
        <v>0</v>
      </c>
      <c r="BC145" s="1017">
        <v>0</v>
      </c>
      <c r="BE145" s="1016">
        <f t="shared" si="11"/>
        <v>0.99960489818181819</v>
      </c>
    </row>
    <row r="146" spans="1:57" s="1015" customFormat="1" ht="16.5" hidden="1" x14ac:dyDescent="0.2">
      <c r="A146" s="1019" t="str">
        <f t="shared" si="12"/>
        <v>A20411110</v>
      </c>
      <c r="B146" s="1719" t="s">
        <v>35</v>
      </c>
      <c r="C146" s="1720"/>
      <c r="D146" s="1719" t="s">
        <v>315</v>
      </c>
      <c r="E146" s="1720"/>
      <c r="F146" s="1719" t="s">
        <v>313</v>
      </c>
      <c r="G146" s="1720"/>
      <c r="H146" s="1719" t="s">
        <v>316</v>
      </c>
      <c r="I146" s="1720"/>
      <c r="J146" s="1719" t="s">
        <v>101</v>
      </c>
      <c r="K146" s="1720"/>
      <c r="L146" s="1720"/>
      <c r="M146" s="1719" t="s">
        <v>312</v>
      </c>
      <c r="N146" s="1720"/>
      <c r="O146" s="1720"/>
      <c r="P146" s="1719"/>
      <c r="Q146" s="1720"/>
      <c r="R146" s="1716"/>
      <c r="S146" s="1717"/>
      <c r="T146" s="1721" t="s">
        <v>104</v>
      </c>
      <c r="U146" s="1720"/>
      <c r="V146" s="1720"/>
      <c r="W146" s="1720"/>
      <c r="X146" s="1720"/>
      <c r="Y146" s="1720"/>
      <c r="Z146" s="1720"/>
      <c r="AA146" s="1720"/>
      <c r="AB146" s="1716" t="s">
        <v>306</v>
      </c>
      <c r="AC146" s="1717"/>
      <c r="AD146" s="1717"/>
      <c r="AE146" s="1717"/>
      <c r="AF146" s="1717"/>
      <c r="AG146" s="1716" t="s">
        <v>307</v>
      </c>
      <c r="AH146" s="1717"/>
      <c r="AI146" s="1717"/>
      <c r="AJ146" s="1027" t="s">
        <v>86</v>
      </c>
      <c r="AK146" s="1718" t="s">
        <v>308</v>
      </c>
      <c r="AL146" s="1717"/>
      <c r="AM146" s="1717"/>
      <c r="AN146" s="1717"/>
      <c r="AO146" s="1717"/>
      <c r="AP146" s="1717"/>
      <c r="AQ146" s="1020">
        <v>160000000</v>
      </c>
      <c r="AR146" s="1043">
        <v>160000000</v>
      </c>
      <c r="AS146" s="1038">
        <v>0</v>
      </c>
      <c r="AT146" s="1021">
        <v>0</v>
      </c>
      <c r="AU146" s="1043">
        <v>123422699</v>
      </c>
      <c r="AV146" s="1037">
        <v>36577301</v>
      </c>
      <c r="AW146" s="1043">
        <v>118432408</v>
      </c>
      <c r="AX146" s="1037">
        <v>4990291</v>
      </c>
      <c r="AY146" s="1043">
        <v>118432408</v>
      </c>
      <c r="AZ146" s="1038">
        <v>0</v>
      </c>
      <c r="BA146" s="1020">
        <v>118432408</v>
      </c>
      <c r="BB146" s="1021">
        <v>0</v>
      </c>
      <c r="BC146" s="1020">
        <v>2964100</v>
      </c>
      <c r="BE146" s="1016">
        <f t="shared" si="11"/>
        <v>0.77139186874999999</v>
      </c>
    </row>
    <row r="147" spans="1:57" s="1015" customFormat="1" ht="16.5" hidden="1" x14ac:dyDescent="0.2">
      <c r="A147" s="1019" t="str">
        <f t="shared" si="12"/>
        <v>A20411113</v>
      </c>
      <c r="B147" s="1719" t="s">
        <v>35</v>
      </c>
      <c r="C147" s="1720"/>
      <c r="D147" s="1719" t="s">
        <v>315</v>
      </c>
      <c r="E147" s="1720"/>
      <c r="F147" s="1719" t="s">
        <v>313</v>
      </c>
      <c r="G147" s="1720"/>
      <c r="H147" s="1719" t="s">
        <v>316</v>
      </c>
      <c r="I147" s="1720"/>
      <c r="J147" s="1719" t="s">
        <v>101</v>
      </c>
      <c r="K147" s="1720"/>
      <c r="L147" s="1720"/>
      <c r="M147" s="1719" t="s">
        <v>312</v>
      </c>
      <c r="N147" s="1720"/>
      <c r="O147" s="1720"/>
      <c r="P147" s="1719"/>
      <c r="Q147" s="1720"/>
      <c r="R147" s="1716"/>
      <c r="S147" s="1717"/>
      <c r="T147" s="1721" t="s">
        <v>104</v>
      </c>
      <c r="U147" s="1720"/>
      <c r="V147" s="1720"/>
      <c r="W147" s="1720"/>
      <c r="X147" s="1720"/>
      <c r="Y147" s="1720"/>
      <c r="Z147" s="1720"/>
      <c r="AA147" s="1720"/>
      <c r="AB147" s="1716" t="s">
        <v>306</v>
      </c>
      <c r="AC147" s="1717"/>
      <c r="AD147" s="1717"/>
      <c r="AE147" s="1717"/>
      <c r="AF147" s="1717"/>
      <c r="AG147" s="1716" t="s">
        <v>307</v>
      </c>
      <c r="AH147" s="1717"/>
      <c r="AI147" s="1717"/>
      <c r="AJ147" s="1027" t="s">
        <v>336</v>
      </c>
      <c r="AK147" s="1718" t="s">
        <v>354</v>
      </c>
      <c r="AL147" s="1717"/>
      <c r="AM147" s="1717"/>
      <c r="AN147" s="1717"/>
      <c r="AO147" s="1717"/>
      <c r="AP147" s="1717"/>
      <c r="AQ147" s="1020">
        <v>50000000</v>
      </c>
      <c r="AR147" s="1043">
        <v>50000000</v>
      </c>
      <c r="AS147" s="1038">
        <v>0</v>
      </c>
      <c r="AT147" s="1021">
        <v>0</v>
      </c>
      <c r="AU147" s="1043">
        <v>50000000</v>
      </c>
      <c r="AV147" s="1038">
        <v>0</v>
      </c>
      <c r="AW147" s="1043">
        <v>11622866</v>
      </c>
      <c r="AX147" s="1037">
        <v>38377134</v>
      </c>
      <c r="AY147" s="1043">
        <v>11622866</v>
      </c>
      <c r="AZ147" s="1038">
        <v>0</v>
      </c>
      <c r="BA147" s="1020">
        <v>11622866</v>
      </c>
      <c r="BB147" s="1021">
        <v>0</v>
      </c>
      <c r="BC147" s="1021">
        <v>0</v>
      </c>
      <c r="BE147" s="1016">
        <f t="shared" si="11"/>
        <v>1</v>
      </c>
    </row>
    <row r="148" spans="1:57" s="1015" customFormat="1" ht="16.5" hidden="1" x14ac:dyDescent="0.2">
      <c r="A148" s="1019" t="str">
        <f t="shared" si="12"/>
        <v>A20411210</v>
      </c>
      <c r="B148" s="1719" t="s">
        <v>35</v>
      </c>
      <c r="C148" s="1720"/>
      <c r="D148" s="1719" t="s">
        <v>315</v>
      </c>
      <c r="E148" s="1720"/>
      <c r="F148" s="1719" t="s">
        <v>313</v>
      </c>
      <c r="G148" s="1720"/>
      <c r="H148" s="1719" t="s">
        <v>316</v>
      </c>
      <c r="I148" s="1720"/>
      <c r="J148" s="1719" t="s">
        <v>101</v>
      </c>
      <c r="K148" s="1720"/>
      <c r="L148" s="1720"/>
      <c r="M148" s="1719" t="s">
        <v>315</v>
      </c>
      <c r="N148" s="1720"/>
      <c r="O148" s="1720"/>
      <c r="P148" s="1719"/>
      <c r="Q148" s="1720"/>
      <c r="R148" s="1716"/>
      <c r="S148" s="1717"/>
      <c r="T148" s="1721" t="s">
        <v>105</v>
      </c>
      <c r="U148" s="1720"/>
      <c r="V148" s="1720"/>
      <c r="W148" s="1720"/>
      <c r="X148" s="1720"/>
      <c r="Y148" s="1720"/>
      <c r="Z148" s="1720"/>
      <c r="AA148" s="1720"/>
      <c r="AB148" s="1716" t="s">
        <v>306</v>
      </c>
      <c r="AC148" s="1717"/>
      <c r="AD148" s="1717"/>
      <c r="AE148" s="1717"/>
      <c r="AF148" s="1717"/>
      <c r="AG148" s="1716" t="s">
        <v>307</v>
      </c>
      <c r="AH148" s="1717"/>
      <c r="AI148" s="1717"/>
      <c r="AJ148" s="1027" t="s">
        <v>86</v>
      </c>
      <c r="AK148" s="1718" t="s">
        <v>308</v>
      </c>
      <c r="AL148" s="1717"/>
      <c r="AM148" s="1717"/>
      <c r="AN148" s="1717"/>
      <c r="AO148" s="1717"/>
      <c r="AP148" s="1717"/>
      <c r="AQ148" s="1020">
        <v>258000000</v>
      </c>
      <c r="AR148" s="1043">
        <v>257999143</v>
      </c>
      <c r="AS148" s="1038">
        <v>857</v>
      </c>
      <c r="AT148" s="1021">
        <v>0</v>
      </c>
      <c r="AU148" s="1043">
        <v>257344400</v>
      </c>
      <c r="AV148" s="1037">
        <v>654743</v>
      </c>
      <c r="AW148" s="1043">
        <v>163075198</v>
      </c>
      <c r="AX148" s="1037">
        <v>94269202</v>
      </c>
      <c r="AY148" s="1043">
        <v>157471205</v>
      </c>
      <c r="AZ148" s="1037">
        <v>5603993</v>
      </c>
      <c r="BA148" s="1020">
        <v>157471205</v>
      </c>
      <c r="BB148" s="1021">
        <v>0</v>
      </c>
      <c r="BC148" s="1020">
        <v>1237429</v>
      </c>
      <c r="BE148" s="1016">
        <f t="shared" si="11"/>
        <v>0.9974589147286822</v>
      </c>
    </row>
    <row r="149" spans="1:57" s="1015" customFormat="1" ht="16.5" hidden="1" x14ac:dyDescent="0.2">
      <c r="A149" s="1019" t="str">
        <f t="shared" si="12"/>
        <v>A20411213</v>
      </c>
      <c r="B149" s="1719" t="s">
        <v>35</v>
      </c>
      <c r="C149" s="1720"/>
      <c r="D149" s="1719" t="s">
        <v>315</v>
      </c>
      <c r="E149" s="1720"/>
      <c r="F149" s="1719" t="s">
        <v>313</v>
      </c>
      <c r="G149" s="1720"/>
      <c r="H149" s="1719" t="s">
        <v>316</v>
      </c>
      <c r="I149" s="1720"/>
      <c r="J149" s="1719" t="s">
        <v>101</v>
      </c>
      <c r="K149" s="1720"/>
      <c r="L149" s="1720"/>
      <c r="M149" s="1719" t="s">
        <v>315</v>
      </c>
      <c r="N149" s="1720"/>
      <c r="O149" s="1720"/>
      <c r="P149" s="1719"/>
      <c r="Q149" s="1720"/>
      <c r="R149" s="1716"/>
      <c r="S149" s="1717"/>
      <c r="T149" s="1721" t="s">
        <v>105</v>
      </c>
      <c r="U149" s="1720"/>
      <c r="V149" s="1720"/>
      <c r="W149" s="1720"/>
      <c r="X149" s="1720"/>
      <c r="Y149" s="1720"/>
      <c r="Z149" s="1720"/>
      <c r="AA149" s="1720"/>
      <c r="AB149" s="1716" t="s">
        <v>306</v>
      </c>
      <c r="AC149" s="1717"/>
      <c r="AD149" s="1717"/>
      <c r="AE149" s="1717"/>
      <c r="AF149" s="1717"/>
      <c r="AG149" s="1716" t="s">
        <v>307</v>
      </c>
      <c r="AH149" s="1717"/>
      <c r="AI149" s="1717"/>
      <c r="AJ149" s="1027" t="s">
        <v>336</v>
      </c>
      <c r="AK149" s="1718" t="s">
        <v>354</v>
      </c>
      <c r="AL149" s="1717"/>
      <c r="AM149" s="1717"/>
      <c r="AN149" s="1717"/>
      <c r="AO149" s="1717"/>
      <c r="AP149" s="1717"/>
      <c r="AQ149" s="1020">
        <v>500000000</v>
      </c>
      <c r="AR149" s="1043">
        <v>500000000</v>
      </c>
      <c r="AS149" s="1038">
        <v>0</v>
      </c>
      <c r="AT149" s="1021">
        <v>0</v>
      </c>
      <c r="AU149" s="1043">
        <v>499782694</v>
      </c>
      <c r="AV149" s="1037">
        <v>217306</v>
      </c>
      <c r="AW149" s="1043">
        <v>179097382</v>
      </c>
      <c r="AX149" s="1037">
        <v>320685312</v>
      </c>
      <c r="AY149" s="1043">
        <v>171162260</v>
      </c>
      <c r="AZ149" s="1037">
        <v>7935122</v>
      </c>
      <c r="BA149" s="1020">
        <v>171162260</v>
      </c>
      <c r="BB149" s="1021">
        <v>0</v>
      </c>
      <c r="BC149" s="1021">
        <v>0</v>
      </c>
      <c r="BE149" s="1016">
        <f t="shared" si="11"/>
        <v>0.99956538800000005</v>
      </c>
    </row>
    <row r="150" spans="1:57" s="1015" customFormat="1" ht="16.5" hidden="1" x14ac:dyDescent="0.2">
      <c r="A150" s="1019" t="str">
        <f t="shared" si="12"/>
        <v>A2041410</v>
      </c>
      <c r="B150" s="1719" t="s">
        <v>35</v>
      </c>
      <c r="C150" s="1720"/>
      <c r="D150" s="1719" t="s">
        <v>315</v>
      </c>
      <c r="E150" s="1720"/>
      <c r="F150" s="1719" t="s">
        <v>313</v>
      </c>
      <c r="G150" s="1720"/>
      <c r="H150" s="1719" t="s">
        <v>316</v>
      </c>
      <c r="I150" s="1720"/>
      <c r="J150" s="1719" t="s">
        <v>318</v>
      </c>
      <c r="K150" s="1720"/>
      <c r="L150" s="1720"/>
      <c r="M150" s="1719"/>
      <c r="N150" s="1720"/>
      <c r="O150" s="1720"/>
      <c r="P150" s="1719"/>
      <c r="Q150" s="1720"/>
      <c r="R150" s="1716"/>
      <c r="S150" s="1717"/>
      <c r="T150" s="1721" t="s">
        <v>442</v>
      </c>
      <c r="U150" s="1720"/>
      <c r="V150" s="1720"/>
      <c r="W150" s="1720"/>
      <c r="X150" s="1720"/>
      <c r="Y150" s="1720"/>
      <c r="Z150" s="1720"/>
      <c r="AA150" s="1720"/>
      <c r="AB150" s="1716" t="s">
        <v>306</v>
      </c>
      <c r="AC150" s="1717"/>
      <c r="AD150" s="1717"/>
      <c r="AE150" s="1717"/>
      <c r="AF150" s="1717"/>
      <c r="AG150" s="1716" t="s">
        <v>307</v>
      </c>
      <c r="AH150" s="1717"/>
      <c r="AI150" s="1717"/>
      <c r="AJ150" s="1027" t="s">
        <v>86</v>
      </c>
      <c r="AK150" s="1718" t="s">
        <v>308</v>
      </c>
      <c r="AL150" s="1717"/>
      <c r="AM150" s="1717"/>
      <c r="AN150" s="1717"/>
      <c r="AO150" s="1717"/>
      <c r="AP150" s="1717"/>
      <c r="AQ150" s="1020">
        <v>2500000</v>
      </c>
      <c r="AR150" s="1043">
        <v>1008210</v>
      </c>
      <c r="AS150" s="1037">
        <v>1491790</v>
      </c>
      <c r="AT150" s="1021">
        <v>0</v>
      </c>
      <c r="AU150" s="1043">
        <v>1008210</v>
      </c>
      <c r="AV150" s="1038">
        <v>0</v>
      </c>
      <c r="AW150" s="1043">
        <v>1008210</v>
      </c>
      <c r="AX150" s="1038">
        <v>0</v>
      </c>
      <c r="AY150" s="1043">
        <v>1008210</v>
      </c>
      <c r="AZ150" s="1038">
        <v>0</v>
      </c>
      <c r="BA150" s="1020">
        <v>1008210</v>
      </c>
      <c r="BB150" s="1021">
        <v>0</v>
      </c>
      <c r="BC150" s="1021">
        <v>0</v>
      </c>
      <c r="BE150" s="1016">
        <f t="shared" si="11"/>
        <v>0.40328399999999998</v>
      </c>
    </row>
    <row r="151" spans="1:57" s="1015" customFormat="1" ht="16.5" hidden="1" x14ac:dyDescent="0.2">
      <c r="A151" s="1019" t="str">
        <f t="shared" si="12"/>
        <v>A2042110</v>
      </c>
      <c r="B151" s="1725" t="s">
        <v>35</v>
      </c>
      <c r="C151" s="1720"/>
      <c r="D151" s="1725" t="s">
        <v>315</v>
      </c>
      <c r="E151" s="1720"/>
      <c r="F151" s="1725" t="s">
        <v>313</v>
      </c>
      <c r="G151" s="1720"/>
      <c r="H151" s="1725" t="s">
        <v>316</v>
      </c>
      <c r="I151" s="1720"/>
      <c r="J151" s="1725" t="s">
        <v>334</v>
      </c>
      <c r="K151" s="1720"/>
      <c r="L151" s="1720"/>
      <c r="M151" s="1725"/>
      <c r="N151" s="1720"/>
      <c r="O151" s="1720"/>
      <c r="P151" s="1725"/>
      <c r="Q151" s="1720"/>
      <c r="R151" s="1722"/>
      <c r="S151" s="1717"/>
      <c r="T151" s="1723" t="s">
        <v>339</v>
      </c>
      <c r="U151" s="1720"/>
      <c r="V151" s="1720"/>
      <c r="W151" s="1720"/>
      <c r="X151" s="1720"/>
      <c r="Y151" s="1720"/>
      <c r="Z151" s="1720"/>
      <c r="AA151" s="1720"/>
      <c r="AB151" s="1722" t="s">
        <v>306</v>
      </c>
      <c r="AC151" s="1717"/>
      <c r="AD151" s="1717"/>
      <c r="AE151" s="1717"/>
      <c r="AF151" s="1717"/>
      <c r="AG151" s="1722" t="s">
        <v>307</v>
      </c>
      <c r="AH151" s="1717"/>
      <c r="AI151" s="1717"/>
      <c r="AJ151" s="1026" t="s">
        <v>86</v>
      </c>
      <c r="AK151" s="1724" t="s">
        <v>308</v>
      </c>
      <c r="AL151" s="1717"/>
      <c r="AM151" s="1717"/>
      <c r="AN151" s="1717"/>
      <c r="AO151" s="1717"/>
      <c r="AP151" s="1717"/>
      <c r="AQ151" s="1014">
        <v>99950578</v>
      </c>
      <c r="AR151" s="1041">
        <v>99344458</v>
      </c>
      <c r="AS151" s="1032">
        <v>606120</v>
      </c>
      <c r="AT151" s="1017">
        <v>0</v>
      </c>
      <c r="AU151" s="1041">
        <v>66320000</v>
      </c>
      <c r="AV151" s="1032">
        <v>33024458</v>
      </c>
      <c r="AW151" s="1041">
        <v>66320000</v>
      </c>
      <c r="AX151" s="1033">
        <v>0</v>
      </c>
      <c r="AY151" s="1041">
        <v>66320000</v>
      </c>
      <c r="AZ151" s="1033">
        <v>0</v>
      </c>
      <c r="BA151" s="1014">
        <v>66320000</v>
      </c>
      <c r="BB151" s="1017">
        <v>0</v>
      </c>
      <c r="BC151" s="1017">
        <v>0</v>
      </c>
      <c r="BE151" s="1016">
        <f t="shared" si="11"/>
        <v>0.66352792877295819</v>
      </c>
    </row>
    <row r="152" spans="1:57" s="1015" customFormat="1" ht="16.5" hidden="1" x14ac:dyDescent="0.2">
      <c r="A152" s="1019" t="str">
        <f t="shared" si="12"/>
        <v>A2042113</v>
      </c>
      <c r="B152" s="1725" t="s">
        <v>35</v>
      </c>
      <c r="C152" s="1720"/>
      <c r="D152" s="1725" t="s">
        <v>315</v>
      </c>
      <c r="E152" s="1720"/>
      <c r="F152" s="1725" t="s">
        <v>313</v>
      </c>
      <c r="G152" s="1720"/>
      <c r="H152" s="1725" t="s">
        <v>316</v>
      </c>
      <c r="I152" s="1720"/>
      <c r="J152" s="1725" t="s">
        <v>334</v>
      </c>
      <c r="K152" s="1720"/>
      <c r="L152" s="1720"/>
      <c r="M152" s="1725"/>
      <c r="N152" s="1720"/>
      <c r="O152" s="1720"/>
      <c r="P152" s="1725"/>
      <c r="Q152" s="1720"/>
      <c r="R152" s="1722"/>
      <c r="S152" s="1717"/>
      <c r="T152" s="1723" t="s">
        <v>339</v>
      </c>
      <c r="U152" s="1720"/>
      <c r="V152" s="1720"/>
      <c r="W152" s="1720"/>
      <c r="X152" s="1720"/>
      <c r="Y152" s="1720"/>
      <c r="Z152" s="1720"/>
      <c r="AA152" s="1720"/>
      <c r="AB152" s="1722" t="s">
        <v>306</v>
      </c>
      <c r="AC152" s="1717"/>
      <c r="AD152" s="1717"/>
      <c r="AE152" s="1717"/>
      <c r="AF152" s="1717"/>
      <c r="AG152" s="1722" t="s">
        <v>307</v>
      </c>
      <c r="AH152" s="1717"/>
      <c r="AI152" s="1717"/>
      <c r="AJ152" s="1026" t="s">
        <v>336</v>
      </c>
      <c r="AK152" s="1724" t="s">
        <v>354</v>
      </c>
      <c r="AL152" s="1717"/>
      <c r="AM152" s="1717"/>
      <c r="AN152" s="1717"/>
      <c r="AO152" s="1717"/>
      <c r="AP152" s="1717"/>
      <c r="AQ152" s="1014">
        <v>120000000</v>
      </c>
      <c r="AR152" s="1041">
        <v>120000000</v>
      </c>
      <c r="AS152" s="1033">
        <v>0</v>
      </c>
      <c r="AT152" s="1017">
        <v>0</v>
      </c>
      <c r="AU152" s="1042">
        <v>0</v>
      </c>
      <c r="AV152" s="1032">
        <v>120000000</v>
      </c>
      <c r="AW152" s="1042">
        <v>0</v>
      </c>
      <c r="AX152" s="1033">
        <v>0</v>
      </c>
      <c r="AY152" s="1042">
        <v>0</v>
      </c>
      <c r="AZ152" s="1033">
        <v>0</v>
      </c>
      <c r="BA152" s="1017">
        <v>0</v>
      </c>
      <c r="BB152" s="1017">
        <v>0</v>
      </c>
      <c r="BC152" s="1017">
        <v>0</v>
      </c>
      <c r="BE152" s="1016">
        <f t="shared" si="11"/>
        <v>0</v>
      </c>
    </row>
    <row r="153" spans="1:57" s="1015" customFormat="1" ht="16.5" hidden="1" x14ac:dyDescent="0.2">
      <c r="A153" s="1019" t="str">
        <f t="shared" si="12"/>
        <v>A20421110</v>
      </c>
      <c r="B153" s="1719" t="s">
        <v>35</v>
      </c>
      <c r="C153" s="1720"/>
      <c r="D153" s="1719" t="s">
        <v>315</v>
      </c>
      <c r="E153" s="1720"/>
      <c r="F153" s="1719" t="s">
        <v>313</v>
      </c>
      <c r="G153" s="1720"/>
      <c r="H153" s="1719" t="s">
        <v>316</v>
      </c>
      <c r="I153" s="1720"/>
      <c r="J153" s="1719" t="s">
        <v>334</v>
      </c>
      <c r="K153" s="1720"/>
      <c r="L153" s="1720"/>
      <c r="M153" s="1719" t="s">
        <v>312</v>
      </c>
      <c r="N153" s="1720"/>
      <c r="O153" s="1720"/>
      <c r="P153" s="1719"/>
      <c r="Q153" s="1720"/>
      <c r="R153" s="1716"/>
      <c r="S153" s="1717"/>
      <c r="T153" s="1721" t="s">
        <v>106</v>
      </c>
      <c r="U153" s="1720"/>
      <c r="V153" s="1720"/>
      <c r="W153" s="1720"/>
      <c r="X153" s="1720"/>
      <c r="Y153" s="1720"/>
      <c r="Z153" s="1720"/>
      <c r="AA153" s="1720"/>
      <c r="AB153" s="1716" t="s">
        <v>306</v>
      </c>
      <c r="AC153" s="1717"/>
      <c r="AD153" s="1717"/>
      <c r="AE153" s="1717"/>
      <c r="AF153" s="1717"/>
      <c r="AG153" s="1716" t="s">
        <v>307</v>
      </c>
      <c r="AH153" s="1717"/>
      <c r="AI153" s="1717"/>
      <c r="AJ153" s="1027" t="s">
        <v>86</v>
      </c>
      <c r="AK153" s="1718" t="s">
        <v>308</v>
      </c>
      <c r="AL153" s="1717"/>
      <c r="AM153" s="1717"/>
      <c r="AN153" s="1717"/>
      <c r="AO153" s="1717"/>
      <c r="AP153" s="1717"/>
      <c r="AQ153" s="1020">
        <v>16630578</v>
      </c>
      <c r="AR153" s="1043">
        <v>16630578</v>
      </c>
      <c r="AS153" s="1038">
        <v>0</v>
      </c>
      <c r="AT153" s="1021">
        <v>0</v>
      </c>
      <c r="AU153" s="1043">
        <v>250000</v>
      </c>
      <c r="AV153" s="1037">
        <v>16380578</v>
      </c>
      <c r="AW153" s="1043">
        <v>250000</v>
      </c>
      <c r="AX153" s="1038">
        <v>0</v>
      </c>
      <c r="AY153" s="1043">
        <v>250000</v>
      </c>
      <c r="AZ153" s="1038">
        <v>0</v>
      </c>
      <c r="BA153" s="1020">
        <v>250000</v>
      </c>
      <c r="BB153" s="1021">
        <v>0</v>
      </c>
      <c r="BC153" s="1021">
        <v>0</v>
      </c>
      <c r="BE153" s="1016">
        <f t="shared" si="11"/>
        <v>1.5032550281776136E-2</v>
      </c>
    </row>
    <row r="154" spans="1:57" s="1015" customFormat="1" ht="16.5" hidden="1" x14ac:dyDescent="0.2">
      <c r="A154" s="1019" t="str">
        <f t="shared" si="12"/>
        <v>A20421113</v>
      </c>
      <c r="B154" s="1719" t="s">
        <v>35</v>
      </c>
      <c r="C154" s="1720"/>
      <c r="D154" s="1719" t="s">
        <v>315</v>
      </c>
      <c r="E154" s="1720"/>
      <c r="F154" s="1719" t="s">
        <v>313</v>
      </c>
      <c r="G154" s="1720"/>
      <c r="H154" s="1719" t="s">
        <v>316</v>
      </c>
      <c r="I154" s="1720"/>
      <c r="J154" s="1719" t="s">
        <v>334</v>
      </c>
      <c r="K154" s="1720"/>
      <c r="L154" s="1720"/>
      <c r="M154" s="1719" t="s">
        <v>312</v>
      </c>
      <c r="N154" s="1720"/>
      <c r="O154" s="1720"/>
      <c r="P154" s="1719"/>
      <c r="Q154" s="1720"/>
      <c r="R154" s="1716"/>
      <c r="S154" s="1717"/>
      <c r="T154" s="1721" t="s">
        <v>106</v>
      </c>
      <c r="U154" s="1720"/>
      <c r="V154" s="1720"/>
      <c r="W154" s="1720"/>
      <c r="X154" s="1720"/>
      <c r="Y154" s="1720"/>
      <c r="Z154" s="1720"/>
      <c r="AA154" s="1720"/>
      <c r="AB154" s="1716" t="s">
        <v>306</v>
      </c>
      <c r="AC154" s="1717"/>
      <c r="AD154" s="1717"/>
      <c r="AE154" s="1717"/>
      <c r="AF154" s="1717"/>
      <c r="AG154" s="1716" t="s">
        <v>307</v>
      </c>
      <c r="AH154" s="1717"/>
      <c r="AI154" s="1717"/>
      <c r="AJ154" s="1027" t="s">
        <v>336</v>
      </c>
      <c r="AK154" s="1718" t="s">
        <v>354</v>
      </c>
      <c r="AL154" s="1717"/>
      <c r="AM154" s="1717"/>
      <c r="AN154" s="1717"/>
      <c r="AO154" s="1717"/>
      <c r="AP154" s="1717"/>
      <c r="AQ154" s="1020">
        <v>30000000</v>
      </c>
      <c r="AR154" s="1043">
        <v>30000000</v>
      </c>
      <c r="AS154" s="1038">
        <v>0</v>
      </c>
      <c r="AT154" s="1021">
        <v>0</v>
      </c>
      <c r="AU154" s="1044">
        <v>0</v>
      </c>
      <c r="AV154" s="1037">
        <v>30000000</v>
      </c>
      <c r="AW154" s="1044">
        <v>0</v>
      </c>
      <c r="AX154" s="1038">
        <v>0</v>
      </c>
      <c r="AY154" s="1044">
        <v>0</v>
      </c>
      <c r="AZ154" s="1038">
        <v>0</v>
      </c>
      <c r="BA154" s="1021">
        <v>0</v>
      </c>
      <c r="BB154" s="1021">
        <v>0</v>
      </c>
      <c r="BC154" s="1021">
        <v>0</v>
      </c>
      <c r="BE154" s="1016">
        <f t="shared" si="11"/>
        <v>0</v>
      </c>
    </row>
    <row r="155" spans="1:57" s="1015" customFormat="1" ht="16.5" hidden="1" x14ac:dyDescent="0.2">
      <c r="A155" s="1019" t="str">
        <f t="shared" si="12"/>
        <v>A20421410</v>
      </c>
      <c r="B155" s="1719" t="s">
        <v>35</v>
      </c>
      <c r="C155" s="1720"/>
      <c r="D155" s="1719" t="s">
        <v>315</v>
      </c>
      <c r="E155" s="1720"/>
      <c r="F155" s="1719" t="s">
        <v>313</v>
      </c>
      <c r="G155" s="1720"/>
      <c r="H155" s="1719" t="s">
        <v>316</v>
      </c>
      <c r="I155" s="1720"/>
      <c r="J155" s="1719" t="s">
        <v>334</v>
      </c>
      <c r="K155" s="1720"/>
      <c r="L155" s="1720"/>
      <c r="M155" s="1719" t="s">
        <v>316</v>
      </c>
      <c r="N155" s="1720"/>
      <c r="O155" s="1720"/>
      <c r="P155" s="1719"/>
      <c r="Q155" s="1720"/>
      <c r="R155" s="1716"/>
      <c r="S155" s="1717"/>
      <c r="T155" s="1721" t="s">
        <v>107</v>
      </c>
      <c r="U155" s="1720"/>
      <c r="V155" s="1720"/>
      <c r="W155" s="1720"/>
      <c r="X155" s="1720"/>
      <c r="Y155" s="1720"/>
      <c r="Z155" s="1720"/>
      <c r="AA155" s="1720"/>
      <c r="AB155" s="1716" t="s">
        <v>306</v>
      </c>
      <c r="AC155" s="1717"/>
      <c r="AD155" s="1717"/>
      <c r="AE155" s="1717"/>
      <c r="AF155" s="1717"/>
      <c r="AG155" s="1716" t="s">
        <v>307</v>
      </c>
      <c r="AH155" s="1717"/>
      <c r="AI155" s="1717"/>
      <c r="AJ155" s="1027" t="s">
        <v>86</v>
      </c>
      <c r="AK155" s="1718" t="s">
        <v>308</v>
      </c>
      <c r="AL155" s="1717"/>
      <c r="AM155" s="1717"/>
      <c r="AN155" s="1717"/>
      <c r="AO155" s="1717"/>
      <c r="AP155" s="1717"/>
      <c r="AQ155" s="1020">
        <v>16643880</v>
      </c>
      <c r="AR155" s="1043">
        <v>16643880</v>
      </c>
      <c r="AS155" s="1038">
        <v>0</v>
      </c>
      <c r="AT155" s="1021">
        <v>0</v>
      </c>
      <c r="AU155" s="1044">
        <v>0</v>
      </c>
      <c r="AV155" s="1037">
        <v>16643880</v>
      </c>
      <c r="AW155" s="1044">
        <v>0</v>
      </c>
      <c r="AX155" s="1038">
        <v>0</v>
      </c>
      <c r="AY155" s="1044">
        <v>0</v>
      </c>
      <c r="AZ155" s="1038">
        <v>0</v>
      </c>
      <c r="BA155" s="1021">
        <v>0</v>
      </c>
      <c r="BB155" s="1021">
        <v>0</v>
      </c>
      <c r="BC155" s="1021">
        <v>0</v>
      </c>
      <c r="BE155" s="1016">
        <f t="shared" si="11"/>
        <v>0</v>
      </c>
    </row>
    <row r="156" spans="1:57" s="1015" customFormat="1" ht="16.5" hidden="1" x14ac:dyDescent="0.2">
      <c r="A156" s="1019" t="str">
        <f t="shared" si="12"/>
        <v>A20421413</v>
      </c>
      <c r="B156" s="1719" t="s">
        <v>35</v>
      </c>
      <c r="C156" s="1720"/>
      <c r="D156" s="1719" t="s">
        <v>315</v>
      </c>
      <c r="E156" s="1720"/>
      <c r="F156" s="1719" t="s">
        <v>313</v>
      </c>
      <c r="G156" s="1720"/>
      <c r="H156" s="1719" t="s">
        <v>316</v>
      </c>
      <c r="I156" s="1720"/>
      <c r="J156" s="1719" t="s">
        <v>334</v>
      </c>
      <c r="K156" s="1720"/>
      <c r="L156" s="1720"/>
      <c r="M156" s="1719" t="s">
        <v>316</v>
      </c>
      <c r="N156" s="1720"/>
      <c r="O156" s="1720"/>
      <c r="P156" s="1719"/>
      <c r="Q156" s="1720"/>
      <c r="R156" s="1716"/>
      <c r="S156" s="1717"/>
      <c r="T156" s="1721" t="s">
        <v>107</v>
      </c>
      <c r="U156" s="1720"/>
      <c r="V156" s="1720"/>
      <c r="W156" s="1720"/>
      <c r="X156" s="1720"/>
      <c r="Y156" s="1720"/>
      <c r="Z156" s="1720"/>
      <c r="AA156" s="1720"/>
      <c r="AB156" s="1716" t="s">
        <v>306</v>
      </c>
      <c r="AC156" s="1717"/>
      <c r="AD156" s="1717"/>
      <c r="AE156" s="1717"/>
      <c r="AF156" s="1717"/>
      <c r="AG156" s="1716" t="s">
        <v>307</v>
      </c>
      <c r="AH156" s="1717"/>
      <c r="AI156" s="1717"/>
      <c r="AJ156" s="1027" t="s">
        <v>336</v>
      </c>
      <c r="AK156" s="1718" t="s">
        <v>354</v>
      </c>
      <c r="AL156" s="1717"/>
      <c r="AM156" s="1717"/>
      <c r="AN156" s="1717"/>
      <c r="AO156" s="1717"/>
      <c r="AP156" s="1717"/>
      <c r="AQ156" s="1020">
        <v>60000000</v>
      </c>
      <c r="AR156" s="1043">
        <v>60000000</v>
      </c>
      <c r="AS156" s="1038">
        <v>0</v>
      </c>
      <c r="AT156" s="1021">
        <v>0</v>
      </c>
      <c r="AU156" s="1044">
        <v>0</v>
      </c>
      <c r="AV156" s="1037">
        <v>60000000</v>
      </c>
      <c r="AW156" s="1044">
        <v>0</v>
      </c>
      <c r="AX156" s="1038">
        <v>0</v>
      </c>
      <c r="AY156" s="1044">
        <v>0</v>
      </c>
      <c r="AZ156" s="1038">
        <v>0</v>
      </c>
      <c r="BA156" s="1021">
        <v>0</v>
      </c>
      <c r="BB156" s="1021">
        <v>0</v>
      </c>
      <c r="BC156" s="1021">
        <v>0</v>
      </c>
      <c r="BE156" s="1016">
        <f t="shared" si="11"/>
        <v>0</v>
      </c>
    </row>
    <row r="157" spans="1:57" s="1015" customFormat="1" ht="16.5" hidden="1" x14ac:dyDescent="0.2">
      <c r="A157" s="1019" t="str">
        <f t="shared" si="12"/>
        <v>A20421510</v>
      </c>
      <c r="B157" s="1719" t="s">
        <v>35</v>
      </c>
      <c r="C157" s="1720"/>
      <c r="D157" s="1719" t="s">
        <v>315</v>
      </c>
      <c r="E157" s="1720"/>
      <c r="F157" s="1719" t="s">
        <v>313</v>
      </c>
      <c r="G157" s="1720"/>
      <c r="H157" s="1719" t="s">
        <v>316</v>
      </c>
      <c r="I157" s="1720"/>
      <c r="J157" s="1719" t="s">
        <v>334</v>
      </c>
      <c r="K157" s="1720"/>
      <c r="L157" s="1720"/>
      <c r="M157" s="1719" t="s">
        <v>317</v>
      </c>
      <c r="N157" s="1720"/>
      <c r="O157" s="1720"/>
      <c r="P157" s="1719"/>
      <c r="Q157" s="1720"/>
      <c r="R157" s="1716"/>
      <c r="S157" s="1717"/>
      <c r="T157" s="1721" t="s">
        <v>108</v>
      </c>
      <c r="U157" s="1720"/>
      <c r="V157" s="1720"/>
      <c r="W157" s="1720"/>
      <c r="X157" s="1720"/>
      <c r="Y157" s="1720"/>
      <c r="Z157" s="1720"/>
      <c r="AA157" s="1720"/>
      <c r="AB157" s="1716" t="s">
        <v>306</v>
      </c>
      <c r="AC157" s="1717"/>
      <c r="AD157" s="1717"/>
      <c r="AE157" s="1717"/>
      <c r="AF157" s="1717"/>
      <c r="AG157" s="1716" t="s">
        <v>307</v>
      </c>
      <c r="AH157" s="1717"/>
      <c r="AI157" s="1717"/>
      <c r="AJ157" s="1027" t="s">
        <v>86</v>
      </c>
      <c r="AK157" s="1718" t="s">
        <v>308</v>
      </c>
      <c r="AL157" s="1717"/>
      <c r="AM157" s="1717"/>
      <c r="AN157" s="1717"/>
      <c r="AO157" s="1717"/>
      <c r="AP157" s="1717"/>
      <c r="AQ157" s="1020">
        <v>66070000</v>
      </c>
      <c r="AR157" s="1043">
        <v>66070000</v>
      </c>
      <c r="AS157" s="1038">
        <v>0</v>
      </c>
      <c r="AT157" s="1021">
        <v>0</v>
      </c>
      <c r="AU157" s="1043">
        <v>66070000</v>
      </c>
      <c r="AV157" s="1038">
        <v>0</v>
      </c>
      <c r="AW157" s="1043">
        <v>66070000</v>
      </c>
      <c r="AX157" s="1038">
        <v>0</v>
      </c>
      <c r="AY157" s="1043">
        <v>66070000</v>
      </c>
      <c r="AZ157" s="1038">
        <v>0</v>
      </c>
      <c r="BA157" s="1020">
        <v>66070000</v>
      </c>
      <c r="BB157" s="1021">
        <v>0</v>
      </c>
      <c r="BC157" s="1021">
        <v>0</v>
      </c>
      <c r="BE157" s="1016">
        <f t="shared" ref="BE157:BE220" si="13">+AU157/AQ157</f>
        <v>1</v>
      </c>
    </row>
    <row r="158" spans="1:57" s="1015" customFormat="1" ht="16.5" hidden="1" x14ac:dyDescent="0.2">
      <c r="A158" s="1019" t="str">
        <f t="shared" si="12"/>
        <v>A20421513</v>
      </c>
      <c r="B158" s="1719" t="s">
        <v>35</v>
      </c>
      <c r="C158" s="1720"/>
      <c r="D158" s="1719" t="s">
        <v>315</v>
      </c>
      <c r="E158" s="1720"/>
      <c r="F158" s="1719" t="s">
        <v>313</v>
      </c>
      <c r="G158" s="1720"/>
      <c r="H158" s="1719" t="s">
        <v>316</v>
      </c>
      <c r="I158" s="1720"/>
      <c r="J158" s="1719" t="s">
        <v>334</v>
      </c>
      <c r="K158" s="1720"/>
      <c r="L158" s="1720"/>
      <c r="M158" s="1719" t="s">
        <v>317</v>
      </c>
      <c r="N158" s="1720"/>
      <c r="O158" s="1720"/>
      <c r="P158" s="1719"/>
      <c r="Q158" s="1720"/>
      <c r="R158" s="1716"/>
      <c r="S158" s="1717"/>
      <c r="T158" s="1721" t="s">
        <v>108</v>
      </c>
      <c r="U158" s="1720"/>
      <c r="V158" s="1720"/>
      <c r="W158" s="1720"/>
      <c r="X158" s="1720"/>
      <c r="Y158" s="1720"/>
      <c r="Z158" s="1720"/>
      <c r="AA158" s="1720"/>
      <c r="AB158" s="1716" t="s">
        <v>306</v>
      </c>
      <c r="AC158" s="1717"/>
      <c r="AD158" s="1717"/>
      <c r="AE158" s="1717"/>
      <c r="AF158" s="1717"/>
      <c r="AG158" s="1716" t="s">
        <v>307</v>
      </c>
      <c r="AH158" s="1717"/>
      <c r="AI158" s="1717"/>
      <c r="AJ158" s="1027" t="s">
        <v>336</v>
      </c>
      <c r="AK158" s="1718" t="s">
        <v>354</v>
      </c>
      <c r="AL158" s="1717"/>
      <c r="AM158" s="1717"/>
      <c r="AN158" s="1717"/>
      <c r="AO158" s="1717"/>
      <c r="AP158" s="1717"/>
      <c r="AQ158" s="1020">
        <v>30000000</v>
      </c>
      <c r="AR158" s="1043">
        <v>30000000</v>
      </c>
      <c r="AS158" s="1038">
        <v>0</v>
      </c>
      <c r="AT158" s="1021">
        <v>0</v>
      </c>
      <c r="AU158" s="1044">
        <v>0</v>
      </c>
      <c r="AV158" s="1037">
        <v>30000000</v>
      </c>
      <c r="AW158" s="1044">
        <v>0</v>
      </c>
      <c r="AX158" s="1038">
        <v>0</v>
      </c>
      <c r="AY158" s="1044">
        <v>0</v>
      </c>
      <c r="AZ158" s="1038">
        <v>0</v>
      </c>
      <c r="BA158" s="1021">
        <v>0</v>
      </c>
      <c r="BB158" s="1021">
        <v>0</v>
      </c>
      <c r="BC158" s="1021">
        <v>0</v>
      </c>
      <c r="BE158" s="1016">
        <f t="shared" si="13"/>
        <v>0</v>
      </c>
    </row>
    <row r="159" spans="1:57" s="1015" customFormat="1" ht="16.5" hidden="1" x14ac:dyDescent="0.2">
      <c r="A159" s="1019" t="str">
        <f t="shared" si="12"/>
        <v>A20421810</v>
      </c>
      <c r="B159" s="1719" t="s">
        <v>35</v>
      </c>
      <c r="C159" s="1720"/>
      <c r="D159" s="1719" t="s">
        <v>315</v>
      </c>
      <c r="E159" s="1720"/>
      <c r="F159" s="1719" t="s">
        <v>313</v>
      </c>
      <c r="G159" s="1720"/>
      <c r="H159" s="1719" t="s">
        <v>316</v>
      </c>
      <c r="I159" s="1720"/>
      <c r="J159" s="1719" t="s">
        <v>334</v>
      </c>
      <c r="K159" s="1720"/>
      <c r="L159" s="1720"/>
      <c r="M159" s="1719" t="s">
        <v>327</v>
      </c>
      <c r="N159" s="1720"/>
      <c r="O159" s="1720"/>
      <c r="P159" s="1719"/>
      <c r="Q159" s="1720"/>
      <c r="R159" s="1716"/>
      <c r="S159" s="1717"/>
      <c r="T159" s="1721" t="s">
        <v>109</v>
      </c>
      <c r="U159" s="1720"/>
      <c r="V159" s="1720"/>
      <c r="W159" s="1720"/>
      <c r="X159" s="1720"/>
      <c r="Y159" s="1720"/>
      <c r="Z159" s="1720"/>
      <c r="AA159" s="1720"/>
      <c r="AB159" s="1716" t="s">
        <v>306</v>
      </c>
      <c r="AC159" s="1717"/>
      <c r="AD159" s="1717"/>
      <c r="AE159" s="1717"/>
      <c r="AF159" s="1717"/>
      <c r="AG159" s="1716" t="s">
        <v>307</v>
      </c>
      <c r="AH159" s="1717"/>
      <c r="AI159" s="1717"/>
      <c r="AJ159" s="1027" t="s">
        <v>86</v>
      </c>
      <c r="AK159" s="1718" t="s">
        <v>308</v>
      </c>
      <c r="AL159" s="1717"/>
      <c r="AM159" s="1717"/>
      <c r="AN159" s="1717"/>
      <c r="AO159" s="1717"/>
      <c r="AP159" s="1717"/>
      <c r="AQ159" s="1020">
        <v>606120</v>
      </c>
      <c r="AR159" s="1044">
        <v>0</v>
      </c>
      <c r="AS159" s="1037">
        <v>606120</v>
      </c>
      <c r="AT159" s="1021">
        <v>0</v>
      </c>
      <c r="AU159" s="1044">
        <v>0</v>
      </c>
      <c r="AV159" s="1038">
        <v>0</v>
      </c>
      <c r="AW159" s="1044">
        <v>0</v>
      </c>
      <c r="AX159" s="1038">
        <v>0</v>
      </c>
      <c r="AY159" s="1044">
        <v>0</v>
      </c>
      <c r="AZ159" s="1038">
        <v>0</v>
      </c>
      <c r="BA159" s="1021">
        <v>0</v>
      </c>
      <c r="BB159" s="1021">
        <v>0</v>
      </c>
      <c r="BC159" s="1021">
        <v>0</v>
      </c>
      <c r="BE159" s="1016">
        <f t="shared" si="13"/>
        <v>0</v>
      </c>
    </row>
    <row r="160" spans="1:57" s="1015" customFormat="1" ht="16.5" hidden="1" x14ac:dyDescent="0.2">
      <c r="A160" s="1019" t="str">
        <f t="shared" si="12"/>
        <v>A20421813</v>
      </c>
      <c r="B160" s="1719" t="s">
        <v>35</v>
      </c>
      <c r="C160" s="1720"/>
      <c r="D160" s="1719" t="s">
        <v>315</v>
      </c>
      <c r="E160" s="1720"/>
      <c r="F160" s="1719" t="s">
        <v>313</v>
      </c>
      <c r="G160" s="1720"/>
      <c r="H160" s="1719" t="s">
        <v>316</v>
      </c>
      <c r="I160" s="1720"/>
      <c r="J160" s="1719" t="s">
        <v>334</v>
      </c>
      <c r="K160" s="1720"/>
      <c r="L160" s="1720"/>
      <c r="M160" s="1719" t="s">
        <v>327</v>
      </c>
      <c r="N160" s="1720"/>
      <c r="O160" s="1720"/>
      <c r="P160" s="1719"/>
      <c r="Q160" s="1720"/>
      <c r="R160" s="1716"/>
      <c r="S160" s="1717"/>
      <c r="T160" s="1721" t="s">
        <v>109</v>
      </c>
      <c r="U160" s="1720"/>
      <c r="V160" s="1720"/>
      <c r="W160" s="1720"/>
      <c r="X160" s="1720"/>
      <c r="Y160" s="1720"/>
      <c r="Z160" s="1720"/>
      <c r="AA160" s="1720"/>
      <c r="AB160" s="1716" t="s">
        <v>306</v>
      </c>
      <c r="AC160" s="1717"/>
      <c r="AD160" s="1717"/>
      <c r="AE160" s="1717"/>
      <c r="AF160" s="1717"/>
      <c r="AG160" s="1716" t="s">
        <v>307</v>
      </c>
      <c r="AH160" s="1717"/>
      <c r="AI160" s="1717"/>
      <c r="AJ160" s="1027" t="s">
        <v>336</v>
      </c>
      <c r="AK160" s="1718" t="s">
        <v>354</v>
      </c>
      <c r="AL160" s="1717"/>
      <c r="AM160" s="1717"/>
      <c r="AN160" s="1717"/>
      <c r="AO160" s="1717"/>
      <c r="AP160" s="1717"/>
      <c r="AQ160" s="1021">
        <v>0</v>
      </c>
      <c r="AR160" s="1044">
        <v>0</v>
      </c>
      <c r="AS160" s="1038">
        <v>0</v>
      </c>
      <c r="AT160" s="1021">
        <v>0</v>
      </c>
      <c r="AU160" s="1044">
        <v>0</v>
      </c>
      <c r="AV160" s="1038">
        <v>0</v>
      </c>
      <c r="AW160" s="1044">
        <v>0</v>
      </c>
      <c r="AX160" s="1038">
        <v>0</v>
      </c>
      <c r="AY160" s="1044">
        <v>0</v>
      </c>
      <c r="AZ160" s="1038">
        <v>0</v>
      </c>
      <c r="BA160" s="1021">
        <v>0</v>
      </c>
      <c r="BB160" s="1021">
        <v>0</v>
      </c>
      <c r="BC160" s="1021">
        <v>0</v>
      </c>
      <c r="BE160" s="1016" t="e">
        <f t="shared" si="13"/>
        <v>#DIV/0!</v>
      </c>
    </row>
    <row r="161" spans="1:57" s="1015" customFormat="1" ht="16.5" hidden="1" x14ac:dyDescent="0.2">
      <c r="A161" s="1019" t="str">
        <f t="shared" ref="A161:A224" si="14">+B161&amp;D161&amp;F161&amp;H161&amp;J161&amp;M161&amp;P161&amp;R161&amp;AJ161</f>
        <v>A2044010</v>
      </c>
      <c r="B161" s="1725" t="s">
        <v>35</v>
      </c>
      <c r="C161" s="1720"/>
      <c r="D161" s="1725" t="s">
        <v>315</v>
      </c>
      <c r="E161" s="1720"/>
      <c r="F161" s="1725" t="s">
        <v>313</v>
      </c>
      <c r="G161" s="1720"/>
      <c r="H161" s="1725" t="s">
        <v>316</v>
      </c>
      <c r="I161" s="1720"/>
      <c r="J161" s="1725" t="s">
        <v>340</v>
      </c>
      <c r="K161" s="1720"/>
      <c r="L161" s="1720"/>
      <c r="M161" s="1725"/>
      <c r="N161" s="1720"/>
      <c r="O161" s="1720"/>
      <c r="P161" s="1725"/>
      <c r="Q161" s="1720"/>
      <c r="R161" s="1722"/>
      <c r="S161" s="1717"/>
      <c r="T161" s="1723" t="s">
        <v>341</v>
      </c>
      <c r="U161" s="1720"/>
      <c r="V161" s="1720"/>
      <c r="W161" s="1720"/>
      <c r="X161" s="1720"/>
      <c r="Y161" s="1720"/>
      <c r="Z161" s="1720"/>
      <c r="AA161" s="1720"/>
      <c r="AB161" s="1722" t="s">
        <v>306</v>
      </c>
      <c r="AC161" s="1717"/>
      <c r="AD161" s="1717"/>
      <c r="AE161" s="1717"/>
      <c r="AF161" s="1717"/>
      <c r="AG161" s="1722" t="s">
        <v>307</v>
      </c>
      <c r="AH161" s="1717"/>
      <c r="AI161" s="1717"/>
      <c r="AJ161" s="1026" t="s">
        <v>86</v>
      </c>
      <c r="AK161" s="1724" t="s">
        <v>308</v>
      </c>
      <c r="AL161" s="1717"/>
      <c r="AM161" s="1717"/>
      <c r="AN161" s="1717"/>
      <c r="AO161" s="1717"/>
      <c r="AP161" s="1717"/>
      <c r="AQ161" s="1014">
        <v>9880000</v>
      </c>
      <c r="AR161" s="1041">
        <v>527800</v>
      </c>
      <c r="AS161" s="1032">
        <v>9352200</v>
      </c>
      <c r="AT161" s="1017">
        <v>0</v>
      </c>
      <c r="AU161" s="1041">
        <v>527800</v>
      </c>
      <c r="AV161" s="1033">
        <v>0</v>
      </c>
      <c r="AW161" s="1041">
        <v>527800</v>
      </c>
      <c r="AX161" s="1033">
        <v>0</v>
      </c>
      <c r="AY161" s="1041">
        <v>527800</v>
      </c>
      <c r="AZ161" s="1033">
        <v>0</v>
      </c>
      <c r="BA161" s="1014">
        <v>527800</v>
      </c>
      <c r="BB161" s="1017">
        <v>0</v>
      </c>
      <c r="BC161" s="1017">
        <v>0</v>
      </c>
      <c r="BE161" s="1016">
        <f t="shared" si="13"/>
        <v>5.3421052631578946E-2</v>
      </c>
    </row>
    <row r="162" spans="1:57" s="1015" customFormat="1" ht="16.5" hidden="1" x14ac:dyDescent="0.2">
      <c r="A162" s="1019" t="str">
        <f t="shared" si="14"/>
        <v>A204401510</v>
      </c>
      <c r="B162" s="1719" t="s">
        <v>35</v>
      </c>
      <c r="C162" s="1720"/>
      <c r="D162" s="1719" t="s">
        <v>315</v>
      </c>
      <c r="E162" s="1720"/>
      <c r="F162" s="1719" t="s">
        <v>313</v>
      </c>
      <c r="G162" s="1720"/>
      <c r="H162" s="1719" t="s">
        <v>316</v>
      </c>
      <c r="I162" s="1720"/>
      <c r="J162" s="1719" t="s">
        <v>340</v>
      </c>
      <c r="K162" s="1720"/>
      <c r="L162" s="1720"/>
      <c r="M162" s="1719" t="s">
        <v>319</v>
      </c>
      <c r="N162" s="1720"/>
      <c r="O162" s="1720"/>
      <c r="P162" s="1719"/>
      <c r="Q162" s="1720"/>
      <c r="R162" s="1716"/>
      <c r="S162" s="1717"/>
      <c r="T162" s="1721" t="s">
        <v>207</v>
      </c>
      <c r="U162" s="1720"/>
      <c r="V162" s="1720"/>
      <c r="W162" s="1720"/>
      <c r="X162" s="1720"/>
      <c r="Y162" s="1720"/>
      <c r="Z162" s="1720"/>
      <c r="AA162" s="1720"/>
      <c r="AB162" s="1716" t="s">
        <v>306</v>
      </c>
      <c r="AC162" s="1717"/>
      <c r="AD162" s="1717"/>
      <c r="AE162" s="1717"/>
      <c r="AF162" s="1717"/>
      <c r="AG162" s="1716" t="s">
        <v>307</v>
      </c>
      <c r="AH162" s="1717"/>
      <c r="AI162" s="1717"/>
      <c r="AJ162" s="1027" t="s">
        <v>86</v>
      </c>
      <c r="AK162" s="1718" t="s">
        <v>308</v>
      </c>
      <c r="AL162" s="1717"/>
      <c r="AM162" s="1717"/>
      <c r="AN162" s="1717"/>
      <c r="AO162" s="1717"/>
      <c r="AP162" s="1717"/>
      <c r="AQ162" s="1020">
        <v>9880000</v>
      </c>
      <c r="AR162" s="1043">
        <v>527800</v>
      </c>
      <c r="AS162" s="1037">
        <v>9352200</v>
      </c>
      <c r="AT162" s="1021">
        <v>0</v>
      </c>
      <c r="AU162" s="1043">
        <v>527800</v>
      </c>
      <c r="AV162" s="1038">
        <v>0</v>
      </c>
      <c r="AW162" s="1043">
        <v>527800</v>
      </c>
      <c r="AX162" s="1038">
        <v>0</v>
      </c>
      <c r="AY162" s="1043">
        <v>527800</v>
      </c>
      <c r="AZ162" s="1038">
        <v>0</v>
      </c>
      <c r="BA162" s="1020">
        <v>527800</v>
      </c>
      <c r="BB162" s="1021">
        <v>0</v>
      </c>
      <c r="BC162" s="1021">
        <v>0</v>
      </c>
      <c r="BE162" s="1016">
        <f t="shared" si="13"/>
        <v>5.3421052631578946E-2</v>
      </c>
    </row>
    <row r="163" spans="1:57" s="1015" customFormat="1" ht="16.5" hidden="1" x14ac:dyDescent="0.2">
      <c r="A163" s="1019" t="str">
        <f t="shared" si="14"/>
        <v>A2044110</v>
      </c>
      <c r="B163" s="1725" t="s">
        <v>35</v>
      </c>
      <c r="C163" s="1720"/>
      <c r="D163" s="1725" t="s">
        <v>315</v>
      </c>
      <c r="E163" s="1720"/>
      <c r="F163" s="1725" t="s">
        <v>313</v>
      </c>
      <c r="G163" s="1720"/>
      <c r="H163" s="1725" t="s">
        <v>316</v>
      </c>
      <c r="I163" s="1720"/>
      <c r="J163" s="1725" t="s">
        <v>342</v>
      </c>
      <c r="K163" s="1720"/>
      <c r="L163" s="1720"/>
      <c r="M163" s="1725"/>
      <c r="N163" s="1720"/>
      <c r="O163" s="1720"/>
      <c r="P163" s="1725"/>
      <c r="Q163" s="1720"/>
      <c r="R163" s="1722"/>
      <c r="S163" s="1717"/>
      <c r="T163" s="1723" t="s">
        <v>110</v>
      </c>
      <c r="U163" s="1720"/>
      <c r="V163" s="1720"/>
      <c r="W163" s="1720"/>
      <c r="X163" s="1720"/>
      <c r="Y163" s="1720"/>
      <c r="Z163" s="1720"/>
      <c r="AA163" s="1720"/>
      <c r="AB163" s="1722" t="s">
        <v>306</v>
      </c>
      <c r="AC163" s="1717"/>
      <c r="AD163" s="1717"/>
      <c r="AE163" s="1717"/>
      <c r="AF163" s="1717"/>
      <c r="AG163" s="1722" t="s">
        <v>307</v>
      </c>
      <c r="AH163" s="1717"/>
      <c r="AI163" s="1717"/>
      <c r="AJ163" s="1026" t="s">
        <v>86</v>
      </c>
      <c r="AK163" s="1724" t="s">
        <v>308</v>
      </c>
      <c r="AL163" s="1717"/>
      <c r="AM163" s="1717"/>
      <c r="AN163" s="1717"/>
      <c r="AO163" s="1717"/>
      <c r="AP163" s="1717"/>
      <c r="AQ163" s="1014">
        <v>728100000</v>
      </c>
      <c r="AR163" s="1041">
        <v>726781841</v>
      </c>
      <c r="AS163" s="1032">
        <v>1318159</v>
      </c>
      <c r="AT163" s="1017">
        <v>0</v>
      </c>
      <c r="AU163" s="1041">
        <v>251581512</v>
      </c>
      <c r="AV163" s="1032">
        <v>475200329</v>
      </c>
      <c r="AW163" s="1041">
        <v>3765462</v>
      </c>
      <c r="AX163" s="1032">
        <v>247816050</v>
      </c>
      <c r="AY163" s="1041">
        <v>3765462</v>
      </c>
      <c r="AZ163" s="1033">
        <v>0</v>
      </c>
      <c r="BA163" s="1014">
        <v>3765462</v>
      </c>
      <c r="BB163" s="1017">
        <v>0</v>
      </c>
      <c r="BC163" s="1017">
        <v>0</v>
      </c>
      <c r="BE163" s="1016">
        <f t="shared" si="13"/>
        <v>0.34553153687680266</v>
      </c>
    </row>
    <row r="164" spans="1:57" s="1015" customFormat="1" ht="16.5" hidden="1" x14ac:dyDescent="0.2">
      <c r="A164" s="1019" t="str">
        <f t="shared" si="14"/>
        <v>A2044113</v>
      </c>
      <c r="B164" s="1725" t="s">
        <v>35</v>
      </c>
      <c r="C164" s="1720"/>
      <c r="D164" s="1725" t="s">
        <v>315</v>
      </c>
      <c r="E164" s="1720"/>
      <c r="F164" s="1725" t="s">
        <v>313</v>
      </c>
      <c r="G164" s="1720"/>
      <c r="H164" s="1725" t="s">
        <v>316</v>
      </c>
      <c r="I164" s="1720"/>
      <c r="J164" s="1725" t="s">
        <v>342</v>
      </c>
      <c r="K164" s="1720"/>
      <c r="L164" s="1720"/>
      <c r="M164" s="1725"/>
      <c r="N164" s="1720"/>
      <c r="O164" s="1720"/>
      <c r="P164" s="1725"/>
      <c r="Q164" s="1720"/>
      <c r="R164" s="1722"/>
      <c r="S164" s="1717"/>
      <c r="T164" s="1723" t="s">
        <v>110</v>
      </c>
      <c r="U164" s="1720"/>
      <c r="V164" s="1720"/>
      <c r="W164" s="1720"/>
      <c r="X164" s="1720"/>
      <c r="Y164" s="1720"/>
      <c r="Z164" s="1720"/>
      <c r="AA164" s="1720"/>
      <c r="AB164" s="1722" t="s">
        <v>306</v>
      </c>
      <c r="AC164" s="1717"/>
      <c r="AD164" s="1717"/>
      <c r="AE164" s="1717"/>
      <c r="AF164" s="1717"/>
      <c r="AG164" s="1722" t="s">
        <v>307</v>
      </c>
      <c r="AH164" s="1717"/>
      <c r="AI164" s="1717"/>
      <c r="AJ164" s="1026" t="s">
        <v>336</v>
      </c>
      <c r="AK164" s="1724" t="s">
        <v>354</v>
      </c>
      <c r="AL164" s="1717"/>
      <c r="AM164" s="1717"/>
      <c r="AN164" s="1717"/>
      <c r="AO164" s="1717"/>
      <c r="AP164" s="1717"/>
      <c r="AQ164" s="1014">
        <v>116000000</v>
      </c>
      <c r="AR164" s="1041">
        <v>116000000</v>
      </c>
      <c r="AS164" s="1033">
        <v>0</v>
      </c>
      <c r="AT164" s="1017">
        <v>0</v>
      </c>
      <c r="AU164" s="1042">
        <v>0</v>
      </c>
      <c r="AV164" s="1032">
        <v>116000000</v>
      </c>
      <c r="AW164" s="1042">
        <v>0</v>
      </c>
      <c r="AX164" s="1033">
        <v>0</v>
      </c>
      <c r="AY164" s="1042">
        <v>0</v>
      </c>
      <c r="AZ164" s="1033">
        <v>0</v>
      </c>
      <c r="BA164" s="1017">
        <v>0</v>
      </c>
      <c r="BB164" s="1017">
        <v>0</v>
      </c>
      <c r="BC164" s="1017">
        <v>0</v>
      </c>
      <c r="BE164" s="1016">
        <f t="shared" si="13"/>
        <v>0</v>
      </c>
    </row>
    <row r="165" spans="1:57" s="1015" customFormat="1" ht="16.5" hidden="1" x14ac:dyDescent="0.2">
      <c r="A165" s="1019" t="str">
        <f t="shared" si="14"/>
        <v>A20441210</v>
      </c>
      <c r="B165" s="1719" t="s">
        <v>35</v>
      </c>
      <c r="C165" s="1720"/>
      <c r="D165" s="1719" t="s">
        <v>315</v>
      </c>
      <c r="E165" s="1720"/>
      <c r="F165" s="1719" t="s">
        <v>313</v>
      </c>
      <c r="G165" s="1720"/>
      <c r="H165" s="1719" t="s">
        <v>316</v>
      </c>
      <c r="I165" s="1720"/>
      <c r="J165" s="1719" t="s">
        <v>342</v>
      </c>
      <c r="K165" s="1720"/>
      <c r="L165" s="1720"/>
      <c r="M165" s="1719" t="s">
        <v>315</v>
      </c>
      <c r="N165" s="1720"/>
      <c r="O165" s="1720"/>
      <c r="P165" s="1719"/>
      <c r="Q165" s="1720"/>
      <c r="R165" s="1716"/>
      <c r="S165" s="1717"/>
      <c r="T165" s="1721" t="s">
        <v>111</v>
      </c>
      <c r="U165" s="1720"/>
      <c r="V165" s="1720"/>
      <c r="W165" s="1720"/>
      <c r="X165" s="1720"/>
      <c r="Y165" s="1720"/>
      <c r="Z165" s="1720"/>
      <c r="AA165" s="1720"/>
      <c r="AB165" s="1716" t="s">
        <v>306</v>
      </c>
      <c r="AC165" s="1717"/>
      <c r="AD165" s="1717"/>
      <c r="AE165" s="1717"/>
      <c r="AF165" s="1717"/>
      <c r="AG165" s="1716" t="s">
        <v>307</v>
      </c>
      <c r="AH165" s="1717"/>
      <c r="AI165" s="1717"/>
      <c r="AJ165" s="1027" t="s">
        <v>86</v>
      </c>
      <c r="AK165" s="1718" t="s">
        <v>308</v>
      </c>
      <c r="AL165" s="1717"/>
      <c r="AM165" s="1717"/>
      <c r="AN165" s="1717"/>
      <c r="AO165" s="1717"/>
      <c r="AP165" s="1717"/>
      <c r="AQ165" s="1020">
        <v>12000000</v>
      </c>
      <c r="AR165" s="1043">
        <v>12000000</v>
      </c>
      <c r="AS165" s="1038">
        <v>0</v>
      </c>
      <c r="AT165" s="1021">
        <v>0</v>
      </c>
      <c r="AU165" s="1044">
        <v>0</v>
      </c>
      <c r="AV165" s="1037">
        <v>12000000</v>
      </c>
      <c r="AW165" s="1044">
        <v>0</v>
      </c>
      <c r="AX165" s="1038">
        <v>0</v>
      </c>
      <c r="AY165" s="1044">
        <v>0</v>
      </c>
      <c r="AZ165" s="1038">
        <v>0</v>
      </c>
      <c r="BA165" s="1021">
        <v>0</v>
      </c>
      <c r="BB165" s="1021">
        <v>0</v>
      </c>
      <c r="BC165" s="1021">
        <v>0</v>
      </c>
      <c r="BE165" s="1016">
        <f t="shared" si="13"/>
        <v>0</v>
      </c>
    </row>
    <row r="166" spans="1:57" s="1015" customFormat="1" ht="16.5" hidden="1" x14ac:dyDescent="0.2">
      <c r="A166" s="1019" t="str">
        <f t="shared" si="14"/>
        <v>A20441213</v>
      </c>
      <c r="B166" s="1719" t="s">
        <v>35</v>
      </c>
      <c r="C166" s="1720"/>
      <c r="D166" s="1719" t="s">
        <v>315</v>
      </c>
      <c r="E166" s="1720"/>
      <c r="F166" s="1719" t="s">
        <v>313</v>
      </c>
      <c r="G166" s="1720"/>
      <c r="H166" s="1719" t="s">
        <v>316</v>
      </c>
      <c r="I166" s="1720"/>
      <c r="J166" s="1719" t="s">
        <v>342</v>
      </c>
      <c r="K166" s="1720"/>
      <c r="L166" s="1720"/>
      <c r="M166" s="1719" t="s">
        <v>315</v>
      </c>
      <c r="N166" s="1720"/>
      <c r="O166" s="1720"/>
      <c r="P166" s="1719"/>
      <c r="Q166" s="1720"/>
      <c r="R166" s="1716"/>
      <c r="S166" s="1717"/>
      <c r="T166" s="1721" t="s">
        <v>111</v>
      </c>
      <c r="U166" s="1720"/>
      <c r="V166" s="1720"/>
      <c r="W166" s="1720"/>
      <c r="X166" s="1720"/>
      <c r="Y166" s="1720"/>
      <c r="Z166" s="1720"/>
      <c r="AA166" s="1720"/>
      <c r="AB166" s="1716" t="s">
        <v>306</v>
      </c>
      <c r="AC166" s="1717"/>
      <c r="AD166" s="1717"/>
      <c r="AE166" s="1717"/>
      <c r="AF166" s="1717"/>
      <c r="AG166" s="1716" t="s">
        <v>307</v>
      </c>
      <c r="AH166" s="1717"/>
      <c r="AI166" s="1717"/>
      <c r="AJ166" s="1027" t="s">
        <v>336</v>
      </c>
      <c r="AK166" s="1718" t="s">
        <v>354</v>
      </c>
      <c r="AL166" s="1717"/>
      <c r="AM166" s="1717"/>
      <c r="AN166" s="1717"/>
      <c r="AO166" s="1717"/>
      <c r="AP166" s="1717"/>
      <c r="AQ166" s="1020">
        <v>116000000</v>
      </c>
      <c r="AR166" s="1043">
        <v>116000000</v>
      </c>
      <c r="AS166" s="1038">
        <v>0</v>
      </c>
      <c r="AT166" s="1021">
        <v>0</v>
      </c>
      <c r="AU166" s="1044">
        <v>0</v>
      </c>
      <c r="AV166" s="1037">
        <v>116000000</v>
      </c>
      <c r="AW166" s="1044">
        <v>0</v>
      </c>
      <c r="AX166" s="1038">
        <v>0</v>
      </c>
      <c r="AY166" s="1044">
        <v>0</v>
      </c>
      <c r="AZ166" s="1038">
        <v>0</v>
      </c>
      <c r="BA166" s="1021">
        <v>0</v>
      </c>
      <c r="BB166" s="1021">
        <v>0</v>
      </c>
      <c r="BC166" s="1021">
        <v>0</v>
      </c>
      <c r="BE166" s="1016">
        <f t="shared" si="13"/>
        <v>0</v>
      </c>
    </row>
    <row r="167" spans="1:57" s="1015" customFormat="1" ht="16.5" hidden="1" x14ac:dyDescent="0.2">
      <c r="A167" s="1019" t="s">
        <v>673</v>
      </c>
      <c r="B167" s="1719" t="s">
        <v>35</v>
      </c>
      <c r="C167" s="1720"/>
      <c r="D167" s="1719" t="s">
        <v>315</v>
      </c>
      <c r="E167" s="1720"/>
      <c r="F167" s="1719" t="s">
        <v>313</v>
      </c>
      <c r="G167" s="1720"/>
      <c r="H167" s="1719" t="s">
        <v>316</v>
      </c>
      <c r="I167" s="1720"/>
      <c r="J167" s="1719" t="s">
        <v>342</v>
      </c>
      <c r="K167" s="1720"/>
      <c r="L167" s="1720"/>
      <c r="M167" s="1719" t="s">
        <v>317</v>
      </c>
      <c r="N167" s="1720"/>
      <c r="O167" s="1720"/>
      <c r="P167" s="1719"/>
      <c r="Q167" s="1720"/>
      <c r="R167" s="1716"/>
      <c r="S167" s="1717"/>
      <c r="T167" s="1721" t="s">
        <v>112</v>
      </c>
      <c r="U167" s="1720"/>
      <c r="V167" s="1720"/>
      <c r="W167" s="1720"/>
      <c r="X167" s="1720"/>
      <c r="Y167" s="1720"/>
      <c r="Z167" s="1720"/>
      <c r="AA167" s="1720"/>
      <c r="AB167" s="1716" t="s">
        <v>306</v>
      </c>
      <c r="AC167" s="1717"/>
      <c r="AD167" s="1717"/>
      <c r="AE167" s="1717"/>
      <c r="AF167" s="1717"/>
      <c r="AG167" s="1716" t="s">
        <v>307</v>
      </c>
      <c r="AH167" s="1717"/>
      <c r="AI167" s="1717"/>
      <c r="AJ167" s="1027" t="s">
        <v>86</v>
      </c>
      <c r="AK167" s="1718" t="s">
        <v>308</v>
      </c>
      <c r="AL167" s="1717"/>
      <c r="AM167" s="1717"/>
      <c r="AN167" s="1717"/>
      <c r="AO167" s="1717"/>
      <c r="AP167" s="1717"/>
      <c r="AQ167" s="1020">
        <v>5000000</v>
      </c>
      <c r="AR167" s="1043">
        <v>3765462</v>
      </c>
      <c r="AS167" s="1037">
        <v>1234538</v>
      </c>
      <c r="AT167" s="1021">
        <v>0</v>
      </c>
      <c r="AU167" s="1043">
        <v>3765462</v>
      </c>
      <c r="AV167" s="1038">
        <v>0</v>
      </c>
      <c r="AW167" s="1043">
        <v>3765462</v>
      </c>
      <c r="AX167" s="1038">
        <v>0</v>
      </c>
      <c r="AY167" s="1043">
        <v>3765462</v>
      </c>
      <c r="AZ167" s="1038">
        <v>0</v>
      </c>
      <c r="BA167" s="1020">
        <v>3765462</v>
      </c>
      <c r="BB167" s="1021">
        <v>0</v>
      </c>
      <c r="BC167" s="1021">
        <v>0</v>
      </c>
      <c r="BE167" s="1016">
        <f t="shared" si="13"/>
        <v>0.7530924</v>
      </c>
    </row>
    <row r="168" spans="1:57" s="1015" customFormat="1" ht="16.5" hidden="1" x14ac:dyDescent="0.2">
      <c r="A168" s="1019" t="str">
        <f t="shared" si="14"/>
        <v>A204411310</v>
      </c>
      <c r="B168" s="1719" t="s">
        <v>35</v>
      </c>
      <c r="C168" s="1720"/>
      <c r="D168" s="1719" t="s">
        <v>315</v>
      </c>
      <c r="E168" s="1720"/>
      <c r="F168" s="1719" t="s">
        <v>313</v>
      </c>
      <c r="G168" s="1720"/>
      <c r="H168" s="1719" t="s">
        <v>316</v>
      </c>
      <c r="I168" s="1720"/>
      <c r="J168" s="1719" t="s">
        <v>342</v>
      </c>
      <c r="K168" s="1720"/>
      <c r="L168" s="1720"/>
      <c r="M168" s="1719" t="s">
        <v>336</v>
      </c>
      <c r="N168" s="1720"/>
      <c r="O168" s="1720"/>
      <c r="P168" s="1719"/>
      <c r="Q168" s="1720"/>
      <c r="R168" s="1716"/>
      <c r="S168" s="1717"/>
      <c r="T168" s="1721" t="s">
        <v>110</v>
      </c>
      <c r="U168" s="1720"/>
      <c r="V168" s="1720"/>
      <c r="W168" s="1720"/>
      <c r="X168" s="1720"/>
      <c r="Y168" s="1720"/>
      <c r="Z168" s="1720"/>
      <c r="AA168" s="1720"/>
      <c r="AB168" s="1716" t="s">
        <v>306</v>
      </c>
      <c r="AC168" s="1717"/>
      <c r="AD168" s="1717"/>
      <c r="AE168" s="1717"/>
      <c r="AF168" s="1717"/>
      <c r="AG168" s="1716" t="s">
        <v>307</v>
      </c>
      <c r="AH168" s="1717"/>
      <c r="AI168" s="1717"/>
      <c r="AJ168" s="1027" t="s">
        <v>86</v>
      </c>
      <c r="AK168" s="1718" t="s">
        <v>308</v>
      </c>
      <c r="AL168" s="1717"/>
      <c r="AM168" s="1717"/>
      <c r="AN168" s="1717"/>
      <c r="AO168" s="1717"/>
      <c r="AP168" s="1717"/>
      <c r="AQ168" s="1020">
        <v>711100000</v>
      </c>
      <c r="AR168" s="1043">
        <v>711016379</v>
      </c>
      <c r="AS168" s="1037">
        <v>83621</v>
      </c>
      <c r="AT168" s="1021">
        <v>0</v>
      </c>
      <c r="AU168" s="1043">
        <v>247816050</v>
      </c>
      <c r="AV168" s="1037">
        <v>463200329</v>
      </c>
      <c r="AW168" s="1044">
        <v>0</v>
      </c>
      <c r="AX168" s="1037">
        <v>247816050</v>
      </c>
      <c r="AY168" s="1044">
        <v>0</v>
      </c>
      <c r="AZ168" s="1038">
        <v>0</v>
      </c>
      <c r="BA168" s="1021">
        <v>0</v>
      </c>
      <c r="BB168" s="1021">
        <v>0</v>
      </c>
      <c r="BC168" s="1021">
        <v>0</v>
      </c>
      <c r="BE168" s="1016">
        <f t="shared" si="13"/>
        <v>0.34849676557446208</v>
      </c>
    </row>
    <row r="169" spans="1:57" s="1019" customFormat="1" ht="16.5" hidden="1" x14ac:dyDescent="0.2">
      <c r="A169" s="1019" t="str">
        <f t="shared" si="14"/>
        <v>A310</v>
      </c>
      <c r="B169" s="1767" t="s">
        <v>35</v>
      </c>
      <c r="C169" s="1765"/>
      <c r="D169" s="1767" t="s">
        <v>322</v>
      </c>
      <c r="E169" s="1765"/>
      <c r="F169" s="1767"/>
      <c r="G169" s="1765"/>
      <c r="H169" s="1767"/>
      <c r="I169" s="1765"/>
      <c r="J169" s="1767"/>
      <c r="K169" s="1765"/>
      <c r="L169" s="1765"/>
      <c r="M169" s="1767"/>
      <c r="N169" s="1765"/>
      <c r="O169" s="1765"/>
      <c r="P169" s="1767"/>
      <c r="Q169" s="1765"/>
      <c r="R169" s="1762"/>
      <c r="S169" s="1763"/>
      <c r="T169" s="1764" t="s">
        <v>26</v>
      </c>
      <c r="U169" s="1765"/>
      <c r="V169" s="1765"/>
      <c r="W169" s="1765"/>
      <c r="X169" s="1765"/>
      <c r="Y169" s="1765"/>
      <c r="Z169" s="1765"/>
      <c r="AA169" s="1765"/>
      <c r="AB169" s="1762" t="s">
        <v>306</v>
      </c>
      <c r="AC169" s="1763"/>
      <c r="AD169" s="1763"/>
      <c r="AE169" s="1763"/>
      <c r="AF169" s="1763"/>
      <c r="AG169" s="1762" t="s">
        <v>307</v>
      </c>
      <c r="AH169" s="1763"/>
      <c r="AI169" s="1763"/>
      <c r="AJ169" s="1023" t="s">
        <v>86</v>
      </c>
      <c r="AK169" s="1766" t="s">
        <v>308</v>
      </c>
      <c r="AL169" s="1763"/>
      <c r="AM169" s="1763"/>
      <c r="AN169" s="1763"/>
      <c r="AO169" s="1763"/>
      <c r="AP169" s="1763"/>
      <c r="AQ169" s="998">
        <v>201874370912</v>
      </c>
      <c r="AR169" s="1040">
        <v>201482424894</v>
      </c>
      <c r="AS169" s="1093">
        <v>391946018</v>
      </c>
      <c r="AT169" s="1018">
        <v>29829088</v>
      </c>
      <c r="AU169" s="1040">
        <v>196755288800</v>
      </c>
      <c r="AV169" s="1093">
        <v>4727136094</v>
      </c>
      <c r="AW169" s="1040">
        <v>140392973219</v>
      </c>
      <c r="AX169" s="1093">
        <v>56362315581</v>
      </c>
      <c r="AY169" s="1040">
        <v>140385061040</v>
      </c>
      <c r="AZ169" s="1096">
        <v>7912179</v>
      </c>
      <c r="BA169" s="998">
        <v>140385061040</v>
      </c>
      <c r="BB169" s="1018">
        <v>0</v>
      </c>
      <c r="BC169" s="998">
        <v>7824263</v>
      </c>
      <c r="BE169" s="1000">
        <f t="shared" si="13"/>
        <v>0.97464223869095556</v>
      </c>
    </row>
    <row r="170" spans="1:57" s="1019" customFormat="1" ht="16.5" hidden="1" x14ac:dyDescent="0.2">
      <c r="A170" s="1019" t="str">
        <f t="shared" si="14"/>
        <v>A311</v>
      </c>
      <c r="B170" s="1767" t="s">
        <v>35</v>
      </c>
      <c r="C170" s="1765"/>
      <c r="D170" s="1767" t="s">
        <v>322</v>
      </c>
      <c r="E170" s="1765"/>
      <c r="F170" s="1767"/>
      <c r="G170" s="1765"/>
      <c r="H170" s="1767"/>
      <c r="I170" s="1765"/>
      <c r="J170" s="1767"/>
      <c r="K170" s="1765"/>
      <c r="L170" s="1765"/>
      <c r="M170" s="1767"/>
      <c r="N170" s="1765"/>
      <c r="O170" s="1765"/>
      <c r="P170" s="1767"/>
      <c r="Q170" s="1765"/>
      <c r="R170" s="1762"/>
      <c r="S170" s="1763"/>
      <c r="T170" s="1764" t="s">
        <v>26</v>
      </c>
      <c r="U170" s="1765"/>
      <c r="V170" s="1765"/>
      <c r="W170" s="1765"/>
      <c r="X170" s="1765"/>
      <c r="Y170" s="1765"/>
      <c r="Z170" s="1765"/>
      <c r="AA170" s="1765"/>
      <c r="AB170" s="1762" t="s">
        <v>306</v>
      </c>
      <c r="AC170" s="1763"/>
      <c r="AD170" s="1763"/>
      <c r="AE170" s="1763"/>
      <c r="AF170" s="1763"/>
      <c r="AG170" s="1762" t="s">
        <v>309</v>
      </c>
      <c r="AH170" s="1763"/>
      <c r="AI170" s="1763"/>
      <c r="AJ170" s="1023" t="s">
        <v>101</v>
      </c>
      <c r="AK170" s="1766" t="s">
        <v>310</v>
      </c>
      <c r="AL170" s="1763"/>
      <c r="AM170" s="1763"/>
      <c r="AN170" s="1763"/>
      <c r="AO170" s="1763"/>
      <c r="AP170" s="1763"/>
      <c r="AQ170" s="998">
        <v>519000000</v>
      </c>
      <c r="AR170" s="1040">
        <v>0</v>
      </c>
      <c r="AS170" s="1093">
        <v>519000000</v>
      </c>
      <c r="AT170" s="1018">
        <v>0</v>
      </c>
      <c r="AU170" s="1040">
        <v>0</v>
      </c>
      <c r="AV170" s="1093">
        <v>0</v>
      </c>
      <c r="AW170" s="1040">
        <v>0</v>
      </c>
      <c r="AX170" s="1093">
        <v>0</v>
      </c>
      <c r="AY170" s="1040">
        <v>0</v>
      </c>
      <c r="AZ170" s="1096">
        <v>0</v>
      </c>
      <c r="BA170" s="998">
        <v>0</v>
      </c>
      <c r="BB170" s="1018">
        <v>0</v>
      </c>
      <c r="BC170" s="998">
        <v>0</v>
      </c>
      <c r="BE170" s="1000">
        <f t="shared" si="13"/>
        <v>0</v>
      </c>
    </row>
    <row r="171" spans="1:57" s="1019" customFormat="1" ht="16.5" hidden="1" x14ac:dyDescent="0.2">
      <c r="A171" s="1019" t="str">
        <f t="shared" si="14"/>
        <v>A316</v>
      </c>
      <c r="B171" s="1767" t="s">
        <v>35</v>
      </c>
      <c r="C171" s="1765"/>
      <c r="D171" s="1767" t="s">
        <v>322</v>
      </c>
      <c r="E171" s="1765"/>
      <c r="F171" s="1767"/>
      <c r="G171" s="1765"/>
      <c r="H171" s="1767"/>
      <c r="I171" s="1765"/>
      <c r="J171" s="1767"/>
      <c r="K171" s="1765"/>
      <c r="L171" s="1765"/>
      <c r="M171" s="1767"/>
      <c r="N171" s="1765"/>
      <c r="O171" s="1765"/>
      <c r="P171" s="1767"/>
      <c r="Q171" s="1765"/>
      <c r="R171" s="1762"/>
      <c r="S171" s="1763"/>
      <c r="T171" s="1764" t="s">
        <v>26</v>
      </c>
      <c r="U171" s="1765"/>
      <c r="V171" s="1765"/>
      <c r="W171" s="1765"/>
      <c r="X171" s="1765"/>
      <c r="Y171" s="1765"/>
      <c r="Z171" s="1765"/>
      <c r="AA171" s="1765"/>
      <c r="AB171" s="1762" t="s">
        <v>306</v>
      </c>
      <c r="AC171" s="1763"/>
      <c r="AD171" s="1763"/>
      <c r="AE171" s="1763"/>
      <c r="AF171" s="1763"/>
      <c r="AG171" s="1762" t="s">
        <v>309</v>
      </c>
      <c r="AH171" s="1763"/>
      <c r="AI171" s="1763"/>
      <c r="AJ171" s="1023" t="s">
        <v>44</v>
      </c>
      <c r="AK171" s="1766" t="s">
        <v>311</v>
      </c>
      <c r="AL171" s="1763"/>
      <c r="AM171" s="1763"/>
      <c r="AN171" s="1763"/>
      <c r="AO171" s="1763"/>
      <c r="AP171" s="1763"/>
      <c r="AQ171" s="998">
        <v>66513900000</v>
      </c>
      <c r="AR171" s="1040">
        <v>18746498643</v>
      </c>
      <c r="AS171" s="1093">
        <v>47767401357</v>
      </c>
      <c r="AT171" s="1018">
        <v>0</v>
      </c>
      <c r="AU171" s="1040">
        <v>16882728691</v>
      </c>
      <c r="AV171" s="1093">
        <v>1863769952</v>
      </c>
      <c r="AW171" s="1040">
        <v>11927554418</v>
      </c>
      <c r="AX171" s="1093">
        <v>4955174273</v>
      </c>
      <c r="AY171" s="1040">
        <v>11792188563</v>
      </c>
      <c r="AZ171" s="1096">
        <v>135365855</v>
      </c>
      <c r="BA171" s="998">
        <v>11792188563</v>
      </c>
      <c r="BB171" s="1018">
        <v>0</v>
      </c>
      <c r="BC171" s="998">
        <v>0</v>
      </c>
      <c r="BE171" s="1000">
        <f t="shared" si="13"/>
        <v>0.25382256477217546</v>
      </c>
    </row>
    <row r="172" spans="1:57" s="1015" customFormat="1" ht="16.5" hidden="1" x14ac:dyDescent="0.2">
      <c r="A172" s="1019" t="str">
        <f t="shared" si="14"/>
        <v>A3211</v>
      </c>
      <c r="B172" s="1725" t="s">
        <v>35</v>
      </c>
      <c r="C172" s="1720"/>
      <c r="D172" s="1725" t="s">
        <v>322</v>
      </c>
      <c r="E172" s="1720"/>
      <c r="F172" s="1725" t="s">
        <v>315</v>
      </c>
      <c r="G172" s="1720"/>
      <c r="H172" s="1725"/>
      <c r="I172" s="1720"/>
      <c r="J172" s="1725"/>
      <c r="K172" s="1720"/>
      <c r="L172" s="1720"/>
      <c r="M172" s="1725"/>
      <c r="N172" s="1720"/>
      <c r="O172" s="1720"/>
      <c r="P172" s="1725"/>
      <c r="Q172" s="1720"/>
      <c r="R172" s="1722"/>
      <c r="S172" s="1717"/>
      <c r="T172" s="1723" t="s">
        <v>343</v>
      </c>
      <c r="U172" s="1720"/>
      <c r="V172" s="1720"/>
      <c r="W172" s="1720"/>
      <c r="X172" s="1720"/>
      <c r="Y172" s="1720"/>
      <c r="Z172" s="1720"/>
      <c r="AA172" s="1720"/>
      <c r="AB172" s="1722" t="s">
        <v>306</v>
      </c>
      <c r="AC172" s="1717"/>
      <c r="AD172" s="1717"/>
      <c r="AE172" s="1717"/>
      <c r="AF172" s="1717"/>
      <c r="AG172" s="1722" t="s">
        <v>309</v>
      </c>
      <c r="AH172" s="1717"/>
      <c r="AI172" s="1717"/>
      <c r="AJ172" s="1026" t="s">
        <v>101</v>
      </c>
      <c r="AK172" s="1724" t="s">
        <v>310</v>
      </c>
      <c r="AL172" s="1717"/>
      <c r="AM172" s="1717"/>
      <c r="AN172" s="1717"/>
      <c r="AO172" s="1717"/>
      <c r="AP172" s="1717"/>
      <c r="AQ172" s="1014">
        <v>519000000</v>
      </c>
      <c r="AR172" s="1042">
        <v>0</v>
      </c>
      <c r="AS172" s="1032">
        <v>519000000</v>
      </c>
      <c r="AT172" s="1017">
        <v>0</v>
      </c>
      <c r="AU172" s="1042">
        <v>0</v>
      </c>
      <c r="AV172" s="1033">
        <v>0</v>
      </c>
      <c r="AW172" s="1042">
        <v>0</v>
      </c>
      <c r="AX172" s="1033">
        <v>0</v>
      </c>
      <c r="AY172" s="1042">
        <v>0</v>
      </c>
      <c r="AZ172" s="1033">
        <v>0</v>
      </c>
      <c r="BA172" s="1017">
        <v>0</v>
      </c>
      <c r="BB172" s="1017">
        <v>0</v>
      </c>
      <c r="BC172" s="1017">
        <v>0</v>
      </c>
      <c r="BE172" s="1016">
        <f t="shared" si="13"/>
        <v>0</v>
      </c>
    </row>
    <row r="173" spans="1:57" s="1015" customFormat="1" ht="16.5" hidden="1" x14ac:dyDescent="0.2">
      <c r="A173" s="1019" t="str">
        <f t="shared" si="14"/>
        <v>A32111</v>
      </c>
      <c r="B173" s="1725" t="s">
        <v>35</v>
      </c>
      <c r="C173" s="1720"/>
      <c r="D173" s="1725" t="s">
        <v>322</v>
      </c>
      <c r="E173" s="1720"/>
      <c r="F173" s="1725" t="s">
        <v>315</v>
      </c>
      <c r="G173" s="1720"/>
      <c r="H173" s="1725" t="s">
        <v>312</v>
      </c>
      <c r="I173" s="1720"/>
      <c r="J173" s="1725"/>
      <c r="K173" s="1720"/>
      <c r="L173" s="1720"/>
      <c r="M173" s="1725"/>
      <c r="N173" s="1720"/>
      <c r="O173" s="1720"/>
      <c r="P173" s="1725"/>
      <c r="Q173" s="1720"/>
      <c r="R173" s="1722"/>
      <c r="S173" s="1717"/>
      <c r="T173" s="1723" t="s">
        <v>344</v>
      </c>
      <c r="U173" s="1720"/>
      <c r="V173" s="1720"/>
      <c r="W173" s="1720"/>
      <c r="X173" s="1720"/>
      <c r="Y173" s="1720"/>
      <c r="Z173" s="1720"/>
      <c r="AA173" s="1720"/>
      <c r="AB173" s="1722" t="s">
        <v>306</v>
      </c>
      <c r="AC173" s="1717"/>
      <c r="AD173" s="1717"/>
      <c r="AE173" s="1717"/>
      <c r="AF173" s="1717"/>
      <c r="AG173" s="1722" t="s">
        <v>309</v>
      </c>
      <c r="AH173" s="1717"/>
      <c r="AI173" s="1717"/>
      <c r="AJ173" s="1026" t="s">
        <v>101</v>
      </c>
      <c r="AK173" s="1724" t="s">
        <v>310</v>
      </c>
      <c r="AL173" s="1717"/>
      <c r="AM173" s="1717"/>
      <c r="AN173" s="1717"/>
      <c r="AO173" s="1717"/>
      <c r="AP173" s="1717"/>
      <c r="AQ173" s="1014">
        <v>519000000</v>
      </c>
      <c r="AR173" s="1042">
        <v>0</v>
      </c>
      <c r="AS173" s="1032">
        <v>519000000</v>
      </c>
      <c r="AT173" s="1017">
        <v>0</v>
      </c>
      <c r="AU173" s="1042">
        <v>0</v>
      </c>
      <c r="AV173" s="1033">
        <v>0</v>
      </c>
      <c r="AW173" s="1042">
        <v>0</v>
      </c>
      <c r="AX173" s="1033">
        <v>0</v>
      </c>
      <c r="AY173" s="1042">
        <v>0</v>
      </c>
      <c r="AZ173" s="1033">
        <v>0</v>
      </c>
      <c r="BA173" s="1017">
        <v>0</v>
      </c>
      <c r="BB173" s="1017">
        <v>0</v>
      </c>
      <c r="BC173" s="1017">
        <v>0</v>
      </c>
      <c r="BE173" s="1016">
        <f t="shared" si="13"/>
        <v>0</v>
      </c>
    </row>
    <row r="174" spans="1:57" s="1015" customFormat="1" ht="16.5" hidden="1" x14ac:dyDescent="0.2">
      <c r="A174" s="1019" t="str">
        <f t="shared" si="14"/>
        <v>A321111</v>
      </c>
      <c r="B174" s="1719" t="s">
        <v>35</v>
      </c>
      <c r="C174" s="1720"/>
      <c r="D174" s="1719" t="s">
        <v>322</v>
      </c>
      <c r="E174" s="1720"/>
      <c r="F174" s="1719" t="s">
        <v>315</v>
      </c>
      <c r="G174" s="1720"/>
      <c r="H174" s="1719" t="s">
        <v>312</v>
      </c>
      <c r="I174" s="1720"/>
      <c r="J174" s="1719" t="s">
        <v>312</v>
      </c>
      <c r="K174" s="1720"/>
      <c r="L174" s="1720"/>
      <c r="M174" s="1719"/>
      <c r="N174" s="1720"/>
      <c r="O174" s="1720"/>
      <c r="P174" s="1719"/>
      <c r="Q174" s="1720"/>
      <c r="R174" s="1716"/>
      <c r="S174" s="1717"/>
      <c r="T174" s="1721" t="s">
        <v>113</v>
      </c>
      <c r="U174" s="1720"/>
      <c r="V174" s="1720"/>
      <c r="W174" s="1720"/>
      <c r="X174" s="1720"/>
      <c r="Y174" s="1720"/>
      <c r="Z174" s="1720"/>
      <c r="AA174" s="1720"/>
      <c r="AB174" s="1716" t="s">
        <v>306</v>
      </c>
      <c r="AC174" s="1717"/>
      <c r="AD174" s="1717"/>
      <c r="AE174" s="1717"/>
      <c r="AF174" s="1717"/>
      <c r="AG174" s="1716" t="s">
        <v>309</v>
      </c>
      <c r="AH174" s="1717"/>
      <c r="AI174" s="1717"/>
      <c r="AJ174" s="1027" t="s">
        <v>101</v>
      </c>
      <c r="AK174" s="1718" t="s">
        <v>310</v>
      </c>
      <c r="AL174" s="1717"/>
      <c r="AM174" s="1717"/>
      <c r="AN174" s="1717"/>
      <c r="AO174" s="1717"/>
      <c r="AP174" s="1717"/>
      <c r="AQ174" s="1020">
        <v>519000000</v>
      </c>
      <c r="AR174" s="1044">
        <v>0</v>
      </c>
      <c r="AS174" s="1037">
        <v>519000000</v>
      </c>
      <c r="AT174" s="1021">
        <v>0</v>
      </c>
      <c r="AU174" s="1044">
        <v>0</v>
      </c>
      <c r="AV174" s="1038">
        <v>0</v>
      </c>
      <c r="AW174" s="1044">
        <v>0</v>
      </c>
      <c r="AX174" s="1038">
        <v>0</v>
      </c>
      <c r="AY174" s="1044">
        <v>0</v>
      </c>
      <c r="AZ174" s="1038">
        <v>0</v>
      </c>
      <c r="BA174" s="1021">
        <v>0</v>
      </c>
      <c r="BB174" s="1021">
        <v>0</v>
      </c>
      <c r="BC174" s="1021">
        <v>0</v>
      </c>
      <c r="BE174" s="1016">
        <f t="shared" si="13"/>
        <v>0</v>
      </c>
    </row>
    <row r="175" spans="1:57" s="1015" customFormat="1" ht="16.5" hidden="1" x14ac:dyDescent="0.2">
      <c r="A175" s="1019" t="str">
        <f t="shared" si="14"/>
        <v>A3510</v>
      </c>
      <c r="B175" s="1725" t="s">
        <v>35</v>
      </c>
      <c r="C175" s="1720"/>
      <c r="D175" s="1725" t="s">
        <v>322</v>
      </c>
      <c r="E175" s="1720"/>
      <c r="F175" s="1725" t="s">
        <v>317</v>
      </c>
      <c r="G175" s="1720"/>
      <c r="H175" s="1725"/>
      <c r="I175" s="1720"/>
      <c r="J175" s="1725"/>
      <c r="K175" s="1720"/>
      <c r="L175" s="1720"/>
      <c r="M175" s="1725"/>
      <c r="N175" s="1720"/>
      <c r="O175" s="1720"/>
      <c r="P175" s="1725"/>
      <c r="Q175" s="1720"/>
      <c r="R175" s="1722"/>
      <c r="S175" s="1717"/>
      <c r="T175" s="1723" t="s">
        <v>345</v>
      </c>
      <c r="U175" s="1720"/>
      <c r="V175" s="1720"/>
      <c r="W175" s="1720"/>
      <c r="X175" s="1720"/>
      <c r="Y175" s="1720"/>
      <c r="Z175" s="1720"/>
      <c r="AA175" s="1720"/>
      <c r="AB175" s="1722" t="s">
        <v>306</v>
      </c>
      <c r="AC175" s="1717"/>
      <c r="AD175" s="1717"/>
      <c r="AE175" s="1717"/>
      <c r="AF175" s="1717"/>
      <c r="AG175" s="1722" t="s">
        <v>307</v>
      </c>
      <c r="AH175" s="1717"/>
      <c r="AI175" s="1717"/>
      <c r="AJ175" s="1026" t="s">
        <v>86</v>
      </c>
      <c r="AK175" s="1724" t="s">
        <v>308</v>
      </c>
      <c r="AL175" s="1717"/>
      <c r="AM175" s="1717"/>
      <c r="AN175" s="1717"/>
      <c r="AO175" s="1717"/>
      <c r="AP175" s="1717"/>
      <c r="AQ175" s="1014">
        <v>156370912</v>
      </c>
      <c r="AR175" s="1042">
        <v>0</v>
      </c>
      <c r="AS175" s="1032">
        <v>156370912</v>
      </c>
      <c r="AT175" s="1014">
        <v>29829088</v>
      </c>
      <c r="AU175" s="1042">
        <v>0</v>
      </c>
      <c r="AV175" s="1033">
        <v>0</v>
      </c>
      <c r="AW175" s="1042">
        <v>0</v>
      </c>
      <c r="AX175" s="1033">
        <v>0</v>
      </c>
      <c r="AY175" s="1042">
        <v>0</v>
      </c>
      <c r="AZ175" s="1033">
        <v>0</v>
      </c>
      <c r="BA175" s="1017">
        <v>0</v>
      </c>
      <c r="BB175" s="1017">
        <v>0</v>
      </c>
      <c r="BC175" s="1017">
        <v>0</v>
      </c>
      <c r="BE175" s="1016">
        <f t="shared" si="13"/>
        <v>0</v>
      </c>
    </row>
    <row r="176" spans="1:57" s="1015" customFormat="1" ht="16.5" hidden="1" x14ac:dyDescent="0.2">
      <c r="A176" s="1019" t="str">
        <f t="shared" si="14"/>
        <v>A35310</v>
      </c>
      <c r="B176" s="1725" t="s">
        <v>35</v>
      </c>
      <c r="C176" s="1720"/>
      <c r="D176" s="1725" t="s">
        <v>322</v>
      </c>
      <c r="E176" s="1720"/>
      <c r="F176" s="1725" t="s">
        <v>317</v>
      </c>
      <c r="G176" s="1720"/>
      <c r="H176" s="1725" t="s">
        <v>322</v>
      </c>
      <c r="I176" s="1720"/>
      <c r="J176" s="1725"/>
      <c r="K176" s="1720"/>
      <c r="L176" s="1720"/>
      <c r="M176" s="1725"/>
      <c r="N176" s="1720"/>
      <c r="O176" s="1720"/>
      <c r="P176" s="1725"/>
      <c r="Q176" s="1720"/>
      <c r="R176" s="1722"/>
      <c r="S176" s="1717"/>
      <c r="T176" s="1723" t="s">
        <v>346</v>
      </c>
      <c r="U176" s="1720"/>
      <c r="V176" s="1720"/>
      <c r="W176" s="1720"/>
      <c r="X176" s="1720"/>
      <c r="Y176" s="1720"/>
      <c r="Z176" s="1720"/>
      <c r="AA176" s="1720"/>
      <c r="AB176" s="1722" t="s">
        <v>306</v>
      </c>
      <c r="AC176" s="1717"/>
      <c r="AD176" s="1717"/>
      <c r="AE176" s="1717"/>
      <c r="AF176" s="1717"/>
      <c r="AG176" s="1722" t="s">
        <v>307</v>
      </c>
      <c r="AH176" s="1717"/>
      <c r="AI176" s="1717"/>
      <c r="AJ176" s="1026" t="s">
        <v>86</v>
      </c>
      <c r="AK176" s="1724" t="s">
        <v>308</v>
      </c>
      <c r="AL176" s="1717"/>
      <c r="AM176" s="1717"/>
      <c r="AN176" s="1717"/>
      <c r="AO176" s="1717"/>
      <c r="AP176" s="1717"/>
      <c r="AQ176" s="1014">
        <v>156370912</v>
      </c>
      <c r="AR176" s="1042">
        <v>0</v>
      </c>
      <c r="AS176" s="1032">
        <v>156370912</v>
      </c>
      <c r="AT176" s="1014">
        <v>29829088</v>
      </c>
      <c r="AU176" s="1042">
        <v>0</v>
      </c>
      <c r="AV176" s="1033">
        <v>0</v>
      </c>
      <c r="AW176" s="1042">
        <v>0</v>
      </c>
      <c r="AX176" s="1033">
        <v>0</v>
      </c>
      <c r="AY176" s="1042">
        <v>0</v>
      </c>
      <c r="AZ176" s="1033">
        <v>0</v>
      </c>
      <c r="BA176" s="1017">
        <v>0</v>
      </c>
      <c r="BB176" s="1017">
        <v>0</v>
      </c>
      <c r="BC176" s="1017">
        <v>0</v>
      </c>
      <c r="BE176" s="1016">
        <f t="shared" si="13"/>
        <v>0</v>
      </c>
    </row>
    <row r="177" spans="1:57" s="1015" customFormat="1" ht="16.5" hidden="1" x14ac:dyDescent="0.2">
      <c r="A177" s="1019" t="str">
        <f t="shared" si="14"/>
        <v>A3534410</v>
      </c>
      <c r="B177" s="1719" t="s">
        <v>35</v>
      </c>
      <c r="C177" s="1720"/>
      <c r="D177" s="1719" t="s">
        <v>322</v>
      </c>
      <c r="E177" s="1720"/>
      <c r="F177" s="1719" t="s">
        <v>317</v>
      </c>
      <c r="G177" s="1720"/>
      <c r="H177" s="1719" t="s">
        <v>322</v>
      </c>
      <c r="I177" s="1720"/>
      <c r="J177" s="1719" t="s">
        <v>347</v>
      </c>
      <c r="K177" s="1720"/>
      <c r="L177" s="1720"/>
      <c r="M177" s="1719"/>
      <c r="N177" s="1720"/>
      <c r="O177" s="1720"/>
      <c r="P177" s="1719"/>
      <c r="Q177" s="1720"/>
      <c r="R177" s="1716"/>
      <c r="S177" s="1717"/>
      <c r="T177" s="1721" t="s">
        <v>114</v>
      </c>
      <c r="U177" s="1720"/>
      <c r="V177" s="1720"/>
      <c r="W177" s="1720"/>
      <c r="X177" s="1720"/>
      <c r="Y177" s="1720"/>
      <c r="Z177" s="1720"/>
      <c r="AA177" s="1720"/>
      <c r="AB177" s="1716" t="s">
        <v>306</v>
      </c>
      <c r="AC177" s="1717"/>
      <c r="AD177" s="1717"/>
      <c r="AE177" s="1717"/>
      <c r="AF177" s="1717"/>
      <c r="AG177" s="1716" t="s">
        <v>307</v>
      </c>
      <c r="AH177" s="1717"/>
      <c r="AI177" s="1717"/>
      <c r="AJ177" s="1027" t="s">
        <v>86</v>
      </c>
      <c r="AK177" s="1718" t="s">
        <v>308</v>
      </c>
      <c r="AL177" s="1717"/>
      <c r="AM177" s="1717"/>
      <c r="AN177" s="1717"/>
      <c r="AO177" s="1717"/>
      <c r="AP177" s="1717"/>
      <c r="AQ177" s="1020">
        <v>156370912</v>
      </c>
      <c r="AR177" s="1044">
        <v>0</v>
      </c>
      <c r="AS177" s="1037">
        <v>156370912</v>
      </c>
      <c r="AT177" s="1020">
        <v>29829088</v>
      </c>
      <c r="AU177" s="1044">
        <v>0</v>
      </c>
      <c r="AV177" s="1038">
        <v>0</v>
      </c>
      <c r="AW177" s="1044">
        <v>0</v>
      </c>
      <c r="AX177" s="1038">
        <v>0</v>
      </c>
      <c r="AY177" s="1044">
        <v>0</v>
      </c>
      <c r="AZ177" s="1038">
        <v>0</v>
      </c>
      <c r="BA177" s="1021">
        <v>0</v>
      </c>
      <c r="BB177" s="1021">
        <v>0</v>
      </c>
      <c r="BC177" s="1021">
        <v>0</v>
      </c>
      <c r="BE177" s="1016">
        <f t="shared" si="13"/>
        <v>0</v>
      </c>
    </row>
    <row r="178" spans="1:57" s="1015" customFormat="1" ht="16.5" hidden="1" x14ac:dyDescent="0.2">
      <c r="A178" s="1019" t="str">
        <f t="shared" si="14"/>
        <v>A3610</v>
      </c>
      <c r="B178" s="1725" t="s">
        <v>35</v>
      </c>
      <c r="C178" s="1720"/>
      <c r="D178" s="1725" t="s">
        <v>322</v>
      </c>
      <c r="E178" s="1720"/>
      <c r="F178" s="1725" t="s">
        <v>325</v>
      </c>
      <c r="G178" s="1720"/>
      <c r="H178" s="1725"/>
      <c r="I178" s="1720"/>
      <c r="J178" s="1725"/>
      <c r="K178" s="1720"/>
      <c r="L178" s="1720"/>
      <c r="M178" s="1725"/>
      <c r="N178" s="1720"/>
      <c r="O178" s="1720"/>
      <c r="P178" s="1725"/>
      <c r="Q178" s="1720"/>
      <c r="R178" s="1722"/>
      <c r="S178" s="1717"/>
      <c r="T178" s="1723" t="s">
        <v>348</v>
      </c>
      <c r="U178" s="1720"/>
      <c r="V178" s="1720"/>
      <c r="W178" s="1720"/>
      <c r="X178" s="1720"/>
      <c r="Y178" s="1720"/>
      <c r="Z178" s="1720"/>
      <c r="AA178" s="1720"/>
      <c r="AB178" s="1722" t="s">
        <v>306</v>
      </c>
      <c r="AC178" s="1717"/>
      <c r="AD178" s="1717"/>
      <c r="AE178" s="1717"/>
      <c r="AF178" s="1717"/>
      <c r="AG178" s="1722" t="s">
        <v>307</v>
      </c>
      <c r="AH178" s="1717"/>
      <c r="AI178" s="1717"/>
      <c r="AJ178" s="1026" t="s">
        <v>86</v>
      </c>
      <c r="AK178" s="1724" t="s">
        <v>308</v>
      </c>
      <c r="AL178" s="1717"/>
      <c r="AM178" s="1717"/>
      <c r="AN178" s="1717"/>
      <c r="AO178" s="1717"/>
      <c r="AP178" s="1717"/>
      <c r="AQ178" s="1014">
        <v>201718000000</v>
      </c>
      <c r="AR178" s="1041">
        <v>201482424894</v>
      </c>
      <c r="AS178" s="1032">
        <v>235575106</v>
      </c>
      <c r="AT178" s="1017">
        <v>0</v>
      </c>
      <c r="AU178" s="1041">
        <v>196755288800</v>
      </c>
      <c r="AV178" s="1032">
        <v>4727136094</v>
      </c>
      <c r="AW178" s="1041">
        <v>140392973219</v>
      </c>
      <c r="AX178" s="1032">
        <v>56362315581</v>
      </c>
      <c r="AY178" s="1041">
        <v>140385061040</v>
      </c>
      <c r="AZ178" s="1032">
        <v>7912179</v>
      </c>
      <c r="BA178" s="1014">
        <v>140385061040</v>
      </c>
      <c r="BB178" s="1017">
        <v>0</v>
      </c>
      <c r="BC178" s="1014">
        <v>7824263</v>
      </c>
      <c r="BE178" s="1016">
        <f t="shared" si="13"/>
        <v>0.97539777709475606</v>
      </c>
    </row>
    <row r="179" spans="1:57" s="1015" customFormat="1" ht="16.5" hidden="1" x14ac:dyDescent="0.2">
      <c r="A179" s="1019" t="str">
        <f t="shared" si="14"/>
        <v>A3616</v>
      </c>
      <c r="B179" s="1725" t="s">
        <v>35</v>
      </c>
      <c r="C179" s="1720"/>
      <c r="D179" s="1725" t="s">
        <v>322</v>
      </c>
      <c r="E179" s="1720"/>
      <c r="F179" s="1725" t="s">
        <v>325</v>
      </c>
      <c r="G179" s="1720"/>
      <c r="H179" s="1725"/>
      <c r="I179" s="1720"/>
      <c r="J179" s="1725"/>
      <c r="K179" s="1720"/>
      <c r="L179" s="1720"/>
      <c r="M179" s="1725"/>
      <c r="N179" s="1720"/>
      <c r="O179" s="1720"/>
      <c r="P179" s="1725"/>
      <c r="Q179" s="1720"/>
      <c r="R179" s="1722"/>
      <c r="S179" s="1717"/>
      <c r="T179" s="1723" t="s">
        <v>348</v>
      </c>
      <c r="U179" s="1720"/>
      <c r="V179" s="1720"/>
      <c r="W179" s="1720"/>
      <c r="X179" s="1720"/>
      <c r="Y179" s="1720"/>
      <c r="Z179" s="1720"/>
      <c r="AA179" s="1720"/>
      <c r="AB179" s="1722" t="s">
        <v>306</v>
      </c>
      <c r="AC179" s="1717"/>
      <c r="AD179" s="1717"/>
      <c r="AE179" s="1717"/>
      <c r="AF179" s="1717"/>
      <c r="AG179" s="1722" t="s">
        <v>309</v>
      </c>
      <c r="AH179" s="1717"/>
      <c r="AI179" s="1717"/>
      <c r="AJ179" s="1026" t="s">
        <v>44</v>
      </c>
      <c r="AK179" s="1724" t="s">
        <v>311</v>
      </c>
      <c r="AL179" s="1717"/>
      <c r="AM179" s="1717"/>
      <c r="AN179" s="1717"/>
      <c r="AO179" s="1717"/>
      <c r="AP179" s="1717"/>
      <c r="AQ179" s="1014">
        <v>66513900000</v>
      </c>
      <c r="AR179" s="1041">
        <v>18746498643</v>
      </c>
      <c r="AS179" s="1032">
        <v>47767401357</v>
      </c>
      <c r="AT179" s="1017">
        <v>0</v>
      </c>
      <c r="AU179" s="1041">
        <v>16882728691</v>
      </c>
      <c r="AV179" s="1032">
        <v>1863769952</v>
      </c>
      <c r="AW179" s="1041">
        <v>11927554418</v>
      </c>
      <c r="AX179" s="1032">
        <v>4955174273</v>
      </c>
      <c r="AY179" s="1041">
        <v>11792188563</v>
      </c>
      <c r="AZ179" s="1032">
        <v>135365855</v>
      </c>
      <c r="BA179" s="1014">
        <v>11792188563</v>
      </c>
      <c r="BB179" s="1017">
        <v>0</v>
      </c>
      <c r="BC179" s="1017">
        <v>0</v>
      </c>
      <c r="BE179" s="1016">
        <f t="shared" si="13"/>
        <v>0.25382256477217546</v>
      </c>
    </row>
    <row r="180" spans="1:57" s="1015" customFormat="1" ht="16.5" hidden="1" x14ac:dyDescent="0.2">
      <c r="A180" s="1019" t="str">
        <f t="shared" si="14"/>
        <v>A36110</v>
      </c>
      <c r="B180" s="1725" t="s">
        <v>35</v>
      </c>
      <c r="C180" s="1720"/>
      <c r="D180" s="1725" t="s">
        <v>322</v>
      </c>
      <c r="E180" s="1720"/>
      <c r="F180" s="1725" t="s">
        <v>325</v>
      </c>
      <c r="G180" s="1720"/>
      <c r="H180" s="1725" t="s">
        <v>312</v>
      </c>
      <c r="I180" s="1720"/>
      <c r="J180" s="1725"/>
      <c r="K180" s="1720"/>
      <c r="L180" s="1720"/>
      <c r="M180" s="1725"/>
      <c r="N180" s="1720"/>
      <c r="O180" s="1720"/>
      <c r="P180" s="1725"/>
      <c r="Q180" s="1720"/>
      <c r="R180" s="1722"/>
      <c r="S180" s="1717"/>
      <c r="T180" s="1723" t="s">
        <v>453</v>
      </c>
      <c r="U180" s="1720"/>
      <c r="V180" s="1720"/>
      <c r="W180" s="1720"/>
      <c r="X180" s="1720"/>
      <c r="Y180" s="1720"/>
      <c r="Z180" s="1720"/>
      <c r="AA180" s="1720"/>
      <c r="AB180" s="1722" t="s">
        <v>306</v>
      </c>
      <c r="AC180" s="1717"/>
      <c r="AD180" s="1717"/>
      <c r="AE180" s="1717"/>
      <c r="AF180" s="1717"/>
      <c r="AG180" s="1722" t="s">
        <v>307</v>
      </c>
      <c r="AH180" s="1717"/>
      <c r="AI180" s="1717"/>
      <c r="AJ180" s="1026" t="s">
        <v>86</v>
      </c>
      <c r="AK180" s="1724" t="s">
        <v>308</v>
      </c>
      <c r="AL180" s="1717"/>
      <c r="AM180" s="1717"/>
      <c r="AN180" s="1717"/>
      <c r="AO180" s="1717"/>
      <c r="AP180" s="1717"/>
      <c r="AQ180" s="1014">
        <v>420000000</v>
      </c>
      <c r="AR180" s="1041">
        <v>401464151</v>
      </c>
      <c r="AS180" s="1032">
        <v>18535849</v>
      </c>
      <c r="AT180" s="1017">
        <v>0</v>
      </c>
      <c r="AU180" s="1041">
        <v>401464151</v>
      </c>
      <c r="AV180" s="1033">
        <v>0</v>
      </c>
      <c r="AW180" s="1041">
        <v>401464151</v>
      </c>
      <c r="AX180" s="1033">
        <v>0</v>
      </c>
      <c r="AY180" s="1041">
        <v>401464151</v>
      </c>
      <c r="AZ180" s="1033">
        <v>0</v>
      </c>
      <c r="BA180" s="1014">
        <v>401464151</v>
      </c>
      <c r="BB180" s="1017">
        <v>0</v>
      </c>
      <c r="BC180" s="1017">
        <v>0</v>
      </c>
      <c r="BE180" s="1016">
        <f t="shared" si="13"/>
        <v>0.95586702619047614</v>
      </c>
    </row>
    <row r="181" spans="1:57" s="1015" customFormat="1" ht="16.5" hidden="1" x14ac:dyDescent="0.2">
      <c r="A181" s="1019" t="str">
        <f t="shared" si="14"/>
        <v>A361110</v>
      </c>
      <c r="B181" s="1719" t="s">
        <v>35</v>
      </c>
      <c r="C181" s="1720"/>
      <c r="D181" s="1719" t="s">
        <v>322</v>
      </c>
      <c r="E181" s="1720"/>
      <c r="F181" s="1719" t="s">
        <v>325</v>
      </c>
      <c r="G181" s="1720"/>
      <c r="H181" s="1719" t="s">
        <v>312</v>
      </c>
      <c r="I181" s="1720"/>
      <c r="J181" s="1719" t="s">
        <v>312</v>
      </c>
      <c r="K181" s="1720"/>
      <c r="L181" s="1720"/>
      <c r="M181" s="1719"/>
      <c r="N181" s="1720"/>
      <c r="O181" s="1720"/>
      <c r="P181" s="1719"/>
      <c r="Q181" s="1720"/>
      <c r="R181" s="1716"/>
      <c r="S181" s="1717"/>
      <c r="T181" s="1721" t="s">
        <v>453</v>
      </c>
      <c r="U181" s="1720"/>
      <c r="V181" s="1720"/>
      <c r="W181" s="1720"/>
      <c r="X181" s="1720"/>
      <c r="Y181" s="1720"/>
      <c r="Z181" s="1720"/>
      <c r="AA181" s="1720"/>
      <c r="AB181" s="1716" t="s">
        <v>306</v>
      </c>
      <c r="AC181" s="1717"/>
      <c r="AD181" s="1717"/>
      <c r="AE181" s="1717"/>
      <c r="AF181" s="1717"/>
      <c r="AG181" s="1716" t="s">
        <v>307</v>
      </c>
      <c r="AH181" s="1717"/>
      <c r="AI181" s="1717"/>
      <c r="AJ181" s="1027" t="s">
        <v>86</v>
      </c>
      <c r="AK181" s="1718" t="s">
        <v>308</v>
      </c>
      <c r="AL181" s="1717"/>
      <c r="AM181" s="1717"/>
      <c r="AN181" s="1717"/>
      <c r="AO181" s="1717"/>
      <c r="AP181" s="1717"/>
      <c r="AQ181" s="1020">
        <v>420000000</v>
      </c>
      <c r="AR181" s="1043">
        <v>401464151</v>
      </c>
      <c r="AS181" s="1037">
        <v>18535849</v>
      </c>
      <c r="AT181" s="1021">
        <v>0</v>
      </c>
      <c r="AU181" s="1043">
        <v>401464151</v>
      </c>
      <c r="AV181" s="1038">
        <v>0</v>
      </c>
      <c r="AW181" s="1043">
        <v>401464151</v>
      </c>
      <c r="AX181" s="1038">
        <v>0</v>
      </c>
      <c r="AY181" s="1043">
        <v>401464151</v>
      </c>
      <c r="AZ181" s="1038">
        <v>0</v>
      </c>
      <c r="BA181" s="1020">
        <v>401464151</v>
      </c>
      <c r="BB181" s="1021">
        <v>0</v>
      </c>
      <c r="BC181" s="1021">
        <v>0</v>
      </c>
      <c r="BE181" s="1016">
        <f t="shared" si="13"/>
        <v>0.95586702619047614</v>
      </c>
    </row>
    <row r="182" spans="1:57" s="1015" customFormat="1" ht="16.5" hidden="1" x14ac:dyDescent="0.2">
      <c r="A182" s="1019" t="str">
        <f t="shared" si="14"/>
        <v>A3611210</v>
      </c>
      <c r="B182" s="1719" t="s">
        <v>35</v>
      </c>
      <c r="C182" s="1720"/>
      <c r="D182" s="1719" t="s">
        <v>322</v>
      </c>
      <c r="E182" s="1720"/>
      <c r="F182" s="1719" t="s">
        <v>325</v>
      </c>
      <c r="G182" s="1720"/>
      <c r="H182" s="1719" t="s">
        <v>312</v>
      </c>
      <c r="I182" s="1720"/>
      <c r="J182" s="1719" t="s">
        <v>312</v>
      </c>
      <c r="K182" s="1720"/>
      <c r="L182" s="1720"/>
      <c r="M182" s="1719" t="s">
        <v>315</v>
      </c>
      <c r="N182" s="1720"/>
      <c r="O182" s="1720"/>
      <c r="P182" s="1719"/>
      <c r="Q182" s="1720"/>
      <c r="R182" s="1716"/>
      <c r="S182" s="1717"/>
      <c r="T182" s="1721" t="s">
        <v>454</v>
      </c>
      <c r="U182" s="1720"/>
      <c r="V182" s="1720"/>
      <c r="W182" s="1720"/>
      <c r="X182" s="1720"/>
      <c r="Y182" s="1720"/>
      <c r="Z182" s="1720"/>
      <c r="AA182" s="1720"/>
      <c r="AB182" s="1716" t="s">
        <v>306</v>
      </c>
      <c r="AC182" s="1717"/>
      <c r="AD182" s="1717"/>
      <c r="AE182" s="1717"/>
      <c r="AF182" s="1717"/>
      <c r="AG182" s="1716" t="s">
        <v>307</v>
      </c>
      <c r="AH182" s="1717"/>
      <c r="AI182" s="1717"/>
      <c r="AJ182" s="1027" t="s">
        <v>86</v>
      </c>
      <c r="AK182" s="1718" t="s">
        <v>308</v>
      </c>
      <c r="AL182" s="1717"/>
      <c r="AM182" s="1717"/>
      <c r="AN182" s="1717"/>
      <c r="AO182" s="1717"/>
      <c r="AP182" s="1717"/>
      <c r="AQ182" s="1020">
        <v>420000000</v>
      </c>
      <c r="AR182" s="1043">
        <v>401464151</v>
      </c>
      <c r="AS182" s="1037">
        <v>18535849</v>
      </c>
      <c r="AT182" s="1021">
        <v>0</v>
      </c>
      <c r="AU182" s="1043">
        <v>401464151</v>
      </c>
      <c r="AV182" s="1038">
        <v>0</v>
      </c>
      <c r="AW182" s="1043">
        <v>401464151</v>
      </c>
      <c r="AX182" s="1038">
        <v>0</v>
      </c>
      <c r="AY182" s="1043">
        <v>401464151</v>
      </c>
      <c r="AZ182" s="1038">
        <v>0</v>
      </c>
      <c r="BA182" s="1020">
        <v>401464151</v>
      </c>
      <c r="BB182" s="1021">
        <v>0</v>
      </c>
      <c r="BC182" s="1021">
        <v>0</v>
      </c>
      <c r="BE182" s="1016">
        <f t="shared" si="13"/>
        <v>0.95586702619047614</v>
      </c>
    </row>
    <row r="183" spans="1:57" s="1015" customFormat="1" ht="16.5" hidden="1" x14ac:dyDescent="0.2">
      <c r="A183" s="1019" t="str">
        <f t="shared" si="14"/>
        <v>A36310</v>
      </c>
      <c r="B183" s="1725" t="s">
        <v>35</v>
      </c>
      <c r="C183" s="1720"/>
      <c r="D183" s="1725" t="s">
        <v>322</v>
      </c>
      <c r="E183" s="1720"/>
      <c r="F183" s="1725" t="s">
        <v>325</v>
      </c>
      <c r="G183" s="1720"/>
      <c r="H183" s="1725" t="s">
        <v>322</v>
      </c>
      <c r="I183" s="1720"/>
      <c r="J183" s="1725"/>
      <c r="K183" s="1720"/>
      <c r="L183" s="1720"/>
      <c r="M183" s="1725"/>
      <c r="N183" s="1720"/>
      <c r="O183" s="1720"/>
      <c r="P183" s="1725"/>
      <c r="Q183" s="1720"/>
      <c r="R183" s="1722"/>
      <c r="S183" s="1717"/>
      <c r="T183" s="1723" t="s">
        <v>349</v>
      </c>
      <c r="U183" s="1720"/>
      <c r="V183" s="1720"/>
      <c r="W183" s="1720"/>
      <c r="X183" s="1720"/>
      <c r="Y183" s="1720"/>
      <c r="Z183" s="1720"/>
      <c r="AA183" s="1720"/>
      <c r="AB183" s="1722" t="s">
        <v>306</v>
      </c>
      <c r="AC183" s="1717"/>
      <c r="AD183" s="1717"/>
      <c r="AE183" s="1717"/>
      <c r="AF183" s="1717"/>
      <c r="AG183" s="1722" t="s">
        <v>307</v>
      </c>
      <c r="AH183" s="1717"/>
      <c r="AI183" s="1717"/>
      <c r="AJ183" s="1026" t="s">
        <v>86</v>
      </c>
      <c r="AK183" s="1724" t="s">
        <v>308</v>
      </c>
      <c r="AL183" s="1717"/>
      <c r="AM183" s="1717"/>
      <c r="AN183" s="1717"/>
      <c r="AO183" s="1717"/>
      <c r="AP183" s="1717"/>
      <c r="AQ183" s="1014">
        <v>201298000000</v>
      </c>
      <c r="AR183" s="1041">
        <v>201080960743</v>
      </c>
      <c r="AS183" s="1032">
        <v>217039257</v>
      </c>
      <c r="AT183" s="1017">
        <v>0</v>
      </c>
      <c r="AU183" s="1041">
        <v>196353824649</v>
      </c>
      <c r="AV183" s="1032">
        <v>4727136094</v>
      </c>
      <c r="AW183" s="1041">
        <v>139991509068</v>
      </c>
      <c r="AX183" s="1032">
        <v>56362315581</v>
      </c>
      <c r="AY183" s="1041">
        <v>139983596889</v>
      </c>
      <c r="AZ183" s="1032">
        <v>7912179</v>
      </c>
      <c r="BA183" s="1014">
        <v>139983596889</v>
      </c>
      <c r="BB183" s="1017">
        <v>0</v>
      </c>
      <c r="BC183" s="1014">
        <v>7824263</v>
      </c>
      <c r="BE183" s="1016">
        <f t="shared" si="13"/>
        <v>0.97543852720344959</v>
      </c>
    </row>
    <row r="184" spans="1:57" s="1015" customFormat="1" ht="16.5" hidden="1" x14ac:dyDescent="0.2">
      <c r="A184" s="1019" t="str">
        <f t="shared" si="14"/>
        <v>A36316</v>
      </c>
      <c r="B184" s="1725" t="s">
        <v>35</v>
      </c>
      <c r="C184" s="1720"/>
      <c r="D184" s="1725" t="s">
        <v>322</v>
      </c>
      <c r="E184" s="1720"/>
      <c r="F184" s="1725" t="s">
        <v>325</v>
      </c>
      <c r="G184" s="1720"/>
      <c r="H184" s="1725" t="s">
        <v>322</v>
      </c>
      <c r="I184" s="1720"/>
      <c r="J184" s="1725"/>
      <c r="K184" s="1720"/>
      <c r="L184" s="1720"/>
      <c r="M184" s="1725"/>
      <c r="N184" s="1720"/>
      <c r="O184" s="1720"/>
      <c r="P184" s="1725"/>
      <c r="Q184" s="1720"/>
      <c r="R184" s="1722"/>
      <c r="S184" s="1717"/>
      <c r="T184" s="1723" t="s">
        <v>349</v>
      </c>
      <c r="U184" s="1720"/>
      <c r="V184" s="1720"/>
      <c r="W184" s="1720"/>
      <c r="X184" s="1720"/>
      <c r="Y184" s="1720"/>
      <c r="Z184" s="1720"/>
      <c r="AA184" s="1720"/>
      <c r="AB184" s="1722" t="s">
        <v>306</v>
      </c>
      <c r="AC184" s="1717"/>
      <c r="AD184" s="1717"/>
      <c r="AE184" s="1717"/>
      <c r="AF184" s="1717"/>
      <c r="AG184" s="1722" t="s">
        <v>309</v>
      </c>
      <c r="AH184" s="1717"/>
      <c r="AI184" s="1717"/>
      <c r="AJ184" s="1026" t="s">
        <v>44</v>
      </c>
      <c r="AK184" s="1724" t="s">
        <v>311</v>
      </c>
      <c r="AL184" s="1717"/>
      <c r="AM184" s="1717"/>
      <c r="AN184" s="1717"/>
      <c r="AO184" s="1717"/>
      <c r="AP184" s="1717"/>
      <c r="AQ184" s="1014">
        <v>66513900000</v>
      </c>
      <c r="AR184" s="1041">
        <v>18746498643</v>
      </c>
      <c r="AS184" s="1032">
        <v>47767401357</v>
      </c>
      <c r="AT184" s="1017">
        <v>0</v>
      </c>
      <c r="AU184" s="1041">
        <v>16882728691</v>
      </c>
      <c r="AV184" s="1032">
        <v>1863769952</v>
      </c>
      <c r="AW184" s="1041">
        <v>11927554418</v>
      </c>
      <c r="AX184" s="1032">
        <v>4955174273</v>
      </c>
      <c r="AY184" s="1041">
        <v>11792188563</v>
      </c>
      <c r="AZ184" s="1032">
        <v>135365855</v>
      </c>
      <c r="BA184" s="1014">
        <v>11792188563</v>
      </c>
      <c r="BB184" s="1017">
        <v>0</v>
      </c>
      <c r="BC184" s="1017">
        <v>0</v>
      </c>
      <c r="BE184" s="1016">
        <f t="shared" si="13"/>
        <v>0.25382256477217546</v>
      </c>
    </row>
    <row r="185" spans="1:57" s="1015" customFormat="1" ht="16.5" hidden="1" x14ac:dyDescent="0.2">
      <c r="A185" s="1019" t="str">
        <f t="shared" si="14"/>
        <v>A363410</v>
      </c>
      <c r="B185" s="1719" t="s">
        <v>35</v>
      </c>
      <c r="C185" s="1720"/>
      <c r="D185" s="1719" t="s">
        <v>322</v>
      </c>
      <c r="E185" s="1720"/>
      <c r="F185" s="1719" t="s">
        <v>325</v>
      </c>
      <c r="G185" s="1720"/>
      <c r="H185" s="1719" t="s">
        <v>322</v>
      </c>
      <c r="I185" s="1720"/>
      <c r="J185" s="1719" t="s">
        <v>316</v>
      </c>
      <c r="K185" s="1720"/>
      <c r="L185" s="1720"/>
      <c r="M185" s="1719"/>
      <c r="N185" s="1720"/>
      <c r="O185" s="1720"/>
      <c r="P185" s="1719"/>
      <c r="Q185" s="1720"/>
      <c r="R185" s="1716"/>
      <c r="S185" s="1717"/>
      <c r="T185" s="1721" t="s">
        <v>115</v>
      </c>
      <c r="U185" s="1720"/>
      <c r="V185" s="1720"/>
      <c r="W185" s="1720"/>
      <c r="X185" s="1720"/>
      <c r="Y185" s="1720"/>
      <c r="Z185" s="1720"/>
      <c r="AA185" s="1720"/>
      <c r="AB185" s="1716" t="s">
        <v>306</v>
      </c>
      <c r="AC185" s="1717"/>
      <c r="AD185" s="1717"/>
      <c r="AE185" s="1717"/>
      <c r="AF185" s="1717"/>
      <c r="AG185" s="1716" t="s">
        <v>307</v>
      </c>
      <c r="AH185" s="1717"/>
      <c r="AI185" s="1717"/>
      <c r="AJ185" s="1027" t="s">
        <v>86</v>
      </c>
      <c r="AK185" s="1718" t="s">
        <v>308</v>
      </c>
      <c r="AL185" s="1717"/>
      <c r="AM185" s="1717"/>
      <c r="AN185" s="1717"/>
      <c r="AO185" s="1717"/>
      <c r="AP185" s="1717"/>
      <c r="AQ185" s="1020">
        <v>298000000</v>
      </c>
      <c r="AR185" s="1043">
        <v>297066667</v>
      </c>
      <c r="AS185" s="1037">
        <v>933333</v>
      </c>
      <c r="AT185" s="1021">
        <v>0</v>
      </c>
      <c r="AU185" s="1043">
        <v>282316667</v>
      </c>
      <c r="AV185" s="1037">
        <v>14750000</v>
      </c>
      <c r="AW185" s="1043">
        <v>180074310</v>
      </c>
      <c r="AX185" s="1037">
        <v>102242357</v>
      </c>
      <c r="AY185" s="1043">
        <v>180074310</v>
      </c>
      <c r="AZ185" s="1038">
        <v>0</v>
      </c>
      <c r="BA185" s="1020">
        <v>180074310</v>
      </c>
      <c r="BB185" s="1021">
        <v>0</v>
      </c>
      <c r="BC185" s="1021">
        <v>0</v>
      </c>
      <c r="BE185" s="1016">
        <f t="shared" si="13"/>
        <v>0.94737136577181214</v>
      </c>
    </row>
    <row r="186" spans="1:57" s="1015" customFormat="1" ht="16.5" hidden="1" x14ac:dyDescent="0.2">
      <c r="A186" s="1019" t="str">
        <f t="shared" si="14"/>
        <v>A363710</v>
      </c>
      <c r="B186" s="1719" t="s">
        <v>35</v>
      </c>
      <c r="C186" s="1720"/>
      <c r="D186" s="1719" t="s">
        <v>322</v>
      </c>
      <c r="E186" s="1720"/>
      <c r="F186" s="1719" t="s">
        <v>325</v>
      </c>
      <c r="G186" s="1720"/>
      <c r="H186" s="1719" t="s">
        <v>322</v>
      </c>
      <c r="I186" s="1720"/>
      <c r="J186" s="1719" t="s">
        <v>326</v>
      </c>
      <c r="K186" s="1720"/>
      <c r="L186" s="1720"/>
      <c r="M186" s="1719"/>
      <c r="N186" s="1720"/>
      <c r="O186" s="1720"/>
      <c r="P186" s="1719"/>
      <c r="Q186" s="1720"/>
      <c r="R186" s="1716"/>
      <c r="S186" s="1717"/>
      <c r="T186" s="1721" t="s">
        <v>116</v>
      </c>
      <c r="U186" s="1720"/>
      <c r="V186" s="1720"/>
      <c r="W186" s="1720"/>
      <c r="X186" s="1720"/>
      <c r="Y186" s="1720"/>
      <c r="Z186" s="1720"/>
      <c r="AA186" s="1720"/>
      <c r="AB186" s="1716" t="s">
        <v>306</v>
      </c>
      <c r="AC186" s="1717"/>
      <c r="AD186" s="1717"/>
      <c r="AE186" s="1717"/>
      <c r="AF186" s="1717"/>
      <c r="AG186" s="1716" t="s">
        <v>307</v>
      </c>
      <c r="AH186" s="1717"/>
      <c r="AI186" s="1717"/>
      <c r="AJ186" s="1027" t="s">
        <v>86</v>
      </c>
      <c r="AK186" s="1718" t="s">
        <v>308</v>
      </c>
      <c r="AL186" s="1717"/>
      <c r="AM186" s="1717"/>
      <c r="AN186" s="1717"/>
      <c r="AO186" s="1717"/>
      <c r="AP186" s="1717"/>
      <c r="AQ186" s="1020">
        <v>201000000000</v>
      </c>
      <c r="AR186" s="1043">
        <v>200783894076</v>
      </c>
      <c r="AS186" s="1037">
        <v>216105924</v>
      </c>
      <c r="AT186" s="1021">
        <v>0</v>
      </c>
      <c r="AU186" s="1043">
        <v>196071507982</v>
      </c>
      <c r="AV186" s="1037">
        <v>4712386094</v>
      </c>
      <c r="AW186" s="1043">
        <v>139811434758</v>
      </c>
      <c r="AX186" s="1037">
        <v>56260073224</v>
      </c>
      <c r="AY186" s="1043">
        <v>139803522579</v>
      </c>
      <c r="AZ186" s="1037">
        <v>7912179</v>
      </c>
      <c r="BA186" s="1020">
        <v>139803522579</v>
      </c>
      <c r="BB186" s="1021">
        <v>0</v>
      </c>
      <c r="BC186" s="1020">
        <v>7824263</v>
      </c>
      <c r="BE186" s="1016">
        <f t="shared" si="13"/>
        <v>0.9754801392139304</v>
      </c>
    </row>
    <row r="187" spans="1:57" s="1015" customFormat="1" ht="16.5" hidden="1" x14ac:dyDescent="0.2">
      <c r="A187" s="1019" t="str">
        <f t="shared" si="14"/>
        <v>A3631116</v>
      </c>
      <c r="B187" s="1719" t="s">
        <v>35</v>
      </c>
      <c r="C187" s="1720"/>
      <c r="D187" s="1719" t="s">
        <v>322</v>
      </c>
      <c r="E187" s="1720"/>
      <c r="F187" s="1719" t="s">
        <v>325</v>
      </c>
      <c r="G187" s="1720"/>
      <c r="H187" s="1719" t="s">
        <v>322</v>
      </c>
      <c r="I187" s="1720"/>
      <c r="J187" s="1719" t="s">
        <v>101</v>
      </c>
      <c r="K187" s="1720"/>
      <c r="L187" s="1720"/>
      <c r="M187" s="1719"/>
      <c r="N187" s="1720"/>
      <c r="O187" s="1720"/>
      <c r="P187" s="1719"/>
      <c r="Q187" s="1720"/>
      <c r="R187" s="1716"/>
      <c r="S187" s="1717"/>
      <c r="T187" s="1721" t="s">
        <v>208</v>
      </c>
      <c r="U187" s="1720"/>
      <c r="V187" s="1720"/>
      <c r="W187" s="1720"/>
      <c r="X187" s="1720"/>
      <c r="Y187" s="1720"/>
      <c r="Z187" s="1720"/>
      <c r="AA187" s="1720"/>
      <c r="AB187" s="1716" t="s">
        <v>306</v>
      </c>
      <c r="AC187" s="1717"/>
      <c r="AD187" s="1717"/>
      <c r="AE187" s="1717"/>
      <c r="AF187" s="1717"/>
      <c r="AG187" s="1716" t="s">
        <v>309</v>
      </c>
      <c r="AH187" s="1717"/>
      <c r="AI187" s="1717"/>
      <c r="AJ187" s="1027" t="s">
        <v>44</v>
      </c>
      <c r="AK187" s="1718" t="s">
        <v>311</v>
      </c>
      <c r="AL187" s="1717"/>
      <c r="AM187" s="1717"/>
      <c r="AN187" s="1717"/>
      <c r="AO187" s="1717"/>
      <c r="AP187" s="1717"/>
      <c r="AQ187" s="1020">
        <v>66009000000</v>
      </c>
      <c r="AR187" s="1043">
        <v>18746498643</v>
      </c>
      <c r="AS187" s="1037">
        <v>47262501357</v>
      </c>
      <c r="AT187" s="1021">
        <v>0</v>
      </c>
      <c r="AU187" s="1043">
        <v>16882728691</v>
      </c>
      <c r="AV187" s="1037">
        <v>1863769952</v>
      </c>
      <c r="AW187" s="1043">
        <v>11927554418</v>
      </c>
      <c r="AX187" s="1037">
        <v>4955174273</v>
      </c>
      <c r="AY187" s="1043">
        <v>11792188563</v>
      </c>
      <c r="AZ187" s="1037">
        <v>135365855</v>
      </c>
      <c r="BA187" s="1020">
        <v>11792188563</v>
      </c>
      <c r="BB187" s="1021">
        <v>0</v>
      </c>
      <c r="BC187" s="1021">
        <v>0</v>
      </c>
      <c r="BE187" s="1016">
        <f t="shared" si="13"/>
        <v>0.25576404264569985</v>
      </c>
    </row>
    <row r="188" spans="1:57" s="1015" customFormat="1" ht="16.5" hidden="1" x14ac:dyDescent="0.2">
      <c r="A188" s="1019" t="str">
        <f t="shared" si="14"/>
        <v>A36311116</v>
      </c>
      <c r="B188" s="1719" t="s">
        <v>35</v>
      </c>
      <c r="C188" s="1720"/>
      <c r="D188" s="1719" t="s">
        <v>322</v>
      </c>
      <c r="E188" s="1720"/>
      <c r="F188" s="1719" t="s">
        <v>325</v>
      </c>
      <c r="G188" s="1720"/>
      <c r="H188" s="1719" t="s">
        <v>322</v>
      </c>
      <c r="I188" s="1720"/>
      <c r="J188" s="1719" t="s">
        <v>101</v>
      </c>
      <c r="K188" s="1720"/>
      <c r="L188" s="1720"/>
      <c r="M188" s="1719" t="s">
        <v>312</v>
      </c>
      <c r="N188" s="1720"/>
      <c r="O188" s="1720"/>
      <c r="P188" s="1719" t="s">
        <v>269</v>
      </c>
      <c r="Q188" s="1720"/>
      <c r="R188" s="1716" t="s">
        <v>269</v>
      </c>
      <c r="S188" s="1717"/>
      <c r="T188" s="1721" t="s">
        <v>117</v>
      </c>
      <c r="U188" s="1720"/>
      <c r="V188" s="1720"/>
      <c r="W188" s="1720"/>
      <c r="X188" s="1720"/>
      <c r="Y188" s="1720"/>
      <c r="Z188" s="1720"/>
      <c r="AA188" s="1720"/>
      <c r="AB188" s="1716" t="s">
        <v>306</v>
      </c>
      <c r="AC188" s="1717"/>
      <c r="AD188" s="1717"/>
      <c r="AE188" s="1717"/>
      <c r="AF188" s="1717"/>
      <c r="AG188" s="1716" t="s">
        <v>309</v>
      </c>
      <c r="AH188" s="1717"/>
      <c r="AI188" s="1717"/>
      <c r="AJ188" s="1027" t="s">
        <v>44</v>
      </c>
      <c r="AK188" s="1718" t="s">
        <v>311</v>
      </c>
      <c r="AL188" s="1717"/>
      <c r="AM188" s="1717"/>
      <c r="AN188" s="1717"/>
      <c r="AO188" s="1717"/>
      <c r="AP188" s="1717"/>
      <c r="AQ188" s="1020">
        <v>58014500000</v>
      </c>
      <c r="AR188" s="1043">
        <v>10781998643</v>
      </c>
      <c r="AS188" s="1037">
        <v>47232501357</v>
      </c>
      <c r="AT188" s="1021">
        <v>0</v>
      </c>
      <c r="AU188" s="1043">
        <v>9169418795</v>
      </c>
      <c r="AV188" s="1037">
        <v>1612579848</v>
      </c>
      <c r="AW188" s="1043">
        <v>8050738682</v>
      </c>
      <c r="AX188" s="1037">
        <v>1118680113</v>
      </c>
      <c r="AY188" s="1043">
        <v>7915372827</v>
      </c>
      <c r="AZ188" s="1037">
        <v>135365855</v>
      </c>
      <c r="BA188" s="1020">
        <v>7915372827</v>
      </c>
      <c r="BB188" s="1021">
        <v>0</v>
      </c>
      <c r="BC188" s="1021">
        <v>0</v>
      </c>
      <c r="BE188" s="1016">
        <f t="shared" si="13"/>
        <v>0.15805391402149463</v>
      </c>
    </row>
    <row r="189" spans="1:57" s="1015" customFormat="1" ht="16.5" hidden="1" x14ac:dyDescent="0.2">
      <c r="A189" s="1019" t="str">
        <f t="shared" si="14"/>
        <v>A36311216</v>
      </c>
      <c r="B189" s="1719" t="s">
        <v>35</v>
      </c>
      <c r="C189" s="1720"/>
      <c r="D189" s="1719" t="s">
        <v>322</v>
      </c>
      <c r="E189" s="1720"/>
      <c r="F189" s="1719" t="s">
        <v>325</v>
      </c>
      <c r="G189" s="1720"/>
      <c r="H189" s="1719" t="s">
        <v>322</v>
      </c>
      <c r="I189" s="1720"/>
      <c r="J189" s="1719" t="s">
        <v>101</v>
      </c>
      <c r="K189" s="1720"/>
      <c r="L189" s="1720"/>
      <c r="M189" s="1719" t="s">
        <v>315</v>
      </c>
      <c r="N189" s="1720"/>
      <c r="O189" s="1720"/>
      <c r="P189" s="1719" t="s">
        <v>269</v>
      </c>
      <c r="Q189" s="1720"/>
      <c r="R189" s="1716" t="s">
        <v>269</v>
      </c>
      <c r="S189" s="1717"/>
      <c r="T189" s="1721" t="s">
        <v>118</v>
      </c>
      <c r="U189" s="1720"/>
      <c r="V189" s="1720"/>
      <c r="W189" s="1720"/>
      <c r="X189" s="1720"/>
      <c r="Y189" s="1720"/>
      <c r="Z189" s="1720"/>
      <c r="AA189" s="1720"/>
      <c r="AB189" s="1716" t="s">
        <v>306</v>
      </c>
      <c r="AC189" s="1717"/>
      <c r="AD189" s="1717"/>
      <c r="AE189" s="1717"/>
      <c r="AF189" s="1717"/>
      <c r="AG189" s="1716" t="s">
        <v>309</v>
      </c>
      <c r="AH189" s="1717"/>
      <c r="AI189" s="1717"/>
      <c r="AJ189" s="1027" t="s">
        <v>44</v>
      </c>
      <c r="AK189" s="1718" t="s">
        <v>311</v>
      </c>
      <c r="AL189" s="1717"/>
      <c r="AM189" s="1717"/>
      <c r="AN189" s="1717"/>
      <c r="AO189" s="1717"/>
      <c r="AP189" s="1717"/>
      <c r="AQ189" s="1020">
        <v>7994500000</v>
      </c>
      <c r="AR189" s="1043">
        <v>7964500000</v>
      </c>
      <c r="AS189" s="1037">
        <v>30000000</v>
      </c>
      <c r="AT189" s="1021">
        <v>0</v>
      </c>
      <c r="AU189" s="1043">
        <v>7713309896</v>
      </c>
      <c r="AV189" s="1037">
        <v>251190104</v>
      </c>
      <c r="AW189" s="1043">
        <v>3876815736</v>
      </c>
      <c r="AX189" s="1037">
        <v>3836494160</v>
      </c>
      <c r="AY189" s="1043">
        <v>3876815736</v>
      </c>
      <c r="AZ189" s="1038">
        <v>0</v>
      </c>
      <c r="BA189" s="1020">
        <v>3876815736</v>
      </c>
      <c r="BB189" s="1021">
        <v>0</v>
      </c>
      <c r="BC189" s="1021">
        <v>0</v>
      </c>
      <c r="BE189" s="1016">
        <f t="shared" si="13"/>
        <v>0.96482705560072546</v>
      </c>
    </row>
    <row r="190" spans="1:57" s="1015" customFormat="1" ht="16.5" hidden="1" x14ac:dyDescent="0.2">
      <c r="A190" s="1019" t="str">
        <f t="shared" si="14"/>
        <v>A3636616</v>
      </c>
      <c r="B190" s="1719" t="s">
        <v>35</v>
      </c>
      <c r="C190" s="1720"/>
      <c r="D190" s="1719" t="s">
        <v>322</v>
      </c>
      <c r="E190" s="1720"/>
      <c r="F190" s="1719" t="s">
        <v>325</v>
      </c>
      <c r="G190" s="1720"/>
      <c r="H190" s="1719" t="s">
        <v>322</v>
      </c>
      <c r="I190" s="1720"/>
      <c r="J190" s="1719" t="s">
        <v>350</v>
      </c>
      <c r="K190" s="1720"/>
      <c r="L190" s="1720"/>
      <c r="M190" s="1719"/>
      <c r="N190" s="1720"/>
      <c r="O190" s="1720"/>
      <c r="P190" s="1719"/>
      <c r="Q190" s="1720"/>
      <c r="R190" s="1716"/>
      <c r="S190" s="1717"/>
      <c r="T190" s="1721" t="s">
        <v>119</v>
      </c>
      <c r="U190" s="1720"/>
      <c r="V190" s="1720"/>
      <c r="W190" s="1720"/>
      <c r="X190" s="1720"/>
      <c r="Y190" s="1720"/>
      <c r="Z190" s="1720"/>
      <c r="AA190" s="1720"/>
      <c r="AB190" s="1716" t="s">
        <v>306</v>
      </c>
      <c r="AC190" s="1717"/>
      <c r="AD190" s="1717"/>
      <c r="AE190" s="1717"/>
      <c r="AF190" s="1717"/>
      <c r="AG190" s="1716" t="s">
        <v>309</v>
      </c>
      <c r="AH190" s="1717"/>
      <c r="AI190" s="1717"/>
      <c r="AJ190" s="1027" t="s">
        <v>44</v>
      </c>
      <c r="AK190" s="1718" t="s">
        <v>311</v>
      </c>
      <c r="AL190" s="1717"/>
      <c r="AM190" s="1717"/>
      <c r="AN190" s="1717"/>
      <c r="AO190" s="1717"/>
      <c r="AP190" s="1717"/>
      <c r="AQ190" s="1020">
        <v>504900000</v>
      </c>
      <c r="AR190" s="1044">
        <v>0</v>
      </c>
      <c r="AS190" s="1037">
        <v>504900000</v>
      </c>
      <c r="AT190" s="1021">
        <v>0</v>
      </c>
      <c r="AU190" s="1044">
        <v>0</v>
      </c>
      <c r="AV190" s="1038">
        <v>0</v>
      </c>
      <c r="AW190" s="1044">
        <v>0</v>
      </c>
      <c r="AX190" s="1038">
        <v>0</v>
      </c>
      <c r="AY190" s="1044">
        <v>0</v>
      </c>
      <c r="AZ190" s="1038">
        <v>0</v>
      </c>
      <c r="BA190" s="1021">
        <v>0</v>
      </c>
      <c r="BB190" s="1021">
        <v>0</v>
      </c>
      <c r="BC190" s="1021">
        <v>0</v>
      </c>
      <c r="BE190" s="1016">
        <f t="shared" si="13"/>
        <v>0</v>
      </c>
    </row>
    <row r="191" spans="1:57" s="1019" customFormat="1" ht="16.5" x14ac:dyDescent="0.2">
      <c r="A191" s="1019" t="str">
        <f t="shared" si="14"/>
        <v>C10</v>
      </c>
      <c r="B191" s="1767" t="s">
        <v>120</v>
      </c>
      <c r="C191" s="1765"/>
      <c r="D191" s="1767"/>
      <c r="E191" s="1765"/>
      <c r="F191" s="1767"/>
      <c r="G191" s="1765"/>
      <c r="H191" s="1767"/>
      <c r="I191" s="1765"/>
      <c r="J191" s="1767"/>
      <c r="K191" s="1765"/>
      <c r="L191" s="1765"/>
      <c r="M191" s="1767"/>
      <c r="N191" s="1765"/>
      <c r="O191" s="1765"/>
      <c r="P191" s="1767"/>
      <c r="Q191" s="1765"/>
      <c r="R191" s="1762"/>
      <c r="S191" s="1763"/>
      <c r="T191" s="1764" t="s">
        <v>27</v>
      </c>
      <c r="U191" s="1765"/>
      <c r="V191" s="1765"/>
      <c r="W191" s="1765"/>
      <c r="X191" s="1765"/>
      <c r="Y191" s="1765"/>
      <c r="Z191" s="1765"/>
      <c r="AA191" s="1765"/>
      <c r="AB191" s="1762" t="s">
        <v>306</v>
      </c>
      <c r="AC191" s="1763"/>
      <c r="AD191" s="1763"/>
      <c r="AE191" s="1763"/>
      <c r="AF191" s="1763"/>
      <c r="AG191" s="1762" t="s">
        <v>307</v>
      </c>
      <c r="AH191" s="1763"/>
      <c r="AI191" s="1763"/>
      <c r="AJ191" s="1023" t="s">
        <v>86</v>
      </c>
      <c r="AK191" s="1766" t="s">
        <v>308</v>
      </c>
      <c r="AL191" s="1763"/>
      <c r="AM191" s="1763"/>
      <c r="AN191" s="1763"/>
      <c r="AO191" s="1763"/>
      <c r="AP191" s="1763"/>
      <c r="AQ191" s="998">
        <v>26620420000</v>
      </c>
      <c r="AR191" s="1069">
        <v>21822532977</v>
      </c>
      <c r="AS191" s="1093">
        <v>4797887023</v>
      </c>
      <c r="AT191" s="1018">
        <v>0</v>
      </c>
      <c r="AU191" s="1069">
        <v>11175089708</v>
      </c>
      <c r="AV191" s="1093">
        <v>10647443269</v>
      </c>
      <c r="AW191" s="1069">
        <v>6016297505</v>
      </c>
      <c r="AX191" s="1093">
        <v>5158792203</v>
      </c>
      <c r="AY191" s="1069">
        <v>5985707772</v>
      </c>
      <c r="AZ191" s="1096">
        <v>30589733</v>
      </c>
      <c r="BA191" s="998">
        <v>5985707772</v>
      </c>
      <c r="BB191" s="1018">
        <v>0</v>
      </c>
      <c r="BC191" s="998">
        <v>2638802</v>
      </c>
      <c r="BE191" s="1000">
        <f t="shared" si="13"/>
        <v>0.41979389160651859</v>
      </c>
    </row>
    <row r="192" spans="1:57" s="1019" customFormat="1" ht="16.5" x14ac:dyDescent="0.2">
      <c r="A192" s="1019" t="str">
        <f t="shared" si="14"/>
        <v>C13</v>
      </c>
      <c r="B192" s="1767" t="s">
        <v>120</v>
      </c>
      <c r="C192" s="1765"/>
      <c r="D192" s="1767"/>
      <c r="E192" s="1765"/>
      <c r="F192" s="1767"/>
      <c r="G192" s="1765"/>
      <c r="H192" s="1767"/>
      <c r="I192" s="1765"/>
      <c r="J192" s="1767"/>
      <c r="K192" s="1765"/>
      <c r="L192" s="1765"/>
      <c r="M192" s="1767"/>
      <c r="N192" s="1765"/>
      <c r="O192" s="1765"/>
      <c r="P192" s="1767"/>
      <c r="Q192" s="1765"/>
      <c r="R192" s="1762"/>
      <c r="S192" s="1763"/>
      <c r="T192" s="1764" t="s">
        <v>27</v>
      </c>
      <c r="U192" s="1765"/>
      <c r="V192" s="1765"/>
      <c r="W192" s="1765"/>
      <c r="X192" s="1765"/>
      <c r="Y192" s="1765"/>
      <c r="Z192" s="1765"/>
      <c r="AA192" s="1765"/>
      <c r="AB192" s="1762" t="s">
        <v>306</v>
      </c>
      <c r="AC192" s="1763"/>
      <c r="AD192" s="1763"/>
      <c r="AE192" s="1763"/>
      <c r="AF192" s="1763"/>
      <c r="AG192" s="1762" t="s">
        <v>307</v>
      </c>
      <c r="AH192" s="1763"/>
      <c r="AI192" s="1763"/>
      <c r="AJ192" s="1023" t="s">
        <v>336</v>
      </c>
      <c r="AK192" s="1766" t="s">
        <v>354</v>
      </c>
      <c r="AL192" s="1763"/>
      <c r="AM192" s="1763"/>
      <c r="AN192" s="1763"/>
      <c r="AO192" s="1763"/>
      <c r="AP192" s="1763"/>
      <c r="AQ192" s="998">
        <v>5000000000</v>
      </c>
      <c r="AR192" s="1069">
        <v>5000000000</v>
      </c>
      <c r="AS192" s="1093">
        <v>0</v>
      </c>
      <c r="AT192" s="1018">
        <v>0</v>
      </c>
      <c r="AU192" s="1069">
        <v>5000000000</v>
      </c>
      <c r="AV192" s="1093">
        <v>0</v>
      </c>
      <c r="AW192" s="1069">
        <v>673122501.87</v>
      </c>
      <c r="AX192" s="1093">
        <v>4326877498.1300001</v>
      </c>
      <c r="AY192" s="1069">
        <v>673122501.87</v>
      </c>
      <c r="AZ192" s="1096">
        <v>0</v>
      </c>
      <c r="BA192" s="998">
        <v>673122501.87</v>
      </c>
      <c r="BB192" s="1018">
        <v>0</v>
      </c>
      <c r="BC192" s="998">
        <v>0</v>
      </c>
      <c r="BE192" s="1000">
        <f t="shared" si="13"/>
        <v>1</v>
      </c>
    </row>
    <row r="193" spans="1:57" s="1019" customFormat="1" ht="16.5" x14ac:dyDescent="0.2">
      <c r="A193" s="1019" t="str">
        <f t="shared" si="14"/>
        <v>C15</v>
      </c>
      <c r="B193" s="1767" t="s">
        <v>120</v>
      </c>
      <c r="C193" s="1765"/>
      <c r="D193" s="1767"/>
      <c r="E193" s="1765"/>
      <c r="F193" s="1767"/>
      <c r="G193" s="1765"/>
      <c r="H193" s="1767"/>
      <c r="I193" s="1765"/>
      <c r="J193" s="1767"/>
      <c r="K193" s="1765"/>
      <c r="L193" s="1765"/>
      <c r="M193" s="1767"/>
      <c r="N193" s="1765"/>
      <c r="O193" s="1765"/>
      <c r="P193" s="1767"/>
      <c r="Q193" s="1765"/>
      <c r="R193" s="1762"/>
      <c r="S193" s="1763"/>
      <c r="T193" s="1764" t="s">
        <v>27</v>
      </c>
      <c r="U193" s="1765"/>
      <c r="V193" s="1765"/>
      <c r="W193" s="1765"/>
      <c r="X193" s="1765"/>
      <c r="Y193" s="1765"/>
      <c r="Z193" s="1765"/>
      <c r="AA193" s="1765"/>
      <c r="AB193" s="1762" t="s">
        <v>306</v>
      </c>
      <c r="AC193" s="1763"/>
      <c r="AD193" s="1763"/>
      <c r="AE193" s="1763"/>
      <c r="AF193" s="1763"/>
      <c r="AG193" s="1762" t="s">
        <v>307</v>
      </c>
      <c r="AH193" s="1763"/>
      <c r="AI193" s="1763"/>
      <c r="AJ193" s="1023" t="s">
        <v>319</v>
      </c>
      <c r="AK193" s="1766" t="s">
        <v>455</v>
      </c>
      <c r="AL193" s="1763"/>
      <c r="AM193" s="1763"/>
      <c r="AN193" s="1763"/>
      <c r="AO193" s="1763"/>
      <c r="AP193" s="1763"/>
      <c r="AQ193" s="998">
        <v>2815325822</v>
      </c>
      <c r="AR193" s="1069">
        <v>1036100000</v>
      </c>
      <c r="AS193" s="1093">
        <v>1779225822</v>
      </c>
      <c r="AT193" s="1018">
        <v>0</v>
      </c>
      <c r="AU193" s="1069">
        <v>401300000</v>
      </c>
      <c r="AV193" s="1093">
        <v>634800000</v>
      </c>
      <c r="AW193" s="1069">
        <v>0</v>
      </c>
      <c r="AX193" s="1093">
        <v>401300000</v>
      </c>
      <c r="AY193" s="1069">
        <v>0</v>
      </c>
      <c r="AZ193" s="1096">
        <v>0</v>
      </c>
      <c r="BA193" s="998">
        <v>0</v>
      </c>
      <c r="BB193" s="1018">
        <v>0</v>
      </c>
      <c r="BC193" s="998">
        <v>0</v>
      </c>
      <c r="BE193" s="1000">
        <f t="shared" si="13"/>
        <v>0.142541228039786</v>
      </c>
    </row>
    <row r="194" spans="1:57" s="1015" customFormat="1" ht="16.5" x14ac:dyDescent="0.2">
      <c r="A194" s="1019" t="str">
        <f t="shared" si="14"/>
        <v>C250210</v>
      </c>
      <c r="B194" s="1725" t="s">
        <v>120</v>
      </c>
      <c r="C194" s="1720"/>
      <c r="D194" s="1725" t="s">
        <v>355</v>
      </c>
      <c r="E194" s="1720"/>
      <c r="F194" s="1725"/>
      <c r="G194" s="1720"/>
      <c r="H194" s="1725"/>
      <c r="I194" s="1720"/>
      <c r="J194" s="1725"/>
      <c r="K194" s="1720"/>
      <c r="L194" s="1720"/>
      <c r="M194" s="1725"/>
      <c r="N194" s="1720"/>
      <c r="O194" s="1720"/>
      <c r="P194" s="1725"/>
      <c r="Q194" s="1720"/>
      <c r="R194" s="1722"/>
      <c r="S194" s="1717"/>
      <c r="T194" s="1723" t="s">
        <v>356</v>
      </c>
      <c r="U194" s="1720"/>
      <c r="V194" s="1720"/>
      <c r="W194" s="1720"/>
      <c r="X194" s="1720"/>
      <c r="Y194" s="1720"/>
      <c r="Z194" s="1720"/>
      <c r="AA194" s="1720"/>
      <c r="AB194" s="1722" t="s">
        <v>306</v>
      </c>
      <c r="AC194" s="1717"/>
      <c r="AD194" s="1717"/>
      <c r="AE194" s="1717"/>
      <c r="AF194" s="1717"/>
      <c r="AG194" s="1722" t="s">
        <v>307</v>
      </c>
      <c r="AH194" s="1717"/>
      <c r="AI194" s="1717"/>
      <c r="AJ194" s="1026" t="s">
        <v>86</v>
      </c>
      <c r="AK194" s="1724" t="s">
        <v>308</v>
      </c>
      <c r="AL194" s="1717"/>
      <c r="AM194" s="1717"/>
      <c r="AN194" s="1717"/>
      <c r="AO194" s="1717"/>
      <c r="AP194" s="1717"/>
      <c r="AQ194" s="1014">
        <v>16950000000</v>
      </c>
      <c r="AR194" s="1113">
        <v>15073339719</v>
      </c>
      <c r="AS194" s="1032">
        <v>1876660281</v>
      </c>
      <c r="AT194" s="1017">
        <v>0</v>
      </c>
      <c r="AU194" s="1113">
        <v>11012876167</v>
      </c>
      <c r="AV194" s="1032">
        <v>4060463552</v>
      </c>
      <c r="AW194" s="1113">
        <v>5999024985</v>
      </c>
      <c r="AX194" s="1032">
        <v>5013851182</v>
      </c>
      <c r="AY194" s="1113">
        <v>5968435252</v>
      </c>
      <c r="AZ194" s="1032">
        <v>30589733</v>
      </c>
      <c r="BA194" s="1014">
        <v>5968435252</v>
      </c>
      <c r="BB194" s="1017">
        <v>0</v>
      </c>
      <c r="BC194" s="1014">
        <v>2638802</v>
      </c>
      <c r="BE194" s="1016">
        <f t="shared" si="13"/>
        <v>0.64972720749262536</v>
      </c>
    </row>
    <row r="195" spans="1:57" s="1015" customFormat="1" ht="16.5" x14ac:dyDescent="0.2">
      <c r="A195" s="1019" t="str">
        <f t="shared" si="14"/>
        <v>C250215</v>
      </c>
      <c r="B195" s="1725" t="s">
        <v>120</v>
      </c>
      <c r="C195" s="1720"/>
      <c r="D195" s="1725" t="s">
        <v>355</v>
      </c>
      <c r="E195" s="1720"/>
      <c r="F195" s="1725"/>
      <c r="G195" s="1720"/>
      <c r="H195" s="1725"/>
      <c r="I195" s="1720"/>
      <c r="J195" s="1725"/>
      <c r="K195" s="1720"/>
      <c r="L195" s="1720"/>
      <c r="M195" s="1725"/>
      <c r="N195" s="1720"/>
      <c r="O195" s="1720"/>
      <c r="P195" s="1725"/>
      <c r="Q195" s="1720"/>
      <c r="R195" s="1722"/>
      <c r="S195" s="1717"/>
      <c r="T195" s="1723" t="s">
        <v>356</v>
      </c>
      <c r="U195" s="1720"/>
      <c r="V195" s="1720"/>
      <c r="W195" s="1720"/>
      <c r="X195" s="1720"/>
      <c r="Y195" s="1720"/>
      <c r="Z195" s="1720"/>
      <c r="AA195" s="1720"/>
      <c r="AB195" s="1722" t="s">
        <v>306</v>
      </c>
      <c r="AC195" s="1717"/>
      <c r="AD195" s="1717"/>
      <c r="AE195" s="1717"/>
      <c r="AF195" s="1717"/>
      <c r="AG195" s="1722" t="s">
        <v>307</v>
      </c>
      <c r="AH195" s="1717"/>
      <c r="AI195" s="1717"/>
      <c r="AJ195" s="1026" t="s">
        <v>319</v>
      </c>
      <c r="AK195" s="1724" t="s">
        <v>455</v>
      </c>
      <c r="AL195" s="1717"/>
      <c r="AM195" s="1717"/>
      <c r="AN195" s="1717"/>
      <c r="AO195" s="1717"/>
      <c r="AP195" s="1717"/>
      <c r="AQ195" s="1014">
        <v>2815325822</v>
      </c>
      <c r="AR195" s="1113">
        <v>1036100000</v>
      </c>
      <c r="AS195" s="1032">
        <v>1779225822</v>
      </c>
      <c r="AT195" s="1017">
        <v>0</v>
      </c>
      <c r="AU195" s="1113">
        <v>401300000</v>
      </c>
      <c r="AV195" s="1032">
        <v>634800000</v>
      </c>
      <c r="AW195" s="1116">
        <v>0</v>
      </c>
      <c r="AX195" s="1032">
        <v>401300000</v>
      </c>
      <c r="AY195" s="1116">
        <v>0</v>
      </c>
      <c r="AZ195" s="1033">
        <v>0</v>
      </c>
      <c r="BA195" s="1017">
        <v>0</v>
      </c>
      <c r="BB195" s="1017">
        <v>0</v>
      </c>
      <c r="BC195" s="1017">
        <v>0</v>
      </c>
      <c r="BE195" s="1016">
        <f t="shared" si="13"/>
        <v>0.142541228039786</v>
      </c>
    </row>
    <row r="196" spans="1:57" s="1015" customFormat="1" ht="16.5" x14ac:dyDescent="0.2">
      <c r="A196" s="1019" t="str">
        <f t="shared" si="14"/>
        <v>C2502100010</v>
      </c>
      <c r="B196" s="1725" t="s">
        <v>120</v>
      </c>
      <c r="C196" s="1720"/>
      <c r="D196" s="1725" t="s">
        <v>355</v>
      </c>
      <c r="E196" s="1720"/>
      <c r="F196" s="1725" t="s">
        <v>357</v>
      </c>
      <c r="G196" s="1720"/>
      <c r="H196" s="1725"/>
      <c r="I196" s="1720"/>
      <c r="J196" s="1725"/>
      <c r="K196" s="1720"/>
      <c r="L196" s="1720"/>
      <c r="M196" s="1725"/>
      <c r="N196" s="1720"/>
      <c r="O196" s="1720"/>
      <c r="P196" s="1725"/>
      <c r="Q196" s="1720"/>
      <c r="R196" s="1722"/>
      <c r="S196" s="1717"/>
      <c r="T196" s="1723" t="s">
        <v>358</v>
      </c>
      <c r="U196" s="1720"/>
      <c r="V196" s="1720"/>
      <c r="W196" s="1720"/>
      <c r="X196" s="1720"/>
      <c r="Y196" s="1720"/>
      <c r="Z196" s="1720"/>
      <c r="AA196" s="1720"/>
      <c r="AB196" s="1722" t="s">
        <v>306</v>
      </c>
      <c r="AC196" s="1717"/>
      <c r="AD196" s="1717"/>
      <c r="AE196" s="1717"/>
      <c r="AF196" s="1717"/>
      <c r="AG196" s="1722" t="s">
        <v>307</v>
      </c>
      <c r="AH196" s="1717"/>
      <c r="AI196" s="1717"/>
      <c r="AJ196" s="1026" t="s">
        <v>86</v>
      </c>
      <c r="AK196" s="1724" t="s">
        <v>308</v>
      </c>
      <c r="AL196" s="1717"/>
      <c r="AM196" s="1717"/>
      <c r="AN196" s="1717"/>
      <c r="AO196" s="1717"/>
      <c r="AP196" s="1717"/>
      <c r="AQ196" s="1014">
        <v>16950000000</v>
      </c>
      <c r="AR196" s="1113">
        <v>15073339719</v>
      </c>
      <c r="AS196" s="1032">
        <v>1876660281</v>
      </c>
      <c r="AT196" s="1017">
        <v>0</v>
      </c>
      <c r="AU196" s="1113">
        <v>11012876167</v>
      </c>
      <c r="AV196" s="1032">
        <v>4060463552</v>
      </c>
      <c r="AW196" s="1113">
        <v>5999024985</v>
      </c>
      <c r="AX196" s="1032">
        <v>5013851182</v>
      </c>
      <c r="AY196" s="1113">
        <v>5968435252</v>
      </c>
      <c r="AZ196" s="1032">
        <v>30589733</v>
      </c>
      <c r="BA196" s="1014">
        <v>5968435252</v>
      </c>
      <c r="BB196" s="1017">
        <v>0</v>
      </c>
      <c r="BC196" s="1014">
        <v>2638802</v>
      </c>
      <c r="BE196" s="1016">
        <f t="shared" si="13"/>
        <v>0.64972720749262536</v>
      </c>
    </row>
    <row r="197" spans="1:57" s="1015" customFormat="1" ht="16.5" x14ac:dyDescent="0.2">
      <c r="A197" s="1019" t="str">
        <f t="shared" si="14"/>
        <v>C2502100015</v>
      </c>
      <c r="B197" s="1725" t="s">
        <v>120</v>
      </c>
      <c r="C197" s="1720"/>
      <c r="D197" s="1725" t="s">
        <v>355</v>
      </c>
      <c r="E197" s="1720"/>
      <c r="F197" s="1725" t="s">
        <v>357</v>
      </c>
      <c r="G197" s="1720"/>
      <c r="H197" s="1725"/>
      <c r="I197" s="1720"/>
      <c r="J197" s="1725"/>
      <c r="K197" s="1720"/>
      <c r="L197" s="1720"/>
      <c r="M197" s="1725"/>
      <c r="N197" s="1720"/>
      <c r="O197" s="1720"/>
      <c r="P197" s="1725"/>
      <c r="Q197" s="1720"/>
      <c r="R197" s="1722"/>
      <c r="S197" s="1717"/>
      <c r="T197" s="1723" t="s">
        <v>358</v>
      </c>
      <c r="U197" s="1720"/>
      <c r="V197" s="1720"/>
      <c r="W197" s="1720"/>
      <c r="X197" s="1720"/>
      <c r="Y197" s="1720"/>
      <c r="Z197" s="1720"/>
      <c r="AA197" s="1720"/>
      <c r="AB197" s="1722" t="s">
        <v>306</v>
      </c>
      <c r="AC197" s="1717"/>
      <c r="AD197" s="1717"/>
      <c r="AE197" s="1717"/>
      <c r="AF197" s="1717"/>
      <c r="AG197" s="1722" t="s">
        <v>307</v>
      </c>
      <c r="AH197" s="1717"/>
      <c r="AI197" s="1717"/>
      <c r="AJ197" s="1026" t="s">
        <v>319</v>
      </c>
      <c r="AK197" s="1724" t="s">
        <v>455</v>
      </c>
      <c r="AL197" s="1717"/>
      <c r="AM197" s="1717"/>
      <c r="AN197" s="1717"/>
      <c r="AO197" s="1717"/>
      <c r="AP197" s="1717"/>
      <c r="AQ197" s="1014">
        <v>2815325822</v>
      </c>
      <c r="AR197" s="1113">
        <v>1036100000</v>
      </c>
      <c r="AS197" s="1032">
        <v>1779225822</v>
      </c>
      <c r="AT197" s="1017">
        <v>0</v>
      </c>
      <c r="AU197" s="1113">
        <v>401300000</v>
      </c>
      <c r="AV197" s="1032">
        <v>634800000</v>
      </c>
      <c r="AW197" s="1116">
        <v>0</v>
      </c>
      <c r="AX197" s="1032">
        <v>401300000</v>
      </c>
      <c r="AY197" s="1116">
        <v>0</v>
      </c>
      <c r="AZ197" s="1033">
        <v>0</v>
      </c>
      <c r="BA197" s="1017">
        <v>0</v>
      </c>
      <c r="BB197" s="1017">
        <v>0</v>
      </c>
      <c r="BC197" s="1017">
        <v>0</v>
      </c>
      <c r="BE197" s="1016">
        <f t="shared" si="13"/>
        <v>0.142541228039786</v>
      </c>
    </row>
    <row r="198" spans="1:57" s="1122" customFormat="1" ht="16.5" x14ac:dyDescent="0.2">
      <c r="A198" s="1117" t="str">
        <f t="shared" si="14"/>
        <v>C25021000110</v>
      </c>
      <c r="B198" s="1760" t="s">
        <v>120</v>
      </c>
      <c r="C198" s="1755"/>
      <c r="D198" s="1760" t="s">
        <v>355</v>
      </c>
      <c r="E198" s="1755"/>
      <c r="F198" s="1760" t="s">
        <v>357</v>
      </c>
      <c r="G198" s="1755"/>
      <c r="H198" s="1760" t="s">
        <v>312</v>
      </c>
      <c r="I198" s="1755"/>
      <c r="J198" s="1760"/>
      <c r="K198" s="1755"/>
      <c r="L198" s="1755"/>
      <c r="M198" s="1760"/>
      <c r="N198" s="1755"/>
      <c r="O198" s="1755"/>
      <c r="P198" s="1760"/>
      <c r="Q198" s="1755"/>
      <c r="R198" s="1757"/>
      <c r="S198" s="1753"/>
      <c r="T198" s="1761" t="s">
        <v>270</v>
      </c>
      <c r="U198" s="1755"/>
      <c r="V198" s="1755"/>
      <c r="W198" s="1755"/>
      <c r="X198" s="1755"/>
      <c r="Y198" s="1755"/>
      <c r="Z198" s="1755"/>
      <c r="AA198" s="1755"/>
      <c r="AB198" s="1757" t="s">
        <v>306</v>
      </c>
      <c r="AC198" s="1753"/>
      <c r="AD198" s="1753"/>
      <c r="AE198" s="1753"/>
      <c r="AF198" s="1753"/>
      <c r="AG198" s="1757" t="s">
        <v>307</v>
      </c>
      <c r="AH198" s="1753"/>
      <c r="AI198" s="1753"/>
      <c r="AJ198" s="1118" t="s">
        <v>86</v>
      </c>
      <c r="AK198" s="1758" t="s">
        <v>308</v>
      </c>
      <c r="AL198" s="1753"/>
      <c r="AM198" s="1717"/>
      <c r="AN198" s="1717"/>
      <c r="AO198" s="1717"/>
      <c r="AP198" s="1753"/>
      <c r="AQ198" s="1120">
        <v>1300000000</v>
      </c>
      <c r="AR198" s="1120">
        <v>991180120</v>
      </c>
      <c r="AS198" s="1120">
        <v>308819880</v>
      </c>
      <c r="AT198" s="1121">
        <v>0</v>
      </c>
      <c r="AU198" s="1120">
        <v>554207115</v>
      </c>
      <c r="AV198" s="1120">
        <v>436973005</v>
      </c>
      <c r="AW198" s="1120">
        <v>81525400</v>
      </c>
      <c r="AX198" s="1120">
        <v>472681715</v>
      </c>
      <c r="AY198" s="1114">
        <v>75363352</v>
      </c>
      <c r="AZ198" s="1120">
        <v>6162048</v>
      </c>
      <c r="BA198" s="1120">
        <v>75363352</v>
      </c>
      <c r="BB198" s="1121">
        <v>0</v>
      </c>
      <c r="BC198" s="1121">
        <v>0</v>
      </c>
      <c r="BE198" s="1123">
        <f t="shared" si="13"/>
        <v>0.42631316538461539</v>
      </c>
    </row>
    <row r="199" spans="1:57" s="1122" customFormat="1" ht="16.5" x14ac:dyDescent="0.2">
      <c r="A199" s="1117" t="str">
        <f t="shared" si="14"/>
        <v>C25021000115</v>
      </c>
      <c r="B199" s="1759" t="s">
        <v>120</v>
      </c>
      <c r="C199" s="1755"/>
      <c r="D199" s="1759" t="s">
        <v>355</v>
      </c>
      <c r="E199" s="1755"/>
      <c r="F199" s="1759" t="s">
        <v>357</v>
      </c>
      <c r="G199" s="1755"/>
      <c r="H199" s="1759" t="s">
        <v>312</v>
      </c>
      <c r="I199" s="1755"/>
      <c r="J199" s="1759"/>
      <c r="K199" s="1755"/>
      <c r="L199" s="1755"/>
      <c r="M199" s="1759"/>
      <c r="N199" s="1755"/>
      <c r="O199" s="1755"/>
      <c r="P199" s="1759"/>
      <c r="Q199" s="1755"/>
      <c r="R199" s="1752"/>
      <c r="S199" s="1753"/>
      <c r="T199" s="1754" t="s">
        <v>270</v>
      </c>
      <c r="U199" s="1755"/>
      <c r="V199" s="1755"/>
      <c r="W199" s="1755"/>
      <c r="X199" s="1755"/>
      <c r="Y199" s="1755"/>
      <c r="Z199" s="1755"/>
      <c r="AA199" s="1755"/>
      <c r="AB199" s="1752" t="s">
        <v>306</v>
      </c>
      <c r="AC199" s="1753"/>
      <c r="AD199" s="1753"/>
      <c r="AE199" s="1753"/>
      <c r="AF199" s="1753"/>
      <c r="AG199" s="1752" t="s">
        <v>307</v>
      </c>
      <c r="AH199" s="1753"/>
      <c r="AI199" s="1753"/>
      <c r="AJ199" s="1119" t="s">
        <v>319</v>
      </c>
      <c r="AK199" s="1756" t="s">
        <v>455</v>
      </c>
      <c r="AL199" s="1753"/>
      <c r="AM199" s="1717"/>
      <c r="AN199" s="1717"/>
      <c r="AO199" s="1717"/>
      <c r="AP199" s="1753"/>
      <c r="AQ199" s="1124">
        <v>2815325822</v>
      </c>
      <c r="AR199" s="1124">
        <v>1036100000</v>
      </c>
      <c r="AS199" s="1124">
        <v>1779225822</v>
      </c>
      <c r="AT199" s="1125">
        <v>0</v>
      </c>
      <c r="AU199" s="1124">
        <v>401300000</v>
      </c>
      <c r="AV199" s="1124">
        <v>634800000</v>
      </c>
      <c r="AW199" s="1125">
        <v>0</v>
      </c>
      <c r="AX199" s="1124">
        <v>401300000</v>
      </c>
      <c r="AY199" s="1116">
        <v>0</v>
      </c>
      <c r="AZ199" s="1125">
        <v>0</v>
      </c>
      <c r="BA199" s="1125">
        <v>0</v>
      </c>
      <c r="BB199" s="1125">
        <v>0</v>
      </c>
      <c r="BC199" s="1125">
        <v>0</v>
      </c>
      <c r="BE199" s="1123">
        <f t="shared" si="13"/>
        <v>0.142541228039786</v>
      </c>
    </row>
    <row r="200" spans="1:57" s="1015" customFormat="1" ht="16.5" x14ac:dyDescent="0.2">
      <c r="A200" s="1019" t="str">
        <f t="shared" si="14"/>
        <v>C250210001010</v>
      </c>
      <c r="B200" s="1725" t="s">
        <v>120</v>
      </c>
      <c r="C200" s="1720"/>
      <c r="D200" s="1725" t="s">
        <v>355</v>
      </c>
      <c r="E200" s="1720"/>
      <c r="F200" s="1725" t="s">
        <v>357</v>
      </c>
      <c r="G200" s="1720"/>
      <c r="H200" s="1725" t="s">
        <v>312</v>
      </c>
      <c r="I200" s="1720"/>
      <c r="J200" s="1725" t="s">
        <v>313</v>
      </c>
      <c r="K200" s="1720"/>
      <c r="L200" s="1720"/>
      <c r="M200" s="1725"/>
      <c r="N200" s="1720"/>
      <c r="O200" s="1720"/>
      <c r="P200" s="1725"/>
      <c r="Q200" s="1720"/>
      <c r="R200" s="1722"/>
      <c r="S200" s="1717"/>
      <c r="T200" s="1723" t="s">
        <v>270</v>
      </c>
      <c r="U200" s="1720"/>
      <c r="V200" s="1720"/>
      <c r="W200" s="1720"/>
      <c r="X200" s="1720"/>
      <c r="Y200" s="1720"/>
      <c r="Z200" s="1720"/>
      <c r="AA200" s="1720"/>
      <c r="AB200" s="1722" t="s">
        <v>306</v>
      </c>
      <c r="AC200" s="1717"/>
      <c r="AD200" s="1717"/>
      <c r="AE200" s="1717"/>
      <c r="AF200" s="1717"/>
      <c r="AG200" s="1722" t="s">
        <v>307</v>
      </c>
      <c r="AH200" s="1717"/>
      <c r="AI200" s="1717"/>
      <c r="AJ200" s="1026" t="s">
        <v>86</v>
      </c>
      <c r="AK200" s="1724" t="s">
        <v>308</v>
      </c>
      <c r="AL200" s="1717"/>
      <c r="AM200" s="1717"/>
      <c r="AN200" s="1717"/>
      <c r="AO200" s="1717"/>
      <c r="AP200" s="1717"/>
      <c r="AQ200" s="1014">
        <v>1300000000</v>
      </c>
      <c r="AR200" s="1113">
        <v>991180120</v>
      </c>
      <c r="AS200" s="1032">
        <v>308819880</v>
      </c>
      <c r="AT200" s="1017">
        <v>0</v>
      </c>
      <c r="AU200" s="1113">
        <v>554207115</v>
      </c>
      <c r="AV200" s="1032">
        <v>436973005</v>
      </c>
      <c r="AW200" s="1113">
        <v>81525400</v>
      </c>
      <c r="AX200" s="1032">
        <v>472681715</v>
      </c>
      <c r="AY200" s="1113">
        <v>75363352</v>
      </c>
      <c r="AZ200" s="1032">
        <v>6162048</v>
      </c>
      <c r="BA200" s="1014">
        <v>75363352</v>
      </c>
      <c r="BB200" s="1017">
        <v>0</v>
      </c>
      <c r="BC200" s="1017">
        <v>0</v>
      </c>
      <c r="BE200" s="1016">
        <f t="shared" si="13"/>
        <v>0.42631316538461539</v>
      </c>
    </row>
    <row r="201" spans="1:57" s="1015" customFormat="1" ht="16.5" x14ac:dyDescent="0.2">
      <c r="A201" s="1019" t="str">
        <f t="shared" si="14"/>
        <v>C250210001015</v>
      </c>
      <c r="B201" s="1725" t="s">
        <v>120</v>
      </c>
      <c r="C201" s="1720"/>
      <c r="D201" s="1725" t="s">
        <v>355</v>
      </c>
      <c r="E201" s="1720"/>
      <c r="F201" s="1725" t="s">
        <v>357</v>
      </c>
      <c r="G201" s="1720"/>
      <c r="H201" s="1725" t="s">
        <v>312</v>
      </c>
      <c r="I201" s="1720"/>
      <c r="J201" s="1725" t="s">
        <v>313</v>
      </c>
      <c r="K201" s="1720"/>
      <c r="L201" s="1720"/>
      <c r="M201" s="1725"/>
      <c r="N201" s="1720"/>
      <c r="O201" s="1720"/>
      <c r="P201" s="1725"/>
      <c r="Q201" s="1720"/>
      <c r="R201" s="1722"/>
      <c r="S201" s="1717"/>
      <c r="T201" s="1723" t="s">
        <v>270</v>
      </c>
      <c r="U201" s="1720"/>
      <c r="V201" s="1720"/>
      <c r="W201" s="1720"/>
      <c r="X201" s="1720"/>
      <c r="Y201" s="1720"/>
      <c r="Z201" s="1720"/>
      <c r="AA201" s="1720"/>
      <c r="AB201" s="1722" t="s">
        <v>306</v>
      </c>
      <c r="AC201" s="1717"/>
      <c r="AD201" s="1717"/>
      <c r="AE201" s="1717"/>
      <c r="AF201" s="1717"/>
      <c r="AG201" s="1722" t="s">
        <v>307</v>
      </c>
      <c r="AH201" s="1717"/>
      <c r="AI201" s="1717"/>
      <c r="AJ201" s="1026" t="s">
        <v>319</v>
      </c>
      <c r="AK201" s="1724" t="s">
        <v>455</v>
      </c>
      <c r="AL201" s="1717"/>
      <c r="AM201" s="1717"/>
      <c r="AN201" s="1717"/>
      <c r="AO201" s="1717"/>
      <c r="AP201" s="1717"/>
      <c r="AQ201" s="1014">
        <v>2815325822</v>
      </c>
      <c r="AR201" s="1113">
        <v>1036100000</v>
      </c>
      <c r="AS201" s="1032">
        <v>1779225822</v>
      </c>
      <c r="AT201" s="1017">
        <v>0</v>
      </c>
      <c r="AU201" s="1113">
        <v>401300000</v>
      </c>
      <c r="AV201" s="1032">
        <v>634800000</v>
      </c>
      <c r="AW201" s="1116">
        <v>0</v>
      </c>
      <c r="AX201" s="1032">
        <v>401300000</v>
      </c>
      <c r="AY201" s="1116">
        <v>0</v>
      </c>
      <c r="AZ201" s="1033">
        <v>0</v>
      </c>
      <c r="BA201" s="1017">
        <v>0</v>
      </c>
      <c r="BB201" s="1017">
        <v>0</v>
      </c>
      <c r="BC201" s="1017">
        <v>0</v>
      </c>
      <c r="BE201" s="1016">
        <f t="shared" si="13"/>
        <v>0.142541228039786</v>
      </c>
    </row>
    <row r="202" spans="1:57" s="1015" customFormat="1" ht="16.5" x14ac:dyDescent="0.2">
      <c r="A202" s="1019" t="str">
        <f t="shared" si="14"/>
        <v>C2502100010210</v>
      </c>
      <c r="B202" s="1725" t="s">
        <v>120</v>
      </c>
      <c r="C202" s="1720"/>
      <c r="D202" s="1725" t="s">
        <v>355</v>
      </c>
      <c r="E202" s="1720"/>
      <c r="F202" s="1725" t="s">
        <v>357</v>
      </c>
      <c r="G202" s="1720"/>
      <c r="H202" s="1725" t="s">
        <v>312</v>
      </c>
      <c r="I202" s="1720"/>
      <c r="J202" s="1725" t="s">
        <v>313</v>
      </c>
      <c r="K202" s="1720"/>
      <c r="L202" s="1720"/>
      <c r="M202" s="1725" t="s">
        <v>315</v>
      </c>
      <c r="N202" s="1720"/>
      <c r="O202" s="1720"/>
      <c r="P202" s="1725"/>
      <c r="Q202" s="1720"/>
      <c r="R202" s="1722"/>
      <c r="S202" s="1717"/>
      <c r="T202" s="1723" t="s">
        <v>359</v>
      </c>
      <c r="U202" s="1720"/>
      <c r="V202" s="1720"/>
      <c r="W202" s="1720"/>
      <c r="X202" s="1720"/>
      <c r="Y202" s="1720"/>
      <c r="Z202" s="1720"/>
      <c r="AA202" s="1720"/>
      <c r="AB202" s="1722" t="s">
        <v>306</v>
      </c>
      <c r="AC202" s="1717"/>
      <c r="AD202" s="1717"/>
      <c r="AE202" s="1717"/>
      <c r="AF202" s="1717"/>
      <c r="AG202" s="1722" t="s">
        <v>307</v>
      </c>
      <c r="AH202" s="1717"/>
      <c r="AI202" s="1717"/>
      <c r="AJ202" s="1026" t="s">
        <v>86</v>
      </c>
      <c r="AK202" s="1724" t="s">
        <v>308</v>
      </c>
      <c r="AL202" s="1717"/>
      <c r="AM202" s="1717"/>
      <c r="AN202" s="1717"/>
      <c r="AO202" s="1717"/>
      <c r="AP202" s="1717"/>
      <c r="AQ202" s="1014">
        <v>1300000000</v>
      </c>
      <c r="AR202" s="1113">
        <v>991180120</v>
      </c>
      <c r="AS202" s="1032">
        <v>308819880</v>
      </c>
      <c r="AT202" s="1017">
        <v>0</v>
      </c>
      <c r="AU202" s="1113">
        <v>554207115</v>
      </c>
      <c r="AV202" s="1032">
        <v>436973005</v>
      </c>
      <c r="AW202" s="1113">
        <v>81525400</v>
      </c>
      <c r="AX202" s="1032">
        <v>472681715</v>
      </c>
      <c r="AY202" s="1113">
        <v>75363352</v>
      </c>
      <c r="AZ202" s="1032">
        <v>6162048</v>
      </c>
      <c r="BA202" s="1014">
        <v>75363352</v>
      </c>
      <c r="BB202" s="1017">
        <v>0</v>
      </c>
      <c r="BC202" s="1017">
        <v>0</v>
      </c>
      <c r="BE202" s="1016">
        <f t="shared" si="13"/>
        <v>0.42631316538461539</v>
      </c>
    </row>
    <row r="203" spans="1:57" s="1015" customFormat="1" ht="16.5" x14ac:dyDescent="0.2">
      <c r="A203" s="1019" t="str">
        <f t="shared" si="14"/>
        <v>C25021000102110</v>
      </c>
      <c r="B203" s="1719" t="s">
        <v>120</v>
      </c>
      <c r="C203" s="1720"/>
      <c r="D203" s="1719" t="s">
        <v>355</v>
      </c>
      <c r="E203" s="1720"/>
      <c r="F203" s="1719" t="s">
        <v>357</v>
      </c>
      <c r="G203" s="1720"/>
      <c r="H203" s="1719" t="s">
        <v>312</v>
      </c>
      <c r="I203" s="1720"/>
      <c r="J203" s="1719" t="s">
        <v>313</v>
      </c>
      <c r="K203" s="1720"/>
      <c r="L203" s="1720"/>
      <c r="M203" s="1719" t="s">
        <v>315</v>
      </c>
      <c r="N203" s="1720"/>
      <c r="O203" s="1720"/>
      <c r="P203" s="1719" t="s">
        <v>312</v>
      </c>
      <c r="Q203" s="1720"/>
      <c r="R203" s="1716"/>
      <c r="S203" s="1717"/>
      <c r="T203" s="1721" t="s">
        <v>365</v>
      </c>
      <c r="U203" s="1720"/>
      <c r="V203" s="1720"/>
      <c r="W203" s="1720"/>
      <c r="X203" s="1720"/>
      <c r="Y203" s="1720"/>
      <c r="Z203" s="1720"/>
      <c r="AA203" s="1720"/>
      <c r="AB203" s="1716" t="s">
        <v>306</v>
      </c>
      <c r="AC203" s="1717"/>
      <c r="AD203" s="1717"/>
      <c r="AE203" s="1717"/>
      <c r="AF203" s="1717"/>
      <c r="AG203" s="1716" t="s">
        <v>307</v>
      </c>
      <c r="AH203" s="1717"/>
      <c r="AI203" s="1717"/>
      <c r="AJ203" s="1027" t="s">
        <v>86</v>
      </c>
      <c r="AK203" s="1718" t="s">
        <v>308</v>
      </c>
      <c r="AL203" s="1717"/>
      <c r="AM203" s="1717"/>
      <c r="AN203" s="1717"/>
      <c r="AO203" s="1717"/>
      <c r="AP203" s="1717"/>
      <c r="AQ203" s="1020">
        <v>197200000</v>
      </c>
      <c r="AR203" s="1114">
        <v>90000000</v>
      </c>
      <c r="AS203" s="1037">
        <v>107200000</v>
      </c>
      <c r="AT203" s="1021">
        <v>0</v>
      </c>
      <c r="AU203" s="1115">
        <v>0</v>
      </c>
      <c r="AV203" s="1037">
        <v>90000000</v>
      </c>
      <c r="AW203" s="1115">
        <v>0</v>
      </c>
      <c r="AX203" s="1038">
        <v>0</v>
      </c>
      <c r="AY203" s="1115">
        <v>0</v>
      </c>
      <c r="AZ203" s="1038">
        <v>0</v>
      </c>
      <c r="BA203" s="1021">
        <v>0</v>
      </c>
      <c r="BB203" s="1021">
        <v>0</v>
      </c>
      <c r="BC203" s="1021">
        <v>0</v>
      </c>
      <c r="BE203" s="1016">
        <f t="shared" si="13"/>
        <v>0</v>
      </c>
    </row>
    <row r="204" spans="1:57" s="1015" customFormat="1" ht="16.5" x14ac:dyDescent="0.2">
      <c r="A204" s="1019" t="str">
        <f t="shared" si="14"/>
        <v>C25021000102210</v>
      </c>
      <c r="B204" s="1719" t="s">
        <v>120</v>
      </c>
      <c r="C204" s="1720"/>
      <c r="D204" s="1719" t="s">
        <v>355</v>
      </c>
      <c r="E204" s="1720"/>
      <c r="F204" s="1719" t="s">
        <v>357</v>
      </c>
      <c r="G204" s="1720"/>
      <c r="H204" s="1719" t="s">
        <v>312</v>
      </c>
      <c r="I204" s="1720"/>
      <c r="J204" s="1719" t="s">
        <v>313</v>
      </c>
      <c r="K204" s="1720"/>
      <c r="L204" s="1720"/>
      <c r="M204" s="1719" t="s">
        <v>315</v>
      </c>
      <c r="N204" s="1720"/>
      <c r="O204" s="1720"/>
      <c r="P204" s="1719" t="s">
        <v>315</v>
      </c>
      <c r="Q204" s="1720"/>
      <c r="R204" s="1716"/>
      <c r="S204" s="1717"/>
      <c r="T204" s="1721" t="s">
        <v>360</v>
      </c>
      <c r="U204" s="1720"/>
      <c r="V204" s="1720"/>
      <c r="W204" s="1720"/>
      <c r="X204" s="1720"/>
      <c r="Y204" s="1720"/>
      <c r="Z204" s="1720"/>
      <c r="AA204" s="1720"/>
      <c r="AB204" s="1716" t="s">
        <v>306</v>
      </c>
      <c r="AC204" s="1717"/>
      <c r="AD204" s="1717"/>
      <c r="AE204" s="1717"/>
      <c r="AF204" s="1717"/>
      <c r="AG204" s="1716" t="s">
        <v>307</v>
      </c>
      <c r="AH204" s="1717"/>
      <c r="AI204" s="1717"/>
      <c r="AJ204" s="1027" t="s">
        <v>86</v>
      </c>
      <c r="AK204" s="1718" t="s">
        <v>308</v>
      </c>
      <c r="AL204" s="1717"/>
      <c r="AM204" s="1717"/>
      <c r="AN204" s="1717"/>
      <c r="AO204" s="1717"/>
      <c r="AP204" s="1717"/>
      <c r="AQ204" s="1020">
        <v>135600000</v>
      </c>
      <c r="AR204" s="1114">
        <v>105000000</v>
      </c>
      <c r="AS204" s="1037">
        <v>30600000</v>
      </c>
      <c r="AT204" s="1021">
        <v>0</v>
      </c>
      <c r="AU204" s="1114">
        <v>105000000</v>
      </c>
      <c r="AV204" s="1038">
        <v>0</v>
      </c>
      <c r="AW204" s="1114">
        <v>26906627</v>
      </c>
      <c r="AX204" s="1037">
        <v>78093373</v>
      </c>
      <c r="AY204" s="1114">
        <v>26906627</v>
      </c>
      <c r="AZ204" s="1038">
        <v>0</v>
      </c>
      <c r="BA204" s="1020">
        <v>26906627</v>
      </c>
      <c r="BB204" s="1021">
        <v>0</v>
      </c>
      <c r="BC204" s="1021">
        <v>0</v>
      </c>
      <c r="BE204" s="1016">
        <f t="shared" si="13"/>
        <v>0.77433628318584069</v>
      </c>
    </row>
    <row r="205" spans="1:57" s="1015" customFormat="1" ht="16.5" x14ac:dyDescent="0.2">
      <c r="A205" s="1019" t="str">
        <f t="shared" si="14"/>
        <v>C25021000102310</v>
      </c>
      <c r="B205" s="1719" t="s">
        <v>120</v>
      </c>
      <c r="C205" s="1720"/>
      <c r="D205" s="1719" t="s">
        <v>355</v>
      </c>
      <c r="E205" s="1720"/>
      <c r="F205" s="1719" t="s">
        <v>357</v>
      </c>
      <c r="G205" s="1720"/>
      <c r="H205" s="1719" t="s">
        <v>312</v>
      </c>
      <c r="I205" s="1720"/>
      <c r="J205" s="1719" t="s">
        <v>313</v>
      </c>
      <c r="K205" s="1720"/>
      <c r="L205" s="1720"/>
      <c r="M205" s="1719" t="s">
        <v>315</v>
      </c>
      <c r="N205" s="1720"/>
      <c r="O205" s="1720"/>
      <c r="P205" s="1719" t="s">
        <v>322</v>
      </c>
      <c r="Q205" s="1720"/>
      <c r="R205" s="1716"/>
      <c r="S205" s="1717"/>
      <c r="T205" s="1721" t="s">
        <v>361</v>
      </c>
      <c r="U205" s="1720"/>
      <c r="V205" s="1720"/>
      <c r="W205" s="1720"/>
      <c r="X205" s="1720"/>
      <c r="Y205" s="1720"/>
      <c r="Z205" s="1720"/>
      <c r="AA205" s="1720"/>
      <c r="AB205" s="1716" t="s">
        <v>306</v>
      </c>
      <c r="AC205" s="1717"/>
      <c r="AD205" s="1717"/>
      <c r="AE205" s="1717"/>
      <c r="AF205" s="1717"/>
      <c r="AG205" s="1716" t="s">
        <v>307</v>
      </c>
      <c r="AH205" s="1717"/>
      <c r="AI205" s="1717"/>
      <c r="AJ205" s="1027" t="s">
        <v>86</v>
      </c>
      <c r="AK205" s="1718" t="s">
        <v>308</v>
      </c>
      <c r="AL205" s="1717"/>
      <c r="AM205" s="1717"/>
      <c r="AN205" s="1717"/>
      <c r="AO205" s="1717"/>
      <c r="AP205" s="1717"/>
      <c r="AQ205" s="1020">
        <v>341600000</v>
      </c>
      <c r="AR205" s="1114">
        <v>341600000</v>
      </c>
      <c r="AS205" s="1038">
        <v>0</v>
      </c>
      <c r="AT205" s="1021">
        <v>0</v>
      </c>
      <c r="AU205" s="1114">
        <v>341600000</v>
      </c>
      <c r="AV205" s="1038">
        <v>0</v>
      </c>
      <c r="AW205" s="1114">
        <v>26115844</v>
      </c>
      <c r="AX205" s="1037">
        <v>315484156</v>
      </c>
      <c r="AY205" s="1114">
        <v>26115844</v>
      </c>
      <c r="AZ205" s="1038">
        <v>0</v>
      </c>
      <c r="BA205" s="1020">
        <v>26115844</v>
      </c>
      <c r="BB205" s="1021">
        <v>0</v>
      </c>
      <c r="BC205" s="1021">
        <v>0</v>
      </c>
      <c r="BE205" s="1016">
        <f t="shared" si="13"/>
        <v>1</v>
      </c>
    </row>
    <row r="206" spans="1:57" s="1015" customFormat="1" ht="16.5" x14ac:dyDescent="0.2">
      <c r="A206" s="1019" t="str">
        <f t="shared" si="14"/>
        <v>C25021000102410</v>
      </c>
      <c r="B206" s="1719" t="s">
        <v>120</v>
      </c>
      <c r="C206" s="1720"/>
      <c r="D206" s="1719" t="s">
        <v>355</v>
      </c>
      <c r="E206" s="1720"/>
      <c r="F206" s="1719" t="s">
        <v>357</v>
      </c>
      <c r="G206" s="1720"/>
      <c r="H206" s="1719" t="s">
        <v>312</v>
      </c>
      <c r="I206" s="1720"/>
      <c r="J206" s="1719" t="s">
        <v>313</v>
      </c>
      <c r="K206" s="1720"/>
      <c r="L206" s="1720"/>
      <c r="M206" s="1719" t="s">
        <v>315</v>
      </c>
      <c r="N206" s="1720"/>
      <c r="O206" s="1720"/>
      <c r="P206" s="1719" t="s">
        <v>316</v>
      </c>
      <c r="Q206" s="1720"/>
      <c r="R206" s="1716"/>
      <c r="S206" s="1717"/>
      <c r="T206" s="1721" t="s">
        <v>105</v>
      </c>
      <c r="U206" s="1720"/>
      <c r="V206" s="1720"/>
      <c r="W206" s="1720"/>
      <c r="X206" s="1720"/>
      <c r="Y206" s="1720"/>
      <c r="Z206" s="1720"/>
      <c r="AA206" s="1720"/>
      <c r="AB206" s="1716" t="s">
        <v>306</v>
      </c>
      <c r="AC206" s="1717"/>
      <c r="AD206" s="1717"/>
      <c r="AE206" s="1717"/>
      <c r="AF206" s="1717"/>
      <c r="AG206" s="1716" t="s">
        <v>307</v>
      </c>
      <c r="AH206" s="1717"/>
      <c r="AI206" s="1717"/>
      <c r="AJ206" s="1027" t="s">
        <v>86</v>
      </c>
      <c r="AK206" s="1718" t="s">
        <v>308</v>
      </c>
      <c r="AL206" s="1717"/>
      <c r="AM206" s="1717"/>
      <c r="AN206" s="1717"/>
      <c r="AO206" s="1717"/>
      <c r="AP206" s="1717"/>
      <c r="AQ206" s="1020">
        <v>394400000</v>
      </c>
      <c r="AR206" s="1114">
        <v>394400000</v>
      </c>
      <c r="AS206" s="1038">
        <v>0</v>
      </c>
      <c r="AT206" s="1021">
        <v>0</v>
      </c>
      <c r="AU206" s="1114">
        <v>107607115</v>
      </c>
      <c r="AV206" s="1037">
        <v>286792885</v>
      </c>
      <c r="AW206" s="1114">
        <v>28502929</v>
      </c>
      <c r="AX206" s="1037">
        <v>79104186</v>
      </c>
      <c r="AY206" s="1114">
        <v>22340881</v>
      </c>
      <c r="AZ206" s="1037">
        <v>6162048</v>
      </c>
      <c r="BA206" s="1020">
        <v>22340881</v>
      </c>
      <c r="BB206" s="1021">
        <v>0</v>
      </c>
      <c r="BC206" s="1021">
        <v>0</v>
      </c>
      <c r="BE206" s="1016">
        <f t="shared" si="13"/>
        <v>0.27283751267748479</v>
      </c>
    </row>
    <row r="207" spans="1:57" s="1015" customFormat="1" ht="16.5" x14ac:dyDescent="0.2">
      <c r="A207" s="1019" t="str">
        <f t="shared" si="14"/>
        <v>C25021000102610</v>
      </c>
      <c r="B207" s="1719" t="s">
        <v>120</v>
      </c>
      <c r="C207" s="1720"/>
      <c r="D207" s="1719" t="s">
        <v>355</v>
      </c>
      <c r="E207" s="1720"/>
      <c r="F207" s="1719" t="s">
        <v>357</v>
      </c>
      <c r="G207" s="1720"/>
      <c r="H207" s="1719" t="s">
        <v>312</v>
      </c>
      <c r="I207" s="1720"/>
      <c r="J207" s="1719" t="s">
        <v>313</v>
      </c>
      <c r="K207" s="1720"/>
      <c r="L207" s="1720"/>
      <c r="M207" s="1719" t="s">
        <v>315</v>
      </c>
      <c r="N207" s="1720"/>
      <c r="O207" s="1720"/>
      <c r="P207" s="1719" t="s">
        <v>325</v>
      </c>
      <c r="Q207" s="1720"/>
      <c r="R207" s="1716"/>
      <c r="S207" s="1717"/>
      <c r="T207" s="1721" t="s">
        <v>362</v>
      </c>
      <c r="U207" s="1720"/>
      <c r="V207" s="1720"/>
      <c r="W207" s="1720"/>
      <c r="X207" s="1720"/>
      <c r="Y207" s="1720"/>
      <c r="Z207" s="1720"/>
      <c r="AA207" s="1720"/>
      <c r="AB207" s="1716" t="s">
        <v>306</v>
      </c>
      <c r="AC207" s="1717"/>
      <c r="AD207" s="1717"/>
      <c r="AE207" s="1717"/>
      <c r="AF207" s="1717"/>
      <c r="AG207" s="1716" t="s">
        <v>307</v>
      </c>
      <c r="AH207" s="1717"/>
      <c r="AI207" s="1717"/>
      <c r="AJ207" s="1027" t="s">
        <v>86</v>
      </c>
      <c r="AK207" s="1718" t="s">
        <v>308</v>
      </c>
      <c r="AL207" s="1717"/>
      <c r="AM207" s="1717"/>
      <c r="AN207" s="1717"/>
      <c r="AO207" s="1717"/>
      <c r="AP207" s="1717"/>
      <c r="AQ207" s="1020">
        <v>230000000</v>
      </c>
      <c r="AR207" s="1114">
        <v>60180120</v>
      </c>
      <c r="AS207" s="1037">
        <v>169819880</v>
      </c>
      <c r="AT207" s="1021">
        <v>0</v>
      </c>
      <c r="AU207" s="1115">
        <v>0</v>
      </c>
      <c r="AV207" s="1037">
        <v>60180120</v>
      </c>
      <c r="AW207" s="1115">
        <v>0</v>
      </c>
      <c r="AX207" s="1038">
        <v>0</v>
      </c>
      <c r="AY207" s="1115">
        <v>0</v>
      </c>
      <c r="AZ207" s="1038">
        <v>0</v>
      </c>
      <c r="BA207" s="1021">
        <v>0</v>
      </c>
      <c r="BB207" s="1021">
        <v>0</v>
      </c>
      <c r="BC207" s="1021">
        <v>0</v>
      </c>
      <c r="BE207" s="1016">
        <f t="shared" si="13"/>
        <v>0</v>
      </c>
    </row>
    <row r="208" spans="1:57" s="1015" customFormat="1" ht="16.5" x14ac:dyDescent="0.2">
      <c r="A208" s="1019" t="str">
        <f t="shared" si="14"/>
        <v>C250210001021110</v>
      </c>
      <c r="B208" s="1719" t="s">
        <v>120</v>
      </c>
      <c r="C208" s="1720"/>
      <c r="D208" s="1719" t="s">
        <v>355</v>
      </c>
      <c r="E208" s="1720"/>
      <c r="F208" s="1719" t="s">
        <v>357</v>
      </c>
      <c r="G208" s="1720"/>
      <c r="H208" s="1719" t="s">
        <v>312</v>
      </c>
      <c r="I208" s="1720"/>
      <c r="J208" s="1719" t="s">
        <v>313</v>
      </c>
      <c r="K208" s="1720"/>
      <c r="L208" s="1720"/>
      <c r="M208" s="1719" t="s">
        <v>315</v>
      </c>
      <c r="N208" s="1720"/>
      <c r="O208" s="1720"/>
      <c r="P208" s="1719" t="s">
        <v>101</v>
      </c>
      <c r="Q208" s="1720"/>
      <c r="R208" s="1716"/>
      <c r="S208" s="1717"/>
      <c r="T208" s="1721" t="s">
        <v>363</v>
      </c>
      <c r="U208" s="1720"/>
      <c r="V208" s="1720"/>
      <c r="W208" s="1720"/>
      <c r="X208" s="1720"/>
      <c r="Y208" s="1720"/>
      <c r="Z208" s="1720"/>
      <c r="AA208" s="1720"/>
      <c r="AB208" s="1716" t="s">
        <v>306</v>
      </c>
      <c r="AC208" s="1717"/>
      <c r="AD208" s="1717"/>
      <c r="AE208" s="1717"/>
      <c r="AF208" s="1717"/>
      <c r="AG208" s="1716" t="s">
        <v>307</v>
      </c>
      <c r="AH208" s="1717"/>
      <c r="AI208" s="1717"/>
      <c r="AJ208" s="1027" t="s">
        <v>86</v>
      </c>
      <c r="AK208" s="1718" t="s">
        <v>308</v>
      </c>
      <c r="AL208" s="1717"/>
      <c r="AM208" s="1717"/>
      <c r="AN208" s="1717"/>
      <c r="AO208" s="1717"/>
      <c r="AP208" s="1717"/>
      <c r="AQ208" s="1020">
        <v>1200000</v>
      </c>
      <c r="AR208" s="1115">
        <v>0</v>
      </c>
      <c r="AS208" s="1037">
        <v>1200000</v>
      </c>
      <c r="AT208" s="1021">
        <v>0</v>
      </c>
      <c r="AU208" s="1115">
        <v>0</v>
      </c>
      <c r="AV208" s="1038">
        <v>0</v>
      </c>
      <c r="AW208" s="1115">
        <v>0</v>
      </c>
      <c r="AX208" s="1038">
        <v>0</v>
      </c>
      <c r="AY208" s="1115">
        <v>0</v>
      </c>
      <c r="AZ208" s="1038">
        <v>0</v>
      </c>
      <c r="BA208" s="1021">
        <v>0</v>
      </c>
      <c r="BB208" s="1021">
        <v>0</v>
      </c>
      <c r="BC208" s="1021">
        <v>0</v>
      </c>
      <c r="BE208" s="1016">
        <f t="shared" si="13"/>
        <v>0</v>
      </c>
    </row>
    <row r="209" spans="1:57" s="1015" customFormat="1" ht="16.5" x14ac:dyDescent="0.2">
      <c r="A209" s="1019" t="str">
        <f t="shared" si="14"/>
        <v>C2502100010315</v>
      </c>
      <c r="B209" s="1725" t="s">
        <v>120</v>
      </c>
      <c r="C209" s="1720"/>
      <c r="D209" s="1725" t="s">
        <v>355</v>
      </c>
      <c r="E209" s="1720"/>
      <c r="F209" s="1725" t="s">
        <v>357</v>
      </c>
      <c r="G209" s="1720"/>
      <c r="H209" s="1725" t="s">
        <v>312</v>
      </c>
      <c r="I209" s="1720"/>
      <c r="J209" s="1725" t="s">
        <v>313</v>
      </c>
      <c r="K209" s="1720"/>
      <c r="L209" s="1720"/>
      <c r="M209" s="1725" t="s">
        <v>322</v>
      </c>
      <c r="N209" s="1720"/>
      <c r="O209" s="1720"/>
      <c r="P209" s="1725"/>
      <c r="Q209" s="1720"/>
      <c r="R209" s="1722"/>
      <c r="S209" s="1717"/>
      <c r="T209" s="1723" t="s">
        <v>456</v>
      </c>
      <c r="U209" s="1720"/>
      <c r="V209" s="1720"/>
      <c r="W209" s="1720"/>
      <c r="X209" s="1720"/>
      <c r="Y209" s="1720"/>
      <c r="Z209" s="1720"/>
      <c r="AA209" s="1720"/>
      <c r="AB209" s="1722" t="s">
        <v>306</v>
      </c>
      <c r="AC209" s="1717"/>
      <c r="AD209" s="1717"/>
      <c r="AE209" s="1717"/>
      <c r="AF209" s="1717"/>
      <c r="AG209" s="1722" t="s">
        <v>307</v>
      </c>
      <c r="AH209" s="1717"/>
      <c r="AI209" s="1717"/>
      <c r="AJ209" s="1026" t="s">
        <v>319</v>
      </c>
      <c r="AK209" s="1724" t="s">
        <v>455</v>
      </c>
      <c r="AL209" s="1717"/>
      <c r="AM209" s="1717"/>
      <c r="AN209" s="1717"/>
      <c r="AO209" s="1717"/>
      <c r="AP209" s="1717"/>
      <c r="AQ209" s="1014">
        <v>2815325822</v>
      </c>
      <c r="AR209" s="1113">
        <v>1036100000</v>
      </c>
      <c r="AS209" s="1032">
        <v>1779225822</v>
      </c>
      <c r="AT209" s="1017">
        <v>0</v>
      </c>
      <c r="AU209" s="1113">
        <v>401300000</v>
      </c>
      <c r="AV209" s="1032">
        <v>634800000</v>
      </c>
      <c r="AW209" s="1116">
        <v>0</v>
      </c>
      <c r="AX209" s="1032">
        <v>401300000</v>
      </c>
      <c r="AY209" s="1116">
        <v>0</v>
      </c>
      <c r="AZ209" s="1033">
        <v>0</v>
      </c>
      <c r="BA209" s="1017">
        <v>0</v>
      </c>
      <c r="BB209" s="1017">
        <v>0</v>
      </c>
      <c r="BC209" s="1017">
        <v>0</v>
      </c>
      <c r="BE209" s="1016">
        <f t="shared" si="13"/>
        <v>0.142541228039786</v>
      </c>
    </row>
    <row r="210" spans="1:57" s="1015" customFormat="1" ht="16.5" x14ac:dyDescent="0.2">
      <c r="A210" s="1019" t="str">
        <f t="shared" si="14"/>
        <v>C25021000103115</v>
      </c>
      <c r="B210" s="1719" t="s">
        <v>120</v>
      </c>
      <c r="C210" s="1720"/>
      <c r="D210" s="1719" t="s">
        <v>355</v>
      </c>
      <c r="E210" s="1720"/>
      <c r="F210" s="1719" t="s">
        <v>357</v>
      </c>
      <c r="G210" s="1720"/>
      <c r="H210" s="1719" t="s">
        <v>312</v>
      </c>
      <c r="I210" s="1720"/>
      <c r="J210" s="1719" t="s">
        <v>313</v>
      </c>
      <c r="K210" s="1720"/>
      <c r="L210" s="1720"/>
      <c r="M210" s="1719" t="s">
        <v>322</v>
      </c>
      <c r="N210" s="1720"/>
      <c r="O210" s="1720"/>
      <c r="P210" s="1719" t="s">
        <v>312</v>
      </c>
      <c r="Q210" s="1720"/>
      <c r="R210" s="1716"/>
      <c r="S210" s="1717"/>
      <c r="T210" s="1721" t="s">
        <v>365</v>
      </c>
      <c r="U210" s="1720"/>
      <c r="V210" s="1720"/>
      <c r="W210" s="1720"/>
      <c r="X210" s="1720"/>
      <c r="Y210" s="1720"/>
      <c r="Z210" s="1720"/>
      <c r="AA210" s="1720"/>
      <c r="AB210" s="1716" t="s">
        <v>306</v>
      </c>
      <c r="AC210" s="1717"/>
      <c r="AD210" s="1717"/>
      <c r="AE210" s="1717"/>
      <c r="AF210" s="1717"/>
      <c r="AG210" s="1716" t="s">
        <v>307</v>
      </c>
      <c r="AH210" s="1717"/>
      <c r="AI210" s="1717"/>
      <c r="AJ210" s="1027" t="s">
        <v>319</v>
      </c>
      <c r="AK210" s="1718" t="s">
        <v>455</v>
      </c>
      <c r="AL210" s="1717"/>
      <c r="AM210" s="1717"/>
      <c r="AN210" s="1717"/>
      <c r="AO210" s="1717"/>
      <c r="AP210" s="1717"/>
      <c r="AQ210" s="1020">
        <v>1217200000</v>
      </c>
      <c r="AR210" s="1114">
        <v>626800000</v>
      </c>
      <c r="AS210" s="1037">
        <v>590400000</v>
      </c>
      <c r="AT210" s="1021">
        <v>0</v>
      </c>
      <c r="AU210" s="1114">
        <v>401300000</v>
      </c>
      <c r="AV210" s="1037">
        <v>225500000</v>
      </c>
      <c r="AW210" s="1115">
        <v>0</v>
      </c>
      <c r="AX210" s="1037">
        <v>401300000</v>
      </c>
      <c r="AY210" s="1115">
        <v>0</v>
      </c>
      <c r="AZ210" s="1038">
        <v>0</v>
      </c>
      <c r="BA210" s="1021">
        <v>0</v>
      </c>
      <c r="BB210" s="1021">
        <v>0</v>
      </c>
      <c r="BC210" s="1021">
        <v>0</v>
      </c>
      <c r="BE210" s="1016">
        <f t="shared" si="13"/>
        <v>0.32969109431482091</v>
      </c>
    </row>
    <row r="211" spans="1:57" s="1015" customFormat="1" ht="16.5" x14ac:dyDescent="0.2">
      <c r="A211" s="1019" t="str">
        <f t="shared" si="14"/>
        <v>C25021000103215</v>
      </c>
      <c r="B211" s="1719" t="s">
        <v>120</v>
      </c>
      <c r="C211" s="1720"/>
      <c r="D211" s="1719" t="s">
        <v>355</v>
      </c>
      <c r="E211" s="1720"/>
      <c r="F211" s="1719" t="s">
        <v>357</v>
      </c>
      <c r="G211" s="1720"/>
      <c r="H211" s="1719" t="s">
        <v>312</v>
      </c>
      <c r="I211" s="1720"/>
      <c r="J211" s="1719" t="s">
        <v>313</v>
      </c>
      <c r="K211" s="1720"/>
      <c r="L211" s="1720"/>
      <c r="M211" s="1719" t="s">
        <v>322</v>
      </c>
      <c r="N211" s="1720"/>
      <c r="O211" s="1720"/>
      <c r="P211" s="1719" t="s">
        <v>315</v>
      </c>
      <c r="Q211" s="1720"/>
      <c r="R211" s="1716"/>
      <c r="S211" s="1717"/>
      <c r="T211" s="1721" t="s">
        <v>360</v>
      </c>
      <c r="U211" s="1720"/>
      <c r="V211" s="1720"/>
      <c r="W211" s="1720"/>
      <c r="X211" s="1720"/>
      <c r="Y211" s="1720"/>
      <c r="Z211" s="1720"/>
      <c r="AA211" s="1720"/>
      <c r="AB211" s="1716" t="s">
        <v>306</v>
      </c>
      <c r="AC211" s="1717"/>
      <c r="AD211" s="1717"/>
      <c r="AE211" s="1717"/>
      <c r="AF211" s="1717"/>
      <c r="AG211" s="1716" t="s">
        <v>307</v>
      </c>
      <c r="AH211" s="1717"/>
      <c r="AI211" s="1717"/>
      <c r="AJ211" s="1027" t="s">
        <v>319</v>
      </c>
      <c r="AK211" s="1718" t="s">
        <v>455</v>
      </c>
      <c r="AL211" s="1717"/>
      <c r="AM211" s="1717"/>
      <c r="AN211" s="1717"/>
      <c r="AO211" s="1717"/>
      <c r="AP211" s="1717"/>
      <c r="AQ211" s="1020">
        <v>228000000</v>
      </c>
      <c r="AR211" s="1114">
        <v>228000000</v>
      </c>
      <c r="AS211" s="1038">
        <v>0</v>
      </c>
      <c r="AT211" s="1021">
        <v>0</v>
      </c>
      <c r="AU211" s="1115">
        <v>0</v>
      </c>
      <c r="AV211" s="1037">
        <v>228000000</v>
      </c>
      <c r="AW211" s="1115">
        <v>0</v>
      </c>
      <c r="AX211" s="1038">
        <v>0</v>
      </c>
      <c r="AY211" s="1115">
        <v>0</v>
      </c>
      <c r="AZ211" s="1038">
        <v>0</v>
      </c>
      <c r="BA211" s="1021">
        <v>0</v>
      </c>
      <c r="BB211" s="1021">
        <v>0</v>
      </c>
      <c r="BC211" s="1021">
        <v>0</v>
      </c>
      <c r="BE211" s="1016">
        <f t="shared" si="13"/>
        <v>0</v>
      </c>
    </row>
    <row r="212" spans="1:57" s="1015" customFormat="1" ht="16.5" x14ac:dyDescent="0.2">
      <c r="A212" s="1019" t="str">
        <f t="shared" si="14"/>
        <v>C25021000103315</v>
      </c>
      <c r="B212" s="1719" t="s">
        <v>120</v>
      </c>
      <c r="C212" s="1720"/>
      <c r="D212" s="1719" t="s">
        <v>355</v>
      </c>
      <c r="E212" s="1720"/>
      <c r="F212" s="1719" t="s">
        <v>357</v>
      </c>
      <c r="G212" s="1720"/>
      <c r="H212" s="1719" t="s">
        <v>312</v>
      </c>
      <c r="I212" s="1720"/>
      <c r="J212" s="1719" t="s">
        <v>313</v>
      </c>
      <c r="K212" s="1720"/>
      <c r="L212" s="1720"/>
      <c r="M212" s="1719" t="s">
        <v>322</v>
      </c>
      <c r="N212" s="1720"/>
      <c r="O212" s="1720"/>
      <c r="P212" s="1719" t="s">
        <v>322</v>
      </c>
      <c r="Q212" s="1720"/>
      <c r="R212" s="1716"/>
      <c r="S212" s="1717"/>
      <c r="T212" s="1721" t="s">
        <v>361</v>
      </c>
      <c r="U212" s="1720"/>
      <c r="V212" s="1720"/>
      <c r="W212" s="1720"/>
      <c r="X212" s="1720"/>
      <c r="Y212" s="1720"/>
      <c r="Z212" s="1720"/>
      <c r="AA212" s="1720"/>
      <c r="AB212" s="1716" t="s">
        <v>306</v>
      </c>
      <c r="AC212" s="1717"/>
      <c r="AD212" s="1717"/>
      <c r="AE212" s="1717"/>
      <c r="AF212" s="1717"/>
      <c r="AG212" s="1716" t="s">
        <v>307</v>
      </c>
      <c r="AH212" s="1717"/>
      <c r="AI212" s="1717"/>
      <c r="AJ212" s="1027" t="s">
        <v>319</v>
      </c>
      <c r="AK212" s="1718" t="s">
        <v>455</v>
      </c>
      <c r="AL212" s="1717"/>
      <c r="AM212" s="1717"/>
      <c r="AN212" s="1717"/>
      <c r="AO212" s="1717"/>
      <c r="AP212" s="1717"/>
      <c r="AQ212" s="1020">
        <v>164000000</v>
      </c>
      <c r="AR212" s="1114">
        <v>164000000</v>
      </c>
      <c r="AS212" s="1038">
        <v>0</v>
      </c>
      <c r="AT212" s="1021">
        <v>0</v>
      </c>
      <c r="AU212" s="1115">
        <v>0</v>
      </c>
      <c r="AV212" s="1037">
        <v>164000000</v>
      </c>
      <c r="AW212" s="1115">
        <v>0</v>
      </c>
      <c r="AX212" s="1038">
        <v>0</v>
      </c>
      <c r="AY212" s="1115">
        <v>0</v>
      </c>
      <c r="AZ212" s="1038">
        <v>0</v>
      </c>
      <c r="BA212" s="1021">
        <v>0</v>
      </c>
      <c r="BB212" s="1021">
        <v>0</v>
      </c>
      <c r="BC212" s="1021">
        <v>0</v>
      </c>
      <c r="BE212" s="1016">
        <f t="shared" si="13"/>
        <v>0</v>
      </c>
    </row>
    <row r="213" spans="1:57" s="1015" customFormat="1" ht="16.5" x14ac:dyDescent="0.2">
      <c r="A213" s="1019" t="str">
        <f t="shared" si="14"/>
        <v>C25021000103415</v>
      </c>
      <c r="B213" s="1719" t="s">
        <v>120</v>
      </c>
      <c r="C213" s="1720"/>
      <c r="D213" s="1719" t="s">
        <v>355</v>
      </c>
      <c r="E213" s="1720"/>
      <c r="F213" s="1719" t="s">
        <v>357</v>
      </c>
      <c r="G213" s="1720"/>
      <c r="H213" s="1719" t="s">
        <v>312</v>
      </c>
      <c r="I213" s="1720"/>
      <c r="J213" s="1719" t="s">
        <v>313</v>
      </c>
      <c r="K213" s="1720"/>
      <c r="L213" s="1720"/>
      <c r="M213" s="1719" t="s">
        <v>322</v>
      </c>
      <c r="N213" s="1720"/>
      <c r="O213" s="1720"/>
      <c r="P213" s="1719" t="s">
        <v>316</v>
      </c>
      <c r="Q213" s="1720"/>
      <c r="R213" s="1716"/>
      <c r="S213" s="1717"/>
      <c r="T213" s="1721" t="s">
        <v>105</v>
      </c>
      <c r="U213" s="1720"/>
      <c r="V213" s="1720"/>
      <c r="W213" s="1720"/>
      <c r="X213" s="1720"/>
      <c r="Y213" s="1720"/>
      <c r="Z213" s="1720"/>
      <c r="AA213" s="1720"/>
      <c r="AB213" s="1716" t="s">
        <v>306</v>
      </c>
      <c r="AC213" s="1717"/>
      <c r="AD213" s="1717"/>
      <c r="AE213" s="1717"/>
      <c r="AF213" s="1717"/>
      <c r="AG213" s="1716" t="s">
        <v>307</v>
      </c>
      <c r="AH213" s="1717"/>
      <c r="AI213" s="1717"/>
      <c r="AJ213" s="1027" t="s">
        <v>319</v>
      </c>
      <c r="AK213" s="1718" t="s">
        <v>455</v>
      </c>
      <c r="AL213" s="1717"/>
      <c r="AM213" s="1717"/>
      <c r="AN213" s="1717"/>
      <c r="AO213" s="1717"/>
      <c r="AP213" s="1717"/>
      <c r="AQ213" s="1020">
        <v>361540000</v>
      </c>
      <c r="AR213" s="1114">
        <v>17300000</v>
      </c>
      <c r="AS213" s="1037">
        <v>344240000</v>
      </c>
      <c r="AT213" s="1021">
        <v>0</v>
      </c>
      <c r="AU213" s="1115">
        <v>0</v>
      </c>
      <c r="AV213" s="1037">
        <v>17300000</v>
      </c>
      <c r="AW213" s="1115">
        <v>0</v>
      </c>
      <c r="AX213" s="1038">
        <v>0</v>
      </c>
      <c r="AY213" s="1115">
        <v>0</v>
      </c>
      <c r="AZ213" s="1038">
        <v>0</v>
      </c>
      <c r="BA213" s="1021">
        <v>0</v>
      </c>
      <c r="BB213" s="1021">
        <v>0</v>
      </c>
      <c r="BC213" s="1021">
        <v>0</v>
      </c>
      <c r="BE213" s="1016">
        <f t="shared" si="13"/>
        <v>0</v>
      </c>
    </row>
    <row r="214" spans="1:57" s="1015" customFormat="1" ht="16.5" x14ac:dyDescent="0.2">
      <c r="A214" s="1019" t="str">
        <f t="shared" si="14"/>
        <v>C250210001031115</v>
      </c>
      <c r="B214" s="1719" t="s">
        <v>120</v>
      </c>
      <c r="C214" s="1720"/>
      <c r="D214" s="1719" t="s">
        <v>355</v>
      </c>
      <c r="E214" s="1720"/>
      <c r="F214" s="1719" t="s">
        <v>357</v>
      </c>
      <c r="G214" s="1720"/>
      <c r="H214" s="1719" t="s">
        <v>312</v>
      </c>
      <c r="I214" s="1720"/>
      <c r="J214" s="1719" t="s">
        <v>313</v>
      </c>
      <c r="K214" s="1720"/>
      <c r="L214" s="1720"/>
      <c r="M214" s="1719" t="s">
        <v>322</v>
      </c>
      <c r="N214" s="1720"/>
      <c r="O214" s="1720"/>
      <c r="P214" s="1719" t="s">
        <v>101</v>
      </c>
      <c r="Q214" s="1720"/>
      <c r="R214" s="1716"/>
      <c r="S214" s="1717"/>
      <c r="T214" s="1721" t="s">
        <v>363</v>
      </c>
      <c r="U214" s="1720"/>
      <c r="V214" s="1720"/>
      <c r="W214" s="1720"/>
      <c r="X214" s="1720"/>
      <c r="Y214" s="1720"/>
      <c r="Z214" s="1720"/>
      <c r="AA214" s="1720"/>
      <c r="AB214" s="1716" t="s">
        <v>306</v>
      </c>
      <c r="AC214" s="1717"/>
      <c r="AD214" s="1717"/>
      <c r="AE214" s="1717"/>
      <c r="AF214" s="1717"/>
      <c r="AG214" s="1716" t="s">
        <v>307</v>
      </c>
      <c r="AH214" s="1717"/>
      <c r="AI214" s="1717"/>
      <c r="AJ214" s="1027" t="s">
        <v>319</v>
      </c>
      <c r="AK214" s="1718" t="s">
        <v>455</v>
      </c>
      <c r="AL214" s="1717"/>
      <c r="AM214" s="1717"/>
      <c r="AN214" s="1717"/>
      <c r="AO214" s="1717"/>
      <c r="AP214" s="1717"/>
      <c r="AQ214" s="1020">
        <v>844585822</v>
      </c>
      <c r="AR214" s="1115">
        <v>0</v>
      </c>
      <c r="AS214" s="1037">
        <v>844585822</v>
      </c>
      <c r="AT214" s="1021">
        <v>0</v>
      </c>
      <c r="AU214" s="1115">
        <v>0</v>
      </c>
      <c r="AV214" s="1038">
        <v>0</v>
      </c>
      <c r="AW214" s="1115">
        <v>0</v>
      </c>
      <c r="AX214" s="1038">
        <v>0</v>
      </c>
      <c r="AY214" s="1115">
        <v>0</v>
      </c>
      <c r="AZ214" s="1038">
        <v>0</v>
      </c>
      <c r="BA214" s="1021">
        <v>0</v>
      </c>
      <c r="BB214" s="1021">
        <v>0</v>
      </c>
      <c r="BC214" s="1021">
        <v>0</v>
      </c>
      <c r="BE214" s="1016">
        <f t="shared" si="13"/>
        <v>0</v>
      </c>
    </row>
    <row r="215" spans="1:57" s="1097" customFormat="1" ht="16.5" x14ac:dyDescent="0.2">
      <c r="A215" s="1098" t="str">
        <f t="shared" si="14"/>
        <v>C25021000210</v>
      </c>
      <c r="B215" s="1734" t="s">
        <v>120</v>
      </c>
      <c r="C215" s="1730"/>
      <c r="D215" s="1734" t="s">
        <v>355</v>
      </c>
      <c r="E215" s="1730"/>
      <c r="F215" s="1734" t="s">
        <v>357</v>
      </c>
      <c r="G215" s="1730"/>
      <c r="H215" s="1734" t="s">
        <v>315</v>
      </c>
      <c r="I215" s="1730"/>
      <c r="J215" s="1734"/>
      <c r="K215" s="1730"/>
      <c r="L215" s="1730"/>
      <c r="M215" s="1734"/>
      <c r="N215" s="1730"/>
      <c r="O215" s="1730"/>
      <c r="P215" s="1734"/>
      <c r="Q215" s="1730"/>
      <c r="R215" s="1732"/>
      <c r="S215" s="1727"/>
      <c r="T215" s="1735" t="s">
        <v>351</v>
      </c>
      <c r="U215" s="1730"/>
      <c r="V215" s="1730"/>
      <c r="W215" s="1730"/>
      <c r="X215" s="1730"/>
      <c r="Y215" s="1730"/>
      <c r="Z215" s="1730"/>
      <c r="AA215" s="1730"/>
      <c r="AB215" s="1732" t="s">
        <v>306</v>
      </c>
      <c r="AC215" s="1727"/>
      <c r="AD215" s="1727"/>
      <c r="AE215" s="1727"/>
      <c r="AF215" s="1727"/>
      <c r="AG215" s="1732" t="s">
        <v>307</v>
      </c>
      <c r="AH215" s="1727"/>
      <c r="AI215" s="1727"/>
      <c r="AJ215" s="1099" t="s">
        <v>86</v>
      </c>
      <c r="AK215" s="1733" t="s">
        <v>308</v>
      </c>
      <c r="AL215" s="1727"/>
      <c r="AM215" s="1717"/>
      <c r="AN215" s="1717"/>
      <c r="AO215" s="1717"/>
      <c r="AP215" s="1727"/>
      <c r="AQ215" s="1100">
        <v>1600000000</v>
      </c>
      <c r="AR215" s="1114">
        <v>1488599460</v>
      </c>
      <c r="AS215" s="1100">
        <v>111400540</v>
      </c>
      <c r="AT215" s="1101">
        <v>0</v>
      </c>
      <c r="AU215" s="1114">
        <v>1311759206</v>
      </c>
      <c r="AV215" s="1100">
        <v>176840254</v>
      </c>
      <c r="AW215" s="1114">
        <v>581481656</v>
      </c>
      <c r="AX215" s="1100">
        <v>730277550</v>
      </c>
      <c r="AY215" s="1114">
        <v>580882790</v>
      </c>
      <c r="AZ215" s="1100">
        <v>598866</v>
      </c>
      <c r="BA215" s="1100">
        <v>580882790</v>
      </c>
      <c r="BB215" s="1101">
        <v>0</v>
      </c>
      <c r="BC215" s="1100">
        <v>183673</v>
      </c>
      <c r="BE215" s="1102">
        <f t="shared" si="13"/>
        <v>0.81984950374999999</v>
      </c>
    </row>
    <row r="216" spans="1:57" s="1015" customFormat="1" ht="16.5" x14ac:dyDescent="0.2">
      <c r="A216" s="1019" t="str">
        <f t="shared" si="14"/>
        <v>C250210002010</v>
      </c>
      <c r="B216" s="1725" t="s">
        <v>120</v>
      </c>
      <c r="C216" s="1720"/>
      <c r="D216" s="1725" t="s">
        <v>355</v>
      </c>
      <c r="E216" s="1720"/>
      <c r="F216" s="1725" t="s">
        <v>357</v>
      </c>
      <c r="G216" s="1720"/>
      <c r="H216" s="1725" t="s">
        <v>315</v>
      </c>
      <c r="I216" s="1720"/>
      <c r="J216" s="1725" t="s">
        <v>313</v>
      </c>
      <c r="K216" s="1720"/>
      <c r="L216" s="1720"/>
      <c r="M216" s="1725"/>
      <c r="N216" s="1720"/>
      <c r="O216" s="1720"/>
      <c r="P216" s="1725"/>
      <c r="Q216" s="1720"/>
      <c r="R216" s="1722"/>
      <c r="S216" s="1717"/>
      <c r="T216" s="1723" t="s">
        <v>351</v>
      </c>
      <c r="U216" s="1720"/>
      <c r="V216" s="1720"/>
      <c r="W216" s="1720"/>
      <c r="X216" s="1720"/>
      <c r="Y216" s="1720"/>
      <c r="Z216" s="1720"/>
      <c r="AA216" s="1720"/>
      <c r="AB216" s="1722" t="s">
        <v>306</v>
      </c>
      <c r="AC216" s="1717"/>
      <c r="AD216" s="1717"/>
      <c r="AE216" s="1717"/>
      <c r="AF216" s="1717"/>
      <c r="AG216" s="1722" t="s">
        <v>307</v>
      </c>
      <c r="AH216" s="1717"/>
      <c r="AI216" s="1717"/>
      <c r="AJ216" s="1026" t="s">
        <v>86</v>
      </c>
      <c r="AK216" s="1724" t="s">
        <v>308</v>
      </c>
      <c r="AL216" s="1717"/>
      <c r="AM216" s="1717"/>
      <c r="AN216" s="1717"/>
      <c r="AO216" s="1717"/>
      <c r="AP216" s="1717"/>
      <c r="AQ216" s="1014">
        <v>1600000000</v>
      </c>
      <c r="AR216" s="1113">
        <v>1488599460</v>
      </c>
      <c r="AS216" s="1032">
        <v>111400540</v>
      </c>
      <c r="AT216" s="1017">
        <v>0</v>
      </c>
      <c r="AU216" s="1113">
        <v>1311759206</v>
      </c>
      <c r="AV216" s="1032">
        <v>176840254</v>
      </c>
      <c r="AW216" s="1113">
        <v>581481656</v>
      </c>
      <c r="AX216" s="1032">
        <v>730277550</v>
      </c>
      <c r="AY216" s="1113">
        <v>580882790</v>
      </c>
      <c r="AZ216" s="1032">
        <v>598866</v>
      </c>
      <c r="BA216" s="1014">
        <v>580882790</v>
      </c>
      <c r="BB216" s="1017">
        <v>0</v>
      </c>
      <c r="BC216" s="1014">
        <v>183673</v>
      </c>
      <c r="BE216" s="1016">
        <f t="shared" si="13"/>
        <v>0.81984950374999999</v>
      </c>
    </row>
    <row r="217" spans="1:57" s="1015" customFormat="1" ht="16.5" x14ac:dyDescent="0.2">
      <c r="A217" s="1019" t="str">
        <f t="shared" si="14"/>
        <v>C2502100020110</v>
      </c>
      <c r="B217" s="1725" t="s">
        <v>120</v>
      </c>
      <c r="C217" s="1720"/>
      <c r="D217" s="1725" t="s">
        <v>355</v>
      </c>
      <c r="E217" s="1720"/>
      <c r="F217" s="1725" t="s">
        <v>357</v>
      </c>
      <c r="G217" s="1720"/>
      <c r="H217" s="1725" t="s">
        <v>315</v>
      </c>
      <c r="I217" s="1720"/>
      <c r="J217" s="1725" t="s">
        <v>313</v>
      </c>
      <c r="K217" s="1720"/>
      <c r="L217" s="1720"/>
      <c r="M217" s="1725" t="s">
        <v>312</v>
      </c>
      <c r="N217" s="1720"/>
      <c r="O217" s="1720"/>
      <c r="P217" s="1725"/>
      <c r="Q217" s="1720"/>
      <c r="R217" s="1722"/>
      <c r="S217" s="1717"/>
      <c r="T217" s="1723" t="s">
        <v>364</v>
      </c>
      <c r="U217" s="1720"/>
      <c r="V217" s="1720"/>
      <c r="W217" s="1720"/>
      <c r="X217" s="1720"/>
      <c r="Y217" s="1720"/>
      <c r="Z217" s="1720"/>
      <c r="AA217" s="1720"/>
      <c r="AB217" s="1722" t="s">
        <v>306</v>
      </c>
      <c r="AC217" s="1717"/>
      <c r="AD217" s="1717"/>
      <c r="AE217" s="1717"/>
      <c r="AF217" s="1717"/>
      <c r="AG217" s="1722" t="s">
        <v>307</v>
      </c>
      <c r="AH217" s="1717"/>
      <c r="AI217" s="1717"/>
      <c r="AJ217" s="1026" t="s">
        <v>86</v>
      </c>
      <c r="AK217" s="1724" t="s">
        <v>308</v>
      </c>
      <c r="AL217" s="1717"/>
      <c r="AM217" s="1717"/>
      <c r="AN217" s="1717"/>
      <c r="AO217" s="1717"/>
      <c r="AP217" s="1717"/>
      <c r="AQ217" s="1014">
        <v>374740540</v>
      </c>
      <c r="AR217" s="1113">
        <v>300000000</v>
      </c>
      <c r="AS217" s="1032">
        <v>74740540</v>
      </c>
      <c r="AT217" s="1017">
        <v>0</v>
      </c>
      <c r="AU217" s="1113">
        <v>285572882</v>
      </c>
      <c r="AV217" s="1032">
        <v>14427118</v>
      </c>
      <c r="AW217" s="1113">
        <v>79092005</v>
      </c>
      <c r="AX217" s="1032">
        <v>206480877</v>
      </c>
      <c r="AY217" s="1113">
        <v>79092005</v>
      </c>
      <c r="AZ217" s="1033">
        <v>0</v>
      </c>
      <c r="BA217" s="1014">
        <v>79092005</v>
      </c>
      <c r="BB217" s="1017">
        <v>0</v>
      </c>
      <c r="BC217" s="1014">
        <v>183673</v>
      </c>
      <c r="BE217" s="1016">
        <f t="shared" si="13"/>
        <v>0.76205494607015301</v>
      </c>
    </row>
    <row r="218" spans="1:57" s="1015" customFormat="1" ht="16.5" x14ac:dyDescent="0.2">
      <c r="A218" s="1019" t="str">
        <f t="shared" si="14"/>
        <v>C25021000201110</v>
      </c>
      <c r="B218" s="1719" t="s">
        <v>120</v>
      </c>
      <c r="C218" s="1720"/>
      <c r="D218" s="1719" t="s">
        <v>355</v>
      </c>
      <c r="E218" s="1720"/>
      <c r="F218" s="1719" t="s">
        <v>357</v>
      </c>
      <c r="G218" s="1720"/>
      <c r="H218" s="1719" t="s">
        <v>315</v>
      </c>
      <c r="I218" s="1720"/>
      <c r="J218" s="1719" t="s">
        <v>313</v>
      </c>
      <c r="K218" s="1720"/>
      <c r="L218" s="1720"/>
      <c r="M218" s="1719" t="s">
        <v>312</v>
      </c>
      <c r="N218" s="1720"/>
      <c r="O218" s="1720"/>
      <c r="P218" s="1719" t="s">
        <v>312</v>
      </c>
      <c r="Q218" s="1720"/>
      <c r="R218" s="1716"/>
      <c r="S218" s="1717"/>
      <c r="T218" s="1721" t="s">
        <v>365</v>
      </c>
      <c r="U218" s="1720"/>
      <c r="V218" s="1720"/>
      <c r="W218" s="1720"/>
      <c r="X218" s="1720"/>
      <c r="Y218" s="1720"/>
      <c r="Z218" s="1720"/>
      <c r="AA218" s="1720"/>
      <c r="AB218" s="1716" t="s">
        <v>306</v>
      </c>
      <c r="AC218" s="1717"/>
      <c r="AD218" s="1717"/>
      <c r="AE218" s="1717"/>
      <c r="AF218" s="1717"/>
      <c r="AG218" s="1716" t="s">
        <v>307</v>
      </c>
      <c r="AH218" s="1717"/>
      <c r="AI218" s="1717"/>
      <c r="AJ218" s="1027" t="s">
        <v>86</v>
      </c>
      <c r="AK218" s="1718" t="s">
        <v>308</v>
      </c>
      <c r="AL218" s="1717"/>
      <c r="AM218" s="1717"/>
      <c r="AN218" s="1717"/>
      <c r="AO218" s="1717"/>
      <c r="AP218" s="1717"/>
      <c r="AQ218" s="1020">
        <v>169740540</v>
      </c>
      <c r="AR218" s="1114">
        <v>95000000</v>
      </c>
      <c r="AS218" s="1037">
        <v>74740540</v>
      </c>
      <c r="AT218" s="1021">
        <v>0</v>
      </c>
      <c r="AU218" s="1114">
        <v>81000000</v>
      </c>
      <c r="AV218" s="1037">
        <v>14000000</v>
      </c>
      <c r="AW218" s="1114">
        <v>19500000</v>
      </c>
      <c r="AX218" s="1037">
        <v>61500000</v>
      </c>
      <c r="AY218" s="1114">
        <v>19500000</v>
      </c>
      <c r="AZ218" s="1038">
        <v>0</v>
      </c>
      <c r="BA218" s="1020">
        <v>19500000</v>
      </c>
      <c r="BB218" s="1021">
        <v>0</v>
      </c>
      <c r="BC218" s="1021">
        <v>0</v>
      </c>
      <c r="BE218" s="1016">
        <f t="shared" si="13"/>
        <v>0.47719890604801896</v>
      </c>
    </row>
    <row r="219" spans="1:57" s="1015" customFormat="1" ht="16.5" x14ac:dyDescent="0.2">
      <c r="A219" s="1019" t="str">
        <f t="shared" si="14"/>
        <v>C25021000201210</v>
      </c>
      <c r="B219" s="1719" t="s">
        <v>120</v>
      </c>
      <c r="C219" s="1720"/>
      <c r="D219" s="1719" t="s">
        <v>355</v>
      </c>
      <c r="E219" s="1720"/>
      <c r="F219" s="1719" t="s">
        <v>357</v>
      </c>
      <c r="G219" s="1720"/>
      <c r="H219" s="1719" t="s">
        <v>315</v>
      </c>
      <c r="I219" s="1720"/>
      <c r="J219" s="1719" t="s">
        <v>313</v>
      </c>
      <c r="K219" s="1720"/>
      <c r="L219" s="1720"/>
      <c r="M219" s="1719" t="s">
        <v>312</v>
      </c>
      <c r="N219" s="1720"/>
      <c r="O219" s="1720"/>
      <c r="P219" s="1719" t="s">
        <v>315</v>
      </c>
      <c r="Q219" s="1720"/>
      <c r="R219" s="1716"/>
      <c r="S219" s="1717"/>
      <c r="T219" s="1721" t="s">
        <v>360</v>
      </c>
      <c r="U219" s="1720"/>
      <c r="V219" s="1720"/>
      <c r="W219" s="1720"/>
      <c r="X219" s="1720"/>
      <c r="Y219" s="1720"/>
      <c r="Z219" s="1720"/>
      <c r="AA219" s="1720"/>
      <c r="AB219" s="1716" t="s">
        <v>306</v>
      </c>
      <c r="AC219" s="1717"/>
      <c r="AD219" s="1717"/>
      <c r="AE219" s="1717"/>
      <c r="AF219" s="1717"/>
      <c r="AG219" s="1716" t="s">
        <v>307</v>
      </c>
      <c r="AH219" s="1717"/>
      <c r="AI219" s="1717"/>
      <c r="AJ219" s="1027" t="s">
        <v>86</v>
      </c>
      <c r="AK219" s="1718" t="s">
        <v>308</v>
      </c>
      <c r="AL219" s="1717"/>
      <c r="AM219" s="1717"/>
      <c r="AN219" s="1717"/>
      <c r="AO219" s="1717"/>
      <c r="AP219" s="1717"/>
      <c r="AQ219" s="1020">
        <v>175000000</v>
      </c>
      <c r="AR219" s="1114">
        <v>175000000</v>
      </c>
      <c r="AS219" s="1038">
        <v>0</v>
      </c>
      <c r="AT219" s="1021">
        <v>0</v>
      </c>
      <c r="AU219" s="1114">
        <v>175000000</v>
      </c>
      <c r="AV219" s="1038">
        <v>0</v>
      </c>
      <c r="AW219" s="1114">
        <v>36405533</v>
      </c>
      <c r="AX219" s="1037">
        <v>138594467</v>
      </c>
      <c r="AY219" s="1114">
        <v>36405533</v>
      </c>
      <c r="AZ219" s="1038">
        <v>0</v>
      </c>
      <c r="BA219" s="1020">
        <v>36405533</v>
      </c>
      <c r="BB219" s="1021">
        <v>0</v>
      </c>
      <c r="BC219" s="1021">
        <v>0</v>
      </c>
      <c r="BE219" s="1016">
        <f t="shared" si="13"/>
        <v>1</v>
      </c>
    </row>
    <row r="220" spans="1:57" s="1015" customFormat="1" ht="16.5" x14ac:dyDescent="0.2">
      <c r="A220" s="1019" t="str">
        <f t="shared" si="14"/>
        <v>C25021000201310</v>
      </c>
      <c r="B220" s="1719" t="s">
        <v>120</v>
      </c>
      <c r="C220" s="1720"/>
      <c r="D220" s="1719" t="s">
        <v>355</v>
      </c>
      <c r="E220" s="1720"/>
      <c r="F220" s="1719" t="s">
        <v>357</v>
      </c>
      <c r="G220" s="1720"/>
      <c r="H220" s="1719" t="s">
        <v>315</v>
      </c>
      <c r="I220" s="1720"/>
      <c r="J220" s="1719" t="s">
        <v>313</v>
      </c>
      <c r="K220" s="1720"/>
      <c r="L220" s="1720"/>
      <c r="M220" s="1719" t="s">
        <v>312</v>
      </c>
      <c r="N220" s="1720"/>
      <c r="O220" s="1720"/>
      <c r="P220" s="1719" t="s">
        <v>322</v>
      </c>
      <c r="Q220" s="1720"/>
      <c r="R220" s="1716"/>
      <c r="S220" s="1717"/>
      <c r="T220" s="1721" t="s">
        <v>361</v>
      </c>
      <c r="U220" s="1720"/>
      <c r="V220" s="1720"/>
      <c r="W220" s="1720"/>
      <c r="X220" s="1720"/>
      <c r="Y220" s="1720"/>
      <c r="Z220" s="1720"/>
      <c r="AA220" s="1720"/>
      <c r="AB220" s="1716" t="s">
        <v>306</v>
      </c>
      <c r="AC220" s="1717"/>
      <c r="AD220" s="1717"/>
      <c r="AE220" s="1717"/>
      <c r="AF220" s="1717"/>
      <c r="AG220" s="1716" t="s">
        <v>307</v>
      </c>
      <c r="AH220" s="1717"/>
      <c r="AI220" s="1717"/>
      <c r="AJ220" s="1027" t="s">
        <v>86</v>
      </c>
      <c r="AK220" s="1718" t="s">
        <v>308</v>
      </c>
      <c r="AL220" s="1717"/>
      <c r="AM220" s="1717"/>
      <c r="AN220" s="1717"/>
      <c r="AO220" s="1717"/>
      <c r="AP220" s="1717"/>
      <c r="AQ220" s="1020">
        <v>5000000</v>
      </c>
      <c r="AR220" s="1114">
        <v>5000000</v>
      </c>
      <c r="AS220" s="1038">
        <v>0</v>
      </c>
      <c r="AT220" s="1021">
        <v>0</v>
      </c>
      <c r="AU220" s="1114">
        <v>5000000</v>
      </c>
      <c r="AV220" s="1038">
        <v>0</v>
      </c>
      <c r="AW220" s="1114">
        <v>1725973</v>
      </c>
      <c r="AX220" s="1037">
        <v>3274027</v>
      </c>
      <c r="AY220" s="1114">
        <v>1725973</v>
      </c>
      <c r="AZ220" s="1038">
        <v>0</v>
      </c>
      <c r="BA220" s="1020">
        <v>1725973</v>
      </c>
      <c r="BB220" s="1021">
        <v>0</v>
      </c>
      <c r="BC220" s="1020">
        <v>183673</v>
      </c>
      <c r="BE220" s="1016">
        <f t="shared" si="13"/>
        <v>1</v>
      </c>
    </row>
    <row r="221" spans="1:57" s="1015" customFormat="1" ht="16.5" x14ac:dyDescent="0.2">
      <c r="A221" s="1019" t="str">
        <f t="shared" si="14"/>
        <v>C25021000201410</v>
      </c>
      <c r="B221" s="1719" t="s">
        <v>120</v>
      </c>
      <c r="C221" s="1720"/>
      <c r="D221" s="1719" t="s">
        <v>355</v>
      </c>
      <c r="E221" s="1720"/>
      <c r="F221" s="1719" t="s">
        <v>357</v>
      </c>
      <c r="G221" s="1720"/>
      <c r="H221" s="1719" t="s">
        <v>315</v>
      </c>
      <c r="I221" s="1720"/>
      <c r="J221" s="1719" t="s">
        <v>313</v>
      </c>
      <c r="K221" s="1720"/>
      <c r="L221" s="1720"/>
      <c r="M221" s="1719" t="s">
        <v>312</v>
      </c>
      <c r="N221" s="1720"/>
      <c r="O221" s="1720"/>
      <c r="P221" s="1719" t="s">
        <v>316</v>
      </c>
      <c r="Q221" s="1720"/>
      <c r="R221" s="1716"/>
      <c r="S221" s="1717"/>
      <c r="T221" s="1721" t="s">
        <v>105</v>
      </c>
      <c r="U221" s="1720"/>
      <c r="V221" s="1720"/>
      <c r="W221" s="1720"/>
      <c r="X221" s="1720"/>
      <c r="Y221" s="1720"/>
      <c r="Z221" s="1720"/>
      <c r="AA221" s="1720"/>
      <c r="AB221" s="1716" t="s">
        <v>306</v>
      </c>
      <c r="AC221" s="1717"/>
      <c r="AD221" s="1717"/>
      <c r="AE221" s="1717"/>
      <c r="AF221" s="1717"/>
      <c r="AG221" s="1716" t="s">
        <v>307</v>
      </c>
      <c r="AH221" s="1717"/>
      <c r="AI221" s="1717"/>
      <c r="AJ221" s="1027" t="s">
        <v>86</v>
      </c>
      <c r="AK221" s="1718" t="s">
        <v>308</v>
      </c>
      <c r="AL221" s="1717"/>
      <c r="AM221" s="1717"/>
      <c r="AN221" s="1717"/>
      <c r="AO221" s="1717"/>
      <c r="AP221" s="1717"/>
      <c r="AQ221" s="1020">
        <v>25000000</v>
      </c>
      <c r="AR221" s="1114">
        <v>25000000</v>
      </c>
      <c r="AS221" s="1038">
        <v>0</v>
      </c>
      <c r="AT221" s="1021">
        <v>0</v>
      </c>
      <c r="AU221" s="1114">
        <v>24572882</v>
      </c>
      <c r="AV221" s="1037">
        <v>427118</v>
      </c>
      <c r="AW221" s="1114">
        <v>21460499</v>
      </c>
      <c r="AX221" s="1037">
        <v>3112383</v>
      </c>
      <c r="AY221" s="1114">
        <v>21460499</v>
      </c>
      <c r="AZ221" s="1038">
        <v>0</v>
      </c>
      <c r="BA221" s="1020">
        <v>21460499</v>
      </c>
      <c r="BB221" s="1021">
        <v>0</v>
      </c>
      <c r="BC221" s="1021">
        <v>0</v>
      </c>
      <c r="BE221" s="1016">
        <f t="shared" ref="BE221:BE284" si="15">+AU221/AQ221</f>
        <v>0.98291527999999995</v>
      </c>
    </row>
    <row r="222" spans="1:57" s="1015" customFormat="1" ht="16.5" x14ac:dyDescent="0.2">
      <c r="A222" s="1019" t="str">
        <f t="shared" si="14"/>
        <v>C2502100020210</v>
      </c>
      <c r="B222" s="1725" t="s">
        <v>120</v>
      </c>
      <c r="C222" s="1720"/>
      <c r="D222" s="1725" t="s">
        <v>355</v>
      </c>
      <c r="E222" s="1720"/>
      <c r="F222" s="1725" t="s">
        <v>357</v>
      </c>
      <c r="G222" s="1720"/>
      <c r="H222" s="1725" t="s">
        <v>315</v>
      </c>
      <c r="I222" s="1720"/>
      <c r="J222" s="1725" t="s">
        <v>313</v>
      </c>
      <c r="K222" s="1720"/>
      <c r="L222" s="1720"/>
      <c r="M222" s="1725" t="s">
        <v>315</v>
      </c>
      <c r="N222" s="1720"/>
      <c r="O222" s="1720"/>
      <c r="P222" s="1725"/>
      <c r="Q222" s="1720"/>
      <c r="R222" s="1722"/>
      <c r="S222" s="1717"/>
      <c r="T222" s="1723" t="s">
        <v>359</v>
      </c>
      <c r="U222" s="1720"/>
      <c r="V222" s="1720"/>
      <c r="W222" s="1720"/>
      <c r="X222" s="1720"/>
      <c r="Y222" s="1720"/>
      <c r="Z222" s="1720"/>
      <c r="AA222" s="1720"/>
      <c r="AB222" s="1722" t="s">
        <v>306</v>
      </c>
      <c r="AC222" s="1717"/>
      <c r="AD222" s="1717"/>
      <c r="AE222" s="1717"/>
      <c r="AF222" s="1717"/>
      <c r="AG222" s="1722" t="s">
        <v>307</v>
      </c>
      <c r="AH222" s="1717"/>
      <c r="AI222" s="1717"/>
      <c r="AJ222" s="1026" t="s">
        <v>86</v>
      </c>
      <c r="AK222" s="1724" t="s">
        <v>308</v>
      </c>
      <c r="AL222" s="1717"/>
      <c r="AM222" s="1717"/>
      <c r="AN222" s="1717"/>
      <c r="AO222" s="1717"/>
      <c r="AP222" s="1717"/>
      <c r="AQ222" s="1014">
        <v>1225259460</v>
      </c>
      <c r="AR222" s="1113">
        <v>1188599460</v>
      </c>
      <c r="AS222" s="1032">
        <v>36660000</v>
      </c>
      <c r="AT222" s="1017">
        <v>0</v>
      </c>
      <c r="AU222" s="1113">
        <v>1026186324</v>
      </c>
      <c r="AV222" s="1032">
        <v>162413136</v>
      </c>
      <c r="AW222" s="1113">
        <v>502389651</v>
      </c>
      <c r="AX222" s="1032">
        <v>523796673</v>
      </c>
      <c r="AY222" s="1113">
        <v>501790785</v>
      </c>
      <c r="AZ222" s="1032">
        <v>598866</v>
      </c>
      <c r="BA222" s="1014">
        <v>501790785</v>
      </c>
      <c r="BB222" s="1017">
        <v>0</v>
      </c>
      <c r="BC222" s="1017">
        <v>0</v>
      </c>
      <c r="BE222" s="1016">
        <f t="shared" si="15"/>
        <v>0.83752573026451071</v>
      </c>
    </row>
    <row r="223" spans="1:57" s="1015" customFormat="1" ht="16.5" x14ac:dyDescent="0.2">
      <c r="A223" s="1019" t="str">
        <f t="shared" si="14"/>
        <v>C25021000202110</v>
      </c>
      <c r="B223" s="1719" t="s">
        <v>120</v>
      </c>
      <c r="C223" s="1720"/>
      <c r="D223" s="1719" t="s">
        <v>355</v>
      </c>
      <c r="E223" s="1720"/>
      <c r="F223" s="1719" t="s">
        <v>357</v>
      </c>
      <c r="G223" s="1720"/>
      <c r="H223" s="1719" t="s">
        <v>315</v>
      </c>
      <c r="I223" s="1720"/>
      <c r="J223" s="1719" t="s">
        <v>313</v>
      </c>
      <c r="K223" s="1720"/>
      <c r="L223" s="1720"/>
      <c r="M223" s="1719" t="s">
        <v>315</v>
      </c>
      <c r="N223" s="1720"/>
      <c r="O223" s="1720"/>
      <c r="P223" s="1719" t="s">
        <v>312</v>
      </c>
      <c r="Q223" s="1720"/>
      <c r="R223" s="1716"/>
      <c r="S223" s="1717"/>
      <c r="T223" s="1721" t="s">
        <v>365</v>
      </c>
      <c r="U223" s="1720"/>
      <c r="V223" s="1720"/>
      <c r="W223" s="1720"/>
      <c r="X223" s="1720"/>
      <c r="Y223" s="1720"/>
      <c r="Z223" s="1720"/>
      <c r="AA223" s="1720"/>
      <c r="AB223" s="1716" t="s">
        <v>306</v>
      </c>
      <c r="AC223" s="1717"/>
      <c r="AD223" s="1717"/>
      <c r="AE223" s="1717"/>
      <c r="AF223" s="1717"/>
      <c r="AG223" s="1716" t="s">
        <v>307</v>
      </c>
      <c r="AH223" s="1717"/>
      <c r="AI223" s="1717"/>
      <c r="AJ223" s="1027" t="s">
        <v>86</v>
      </c>
      <c r="AK223" s="1718" t="s">
        <v>308</v>
      </c>
      <c r="AL223" s="1717"/>
      <c r="AM223" s="1717"/>
      <c r="AN223" s="1717"/>
      <c r="AO223" s="1717"/>
      <c r="AP223" s="1717"/>
      <c r="AQ223" s="1020">
        <v>172000000</v>
      </c>
      <c r="AR223" s="1114">
        <v>135340000</v>
      </c>
      <c r="AS223" s="1037">
        <v>36660000</v>
      </c>
      <c r="AT223" s="1021">
        <v>0</v>
      </c>
      <c r="AU223" s="1114">
        <v>135340000</v>
      </c>
      <c r="AV223" s="1038">
        <v>0</v>
      </c>
      <c r="AW223" s="1114">
        <v>82240000</v>
      </c>
      <c r="AX223" s="1037">
        <v>53100000</v>
      </c>
      <c r="AY223" s="1114">
        <v>82240000</v>
      </c>
      <c r="AZ223" s="1038">
        <v>0</v>
      </c>
      <c r="BA223" s="1020">
        <v>82240000</v>
      </c>
      <c r="BB223" s="1021">
        <v>0</v>
      </c>
      <c r="BC223" s="1021">
        <v>0</v>
      </c>
      <c r="BE223" s="1016">
        <f t="shared" si="15"/>
        <v>0.78686046511627905</v>
      </c>
    </row>
    <row r="224" spans="1:57" s="1015" customFormat="1" ht="16.5" x14ac:dyDescent="0.2">
      <c r="A224" s="1019" t="str">
        <f t="shared" si="14"/>
        <v>C25021000202210</v>
      </c>
      <c r="B224" s="1719" t="s">
        <v>120</v>
      </c>
      <c r="C224" s="1720"/>
      <c r="D224" s="1719" t="s">
        <v>355</v>
      </c>
      <c r="E224" s="1720"/>
      <c r="F224" s="1719" t="s">
        <v>357</v>
      </c>
      <c r="G224" s="1720"/>
      <c r="H224" s="1719" t="s">
        <v>315</v>
      </c>
      <c r="I224" s="1720"/>
      <c r="J224" s="1719" t="s">
        <v>313</v>
      </c>
      <c r="K224" s="1720"/>
      <c r="L224" s="1720"/>
      <c r="M224" s="1719" t="s">
        <v>315</v>
      </c>
      <c r="N224" s="1720"/>
      <c r="O224" s="1720"/>
      <c r="P224" s="1719" t="s">
        <v>315</v>
      </c>
      <c r="Q224" s="1720"/>
      <c r="R224" s="1716"/>
      <c r="S224" s="1717"/>
      <c r="T224" s="1721" t="s">
        <v>360</v>
      </c>
      <c r="U224" s="1720"/>
      <c r="V224" s="1720"/>
      <c r="W224" s="1720"/>
      <c r="X224" s="1720"/>
      <c r="Y224" s="1720"/>
      <c r="Z224" s="1720"/>
      <c r="AA224" s="1720"/>
      <c r="AB224" s="1716" t="s">
        <v>306</v>
      </c>
      <c r="AC224" s="1717"/>
      <c r="AD224" s="1717"/>
      <c r="AE224" s="1717"/>
      <c r="AF224" s="1717"/>
      <c r="AG224" s="1716" t="s">
        <v>307</v>
      </c>
      <c r="AH224" s="1717"/>
      <c r="AI224" s="1717"/>
      <c r="AJ224" s="1027" t="s">
        <v>86</v>
      </c>
      <c r="AK224" s="1718" t="s">
        <v>308</v>
      </c>
      <c r="AL224" s="1717"/>
      <c r="AM224" s="1717"/>
      <c r="AN224" s="1717"/>
      <c r="AO224" s="1717"/>
      <c r="AP224" s="1717"/>
      <c r="AQ224" s="1020">
        <v>633400000</v>
      </c>
      <c r="AR224" s="1114">
        <v>633400000</v>
      </c>
      <c r="AS224" s="1038">
        <v>0</v>
      </c>
      <c r="AT224" s="1021">
        <v>0</v>
      </c>
      <c r="AU224" s="1114">
        <v>633400000</v>
      </c>
      <c r="AV224" s="1038">
        <v>0</v>
      </c>
      <c r="AW224" s="1114">
        <v>236859405</v>
      </c>
      <c r="AX224" s="1037">
        <v>396540595</v>
      </c>
      <c r="AY224" s="1114">
        <v>236859405</v>
      </c>
      <c r="AZ224" s="1038">
        <v>0</v>
      </c>
      <c r="BA224" s="1020">
        <v>236859405</v>
      </c>
      <c r="BB224" s="1021">
        <v>0</v>
      </c>
      <c r="BC224" s="1021">
        <v>0</v>
      </c>
      <c r="BE224" s="1016">
        <f t="shared" si="15"/>
        <v>1</v>
      </c>
    </row>
    <row r="225" spans="1:57" s="1015" customFormat="1" ht="16.5" x14ac:dyDescent="0.2">
      <c r="A225" s="1019" t="str">
        <f t="shared" ref="A225:A288" si="16">+B225&amp;D225&amp;F225&amp;H225&amp;J225&amp;M225&amp;P225&amp;R225&amp;AJ225</f>
        <v>C25021000202310</v>
      </c>
      <c r="B225" s="1719" t="s">
        <v>120</v>
      </c>
      <c r="C225" s="1720"/>
      <c r="D225" s="1719" t="s">
        <v>355</v>
      </c>
      <c r="E225" s="1720"/>
      <c r="F225" s="1719" t="s">
        <v>357</v>
      </c>
      <c r="G225" s="1720"/>
      <c r="H225" s="1719" t="s">
        <v>315</v>
      </c>
      <c r="I225" s="1720"/>
      <c r="J225" s="1719" t="s">
        <v>313</v>
      </c>
      <c r="K225" s="1720"/>
      <c r="L225" s="1720"/>
      <c r="M225" s="1719" t="s">
        <v>315</v>
      </c>
      <c r="N225" s="1720"/>
      <c r="O225" s="1720"/>
      <c r="P225" s="1719" t="s">
        <v>322</v>
      </c>
      <c r="Q225" s="1720"/>
      <c r="R225" s="1716"/>
      <c r="S225" s="1717"/>
      <c r="T225" s="1721" t="s">
        <v>361</v>
      </c>
      <c r="U225" s="1720"/>
      <c r="V225" s="1720"/>
      <c r="W225" s="1720"/>
      <c r="X225" s="1720"/>
      <c r="Y225" s="1720"/>
      <c r="Z225" s="1720"/>
      <c r="AA225" s="1720"/>
      <c r="AB225" s="1716" t="s">
        <v>306</v>
      </c>
      <c r="AC225" s="1717"/>
      <c r="AD225" s="1717"/>
      <c r="AE225" s="1717"/>
      <c r="AF225" s="1717"/>
      <c r="AG225" s="1716" t="s">
        <v>307</v>
      </c>
      <c r="AH225" s="1717"/>
      <c r="AI225" s="1717"/>
      <c r="AJ225" s="1027" t="s">
        <v>86</v>
      </c>
      <c r="AK225" s="1718" t="s">
        <v>308</v>
      </c>
      <c r="AL225" s="1717"/>
      <c r="AM225" s="1717"/>
      <c r="AN225" s="1717"/>
      <c r="AO225" s="1717"/>
      <c r="AP225" s="1717"/>
      <c r="AQ225" s="1020">
        <v>160000000</v>
      </c>
      <c r="AR225" s="1114">
        <v>160000000</v>
      </c>
      <c r="AS225" s="1038">
        <v>0</v>
      </c>
      <c r="AT225" s="1021">
        <v>0</v>
      </c>
      <c r="AU225" s="1114">
        <v>120000000</v>
      </c>
      <c r="AV225" s="1037">
        <v>40000000</v>
      </c>
      <c r="AW225" s="1114">
        <v>84561965</v>
      </c>
      <c r="AX225" s="1037">
        <v>35438035</v>
      </c>
      <c r="AY225" s="1114">
        <v>84561965</v>
      </c>
      <c r="AZ225" s="1038">
        <v>0</v>
      </c>
      <c r="BA225" s="1020">
        <v>84561965</v>
      </c>
      <c r="BB225" s="1021">
        <v>0</v>
      </c>
      <c r="BC225" s="1021">
        <v>0</v>
      </c>
      <c r="BE225" s="1016">
        <f t="shared" si="15"/>
        <v>0.75</v>
      </c>
    </row>
    <row r="226" spans="1:57" s="1015" customFormat="1" ht="16.5" x14ac:dyDescent="0.2">
      <c r="A226" s="1019" t="str">
        <f t="shared" si="16"/>
        <v>C25021000202410</v>
      </c>
      <c r="B226" s="1719" t="s">
        <v>120</v>
      </c>
      <c r="C226" s="1720"/>
      <c r="D226" s="1719" t="s">
        <v>355</v>
      </c>
      <c r="E226" s="1720"/>
      <c r="F226" s="1719" t="s">
        <v>357</v>
      </c>
      <c r="G226" s="1720"/>
      <c r="H226" s="1719" t="s">
        <v>315</v>
      </c>
      <c r="I226" s="1720"/>
      <c r="J226" s="1719" t="s">
        <v>313</v>
      </c>
      <c r="K226" s="1720"/>
      <c r="L226" s="1720"/>
      <c r="M226" s="1719" t="s">
        <v>315</v>
      </c>
      <c r="N226" s="1720"/>
      <c r="O226" s="1720"/>
      <c r="P226" s="1719" t="s">
        <v>316</v>
      </c>
      <c r="Q226" s="1720"/>
      <c r="R226" s="1716"/>
      <c r="S226" s="1717"/>
      <c r="T226" s="1721" t="s">
        <v>105</v>
      </c>
      <c r="U226" s="1720"/>
      <c r="V226" s="1720"/>
      <c r="W226" s="1720"/>
      <c r="X226" s="1720"/>
      <c r="Y226" s="1720"/>
      <c r="Z226" s="1720"/>
      <c r="AA226" s="1720"/>
      <c r="AB226" s="1716" t="s">
        <v>306</v>
      </c>
      <c r="AC226" s="1717"/>
      <c r="AD226" s="1717"/>
      <c r="AE226" s="1717"/>
      <c r="AF226" s="1717"/>
      <c r="AG226" s="1716" t="s">
        <v>307</v>
      </c>
      <c r="AH226" s="1717"/>
      <c r="AI226" s="1717"/>
      <c r="AJ226" s="1027" t="s">
        <v>86</v>
      </c>
      <c r="AK226" s="1718" t="s">
        <v>308</v>
      </c>
      <c r="AL226" s="1717"/>
      <c r="AM226" s="1717"/>
      <c r="AN226" s="1717"/>
      <c r="AO226" s="1717"/>
      <c r="AP226" s="1717"/>
      <c r="AQ226" s="1020">
        <v>140000000</v>
      </c>
      <c r="AR226" s="1114">
        <v>140000000</v>
      </c>
      <c r="AS226" s="1038">
        <v>0</v>
      </c>
      <c r="AT226" s="1021">
        <v>0</v>
      </c>
      <c r="AU226" s="1114">
        <v>133586864</v>
      </c>
      <c r="AV226" s="1037">
        <v>6413136</v>
      </c>
      <c r="AW226" s="1114">
        <v>94868821</v>
      </c>
      <c r="AX226" s="1037">
        <v>38718043</v>
      </c>
      <c r="AY226" s="1114">
        <v>94269955</v>
      </c>
      <c r="AZ226" s="1037">
        <v>598866</v>
      </c>
      <c r="BA226" s="1020">
        <v>94269955</v>
      </c>
      <c r="BB226" s="1021">
        <v>0</v>
      </c>
      <c r="BC226" s="1021">
        <v>0</v>
      </c>
      <c r="BE226" s="1016">
        <f t="shared" si="15"/>
        <v>0.9541918857142857</v>
      </c>
    </row>
    <row r="227" spans="1:57" s="1015" customFormat="1" ht="16.5" x14ac:dyDescent="0.2">
      <c r="A227" s="1019" t="str">
        <f t="shared" si="16"/>
        <v>C25021000202610</v>
      </c>
      <c r="B227" s="1719" t="s">
        <v>120</v>
      </c>
      <c r="C227" s="1720"/>
      <c r="D227" s="1719" t="s">
        <v>355</v>
      </c>
      <c r="E227" s="1720"/>
      <c r="F227" s="1719" t="s">
        <v>357</v>
      </c>
      <c r="G227" s="1720"/>
      <c r="H227" s="1719" t="s">
        <v>315</v>
      </c>
      <c r="I227" s="1720"/>
      <c r="J227" s="1719" t="s">
        <v>313</v>
      </c>
      <c r="K227" s="1720"/>
      <c r="L227" s="1720"/>
      <c r="M227" s="1719" t="s">
        <v>315</v>
      </c>
      <c r="N227" s="1720"/>
      <c r="O227" s="1720"/>
      <c r="P227" s="1719" t="s">
        <v>325</v>
      </c>
      <c r="Q227" s="1720"/>
      <c r="R227" s="1716"/>
      <c r="S227" s="1717"/>
      <c r="T227" s="1721" t="s">
        <v>362</v>
      </c>
      <c r="U227" s="1720"/>
      <c r="V227" s="1720"/>
      <c r="W227" s="1720"/>
      <c r="X227" s="1720"/>
      <c r="Y227" s="1720"/>
      <c r="Z227" s="1720"/>
      <c r="AA227" s="1720"/>
      <c r="AB227" s="1716" t="s">
        <v>306</v>
      </c>
      <c r="AC227" s="1717"/>
      <c r="AD227" s="1717"/>
      <c r="AE227" s="1717"/>
      <c r="AF227" s="1717"/>
      <c r="AG227" s="1716" t="s">
        <v>307</v>
      </c>
      <c r="AH227" s="1717"/>
      <c r="AI227" s="1717"/>
      <c r="AJ227" s="1027" t="s">
        <v>86</v>
      </c>
      <c r="AK227" s="1718" t="s">
        <v>308</v>
      </c>
      <c r="AL227" s="1717"/>
      <c r="AM227" s="1717"/>
      <c r="AN227" s="1717"/>
      <c r="AO227" s="1717"/>
      <c r="AP227" s="1717"/>
      <c r="AQ227" s="1020">
        <v>70000000</v>
      </c>
      <c r="AR227" s="1114">
        <v>70000000</v>
      </c>
      <c r="AS227" s="1038">
        <v>0</v>
      </c>
      <c r="AT227" s="1021">
        <v>0</v>
      </c>
      <c r="AU227" s="1115">
        <v>0</v>
      </c>
      <c r="AV227" s="1037">
        <v>70000000</v>
      </c>
      <c r="AW227" s="1115">
        <v>0</v>
      </c>
      <c r="AX227" s="1038">
        <v>0</v>
      </c>
      <c r="AY227" s="1115">
        <v>0</v>
      </c>
      <c r="AZ227" s="1038">
        <v>0</v>
      </c>
      <c r="BA227" s="1021">
        <v>0</v>
      </c>
      <c r="BB227" s="1021">
        <v>0</v>
      </c>
      <c r="BC227" s="1021">
        <v>0</v>
      </c>
      <c r="BE227" s="1016">
        <f t="shared" si="15"/>
        <v>0</v>
      </c>
    </row>
    <row r="228" spans="1:57" s="1015" customFormat="1" ht="16.5" x14ac:dyDescent="0.2">
      <c r="A228" s="1019" t="str">
        <f t="shared" si="16"/>
        <v>C250210002021110</v>
      </c>
      <c r="B228" s="1719" t="s">
        <v>120</v>
      </c>
      <c r="C228" s="1720"/>
      <c r="D228" s="1719" t="s">
        <v>355</v>
      </c>
      <c r="E228" s="1720"/>
      <c r="F228" s="1719" t="s">
        <v>357</v>
      </c>
      <c r="G228" s="1720"/>
      <c r="H228" s="1719" t="s">
        <v>315</v>
      </c>
      <c r="I228" s="1720"/>
      <c r="J228" s="1719" t="s">
        <v>313</v>
      </c>
      <c r="K228" s="1720"/>
      <c r="L228" s="1720"/>
      <c r="M228" s="1719" t="s">
        <v>315</v>
      </c>
      <c r="N228" s="1720"/>
      <c r="O228" s="1720"/>
      <c r="P228" s="1719" t="s">
        <v>101</v>
      </c>
      <c r="Q228" s="1720"/>
      <c r="R228" s="1716"/>
      <c r="S228" s="1717"/>
      <c r="T228" s="1721" t="s">
        <v>363</v>
      </c>
      <c r="U228" s="1720"/>
      <c r="V228" s="1720"/>
      <c r="W228" s="1720"/>
      <c r="X228" s="1720"/>
      <c r="Y228" s="1720"/>
      <c r="Z228" s="1720"/>
      <c r="AA228" s="1720"/>
      <c r="AB228" s="1716" t="s">
        <v>306</v>
      </c>
      <c r="AC228" s="1717"/>
      <c r="AD228" s="1717"/>
      <c r="AE228" s="1717"/>
      <c r="AF228" s="1717"/>
      <c r="AG228" s="1716" t="s">
        <v>307</v>
      </c>
      <c r="AH228" s="1717"/>
      <c r="AI228" s="1717"/>
      <c r="AJ228" s="1027" t="s">
        <v>86</v>
      </c>
      <c r="AK228" s="1718" t="s">
        <v>308</v>
      </c>
      <c r="AL228" s="1717"/>
      <c r="AM228" s="1717"/>
      <c r="AN228" s="1717"/>
      <c r="AO228" s="1717"/>
      <c r="AP228" s="1717"/>
      <c r="AQ228" s="1020">
        <v>49859460</v>
      </c>
      <c r="AR228" s="1114">
        <v>49859460</v>
      </c>
      <c r="AS228" s="1038">
        <v>0</v>
      </c>
      <c r="AT228" s="1021">
        <v>0</v>
      </c>
      <c r="AU228" s="1114">
        <v>3859460</v>
      </c>
      <c r="AV228" s="1037">
        <v>46000000</v>
      </c>
      <c r="AW228" s="1114">
        <v>3859460</v>
      </c>
      <c r="AX228" s="1038">
        <v>0</v>
      </c>
      <c r="AY228" s="1114">
        <v>3859460</v>
      </c>
      <c r="AZ228" s="1038">
        <v>0</v>
      </c>
      <c r="BA228" s="1020">
        <v>3859460</v>
      </c>
      <c r="BB228" s="1021">
        <v>0</v>
      </c>
      <c r="BC228" s="1021">
        <v>0</v>
      </c>
      <c r="BE228" s="1016">
        <f t="shared" si="15"/>
        <v>7.740677496306618E-2</v>
      </c>
    </row>
    <row r="229" spans="1:57" s="1097" customFormat="1" ht="16.5" x14ac:dyDescent="0.2">
      <c r="A229" s="1098" t="str">
        <f t="shared" si="16"/>
        <v>C25021000310</v>
      </c>
      <c r="B229" s="1734" t="s">
        <v>120</v>
      </c>
      <c r="C229" s="1730"/>
      <c r="D229" s="1734" t="s">
        <v>355</v>
      </c>
      <c r="E229" s="1730"/>
      <c r="F229" s="1734" t="s">
        <v>357</v>
      </c>
      <c r="G229" s="1730"/>
      <c r="H229" s="1734" t="s">
        <v>322</v>
      </c>
      <c r="I229" s="1730"/>
      <c r="J229" s="1734"/>
      <c r="K229" s="1730"/>
      <c r="L229" s="1730"/>
      <c r="M229" s="1734"/>
      <c r="N229" s="1730"/>
      <c r="O229" s="1730"/>
      <c r="P229" s="1734"/>
      <c r="Q229" s="1730"/>
      <c r="R229" s="1732"/>
      <c r="S229" s="1727"/>
      <c r="T229" s="1735" t="s">
        <v>353</v>
      </c>
      <c r="U229" s="1730"/>
      <c r="V229" s="1730"/>
      <c r="W229" s="1730"/>
      <c r="X229" s="1730"/>
      <c r="Y229" s="1730"/>
      <c r="Z229" s="1730"/>
      <c r="AA229" s="1730"/>
      <c r="AB229" s="1732" t="s">
        <v>306</v>
      </c>
      <c r="AC229" s="1727"/>
      <c r="AD229" s="1727"/>
      <c r="AE229" s="1727"/>
      <c r="AF229" s="1727"/>
      <c r="AG229" s="1732" t="s">
        <v>307</v>
      </c>
      <c r="AH229" s="1727"/>
      <c r="AI229" s="1727"/>
      <c r="AJ229" s="1099" t="s">
        <v>86</v>
      </c>
      <c r="AK229" s="1733" t="s">
        <v>308</v>
      </c>
      <c r="AL229" s="1727"/>
      <c r="AM229" s="1717"/>
      <c r="AN229" s="1717"/>
      <c r="AO229" s="1717"/>
      <c r="AP229" s="1727"/>
      <c r="AQ229" s="1100">
        <v>2500000000</v>
      </c>
      <c r="AR229" s="1114">
        <v>2160910081</v>
      </c>
      <c r="AS229" s="1100">
        <v>339089919</v>
      </c>
      <c r="AT229" s="1101">
        <v>0</v>
      </c>
      <c r="AU229" s="1114">
        <v>1766118858</v>
      </c>
      <c r="AV229" s="1100">
        <v>394791223</v>
      </c>
      <c r="AW229" s="1114">
        <v>967240435</v>
      </c>
      <c r="AX229" s="1100">
        <v>798878423</v>
      </c>
      <c r="AY229" s="1114">
        <v>965631771</v>
      </c>
      <c r="AZ229" s="1100">
        <v>1608664</v>
      </c>
      <c r="BA229" s="1100">
        <v>965631771</v>
      </c>
      <c r="BB229" s="1101">
        <v>0</v>
      </c>
      <c r="BC229" s="1100">
        <v>900000</v>
      </c>
      <c r="BE229" s="1102">
        <f t="shared" si="15"/>
        <v>0.70644754320000003</v>
      </c>
    </row>
    <row r="230" spans="1:57" s="1015" customFormat="1" ht="16.5" x14ac:dyDescent="0.2">
      <c r="A230" s="1019" t="str">
        <f t="shared" si="16"/>
        <v>C250210003010</v>
      </c>
      <c r="B230" s="1725" t="s">
        <v>120</v>
      </c>
      <c r="C230" s="1720"/>
      <c r="D230" s="1725" t="s">
        <v>355</v>
      </c>
      <c r="E230" s="1720"/>
      <c r="F230" s="1725" t="s">
        <v>357</v>
      </c>
      <c r="G230" s="1720"/>
      <c r="H230" s="1725" t="s">
        <v>322</v>
      </c>
      <c r="I230" s="1720"/>
      <c r="J230" s="1725" t="s">
        <v>313</v>
      </c>
      <c r="K230" s="1720"/>
      <c r="L230" s="1720"/>
      <c r="M230" s="1725"/>
      <c r="N230" s="1720"/>
      <c r="O230" s="1720"/>
      <c r="P230" s="1725"/>
      <c r="Q230" s="1720"/>
      <c r="R230" s="1722"/>
      <c r="S230" s="1717"/>
      <c r="T230" s="1723" t="s">
        <v>353</v>
      </c>
      <c r="U230" s="1720"/>
      <c r="V230" s="1720"/>
      <c r="W230" s="1720"/>
      <c r="X230" s="1720"/>
      <c r="Y230" s="1720"/>
      <c r="Z230" s="1720"/>
      <c r="AA230" s="1720"/>
      <c r="AB230" s="1722" t="s">
        <v>306</v>
      </c>
      <c r="AC230" s="1717"/>
      <c r="AD230" s="1717"/>
      <c r="AE230" s="1717"/>
      <c r="AF230" s="1717"/>
      <c r="AG230" s="1722" t="s">
        <v>307</v>
      </c>
      <c r="AH230" s="1717"/>
      <c r="AI230" s="1717"/>
      <c r="AJ230" s="1026" t="s">
        <v>86</v>
      </c>
      <c r="AK230" s="1724" t="s">
        <v>308</v>
      </c>
      <c r="AL230" s="1717"/>
      <c r="AM230" s="1717"/>
      <c r="AN230" s="1717"/>
      <c r="AO230" s="1717"/>
      <c r="AP230" s="1717"/>
      <c r="AQ230" s="1014">
        <v>2500000000</v>
      </c>
      <c r="AR230" s="1113">
        <v>2160910081</v>
      </c>
      <c r="AS230" s="1032">
        <v>339089919</v>
      </c>
      <c r="AT230" s="1017">
        <v>0</v>
      </c>
      <c r="AU230" s="1113">
        <v>1766118858</v>
      </c>
      <c r="AV230" s="1032">
        <v>394791223</v>
      </c>
      <c r="AW230" s="1113">
        <v>967240435</v>
      </c>
      <c r="AX230" s="1032">
        <v>798878423</v>
      </c>
      <c r="AY230" s="1113">
        <v>965631771</v>
      </c>
      <c r="AZ230" s="1032">
        <v>1608664</v>
      </c>
      <c r="BA230" s="1014">
        <v>965631771</v>
      </c>
      <c r="BB230" s="1017">
        <v>0</v>
      </c>
      <c r="BC230" s="1014">
        <v>900000</v>
      </c>
      <c r="BE230" s="1016">
        <f t="shared" si="15"/>
        <v>0.70644754320000003</v>
      </c>
    </row>
    <row r="231" spans="1:57" s="1015" customFormat="1" ht="16.5" x14ac:dyDescent="0.2">
      <c r="A231" s="1019" t="str">
        <f t="shared" si="16"/>
        <v>C2502100030110</v>
      </c>
      <c r="B231" s="1725" t="s">
        <v>120</v>
      </c>
      <c r="C231" s="1720"/>
      <c r="D231" s="1725" t="s">
        <v>355</v>
      </c>
      <c r="E231" s="1720"/>
      <c r="F231" s="1725" t="s">
        <v>357</v>
      </c>
      <c r="G231" s="1720"/>
      <c r="H231" s="1725" t="s">
        <v>322</v>
      </c>
      <c r="I231" s="1720"/>
      <c r="J231" s="1725" t="s">
        <v>313</v>
      </c>
      <c r="K231" s="1720"/>
      <c r="L231" s="1720"/>
      <c r="M231" s="1725" t="s">
        <v>312</v>
      </c>
      <c r="N231" s="1720"/>
      <c r="O231" s="1720"/>
      <c r="P231" s="1725"/>
      <c r="Q231" s="1720"/>
      <c r="R231" s="1722"/>
      <c r="S231" s="1717"/>
      <c r="T231" s="1723" t="s">
        <v>364</v>
      </c>
      <c r="U231" s="1720"/>
      <c r="V231" s="1720"/>
      <c r="W231" s="1720"/>
      <c r="X231" s="1720"/>
      <c r="Y231" s="1720"/>
      <c r="Z231" s="1720"/>
      <c r="AA231" s="1720"/>
      <c r="AB231" s="1722" t="s">
        <v>306</v>
      </c>
      <c r="AC231" s="1717"/>
      <c r="AD231" s="1717"/>
      <c r="AE231" s="1717"/>
      <c r="AF231" s="1717"/>
      <c r="AG231" s="1722" t="s">
        <v>307</v>
      </c>
      <c r="AH231" s="1717"/>
      <c r="AI231" s="1717"/>
      <c r="AJ231" s="1026" t="s">
        <v>86</v>
      </c>
      <c r="AK231" s="1724" t="s">
        <v>308</v>
      </c>
      <c r="AL231" s="1717"/>
      <c r="AM231" s="1717"/>
      <c r="AN231" s="1717"/>
      <c r="AO231" s="1717"/>
      <c r="AP231" s="1717"/>
      <c r="AQ231" s="1017">
        <v>0</v>
      </c>
      <c r="AR231" s="1116">
        <v>0</v>
      </c>
      <c r="AS231" s="1033">
        <v>0</v>
      </c>
      <c r="AT231" s="1017">
        <v>0</v>
      </c>
      <c r="AU231" s="1116">
        <v>0</v>
      </c>
      <c r="AV231" s="1033">
        <v>0</v>
      </c>
      <c r="AW231" s="1116">
        <v>0</v>
      </c>
      <c r="AX231" s="1033">
        <v>0</v>
      </c>
      <c r="AY231" s="1116">
        <v>0</v>
      </c>
      <c r="AZ231" s="1033">
        <v>0</v>
      </c>
      <c r="BA231" s="1017">
        <v>0</v>
      </c>
      <c r="BB231" s="1017">
        <v>0</v>
      </c>
      <c r="BC231" s="1017">
        <v>0</v>
      </c>
      <c r="BE231" s="1016" t="e">
        <f t="shared" si="15"/>
        <v>#DIV/0!</v>
      </c>
    </row>
    <row r="232" spans="1:57" s="1015" customFormat="1" ht="16.5" x14ac:dyDescent="0.2">
      <c r="A232" s="1019" t="str">
        <f t="shared" si="16"/>
        <v>C25021000301410</v>
      </c>
      <c r="B232" s="1719" t="s">
        <v>120</v>
      </c>
      <c r="C232" s="1720"/>
      <c r="D232" s="1719" t="s">
        <v>355</v>
      </c>
      <c r="E232" s="1720"/>
      <c r="F232" s="1719" t="s">
        <v>357</v>
      </c>
      <c r="G232" s="1720"/>
      <c r="H232" s="1719" t="s">
        <v>322</v>
      </c>
      <c r="I232" s="1720"/>
      <c r="J232" s="1719" t="s">
        <v>313</v>
      </c>
      <c r="K232" s="1720"/>
      <c r="L232" s="1720"/>
      <c r="M232" s="1719" t="s">
        <v>312</v>
      </c>
      <c r="N232" s="1720"/>
      <c r="O232" s="1720"/>
      <c r="P232" s="1719" t="s">
        <v>316</v>
      </c>
      <c r="Q232" s="1720"/>
      <c r="R232" s="1716"/>
      <c r="S232" s="1717"/>
      <c r="T232" s="1721" t="s">
        <v>105</v>
      </c>
      <c r="U232" s="1720"/>
      <c r="V232" s="1720"/>
      <c r="W232" s="1720"/>
      <c r="X232" s="1720"/>
      <c r="Y232" s="1720"/>
      <c r="Z232" s="1720"/>
      <c r="AA232" s="1720"/>
      <c r="AB232" s="1716" t="s">
        <v>306</v>
      </c>
      <c r="AC232" s="1717"/>
      <c r="AD232" s="1717"/>
      <c r="AE232" s="1717"/>
      <c r="AF232" s="1717"/>
      <c r="AG232" s="1716" t="s">
        <v>307</v>
      </c>
      <c r="AH232" s="1717"/>
      <c r="AI232" s="1717"/>
      <c r="AJ232" s="1027" t="s">
        <v>86</v>
      </c>
      <c r="AK232" s="1718" t="s">
        <v>308</v>
      </c>
      <c r="AL232" s="1717"/>
      <c r="AM232" s="1717"/>
      <c r="AN232" s="1717"/>
      <c r="AO232" s="1717"/>
      <c r="AP232" s="1717"/>
      <c r="AQ232" s="1021">
        <v>0</v>
      </c>
      <c r="AR232" s="1115">
        <v>0</v>
      </c>
      <c r="AS232" s="1038">
        <v>0</v>
      </c>
      <c r="AT232" s="1021">
        <v>0</v>
      </c>
      <c r="AU232" s="1115">
        <v>0</v>
      </c>
      <c r="AV232" s="1038">
        <v>0</v>
      </c>
      <c r="AW232" s="1115">
        <v>0</v>
      </c>
      <c r="AX232" s="1038">
        <v>0</v>
      </c>
      <c r="AY232" s="1115">
        <v>0</v>
      </c>
      <c r="AZ232" s="1038">
        <v>0</v>
      </c>
      <c r="BA232" s="1021">
        <v>0</v>
      </c>
      <c r="BB232" s="1021">
        <v>0</v>
      </c>
      <c r="BC232" s="1021">
        <v>0</v>
      </c>
      <c r="BE232" s="1016" t="e">
        <f t="shared" si="15"/>
        <v>#DIV/0!</v>
      </c>
    </row>
    <row r="233" spans="1:57" s="1015" customFormat="1" ht="16.5" x14ac:dyDescent="0.2">
      <c r="A233" s="1019" t="str">
        <f t="shared" si="16"/>
        <v>C2502100030210</v>
      </c>
      <c r="B233" s="1725" t="s">
        <v>120</v>
      </c>
      <c r="C233" s="1720"/>
      <c r="D233" s="1725" t="s">
        <v>355</v>
      </c>
      <c r="E233" s="1720"/>
      <c r="F233" s="1725" t="s">
        <v>357</v>
      </c>
      <c r="G233" s="1720"/>
      <c r="H233" s="1725" t="s">
        <v>322</v>
      </c>
      <c r="I233" s="1720"/>
      <c r="J233" s="1725" t="s">
        <v>313</v>
      </c>
      <c r="K233" s="1720"/>
      <c r="L233" s="1720"/>
      <c r="M233" s="1725" t="s">
        <v>315</v>
      </c>
      <c r="N233" s="1720"/>
      <c r="O233" s="1720"/>
      <c r="P233" s="1725"/>
      <c r="Q233" s="1720"/>
      <c r="R233" s="1722"/>
      <c r="S233" s="1717"/>
      <c r="T233" s="1723" t="s">
        <v>359</v>
      </c>
      <c r="U233" s="1720"/>
      <c r="V233" s="1720"/>
      <c r="W233" s="1720"/>
      <c r="X233" s="1720"/>
      <c r="Y233" s="1720"/>
      <c r="Z233" s="1720"/>
      <c r="AA233" s="1720"/>
      <c r="AB233" s="1722" t="s">
        <v>306</v>
      </c>
      <c r="AC233" s="1717"/>
      <c r="AD233" s="1717"/>
      <c r="AE233" s="1717"/>
      <c r="AF233" s="1717"/>
      <c r="AG233" s="1722" t="s">
        <v>307</v>
      </c>
      <c r="AH233" s="1717"/>
      <c r="AI233" s="1717"/>
      <c r="AJ233" s="1026" t="s">
        <v>86</v>
      </c>
      <c r="AK233" s="1724" t="s">
        <v>308</v>
      </c>
      <c r="AL233" s="1717"/>
      <c r="AM233" s="1717"/>
      <c r="AN233" s="1717"/>
      <c r="AO233" s="1717"/>
      <c r="AP233" s="1717"/>
      <c r="AQ233" s="1014">
        <v>2500000000</v>
      </c>
      <c r="AR233" s="1113">
        <v>2160910081</v>
      </c>
      <c r="AS233" s="1032">
        <v>339089919</v>
      </c>
      <c r="AT233" s="1017">
        <v>0</v>
      </c>
      <c r="AU233" s="1113">
        <v>1766118858</v>
      </c>
      <c r="AV233" s="1032">
        <v>394791223</v>
      </c>
      <c r="AW233" s="1113">
        <v>967240435</v>
      </c>
      <c r="AX233" s="1032">
        <v>798878423</v>
      </c>
      <c r="AY233" s="1113">
        <v>965631771</v>
      </c>
      <c r="AZ233" s="1032">
        <v>1608664</v>
      </c>
      <c r="BA233" s="1014">
        <v>965631771</v>
      </c>
      <c r="BB233" s="1017">
        <v>0</v>
      </c>
      <c r="BC233" s="1014">
        <v>900000</v>
      </c>
      <c r="BE233" s="1016">
        <f t="shared" si="15"/>
        <v>0.70644754320000003</v>
      </c>
    </row>
    <row r="234" spans="1:57" s="1015" customFormat="1" ht="16.5" x14ac:dyDescent="0.2">
      <c r="A234" s="1019" t="str">
        <f t="shared" si="16"/>
        <v>C25021000302110</v>
      </c>
      <c r="B234" s="1719" t="s">
        <v>120</v>
      </c>
      <c r="C234" s="1720"/>
      <c r="D234" s="1719" t="s">
        <v>355</v>
      </c>
      <c r="E234" s="1720"/>
      <c r="F234" s="1719" t="s">
        <v>357</v>
      </c>
      <c r="G234" s="1720"/>
      <c r="H234" s="1719" t="s">
        <v>322</v>
      </c>
      <c r="I234" s="1720"/>
      <c r="J234" s="1719" t="s">
        <v>313</v>
      </c>
      <c r="K234" s="1720"/>
      <c r="L234" s="1720"/>
      <c r="M234" s="1719" t="s">
        <v>315</v>
      </c>
      <c r="N234" s="1720"/>
      <c r="O234" s="1720"/>
      <c r="P234" s="1719" t="s">
        <v>312</v>
      </c>
      <c r="Q234" s="1720"/>
      <c r="R234" s="1716"/>
      <c r="S234" s="1717"/>
      <c r="T234" s="1721" t="s">
        <v>365</v>
      </c>
      <c r="U234" s="1720"/>
      <c r="V234" s="1720"/>
      <c r="W234" s="1720"/>
      <c r="X234" s="1720"/>
      <c r="Y234" s="1720"/>
      <c r="Z234" s="1720"/>
      <c r="AA234" s="1720"/>
      <c r="AB234" s="1716" t="s">
        <v>306</v>
      </c>
      <c r="AC234" s="1717"/>
      <c r="AD234" s="1717"/>
      <c r="AE234" s="1717"/>
      <c r="AF234" s="1717"/>
      <c r="AG234" s="1716" t="s">
        <v>307</v>
      </c>
      <c r="AH234" s="1717"/>
      <c r="AI234" s="1717"/>
      <c r="AJ234" s="1027" t="s">
        <v>86</v>
      </c>
      <c r="AK234" s="1718" t="s">
        <v>308</v>
      </c>
      <c r="AL234" s="1717"/>
      <c r="AM234" s="1717"/>
      <c r="AN234" s="1717"/>
      <c r="AO234" s="1717"/>
      <c r="AP234" s="1717"/>
      <c r="AQ234" s="1020">
        <v>1000000000</v>
      </c>
      <c r="AR234" s="1114">
        <v>890910081</v>
      </c>
      <c r="AS234" s="1037">
        <v>109089919</v>
      </c>
      <c r="AT234" s="1021">
        <v>0</v>
      </c>
      <c r="AU234" s="1114">
        <v>737617815</v>
      </c>
      <c r="AV234" s="1037">
        <v>153292266</v>
      </c>
      <c r="AW234" s="1114">
        <v>362616708</v>
      </c>
      <c r="AX234" s="1037">
        <v>375001107</v>
      </c>
      <c r="AY234" s="1114">
        <v>362616708</v>
      </c>
      <c r="AZ234" s="1038">
        <v>0</v>
      </c>
      <c r="BA234" s="1020">
        <v>362616708</v>
      </c>
      <c r="BB234" s="1021">
        <v>0</v>
      </c>
      <c r="BC234" s="1021">
        <v>0</v>
      </c>
      <c r="BE234" s="1016">
        <f t="shared" si="15"/>
        <v>0.73761781500000001</v>
      </c>
    </row>
    <row r="235" spans="1:57" s="1015" customFormat="1" ht="16.5" x14ac:dyDescent="0.2">
      <c r="A235" s="1019" t="str">
        <f t="shared" si="16"/>
        <v>C25021000302210</v>
      </c>
      <c r="B235" s="1719" t="s">
        <v>120</v>
      </c>
      <c r="C235" s="1720"/>
      <c r="D235" s="1719" t="s">
        <v>355</v>
      </c>
      <c r="E235" s="1720"/>
      <c r="F235" s="1719" t="s">
        <v>357</v>
      </c>
      <c r="G235" s="1720"/>
      <c r="H235" s="1719" t="s">
        <v>322</v>
      </c>
      <c r="I235" s="1720"/>
      <c r="J235" s="1719" t="s">
        <v>313</v>
      </c>
      <c r="K235" s="1720"/>
      <c r="L235" s="1720"/>
      <c r="M235" s="1719" t="s">
        <v>315</v>
      </c>
      <c r="N235" s="1720"/>
      <c r="O235" s="1720"/>
      <c r="P235" s="1719" t="s">
        <v>315</v>
      </c>
      <c r="Q235" s="1720"/>
      <c r="R235" s="1716"/>
      <c r="S235" s="1717"/>
      <c r="T235" s="1721" t="s">
        <v>360</v>
      </c>
      <c r="U235" s="1720"/>
      <c r="V235" s="1720"/>
      <c r="W235" s="1720"/>
      <c r="X235" s="1720"/>
      <c r="Y235" s="1720"/>
      <c r="Z235" s="1720"/>
      <c r="AA235" s="1720"/>
      <c r="AB235" s="1716" t="s">
        <v>306</v>
      </c>
      <c r="AC235" s="1717"/>
      <c r="AD235" s="1717"/>
      <c r="AE235" s="1717"/>
      <c r="AF235" s="1717"/>
      <c r="AG235" s="1716" t="s">
        <v>307</v>
      </c>
      <c r="AH235" s="1717"/>
      <c r="AI235" s="1717"/>
      <c r="AJ235" s="1027" t="s">
        <v>86</v>
      </c>
      <c r="AK235" s="1718" t="s">
        <v>308</v>
      </c>
      <c r="AL235" s="1717"/>
      <c r="AM235" s="1717"/>
      <c r="AN235" s="1717"/>
      <c r="AO235" s="1717"/>
      <c r="AP235" s="1717"/>
      <c r="AQ235" s="1020">
        <v>420000000</v>
      </c>
      <c r="AR235" s="1114">
        <v>420000000</v>
      </c>
      <c r="AS235" s="1038">
        <v>0</v>
      </c>
      <c r="AT235" s="1021">
        <v>0</v>
      </c>
      <c r="AU235" s="1114">
        <v>420000000</v>
      </c>
      <c r="AV235" s="1038">
        <v>0</v>
      </c>
      <c r="AW235" s="1114">
        <v>151184414</v>
      </c>
      <c r="AX235" s="1037">
        <v>268815586</v>
      </c>
      <c r="AY235" s="1114">
        <v>151184414</v>
      </c>
      <c r="AZ235" s="1038">
        <v>0</v>
      </c>
      <c r="BA235" s="1020">
        <v>151184414</v>
      </c>
      <c r="BB235" s="1021">
        <v>0</v>
      </c>
      <c r="BC235" s="1021">
        <v>0</v>
      </c>
      <c r="BE235" s="1016">
        <f t="shared" si="15"/>
        <v>1</v>
      </c>
    </row>
    <row r="236" spans="1:57" s="1015" customFormat="1" ht="16.5" x14ac:dyDescent="0.2">
      <c r="A236" s="1019" t="str">
        <f t="shared" si="16"/>
        <v>C25021000302310</v>
      </c>
      <c r="B236" s="1719" t="s">
        <v>120</v>
      </c>
      <c r="C236" s="1720"/>
      <c r="D236" s="1719" t="s">
        <v>355</v>
      </c>
      <c r="E236" s="1720"/>
      <c r="F236" s="1719" t="s">
        <v>357</v>
      </c>
      <c r="G236" s="1720"/>
      <c r="H236" s="1719" t="s">
        <v>322</v>
      </c>
      <c r="I236" s="1720"/>
      <c r="J236" s="1719" t="s">
        <v>313</v>
      </c>
      <c r="K236" s="1720"/>
      <c r="L236" s="1720"/>
      <c r="M236" s="1719" t="s">
        <v>315</v>
      </c>
      <c r="N236" s="1720"/>
      <c r="O236" s="1720"/>
      <c r="P236" s="1719" t="s">
        <v>322</v>
      </c>
      <c r="Q236" s="1720"/>
      <c r="R236" s="1716"/>
      <c r="S236" s="1717"/>
      <c r="T236" s="1721" t="s">
        <v>361</v>
      </c>
      <c r="U236" s="1720"/>
      <c r="V236" s="1720"/>
      <c r="W236" s="1720"/>
      <c r="X236" s="1720"/>
      <c r="Y236" s="1720"/>
      <c r="Z236" s="1720"/>
      <c r="AA236" s="1720"/>
      <c r="AB236" s="1716" t="s">
        <v>306</v>
      </c>
      <c r="AC236" s="1717"/>
      <c r="AD236" s="1717"/>
      <c r="AE236" s="1717"/>
      <c r="AF236" s="1717"/>
      <c r="AG236" s="1716" t="s">
        <v>307</v>
      </c>
      <c r="AH236" s="1717"/>
      <c r="AI236" s="1717"/>
      <c r="AJ236" s="1027" t="s">
        <v>86</v>
      </c>
      <c r="AK236" s="1718" t="s">
        <v>308</v>
      </c>
      <c r="AL236" s="1717"/>
      <c r="AM236" s="1717"/>
      <c r="AN236" s="1717"/>
      <c r="AO236" s="1717"/>
      <c r="AP236" s="1717"/>
      <c r="AQ236" s="1020">
        <v>250000000</v>
      </c>
      <c r="AR236" s="1114">
        <v>250000000</v>
      </c>
      <c r="AS236" s="1038">
        <v>0</v>
      </c>
      <c r="AT236" s="1021">
        <v>0</v>
      </c>
      <c r="AU236" s="1114">
        <v>250000000</v>
      </c>
      <c r="AV236" s="1038">
        <v>0</v>
      </c>
      <c r="AW236" s="1114">
        <v>172120614</v>
      </c>
      <c r="AX236" s="1037">
        <v>77879386</v>
      </c>
      <c r="AY236" s="1114">
        <v>172120614</v>
      </c>
      <c r="AZ236" s="1038">
        <v>0</v>
      </c>
      <c r="BA236" s="1020">
        <v>172120614</v>
      </c>
      <c r="BB236" s="1021">
        <v>0</v>
      </c>
      <c r="BC236" s="1021">
        <v>0</v>
      </c>
      <c r="BE236" s="1016">
        <f t="shared" si="15"/>
        <v>1</v>
      </c>
    </row>
    <row r="237" spans="1:57" s="1015" customFormat="1" ht="16.5" x14ac:dyDescent="0.2">
      <c r="A237" s="1019" t="str">
        <f t="shared" si="16"/>
        <v>C25021000302410</v>
      </c>
      <c r="B237" s="1719" t="s">
        <v>120</v>
      </c>
      <c r="C237" s="1720"/>
      <c r="D237" s="1719" t="s">
        <v>355</v>
      </c>
      <c r="E237" s="1720"/>
      <c r="F237" s="1719" t="s">
        <v>357</v>
      </c>
      <c r="G237" s="1720"/>
      <c r="H237" s="1719" t="s">
        <v>322</v>
      </c>
      <c r="I237" s="1720"/>
      <c r="J237" s="1719" t="s">
        <v>313</v>
      </c>
      <c r="K237" s="1720"/>
      <c r="L237" s="1720"/>
      <c r="M237" s="1719" t="s">
        <v>315</v>
      </c>
      <c r="N237" s="1720"/>
      <c r="O237" s="1720"/>
      <c r="P237" s="1719" t="s">
        <v>316</v>
      </c>
      <c r="Q237" s="1720"/>
      <c r="R237" s="1716"/>
      <c r="S237" s="1717"/>
      <c r="T237" s="1721" t="s">
        <v>105</v>
      </c>
      <c r="U237" s="1720"/>
      <c r="V237" s="1720"/>
      <c r="W237" s="1720"/>
      <c r="X237" s="1720"/>
      <c r="Y237" s="1720"/>
      <c r="Z237" s="1720"/>
      <c r="AA237" s="1720"/>
      <c r="AB237" s="1716" t="s">
        <v>306</v>
      </c>
      <c r="AC237" s="1717"/>
      <c r="AD237" s="1717"/>
      <c r="AE237" s="1717"/>
      <c r="AF237" s="1717"/>
      <c r="AG237" s="1716" t="s">
        <v>307</v>
      </c>
      <c r="AH237" s="1717"/>
      <c r="AI237" s="1717"/>
      <c r="AJ237" s="1027" t="s">
        <v>86</v>
      </c>
      <c r="AK237" s="1718" t="s">
        <v>308</v>
      </c>
      <c r="AL237" s="1717"/>
      <c r="AM237" s="1717"/>
      <c r="AN237" s="1717"/>
      <c r="AO237" s="1717"/>
      <c r="AP237" s="1717"/>
      <c r="AQ237" s="1020">
        <v>400000000</v>
      </c>
      <c r="AR237" s="1114">
        <v>400000000</v>
      </c>
      <c r="AS237" s="1038">
        <v>0</v>
      </c>
      <c r="AT237" s="1021">
        <v>0</v>
      </c>
      <c r="AU237" s="1114">
        <v>358501043</v>
      </c>
      <c r="AV237" s="1037">
        <v>41498957</v>
      </c>
      <c r="AW237" s="1114">
        <v>281318699</v>
      </c>
      <c r="AX237" s="1037">
        <v>77182344</v>
      </c>
      <c r="AY237" s="1114">
        <v>279710035</v>
      </c>
      <c r="AZ237" s="1037">
        <v>1608664</v>
      </c>
      <c r="BA237" s="1020">
        <v>279710035</v>
      </c>
      <c r="BB237" s="1021">
        <v>0</v>
      </c>
      <c r="BC237" s="1020">
        <v>900000</v>
      </c>
      <c r="BE237" s="1016">
        <f t="shared" si="15"/>
        <v>0.89625260750000002</v>
      </c>
    </row>
    <row r="238" spans="1:57" s="1015" customFormat="1" ht="16.5" x14ac:dyDescent="0.2">
      <c r="A238" s="1019" t="str">
        <f t="shared" si="16"/>
        <v>C25021000302610</v>
      </c>
      <c r="B238" s="1719" t="s">
        <v>120</v>
      </c>
      <c r="C238" s="1720"/>
      <c r="D238" s="1719" t="s">
        <v>355</v>
      </c>
      <c r="E238" s="1720"/>
      <c r="F238" s="1719" t="s">
        <v>357</v>
      </c>
      <c r="G238" s="1720"/>
      <c r="H238" s="1719" t="s">
        <v>322</v>
      </c>
      <c r="I238" s="1720"/>
      <c r="J238" s="1719" t="s">
        <v>313</v>
      </c>
      <c r="K238" s="1720"/>
      <c r="L238" s="1720"/>
      <c r="M238" s="1719" t="s">
        <v>315</v>
      </c>
      <c r="N238" s="1720"/>
      <c r="O238" s="1720"/>
      <c r="P238" s="1719" t="s">
        <v>325</v>
      </c>
      <c r="Q238" s="1720"/>
      <c r="R238" s="1716"/>
      <c r="S238" s="1717"/>
      <c r="T238" s="1721" t="s">
        <v>362</v>
      </c>
      <c r="U238" s="1720"/>
      <c r="V238" s="1720"/>
      <c r="W238" s="1720"/>
      <c r="X238" s="1720"/>
      <c r="Y238" s="1720"/>
      <c r="Z238" s="1720"/>
      <c r="AA238" s="1720"/>
      <c r="AB238" s="1716" t="s">
        <v>306</v>
      </c>
      <c r="AC238" s="1717"/>
      <c r="AD238" s="1717"/>
      <c r="AE238" s="1717"/>
      <c r="AF238" s="1717"/>
      <c r="AG238" s="1716" t="s">
        <v>307</v>
      </c>
      <c r="AH238" s="1717"/>
      <c r="AI238" s="1717"/>
      <c r="AJ238" s="1027" t="s">
        <v>86</v>
      </c>
      <c r="AK238" s="1718" t="s">
        <v>308</v>
      </c>
      <c r="AL238" s="1717"/>
      <c r="AM238" s="1717"/>
      <c r="AN238" s="1717"/>
      <c r="AO238" s="1717"/>
      <c r="AP238" s="1717"/>
      <c r="AQ238" s="1020">
        <v>200000000</v>
      </c>
      <c r="AR238" s="1114">
        <v>200000000</v>
      </c>
      <c r="AS238" s="1038">
        <v>0</v>
      </c>
      <c r="AT238" s="1021">
        <v>0</v>
      </c>
      <c r="AU238" s="1115">
        <v>0</v>
      </c>
      <c r="AV238" s="1037">
        <v>200000000</v>
      </c>
      <c r="AW238" s="1115">
        <v>0</v>
      </c>
      <c r="AX238" s="1038">
        <v>0</v>
      </c>
      <c r="AY238" s="1115">
        <v>0</v>
      </c>
      <c r="AZ238" s="1038">
        <v>0</v>
      </c>
      <c r="BA238" s="1021">
        <v>0</v>
      </c>
      <c r="BB238" s="1021">
        <v>0</v>
      </c>
      <c r="BC238" s="1021">
        <v>0</v>
      </c>
      <c r="BE238" s="1016">
        <f t="shared" si="15"/>
        <v>0</v>
      </c>
    </row>
    <row r="239" spans="1:57" s="1015" customFormat="1" ht="16.5" x14ac:dyDescent="0.2">
      <c r="A239" s="1019" t="str">
        <f t="shared" si="16"/>
        <v>C250210003021110</v>
      </c>
      <c r="B239" s="1719" t="s">
        <v>120</v>
      </c>
      <c r="C239" s="1720"/>
      <c r="D239" s="1719" t="s">
        <v>355</v>
      </c>
      <c r="E239" s="1720"/>
      <c r="F239" s="1719" t="s">
        <v>357</v>
      </c>
      <c r="G239" s="1720"/>
      <c r="H239" s="1719" t="s">
        <v>322</v>
      </c>
      <c r="I239" s="1720"/>
      <c r="J239" s="1719" t="s">
        <v>313</v>
      </c>
      <c r="K239" s="1720"/>
      <c r="L239" s="1720"/>
      <c r="M239" s="1719" t="s">
        <v>315</v>
      </c>
      <c r="N239" s="1720"/>
      <c r="O239" s="1720"/>
      <c r="P239" s="1719" t="s">
        <v>101</v>
      </c>
      <c r="Q239" s="1720"/>
      <c r="R239" s="1716"/>
      <c r="S239" s="1717"/>
      <c r="T239" s="1721" t="s">
        <v>363</v>
      </c>
      <c r="U239" s="1720"/>
      <c r="V239" s="1720"/>
      <c r="W239" s="1720"/>
      <c r="X239" s="1720"/>
      <c r="Y239" s="1720"/>
      <c r="Z239" s="1720"/>
      <c r="AA239" s="1720"/>
      <c r="AB239" s="1716" t="s">
        <v>306</v>
      </c>
      <c r="AC239" s="1717"/>
      <c r="AD239" s="1717"/>
      <c r="AE239" s="1717"/>
      <c r="AF239" s="1717"/>
      <c r="AG239" s="1716" t="s">
        <v>307</v>
      </c>
      <c r="AH239" s="1717"/>
      <c r="AI239" s="1717"/>
      <c r="AJ239" s="1027" t="s">
        <v>86</v>
      </c>
      <c r="AK239" s="1718" t="s">
        <v>308</v>
      </c>
      <c r="AL239" s="1717"/>
      <c r="AM239" s="1717"/>
      <c r="AN239" s="1717"/>
      <c r="AO239" s="1717"/>
      <c r="AP239" s="1717"/>
      <c r="AQ239" s="1020">
        <v>230000000</v>
      </c>
      <c r="AR239" s="1115">
        <v>0</v>
      </c>
      <c r="AS239" s="1037">
        <v>230000000</v>
      </c>
      <c r="AT239" s="1021">
        <v>0</v>
      </c>
      <c r="AU239" s="1115">
        <v>0</v>
      </c>
      <c r="AV239" s="1038">
        <v>0</v>
      </c>
      <c r="AW239" s="1115">
        <v>0</v>
      </c>
      <c r="AX239" s="1038">
        <v>0</v>
      </c>
      <c r="AY239" s="1115">
        <v>0</v>
      </c>
      <c r="AZ239" s="1038">
        <v>0</v>
      </c>
      <c r="BA239" s="1021">
        <v>0</v>
      </c>
      <c r="BB239" s="1021">
        <v>0</v>
      </c>
      <c r="BC239" s="1021">
        <v>0</v>
      </c>
      <c r="BE239" s="1016">
        <f t="shared" si="15"/>
        <v>0</v>
      </c>
    </row>
    <row r="240" spans="1:57" s="1097" customFormat="1" ht="21.75" customHeight="1" x14ac:dyDescent="0.2">
      <c r="A240" s="1098" t="str">
        <f t="shared" si="16"/>
        <v>C25021000410</v>
      </c>
      <c r="B240" s="1734" t="s">
        <v>120</v>
      </c>
      <c r="C240" s="1730"/>
      <c r="D240" s="1734" t="s">
        <v>355</v>
      </c>
      <c r="E240" s="1730"/>
      <c r="F240" s="1734" t="s">
        <v>357</v>
      </c>
      <c r="G240" s="1730"/>
      <c r="H240" s="1734" t="s">
        <v>316</v>
      </c>
      <c r="I240" s="1730"/>
      <c r="J240" s="1734"/>
      <c r="K240" s="1730"/>
      <c r="L240" s="1730"/>
      <c r="M240" s="1734"/>
      <c r="N240" s="1730"/>
      <c r="O240" s="1730"/>
      <c r="P240" s="1734"/>
      <c r="Q240" s="1730"/>
      <c r="R240" s="1732"/>
      <c r="S240" s="1727"/>
      <c r="T240" s="1735" t="s">
        <v>352</v>
      </c>
      <c r="U240" s="1730"/>
      <c r="V240" s="1730"/>
      <c r="W240" s="1730"/>
      <c r="X240" s="1730"/>
      <c r="Y240" s="1730"/>
      <c r="Z240" s="1730"/>
      <c r="AA240" s="1730"/>
      <c r="AB240" s="1732" t="s">
        <v>306</v>
      </c>
      <c r="AC240" s="1727"/>
      <c r="AD240" s="1727"/>
      <c r="AE240" s="1727"/>
      <c r="AF240" s="1727"/>
      <c r="AG240" s="1732" t="s">
        <v>307</v>
      </c>
      <c r="AH240" s="1727"/>
      <c r="AI240" s="1727"/>
      <c r="AJ240" s="1099" t="s">
        <v>86</v>
      </c>
      <c r="AK240" s="1733" t="s">
        <v>308</v>
      </c>
      <c r="AL240" s="1727"/>
      <c r="AM240" s="1717"/>
      <c r="AN240" s="1717"/>
      <c r="AO240" s="1717"/>
      <c r="AP240" s="1727"/>
      <c r="AQ240" s="1100">
        <v>600000000</v>
      </c>
      <c r="AR240" s="1114">
        <v>600000000</v>
      </c>
      <c r="AS240" s="1101">
        <v>0</v>
      </c>
      <c r="AT240" s="1101">
        <v>0</v>
      </c>
      <c r="AU240" s="1114">
        <v>407109881</v>
      </c>
      <c r="AV240" s="1100">
        <v>192890119</v>
      </c>
      <c r="AW240" s="1114">
        <v>231848570</v>
      </c>
      <c r="AX240" s="1100">
        <v>175261311</v>
      </c>
      <c r="AY240" s="1114">
        <v>230701015</v>
      </c>
      <c r="AZ240" s="1100">
        <v>1147555</v>
      </c>
      <c r="BA240" s="1100">
        <v>230701015</v>
      </c>
      <c r="BB240" s="1101">
        <v>0</v>
      </c>
      <c r="BC240" s="1101">
        <v>0</v>
      </c>
      <c r="BE240" s="1102">
        <f t="shared" si="15"/>
        <v>0.67851646833333334</v>
      </c>
    </row>
    <row r="241" spans="1:57" s="1015" customFormat="1" ht="16.5" x14ac:dyDescent="0.2">
      <c r="A241" s="1019" t="str">
        <f t="shared" si="16"/>
        <v>C250210004010</v>
      </c>
      <c r="B241" s="1725" t="s">
        <v>120</v>
      </c>
      <c r="C241" s="1720"/>
      <c r="D241" s="1725" t="s">
        <v>355</v>
      </c>
      <c r="E241" s="1720"/>
      <c r="F241" s="1725" t="s">
        <v>357</v>
      </c>
      <c r="G241" s="1720"/>
      <c r="H241" s="1725" t="s">
        <v>316</v>
      </c>
      <c r="I241" s="1720"/>
      <c r="J241" s="1725" t="s">
        <v>313</v>
      </c>
      <c r="K241" s="1720"/>
      <c r="L241" s="1720"/>
      <c r="M241" s="1725"/>
      <c r="N241" s="1720"/>
      <c r="O241" s="1720"/>
      <c r="P241" s="1725"/>
      <c r="Q241" s="1720"/>
      <c r="R241" s="1722"/>
      <c r="S241" s="1717"/>
      <c r="T241" s="1723" t="s">
        <v>352</v>
      </c>
      <c r="U241" s="1720"/>
      <c r="V241" s="1720"/>
      <c r="W241" s="1720"/>
      <c r="X241" s="1720"/>
      <c r="Y241" s="1720"/>
      <c r="Z241" s="1720"/>
      <c r="AA241" s="1720"/>
      <c r="AB241" s="1722" t="s">
        <v>306</v>
      </c>
      <c r="AC241" s="1717"/>
      <c r="AD241" s="1717"/>
      <c r="AE241" s="1717"/>
      <c r="AF241" s="1717"/>
      <c r="AG241" s="1722" t="s">
        <v>307</v>
      </c>
      <c r="AH241" s="1717"/>
      <c r="AI241" s="1717"/>
      <c r="AJ241" s="1026" t="s">
        <v>86</v>
      </c>
      <c r="AK241" s="1724" t="s">
        <v>308</v>
      </c>
      <c r="AL241" s="1717"/>
      <c r="AM241" s="1717"/>
      <c r="AN241" s="1717"/>
      <c r="AO241" s="1717"/>
      <c r="AP241" s="1717"/>
      <c r="AQ241" s="1014">
        <v>600000000</v>
      </c>
      <c r="AR241" s="1113">
        <v>600000000</v>
      </c>
      <c r="AS241" s="1033">
        <v>0</v>
      </c>
      <c r="AT241" s="1017">
        <v>0</v>
      </c>
      <c r="AU241" s="1113">
        <v>407109881</v>
      </c>
      <c r="AV241" s="1032">
        <v>192890119</v>
      </c>
      <c r="AW241" s="1113">
        <v>231848570</v>
      </c>
      <c r="AX241" s="1032">
        <v>175261311</v>
      </c>
      <c r="AY241" s="1113">
        <v>230701015</v>
      </c>
      <c r="AZ241" s="1032">
        <v>1147555</v>
      </c>
      <c r="BA241" s="1014">
        <v>230701015</v>
      </c>
      <c r="BB241" s="1017">
        <v>0</v>
      </c>
      <c r="BC241" s="1017">
        <v>0</v>
      </c>
      <c r="BE241" s="1016">
        <f t="shared" si="15"/>
        <v>0.67851646833333334</v>
      </c>
    </row>
    <row r="242" spans="1:57" s="1015" customFormat="1" ht="16.5" x14ac:dyDescent="0.2">
      <c r="A242" s="1019" t="str">
        <f t="shared" si="16"/>
        <v>C2502100040210</v>
      </c>
      <c r="B242" s="1725" t="s">
        <v>120</v>
      </c>
      <c r="C242" s="1720"/>
      <c r="D242" s="1725" t="s">
        <v>355</v>
      </c>
      <c r="E242" s="1720"/>
      <c r="F242" s="1725" t="s">
        <v>357</v>
      </c>
      <c r="G242" s="1720"/>
      <c r="H242" s="1725" t="s">
        <v>316</v>
      </c>
      <c r="I242" s="1720"/>
      <c r="J242" s="1725" t="s">
        <v>313</v>
      </c>
      <c r="K242" s="1720"/>
      <c r="L242" s="1720"/>
      <c r="M242" s="1725" t="s">
        <v>315</v>
      </c>
      <c r="N242" s="1720"/>
      <c r="O242" s="1720"/>
      <c r="P242" s="1725"/>
      <c r="Q242" s="1720"/>
      <c r="R242" s="1722"/>
      <c r="S242" s="1717"/>
      <c r="T242" s="1723" t="s">
        <v>359</v>
      </c>
      <c r="U242" s="1720"/>
      <c r="V242" s="1720"/>
      <c r="W242" s="1720"/>
      <c r="X242" s="1720"/>
      <c r="Y242" s="1720"/>
      <c r="Z242" s="1720"/>
      <c r="AA242" s="1720"/>
      <c r="AB242" s="1722" t="s">
        <v>306</v>
      </c>
      <c r="AC242" s="1717"/>
      <c r="AD242" s="1717"/>
      <c r="AE242" s="1717"/>
      <c r="AF242" s="1717"/>
      <c r="AG242" s="1722" t="s">
        <v>307</v>
      </c>
      <c r="AH242" s="1717"/>
      <c r="AI242" s="1717"/>
      <c r="AJ242" s="1026" t="s">
        <v>86</v>
      </c>
      <c r="AK242" s="1724" t="s">
        <v>308</v>
      </c>
      <c r="AL242" s="1717"/>
      <c r="AM242" s="1717"/>
      <c r="AN242" s="1717"/>
      <c r="AO242" s="1717"/>
      <c r="AP242" s="1717"/>
      <c r="AQ242" s="1014">
        <v>600000000</v>
      </c>
      <c r="AR242" s="1113">
        <v>600000000</v>
      </c>
      <c r="AS242" s="1033">
        <v>0</v>
      </c>
      <c r="AT242" s="1017">
        <v>0</v>
      </c>
      <c r="AU242" s="1113">
        <v>407109881</v>
      </c>
      <c r="AV242" s="1032">
        <v>192890119</v>
      </c>
      <c r="AW242" s="1113">
        <v>231848570</v>
      </c>
      <c r="AX242" s="1032">
        <v>175261311</v>
      </c>
      <c r="AY242" s="1113">
        <v>230701015</v>
      </c>
      <c r="AZ242" s="1032">
        <v>1147555</v>
      </c>
      <c r="BA242" s="1014">
        <v>230701015</v>
      </c>
      <c r="BB242" s="1017">
        <v>0</v>
      </c>
      <c r="BC242" s="1017">
        <v>0</v>
      </c>
      <c r="BE242" s="1016">
        <f t="shared" si="15"/>
        <v>0.67851646833333334</v>
      </c>
    </row>
    <row r="243" spans="1:57" s="1015" customFormat="1" ht="16.5" x14ac:dyDescent="0.2">
      <c r="A243" s="1019" t="str">
        <f t="shared" si="16"/>
        <v>C25021000402110</v>
      </c>
      <c r="B243" s="1719" t="s">
        <v>120</v>
      </c>
      <c r="C243" s="1720"/>
      <c r="D243" s="1719" t="s">
        <v>355</v>
      </c>
      <c r="E243" s="1720"/>
      <c r="F243" s="1719" t="s">
        <v>357</v>
      </c>
      <c r="G243" s="1720"/>
      <c r="H243" s="1719" t="s">
        <v>316</v>
      </c>
      <c r="I243" s="1720"/>
      <c r="J243" s="1719" t="s">
        <v>313</v>
      </c>
      <c r="K243" s="1720"/>
      <c r="L243" s="1720"/>
      <c r="M243" s="1719" t="s">
        <v>315</v>
      </c>
      <c r="N243" s="1720"/>
      <c r="O243" s="1720"/>
      <c r="P243" s="1719" t="s">
        <v>312</v>
      </c>
      <c r="Q243" s="1720"/>
      <c r="R243" s="1716"/>
      <c r="S243" s="1717"/>
      <c r="T243" s="1721" t="s">
        <v>365</v>
      </c>
      <c r="U243" s="1720"/>
      <c r="V243" s="1720"/>
      <c r="W243" s="1720"/>
      <c r="X243" s="1720"/>
      <c r="Y243" s="1720"/>
      <c r="Z243" s="1720"/>
      <c r="AA243" s="1720"/>
      <c r="AB243" s="1716" t="s">
        <v>306</v>
      </c>
      <c r="AC243" s="1717"/>
      <c r="AD243" s="1717"/>
      <c r="AE243" s="1717"/>
      <c r="AF243" s="1717"/>
      <c r="AG243" s="1716" t="s">
        <v>307</v>
      </c>
      <c r="AH243" s="1717"/>
      <c r="AI243" s="1717"/>
      <c r="AJ243" s="1027" t="s">
        <v>86</v>
      </c>
      <c r="AK243" s="1718" t="s">
        <v>308</v>
      </c>
      <c r="AL243" s="1717"/>
      <c r="AM243" s="1717"/>
      <c r="AN243" s="1717"/>
      <c r="AO243" s="1717"/>
      <c r="AP243" s="1717"/>
      <c r="AQ243" s="1020">
        <v>289194899</v>
      </c>
      <c r="AR243" s="1114">
        <v>289194899</v>
      </c>
      <c r="AS243" s="1038">
        <v>0</v>
      </c>
      <c r="AT243" s="1021">
        <v>0</v>
      </c>
      <c r="AU243" s="1114">
        <v>223447199</v>
      </c>
      <c r="AV243" s="1037">
        <v>65747700</v>
      </c>
      <c r="AW243" s="1114">
        <v>122456789</v>
      </c>
      <c r="AX243" s="1037">
        <v>100990410</v>
      </c>
      <c r="AY243" s="1114">
        <v>122456789</v>
      </c>
      <c r="AZ243" s="1038">
        <v>0</v>
      </c>
      <c r="BA243" s="1020">
        <v>122456789</v>
      </c>
      <c r="BB243" s="1021">
        <v>0</v>
      </c>
      <c r="BC243" s="1021">
        <v>0</v>
      </c>
      <c r="BE243" s="1016">
        <f t="shared" si="15"/>
        <v>0.77265262898015363</v>
      </c>
    </row>
    <row r="244" spans="1:57" s="1015" customFormat="1" ht="16.5" x14ac:dyDescent="0.2">
      <c r="A244" s="1019" t="str">
        <f t="shared" si="16"/>
        <v>C25021000402210</v>
      </c>
      <c r="B244" s="1719" t="s">
        <v>120</v>
      </c>
      <c r="C244" s="1720"/>
      <c r="D244" s="1719" t="s">
        <v>355</v>
      </c>
      <c r="E244" s="1720"/>
      <c r="F244" s="1719" t="s">
        <v>357</v>
      </c>
      <c r="G244" s="1720"/>
      <c r="H244" s="1719" t="s">
        <v>316</v>
      </c>
      <c r="I244" s="1720"/>
      <c r="J244" s="1719" t="s">
        <v>313</v>
      </c>
      <c r="K244" s="1720"/>
      <c r="L244" s="1720"/>
      <c r="M244" s="1719" t="s">
        <v>315</v>
      </c>
      <c r="N244" s="1720"/>
      <c r="O244" s="1720"/>
      <c r="P244" s="1719" t="s">
        <v>315</v>
      </c>
      <c r="Q244" s="1720"/>
      <c r="R244" s="1716"/>
      <c r="S244" s="1717"/>
      <c r="T244" s="1721" t="s">
        <v>360</v>
      </c>
      <c r="U244" s="1720"/>
      <c r="V244" s="1720"/>
      <c r="W244" s="1720"/>
      <c r="X244" s="1720"/>
      <c r="Y244" s="1720"/>
      <c r="Z244" s="1720"/>
      <c r="AA244" s="1720"/>
      <c r="AB244" s="1716" t="s">
        <v>306</v>
      </c>
      <c r="AC244" s="1717"/>
      <c r="AD244" s="1717"/>
      <c r="AE244" s="1717"/>
      <c r="AF244" s="1717"/>
      <c r="AG244" s="1716" t="s">
        <v>307</v>
      </c>
      <c r="AH244" s="1717"/>
      <c r="AI244" s="1717"/>
      <c r="AJ244" s="1027" t="s">
        <v>86</v>
      </c>
      <c r="AK244" s="1718" t="s">
        <v>308</v>
      </c>
      <c r="AL244" s="1717"/>
      <c r="AM244" s="1717"/>
      <c r="AN244" s="1717"/>
      <c r="AO244" s="1717"/>
      <c r="AP244" s="1717"/>
      <c r="AQ244" s="1020">
        <v>99544101</v>
      </c>
      <c r="AR244" s="1114">
        <v>99544101</v>
      </c>
      <c r="AS244" s="1038">
        <v>0</v>
      </c>
      <c r="AT244" s="1021">
        <v>0</v>
      </c>
      <c r="AU244" s="1114">
        <v>40000000</v>
      </c>
      <c r="AV244" s="1037">
        <v>59544101</v>
      </c>
      <c r="AW244" s="1115">
        <v>0</v>
      </c>
      <c r="AX244" s="1037">
        <v>40000000</v>
      </c>
      <c r="AY244" s="1115">
        <v>0</v>
      </c>
      <c r="AZ244" s="1038">
        <v>0</v>
      </c>
      <c r="BA244" s="1021">
        <v>0</v>
      </c>
      <c r="BB244" s="1021">
        <v>0</v>
      </c>
      <c r="BC244" s="1021">
        <v>0</v>
      </c>
      <c r="BE244" s="1016">
        <f t="shared" si="15"/>
        <v>0.40183194783184589</v>
      </c>
    </row>
    <row r="245" spans="1:57" s="1015" customFormat="1" ht="16.5" x14ac:dyDescent="0.2">
      <c r="A245" s="1019" t="str">
        <f t="shared" si="16"/>
        <v>C25021000402310</v>
      </c>
      <c r="B245" s="1719" t="s">
        <v>120</v>
      </c>
      <c r="C245" s="1720"/>
      <c r="D245" s="1719" t="s">
        <v>355</v>
      </c>
      <c r="E245" s="1720"/>
      <c r="F245" s="1719" t="s">
        <v>357</v>
      </c>
      <c r="G245" s="1720"/>
      <c r="H245" s="1719" t="s">
        <v>316</v>
      </c>
      <c r="I245" s="1720"/>
      <c r="J245" s="1719" t="s">
        <v>313</v>
      </c>
      <c r="K245" s="1720"/>
      <c r="L245" s="1720"/>
      <c r="M245" s="1719" t="s">
        <v>315</v>
      </c>
      <c r="N245" s="1720"/>
      <c r="O245" s="1720"/>
      <c r="P245" s="1719" t="s">
        <v>322</v>
      </c>
      <c r="Q245" s="1720"/>
      <c r="R245" s="1716"/>
      <c r="S245" s="1717"/>
      <c r="T245" s="1721" t="s">
        <v>361</v>
      </c>
      <c r="U245" s="1720"/>
      <c r="V245" s="1720"/>
      <c r="W245" s="1720"/>
      <c r="X245" s="1720"/>
      <c r="Y245" s="1720"/>
      <c r="Z245" s="1720"/>
      <c r="AA245" s="1720"/>
      <c r="AB245" s="1716" t="s">
        <v>306</v>
      </c>
      <c r="AC245" s="1717"/>
      <c r="AD245" s="1717"/>
      <c r="AE245" s="1717"/>
      <c r="AF245" s="1717"/>
      <c r="AG245" s="1716" t="s">
        <v>307</v>
      </c>
      <c r="AH245" s="1717"/>
      <c r="AI245" s="1717"/>
      <c r="AJ245" s="1027" t="s">
        <v>86</v>
      </c>
      <c r="AK245" s="1718" t="s">
        <v>308</v>
      </c>
      <c r="AL245" s="1717"/>
      <c r="AM245" s="1717"/>
      <c r="AN245" s="1717"/>
      <c r="AO245" s="1717"/>
      <c r="AP245" s="1717"/>
      <c r="AQ245" s="1020">
        <v>56540000</v>
      </c>
      <c r="AR245" s="1114">
        <v>56540000</v>
      </c>
      <c r="AS245" s="1038">
        <v>0</v>
      </c>
      <c r="AT245" s="1021">
        <v>0</v>
      </c>
      <c r="AU245" s="1114">
        <v>45000000</v>
      </c>
      <c r="AV245" s="1037">
        <v>11540000</v>
      </c>
      <c r="AW245" s="1114">
        <v>36591205</v>
      </c>
      <c r="AX245" s="1037">
        <v>8408795</v>
      </c>
      <c r="AY245" s="1114">
        <v>36591205</v>
      </c>
      <c r="AZ245" s="1038">
        <v>0</v>
      </c>
      <c r="BA245" s="1020">
        <v>36591205</v>
      </c>
      <c r="BB245" s="1021">
        <v>0</v>
      </c>
      <c r="BC245" s="1021">
        <v>0</v>
      </c>
      <c r="BE245" s="1016">
        <f t="shared" si="15"/>
        <v>0.79589671029359743</v>
      </c>
    </row>
    <row r="246" spans="1:57" s="1015" customFormat="1" ht="16.5" x14ac:dyDescent="0.2">
      <c r="A246" s="1019" t="str">
        <f t="shared" si="16"/>
        <v>C25021000402410</v>
      </c>
      <c r="B246" s="1719" t="s">
        <v>120</v>
      </c>
      <c r="C246" s="1720"/>
      <c r="D246" s="1719" t="s">
        <v>355</v>
      </c>
      <c r="E246" s="1720"/>
      <c r="F246" s="1719" t="s">
        <v>357</v>
      </c>
      <c r="G246" s="1720"/>
      <c r="H246" s="1719" t="s">
        <v>316</v>
      </c>
      <c r="I246" s="1720"/>
      <c r="J246" s="1719" t="s">
        <v>313</v>
      </c>
      <c r="K246" s="1720"/>
      <c r="L246" s="1720"/>
      <c r="M246" s="1719" t="s">
        <v>315</v>
      </c>
      <c r="N246" s="1720"/>
      <c r="O246" s="1720"/>
      <c r="P246" s="1719" t="s">
        <v>316</v>
      </c>
      <c r="Q246" s="1720"/>
      <c r="R246" s="1716"/>
      <c r="S246" s="1717"/>
      <c r="T246" s="1721" t="s">
        <v>105</v>
      </c>
      <c r="U246" s="1720"/>
      <c r="V246" s="1720"/>
      <c r="W246" s="1720"/>
      <c r="X246" s="1720"/>
      <c r="Y246" s="1720"/>
      <c r="Z246" s="1720"/>
      <c r="AA246" s="1720"/>
      <c r="AB246" s="1716" t="s">
        <v>306</v>
      </c>
      <c r="AC246" s="1717"/>
      <c r="AD246" s="1717"/>
      <c r="AE246" s="1717"/>
      <c r="AF246" s="1717"/>
      <c r="AG246" s="1716" t="s">
        <v>307</v>
      </c>
      <c r="AH246" s="1717"/>
      <c r="AI246" s="1717"/>
      <c r="AJ246" s="1027" t="s">
        <v>86</v>
      </c>
      <c r="AK246" s="1718" t="s">
        <v>308</v>
      </c>
      <c r="AL246" s="1717"/>
      <c r="AM246" s="1717"/>
      <c r="AN246" s="1717"/>
      <c r="AO246" s="1717"/>
      <c r="AP246" s="1717"/>
      <c r="AQ246" s="1020">
        <v>134721000</v>
      </c>
      <c r="AR246" s="1114">
        <v>134721000</v>
      </c>
      <c r="AS246" s="1038">
        <v>0</v>
      </c>
      <c r="AT246" s="1021">
        <v>0</v>
      </c>
      <c r="AU246" s="1114">
        <v>98662682</v>
      </c>
      <c r="AV246" s="1037">
        <v>36058318</v>
      </c>
      <c r="AW246" s="1114">
        <v>72800576</v>
      </c>
      <c r="AX246" s="1037">
        <v>25862106</v>
      </c>
      <c r="AY246" s="1114">
        <v>71653021</v>
      </c>
      <c r="AZ246" s="1037">
        <v>1147555</v>
      </c>
      <c r="BA246" s="1020">
        <v>71653021</v>
      </c>
      <c r="BB246" s="1021">
        <v>0</v>
      </c>
      <c r="BC246" s="1021">
        <v>0</v>
      </c>
      <c r="BE246" s="1016">
        <f t="shared" si="15"/>
        <v>0.7323482010970821</v>
      </c>
    </row>
    <row r="247" spans="1:57" s="1015" customFormat="1" ht="16.5" x14ac:dyDescent="0.2">
      <c r="A247" s="1019" t="str">
        <f t="shared" si="16"/>
        <v>C25021000402610</v>
      </c>
      <c r="B247" s="1719" t="s">
        <v>120</v>
      </c>
      <c r="C247" s="1720"/>
      <c r="D247" s="1719" t="s">
        <v>355</v>
      </c>
      <c r="E247" s="1720"/>
      <c r="F247" s="1719" t="s">
        <v>357</v>
      </c>
      <c r="G247" s="1720"/>
      <c r="H247" s="1719" t="s">
        <v>316</v>
      </c>
      <c r="I247" s="1720"/>
      <c r="J247" s="1719" t="s">
        <v>313</v>
      </c>
      <c r="K247" s="1720"/>
      <c r="L247" s="1720"/>
      <c r="M247" s="1719" t="s">
        <v>315</v>
      </c>
      <c r="N247" s="1720"/>
      <c r="O247" s="1720"/>
      <c r="P247" s="1719" t="s">
        <v>325</v>
      </c>
      <c r="Q247" s="1720"/>
      <c r="R247" s="1716"/>
      <c r="S247" s="1717"/>
      <c r="T247" s="1721" t="s">
        <v>362</v>
      </c>
      <c r="U247" s="1720"/>
      <c r="V247" s="1720"/>
      <c r="W247" s="1720"/>
      <c r="X247" s="1720"/>
      <c r="Y247" s="1720"/>
      <c r="Z247" s="1720"/>
      <c r="AA247" s="1720"/>
      <c r="AB247" s="1716" t="s">
        <v>306</v>
      </c>
      <c r="AC247" s="1717"/>
      <c r="AD247" s="1717"/>
      <c r="AE247" s="1717"/>
      <c r="AF247" s="1717"/>
      <c r="AG247" s="1716" t="s">
        <v>307</v>
      </c>
      <c r="AH247" s="1717"/>
      <c r="AI247" s="1717"/>
      <c r="AJ247" s="1027" t="s">
        <v>86</v>
      </c>
      <c r="AK247" s="1718" t="s">
        <v>308</v>
      </c>
      <c r="AL247" s="1717"/>
      <c r="AM247" s="1717"/>
      <c r="AN247" s="1717"/>
      <c r="AO247" s="1717"/>
      <c r="AP247" s="1717"/>
      <c r="AQ247" s="1020">
        <v>20000000</v>
      </c>
      <c r="AR247" s="1114">
        <v>20000000</v>
      </c>
      <c r="AS247" s="1038">
        <v>0</v>
      </c>
      <c r="AT247" s="1021">
        <v>0</v>
      </c>
      <c r="AU247" s="1115">
        <v>0</v>
      </c>
      <c r="AV247" s="1037">
        <v>20000000</v>
      </c>
      <c r="AW247" s="1115">
        <v>0</v>
      </c>
      <c r="AX247" s="1038">
        <v>0</v>
      </c>
      <c r="AY247" s="1115">
        <v>0</v>
      </c>
      <c r="AZ247" s="1038">
        <v>0</v>
      </c>
      <c r="BA247" s="1021">
        <v>0</v>
      </c>
      <c r="BB247" s="1021">
        <v>0</v>
      </c>
      <c r="BC247" s="1021">
        <v>0</v>
      </c>
      <c r="BE247" s="1016">
        <f t="shared" si="15"/>
        <v>0</v>
      </c>
    </row>
    <row r="248" spans="1:57" s="1015" customFormat="1" ht="16.5" x14ac:dyDescent="0.2">
      <c r="A248" s="1019" t="str">
        <f t="shared" si="16"/>
        <v>C250210004021110</v>
      </c>
      <c r="B248" s="1719" t="s">
        <v>120</v>
      </c>
      <c r="C248" s="1720"/>
      <c r="D248" s="1719" t="s">
        <v>355</v>
      </c>
      <c r="E248" s="1720"/>
      <c r="F248" s="1719" t="s">
        <v>357</v>
      </c>
      <c r="G248" s="1720"/>
      <c r="H248" s="1719" t="s">
        <v>316</v>
      </c>
      <c r="I248" s="1720"/>
      <c r="J248" s="1719" t="s">
        <v>313</v>
      </c>
      <c r="K248" s="1720"/>
      <c r="L248" s="1720"/>
      <c r="M248" s="1719" t="s">
        <v>315</v>
      </c>
      <c r="N248" s="1720"/>
      <c r="O248" s="1720"/>
      <c r="P248" s="1719" t="s">
        <v>101</v>
      </c>
      <c r="Q248" s="1720"/>
      <c r="R248" s="1716"/>
      <c r="S248" s="1717"/>
      <c r="T248" s="1721" t="s">
        <v>363</v>
      </c>
      <c r="U248" s="1720"/>
      <c r="V248" s="1720"/>
      <c r="W248" s="1720"/>
      <c r="X248" s="1720"/>
      <c r="Y248" s="1720"/>
      <c r="Z248" s="1720"/>
      <c r="AA248" s="1720"/>
      <c r="AB248" s="1716" t="s">
        <v>306</v>
      </c>
      <c r="AC248" s="1717"/>
      <c r="AD248" s="1717"/>
      <c r="AE248" s="1717"/>
      <c r="AF248" s="1717"/>
      <c r="AG248" s="1716" t="s">
        <v>307</v>
      </c>
      <c r="AH248" s="1717"/>
      <c r="AI248" s="1717"/>
      <c r="AJ248" s="1027" t="s">
        <v>86</v>
      </c>
      <c r="AK248" s="1718" t="s">
        <v>308</v>
      </c>
      <c r="AL248" s="1717"/>
      <c r="AM248" s="1717"/>
      <c r="AN248" s="1717"/>
      <c r="AO248" s="1717"/>
      <c r="AP248" s="1717"/>
      <c r="AQ248" s="1021">
        <v>0</v>
      </c>
      <c r="AR248" s="1115">
        <v>0</v>
      </c>
      <c r="AS248" s="1038">
        <v>0</v>
      </c>
      <c r="AT248" s="1021">
        <v>0</v>
      </c>
      <c r="AU248" s="1115">
        <v>0</v>
      </c>
      <c r="AV248" s="1038">
        <v>0</v>
      </c>
      <c r="AW248" s="1115">
        <v>0</v>
      </c>
      <c r="AX248" s="1038">
        <v>0</v>
      </c>
      <c r="AY248" s="1115">
        <v>0</v>
      </c>
      <c r="AZ248" s="1038">
        <v>0</v>
      </c>
      <c r="BA248" s="1021">
        <v>0</v>
      </c>
      <c r="BB248" s="1021">
        <v>0</v>
      </c>
      <c r="BC248" s="1021">
        <v>0</v>
      </c>
      <c r="BE248" s="1016" t="e">
        <f t="shared" si="15"/>
        <v>#DIV/0!</v>
      </c>
    </row>
    <row r="249" spans="1:57" s="1097" customFormat="1" ht="16.5" x14ac:dyDescent="0.2">
      <c r="A249" s="1098" t="str">
        <f t="shared" si="16"/>
        <v>C25021000510</v>
      </c>
      <c r="B249" s="1734" t="s">
        <v>120</v>
      </c>
      <c r="C249" s="1730"/>
      <c r="D249" s="1734" t="s">
        <v>355</v>
      </c>
      <c r="E249" s="1730"/>
      <c r="F249" s="1734" t="s">
        <v>357</v>
      </c>
      <c r="G249" s="1730"/>
      <c r="H249" s="1734" t="s">
        <v>317</v>
      </c>
      <c r="I249" s="1730"/>
      <c r="J249" s="1734"/>
      <c r="K249" s="1730"/>
      <c r="L249" s="1730"/>
      <c r="M249" s="1734"/>
      <c r="N249" s="1730"/>
      <c r="O249" s="1730"/>
      <c r="P249" s="1734"/>
      <c r="Q249" s="1730"/>
      <c r="R249" s="1732"/>
      <c r="S249" s="1727"/>
      <c r="T249" s="1735" t="s">
        <v>366</v>
      </c>
      <c r="U249" s="1730"/>
      <c r="V249" s="1730"/>
      <c r="W249" s="1730"/>
      <c r="X249" s="1730"/>
      <c r="Y249" s="1730"/>
      <c r="Z249" s="1730"/>
      <c r="AA249" s="1730"/>
      <c r="AB249" s="1732" t="s">
        <v>306</v>
      </c>
      <c r="AC249" s="1727"/>
      <c r="AD249" s="1727"/>
      <c r="AE249" s="1727"/>
      <c r="AF249" s="1727"/>
      <c r="AG249" s="1732" t="s">
        <v>307</v>
      </c>
      <c r="AH249" s="1727"/>
      <c r="AI249" s="1727"/>
      <c r="AJ249" s="1099" t="s">
        <v>86</v>
      </c>
      <c r="AK249" s="1733" t="s">
        <v>308</v>
      </c>
      <c r="AL249" s="1727"/>
      <c r="AM249" s="1717"/>
      <c r="AN249" s="1717"/>
      <c r="AO249" s="1717"/>
      <c r="AP249" s="1727"/>
      <c r="AQ249" s="1100">
        <v>900000000</v>
      </c>
      <c r="AR249" s="1114">
        <v>900000000</v>
      </c>
      <c r="AS249" s="1101">
        <v>0</v>
      </c>
      <c r="AT249" s="1101">
        <v>0</v>
      </c>
      <c r="AU249" s="1114">
        <v>784730991</v>
      </c>
      <c r="AV249" s="1100">
        <v>115269009</v>
      </c>
      <c r="AW249" s="1114">
        <v>494126690</v>
      </c>
      <c r="AX249" s="1100">
        <v>290604301</v>
      </c>
      <c r="AY249" s="1114">
        <v>491306355</v>
      </c>
      <c r="AZ249" s="1100">
        <v>2820335</v>
      </c>
      <c r="BA249" s="1100">
        <v>491306355</v>
      </c>
      <c r="BB249" s="1101">
        <v>0</v>
      </c>
      <c r="BC249" s="1101">
        <v>0</v>
      </c>
      <c r="BE249" s="1102">
        <f t="shared" si="15"/>
        <v>0.87192332333333333</v>
      </c>
    </row>
    <row r="250" spans="1:57" s="1015" customFormat="1" ht="16.5" x14ac:dyDescent="0.2">
      <c r="A250" s="1019" t="str">
        <f t="shared" si="16"/>
        <v>C250210005010</v>
      </c>
      <c r="B250" s="1725" t="s">
        <v>120</v>
      </c>
      <c r="C250" s="1720"/>
      <c r="D250" s="1725" t="s">
        <v>355</v>
      </c>
      <c r="E250" s="1720"/>
      <c r="F250" s="1725" t="s">
        <v>357</v>
      </c>
      <c r="G250" s="1720"/>
      <c r="H250" s="1725" t="s">
        <v>317</v>
      </c>
      <c r="I250" s="1720"/>
      <c r="J250" s="1725" t="s">
        <v>313</v>
      </c>
      <c r="K250" s="1720"/>
      <c r="L250" s="1720"/>
      <c r="M250" s="1725"/>
      <c r="N250" s="1720"/>
      <c r="O250" s="1720"/>
      <c r="P250" s="1725"/>
      <c r="Q250" s="1720"/>
      <c r="R250" s="1722"/>
      <c r="S250" s="1717"/>
      <c r="T250" s="1723" t="s">
        <v>366</v>
      </c>
      <c r="U250" s="1720"/>
      <c r="V250" s="1720"/>
      <c r="W250" s="1720"/>
      <c r="X250" s="1720"/>
      <c r="Y250" s="1720"/>
      <c r="Z250" s="1720"/>
      <c r="AA250" s="1720"/>
      <c r="AB250" s="1722" t="s">
        <v>306</v>
      </c>
      <c r="AC250" s="1717"/>
      <c r="AD250" s="1717"/>
      <c r="AE250" s="1717"/>
      <c r="AF250" s="1717"/>
      <c r="AG250" s="1722" t="s">
        <v>307</v>
      </c>
      <c r="AH250" s="1717"/>
      <c r="AI250" s="1717"/>
      <c r="AJ250" s="1026" t="s">
        <v>86</v>
      </c>
      <c r="AK250" s="1724" t="s">
        <v>308</v>
      </c>
      <c r="AL250" s="1717"/>
      <c r="AM250" s="1717"/>
      <c r="AN250" s="1717"/>
      <c r="AO250" s="1717"/>
      <c r="AP250" s="1717"/>
      <c r="AQ250" s="1014">
        <v>900000000</v>
      </c>
      <c r="AR250" s="1113">
        <v>900000000</v>
      </c>
      <c r="AS250" s="1033">
        <v>0</v>
      </c>
      <c r="AT250" s="1017">
        <v>0</v>
      </c>
      <c r="AU250" s="1113">
        <v>784730991</v>
      </c>
      <c r="AV250" s="1032">
        <v>115269009</v>
      </c>
      <c r="AW250" s="1113">
        <v>494126690</v>
      </c>
      <c r="AX250" s="1032">
        <v>290604301</v>
      </c>
      <c r="AY250" s="1113">
        <v>491306355</v>
      </c>
      <c r="AZ250" s="1032">
        <v>2820335</v>
      </c>
      <c r="BA250" s="1014">
        <v>491306355</v>
      </c>
      <c r="BB250" s="1017">
        <v>0</v>
      </c>
      <c r="BC250" s="1017">
        <v>0</v>
      </c>
      <c r="BE250" s="1016">
        <f t="shared" si="15"/>
        <v>0.87192332333333333</v>
      </c>
    </row>
    <row r="251" spans="1:57" s="1015" customFormat="1" ht="16.5" x14ac:dyDescent="0.2">
      <c r="A251" s="1019" t="str">
        <f t="shared" si="16"/>
        <v>C2502100050210</v>
      </c>
      <c r="B251" s="1725" t="s">
        <v>120</v>
      </c>
      <c r="C251" s="1720"/>
      <c r="D251" s="1725" t="s">
        <v>355</v>
      </c>
      <c r="E251" s="1720"/>
      <c r="F251" s="1725" t="s">
        <v>357</v>
      </c>
      <c r="G251" s="1720"/>
      <c r="H251" s="1725" t="s">
        <v>317</v>
      </c>
      <c r="I251" s="1720"/>
      <c r="J251" s="1725" t="s">
        <v>313</v>
      </c>
      <c r="K251" s="1720"/>
      <c r="L251" s="1720"/>
      <c r="M251" s="1725" t="s">
        <v>315</v>
      </c>
      <c r="N251" s="1720"/>
      <c r="O251" s="1720"/>
      <c r="P251" s="1725"/>
      <c r="Q251" s="1720"/>
      <c r="R251" s="1722"/>
      <c r="S251" s="1717"/>
      <c r="T251" s="1723" t="s">
        <v>359</v>
      </c>
      <c r="U251" s="1720"/>
      <c r="V251" s="1720"/>
      <c r="W251" s="1720"/>
      <c r="X251" s="1720"/>
      <c r="Y251" s="1720"/>
      <c r="Z251" s="1720"/>
      <c r="AA251" s="1720"/>
      <c r="AB251" s="1722" t="s">
        <v>306</v>
      </c>
      <c r="AC251" s="1717"/>
      <c r="AD251" s="1717"/>
      <c r="AE251" s="1717"/>
      <c r="AF251" s="1717"/>
      <c r="AG251" s="1722" t="s">
        <v>307</v>
      </c>
      <c r="AH251" s="1717"/>
      <c r="AI251" s="1717"/>
      <c r="AJ251" s="1026" t="s">
        <v>86</v>
      </c>
      <c r="AK251" s="1724" t="s">
        <v>308</v>
      </c>
      <c r="AL251" s="1717"/>
      <c r="AM251" s="1717"/>
      <c r="AN251" s="1717"/>
      <c r="AO251" s="1717"/>
      <c r="AP251" s="1717"/>
      <c r="AQ251" s="1014">
        <v>900000000</v>
      </c>
      <c r="AR251" s="1113">
        <v>900000000</v>
      </c>
      <c r="AS251" s="1033">
        <v>0</v>
      </c>
      <c r="AT251" s="1017">
        <v>0</v>
      </c>
      <c r="AU251" s="1113">
        <v>784730991</v>
      </c>
      <c r="AV251" s="1032">
        <v>115269009</v>
      </c>
      <c r="AW251" s="1113">
        <v>494126690</v>
      </c>
      <c r="AX251" s="1032">
        <v>290604301</v>
      </c>
      <c r="AY251" s="1113">
        <v>491306355</v>
      </c>
      <c r="AZ251" s="1032">
        <v>2820335</v>
      </c>
      <c r="BA251" s="1014">
        <v>491306355</v>
      </c>
      <c r="BB251" s="1017">
        <v>0</v>
      </c>
      <c r="BC251" s="1017">
        <v>0</v>
      </c>
      <c r="BE251" s="1016">
        <f t="shared" si="15"/>
        <v>0.87192332333333333</v>
      </c>
    </row>
    <row r="252" spans="1:57" s="1015" customFormat="1" ht="16.5" x14ac:dyDescent="0.2">
      <c r="A252" s="1019" t="str">
        <f t="shared" si="16"/>
        <v>C25021000502110</v>
      </c>
      <c r="B252" s="1719" t="s">
        <v>120</v>
      </c>
      <c r="C252" s="1720"/>
      <c r="D252" s="1719" t="s">
        <v>355</v>
      </c>
      <c r="E252" s="1720"/>
      <c r="F252" s="1719" t="s">
        <v>357</v>
      </c>
      <c r="G252" s="1720"/>
      <c r="H252" s="1719" t="s">
        <v>317</v>
      </c>
      <c r="I252" s="1720"/>
      <c r="J252" s="1719" t="s">
        <v>313</v>
      </c>
      <c r="K252" s="1720"/>
      <c r="L252" s="1720"/>
      <c r="M252" s="1719" t="s">
        <v>315</v>
      </c>
      <c r="N252" s="1720"/>
      <c r="O252" s="1720"/>
      <c r="P252" s="1719" t="s">
        <v>312</v>
      </c>
      <c r="Q252" s="1720"/>
      <c r="R252" s="1716"/>
      <c r="S252" s="1717"/>
      <c r="T252" s="1721" t="s">
        <v>365</v>
      </c>
      <c r="U252" s="1720"/>
      <c r="V252" s="1720"/>
      <c r="W252" s="1720"/>
      <c r="X252" s="1720"/>
      <c r="Y252" s="1720"/>
      <c r="Z252" s="1720"/>
      <c r="AA252" s="1720"/>
      <c r="AB252" s="1716" t="s">
        <v>306</v>
      </c>
      <c r="AC252" s="1717"/>
      <c r="AD252" s="1717"/>
      <c r="AE252" s="1717"/>
      <c r="AF252" s="1717"/>
      <c r="AG252" s="1716" t="s">
        <v>307</v>
      </c>
      <c r="AH252" s="1717"/>
      <c r="AI252" s="1717"/>
      <c r="AJ252" s="1027" t="s">
        <v>86</v>
      </c>
      <c r="AK252" s="1718" t="s">
        <v>308</v>
      </c>
      <c r="AL252" s="1717"/>
      <c r="AM252" s="1717"/>
      <c r="AN252" s="1717"/>
      <c r="AO252" s="1717"/>
      <c r="AP252" s="1717"/>
      <c r="AQ252" s="1020">
        <v>435700000</v>
      </c>
      <c r="AR252" s="1114">
        <v>435700000</v>
      </c>
      <c r="AS252" s="1038">
        <v>0</v>
      </c>
      <c r="AT252" s="1021">
        <v>0</v>
      </c>
      <c r="AU252" s="1114">
        <v>349013333</v>
      </c>
      <c r="AV252" s="1037">
        <v>86686667</v>
      </c>
      <c r="AW252" s="1114">
        <v>221813333</v>
      </c>
      <c r="AX252" s="1037">
        <v>127200000</v>
      </c>
      <c r="AY252" s="1114">
        <v>221813333</v>
      </c>
      <c r="AZ252" s="1038">
        <v>0</v>
      </c>
      <c r="BA252" s="1020">
        <v>221813333</v>
      </c>
      <c r="BB252" s="1021">
        <v>0</v>
      </c>
      <c r="BC252" s="1021">
        <v>0</v>
      </c>
      <c r="BE252" s="1016">
        <f t="shared" si="15"/>
        <v>0.80104047050722971</v>
      </c>
    </row>
    <row r="253" spans="1:57" s="1015" customFormat="1" ht="16.5" x14ac:dyDescent="0.2">
      <c r="A253" s="1019" t="str">
        <f t="shared" si="16"/>
        <v>C25021000502210</v>
      </c>
      <c r="B253" s="1719" t="s">
        <v>120</v>
      </c>
      <c r="C253" s="1720"/>
      <c r="D253" s="1719" t="s">
        <v>355</v>
      </c>
      <c r="E253" s="1720"/>
      <c r="F253" s="1719" t="s">
        <v>357</v>
      </c>
      <c r="G253" s="1720"/>
      <c r="H253" s="1719" t="s">
        <v>317</v>
      </c>
      <c r="I253" s="1720"/>
      <c r="J253" s="1719" t="s">
        <v>313</v>
      </c>
      <c r="K253" s="1720"/>
      <c r="L253" s="1720"/>
      <c r="M253" s="1719" t="s">
        <v>315</v>
      </c>
      <c r="N253" s="1720"/>
      <c r="O253" s="1720"/>
      <c r="P253" s="1719" t="s">
        <v>315</v>
      </c>
      <c r="Q253" s="1720"/>
      <c r="R253" s="1716"/>
      <c r="S253" s="1717"/>
      <c r="T253" s="1721" t="s">
        <v>360</v>
      </c>
      <c r="U253" s="1720"/>
      <c r="V253" s="1720"/>
      <c r="W253" s="1720"/>
      <c r="X253" s="1720"/>
      <c r="Y253" s="1720"/>
      <c r="Z253" s="1720"/>
      <c r="AA253" s="1720"/>
      <c r="AB253" s="1716" t="s">
        <v>306</v>
      </c>
      <c r="AC253" s="1717"/>
      <c r="AD253" s="1717"/>
      <c r="AE253" s="1717"/>
      <c r="AF253" s="1717"/>
      <c r="AG253" s="1716" t="s">
        <v>307</v>
      </c>
      <c r="AH253" s="1717"/>
      <c r="AI253" s="1717"/>
      <c r="AJ253" s="1027" t="s">
        <v>86</v>
      </c>
      <c r="AK253" s="1718" t="s">
        <v>308</v>
      </c>
      <c r="AL253" s="1717"/>
      <c r="AM253" s="1717"/>
      <c r="AN253" s="1717"/>
      <c r="AO253" s="1717"/>
      <c r="AP253" s="1717"/>
      <c r="AQ253" s="1020">
        <v>154000000</v>
      </c>
      <c r="AR253" s="1114">
        <v>154000000</v>
      </c>
      <c r="AS253" s="1038">
        <v>0</v>
      </c>
      <c r="AT253" s="1021">
        <v>0</v>
      </c>
      <c r="AU253" s="1114">
        <v>154000000</v>
      </c>
      <c r="AV253" s="1038">
        <v>0</v>
      </c>
      <c r="AW253" s="1114">
        <v>58091264</v>
      </c>
      <c r="AX253" s="1037">
        <v>95908736</v>
      </c>
      <c r="AY253" s="1114">
        <v>58091264</v>
      </c>
      <c r="AZ253" s="1038">
        <v>0</v>
      </c>
      <c r="BA253" s="1020">
        <v>58091264</v>
      </c>
      <c r="BB253" s="1021">
        <v>0</v>
      </c>
      <c r="BC253" s="1021">
        <v>0</v>
      </c>
      <c r="BE253" s="1016">
        <f t="shared" si="15"/>
        <v>1</v>
      </c>
    </row>
    <row r="254" spans="1:57" s="1015" customFormat="1" ht="16.5" x14ac:dyDescent="0.2">
      <c r="A254" s="1019" t="str">
        <f t="shared" si="16"/>
        <v>C25021000502310</v>
      </c>
      <c r="B254" s="1719" t="s">
        <v>120</v>
      </c>
      <c r="C254" s="1720"/>
      <c r="D254" s="1719" t="s">
        <v>355</v>
      </c>
      <c r="E254" s="1720"/>
      <c r="F254" s="1719" t="s">
        <v>357</v>
      </c>
      <c r="G254" s="1720"/>
      <c r="H254" s="1719" t="s">
        <v>317</v>
      </c>
      <c r="I254" s="1720"/>
      <c r="J254" s="1719" t="s">
        <v>313</v>
      </c>
      <c r="K254" s="1720"/>
      <c r="L254" s="1720"/>
      <c r="M254" s="1719" t="s">
        <v>315</v>
      </c>
      <c r="N254" s="1720"/>
      <c r="O254" s="1720"/>
      <c r="P254" s="1719" t="s">
        <v>322</v>
      </c>
      <c r="Q254" s="1720"/>
      <c r="R254" s="1716"/>
      <c r="S254" s="1717"/>
      <c r="T254" s="1721" t="s">
        <v>361</v>
      </c>
      <c r="U254" s="1720"/>
      <c r="V254" s="1720"/>
      <c r="W254" s="1720"/>
      <c r="X254" s="1720"/>
      <c r="Y254" s="1720"/>
      <c r="Z254" s="1720"/>
      <c r="AA254" s="1720"/>
      <c r="AB254" s="1716" t="s">
        <v>306</v>
      </c>
      <c r="AC254" s="1717"/>
      <c r="AD254" s="1717"/>
      <c r="AE254" s="1717"/>
      <c r="AF254" s="1717"/>
      <c r="AG254" s="1716" t="s">
        <v>307</v>
      </c>
      <c r="AH254" s="1717"/>
      <c r="AI254" s="1717"/>
      <c r="AJ254" s="1027" t="s">
        <v>86</v>
      </c>
      <c r="AK254" s="1718" t="s">
        <v>308</v>
      </c>
      <c r="AL254" s="1717"/>
      <c r="AM254" s="1717"/>
      <c r="AN254" s="1717"/>
      <c r="AO254" s="1717"/>
      <c r="AP254" s="1717"/>
      <c r="AQ254" s="1020">
        <v>65000000</v>
      </c>
      <c r="AR254" s="1114">
        <v>65000000</v>
      </c>
      <c r="AS254" s="1038">
        <v>0</v>
      </c>
      <c r="AT254" s="1021">
        <v>0</v>
      </c>
      <c r="AU254" s="1114">
        <v>55000000</v>
      </c>
      <c r="AV254" s="1037">
        <v>10000000</v>
      </c>
      <c r="AW254" s="1114">
        <v>54976892</v>
      </c>
      <c r="AX254" s="1037">
        <v>23108</v>
      </c>
      <c r="AY254" s="1114">
        <v>54976892</v>
      </c>
      <c r="AZ254" s="1038">
        <v>0</v>
      </c>
      <c r="BA254" s="1020">
        <v>54976892</v>
      </c>
      <c r="BB254" s="1021">
        <v>0</v>
      </c>
      <c r="BC254" s="1021">
        <v>0</v>
      </c>
      <c r="BE254" s="1016">
        <f t="shared" si="15"/>
        <v>0.84615384615384615</v>
      </c>
    </row>
    <row r="255" spans="1:57" s="1015" customFormat="1" ht="16.5" x14ac:dyDescent="0.2">
      <c r="A255" s="1019" t="str">
        <f t="shared" si="16"/>
        <v>C25021000502410</v>
      </c>
      <c r="B255" s="1719" t="s">
        <v>120</v>
      </c>
      <c r="C255" s="1720"/>
      <c r="D255" s="1719" t="s">
        <v>355</v>
      </c>
      <c r="E255" s="1720"/>
      <c r="F255" s="1719" t="s">
        <v>357</v>
      </c>
      <c r="G255" s="1720"/>
      <c r="H255" s="1719" t="s">
        <v>317</v>
      </c>
      <c r="I255" s="1720"/>
      <c r="J255" s="1719" t="s">
        <v>313</v>
      </c>
      <c r="K255" s="1720"/>
      <c r="L255" s="1720"/>
      <c r="M255" s="1719" t="s">
        <v>315</v>
      </c>
      <c r="N255" s="1720"/>
      <c r="O255" s="1720"/>
      <c r="P255" s="1719" t="s">
        <v>316</v>
      </c>
      <c r="Q255" s="1720"/>
      <c r="R255" s="1716"/>
      <c r="S255" s="1717"/>
      <c r="T255" s="1721" t="s">
        <v>105</v>
      </c>
      <c r="U255" s="1720"/>
      <c r="V255" s="1720"/>
      <c r="W255" s="1720"/>
      <c r="X255" s="1720"/>
      <c r="Y255" s="1720"/>
      <c r="Z255" s="1720"/>
      <c r="AA255" s="1720"/>
      <c r="AB255" s="1716" t="s">
        <v>306</v>
      </c>
      <c r="AC255" s="1717"/>
      <c r="AD255" s="1717"/>
      <c r="AE255" s="1717"/>
      <c r="AF255" s="1717"/>
      <c r="AG255" s="1716" t="s">
        <v>307</v>
      </c>
      <c r="AH255" s="1717"/>
      <c r="AI255" s="1717"/>
      <c r="AJ255" s="1027" t="s">
        <v>86</v>
      </c>
      <c r="AK255" s="1718" t="s">
        <v>308</v>
      </c>
      <c r="AL255" s="1717"/>
      <c r="AM255" s="1717"/>
      <c r="AN255" s="1717"/>
      <c r="AO255" s="1717"/>
      <c r="AP255" s="1717"/>
      <c r="AQ255" s="1020">
        <v>245300000</v>
      </c>
      <c r="AR255" s="1114">
        <v>245300000</v>
      </c>
      <c r="AS255" s="1038">
        <v>0</v>
      </c>
      <c r="AT255" s="1021">
        <v>0</v>
      </c>
      <c r="AU255" s="1114">
        <v>226717658</v>
      </c>
      <c r="AV255" s="1037">
        <v>18582342</v>
      </c>
      <c r="AW255" s="1114">
        <v>159245201</v>
      </c>
      <c r="AX255" s="1037">
        <v>67472457</v>
      </c>
      <c r="AY255" s="1114">
        <v>156424866</v>
      </c>
      <c r="AZ255" s="1037">
        <v>2820335</v>
      </c>
      <c r="BA255" s="1020">
        <v>156424866</v>
      </c>
      <c r="BB255" s="1021">
        <v>0</v>
      </c>
      <c r="BC255" s="1021">
        <v>0</v>
      </c>
      <c r="BE255" s="1016">
        <f t="shared" si="15"/>
        <v>0.92424646555238488</v>
      </c>
    </row>
    <row r="256" spans="1:57" s="1015" customFormat="1" ht="16.5" x14ac:dyDescent="0.2">
      <c r="A256" s="1019" t="str">
        <f t="shared" si="16"/>
        <v>C25021000502610</v>
      </c>
      <c r="B256" s="1719" t="s">
        <v>120</v>
      </c>
      <c r="C256" s="1720"/>
      <c r="D256" s="1719" t="s">
        <v>355</v>
      </c>
      <c r="E256" s="1720"/>
      <c r="F256" s="1719" t="s">
        <v>357</v>
      </c>
      <c r="G256" s="1720"/>
      <c r="H256" s="1719" t="s">
        <v>317</v>
      </c>
      <c r="I256" s="1720"/>
      <c r="J256" s="1719" t="s">
        <v>313</v>
      </c>
      <c r="K256" s="1720"/>
      <c r="L256" s="1720"/>
      <c r="M256" s="1719" t="s">
        <v>315</v>
      </c>
      <c r="N256" s="1720"/>
      <c r="O256" s="1720"/>
      <c r="P256" s="1719" t="s">
        <v>325</v>
      </c>
      <c r="Q256" s="1720"/>
      <c r="R256" s="1716"/>
      <c r="S256" s="1717"/>
      <c r="T256" s="1721" t="s">
        <v>362</v>
      </c>
      <c r="U256" s="1720"/>
      <c r="V256" s="1720"/>
      <c r="W256" s="1720"/>
      <c r="X256" s="1720"/>
      <c r="Y256" s="1720"/>
      <c r="Z256" s="1720"/>
      <c r="AA256" s="1720"/>
      <c r="AB256" s="1716" t="s">
        <v>306</v>
      </c>
      <c r="AC256" s="1717"/>
      <c r="AD256" s="1717"/>
      <c r="AE256" s="1717"/>
      <c r="AF256" s="1717"/>
      <c r="AG256" s="1716" t="s">
        <v>307</v>
      </c>
      <c r="AH256" s="1717"/>
      <c r="AI256" s="1717"/>
      <c r="AJ256" s="1027" t="s">
        <v>86</v>
      </c>
      <c r="AK256" s="1718" t="s">
        <v>308</v>
      </c>
      <c r="AL256" s="1717"/>
      <c r="AM256" s="1717"/>
      <c r="AN256" s="1717"/>
      <c r="AO256" s="1717"/>
      <c r="AP256" s="1717"/>
      <c r="AQ256" s="1021">
        <v>0</v>
      </c>
      <c r="AR256" s="1115">
        <v>0</v>
      </c>
      <c r="AS256" s="1038">
        <v>0</v>
      </c>
      <c r="AT256" s="1021">
        <v>0</v>
      </c>
      <c r="AU256" s="1115">
        <v>0</v>
      </c>
      <c r="AV256" s="1038">
        <v>0</v>
      </c>
      <c r="AW256" s="1115">
        <v>0</v>
      </c>
      <c r="AX256" s="1038">
        <v>0</v>
      </c>
      <c r="AY256" s="1115">
        <v>0</v>
      </c>
      <c r="AZ256" s="1038">
        <v>0</v>
      </c>
      <c r="BA256" s="1021">
        <v>0</v>
      </c>
      <c r="BB256" s="1021">
        <v>0</v>
      </c>
      <c r="BC256" s="1021">
        <v>0</v>
      </c>
      <c r="BE256" s="1016" t="e">
        <f t="shared" si="15"/>
        <v>#DIV/0!</v>
      </c>
    </row>
    <row r="257" spans="1:57" s="1015" customFormat="1" ht="16.5" x14ac:dyDescent="0.2">
      <c r="A257" s="1019" t="str">
        <f t="shared" si="16"/>
        <v>C250210005021110</v>
      </c>
      <c r="B257" s="1719" t="s">
        <v>120</v>
      </c>
      <c r="C257" s="1720"/>
      <c r="D257" s="1719" t="s">
        <v>355</v>
      </c>
      <c r="E257" s="1720"/>
      <c r="F257" s="1719" t="s">
        <v>357</v>
      </c>
      <c r="G257" s="1720"/>
      <c r="H257" s="1719" t="s">
        <v>317</v>
      </c>
      <c r="I257" s="1720"/>
      <c r="J257" s="1719" t="s">
        <v>313</v>
      </c>
      <c r="K257" s="1720"/>
      <c r="L257" s="1720"/>
      <c r="M257" s="1719" t="s">
        <v>315</v>
      </c>
      <c r="N257" s="1720"/>
      <c r="O257" s="1720"/>
      <c r="P257" s="1719" t="s">
        <v>101</v>
      </c>
      <c r="Q257" s="1720"/>
      <c r="R257" s="1716"/>
      <c r="S257" s="1717"/>
      <c r="T257" s="1721" t="s">
        <v>363</v>
      </c>
      <c r="U257" s="1720"/>
      <c r="V257" s="1720"/>
      <c r="W257" s="1720"/>
      <c r="X257" s="1720"/>
      <c r="Y257" s="1720"/>
      <c r="Z257" s="1720"/>
      <c r="AA257" s="1720"/>
      <c r="AB257" s="1716" t="s">
        <v>306</v>
      </c>
      <c r="AC257" s="1717"/>
      <c r="AD257" s="1717"/>
      <c r="AE257" s="1717"/>
      <c r="AF257" s="1717"/>
      <c r="AG257" s="1716" t="s">
        <v>307</v>
      </c>
      <c r="AH257" s="1717"/>
      <c r="AI257" s="1717"/>
      <c r="AJ257" s="1027" t="s">
        <v>86</v>
      </c>
      <c r="AK257" s="1718" t="s">
        <v>308</v>
      </c>
      <c r="AL257" s="1717"/>
      <c r="AM257" s="1717"/>
      <c r="AN257" s="1717"/>
      <c r="AO257" s="1717"/>
      <c r="AP257" s="1717"/>
      <c r="AQ257" s="1021">
        <v>0</v>
      </c>
      <c r="AR257" s="1115">
        <v>0</v>
      </c>
      <c r="AS257" s="1038">
        <v>0</v>
      </c>
      <c r="AT257" s="1021">
        <v>0</v>
      </c>
      <c r="AU257" s="1115">
        <v>0</v>
      </c>
      <c r="AV257" s="1038">
        <v>0</v>
      </c>
      <c r="AW257" s="1115">
        <v>0</v>
      </c>
      <c r="AX257" s="1038">
        <v>0</v>
      </c>
      <c r="AY257" s="1115">
        <v>0</v>
      </c>
      <c r="AZ257" s="1038">
        <v>0</v>
      </c>
      <c r="BA257" s="1021">
        <v>0</v>
      </c>
      <c r="BB257" s="1021">
        <v>0</v>
      </c>
      <c r="BC257" s="1021">
        <v>0</v>
      </c>
      <c r="BE257" s="1016" t="e">
        <f t="shared" si="15"/>
        <v>#DIV/0!</v>
      </c>
    </row>
    <row r="258" spans="1:57" s="1097" customFormat="1" ht="16.5" x14ac:dyDescent="0.2">
      <c r="A258" s="1098" t="str">
        <f t="shared" si="16"/>
        <v>C25021000610</v>
      </c>
      <c r="B258" s="1734" t="s">
        <v>120</v>
      </c>
      <c r="C258" s="1730"/>
      <c r="D258" s="1734" t="s">
        <v>355</v>
      </c>
      <c r="E258" s="1730"/>
      <c r="F258" s="1734" t="s">
        <v>357</v>
      </c>
      <c r="G258" s="1730"/>
      <c r="H258" s="1734" t="s">
        <v>325</v>
      </c>
      <c r="I258" s="1730"/>
      <c r="J258" s="1734"/>
      <c r="K258" s="1730"/>
      <c r="L258" s="1730"/>
      <c r="M258" s="1734"/>
      <c r="N258" s="1730"/>
      <c r="O258" s="1730"/>
      <c r="P258" s="1734"/>
      <c r="Q258" s="1730"/>
      <c r="R258" s="1732"/>
      <c r="S258" s="1727"/>
      <c r="T258" s="1735" t="s">
        <v>367</v>
      </c>
      <c r="U258" s="1730"/>
      <c r="V258" s="1730"/>
      <c r="W258" s="1730"/>
      <c r="X258" s="1730"/>
      <c r="Y258" s="1730"/>
      <c r="Z258" s="1730"/>
      <c r="AA258" s="1730"/>
      <c r="AB258" s="1732" t="s">
        <v>306</v>
      </c>
      <c r="AC258" s="1727"/>
      <c r="AD258" s="1727"/>
      <c r="AE258" s="1727"/>
      <c r="AF258" s="1727"/>
      <c r="AG258" s="1732" t="s">
        <v>307</v>
      </c>
      <c r="AH258" s="1727"/>
      <c r="AI258" s="1727"/>
      <c r="AJ258" s="1099" t="s">
        <v>86</v>
      </c>
      <c r="AK258" s="1733" t="s">
        <v>308</v>
      </c>
      <c r="AL258" s="1727"/>
      <c r="AM258" s="1717"/>
      <c r="AN258" s="1717"/>
      <c r="AO258" s="1717"/>
      <c r="AP258" s="1727"/>
      <c r="AQ258" s="1100">
        <v>4000000000</v>
      </c>
      <c r="AR258" s="1114">
        <v>3930240275</v>
      </c>
      <c r="AS258" s="1100">
        <v>69759725</v>
      </c>
      <c r="AT258" s="1101">
        <v>0</v>
      </c>
      <c r="AU258" s="1114">
        <v>2892387505</v>
      </c>
      <c r="AV258" s="1100">
        <v>1037852770</v>
      </c>
      <c r="AW258" s="1114">
        <v>1769283552</v>
      </c>
      <c r="AX258" s="1100">
        <v>1123103953</v>
      </c>
      <c r="AY258" s="1114">
        <v>1754082540</v>
      </c>
      <c r="AZ258" s="1100">
        <v>15201012</v>
      </c>
      <c r="BA258" s="1100">
        <v>1754082540</v>
      </c>
      <c r="BB258" s="1101">
        <v>0</v>
      </c>
      <c r="BC258" s="1100">
        <v>1555129</v>
      </c>
      <c r="BE258" s="1102">
        <f t="shared" si="15"/>
        <v>0.72309687624999996</v>
      </c>
    </row>
    <row r="259" spans="1:57" s="1015" customFormat="1" ht="16.5" x14ac:dyDescent="0.2">
      <c r="A259" s="1019" t="str">
        <f t="shared" si="16"/>
        <v>C250210006010</v>
      </c>
      <c r="B259" s="1725" t="s">
        <v>120</v>
      </c>
      <c r="C259" s="1720"/>
      <c r="D259" s="1725" t="s">
        <v>355</v>
      </c>
      <c r="E259" s="1720"/>
      <c r="F259" s="1725" t="s">
        <v>357</v>
      </c>
      <c r="G259" s="1720"/>
      <c r="H259" s="1725" t="s">
        <v>325</v>
      </c>
      <c r="I259" s="1720"/>
      <c r="J259" s="1725" t="s">
        <v>313</v>
      </c>
      <c r="K259" s="1720"/>
      <c r="L259" s="1720"/>
      <c r="M259" s="1725"/>
      <c r="N259" s="1720"/>
      <c r="O259" s="1720"/>
      <c r="P259" s="1725"/>
      <c r="Q259" s="1720"/>
      <c r="R259" s="1722"/>
      <c r="S259" s="1717"/>
      <c r="T259" s="1723" t="s">
        <v>367</v>
      </c>
      <c r="U259" s="1720"/>
      <c r="V259" s="1720"/>
      <c r="W259" s="1720"/>
      <c r="X259" s="1720"/>
      <c r="Y259" s="1720"/>
      <c r="Z259" s="1720"/>
      <c r="AA259" s="1720"/>
      <c r="AB259" s="1722" t="s">
        <v>306</v>
      </c>
      <c r="AC259" s="1717"/>
      <c r="AD259" s="1717"/>
      <c r="AE259" s="1717"/>
      <c r="AF259" s="1717"/>
      <c r="AG259" s="1722" t="s">
        <v>307</v>
      </c>
      <c r="AH259" s="1717"/>
      <c r="AI259" s="1717"/>
      <c r="AJ259" s="1026" t="s">
        <v>86</v>
      </c>
      <c r="AK259" s="1724" t="s">
        <v>308</v>
      </c>
      <c r="AL259" s="1717"/>
      <c r="AM259" s="1717"/>
      <c r="AN259" s="1717"/>
      <c r="AO259" s="1717"/>
      <c r="AP259" s="1717"/>
      <c r="AQ259" s="1014">
        <v>4000000000</v>
      </c>
      <c r="AR259" s="1113">
        <v>3930240275</v>
      </c>
      <c r="AS259" s="1032">
        <v>69759725</v>
      </c>
      <c r="AT259" s="1017">
        <v>0</v>
      </c>
      <c r="AU259" s="1113">
        <v>2892387505</v>
      </c>
      <c r="AV259" s="1032">
        <v>1037852770</v>
      </c>
      <c r="AW259" s="1113">
        <v>1769283552</v>
      </c>
      <c r="AX259" s="1032">
        <v>1123103953</v>
      </c>
      <c r="AY259" s="1113">
        <v>1754082540</v>
      </c>
      <c r="AZ259" s="1032">
        <v>15201012</v>
      </c>
      <c r="BA259" s="1014">
        <v>1754082540</v>
      </c>
      <c r="BB259" s="1017">
        <v>0</v>
      </c>
      <c r="BC259" s="1014">
        <v>1555129</v>
      </c>
      <c r="BE259" s="1016">
        <f t="shared" si="15"/>
        <v>0.72309687624999996</v>
      </c>
    </row>
    <row r="260" spans="1:57" s="1015" customFormat="1" ht="16.5" x14ac:dyDescent="0.2">
      <c r="A260" s="1019" t="str">
        <f t="shared" si="16"/>
        <v>C2502100060110</v>
      </c>
      <c r="B260" s="1725" t="s">
        <v>120</v>
      </c>
      <c r="C260" s="1720"/>
      <c r="D260" s="1725" t="s">
        <v>355</v>
      </c>
      <c r="E260" s="1720"/>
      <c r="F260" s="1725" t="s">
        <v>357</v>
      </c>
      <c r="G260" s="1720"/>
      <c r="H260" s="1725" t="s">
        <v>325</v>
      </c>
      <c r="I260" s="1720"/>
      <c r="J260" s="1725" t="s">
        <v>313</v>
      </c>
      <c r="K260" s="1720"/>
      <c r="L260" s="1720"/>
      <c r="M260" s="1725" t="s">
        <v>312</v>
      </c>
      <c r="N260" s="1720"/>
      <c r="O260" s="1720"/>
      <c r="P260" s="1725"/>
      <c r="Q260" s="1720"/>
      <c r="R260" s="1722"/>
      <c r="S260" s="1717"/>
      <c r="T260" s="1723" t="s">
        <v>364</v>
      </c>
      <c r="U260" s="1720"/>
      <c r="V260" s="1720"/>
      <c r="W260" s="1720"/>
      <c r="X260" s="1720"/>
      <c r="Y260" s="1720"/>
      <c r="Z260" s="1720"/>
      <c r="AA260" s="1720"/>
      <c r="AB260" s="1722" t="s">
        <v>306</v>
      </c>
      <c r="AC260" s="1717"/>
      <c r="AD260" s="1717"/>
      <c r="AE260" s="1717"/>
      <c r="AF260" s="1717"/>
      <c r="AG260" s="1722" t="s">
        <v>307</v>
      </c>
      <c r="AH260" s="1717"/>
      <c r="AI260" s="1717"/>
      <c r="AJ260" s="1026" t="s">
        <v>86</v>
      </c>
      <c r="AK260" s="1724" t="s">
        <v>308</v>
      </c>
      <c r="AL260" s="1717"/>
      <c r="AM260" s="1717"/>
      <c r="AN260" s="1717"/>
      <c r="AO260" s="1717"/>
      <c r="AP260" s="1717"/>
      <c r="AQ260" s="1014">
        <v>4000000000</v>
      </c>
      <c r="AR260" s="1113">
        <v>3930240275</v>
      </c>
      <c r="AS260" s="1032">
        <v>69759725</v>
      </c>
      <c r="AT260" s="1017">
        <v>0</v>
      </c>
      <c r="AU260" s="1113">
        <v>2892387505</v>
      </c>
      <c r="AV260" s="1032">
        <v>1037852770</v>
      </c>
      <c r="AW260" s="1113">
        <v>1769283552</v>
      </c>
      <c r="AX260" s="1032">
        <v>1123103953</v>
      </c>
      <c r="AY260" s="1113">
        <v>1754082540</v>
      </c>
      <c r="AZ260" s="1032">
        <v>15201012</v>
      </c>
      <c r="BA260" s="1014">
        <v>1754082540</v>
      </c>
      <c r="BB260" s="1017">
        <v>0</v>
      </c>
      <c r="BC260" s="1014">
        <v>1555129</v>
      </c>
      <c r="BE260" s="1016">
        <f t="shared" si="15"/>
        <v>0.72309687624999996</v>
      </c>
    </row>
    <row r="261" spans="1:57" s="1015" customFormat="1" ht="16.5" x14ac:dyDescent="0.2">
      <c r="A261" s="1019" t="str">
        <f t="shared" si="16"/>
        <v>C25021000601110</v>
      </c>
      <c r="B261" s="1719" t="s">
        <v>120</v>
      </c>
      <c r="C261" s="1720"/>
      <c r="D261" s="1719" t="s">
        <v>355</v>
      </c>
      <c r="E261" s="1720"/>
      <c r="F261" s="1719" t="s">
        <v>357</v>
      </c>
      <c r="G261" s="1720"/>
      <c r="H261" s="1719" t="s">
        <v>325</v>
      </c>
      <c r="I261" s="1720"/>
      <c r="J261" s="1719" t="s">
        <v>313</v>
      </c>
      <c r="K261" s="1720"/>
      <c r="L261" s="1720"/>
      <c r="M261" s="1719" t="s">
        <v>312</v>
      </c>
      <c r="N261" s="1720"/>
      <c r="O261" s="1720"/>
      <c r="P261" s="1719" t="s">
        <v>312</v>
      </c>
      <c r="Q261" s="1720"/>
      <c r="R261" s="1716"/>
      <c r="S261" s="1717"/>
      <c r="T261" s="1721" t="s">
        <v>365</v>
      </c>
      <c r="U261" s="1720"/>
      <c r="V261" s="1720"/>
      <c r="W261" s="1720"/>
      <c r="X261" s="1720"/>
      <c r="Y261" s="1720"/>
      <c r="Z261" s="1720"/>
      <c r="AA261" s="1720"/>
      <c r="AB261" s="1716" t="s">
        <v>306</v>
      </c>
      <c r="AC261" s="1717"/>
      <c r="AD261" s="1717"/>
      <c r="AE261" s="1717"/>
      <c r="AF261" s="1717"/>
      <c r="AG261" s="1716" t="s">
        <v>307</v>
      </c>
      <c r="AH261" s="1717"/>
      <c r="AI261" s="1717"/>
      <c r="AJ261" s="1027" t="s">
        <v>86</v>
      </c>
      <c r="AK261" s="1718" t="s">
        <v>308</v>
      </c>
      <c r="AL261" s="1717"/>
      <c r="AM261" s="1717"/>
      <c r="AN261" s="1717"/>
      <c r="AO261" s="1717"/>
      <c r="AP261" s="1717"/>
      <c r="AQ261" s="1020">
        <v>1103992633</v>
      </c>
      <c r="AR261" s="1114">
        <v>1103992633</v>
      </c>
      <c r="AS261" s="1038">
        <v>0</v>
      </c>
      <c r="AT261" s="1021">
        <v>0</v>
      </c>
      <c r="AU261" s="1114">
        <v>811529500</v>
      </c>
      <c r="AV261" s="1037">
        <v>292463133</v>
      </c>
      <c r="AW261" s="1114">
        <v>475520000</v>
      </c>
      <c r="AX261" s="1037">
        <v>336009500</v>
      </c>
      <c r="AY261" s="1114">
        <v>475520000</v>
      </c>
      <c r="AZ261" s="1038">
        <v>0</v>
      </c>
      <c r="BA261" s="1020">
        <v>475520000</v>
      </c>
      <c r="BB261" s="1021">
        <v>0</v>
      </c>
      <c r="BC261" s="1021">
        <v>0</v>
      </c>
      <c r="BE261" s="1016">
        <f t="shared" si="15"/>
        <v>0.7350859740746114</v>
      </c>
    </row>
    <row r="262" spans="1:57" s="1015" customFormat="1" ht="16.5" x14ac:dyDescent="0.2">
      <c r="A262" s="1019" t="str">
        <f t="shared" si="16"/>
        <v>C25021000601210</v>
      </c>
      <c r="B262" s="1719" t="s">
        <v>120</v>
      </c>
      <c r="C262" s="1720"/>
      <c r="D262" s="1719" t="s">
        <v>355</v>
      </c>
      <c r="E262" s="1720"/>
      <c r="F262" s="1719" t="s">
        <v>357</v>
      </c>
      <c r="G262" s="1720"/>
      <c r="H262" s="1719" t="s">
        <v>325</v>
      </c>
      <c r="I262" s="1720"/>
      <c r="J262" s="1719" t="s">
        <v>313</v>
      </c>
      <c r="K262" s="1720"/>
      <c r="L262" s="1720"/>
      <c r="M262" s="1719" t="s">
        <v>312</v>
      </c>
      <c r="N262" s="1720"/>
      <c r="O262" s="1720"/>
      <c r="P262" s="1719" t="s">
        <v>315</v>
      </c>
      <c r="Q262" s="1720"/>
      <c r="R262" s="1716"/>
      <c r="S262" s="1717"/>
      <c r="T262" s="1721" t="s">
        <v>360</v>
      </c>
      <c r="U262" s="1720"/>
      <c r="V262" s="1720"/>
      <c r="W262" s="1720"/>
      <c r="X262" s="1720"/>
      <c r="Y262" s="1720"/>
      <c r="Z262" s="1720"/>
      <c r="AA262" s="1720"/>
      <c r="AB262" s="1716" t="s">
        <v>306</v>
      </c>
      <c r="AC262" s="1717"/>
      <c r="AD262" s="1717"/>
      <c r="AE262" s="1717"/>
      <c r="AF262" s="1717"/>
      <c r="AG262" s="1716" t="s">
        <v>307</v>
      </c>
      <c r="AH262" s="1717"/>
      <c r="AI262" s="1717"/>
      <c r="AJ262" s="1027" t="s">
        <v>86</v>
      </c>
      <c r="AK262" s="1718" t="s">
        <v>308</v>
      </c>
      <c r="AL262" s="1717"/>
      <c r="AM262" s="1717"/>
      <c r="AN262" s="1717"/>
      <c r="AO262" s="1717"/>
      <c r="AP262" s="1717"/>
      <c r="AQ262" s="1020">
        <v>534700000</v>
      </c>
      <c r="AR262" s="1114">
        <v>534700000</v>
      </c>
      <c r="AS262" s="1038">
        <v>0</v>
      </c>
      <c r="AT262" s="1021">
        <v>0</v>
      </c>
      <c r="AU262" s="1114">
        <v>370000000</v>
      </c>
      <c r="AV262" s="1037">
        <v>164700000</v>
      </c>
      <c r="AW262" s="1114">
        <v>81421877</v>
      </c>
      <c r="AX262" s="1037">
        <v>288578123</v>
      </c>
      <c r="AY262" s="1114">
        <v>81421877</v>
      </c>
      <c r="AZ262" s="1038">
        <v>0</v>
      </c>
      <c r="BA262" s="1020">
        <v>81421877</v>
      </c>
      <c r="BB262" s="1021">
        <v>0</v>
      </c>
      <c r="BC262" s="1021">
        <v>0</v>
      </c>
      <c r="BE262" s="1016">
        <f t="shared" si="15"/>
        <v>0.69197680942584627</v>
      </c>
    </row>
    <row r="263" spans="1:57" s="1015" customFormat="1" ht="16.5" x14ac:dyDescent="0.2">
      <c r="A263" s="1019" t="str">
        <f t="shared" si="16"/>
        <v>C25021000601310</v>
      </c>
      <c r="B263" s="1719" t="s">
        <v>120</v>
      </c>
      <c r="C263" s="1720"/>
      <c r="D263" s="1719" t="s">
        <v>355</v>
      </c>
      <c r="E263" s="1720"/>
      <c r="F263" s="1719" t="s">
        <v>357</v>
      </c>
      <c r="G263" s="1720"/>
      <c r="H263" s="1719" t="s">
        <v>325</v>
      </c>
      <c r="I263" s="1720"/>
      <c r="J263" s="1719" t="s">
        <v>313</v>
      </c>
      <c r="K263" s="1720"/>
      <c r="L263" s="1720"/>
      <c r="M263" s="1719" t="s">
        <v>312</v>
      </c>
      <c r="N263" s="1720"/>
      <c r="O263" s="1720"/>
      <c r="P263" s="1719" t="s">
        <v>322</v>
      </c>
      <c r="Q263" s="1720"/>
      <c r="R263" s="1716"/>
      <c r="S263" s="1717"/>
      <c r="T263" s="1721" t="s">
        <v>361</v>
      </c>
      <c r="U263" s="1720"/>
      <c r="V263" s="1720"/>
      <c r="W263" s="1720"/>
      <c r="X263" s="1720"/>
      <c r="Y263" s="1720"/>
      <c r="Z263" s="1720"/>
      <c r="AA263" s="1720"/>
      <c r="AB263" s="1716" t="s">
        <v>306</v>
      </c>
      <c r="AC263" s="1717"/>
      <c r="AD263" s="1717"/>
      <c r="AE263" s="1717"/>
      <c r="AF263" s="1717"/>
      <c r="AG263" s="1716" t="s">
        <v>307</v>
      </c>
      <c r="AH263" s="1717"/>
      <c r="AI263" s="1717"/>
      <c r="AJ263" s="1027" t="s">
        <v>86</v>
      </c>
      <c r="AK263" s="1718" t="s">
        <v>308</v>
      </c>
      <c r="AL263" s="1717"/>
      <c r="AM263" s="1717"/>
      <c r="AN263" s="1717"/>
      <c r="AO263" s="1717"/>
      <c r="AP263" s="1717"/>
      <c r="AQ263" s="1020">
        <v>390000000</v>
      </c>
      <c r="AR263" s="1114">
        <v>390000000</v>
      </c>
      <c r="AS263" s="1038">
        <v>0</v>
      </c>
      <c r="AT263" s="1021">
        <v>0</v>
      </c>
      <c r="AU263" s="1114">
        <v>390000000</v>
      </c>
      <c r="AV263" s="1038">
        <v>0</v>
      </c>
      <c r="AW263" s="1114">
        <v>95240519</v>
      </c>
      <c r="AX263" s="1037">
        <v>294759481</v>
      </c>
      <c r="AY263" s="1114">
        <v>95240519</v>
      </c>
      <c r="AZ263" s="1038">
        <v>0</v>
      </c>
      <c r="BA263" s="1020">
        <v>95240519</v>
      </c>
      <c r="BB263" s="1021">
        <v>0</v>
      </c>
      <c r="BC263" s="1021">
        <v>0</v>
      </c>
      <c r="BE263" s="1016">
        <f t="shared" si="15"/>
        <v>1</v>
      </c>
    </row>
    <row r="264" spans="1:57" s="1015" customFormat="1" ht="16.5" x14ac:dyDescent="0.2">
      <c r="A264" s="1019" t="str">
        <f t="shared" si="16"/>
        <v>C25021000601410</v>
      </c>
      <c r="B264" s="1719" t="s">
        <v>120</v>
      </c>
      <c r="C264" s="1720"/>
      <c r="D264" s="1719" t="s">
        <v>355</v>
      </c>
      <c r="E264" s="1720"/>
      <c r="F264" s="1719" t="s">
        <v>357</v>
      </c>
      <c r="G264" s="1720"/>
      <c r="H264" s="1719" t="s">
        <v>325</v>
      </c>
      <c r="I264" s="1720"/>
      <c r="J264" s="1719" t="s">
        <v>313</v>
      </c>
      <c r="K264" s="1720"/>
      <c r="L264" s="1720"/>
      <c r="M264" s="1719" t="s">
        <v>312</v>
      </c>
      <c r="N264" s="1720"/>
      <c r="O264" s="1720"/>
      <c r="P264" s="1719" t="s">
        <v>316</v>
      </c>
      <c r="Q264" s="1720"/>
      <c r="R264" s="1716"/>
      <c r="S264" s="1717"/>
      <c r="T264" s="1721" t="s">
        <v>105</v>
      </c>
      <c r="U264" s="1720"/>
      <c r="V264" s="1720"/>
      <c r="W264" s="1720"/>
      <c r="X264" s="1720"/>
      <c r="Y264" s="1720"/>
      <c r="Z264" s="1720"/>
      <c r="AA264" s="1720"/>
      <c r="AB264" s="1716" t="s">
        <v>306</v>
      </c>
      <c r="AC264" s="1717"/>
      <c r="AD264" s="1717"/>
      <c r="AE264" s="1717"/>
      <c r="AF264" s="1717"/>
      <c r="AG264" s="1716" t="s">
        <v>307</v>
      </c>
      <c r="AH264" s="1717"/>
      <c r="AI264" s="1717"/>
      <c r="AJ264" s="1027" t="s">
        <v>86</v>
      </c>
      <c r="AK264" s="1718" t="s">
        <v>308</v>
      </c>
      <c r="AL264" s="1717"/>
      <c r="AM264" s="1717"/>
      <c r="AN264" s="1717"/>
      <c r="AO264" s="1717"/>
      <c r="AP264" s="1717"/>
      <c r="AQ264" s="1020">
        <v>1634547642</v>
      </c>
      <c r="AR264" s="1114">
        <v>1571547642</v>
      </c>
      <c r="AS264" s="1037">
        <v>63000000</v>
      </c>
      <c r="AT264" s="1021">
        <v>0</v>
      </c>
      <c r="AU264" s="1114">
        <v>1320858005</v>
      </c>
      <c r="AV264" s="1037">
        <v>250689637</v>
      </c>
      <c r="AW264" s="1114">
        <v>1117101156</v>
      </c>
      <c r="AX264" s="1037">
        <v>203756849</v>
      </c>
      <c r="AY264" s="1114">
        <v>1101900144</v>
      </c>
      <c r="AZ264" s="1037">
        <v>15201012</v>
      </c>
      <c r="BA264" s="1020">
        <v>1101900144</v>
      </c>
      <c r="BB264" s="1021">
        <v>0</v>
      </c>
      <c r="BC264" s="1020">
        <v>1555129</v>
      </c>
      <c r="BE264" s="1016">
        <f t="shared" si="15"/>
        <v>0.80808779815302567</v>
      </c>
    </row>
    <row r="265" spans="1:57" s="1015" customFormat="1" ht="16.5" x14ac:dyDescent="0.2">
      <c r="A265" s="1019" t="str">
        <f t="shared" si="16"/>
        <v>C25021000601710</v>
      </c>
      <c r="B265" s="1719" t="s">
        <v>120</v>
      </c>
      <c r="C265" s="1720"/>
      <c r="D265" s="1719" t="s">
        <v>355</v>
      </c>
      <c r="E265" s="1720"/>
      <c r="F265" s="1719" t="s">
        <v>357</v>
      </c>
      <c r="G265" s="1720"/>
      <c r="H265" s="1719" t="s">
        <v>325</v>
      </c>
      <c r="I265" s="1720"/>
      <c r="J265" s="1719" t="s">
        <v>313</v>
      </c>
      <c r="K265" s="1720"/>
      <c r="L265" s="1720"/>
      <c r="M265" s="1719" t="s">
        <v>312</v>
      </c>
      <c r="N265" s="1720"/>
      <c r="O265" s="1720"/>
      <c r="P265" s="1719" t="s">
        <v>326</v>
      </c>
      <c r="Q265" s="1720"/>
      <c r="R265" s="1716"/>
      <c r="S265" s="1717"/>
      <c r="T265" s="1721" t="s">
        <v>368</v>
      </c>
      <c r="U265" s="1720"/>
      <c r="V265" s="1720"/>
      <c r="W265" s="1720"/>
      <c r="X265" s="1720"/>
      <c r="Y265" s="1720"/>
      <c r="Z265" s="1720"/>
      <c r="AA265" s="1720"/>
      <c r="AB265" s="1716" t="s">
        <v>306</v>
      </c>
      <c r="AC265" s="1717"/>
      <c r="AD265" s="1717"/>
      <c r="AE265" s="1717"/>
      <c r="AF265" s="1717"/>
      <c r="AG265" s="1716" t="s">
        <v>307</v>
      </c>
      <c r="AH265" s="1717"/>
      <c r="AI265" s="1717"/>
      <c r="AJ265" s="1027" t="s">
        <v>86</v>
      </c>
      <c r="AK265" s="1718" t="s">
        <v>308</v>
      </c>
      <c r="AL265" s="1717"/>
      <c r="AM265" s="1717"/>
      <c r="AN265" s="1717"/>
      <c r="AO265" s="1717"/>
      <c r="AP265" s="1717"/>
      <c r="AQ265" s="1020">
        <v>196759725</v>
      </c>
      <c r="AR265" s="1114">
        <v>190000000</v>
      </c>
      <c r="AS265" s="1037">
        <v>6759725</v>
      </c>
      <c r="AT265" s="1021">
        <v>0</v>
      </c>
      <c r="AU265" s="1115">
        <v>0</v>
      </c>
      <c r="AV265" s="1037">
        <v>190000000</v>
      </c>
      <c r="AW265" s="1115">
        <v>0</v>
      </c>
      <c r="AX265" s="1038">
        <v>0</v>
      </c>
      <c r="AY265" s="1115">
        <v>0</v>
      </c>
      <c r="AZ265" s="1038">
        <v>0</v>
      </c>
      <c r="BA265" s="1021">
        <v>0</v>
      </c>
      <c r="BB265" s="1021">
        <v>0</v>
      </c>
      <c r="BC265" s="1021">
        <v>0</v>
      </c>
      <c r="BE265" s="1016">
        <f t="shared" si="15"/>
        <v>0</v>
      </c>
    </row>
    <row r="266" spans="1:57" s="1015" customFormat="1" ht="16.5" x14ac:dyDescent="0.2">
      <c r="A266" s="1019" t="str">
        <f t="shared" si="16"/>
        <v>C250210006011210</v>
      </c>
      <c r="B266" s="1719" t="s">
        <v>120</v>
      </c>
      <c r="C266" s="1720"/>
      <c r="D266" s="1719" t="s">
        <v>355</v>
      </c>
      <c r="E266" s="1720"/>
      <c r="F266" s="1719" t="s">
        <v>357</v>
      </c>
      <c r="G266" s="1720"/>
      <c r="H266" s="1719" t="s">
        <v>325</v>
      </c>
      <c r="I266" s="1720"/>
      <c r="J266" s="1719" t="s">
        <v>313</v>
      </c>
      <c r="K266" s="1720"/>
      <c r="L266" s="1720"/>
      <c r="M266" s="1719" t="s">
        <v>312</v>
      </c>
      <c r="N266" s="1720"/>
      <c r="O266" s="1720"/>
      <c r="P266" s="1719" t="s">
        <v>323</v>
      </c>
      <c r="Q266" s="1720"/>
      <c r="R266" s="1716" t="s">
        <v>269</v>
      </c>
      <c r="S266" s="1717"/>
      <c r="T266" s="1721" t="s">
        <v>732</v>
      </c>
      <c r="U266" s="1720"/>
      <c r="V266" s="1720"/>
      <c r="W266" s="1720"/>
      <c r="X266" s="1720"/>
      <c r="Y266" s="1720"/>
      <c r="Z266" s="1720"/>
      <c r="AA266" s="1720"/>
      <c r="AB266" s="1716" t="s">
        <v>306</v>
      </c>
      <c r="AC266" s="1717"/>
      <c r="AD266" s="1717"/>
      <c r="AE266" s="1717"/>
      <c r="AF266" s="1717"/>
      <c r="AG266" s="1716" t="s">
        <v>307</v>
      </c>
      <c r="AH266" s="1717"/>
      <c r="AI266" s="1717"/>
      <c r="AJ266" s="1027" t="s">
        <v>86</v>
      </c>
      <c r="AK266" s="1718" t="s">
        <v>308</v>
      </c>
      <c r="AL266" s="1717"/>
      <c r="AM266" s="1717"/>
      <c r="AN266" s="1717"/>
      <c r="AO266" s="1717"/>
      <c r="AP266" s="1717"/>
      <c r="AQ266" s="1020">
        <v>140000000</v>
      </c>
      <c r="AR266" s="1114">
        <v>140000000</v>
      </c>
      <c r="AS266" s="1038">
        <v>0</v>
      </c>
      <c r="AT266" s="1021">
        <v>0</v>
      </c>
      <c r="AU266" s="1115">
        <v>0</v>
      </c>
      <c r="AV266" s="1037">
        <v>140000000</v>
      </c>
      <c r="AW266" s="1115">
        <v>0</v>
      </c>
      <c r="AX266" s="1038">
        <v>0</v>
      </c>
      <c r="AY266" s="1115">
        <v>0</v>
      </c>
      <c r="AZ266" s="1038">
        <v>0</v>
      </c>
      <c r="BA266" s="1021">
        <v>0</v>
      </c>
      <c r="BB266" s="1021">
        <v>0</v>
      </c>
      <c r="BC266" s="1021">
        <v>0</v>
      </c>
      <c r="BE266" s="1016">
        <f t="shared" si="15"/>
        <v>0</v>
      </c>
    </row>
    <row r="267" spans="1:57" s="1097" customFormat="1" ht="24.75" customHeight="1" x14ac:dyDescent="0.2">
      <c r="A267" s="1098" t="str">
        <f t="shared" si="16"/>
        <v>C25021000710</v>
      </c>
      <c r="B267" s="1734" t="s">
        <v>120</v>
      </c>
      <c r="C267" s="1730"/>
      <c r="D267" s="1734" t="s">
        <v>355</v>
      </c>
      <c r="E267" s="1730"/>
      <c r="F267" s="1734" t="s">
        <v>357</v>
      </c>
      <c r="G267" s="1730"/>
      <c r="H267" s="1734" t="s">
        <v>326</v>
      </c>
      <c r="I267" s="1730"/>
      <c r="J267" s="1734"/>
      <c r="K267" s="1730"/>
      <c r="L267" s="1730"/>
      <c r="M267" s="1734"/>
      <c r="N267" s="1730"/>
      <c r="O267" s="1730"/>
      <c r="P267" s="1734"/>
      <c r="Q267" s="1730"/>
      <c r="R267" s="1732"/>
      <c r="S267" s="1727"/>
      <c r="T267" s="1735" t="s">
        <v>369</v>
      </c>
      <c r="U267" s="1730"/>
      <c r="V267" s="1730"/>
      <c r="W267" s="1730"/>
      <c r="X267" s="1730"/>
      <c r="Y267" s="1730"/>
      <c r="Z267" s="1730"/>
      <c r="AA267" s="1730"/>
      <c r="AB267" s="1732" t="s">
        <v>306</v>
      </c>
      <c r="AC267" s="1727"/>
      <c r="AD267" s="1727"/>
      <c r="AE267" s="1727"/>
      <c r="AF267" s="1727"/>
      <c r="AG267" s="1732" t="s">
        <v>307</v>
      </c>
      <c r="AH267" s="1727"/>
      <c r="AI267" s="1727"/>
      <c r="AJ267" s="1099" t="s">
        <v>86</v>
      </c>
      <c r="AK267" s="1733" t="s">
        <v>308</v>
      </c>
      <c r="AL267" s="1727"/>
      <c r="AM267" s="1717"/>
      <c r="AN267" s="1717"/>
      <c r="AO267" s="1717"/>
      <c r="AP267" s="1727"/>
      <c r="AQ267" s="1100">
        <v>4700000000</v>
      </c>
      <c r="AR267" s="1114">
        <v>4089512332</v>
      </c>
      <c r="AS267" s="1100">
        <v>610487668</v>
      </c>
      <c r="AT267" s="1101">
        <v>0</v>
      </c>
      <c r="AU267" s="1114">
        <v>3065792782</v>
      </c>
      <c r="AV267" s="1100">
        <v>1023719550</v>
      </c>
      <c r="AW267" s="1114">
        <v>1853038378</v>
      </c>
      <c r="AX267" s="1100">
        <v>1212754404</v>
      </c>
      <c r="AY267" s="1114">
        <v>1851778378</v>
      </c>
      <c r="AZ267" s="1100">
        <v>1260000</v>
      </c>
      <c r="BA267" s="1100">
        <v>1851778378</v>
      </c>
      <c r="BB267" s="1101">
        <v>0</v>
      </c>
      <c r="BC267" s="1101">
        <v>0</v>
      </c>
      <c r="BE267" s="1102">
        <f t="shared" si="15"/>
        <v>0.65229633659574471</v>
      </c>
    </row>
    <row r="268" spans="1:57" s="1015" customFormat="1" ht="16.5" x14ac:dyDescent="0.2">
      <c r="A268" s="1019" t="str">
        <f t="shared" si="16"/>
        <v>C250210007010</v>
      </c>
      <c r="B268" s="1725" t="s">
        <v>120</v>
      </c>
      <c r="C268" s="1720"/>
      <c r="D268" s="1725" t="s">
        <v>355</v>
      </c>
      <c r="E268" s="1720"/>
      <c r="F268" s="1725" t="s">
        <v>357</v>
      </c>
      <c r="G268" s="1720"/>
      <c r="H268" s="1725" t="s">
        <v>326</v>
      </c>
      <c r="I268" s="1720"/>
      <c r="J268" s="1725" t="s">
        <v>313</v>
      </c>
      <c r="K268" s="1720"/>
      <c r="L268" s="1720"/>
      <c r="M268" s="1725"/>
      <c r="N268" s="1720"/>
      <c r="O268" s="1720"/>
      <c r="P268" s="1725"/>
      <c r="Q268" s="1720"/>
      <c r="R268" s="1722"/>
      <c r="S268" s="1717"/>
      <c r="T268" s="1723" t="s">
        <v>369</v>
      </c>
      <c r="U268" s="1720"/>
      <c r="V268" s="1720"/>
      <c r="W268" s="1720"/>
      <c r="X268" s="1720"/>
      <c r="Y268" s="1720"/>
      <c r="Z268" s="1720"/>
      <c r="AA268" s="1720"/>
      <c r="AB268" s="1722" t="s">
        <v>306</v>
      </c>
      <c r="AC268" s="1717"/>
      <c r="AD268" s="1717"/>
      <c r="AE268" s="1717"/>
      <c r="AF268" s="1717"/>
      <c r="AG268" s="1722" t="s">
        <v>307</v>
      </c>
      <c r="AH268" s="1717"/>
      <c r="AI268" s="1717"/>
      <c r="AJ268" s="1026" t="s">
        <v>86</v>
      </c>
      <c r="AK268" s="1724" t="s">
        <v>308</v>
      </c>
      <c r="AL268" s="1717"/>
      <c r="AM268" s="1717"/>
      <c r="AN268" s="1717"/>
      <c r="AO268" s="1717"/>
      <c r="AP268" s="1717"/>
      <c r="AQ268" s="1014">
        <v>4700000000</v>
      </c>
      <c r="AR268" s="1113">
        <v>4089512332</v>
      </c>
      <c r="AS268" s="1032">
        <v>610487668</v>
      </c>
      <c r="AT268" s="1017">
        <v>0</v>
      </c>
      <c r="AU268" s="1113">
        <v>3065792782</v>
      </c>
      <c r="AV268" s="1032">
        <v>1023719550</v>
      </c>
      <c r="AW268" s="1113">
        <v>1853038378</v>
      </c>
      <c r="AX268" s="1032">
        <v>1212754404</v>
      </c>
      <c r="AY268" s="1113">
        <v>1851778378</v>
      </c>
      <c r="AZ268" s="1032">
        <v>1260000</v>
      </c>
      <c r="BA268" s="1014">
        <v>1851778378</v>
      </c>
      <c r="BB268" s="1017">
        <v>0</v>
      </c>
      <c r="BC268" s="1017">
        <v>0</v>
      </c>
      <c r="BE268" s="1016">
        <f t="shared" si="15"/>
        <v>0.65229633659574471</v>
      </c>
    </row>
    <row r="269" spans="1:57" s="1015" customFormat="1" ht="16.5" x14ac:dyDescent="0.2">
      <c r="A269" s="1019" t="str">
        <f t="shared" si="16"/>
        <v>C2502100070210</v>
      </c>
      <c r="B269" s="1725" t="s">
        <v>120</v>
      </c>
      <c r="C269" s="1720"/>
      <c r="D269" s="1725" t="s">
        <v>355</v>
      </c>
      <c r="E269" s="1720"/>
      <c r="F269" s="1725" t="s">
        <v>357</v>
      </c>
      <c r="G269" s="1720"/>
      <c r="H269" s="1725" t="s">
        <v>326</v>
      </c>
      <c r="I269" s="1720"/>
      <c r="J269" s="1725" t="s">
        <v>313</v>
      </c>
      <c r="K269" s="1720"/>
      <c r="L269" s="1720"/>
      <c r="M269" s="1725" t="s">
        <v>315</v>
      </c>
      <c r="N269" s="1720"/>
      <c r="O269" s="1720"/>
      <c r="P269" s="1725"/>
      <c r="Q269" s="1720"/>
      <c r="R269" s="1722"/>
      <c r="S269" s="1717"/>
      <c r="T269" s="1723" t="s">
        <v>359</v>
      </c>
      <c r="U269" s="1720"/>
      <c r="V269" s="1720"/>
      <c r="W269" s="1720"/>
      <c r="X269" s="1720"/>
      <c r="Y269" s="1720"/>
      <c r="Z269" s="1720"/>
      <c r="AA269" s="1720"/>
      <c r="AB269" s="1722" t="s">
        <v>306</v>
      </c>
      <c r="AC269" s="1717"/>
      <c r="AD269" s="1717"/>
      <c r="AE269" s="1717"/>
      <c r="AF269" s="1717"/>
      <c r="AG269" s="1722" t="s">
        <v>307</v>
      </c>
      <c r="AH269" s="1717"/>
      <c r="AI269" s="1717"/>
      <c r="AJ269" s="1026" t="s">
        <v>86</v>
      </c>
      <c r="AK269" s="1724" t="s">
        <v>308</v>
      </c>
      <c r="AL269" s="1717"/>
      <c r="AM269" s="1717"/>
      <c r="AN269" s="1717"/>
      <c r="AO269" s="1717"/>
      <c r="AP269" s="1717"/>
      <c r="AQ269" s="1014">
        <v>4700000000</v>
      </c>
      <c r="AR269" s="1113">
        <v>4089512332</v>
      </c>
      <c r="AS269" s="1032">
        <v>610487668</v>
      </c>
      <c r="AT269" s="1017">
        <v>0</v>
      </c>
      <c r="AU269" s="1113">
        <v>3065792782</v>
      </c>
      <c r="AV269" s="1032">
        <v>1023719550</v>
      </c>
      <c r="AW269" s="1113">
        <v>1853038378</v>
      </c>
      <c r="AX269" s="1032">
        <v>1212754404</v>
      </c>
      <c r="AY269" s="1113">
        <v>1851778378</v>
      </c>
      <c r="AZ269" s="1032">
        <v>1260000</v>
      </c>
      <c r="BA269" s="1014">
        <v>1851778378</v>
      </c>
      <c r="BB269" s="1017">
        <v>0</v>
      </c>
      <c r="BC269" s="1017">
        <v>0</v>
      </c>
      <c r="BE269" s="1016">
        <f t="shared" si="15"/>
        <v>0.65229633659574471</v>
      </c>
    </row>
    <row r="270" spans="1:57" s="1015" customFormat="1" ht="16.5" x14ac:dyDescent="0.2">
      <c r="A270" s="1019" t="str">
        <f t="shared" si="16"/>
        <v>C25021000702110</v>
      </c>
      <c r="B270" s="1719" t="s">
        <v>120</v>
      </c>
      <c r="C270" s="1720"/>
      <c r="D270" s="1719" t="s">
        <v>355</v>
      </c>
      <c r="E270" s="1720"/>
      <c r="F270" s="1719" t="s">
        <v>357</v>
      </c>
      <c r="G270" s="1720"/>
      <c r="H270" s="1719" t="s">
        <v>326</v>
      </c>
      <c r="I270" s="1720"/>
      <c r="J270" s="1719" t="s">
        <v>313</v>
      </c>
      <c r="K270" s="1720"/>
      <c r="L270" s="1720"/>
      <c r="M270" s="1719" t="s">
        <v>315</v>
      </c>
      <c r="N270" s="1720"/>
      <c r="O270" s="1720"/>
      <c r="P270" s="1719" t="s">
        <v>312</v>
      </c>
      <c r="Q270" s="1720"/>
      <c r="R270" s="1716"/>
      <c r="S270" s="1717"/>
      <c r="T270" s="1721" t="s">
        <v>365</v>
      </c>
      <c r="U270" s="1720"/>
      <c r="V270" s="1720"/>
      <c r="W270" s="1720"/>
      <c r="X270" s="1720"/>
      <c r="Y270" s="1720"/>
      <c r="Z270" s="1720"/>
      <c r="AA270" s="1720"/>
      <c r="AB270" s="1716" t="s">
        <v>306</v>
      </c>
      <c r="AC270" s="1717"/>
      <c r="AD270" s="1717"/>
      <c r="AE270" s="1717"/>
      <c r="AF270" s="1717"/>
      <c r="AG270" s="1716" t="s">
        <v>307</v>
      </c>
      <c r="AH270" s="1717"/>
      <c r="AI270" s="1717"/>
      <c r="AJ270" s="1027" t="s">
        <v>86</v>
      </c>
      <c r="AK270" s="1718" t="s">
        <v>308</v>
      </c>
      <c r="AL270" s="1717"/>
      <c r="AM270" s="1717"/>
      <c r="AN270" s="1717"/>
      <c r="AO270" s="1717"/>
      <c r="AP270" s="1717"/>
      <c r="AQ270" s="1020">
        <v>2393000000</v>
      </c>
      <c r="AR270" s="1114">
        <v>2147512332</v>
      </c>
      <c r="AS270" s="1037">
        <v>245487668</v>
      </c>
      <c r="AT270" s="1021">
        <v>0</v>
      </c>
      <c r="AU270" s="1114">
        <v>2067772331</v>
      </c>
      <c r="AV270" s="1037">
        <v>79740001</v>
      </c>
      <c r="AW270" s="1114">
        <v>1213999651</v>
      </c>
      <c r="AX270" s="1037">
        <v>853772680</v>
      </c>
      <c r="AY270" s="1114">
        <v>1213999651</v>
      </c>
      <c r="AZ270" s="1038">
        <v>0</v>
      </c>
      <c r="BA270" s="1020">
        <v>1213999651</v>
      </c>
      <c r="BB270" s="1021">
        <v>0</v>
      </c>
      <c r="BC270" s="1021">
        <v>0</v>
      </c>
      <c r="BE270" s="1016">
        <f t="shared" si="15"/>
        <v>0.86409207312996239</v>
      </c>
    </row>
    <row r="271" spans="1:57" s="1015" customFormat="1" ht="16.5" x14ac:dyDescent="0.2">
      <c r="A271" s="1019" t="str">
        <f t="shared" si="16"/>
        <v>C25021000702210</v>
      </c>
      <c r="B271" s="1719" t="s">
        <v>120</v>
      </c>
      <c r="C271" s="1720"/>
      <c r="D271" s="1719" t="s">
        <v>355</v>
      </c>
      <c r="E271" s="1720"/>
      <c r="F271" s="1719" t="s">
        <v>357</v>
      </c>
      <c r="G271" s="1720"/>
      <c r="H271" s="1719" t="s">
        <v>326</v>
      </c>
      <c r="I271" s="1720"/>
      <c r="J271" s="1719" t="s">
        <v>313</v>
      </c>
      <c r="K271" s="1720"/>
      <c r="L271" s="1720"/>
      <c r="M271" s="1719" t="s">
        <v>315</v>
      </c>
      <c r="N271" s="1720"/>
      <c r="O271" s="1720"/>
      <c r="P271" s="1719" t="s">
        <v>315</v>
      </c>
      <c r="Q271" s="1720"/>
      <c r="R271" s="1716"/>
      <c r="S271" s="1717"/>
      <c r="T271" s="1721" t="s">
        <v>360</v>
      </c>
      <c r="U271" s="1720"/>
      <c r="V271" s="1720"/>
      <c r="W271" s="1720"/>
      <c r="X271" s="1720"/>
      <c r="Y271" s="1720"/>
      <c r="Z271" s="1720"/>
      <c r="AA271" s="1720"/>
      <c r="AB271" s="1716" t="s">
        <v>306</v>
      </c>
      <c r="AC271" s="1717"/>
      <c r="AD271" s="1717"/>
      <c r="AE271" s="1717"/>
      <c r="AF271" s="1717"/>
      <c r="AG271" s="1716" t="s">
        <v>307</v>
      </c>
      <c r="AH271" s="1717"/>
      <c r="AI271" s="1717"/>
      <c r="AJ271" s="1027" t="s">
        <v>86</v>
      </c>
      <c r="AK271" s="1718" t="s">
        <v>308</v>
      </c>
      <c r="AL271" s="1717"/>
      <c r="AM271" s="1717"/>
      <c r="AN271" s="1717"/>
      <c r="AO271" s="1717"/>
      <c r="AP271" s="1717"/>
      <c r="AQ271" s="1020">
        <v>841000000</v>
      </c>
      <c r="AR271" s="1114">
        <v>841000000</v>
      </c>
      <c r="AS271" s="1038">
        <v>0</v>
      </c>
      <c r="AT271" s="1021">
        <v>0</v>
      </c>
      <c r="AU271" s="1114">
        <v>375000000</v>
      </c>
      <c r="AV271" s="1037">
        <v>466000000</v>
      </c>
      <c r="AW271" s="1114">
        <v>144117565</v>
      </c>
      <c r="AX271" s="1037">
        <v>230882435</v>
      </c>
      <c r="AY271" s="1114">
        <v>144117565</v>
      </c>
      <c r="AZ271" s="1038">
        <v>0</v>
      </c>
      <c r="BA271" s="1020">
        <v>144117565</v>
      </c>
      <c r="BB271" s="1021">
        <v>0</v>
      </c>
      <c r="BC271" s="1021">
        <v>0</v>
      </c>
      <c r="BE271" s="1016">
        <f t="shared" si="15"/>
        <v>0.44589774078478001</v>
      </c>
    </row>
    <row r="272" spans="1:57" s="1015" customFormat="1" ht="16.5" x14ac:dyDescent="0.2">
      <c r="A272" s="1019" t="str">
        <f t="shared" si="16"/>
        <v>C25021000702310</v>
      </c>
      <c r="B272" s="1719" t="s">
        <v>120</v>
      </c>
      <c r="C272" s="1720"/>
      <c r="D272" s="1719" t="s">
        <v>355</v>
      </c>
      <c r="E272" s="1720"/>
      <c r="F272" s="1719" t="s">
        <v>357</v>
      </c>
      <c r="G272" s="1720"/>
      <c r="H272" s="1719" t="s">
        <v>326</v>
      </c>
      <c r="I272" s="1720"/>
      <c r="J272" s="1719" t="s">
        <v>313</v>
      </c>
      <c r="K272" s="1720"/>
      <c r="L272" s="1720"/>
      <c r="M272" s="1719" t="s">
        <v>315</v>
      </c>
      <c r="N272" s="1720"/>
      <c r="O272" s="1720"/>
      <c r="P272" s="1719" t="s">
        <v>322</v>
      </c>
      <c r="Q272" s="1720"/>
      <c r="R272" s="1716"/>
      <c r="S272" s="1717"/>
      <c r="T272" s="1721" t="s">
        <v>361</v>
      </c>
      <c r="U272" s="1720"/>
      <c r="V272" s="1720"/>
      <c r="W272" s="1720"/>
      <c r="X272" s="1720"/>
      <c r="Y272" s="1720"/>
      <c r="Z272" s="1720"/>
      <c r="AA272" s="1720"/>
      <c r="AB272" s="1716" t="s">
        <v>306</v>
      </c>
      <c r="AC272" s="1717"/>
      <c r="AD272" s="1717"/>
      <c r="AE272" s="1717"/>
      <c r="AF272" s="1717"/>
      <c r="AG272" s="1716" t="s">
        <v>307</v>
      </c>
      <c r="AH272" s="1717"/>
      <c r="AI272" s="1717"/>
      <c r="AJ272" s="1027" t="s">
        <v>86</v>
      </c>
      <c r="AK272" s="1718" t="s">
        <v>308</v>
      </c>
      <c r="AL272" s="1717"/>
      <c r="AM272" s="1717"/>
      <c r="AN272" s="1717"/>
      <c r="AO272" s="1717"/>
      <c r="AP272" s="1717"/>
      <c r="AQ272" s="1020">
        <v>408000000</v>
      </c>
      <c r="AR272" s="1114">
        <v>408000000</v>
      </c>
      <c r="AS272" s="1038">
        <v>0</v>
      </c>
      <c r="AT272" s="1021">
        <v>0</v>
      </c>
      <c r="AU272" s="1114">
        <v>150000000</v>
      </c>
      <c r="AV272" s="1037">
        <v>258000000</v>
      </c>
      <c r="AW272" s="1114">
        <v>127143001</v>
      </c>
      <c r="AX272" s="1037">
        <v>22856999</v>
      </c>
      <c r="AY272" s="1114">
        <v>127143001</v>
      </c>
      <c r="AZ272" s="1038">
        <v>0</v>
      </c>
      <c r="BA272" s="1020">
        <v>127143001</v>
      </c>
      <c r="BB272" s="1021">
        <v>0</v>
      </c>
      <c r="BC272" s="1021">
        <v>0</v>
      </c>
      <c r="BE272" s="1016">
        <f t="shared" si="15"/>
        <v>0.36764705882352944</v>
      </c>
    </row>
    <row r="273" spans="1:57" s="1015" customFormat="1" ht="16.5" x14ac:dyDescent="0.2">
      <c r="A273" s="1019" t="str">
        <f t="shared" si="16"/>
        <v>C25021000702410</v>
      </c>
      <c r="B273" s="1719" t="s">
        <v>120</v>
      </c>
      <c r="C273" s="1720"/>
      <c r="D273" s="1719" t="s">
        <v>355</v>
      </c>
      <c r="E273" s="1720"/>
      <c r="F273" s="1719" t="s">
        <v>357</v>
      </c>
      <c r="G273" s="1720"/>
      <c r="H273" s="1719" t="s">
        <v>326</v>
      </c>
      <c r="I273" s="1720"/>
      <c r="J273" s="1719" t="s">
        <v>313</v>
      </c>
      <c r="K273" s="1720"/>
      <c r="L273" s="1720"/>
      <c r="M273" s="1719" t="s">
        <v>315</v>
      </c>
      <c r="N273" s="1720"/>
      <c r="O273" s="1720"/>
      <c r="P273" s="1719" t="s">
        <v>316</v>
      </c>
      <c r="Q273" s="1720"/>
      <c r="R273" s="1716"/>
      <c r="S273" s="1717"/>
      <c r="T273" s="1721" t="s">
        <v>105</v>
      </c>
      <c r="U273" s="1720"/>
      <c r="V273" s="1720"/>
      <c r="W273" s="1720"/>
      <c r="X273" s="1720"/>
      <c r="Y273" s="1720"/>
      <c r="Z273" s="1720"/>
      <c r="AA273" s="1720"/>
      <c r="AB273" s="1716" t="s">
        <v>306</v>
      </c>
      <c r="AC273" s="1717"/>
      <c r="AD273" s="1717"/>
      <c r="AE273" s="1717"/>
      <c r="AF273" s="1717"/>
      <c r="AG273" s="1716" t="s">
        <v>307</v>
      </c>
      <c r="AH273" s="1717"/>
      <c r="AI273" s="1717"/>
      <c r="AJ273" s="1027" t="s">
        <v>86</v>
      </c>
      <c r="AK273" s="1718" t="s">
        <v>308</v>
      </c>
      <c r="AL273" s="1717"/>
      <c r="AM273" s="1717"/>
      <c r="AN273" s="1717"/>
      <c r="AO273" s="1717"/>
      <c r="AP273" s="1717"/>
      <c r="AQ273" s="1020">
        <v>693000000</v>
      </c>
      <c r="AR273" s="1114">
        <v>693000000</v>
      </c>
      <c r="AS273" s="1038">
        <v>0</v>
      </c>
      <c r="AT273" s="1021">
        <v>0</v>
      </c>
      <c r="AU273" s="1114">
        <v>473020451</v>
      </c>
      <c r="AV273" s="1037">
        <v>219979549</v>
      </c>
      <c r="AW273" s="1114">
        <v>367778161</v>
      </c>
      <c r="AX273" s="1037">
        <v>105242290</v>
      </c>
      <c r="AY273" s="1114">
        <v>366518161</v>
      </c>
      <c r="AZ273" s="1037">
        <v>1260000</v>
      </c>
      <c r="BA273" s="1020">
        <v>366518161</v>
      </c>
      <c r="BB273" s="1021">
        <v>0</v>
      </c>
      <c r="BC273" s="1021">
        <v>0</v>
      </c>
      <c r="BE273" s="1016">
        <f t="shared" si="15"/>
        <v>0.68256919336219335</v>
      </c>
    </row>
    <row r="274" spans="1:57" s="1015" customFormat="1" ht="16.5" x14ac:dyDescent="0.2">
      <c r="A274" s="1019" t="str">
        <f t="shared" si="16"/>
        <v>C25021000702610</v>
      </c>
      <c r="B274" s="1719" t="s">
        <v>120</v>
      </c>
      <c r="C274" s="1720"/>
      <c r="D274" s="1719" t="s">
        <v>355</v>
      </c>
      <c r="E274" s="1720"/>
      <c r="F274" s="1719" t="s">
        <v>357</v>
      </c>
      <c r="G274" s="1720"/>
      <c r="H274" s="1719" t="s">
        <v>326</v>
      </c>
      <c r="I274" s="1720"/>
      <c r="J274" s="1719" t="s">
        <v>313</v>
      </c>
      <c r="K274" s="1720"/>
      <c r="L274" s="1720"/>
      <c r="M274" s="1719" t="s">
        <v>315</v>
      </c>
      <c r="N274" s="1720"/>
      <c r="O274" s="1720"/>
      <c r="P274" s="1719" t="s">
        <v>325</v>
      </c>
      <c r="Q274" s="1720"/>
      <c r="R274" s="1716"/>
      <c r="S274" s="1717"/>
      <c r="T274" s="1721" t="s">
        <v>362</v>
      </c>
      <c r="U274" s="1720"/>
      <c r="V274" s="1720"/>
      <c r="W274" s="1720"/>
      <c r="X274" s="1720"/>
      <c r="Y274" s="1720"/>
      <c r="Z274" s="1720"/>
      <c r="AA274" s="1720"/>
      <c r="AB274" s="1716" t="s">
        <v>306</v>
      </c>
      <c r="AC274" s="1717"/>
      <c r="AD274" s="1717"/>
      <c r="AE274" s="1717"/>
      <c r="AF274" s="1717"/>
      <c r="AG274" s="1716" t="s">
        <v>307</v>
      </c>
      <c r="AH274" s="1717"/>
      <c r="AI274" s="1717"/>
      <c r="AJ274" s="1027" t="s">
        <v>86</v>
      </c>
      <c r="AK274" s="1718" t="s">
        <v>308</v>
      </c>
      <c r="AL274" s="1717"/>
      <c r="AM274" s="1717"/>
      <c r="AN274" s="1717"/>
      <c r="AO274" s="1717"/>
      <c r="AP274" s="1717"/>
      <c r="AQ274" s="1020">
        <v>75000000</v>
      </c>
      <c r="AR274" s="1115">
        <v>0</v>
      </c>
      <c r="AS274" s="1037">
        <v>75000000</v>
      </c>
      <c r="AT274" s="1021">
        <v>0</v>
      </c>
      <c r="AU274" s="1115">
        <v>0</v>
      </c>
      <c r="AV274" s="1038">
        <v>0</v>
      </c>
      <c r="AW274" s="1115">
        <v>0</v>
      </c>
      <c r="AX274" s="1038">
        <v>0</v>
      </c>
      <c r="AY274" s="1115">
        <v>0</v>
      </c>
      <c r="AZ274" s="1038">
        <v>0</v>
      </c>
      <c r="BA274" s="1021">
        <v>0</v>
      </c>
      <c r="BB274" s="1021">
        <v>0</v>
      </c>
      <c r="BC274" s="1021">
        <v>0</v>
      </c>
      <c r="BE274" s="1016">
        <f t="shared" si="15"/>
        <v>0</v>
      </c>
    </row>
    <row r="275" spans="1:57" s="1015" customFormat="1" ht="16.5" x14ac:dyDescent="0.2">
      <c r="A275" s="1019" t="str">
        <f t="shared" si="16"/>
        <v>C250210007021110</v>
      </c>
      <c r="B275" s="1719" t="s">
        <v>120</v>
      </c>
      <c r="C275" s="1720"/>
      <c r="D275" s="1719" t="s">
        <v>355</v>
      </c>
      <c r="E275" s="1720"/>
      <c r="F275" s="1719" t="s">
        <v>357</v>
      </c>
      <c r="G275" s="1720"/>
      <c r="H275" s="1719" t="s">
        <v>326</v>
      </c>
      <c r="I275" s="1720"/>
      <c r="J275" s="1719" t="s">
        <v>313</v>
      </c>
      <c r="K275" s="1720"/>
      <c r="L275" s="1720"/>
      <c r="M275" s="1719" t="s">
        <v>315</v>
      </c>
      <c r="N275" s="1720"/>
      <c r="O275" s="1720"/>
      <c r="P275" s="1719" t="s">
        <v>101</v>
      </c>
      <c r="Q275" s="1720"/>
      <c r="R275" s="1716"/>
      <c r="S275" s="1717"/>
      <c r="T275" s="1721" t="s">
        <v>363</v>
      </c>
      <c r="U275" s="1720"/>
      <c r="V275" s="1720"/>
      <c r="W275" s="1720"/>
      <c r="X275" s="1720"/>
      <c r="Y275" s="1720"/>
      <c r="Z275" s="1720"/>
      <c r="AA275" s="1720"/>
      <c r="AB275" s="1716" t="s">
        <v>306</v>
      </c>
      <c r="AC275" s="1717"/>
      <c r="AD275" s="1717"/>
      <c r="AE275" s="1717"/>
      <c r="AF275" s="1717"/>
      <c r="AG275" s="1716" t="s">
        <v>307</v>
      </c>
      <c r="AH275" s="1717"/>
      <c r="AI275" s="1717"/>
      <c r="AJ275" s="1027" t="s">
        <v>86</v>
      </c>
      <c r="AK275" s="1718" t="s">
        <v>308</v>
      </c>
      <c r="AL275" s="1717"/>
      <c r="AM275" s="1717"/>
      <c r="AN275" s="1717"/>
      <c r="AO275" s="1717"/>
      <c r="AP275" s="1717"/>
      <c r="AQ275" s="1020">
        <v>290000000</v>
      </c>
      <c r="AR275" s="1115">
        <v>0</v>
      </c>
      <c r="AS275" s="1037">
        <v>290000000</v>
      </c>
      <c r="AT275" s="1021">
        <v>0</v>
      </c>
      <c r="AU275" s="1115">
        <v>0</v>
      </c>
      <c r="AV275" s="1038">
        <v>0</v>
      </c>
      <c r="AW275" s="1115">
        <v>0</v>
      </c>
      <c r="AX275" s="1038">
        <v>0</v>
      </c>
      <c r="AY275" s="1115">
        <v>0</v>
      </c>
      <c r="AZ275" s="1038">
        <v>0</v>
      </c>
      <c r="BA275" s="1021">
        <v>0</v>
      </c>
      <c r="BB275" s="1021">
        <v>0</v>
      </c>
      <c r="BC275" s="1021">
        <v>0</v>
      </c>
      <c r="BE275" s="1016">
        <f t="shared" si="15"/>
        <v>0</v>
      </c>
    </row>
    <row r="276" spans="1:57" s="1097" customFormat="1" ht="16.5" x14ac:dyDescent="0.2">
      <c r="A276" s="1098" t="str">
        <f t="shared" si="16"/>
        <v>C25021000810</v>
      </c>
      <c r="B276" s="1729" t="s">
        <v>120</v>
      </c>
      <c r="C276" s="1730"/>
      <c r="D276" s="1729" t="s">
        <v>355</v>
      </c>
      <c r="E276" s="1730"/>
      <c r="F276" s="1729" t="s">
        <v>357</v>
      </c>
      <c r="G276" s="1730"/>
      <c r="H276" s="1729" t="s">
        <v>327</v>
      </c>
      <c r="I276" s="1730"/>
      <c r="J276" s="1729" t="s">
        <v>269</v>
      </c>
      <c r="K276" s="1730"/>
      <c r="L276" s="1730"/>
      <c r="M276" s="1729" t="s">
        <v>269</v>
      </c>
      <c r="N276" s="1730"/>
      <c r="O276" s="1730"/>
      <c r="P276" s="1729" t="s">
        <v>269</v>
      </c>
      <c r="Q276" s="1730"/>
      <c r="R276" s="1726" t="s">
        <v>269</v>
      </c>
      <c r="S276" s="1727"/>
      <c r="T276" s="1731" t="s">
        <v>755</v>
      </c>
      <c r="U276" s="1730"/>
      <c r="V276" s="1730"/>
      <c r="W276" s="1730"/>
      <c r="X276" s="1730"/>
      <c r="Y276" s="1730"/>
      <c r="Z276" s="1730"/>
      <c r="AA276" s="1730"/>
      <c r="AB276" s="1726" t="s">
        <v>306</v>
      </c>
      <c r="AC276" s="1727"/>
      <c r="AD276" s="1727"/>
      <c r="AE276" s="1727"/>
      <c r="AF276" s="1727"/>
      <c r="AG276" s="1726" t="s">
        <v>307</v>
      </c>
      <c r="AH276" s="1727"/>
      <c r="AI276" s="1727"/>
      <c r="AJ276" s="1103" t="s">
        <v>86</v>
      </c>
      <c r="AK276" s="1728" t="s">
        <v>308</v>
      </c>
      <c r="AL276" s="1727"/>
      <c r="AM276" s="1717"/>
      <c r="AN276" s="1717"/>
      <c r="AO276" s="1717"/>
      <c r="AP276" s="1727"/>
      <c r="AQ276" s="1104">
        <v>400000000</v>
      </c>
      <c r="AR276" s="1113">
        <v>398697451</v>
      </c>
      <c r="AS276" s="1104">
        <v>1302549</v>
      </c>
      <c r="AT276" s="1105">
        <v>0</v>
      </c>
      <c r="AU276" s="1116">
        <v>0</v>
      </c>
      <c r="AV276" s="1104">
        <v>398697451</v>
      </c>
      <c r="AW276" s="1116">
        <v>0</v>
      </c>
      <c r="AX276" s="1105">
        <v>0</v>
      </c>
      <c r="AY276" s="1116">
        <v>0</v>
      </c>
      <c r="AZ276" s="1105">
        <v>0</v>
      </c>
      <c r="BA276" s="1105">
        <v>0</v>
      </c>
      <c r="BB276" s="1105">
        <v>0</v>
      </c>
      <c r="BC276" s="1105">
        <v>0</v>
      </c>
      <c r="BE276" s="1102">
        <f t="shared" si="15"/>
        <v>0</v>
      </c>
    </row>
    <row r="277" spans="1:57" s="1015" customFormat="1" ht="16.5" x14ac:dyDescent="0.2">
      <c r="A277" s="1019" t="str">
        <f t="shared" si="16"/>
        <v>C250210008010</v>
      </c>
      <c r="B277" s="1725" t="s">
        <v>120</v>
      </c>
      <c r="C277" s="1720"/>
      <c r="D277" s="1725" t="s">
        <v>355</v>
      </c>
      <c r="E277" s="1720"/>
      <c r="F277" s="1725" t="s">
        <v>357</v>
      </c>
      <c r="G277" s="1720"/>
      <c r="H277" s="1725" t="s">
        <v>327</v>
      </c>
      <c r="I277" s="1720"/>
      <c r="J277" s="1725" t="s">
        <v>313</v>
      </c>
      <c r="K277" s="1720"/>
      <c r="L277" s="1720"/>
      <c r="M277" s="1725" t="s">
        <v>269</v>
      </c>
      <c r="N277" s="1720"/>
      <c r="O277" s="1720"/>
      <c r="P277" s="1725" t="s">
        <v>269</v>
      </c>
      <c r="Q277" s="1720"/>
      <c r="R277" s="1722" t="s">
        <v>269</v>
      </c>
      <c r="S277" s="1717"/>
      <c r="T277" s="1723" t="s">
        <v>755</v>
      </c>
      <c r="U277" s="1720"/>
      <c r="V277" s="1720"/>
      <c r="W277" s="1720"/>
      <c r="X277" s="1720"/>
      <c r="Y277" s="1720"/>
      <c r="Z277" s="1720"/>
      <c r="AA277" s="1720"/>
      <c r="AB277" s="1722" t="s">
        <v>306</v>
      </c>
      <c r="AC277" s="1717"/>
      <c r="AD277" s="1717"/>
      <c r="AE277" s="1717"/>
      <c r="AF277" s="1717"/>
      <c r="AG277" s="1722" t="s">
        <v>307</v>
      </c>
      <c r="AH277" s="1717"/>
      <c r="AI277" s="1717"/>
      <c r="AJ277" s="1026" t="s">
        <v>86</v>
      </c>
      <c r="AK277" s="1724" t="s">
        <v>308</v>
      </c>
      <c r="AL277" s="1717"/>
      <c r="AM277" s="1717"/>
      <c r="AN277" s="1717"/>
      <c r="AO277" s="1717"/>
      <c r="AP277" s="1717"/>
      <c r="AQ277" s="1014">
        <v>400000000</v>
      </c>
      <c r="AR277" s="1113">
        <v>398697451</v>
      </c>
      <c r="AS277" s="1032">
        <v>1302549</v>
      </c>
      <c r="AT277" s="1017">
        <v>0</v>
      </c>
      <c r="AU277" s="1116">
        <v>0</v>
      </c>
      <c r="AV277" s="1032">
        <v>398697451</v>
      </c>
      <c r="AW277" s="1116">
        <v>0</v>
      </c>
      <c r="AX277" s="1033">
        <v>0</v>
      </c>
      <c r="AY277" s="1116">
        <v>0</v>
      </c>
      <c r="AZ277" s="1033">
        <v>0</v>
      </c>
      <c r="BA277" s="1017">
        <v>0</v>
      </c>
      <c r="BB277" s="1017">
        <v>0</v>
      </c>
      <c r="BC277" s="1017">
        <v>0</v>
      </c>
      <c r="BE277" s="1016">
        <f t="shared" si="15"/>
        <v>0</v>
      </c>
    </row>
    <row r="278" spans="1:57" s="1015" customFormat="1" ht="16.5" x14ac:dyDescent="0.2">
      <c r="A278" s="1019" t="str">
        <f t="shared" si="16"/>
        <v>C2502100080210</v>
      </c>
      <c r="B278" s="1725" t="s">
        <v>120</v>
      </c>
      <c r="C278" s="1720"/>
      <c r="D278" s="1725" t="s">
        <v>355</v>
      </c>
      <c r="E278" s="1720"/>
      <c r="F278" s="1725" t="s">
        <v>357</v>
      </c>
      <c r="G278" s="1720"/>
      <c r="H278" s="1725" t="s">
        <v>327</v>
      </c>
      <c r="I278" s="1720"/>
      <c r="J278" s="1725" t="s">
        <v>313</v>
      </c>
      <c r="K278" s="1720"/>
      <c r="L278" s="1720"/>
      <c r="M278" s="1725" t="s">
        <v>315</v>
      </c>
      <c r="N278" s="1720"/>
      <c r="O278" s="1720"/>
      <c r="P278" s="1725" t="s">
        <v>269</v>
      </c>
      <c r="Q278" s="1720"/>
      <c r="R278" s="1722" t="s">
        <v>269</v>
      </c>
      <c r="S278" s="1717"/>
      <c r="T278" s="1723" t="s">
        <v>359</v>
      </c>
      <c r="U278" s="1720"/>
      <c r="V278" s="1720"/>
      <c r="W278" s="1720"/>
      <c r="X278" s="1720"/>
      <c r="Y278" s="1720"/>
      <c r="Z278" s="1720"/>
      <c r="AA278" s="1720"/>
      <c r="AB278" s="1722" t="s">
        <v>306</v>
      </c>
      <c r="AC278" s="1717"/>
      <c r="AD278" s="1717"/>
      <c r="AE278" s="1717"/>
      <c r="AF278" s="1717"/>
      <c r="AG278" s="1722" t="s">
        <v>307</v>
      </c>
      <c r="AH278" s="1717"/>
      <c r="AI278" s="1717"/>
      <c r="AJ278" s="1026" t="s">
        <v>86</v>
      </c>
      <c r="AK278" s="1724" t="s">
        <v>308</v>
      </c>
      <c r="AL278" s="1717"/>
      <c r="AM278" s="1717"/>
      <c r="AN278" s="1717"/>
      <c r="AO278" s="1717"/>
      <c r="AP278" s="1717"/>
      <c r="AQ278" s="1014">
        <v>400000000</v>
      </c>
      <c r="AR278" s="1113">
        <v>398697451</v>
      </c>
      <c r="AS278" s="1032">
        <v>1302549</v>
      </c>
      <c r="AT278" s="1017">
        <v>0</v>
      </c>
      <c r="AU278" s="1116">
        <v>0</v>
      </c>
      <c r="AV278" s="1032">
        <v>398697451</v>
      </c>
      <c r="AW278" s="1116">
        <v>0</v>
      </c>
      <c r="AX278" s="1033">
        <v>0</v>
      </c>
      <c r="AY278" s="1116">
        <v>0</v>
      </c>
      <c r="AZ278" s="1033">
        <v>0</v>
      </c>
      <c r="BA278" s="1017">
        <v>0</v>
      </c>
      <c r="BB278" s="1017">
        <v>0</v>
      </c>
      <c r="BC278" s="1017">
        <v>0</v>
      </c>
      <c r="BE278" s="1016">
        <f t="shared" si="15"/>
        <v>0</v>
      </c>
    </row>
    <row r="279" spans="1:57" s="1106" customFormat="1" ht="16.5" x14ac:dyDescent="0.2">
      <c r="A279" s="1106" t="str">
        <f t="shared" si="16"/>
        <v>C250210008021010</v>
      </c>
      <c r="B279" s="1751" t="s">
        <v>120</v>
      </c>
      <c r="C279" s="1749"/>
      <c r="D279" s="1751" t="s">
        <v>355</v>
      </c>
      <c r="E279" s="1749"/>
      <c r="F279" s="1751" t="s">
        <v>357</v>
      </c>
      <c r="G279" s="1749"/>
      <c r="H279" s="1751" t="s">
        <v>327</v>
      </c>
      <c r="I279" s="1749"/>
      <c r="J279" s="1751" t="s">
        <v>313</v>
      </c>
      <c r="K279" s="1749"/>
      <c r="L279" s="1749"/>
      <c r="M279" s="1751" t="s">
        <v>315</v>
      </c>
      <c r="N279" s="1749"/>
      <c r="O279" s="1749"/>
      <c r="P279" s="1751" t="s">
        <v>86</v>
      </c>
      <c r="Q279" s="1749"/>
      <c r="R279" s="1746" t="s">
        <v>269</v>
      </c>
      <c r="S279" s="1747"/>
      <c r="T279" s="1748" t="s">
        <v>757</v>
      </c>
      <c r="U279" s="1749"/>
      <c r="V279" s="1749"/>
      <c r="W279" s="1749"/>
      <c r="X279" s="1749"/>
      <c r="Y279" s="1749"/>
      <c r="Z279" s="1749"/>
      <c r="AA279" s="1749"/>
      <c r="AB279" s="1746" t="s">
        <v>306</v>
      </c>
      <c r="AC279" s="1747"/>
      <c r="AD279" s="1747"/>
      <c r="AE279" s="1747"/>
      <c r="AF279" s="1747"/>
      <c r="AG279" s="1746" t="s">
        <v>307</v>
      </c>
      <c r="AH279" s="1747"/>
      <c r="AI279" s="1747"/>
      <c r="AJ279" s="1107" t="s">
        <v>86</v>
      </c>
      <c r="AK279" s="1750" t="s">
        <v>308</v>
      </c>
      <c r="AL279" s="1747"/>
      <c r="AM279" s="1727"/>
      <c r="AN279" s="1727"/>
      <c r="AO279" s="1727"/>
      <c r="AP279" s="1747"/>
      <c r="AQ279" s="1108">
        <v>361979000</v>
      </c>
      <c r="AR279" s="1108">
        <v>360676951</v>
      </c>
      <c r="AS279" s="1108">
        <v>1302049</v>
      </c>
      <c r="AT279" s="1109">
        <v>0</v>
      </c>
      <c r="AU279" s="1109">
        <v>0</v>
      </c>
      <c r="AV279" s="1108">
        <v>360676951</v>
      </c>
      <c r="AW279" s="1109">
        <v>0</v>
      </c>
      <c r="AX279" s="1109">
        <v>0</v>
      </c>
      <c r="AY279" s="1109">
        <v>0</v>
      </c>
      <c r="AZ279" s="1109">
        <v>0</v>
      </c>
      <c r="BA279" s="1109">
        <v>0</v>
      </c>
      <c r="BB279" s="1109">
        <v>0</v>
      </c>
      <c r="BC279" s="1109">
        <v>0</v>
      </c>
      <c r="BE279" s="1110">
        <f t="shared" si="15"/>
        <v>0</v>
      </c>
    </row>
    <row r="280" spans="1:57" s="1106" customFormat="1" ht="16.5" x14ac:dyDescent="0.2">
      <c r="A280" s="1106" t="str">
        <f t="shared" si="16"/>
        <v>C250210008021110</v>
      </c>
      <c r="B280" s="1751" t="s">
        <v>120</v>
      </c>
      <c r="C280" s="1749"/>
      <c r="D280" s="1751" t="s">
        <v>355</v>
      </c>
      <c r="E280" s="1749"/>
      <c r="F280" s="1751" t="s">
        <v>357</v>
      </c>
      <c r="G280" s="1749"/>
      <c r="H280" s="1751" t="s">
        <v>327</v>
      </c>
      <c r="I280" s="1749"/>
      <c r="J280" s="1751" t="s">
        <v>313</v>
      </c>
      <c r="K280" s="1749"/>
      <c r="L280" s="1749"/>
      <c r="M280" s="1751" t="s">
        <v>315</v>
      </c>
      <c r="N280" s="1749"/>
      <c r="O280" s="1749"/>
      <c r="P280" s="1751" t="s">
        <v>101</v>
      </c>
      <c r="Q280" s="1749"/>
      <c r="R280" s="1746" t="s">
        <v>269</v>
      </c>
      <c r="S280" s="1747"/>
      <c r="T280" s="1748" t="s">
        <v>363</v>
      </c>
      <c r="U280" s="1749"/>
      <c r="V280" s="1749"/>
      <c r="W280" s="1749"/>
      <c r="X280" s="1749"/>
      <c r="Y280" s="1749"/>
      <c r="Z280" s="1749"/>
      <c r="AA280" s="1749"/>
      <c r="AB280" s="1746" t="s">
        <v>306</v>
      </c>
      <c r="AC280" s="1747"/>
      <c r="AD280" s="1747"/>
      <c r="AE280" s="1747"/>
      <c r="AF280" s="1747"/>
      <c r="AG280" s="1746" t="s">
        <v>307</v>
      </c>
      <c r="AH280" s="1747"/>
      <c r="AI280" s="1747"/>
      <c r="AJ280" s="1107" t="s">
        <v>86</v>
      </c>
      <c r="AK280" s="1750" t="s">
        <v>308</v>
      </c>
      <c r="AL280" s="1747"/>
      <c r="AM280" s="1727"/>
      <c r="AN280" s="1727"/>
      <c r="AO280" s="1727"/>
      <c r="AP280" s="1747"/>
      <c r="AQ280" s="1108">
        <v>38021000</v>
      </c>
      <c r="AR280" s="1108">
        <v>38020500</v>
      </c>
      <c r="AS280" s="1109">
        <v>500</v>
      </c>
      <c r="AT280" s="1109">
        <v>0</v>
      </c>
      <c r="AU280" s="1109">
        <v>0</v>
      </c>
      <c r="AV280" s="1108">
        <v>38020500</v>
      </c>
      <c r="AW280" s="1109">
        <v>0</v>
      </c>
      <c r="AX280" s="1109">
        <v>0</v>
      </c>
      <c r="AY280" s="1109">
        <v>0</v>
      </c>
      <c r="AZ280" s="1109">
        <v>0</v>
      </c>
      <c r="BA280" s="1109">
        <v>0</v>
      </c>
      <c r="BB280" s="1109">
        <v>0</v>
      </c>
      <c r="BC280" s="1109">
        <v>0</v>
      </c>
      <c r="BE280" s="1110">
        <f t="shared" si="15"/>
        <v>0</v>
      </c>
    </row>
    <row r="281" spans="1:57" s="1015" customFormat="1" ht="16.5" x14ac:dyDescent="0.2">
      <c r="A281" s="1019" t="str">
        <f t="shared" si="16"/>
        <v>C2502100080310</v>
      </c>
      <c r="B281" s="1725" t="s">
        <v>120</v>
      </c>
      <c r="C281" s="1720"/>
      <c r="D281" s="1725" t="s">
        <v>355</v>
      </c>
      <c r="E281" s="1720"/>
      <c r="F281" s="1725" t="s">
        <v>357</v>
      </c>
      <c r="G281" s="1720"/>
      <c r="H281" s="1725" t="s">
        <v>327</v>
      </c>
      <c r="I281" s="1720"/>
      <c r="J281" s="1725" t="s">
        <v>313</v>
      </c>
      <c r="K281" s="1720"/>
      <c r="L281" s="1720"/>
      <c r="M281" s="1725" t="s">
        <v>322</v>
      </c>
      <c r="N281" s="1720"/>
      <c r="O281" s="1720"/>
      <c r="P281" s="1725" t="s">
        <v>269</v>
      </c>
      <c r="Q281" s="1720"/>
      <c r="R281" s="1722" t="s">
        <v>269</v>
      </c>
      <c r="S281" s="1717"/>
      <c r="T281" s="1723" t="s">
        <v>756</v>
      </c>
      <c r="U281" s="1720"/>
      <c r="V281" s="1720"/>
      <c r="W281" s="1720"/>
      <c r="X281" s="1720"/>
      <c r="Y281" s="1720"/>
      <c r="Z281" s="1720"/>
      <c r="AA281" s="1720"/>
      <c r="AB281" s="1722" t="s">
        <v>306</v>
      </c>
      <c r="AC281" s="1717"/>
      <c r="AD281" s="1717"/>
      <c r="AE281" s="1717"/>
      <c r="AF281" s="1717"/>
      <c r="AG281" s="1722" t="s">
        <v>307</v>
      </c>
      <c r="AH281" s="1717"/>
      <c r="AI281" s="1717"/>
      <c r="AJ281" s="1026" t="s">
        <v>86</v>
      </c>
      <c r="AK281" s="1724" t="s">
        <v>308</v>
      </c>
      <c r="AL281" s="1717"/>
      <c r="AM281" s="1717"/>
      <c r="AN281" s="1717"/>
      <c r="AO281" s="1717"/>
      <c r="AP281" s="1717"/>
      <c r="AQ281" s="1017">
        <v>0</v>
      </c>
      <c r="AR281" s="1116">
        <v>0</v>
      </c>
      <c r="AS281" s="1033">
        <v>0</v>
      </c>
      <c r="AT281" s="1017">
        <v>0</v>
      </c>
      <c r="AU281" s="1116">
        <v>0</v>
      </c>
      <c r="AV281" s="1033">
        <v>0</v>
      </c>
      <c r="AW281" s="1116">
        <v>0</v>
      </c>
      <c r="AX281" s="1033">
        <v>0</v>
      </c>
      <c r="AY281" s="1116">
        <v>0</v>
      </c>
      <c r="AZ281" s="1033">
        <v>0</v>
      </c>
      <c r="BA281" s="1017">
        <v>0</v>
      </c>
      <c r="BB281" s="1017">
        <v>0</v>
      </c>
      <c r="BC281" s="1017">
        <v>0</v>
      </c>
      <c r="BE281" s="1016" t="e">
        <f t="shared" si="15"/>
        <v>#DIV/0!</v>
      </c>
    </row>
    <row r="282" spans="1:57" s="1015" customFormat="1" ht="16.5" x14ac:dyDescent="0.2">
      <c r="A282" s="1019" t="str">
        <f t="shared" si="16"/>
        <v>C250210008031010</v>
      </c>
      <c r="B282" s="1719" t="s">
        <v>120</v>
      </c>
      <c r="C282" s="1720"/>
      <c r="D282" s="1719" t="s">
        <v>355</v>
      </c>
      <c r="E282" s="1720"/>
      <c r="F282" s="1719" t="s">
        <v>357</v>
      </c>
      <c r="G282" s="1720"/>
      <c r="H282" s="1719" t="s">
        <v>327</v>
      </c>
      <c r="I282" s="1720"/>
      <c r="J282" s="1719" t="s">
        <v>313</v>
      </c>
      <c r="K282" s="1720"/>
      <c r="L282" s="1720"/>
      <c r="M282" s="1719" t="s">
        <v>322</v>
      </c>
      <c r="N282" s="1720"/>
      <c r="O282" s="1720"/>
      <c r="P282" s="1719" t="s">
        <v>86</v>
      </c>
      <c r="Q282" s="1720"/>
      <c r="R282" s="1716" t="s">
        <v>269</v>
      </c>
      <c r="S282" s="1717"/>
      <c r="T282" s="1721" t="s">
        <v>757</v>
      </c>
      <c r="U282" s="1720"/>
      <c r="V282" s="1720"/>
      <c r="W282" s="1720"/>
      <c r="X282" s="1720"/>
      <c r="Y282" s="1720"/>
      <c r="Z282" s="1720"/>
      <c r="AA282" s="1720"/>
      <c r="AB282" s="1716" t="s">
        <v>306</v>
      </c>
      <c r="AC282" s="1717"/>
      <c r="AD282" s="1717"/>
      <c r="AE282" s="1717"/>
      <c r="AF282" s="1717"/>
      <c r="AG282" s="1716" t="s">
        <v>307</v>
      </c>
      <c r="AH282" s="1717"/>
      <c r="AI282" s="1717"/>
      <c r="AJ282" s="1027" t="s">
        <v>86</v>
      </c>
      <c r="AK282" s="1718" t="s">
        <v>308</v>
      </c>
      <c r="AL282" s="1717"/>
      <c r="AM282" s="1717"/>
      <c r="AN282" s="1717"/>
      <c r="AO282" s="1717"/>
      <c r="AP282" s="1717"/>
      <c r="AQ282" s="1021">
        <v>0</v>
      </c>
      <c r="AR282" s="1115">
        <v>0</v>
      </c>
      <c r="AS282" s="1038">
        <v>0</v>
      </c>
      <c r="AT282" s="1021">
        <v>0</v>
      </c>
      <c r="AU282" s="1115">
        <v>0</v>
      </c>
      <c r="AV282" s="1038">
        <v>0</v>
      </c>
      <c r="AW282" s="1115">
        <v>0</v>
      </c>
      <c r="AX282" s="1038">
        <v>0</v>
      </c>
      <c r="AY282" s="1115">
        <v>0</v>
      </c>
      <c r="AZ282" s="1038">
        <v>0</v>
      </c>
      <c r="BA282" s="1021">
        <v>0</v>
      </c>
      <c r="BB282" s="1021">
        <v>0</v>
      </c>
      <c r="BC282" s="1021">
        <v>0</v>
      </c>
      <c r="BE282" s="1016" t="e">
        <f t="shared" si="15"/>
        <v>#DIV/0!</v>
      </c>
    </row>
    <row r="283" spans="1:57" s="1015" customFormat="1" ht="16.5" x14ac:dyDescent="0.2">
      <c r="A283" s="1019" t="str">
        <f t="shared" si="16"/>
        <v>C250210008031110</v>
      </c>
      <c r="B283" s="1719" t="s">
        <v>120</v>
      </c>
      <c r="C283" s="1720"/>
      <c r="D283" s="1719" t="s">
        <v>355</v>
      </c>
      <c r="E283" s="1720"/>
      <c r="F283" s="1719" t="s">
        <v>357</v>
      </c>
      <c r="G283" s="1720"/>
      <c r="H283" s="1719" t="s">
        <v>327</v>
      </c>
      <c r="I283" s="1720"/>
      <c r="J283" s="1719" t="s">
        <v>313</v>
      </c>
      <c r="K283" s="1720"/>
      <c r="L283" s="1720"/>
      <c r="M283" s="1719" t="s">
        <v>322</v>
      </c>
      <c r="N283" s="1720"/>
      <c r="O283" s="1720"/>
      <c r="P283" s="1719" t="s">
        <v>101</v>
      </c>
      <c r="Q283" s="1720"/>
      <c r="R283" s="1716" t="s">
        <v>269</v>
      </c>
      <c r="S283" s="1717"/>
      <c r="T283" s="1721" t="s">
        <v>363</v>
      </c>
      <c r="U283" s="1720"/>
      <c r="V283" s="1720"/>
      <c r="W283" s="1720"/>
      <c r="X283" s="1720"/>
      <c r="Y283" s="1720"/>
      <c r="Z283" s="1720"/>
      <c r="AA283" s="1720"/>
      <c r="AB283" s="1716" t="s">
        <v>306</v>
      </c>
      <c r="AC283" s="1717"/>
      <c r="AD283" s="1717"/>
      <c r="AE283" s="1717"/>
      <c r="AF283" s="1717"/>
      <c r="AG283" s="1716" t="s">
        <v>307</v>
      </c>
      <c r="AH283" s="1717"/>
      <c r="AI283" s="1717"/>
      <c r="AJ283" s="1027" t="s">
        <v>86</v>
      </c>
      <c r="AK283" s="1718" t="s">
        <v>308</v>
      </c>
      <c r="AL283" s="1717"/>
      <c r="AM283" s="1717"/>
      <c r="AN283" s="1717"/>
      <c r="AO283" s="1717"/>
      <c r="AP283" s="1717"/>
      <c r="AQ283" s="1021">
        <v>0</v>
      </c>
      <c r="AR283" s="1115">
        <v>0</v>
      </c>
      <c r="AS283" s="1038">
        <v>0</v>
      </c>
      <c r="AT283" s="1021">
        <v>0</v>
      </c>
      <c r="AU283" s="1115">
        <v>0</v>
      </c>
      <c r="AV283" s="1038">
        <v>0</v>
      </c>
      <c r="AW283" s="1115">
        <v>0</v>
      </c>
      <c r="AX283" s="1038">
        <v>0</v>
      </c>
      <c r="AY283" s="1115">
        <v>0</v>
      </c>
      <c r="AZ283" s="1038">
        <v>0</v>
      </c>
      <c r="BA283" s="1021">
        <v>0</v>
      </c>
      <c r="BB283" s="1021">
        <v>0</v>
      </c>
      <c r="BC283" s="1021">
        <v>0</v>
      </c>
      <c r="BE283" s="1016" t="e">
        <f t="shared" si="15"/>
        <v>#DIV/0!</v>
      </c>
    </row>
    <row r="284" spans="1:57" s="1015" customFormat="1" ht="54.75" customHeight="1" x14ac:dyDescent="0.2">
      <c r="A284" s="1019" t="str">
        <f t="shared" si="16"/>
        <v>C250210009010</v>
      </c>
      <c r="B284" s="1725" t="s">
        <v>120</v>
      </c>
      <c r="C284" s="1720"/>
      <c r="D284" s="1725" t="s">
        <v>355</v>
      </c>
      <c r="E284" s="1720"/>
      <c r="F284" s="1725" t="s">
        <v>357</v>
      </c>
      <c r="G284" s="1720"/>
      <c r="H284" s="1725" t="s">
        <v>321</v>
      </c>
      <c r="I284" s="1720"/>
      <c r="J284" s="1725" t="s">
        <v>313</v>
      </c>
      <c r="K284" s="1720"/>
      <c r="L284" s="1720"/>
      <c r="M284" s="1725"/>
      <c r="N284" s="1720"/>
      <c r="O284" s="1720"/>
      <c r="P284" s="1725"/>
      <c r="Q284" s="1720"/>
      <c r="R284" s="1722"/>
      <c r="S284" s="1717"/>
      <c r="T284" s="1723" t="s">
        <v>786</v>
      </c>
      <c r="U284" s="1720"/>
      <c r="V284" s="1720"/>
      <c r="W284" s="1720"/>
      <c r="X284" s="1720"/>
      <c r="Y284" s="1720"/>
      <c r="Z284" s="1720"/>
      <c r="AA284" s="1720"/>
      <c r="AB284" s="1722" t="s">
        <v>306</v>
      </c>
      <c r="AC284" s="1717"/>
      <c r="AD284" s="1717"/>
      <c r="AE284" s="1717"/>
      <c r="AF284" s="1717"/>
      <c r="AG284" s="1722" t="s">
        <v>307</v>
      </c>
      <c r="AH284" s="1717"/>
      <c r="AI284" s="1717"/>
      <c r="AJ284" s="1026" t="s">
        <v>86</v>
      </c>
      <c r="AK284" s="1724" t="s">
        <v>308</v>
      </c>
      <c r="AL284" s="1717"/>
      <c r="AM284" s="1717"/>
      <c r="AN284" s="1717"/>
      <c r="AO284" s="1717"/>
      <c r="AP284" s="1717"/>
      <c r="AQ284" s="1014">
        <v>300000000</v>
      </c>
      <c r="AR284" s="1113">
        <v>211200000</v>
      </c>
      <c r="AS284" s="1032">
        <v>88800000</v>
      </c>
      <c r="AT284" s="1017">
        <v>0</v>
      </c>
      <c r="AU284" s="1113">
        <v>2690000</v>
      </c>
      <c r="AV284" s="1032">
        <v>208510000</v>
      </c>
      <c r="AW284" s="1116">
        <v>0</v>
      </c>
      <c r="AX284" s="1032">
        <v>2690000</v>
      </c>
      <c r="AY284" s="1116">
        <v>0</v>
      </c>
      <c r="AZ284" s="1033">
        <v>0</v>
      </c>
      <c r="BA284" s="1017">
        <v>0</v>
      </c>
      <c r="BB284" s="1017">
        <v>0</v>
      </c>
      <c r="BC284" s="1017">
        <v>0</v>
      </c>
      <c r="BE284" s="1016">
        <f t="shared" si="15"/>
        <v>8.9666666666666662E-3</v>
      </c>
    </row>
    <row r="285" spans="1:57" s="1097" customFormat="1" ht="16.5" x14ac:dyDescent="0.2">
      <c r="A285" s="1098" t="str">
        <f t="shared" si="16"/>
        <v>C25021000910</v>
      </c>
      <c r="B285" s="1729" t="s">
        <v>120</v>
      </c>
      <c r="C285" s="1730"/>
      <c r="D285" s="1729" t="s">
        <v>355</v>
      </c>
      <c r="E285" s="1730"/>
      <c r="F285" s="1729" t="s">
        <v>357</v>
      </c>
      <c r="G285" s="1730"/>
      <c r="H285" s="1729" t="s">
        <v>321</v>
      </c>
      <c r="I285" s="1730"/>
      <c r="J285" s="1729" t="s">
        <v>269</v>
      </c>
      <c r="K285" s="1730"/>
      <c r="L285" s="1730"/>
      <c r="M285" s="1729" t="s">
        <v>269</v>
      </c>
      <c r="N285" s="1730"/>
      <c r="O285" s="1730"/>
      <c r="P285" s="1729" t="s">
        <v>269</v>
      </c>
      <c r="Q285" s="1730"/>
      <c r="R285" s="1726" t="s">
        <v>269</v>
      </c>
      <c r="S285" s="1727"/>
      <c r="T285" s="1731" t="s">
        <v>786</v>
      </c>
      <c r="U285" s="1730"/>
      <c r="V285" s="1730"/>
      <c r="W285" s="1730"/>
      <c r="X285" s="1730"/>
      <c r="Y285" s="1730"/>
      <c r="Z285" s="1730"/>
      <c r="AA285" s="1730"/>
      <c r="AB285" s="1726" t="s">
        <v>306</v>
      </c>
      <c r="AC285" s="1727"/>
      <c r="AD285" s="1727"/>
      <c r="AE285" s="1727"/>
      <c r="AF285" s="1727"/>
      <c r="AG285" s="1726" t="s">
        <v>307</v>
      </c>
      <c r="AH285" s="1727"/>
      <c r="AI285" s="1727"/>
      <c r="AJ285" s="1103" t="s">
        <v>86</v>
      </c>
      <c r="AK285" s="1728" t="s">
        <v>308</v>
      </c>
      <c r="AL285" s="1727"/>
      <c r="AM285" s="1737"/>
      <c r="AN285" s="1737"/>
      <c r="AO285" s="1737"/>
      <c r="AP285" s="1727"/>
      <c r="AQ285" s="1104">
        <v>300000000</v>
      </c>
      <c r="AR285" s="1113">
        <v>211200000</v>
      </c>
      <c r="AS285" s="1104">
        <v>88800000</v>
      </c>
      <c r="AT285" s="1105">
        <v>0</v>
      </c>
      <c r="AU285" s="1113">
        <v>2690000</v>
      </c>
      <c r="AV285" s="1104">
        <v>208510000</v>
      </c>
      <c r="AW285" s="1116">
        <v>0</v>
      </c>
      <c r="AX285" s="1104">
        <v>2690000</v>
      </c>
      <c r="AY285" s="1116">
        <v>0</v>
      </c>
      <c r="AZ285" s="1105">
        <v>0</v>
      </c>
      <c r="BA285" s="1105">
        <v>0</v>
      </c>
      <c r="BB285" s="1105">
        <v>0</v>
      </c>
      <c r="BC285" s="1105">
        <v>0</v>
      </c>
      <c r="BE285" s="1102">
        <f t="shared" ref="BE285:BE345" si="17">+AU285/AQ285</f>
        <v>8.9666666666666662E-3</v>
      </c>
    </row>
    <row r="286" spans="1:57" s="1034" customFormat="1" ht="16.5" x14ac:dyDescent="0.2">
      <c r="A286" s="1030" t="str">
        <f t="shared" si="16"/>
        <v>C2502100090210</v>
      </c>
      <c r="B286" s="1743" t="s">
        <v>120</v>
      </c>
      <c r="C286" s="1739"/>
      <c r="D286" s="1743" t="s">
        <v>355</v>
      </c>
      <c r="E286" s="1739"/>
      <c r="F286" s="1743" t="s">
        <v>357</v>
      </c>
      <c r="G286" s="1739"/>
      <c r="H286" s="1743" t="s">
        <v>321</v>
      </c>
      <c r="I286" s="1739"/>
      <c r="J286" s="1743" t="s">
        <v>313</v>
      </c>
      <c r="K286" s="1739"/>
      <c r="L286" s="1739"/>
      <c r="M286" s="1743" t="s">
        <v>315</v>
      </c>
      <c r="N286" s="1739"/>
      <c r="O286" s="1739"/>
      <c r="P286" s="1743"/>
      <c r="Q286" s="1739"/>
      <c r="R286" s="1744"/>
      <c r="S286" s="1737"/>
      <c r="T286" s="1745" t="s">
        <v>359</v>
      </c>
      <c r="U286" s="1739"/>
      <c r="V286" s="1739"/>
      <c r="W286" s="1739"/>
      <c r="X286" s="1739"/>
      <c r="Y286" s="1739"/>
      <c r="Z286" s="1739"/>
      <c r="AA286" s="1739"/>
      <c r="AB286" s="1744" t="s">
        <v>306</v>
      </c>
      <c r="AC286" s="1737"/>
      <c r="AD286" s="1737"/>
      <c r="AE286" s="1737"/>
      <c r="AF286" s="1737"/>
      <c r="AG286" s="1744" t="s">
        <v>307</v>
      </c>
      <c r="AH286" s="1737"/>
      <c r="AI286" s="1737"/>
      <c r="AJ286" s="1031" t="s">
        <v>86</v>
      </c>
      <c r="AK286" s="1742" t="s">
        <v>308</v>
      </c>
      <c r="AL286" s="1737"/>
      <c r="AM286" s="1737"/>
      <c r="AN286" s="1737"/>
      <c r="AO286" s="1737"/>
      <c r="AP286" s="1737"/>
      <c r="AQ286" s="1032">
        <v>300000000</v>
      </c>
      <c r="AR286" s="1113">
        <v>211200000</v>
      </c>
      <c r="AS286" s="1032">
        <v>88800000</v>
      </c>
      <c r="AT286" s="1033">
        <v>0</v>
      </c>
      <c r="AU286" s="1113">
        <v>2690000</v>
      </c>
      <c r="AV286" s="1032">
        <v>208510000</v>
      </c>
      <c r="AW286" s="1116">
        <v>0</v>
      </c>
      <c r="AX286" s="1032">
        <v>2690000</v>
      </c>
      <c r="AY286" s="1116">
        <v>0</v>
      </c>
      <c r="AZ286" s="1033">
        <v>0</v>
      </c>
      <c r="BA286" s="1033">
        <v>0</v>
      </c>
      <c r="BB286" s="1033">
        <v>0</v>
      </c>
      <c r="BC286" s="1033">
        <v>0</v>
      </c>
      <c r="BE286" s="1035">
        <f t="shared" si="17"/>
        <v>8.9666666666666662E-3</v>
      </c>
    </row>
    <row r="287" spans="1:57" s="1034" customFormat="1" ht="16.5" x14ac:dyDescent="0.2">
      <c r="A287" s="1030" t="str">
        <f t="shared" si="16"/>
        <v>C25021000902110</v>
      </c>
      <c r="B287" s="1741" t="s">
        <v>120</v>
      </c>
      <c r="C287" s="1739"/>
      <c r="D287" s="1741" t="s">
        <v>355</v>
      </c>
      <c r="E287" s="1739"/>
      <c r="F287" s="1741" t="s">
        <v>357</v>
      </c>
      <c r="G287" s="1739"/>
      <c r="H287" s="1741" t="s">
        <v>321</v>
      </c>
      <c r="I287" s="1739"/>
      <c r="J287" s="1741" t="s">
        <v>313</v>
      </c>
      <c r="K287" s="1739"/>
      <c r="L287" s="1739"/>
      <c r="M287" s="1741" t="s">
        <v>315</v>
      </c>
      <c r="N287" s="1739"/>
      <c r="O287" s="1739"/>
      <c r="P287" s="1741" t="s">
        <v>312</v>
      </c>
      <c r="Q287" s="1739"/>
      <c r="R287" s="1736"/>
      <c r="S287" s="1737"/>
      <c r="T287" s="1738" t="s">
        <v>365</v>
      </c>
      <c r="U287" s="1739"/>
      <c r="V287" s="1739"/>
      <c r="W287" s="1739"/>
      <c r="X287" s="1739"/>
      <c r="Y287" s="1739"/>
      <c r="Z287" s="1739"/>
      <c r="AA287" s="1739"/>
      <c r="AB287" s="1736" t="s">
        <v>306</v>
      </c>
      <c r="AC287" s="1737"/>
      <c r="AD287" s="1737"/>
      <c r="AE287" s="1737"/>
      <c r="AF287" s="1737"/>
      <c r="AG287" s="1736" t="s">
        <v>307</v>
      </c>
      <c r="AH287" s="1737"/>
      <c r="AI287" s="1737"/>
      <c r="AJ287" s="1036" t="s">
        <v>86</v>
      </c>
      <c r="AK287" s="1740" t="s">
        <v>308</v>
      </c>
      <c r="AL287" s="1737"/>
      <c r="AM287" s="1737"/>
      <c r="AN287" s="1737"/>
      <c r="AO287" s="1737"/>
      <c r="AP287" s="1737"/>
      <c r="AQ287" s="1037">
        <v>46500000</v>
      </c>
      <c r="AR287" s="1115">
        <v>0</v>
      </c>
      <c r="AS287" s="1037">
        <v>46500000</v>
      </c>
      <c r="AT287" s="1038">
        <v>0</v>
      </c>
      <c r="AU287" s="1115">
        <v>0</v>
      </c>
      <c r="AV287" s="1038">
        <v>0</v>
      </c>
      <c r="AW287" s="1115">
        <v>0</v>
      </c>
      <c r="AX287" s="1038">
        <v>0</v>
      </c>
      <c r="AY287" s="1115">
        <v>0</v>
      </c>
      <c r="AZ287" s="1038">
        <v>0</v>
      </c>
      <c r="BA287" s="1038">
        <v>0</v>
      </c>
      <c r="BB287" s="1038">
        <v>0</v>
      </c>
      <c r="BC287" s="1038">
        <v>0</v>
      </c>
      <c r="BE287" s="1035">
        <f t="shared" si="17"/>
        <v>0</v>
      </c>
    </row>
    <row r="288" spans="1:57" s="1034" customFormat="1" ht="16.5" x14ac:dyDescent="0.2">
      <c r="A288" s="1030" t="str">
        <f t="shared" si="16"/>
        <v>C25021000902210</v>
      </c>
      <c r="B288" s="1741" t="s">
        <v>120</v>
      </c>
      <c r="C288" s="1739"/>
      <c r="D288" s="1741" t="s">
        <v>355</v>
      </c>
      <c r="E288" s="1739"/>
      <c r="F288" s="1741" t="s">
        <v>357</v>
      </c>
      <c r="G288" s="1739"/>
      <c r="H288" s="1741" t="s">
        <v>321</v>
      </c>
      <c r="I288" s="1739"/>
      <c r="J288" s="1741" t="s">
        <v>313</v>
      </c>
      <c r="K288" s="1739"/>
      <c r="L288" s="1739"/>
      <c r="M288" s="1741" t="s">
        <v>315</v>
      </c>
      <c r="N288" s="1739"/>
      <c r="O288" s="1739"/>
      <c r="P288" s="1741" t="s">
        <v>315</v>
      </c>
      <c r="Q288" s="1739"/>
      <c r="R288" s="1736"/>
      <c r="S288" s="1737"/>
      <c r="T288" s="1738" t="s">
        <v>360</v>
      </c>
      <c r="U288" s="1739"/>
      <c r="V288" s="1739"/>
      <c r="W288" s="1739"/>
      <c r="X288" s="1739"/>
      <c r="Y288" s="1739"/>
      <c r="Z288" s="1739"/>
      <c r="AA288" s="1739"/>
      <c r="AB288" s="1736" t="s">
        <v>306</v>
      </c>
      <c r="AC288" s="1737"/>
      <c r="AD288" s="1737"/>
      <c r="AE288" s="1737"/>
      <c r="AF288" s="1737"/>
      <c r="AG288" s="1736" t="s">
        <v>307</v>
      </c>
      <c r="AH288" s="1737"/>
      <c r="AI288" s="1737"/>
      <c r="AJ288" s="1036" t="s">
        <v>86</v>
      </c>
      <c r="AK288" s="1740" t="s">
        <v>308</v>
      </c>
      <c r="AL288" s="1737"/>
      <c r="AM288" s="1737"/>
      <c r="AN288" s="1737"/>
      <c r="AO288" s="1737"/>
      <c r="AP288" s="1737"/>
      <c r="AQ288" s="1037">
        <v>86000000</v>
      </c>
      <c r="AR288" s="1114">
        <v>86000000</v>
      </c>
      <c r="AS288" s="1038">
        <v>0</v>
      </c>
      <c r="AT288" s="1038">
        <v>0</v>
      </c>
      <c r="AU288" s="1115">
        <v>0</v>
      </c>
      <c r="AV288" s="1037">
        <v>86000000</v>
      </c>
      <c r="AW288" s="1115">
        <v>0</v>
      </c>
      <c r="AX288" s="1038">
        <v>0</v>
      </c>
      <c r="AY288" s="1115">
        <v>0</v>
      </c>
      <c r="AZ288" s="1038">
        <v>0</v>
      </c>
      <c r="BA288" s="1038">
        <v>0</v>
      </c>
      <c r="BB288" s="1038">
        <v>0</v>
      </c>
      <c r="BC288" s="1038">
        <v>0</v>
      </c>
      <c r="BE288" s="1035">
        <f t="shared" si="17"/>
        <v>0</v>
      </c>
    </row>
    <row r="289" spans="1:57" s="1034" customFormat="1" ht="16.5" x14ac:dyDescent="0.2">
      <c r="A289" s="1030" t="str">
        <f t="shared" ref="A289:A345" si="18">+B289&amp;D289&amp;F289&amp;H289&amp;J289&amp;M289&amp;P289&amp;R289&amp;AJ289</f>
        <v>C25021000902310</v>
      </c>
      <c r="B289" s="1741" t="s">
        <v>120</v>
      </c>
      <c r="C289" s="1739"/>
      <c r="D289" s="1741" t="s">
        <v>355</v>
      </c>
      <c r="E289" s="1739"/>
      <c r="F289" s="1741" t="s">
        <v>357</v>
      </c>
      <c r="G289" s="1739"/>
      <c r="H289" s="1741" t="s">
        <v>321</v>
      </c>
      <c r="I289" s="1739"/>
      <c r="J289" s="1741" t="s">
        <v>313</v>
      </c>
      <c r="K289" s="1739"/>
      <c r="L289" s="1739"/>
      <c r="M289" s="1741" t="s">
        <v>315</v>
      </c>
      <c r="N289" s="1739"/>
      <c r="O289" s="1739"/>
      <c r="P289" s="1741" t="s">
        <v>322</v>
      </c>
      <c r="Q289" s="1739"/>
      <c r="R289" s="1736"/>
      <c r="S289" s="1737"/>
      <c r="T289" s="1738" t="s">
        <v>361</v>
      </c>
      <c r="U289" s="1739"/>
      <c r="V289" s="1739"/>
      <c r="W289" s="1739"/>
      <c r="X289" s="1739"/>
      <c r="Y289" s="1739"/>
      <c r="Z289" s="1739"/>
      <c r="AA289" s="1739"/>
      <c r="AB289" s="1736" t="s">
        <v>306</v>
      </c>
      <c r="AC289" s="1737"/>
      <c r="AD289" s="1737"/>
      <c r="AE289" s="1737"/>
      <c r="AF289" s="1737"/>
      <c r="AG289" s="1736" t="s">
        <v>307</v>
      </c>
      <c r="AH289" s="1737"/>
      <c r="AI289" s="1737"/>
      <c r="AJ289" s="1036" t="s">
        <v>86</v>
      </c>
      <c r="AK289" s="1740" t="s">
        <v>308</v>
      </c>
      <c r="AL289" s="1737"/>
      <c r="AM289" s="1737"/>
      <c r="AN289" s="1737"/>
      <c r="AO289" s="1737"/>
      <c r="AP289" s="1737"/>
      <c r="AQ289" s="1037">
        <v>68860000</v>
      </c>
      <c r="AR289" s="1114">
        <v>68860000</v>
      </c>
      <c r="AS289" s="1038">
        <v>0</v>
      </c>
      <c r="AT289" s="1038">
        <v>0</v>
      </c>
      <c r="AU289" s="1115">
        <v>0</v>
      </c>
      <c r="AV289" s="1037">
        <v>68860000</v>
      </c>
      <c r="AW289" s="1115">
        <v>0</v>
      </c>
      <c r="AX289" s="1038">
        <v>0</v>
      </c>
      <c r="AY289" s="1115">
        <v>0</v>
      </c>
      <c r="AZ289" s="1038">
        <v>0</v>
      </c>
      <c r="BA289" s="1038">
        <v>0</v>
      </c>
      <c r="BB289" s="1038">
        <v>0</v>
      </c>
      <c r="BC289" s="1038">
        <v>0</v>
      </c>
      <c r="BE289" s="1035">
        <f t="shared" si="17"/>
        <v>0</v>
      </c>
    </row>
    <row r="290" spans="1:57" s="1034" customFormat="1" ht="16.5" x14ac:dyDescent="0.2">
      <c r="A290" s="1030" t="str">
        <f t="shared" si="18"/>
        <v>C25021000902410</v>
      </c>
      <c r="B290" s="1741" t="s">
        <v>120</v>
      </c>
      <c r="C290" s="1739"/>
      <c r="D290" s="1741" t="s">
        <v>355</v>
      </c>
      <c r="E290" s="1739"/>
      <c r="F290" s="1741" t="s">
        <v>357</v>
      </c>
      <c r="G290" s="1739"/>
      <c r="H290" s="1741" t="s">
        <v>321</v>
      </c>
      <c r="I290" s="1739"/>
      <c r="J290" s="1741" t="s">
        <v>313</v>
      </c>
      <c r="K290" s="1739"/>
      <c r="L290" s="1739"/>
      <c r="M290" s="1741" t="s">
        <v>315</v>
      </c>
      <c r="N290" s="1739"/>
      <c r="O290" s="1739"/>
      <c r="P290" s="1741" t="s">
        <v>316</v>
      </c>
      <c r="Q290" s="1739"/>
      <c r="R290" s="1736"/>
      <c r="S290" s="1737"/>
      <c r="T290" s="1738" t="s">
        <v>105</v>
      </c>
      <c r="U290" s="1739"/>
      <c r="V290" s="1739"/>
      <c r="W290" s="1739"/>
      <c r="X290" s="1739"/>
      <c r="Y290" s="1739"/>
      <c r="Z290" s="1739"/>
      <c r="AA290" s="1739"/>
      <c r="AB290" s="1736" t="s">
        <v>306</v>
      </c>
      <c r="AC290" s="1737"/>
      <c r="AD290" s="1737"/>
      <c r="AE290" s="1737"/>
      <c r="AF290" s="1737"/>
      <c r="AG290" s="1736" t="s">
        <v>307</v>
      </c>
      <c r="AH290" s="1737"/>
      <c r="AI290" s="1737"/>
      <c r="AJ290" s="1036" t="s">
        <v>86</v>
      </c>
      <c r="AK290" s="1740" t="s">
        <v>308</v>
      </c>
      <c r="AL290" s="1737"/>
      <c r="AM290" s="1737"/>
      <c r="AN290" s="1737"/>
      <c r="AO290" s="1737"/>
      <c r="AP290" s="1737"/>
      <c r="AQ290" s="1037">
        <v>56340000</v>
      </c>
      <c r="AR290" s="1114">
        <v>56340000</v>
      </c>
      <c r="AS290" s="1038">
        <v>0</v>
      </c>
      <c r="AT290" s="1038">
        <v>0</v>
      </c>
      <c r="AU290" s="1114">
        <v>2690000</v>
      </c>
      <c r="AV290" s="1037">
        <v>53650000</v>
      </c>
      <c r="AW290" s="1115">
        <v>0</v>
      </c>
      <c r="AX290" s="1037">
        <v>2690000</v>
      </c>
      <c r="AY290" s="1115">
        <v>0</v>
      </c>
      <c r="AZ290" s="1038">
        <v>0</v>
      </c>
      <c r="BA290" s="1038">
        <v>0</v>
      </c>
      <c r="BB290" s="1038">
        <v>0</v>
      </c>
      <c r="BC290" s="1038">
        <v>0</v>
      </c>
      <c r="BE290" s="1035">
        <f t="shared" si="17"/>
        <v>4.7745828895988641E-2</v>
      </c>
    </row>
    <row r="291" spans="1:57" s="1034" customFormat="1" ht="16.5" x14ac:dyDescent="0.2">
      <c r="A291" s="1030" t="str">
        <f t="shared" si="18"/>
        <v>C25021000902610</v>
      </c>
      <c r="B291" s="1741" t="s">
        <v>120</v>
      </c>
      <c r="C291" s="1739"/>
      <c r="D291" s="1741" t="s">
        <v>355</v>
      </c>
      <c r="E291" s="1739"/>
      <c r="F291" s="1741" t="s">
        <v>357</v>
      </c>
      <c r="G291" s="1739"/>
      <c r="H291" s="1741" t="s">
        <v>321</v>
      </c>
      <c r="I291" s="1739"/>
      <c r="J291" s="1741" t="s">
        <v>313</v>
      </c>
      <c r="K291" s="1739"/>
      <c r="L291" s="1739"/>
      <c r="M291" s="1741" t="s">
        <v>315</v>
      </c>
      <c r="N291" s="1739"/>
      <c r="O291" s="1739"/>
      <c r="P291" s="1741" t="s">
        <v>325</v>
      </c>
      <c r="Q291" s="1739"/>
      <c r="R291" s="1736"/>
      <c r="S291" s="1737"/>
      <c r="T291" s="1738" t="s">
        <v>362</v>
      </c>
      <c r="U291" s="1739"/>
      <c r="V291" s="1739"/>
      <c r="W291" s="1739"/>
      <c r="X291" s="1739"/>
      <c r="Y291" s="1739"/>
      <c r="Z291" s="1739"/>
      <c r="AA291" s="1739"/>
      <c r="AB291" s="1736" t="s">
        <v>306</v>
      </c>
      <c r="AC291" s="1737"/>
      <c r="AD291" s="1737"/>
      <c r="AE291" s="1737"/>
      <c r="AF291" s="1737"/>
      <c r="AG291" s="1736" t="s">
        <v>307</v>
      </c>
      <c r="AH291" s="1737"/>
      <c r="AI291" s="1737"/>
      <c r="AJ291" s="1036" t="s">
        <v>86</v>
      </c>
      <c r="AK291" s="1740" t="s">
        <v>308</v>
      </c>
      <c r="AL291" s="1737"/>
      <c r="AM291" s="1737"/>
      <c r="AN291" s="1737"/>
      <c r="AO291" s="1737"/>
      <c r="AP291" s="1737"/>
      <c r="AQ291" s="1037">
        <v>42300000</v>
      </c>
      <c r="AR291" s="1115">
        <v>0</v>
      </c>
      <c r="AS291" s="1037">
        <v>42300000</v>
      </c>
      <c r="AT291" s="1038">
        <v>0</v>
      </c>
      <c r="AU291" s="1115">
        <v>0</v>
      </c>
      <c r="AV291" s="1038">
        <v>0</v>
      </c>
      <c r="AW291" s="1115">
        <v>0</v>
      </c>
      <c r="AX291" s="1038">
        <v>0</v>
      </c>
      <c r="AY291" s="1115">
        <v>0</v>
      </c>
      <c r="AZ291" s="1038">
        <v>0</v>
      </c>
      <c r="BA291" s="1038">
        <v>0</v>
      </c>
      <c r="BB291" s="1038">
        <v>0</v>
      </c>
      <c r="BC291" s="1038">
        <v>0</v>
      </c>
      <c r="BE291" s="1035">
        <f t="shared" si="17"/>
        <v>0</v>
      </c>
    </row>
    <row r="292" spans="1:57" s="1015" customFormat="1" ht="16.5" x14ac:dyDescent="0.2">
      <c r="A292" s="1019" t="str">
        <f t="shared" si="18"/>
        <v>C2502100012010</v>
      </c>
      <c r="B292" s="1725" t="s">
        <v>120</v>
      </c>
      <c r="C292" s="1720"/>
      <c r="D292" s="1725" t="s">
        <v>355</v>
      </c>
      <c r="E292" s="1720"/>
      <c r="F292" s="1725" t="s">
        <v>357</v>
      </c>
      <c r="G292" s="1720"/>
      <c r="H292" s="1725" t="s">
        <v>323</v>
      </c>
      <c r="I292" s="1720"/>
      <c r="J292" s="1725" t="s">
        <v>313</v>
      </c>
      <c r="K292" s="1720"/>
      <c r="L292" s="1720"/>
      <c r="M292" s="1725"/>
      <c r="N292" s="1720"/>
      <c r="O292" s="1720"/>
      <c r="P292" s="1725"/>
      <c r="Q292" s="1720"/>
      <c r="R292" s="1722"/>
      <c r="S292" s="1717"/>
      <c r="T292" s="1723" t="s">
        <v>758</v>
      </c>
      <c r="U292" s="1720"/>
      <c r="V292" s="1720"/>
      <c r="W292" s="1720"/>
      <c r="X292" s="1720"/>
      <c r="Y292" s="1720"/>
      <c r="Z292" s="1720"/>
      <c r="AA292" s="1720"/>
      <c r="AB292" s="1722" t="s">
        <v>306</v>
      </c>
      <c r="AC292" s="1717"/>
      <c r="AD292" s="1717"/>
      <c r="AE292" s="1717"/>
      <c r="AF292" s="1717"/>
      <c r="AG292" s="1722" t="s">
        <v>307</v>
      </c>
      <c r="AH292" s="1717"/>
      <c r="AI292" s="1717"/>
      <c r="AJ292" s="1026" t="s">
        <v>86</v>
      </c>
      <c r="AK292" s="1724" t="s">
        <v>308</v>
      </c>
      <c r="AL292" s="1717"/>
      <c r="AM292" s="1717"/>
      <c r="AN292" s="1717"/>
      <c r="AO292" s="1717"/>
      <c r="AP292" s="1717"/>
      <c r="AQ292" s="1014">
        <v>300000000</v>
      </c>
      <c r="AR292" s="1113">
        <v>300000000</v>
      </c>
      <c r="AS292" s="1033">
        <v>0</v>
      </c>
      <c r="AT292" s="1017">
        <v>0</v>
      </c>
      <c r="AU292" s="1113">
        <v>228079829</v>
      </c>
      <c r="AV292" s="1032">
        <v>71920171</v>
      </c>
      <c r="AW292" s="1113">
        <v>20480304</v>
      </c>
      <c r="AX292" s="1032">
        <v>207599525</v>
      </c>
      <c r="AY292" s="1113">
        <v>18689051</v>
      </c>
      <c r="AZ292" s="1032">
        <v>1791253</v>
      </c>
      <c r="BA292" s="1014">
        <v>18689051</v>
      </c>
      <c r="BB292" s="1017">
        <v>0</v>
      </c>
      <c r="BC292" s="1017">
        <v>0</v>
      </c>
      <c r="BE292" s="1016">
        <f t="shared" si="17"/>
        <v>0.76026609666666667</v>
      </c>
    </row>
    <row r="293" spans="1:57" s="1097" customFormat="1" ht="16.5" x14ac:dyDescent="0.2">
      <c r="A293" s="1098" t="str">
        <f t="shared" si="18"/>
        <v>C250210001210</v>
      </c>
      <c r="B293" s="1729" t="s">
        <v>120</v>
      </c>
      <c r="C293" s="1730"/>
      <c r="D293" s="1729" t="s">
        <v>355</v>
      </c>
      <c r="E293" s="1730"/>
      <c r="F293" s="1729" t="s">
        <v>357</v>
      </c>
      <c r="G293" s="1730"/>
      <c r="H293" s="1729" t="s">
        <v>323</v>
      </c>
      <c r="I293" s="1730"/>
      <c r="J293" s="1729" t="s">
        <v>269</v>
      </c>
      <c r="K293" s="1730"/>
      <c r="L293" s="1730"/>
      <c r="M293" s="1729" t="s">
        <v>269</v>
      </c>
      <c r="N293" s="1730"/>
      <c r="O293" s="1730"/>
      <c r="P293" s="1729" t="s">
        <v>269</v>
      </c>
      <c r="Q293" s="1730"/>
      <c r="R293" s="1726" t="s">
        <v>269</v>
      </c>
      <c r="S293" s="1727"/>
      <c r="T293" s="1731" t="s">
        <v>758</v>
      </c>
      <c r="U293" s="1730"/>
      <c r="V293" s="1730"/>
      <c r="W293" s="1730"/>
      <c r="X293" s="1730"/>
      <c r="Y293" s="1730"/>
      <c r="Z293" s="1730"/>
      <c r="AA293" s="1730"/>
      <c r="AB293" s="1726" t="s">
        <v>306</v>
      </c>
      <c r="AC293" s="1727"/>
      <c r="AD293" s="1727"/>
      <c r="AE293" s="1727"/>
      <c r="AF293" s="1727"/>
      <c r="AG293" s="1726" t="s">
        <v>307</v>
      </c>
      <c r="AH293" s="1727"/>
      <c r="AI293" s="1727"/>
      <c r="AJ293" s="1103" t="s">
        <v>86</v>
      </c>
      <c r="AK293" s="1728" t="s">
        <v>308</v>
      </c>
      <c r="AL293" s="1727"/>
      <c r="AM293" s="1717"/>
      <c r="AN293" s="1717"/>
      <c r="AO293" s="1717"/>
      <c r="AP293" s="1727"/>
      <c r="AQ293" s="1104">
        <v>300000000</v>
      </c>
      <c r="AR293" s="1113">
        <v>300000000</v>
      </c>
      <c r="AS293" s="1105">
        <v>0</v>
      </c>
      <c r="AT293" s="1105">
        <v>0</v>
      </c>
      <c r="AU293" s="1113">
        <v>228079829</v>
      </c>
      <c r="AV293" s="1104">
        <v>71920171</v>
      </c>
      <c r="AW293" s="1113">
        <v>20480304</v>
      </c>
      <c r="AX293" s="1104">
        <v>207599525</v>
      </c>
      <c r="AY293" s="1113">
        <v>18689051</v>
      </c>
      <c r="AZ293" s="1104">
        <v>1791253</v>
      </c>
      <c r="BA293" s="1104">
        <v>18689051</v>
      </c>
      <c r="BB293" s="1105">
        <v>0</v>
      </c>
      <c r="BC293" s="1105">
        <v>0</v>
      </c>
      <c r="BE293" s="1102">
        <f t="shared" si="17"/>
        <v>0.76026609666666667</v>
      </c>
    </row>
    <row r="294" spans="1:57" s="1015" customFormat="1" ht="16.5" x14ac:dyDescent="0.2">
      <c r="A294" s="1019" t="str">
        <f t="shared" si="18"/>
        <v>C25021000120210</v>
      </c>
      <c r="B294" s="1725" t="s">
        <v>120</v>
      </c>
      <c r="C294" s="1720"/>
      <c r="D294" s="1725" t="s">
        <v>355</v>
      </c>
      <c r="E294" s="1720"/>
      <c r="F294" s="1725" t="s">
        <v>357</v>
      </c>
      <c r="G294" s="1720"/>
      <c r="H294" s="1725" t="s">
        <v>323</v>
      </c>
      <c r="I294" s="1720"/>
      <c r="J294" s="1725" t="s">
        <v>313</v>
      </c>
      <c r="K294" s="1720"/>
      <c r="L294" s="1720"/>
      <c r="M294" s="1725" t="s">
        <v>315</v>
      </c>
      <c r="N294" s="1720"/>
      <c r="O294" s="1720"/>
      <c r="P294" s="1725"/>
      <c r="Q294" s="1720"/>
      <c r="R294" s="1722"/>
      <c r="S294" s="1717"/>
      <c r="T294" s="1723" t="s">
        <v>359</v>
      </c>
      <c r="U294" s="1720"/>
      <c r="V294" s="1720"/>
      <c r="W294" s="1720"/>
      <c r="X294" s="1720"/>
      <c r="Y294" s="1720"/>
      <c r="Z294" s="1720"/>
      <c r="AA294" s="1720"/>
      <c r="AB294" s="1722" t="s">
        <v>306</v>
      </c>
      <c r="AC294" s="1717"/>
      <c r="AD294" s="1717"/>
      <c r="AE294" s="1717"/>
      <c r="AF294" s="1717"/>
      <c r="AG294" s="1722" t="s">
        <v>307</v>
      </c>
      <c r="AH294" s="1717"/>
      <c r="AI294" s="1717"/>
      <c r="AJ294" s="1026" t="s">
        <v>86</v>
      </c>
      <c r="AK294" s="1724" t="s">
        <v>308</v>
      </c>
      <c r="AL294" s="1717"/>
      <c r="AM294" s="1717"/>
      <c r="AN294" s="1717"/>
      <c r="AO294" s="1717"/>
      <c r="AP294" s="1717"/>
      <c r="AQ294" s="1014">
        <v>300000000</v>
      </c>
      <c r="AR294" s="1113">
        <v>300000000</v>
      </c>
      <c r="AS294" s="1033">
        <v>0</v>
      </c>
      <c r="AT294" s="1017">
        <v>0</v>
      </c>
      <c r="AU294" s="1113">
        <v>228079829</v>
      </c>
      <c r="AV294" s="1032">
        <v>71920171</v>
      </c>
      <c r="AW294" s="1113">
        <v>20480304</v>
      </c>
      <c r="AX294" s="1032">
        <v>207599525</v>
      </c>
      <c r="AY294" s="1113">
        <v>18689051</v>
      </c>
      <c r="AZ294" s="1032">
        <v>1791253</v>
      </c>
      <c r="BA294" s="1014">
        <v>18689051</v>
      </c>
      <c r="BB294" s="1017">
        <v>0</v>
      </c>
      <c r="BC294" s="1017">
        <v>0</v>
      </c>
      <c r="BE294" s="1016">
        <f t="shared" si="17"/>
        <v>0.76026609666666667</v>
      </c>
    </row>
    <row r="295" spans="1:57" s="1015" customFormat="1" ht="16.5" x14ac:dyDescent="0.2">
      <c r="A295" s="1019" t="str">
        <f t="shared" si="18"/>
        <v>C250210001202110</v>
      </c>
      <c r="B295" s="1719" t="s">
        <v>120</v>
      </c>
      <c r="C295" s="1720"/>
      <c r="D295" s="1719" t="s">
        <v>355</v>
      </c>
      <c r="E295" s="1720"/>
      <c r="F295" s="1719" t="s">
        <v>357</v>
      </c>
      <c r="G295" s="1720"/>
      <c r="H295" s="1719" t="s">
        <v>323</v>
      </c>
      <c r="I295" s="1720"/>
      <c r="J295" s="1719" t="s">
        <v>313</v>
      </c>
      <c r="K295" s="1720"/>
      <c r="L295" s="1720"/>
      <c r="M295" s="1719" t="s">
        <v>315</v>
      </c>
      <c r="N295" s="1720"/>
      <c r="O295" s="1720"/>
      <c r="P295" s="1719" t="s">
        <v>312</v>
      </c>
      <c r="Q295" s="1720"/>
      <c r="R295" s="1716"/>
      <c r="S295" s="1717"/>
      <c r="T295" s="1721" t="s">
        <v>365</v>
      </c>
      <c r="U295" s="1720"/>
      <c r="V295" s="1720"/>
      <c r="W295" s="1720"/>
      <c r="X295" s="1720"/>
      <c r="Y295" s="1720"/>
      <c r="Z295" s="1720"/>
      <c r="AA295" s="1720"/>
      <c r="AB295" s="1716" t="s">
        <v>306</v>
      </c>
      <c r="AC295" s="1717"/>
      <c r="AD295" s="1717"/>
      <c r="AE295" s="1717"/>
      <c r="AF295" s="1717"/>
      <c r="AG295" s="1716" t="s">
        <v>307</v>
      </c>
      <c r="AH295" s="1717"/>
      <c r="AI295" s="1717"/>
      <c r="AJ295" s="1027" t="s">
        <v>86</v>
      </c>
      <c r="AK295" s="1718" t="s">
        <v>308</v>
      </c>
      <c r="AL295" s="1717"/>
      <c r="AM295" s="1717"/>
      <c r="AN295" s="1717"/>
      <c r="AO295" s="1717"/>
      <c r="AP295" s="1717"/>
      <c r="AQ295" s="1020">
        <v>45000000</v>
      </c>
      <c r="AR295" s="1114">
        <v>45000000</v>
      </c>
      <c r="AS295" s="1038">
        <v>0</v>
      </c>
      <c r="AT295" s="1021">
        <v>0</v>
      </c>
      <c r="AU295" s="1114">
        <v>45000000</v>
      </c>
      <c r="AV295" s="1038">
        <v>0</v>
      </c>
      <c r="AW295" s="1115">
        <v>0</v>
      </c>
      <c r="AX295" s="1037">
        <v>45000000</v>
      </c>
      <c r="AY295" s="1115">
        <v>0</v>
      </c>
      <c r="AZ295" s="1038">
        <v>0</v>
      </c>
      <c r="BA295" s="1021">
        <v>0</v>
      </c>
      <c r="BB295" s="1021">
        <v>0</v>
      </c>
      <c r="BC295" s="1021">
        <v>0</v>
      </c>
      <c r="BE295" s="1016">
        <f t="shared" si="17"/>
        <v>1</v>
      </c>
    </row>
    <row r="296" spans="1:57" s="1015" customFormat="1" ht="16.5" x14ac:dyDescent="0.2">
      <c r="A296" s="1019" t="str">
        <f t="shared" si="18"/>
        <v>C250210001202210</v>
      </c>
      <c r="B296" s="1719" t="s">
        <v>120</v>
      </c>
      <c r="C296" s="1720"/>
      <c r="D296" s="1719" t="s">
        <v>355</v>
      </c>
      <c r="E296" s="1720"/>
      <c r="F296" s="1719" t="s">
        <v>357</v>
      </c>
      <c r="G296" s="1720"/>
      <c r="H296" s="1719" t="s">
        <v>323</v>
      </c>
      <c r="I296" s="1720"/>
      <c r="J296" s="1719" t="s">
        <v>313</v>
      </c>
      <c r="K296" s="1720"/>
      <c r="L296" s="1720"/>
      <c r="M296" s="1719" t="s">
        <v>315</v>
      </c>
      <c r="N296" s="1720"/>
      <c r="O296" s="1720"/>
      <c r="P296" s="1719" t="s">
        <v>315</v>
      </c>
      <c r="Q296" s="1720"/>
      <c r="R296" s="1716"/>
      <c r="S296" s="1717"/>
      <c r="T296" s="1721" t="s">
        <v>360</v>
      </c>
      <c r="U296" s="1720"/>
      <c r="V296" s="1720"/>
      <c r="W296" s="1720"/>
      <c r="X296" s="1720"/>
      <c r="Y296" s="1720"/>
      <c r="Z296" s="1720"/>
      <c r="AA296" s="1720"/>
      <c r="AB296" s="1716" t="s">
        <v>306</v>
      </c>
      <c r="AC296" s="1717"/>
      <c r="AD296" s="1717"/>
      <c r="AE296" s="1717"/>
      <c r="AF296" s="1717"/>
      <c r="AG296" s="1716" t="s">
        <v>307</v>
      </c>
      <c r="AH296" s="1717"/>
      <c r="AI296" s="1717"/>
      <c r="AJ296" s="1027" t="s">
        <v>86</v>
      </c>
      <c r="AK296" s="1718" t="s">
        <v>308</v>
      </c>
      <c r="AL296" s="1717"/>
      <c r="AM296" s="1717"/>
      <c r="AN296" s="1717"/>
      <c r="AO296" s="1717"/>
      <c r="AP296" s="1717"/>
      <c r="AQ296" s="1020">
        <v>101000000</v>
      </c>
      <c r="AR296" s="1114">
        <v>101000000</v>
      </c>
      <c r="AS296" s="1038">
        <v>0</v>
      </c>
      <c r="AT296" s="1021">
        <v>0</v>
      </c>
      <c r="AU296" s="1114">
        <v>101000000</v>
      </c>
      <c r="AV296" s="1038">
        <v>0</v>
      </c>
      <c r="AW296" s="1115">
        <v>0</v>
      </c>
      <c r="AX296" s="1037">
        <v>101000000</v>
      </c>
      <c r="AY296" s="1115">
        <v>0</v>
      </c>
      <c r="AZ296" s="1038">
        <v>0</v>
      </c>
      <c r="BA296" s="1021">
        <v>0</v>
      </c>
      <c r="BB296" s="1021">
        <v>0</v>
      </c>
      <c r="BC296" s="1021">
        <v>0</v>
      </c>
      <c r="BE296" s="1016">
        <f t="shared" si="17"/>
        <v>1</v>
      </c>
    </row>
    <row r="297" spans="1:57" s="1015" customFormat="1" ht="16.5" x14ac:dyDescent="0.2">
      <c r="A297" s="1019" t="str">
        <f t="shared" si="18"/>
        <v>C250210001202310</v>
      </c>
      <c r="B297" s="1719" t="s">
        <v>120</v>
      </c>
      <c r="C297" s="1720"/>
      <c r="D297" s="1719" t="s">
        <v>355</v>
      </c>
      <c r="E297" s="1720"/>
      <c r="F297" s="1719" t="s">
        <v>357</v>
      </c>
      <c r="G297" s="1720"/>
      <c r="H297" s="1719" t="s">
        <v>323</v>
      </c>
      <c r="I297" s="1720"/>
      <c r="J297" s="1719" t="s">
        <v>313</v>
      </c>
      <c r="K297" s="1720"/>
      <c r="L297" s="1720"/>
      <c r="M297" s="1719" t="s">
        <v>315</v>
      </c>
      <c r="N297" s="1720"/>
      <c r="O297" s="1720"/>
      <c r="P297" s="1719" t="s">
        <v>322</v>
      </c>
      <c r="Q297" s="1720"/>
      <c r="R297" s="1716"/>
      <c r="S297" s="1717"/>
      <c r="T297" s="1721" t="s">
        <v>361</v>
      </c>
      <c r="U297" s="1720"/>
      <c r="V297" s="1720"/>
      <c r="W297" s="1720"/>
      <c r="X297" s="1720"/>
      <c r="Y297" s="1720"/>
      <c r="Z297" s="1720"/>
      <c r="AA297" s="1720"/>
      <c r="AB297" s="1716" t="s">
        <v>306</v>
      </c>
      <c r="AC297" s="1717"/>
      <c r="AD297" s="1717"/>
      <c r="AE297" s="1717"/>
      <c r="AF297" s="1717"/>
      <c r="AG297" s="1716" t="s">
        <v>307</v>
      </c>
      <c r="AH297" s="1717"/>
      <c r="AI297" s="1717"/>
      <c r="AJ297" s="1027" t="s">
        <v>86</v>
      </c>
      <c r="AK297" s="1718" t="s">
        <v>308</v>
      </c>
      <c r="AL297" s="1717"/>
      <c r="AM297" s="1717"/>
      <c r="AN297" s="1717"/>
      <c r="AO297" s="1717"/>
      <c r="AP297" s="1717"/>
      <c r="AQ297" s="1020">
        <v>49000000</v>
      </c>
      <c r="AR297" s="1114">
        <v>49000000</v>
      </c>
      <c r="AS297" s="1038">
        <v>0</v>
      </c>
      <c r="AT297" s="1021">
        <v>0</v>
      </c>
      <c r="AU297" s="1114">
        <v>49000000</v>
      </c>
      <c r="AV297" s="1038">
        <v>0</v>
      </c>
      <c r="AW297" s="1115">
        <v>0</v>
      </c>
      <c r="AX297" s="1037">
        <v>49000000</v>
      </c>
      <c r="AY297" s="1115">
        <v>0</v>
      </c>
      <c r="AZ297" s="1038">
        <v>0</v>
      </c>
      <c r="BA297" s="1021">
        <v>0</v>
      </c>
      <c r="BB297" s="1021">
        <v>0</v>
      </c>
      <c r="BC297" s="1021">
        <v>0</v>
      </c>
      <c r="BE297" s="1016">
        <f t="shared" si="17"/>
        <v>1</v>
      </c>
    </row>
    <row r="298" spans="1:57" s="1015" customFormat="1" ht="16.5" x14ac:dyDescent="0.2">
      <c r="A298" s="1019" t="str">
        <f t="shared" si="18"/>
        <v>C250210001202410</v>
      </c>
      <c r="B298" s="1719" t="s">
        <v>120</v>
      </c>
      <c r="C298" s="1720"/>
      <c r="D298" s="1719" t="s">
        <v>355</v>
      </c>
      <c r="E298" s="1720"/>
      <c r="F298" s="1719" t="s">
        <v>357</v>
      </c>
      <c r="G298" s="1720"/>
      <c r="H298" s="1719" t="s">
        <v>323</v>
      </c>
      <c r="I298" s="1720"/>
      <c r="J298" s="1719" t="s">
        <v>313</v>
      </c>
      <c r="K298" s="1720"/>
      <c r="L298" s="1720"/>
      <c r="M298" s="1719" t="s">
        <v>315</v>
      </c>
      <c r="N298" s="1720"/>
      <c r="O298" s="1720"/>
      <c r="P298" s="1719" t="s">
        <v>316</v>
      </c>
      <c r="Q298" s="1720"/>
      <c r="R298" s="1716"/>
      <c r="S298" s="1717"/>
      <c r="T298" s="1721" t="s">
        <v>105</v>
      </c>
      <c r="U298" s="1720"/>
      <c r="V298" s="1720"/>
      <c r="W298" s="1720"/>
      <c r="X298" s="1720"/>
      <c r="Y298" s="1720"/>
      <c r="Z298" s="1720"/>
      <c r="AA298" s="1720"/>
      <c r="AB298" s="1716" t="s">
        <v>306</v>
      </c>
      <c r="AC298" s="1717"/>
      <c r="AD298" s="1717"/>
      <c r="AE298" s="1717"/>
      <c r="AF298" s="1717"/>
      <c r="AG298" s="1716" t="s">
        <v>307</v>
      </c>
      <c r="AH298" s="1717"/>
      <c r="AI298" s="1717"/>
      <c r="AJ298" s="1027" t="s">
        <v>86</v>
      </c>
      <c r="AK298" s="1718" t="s">
        <v>308</v>
      </c>
      <c r="AL298" s="1717"/>
      <c r="AM298" s="1717"/>
      <c r="AN298" s="1717"/>
      <c r="AO298" s="1717"/>
      <c r="AP298" s="1717"/>
      <c r="AQ298" s="1020">
        <v>95000000</v>
      </c>
      <c r="AR298" s="1114">
        <v>95000000</v>
      </c>
      <c r="AS298" s="1038">
        <v>0</v>
      </c>
      <c r="AT298" s="1021">
        <v>0</v>
      </c>
      <c r="AU298" s="1114">
        <v>33079829</v>
      </c>
      <c r="AV298" s="1037">
        <v>61920171</v>
      </c>
      <c r="AW298" s="1114">
        <v>20480304</v>
      </c>
      <c r="AX298" s="1037">
        <v>12599525</v>
      </c>
      <c r="AY298" s="1114">
        <v>18689051</v>
      </c>
      <c r="AZ298" s="1037">
        <v>1791253</v>
      </c>
      <c r="BA298" s="1020">
        <v>18689051</v>
      </c>
      <c r="BB298" s="1021">
        <v>0</v>
      </c>
      <c r="BC298" s="1021">
        <v>0</v>
      </c>
      <c r="BE298" s="1016">
        <f t="shared" si="17"/>
        <v>0.34820872631578947</v>
      </c>
    </row>
    <row r="299" spans="1:57" s="1015" customFormat="1" ht="16.5" x14ac:dyDescent="0.2">
      <c r="A299" s="1019" t="str">
        <f t="shared" si="18"/>
        <v>C250210001202610</v>
      </c>
      <c r="B299" s="1719" t="s">
        <v>120</v>
      </c>
      <c r="C299" s="1720"/>
      <c r="D299" s="1719" t="s">
        <v>355</v>
      </c>
      <c r="E299" s="1720"/>
      <c r="F299" s="1719" t="s">
        <v>357</v>
      </c>
      <c r="G299" s="1720"/>
      <c r="H299" s="1719" t="s">
        <v>323</v>
      </c>
      <c r="I299" s="1720"/>
      <c r="J299" s="1719" t="s">
        <v>313</v>
      </c>
      <c r="K299" s="1720"/>
      <c r="L299" s="1720"/>
      <c r="M299" s="1719" t="s">
        <v>315</v>
      </c>
      <c r="N299" s="1720"/>
      <c r="O299" s="1720"/>
      <c r="P299" s="1719" t="s">
        <v>325</v>
      </c>
      <c r="Q299" s="1720"/>
      <c r="R299" s="1716"/>
      <c r="S299" s="1717"/>
      <c r="T299" s="1721" t="s">
        <v>362</v>
      </c>
      <c r="U299" s="1720"/>
      <c r="V299" s="1720"/>
      <c r="W299" s="1720"/>
      <c r="X299" s="1720"/>
      <c r="Y299" s="1720"/>
      <c r="Z299" s="1720"/>
      <c r="AA299" s="1720"/>
      <c r="AB299" s="1716" t="s">
        <v>306</v>
      </c>
      <c r="AC299" s="1717"/>
      <c r="AD299" s="1717"/>
      <c r="AE299" s="1717"/>
      <c r="AF299" s="1717"/>
      <c r="AG299" s="1716" t="s">
        <v>307</v>
      </c>
      <c r="AH299" s="1717"/>
      <c r="AI299" s="1717"/>
      <c r="AJ299" s="1027" t="s">
        <v>86</v>
      </c>
      <c r="AK299" s="1718" t="s">
        <v>308</v>
      </c>
      <c r="AL299" s="1717"/>
      <c r="AM299" s="1717"/>
      <c r="AN299" s="1717"/>
      <c r="AO299" s="1717"/>
      <c r="AP299" s="1717"/>
      <c r="AQ299" s="1020">
        <v>10000000</v>
      </c>
      <c r="AR299" s="1114">
        <v>10000000</v>
      </c>
      <c r="AS299" s="1038">
        <v>0</v>
      </c>
      <c r="AT299" s="1021">
        <v>0</v>
      </c>
      <c r="AU299" s="1115">
        <v>0</v>
      </c>
      <c r="AV299" s="1037">
        <v>10000000</v>
      </c>
      <c r="AW299" s="1115">
        <v>0</v>
      </c>
      <c r="AX299" s="1038">
        <v>0</v>
      </c>
      <c r="AY299" s="1115">
        <v>0</v>
      </c>
      <c r="AZ299" s="1038">
        <v>0</v>
      </c>
      <c r="BA299" s="1021">
        <v>0</v>
      </c>
      <c r="BB299" s="1021">
        <v>0</v>
      </c>
      <c r="BC299" s="1021">
        <v>0</v>
      </c>
      <c r="BE299" s="1016">
        <f t="shared" si="17"/>
        <v>0</v>
      </c>
    </row>
    <row r="300" spans="1:57" s="1015" customFormat="1" ht="16.5" x14ac:dyDescent="0.2">
      <c r="A300" s="1019" t="str">
        <f t="shared" si="18"/>
        <v>C2502100014010</v>
      </c>
      <c r="B300" s="1725" t="s">
        <v>120</v>
      </c>
      <c r="C300" s="1720"/>
      <c r="D300" s="1725" t="s">
        <v>355</v>
      </c>
      <c r="E300" s="1720"/>
      <c r="F300" s="1725" t="s">
        <v>357</v>
      </c>
      <c r="G300" s="1720"/>
      <c r="H300" s="1725" t="s">
        <v>318</v>
      </c>
      <c r="I300" s="1720"/>
      <c r="J300" s="1725" t="s">
        <v>313</v>
      </c>
      <c r="K300" s="1720"/>
      <c r="L300" s="1720"/>
      <c r="M300" s="1725"/>
      <c r="N300" s="1720"/>
      <c r="O300" s="1720"/>
      <c r="P300" s="1725"/>
      <c r="Q300" s="1720"/>
      <c r="R300" s="1722"/>
      <c r="S300" s="1717"/>
      <c r="T300" s="1723" t="s">
        <v>787</v>
      </c>
      <c r="U300" s="1720"/>
      <c r="V300" s="1720"/>
      <c r="W300" s="1720"/>
      <c r="X300" s="1720"/>
      <c r="Y300" s="1720"/>
      <c r="Z300" s="1720"/>
      <c r="AA300" s="1720"/>
      <c r="AB300" s="1722" t="s">
        <v>306</v>
      </c>
      <c r="AC300" s="1717"/>
      <c r="AD300" s="1717"/>
      <c r="AE300" s="1717"/>
      <c r="AF300" s="1717"/>
      <c r="AG300" s="1722" t="s">
        <v>307</v>
      </c>
      <c r="AH300" s="1717"/>
      <c r="AI300" s="1717"/>
      <c r="AJ300" s="1026" t="s">
        <v>86</v>
      </c>
      <c r="AK300" s="1724" t="s">
        <v>308</v>
      </c>
      <c r="AL300" s="1717"/>
      <c r="AM300" s="1717"/>
      <c r="AN300" s="1717"/>
      <c r="AO300" s="1717"/>
      <c r="AP300" s="1717"/>
      <c r="AQ300" s="1014">
        <v>350000000</v>
      </c>
      <c r="AR300" s="1113">
        <v>3000000</v>
      </c>
      <c r="AS300" s="1032">
        <v>347000000</v>
      </c>
      <c r="AT300" s="1017">
        <v>0</v>
      </c>
      <c r="AU300" s="1116">
        <v>0</v>
      </c>
      <c r="AV300" s="1032">
        <v>3000000</v>
      </c>
      <c r="AW300" s="1116">
        <v>0</v>
      </c>
      <c r="AX300" s="1033">
        <v>0</v>
      </c>
      <c r="AY300" s="1116">
        <v>0</v>
      </c>
      <c r="AZ300" s="1033">
        <v>0</v>
      </c>
      <c r="BA300" s="1017">
        <v>0</v>
      </c>
      <c r="BB300" s="1017">
        <v>0</v>
      </c>
      <c r="BC300" s="1017">
        <v>0</v>
      </c>
      <c r="BE300" s="1016">
        <f t="shared" si="17"/>
        <v>0</v>
      </c>
    </row>
    <row r="301" spans="1:57" s="1097" customFormat="1" ht="16.5" x14ac:dyDescent="0.2">
      <c r="A301" s="1098" t="str">
        <f t="shared" si="18"/>
        <v>C250210001410</v>
      </c>
      <c r="B301" s="1729" t="s">
        <v>120</v>
      </c>
      <c r="C301" s="1730"/>
      <c r="D301" s="1729" t="s">
        <v>355</v>
      </c>
      <c r="E301" s="1730"/>
      <c r="F301" s="1729" t="s">
        <v>357</v>
      </c>
      <c r="G301" s="1730"/>
      <c r="H301" s="1729" t="s">
        <v>318</v>
      </c>
      <c r="I301" s="1730"/>
      <c r="J301" s="1729" t="s">
        <v>269</v>
      </c>
      <c r="K301" s="1730"/>
      <c r="L301" s="1730"/>
      <c r="M301" s="1729" t="s">
        <v>269</v>
      </c>
      <c r="N301" s="1730"/>
      <c r="O301" s="1730"/>
      <c r="P301" s="1729" t="s">
        <v>269</v>
      </c>
      <c r="Q301" s="1730"/>
      <c r="R301" s="1726" t="s">
        <v>269</v>
      </c>
      <c r="S301" s="1727"/>
      <c r="T301" s="1731" t="s">
        <v>787</v>
      </c>
      <c r="U301" s="1730"/>
      <c r="V301" s="1730"/>
      <c r="W301" s="1730"/>
      <c r="X301" s="1730"/>
      <c r="Y301" s="1730"/>
      <c r="Z301" s="1730"/>
      <c r="AA301" s="1730"/>
      <c r="AB301" s="1726" t="s">
        <v>306</v>
      </c>
      <c r="AC301" s="1727"/>
      <c r="AD301" s="1727"/>
      <c r="AE301" s="1727"/>
      <c r="AF301" s="1727"/>
      <c r="AG301" s="1726" t="s">
        <v>307</v>
      </c>
      <c r="AH301" s="1727"/>
      <c r="AI301" s="1727"/>
      <c r="AJ301" s="1103" t="s">
        <v>86</v>
      </c>
      <c r="AK301" s="1728" t="s">
        <v>308</v>
      </c>
      <c r="AL301" s="1727"/>
      <c r="AM301" s="1717"/>
      <c r="AN301" s="1717"/>
      <c r="AO301" s="1717"/>
      <c r="AP301" s="1727"/>
      <c r="AQ301" s="1104">
        <v>350000000</v>
      </c>
      <c r="AR301" s="1113">
        <v>3000000</v>
      </c>
      <c r="AS301" s="1104">
        <v>347000000</v>
      </c>
      <c r="AT301" s="1105">
        <v>0</v>
      </c>
      <c r="AU301" s="1116">
        <v>0</v>
      </c>
      <c r="AV301" s="1104">
        <v>3000000</v>
      </c>
      <c r="AW301" s="1116">
        <v>0</v>
      </c>
      <c r="AX301" s="1105">
        <v>0</v>
      </c>
      <c r="AY301" s="1116">
        <v>0</v>
      </c>
      <c r="AZ301" s="1105">
        <v>0</v>
      </c>
      <c r="BA301" s="1105">
        <v>0</v>
      </c>
      <c r="BB301" s="1105">
        <v>0</v>
      </c>
      <c r="BC301" s="1105">
        <v>0</v>
      </c>
      <c r="BE301" s="1102">
        <f t="shared" si="17"/>
        <v>0</v>
      </c>
    </row>
    <row r="302" spans="1:57" s="1034" customFormat="1" ht="16.5" x14ac:dyDescent="0.2">
      <c r="A302" s="1030" t="str">
        <f t="shared" si="18"/>
        <v>C25021000140210</v>
      </c>
      <c r="B302" s="1743" t="s">
        <v>120</v>
      </c>
      <c r="C302" s="1739"/>
      <c r="D302" s="1743" t="s">
        <v>355</v>
      </c>
      <c r="E302" s="1739"/>
      <c r="F302" s="1743" t="s">
        <v>357</v>
      </c>
      <c r="G302" s="1739"/>
      <c r="H302" s="1743" t="s">
        <v>318</v>
      </c>
      <c r="I302" s="1739"/>
      <c r="J302" s="1743" t="s">
        <v>313</v>
      </c>
      <c r="K302" s="1739"/>
      <c r="L302" s="1739"/>
      <c r="M302" s="1743" t="s">
        <v>315</v>
      </c>
      <c r="N302" s="1739"/>
      <c r="O302" s="1739"/>
      <c r="P302" s="1743"/>
      <c r="Q302" s="1739"/>
      <c r="R302" s="1744"/>
      <c r="S302" s="1737"/>
      <c r="T302" s="1745" t="s">
        <v>359</v>
      </c>
      <c r="U302" s="1739"/>
      <c r="V302" s="1739"/>
      <c r="W302" s="1739"/>
      <c r="X302" s="1739"/>
      <c r="Y302" s="1739"/>
      <c r="Z302" s="1739"/>
      <c r="AA302" s="1739"/>
      <c r="AB302" s="1744" t="s">
        <v>306</v>
      </c>
      <c r="AC302" s="1737"/>
      <c r="AD302" s="1737"/>
      <c r="AE302" s="1737"/>
      <c r="AF302" s="1737"/>
      <c r="AG302" s="1744" t="s">
        <v>307</v>
      </c>
      <c r="AH302" s="1737"/>
      <c r="AI302" s="1737"/>
      <c r="AJ302" s="1031" t="s">
        <v>86</v>
      </c>
      <c r="AK302" s="1742" t="s">
        <v>308</v>
      </c>
      <c r="AL302" s="1737"/>
      <c r="AM302" s="1737"/>
      <c r="AN302" s="1737"/>
      <c r="AO302" s="1737"/>
      <c r="AP302" s="1737"/>
      <c r="AQ302" s="1032">
        <v>350000000</v>
      </c>
      <c r="AR302" s="1113">
        <v>3000000</v>
      </c>
      <c r="AS302" s="1032">
        <v>347000000</v>
      </c>
      <c r="AT302" s="1033">
        <v>0</v>
      </c>
      <c r="AU302" s="1116">
        <v>0</v>
      </c>
      <c r="AV302" s="1032">
        <v>3000000</v>
      </c>
      <c r="AW302" s="1116">
        <v>0</v>
      </c>
      <c r="AX302" s="1033">
        <v>0</v>
      </c>
      <c r="AY302" s="1116">
        <v>0</v>
      </c>
      <c r="AZ302" s="1033">
        <v>0</v>
      </c>
      <c r="BA302" s="1033">
        <v>0</v>
      </c>
      <c r="BB302" s="1033">
        <v>0</v>
      </c>
      <c r="BC302" s="1033">
        <v>0</v>
      </c>
      <c r="BE302" s="1035">
        <f t="shared" si="17"/>
        <v>0</v>
      </c>
    </row>
    <row r="303" spans="1:57" s="1034" customFormat="1" ht="16.5" x14ac:dyDescent="0.2">
      <c r="A303" s="1030" t="str">
        <f t="shared" si="18"/>
        <v>C250210001402110</v>
      </c>
      <c r="B303" s="1741" t="s">
        <v>120</v>
      </c>
      <c r="C303" s="1739"/>
      <c r="D303" s="1741" t="s">
        <v>355</v>
      </c>
      <c r="E303" s="1739"/>
      <c r="F303" s="1741" t="s">
        <v>357</v>
      </c>
      <c r="G303" s="1739"/>
      <c r="H303" s="1741" t="s">
        <v>318</v>
      </c>
      <c r="I303" s="1739"/>
      <c r="J303" s="1741" t="s">
        <v>313</v>
      </c>
      <c r="K303" s="1739"/>
      <c r="L303" s="1739"/>
      <c r="M303" s="1741" t="s">
        <v>315</v>
      </c>
      <c r="N303" s="1739"/>
      <c r="O303" s="1739"/>
      <c r="P303" s="1741" t="s">
        <v>312</v>
      </c>
      <c r="Q303" s="1739"/>
      <c r="R303" s="1736"/>
      <c r="S303" s="1737"/>
      <c r="T303" s="1738" t="s">
        <v>365</v>
      </c>
      <c r="U303" s="1739"/>
      <c r="V303" s="1739"/>
      <c r="W303" s="1739"/>
      <c r="X303" s="1739"/>
      <c r="Y303" s="1739"/>
      <c r="Z303" s="1739"/>
      <c r="AA303" s="1739"/>
      <c r="AB303" s="1736" t="s">
        <v>306</v>
      </c>
      <c r="AC303" s="1737"/>
      <c r="AD303" s="1737"/>
      <c r="AE303" s="1737"/>
      <c r="AF303" s="1737"/>
      <c r="AG303" s="1736" t="s">
        <v>307</v>
      </c>
      <c r="AH303" s="1737"/>
      <c r="AI303" s="1737"/>
      <c r="AJ303" s="1036" t="s">
        <v>86</v>
      </c>
      <c r="AK303" s="1740" t="s">
        <v>308</v>
      </c>
      <c r="AL303" s="1737"/>
      <c r="AM303" s="1737"/>
      <c r="AN303" s="1737"/>
      <c r="AO303" s="1737"/>
      <c r="AP303" s="1737"/>
      <c r="AQ303" s="1037">
        <v>341000000</v>
      </c>
      <c r="AR303" s="1114">
        <v>3000000</v>
      </c>
      <c r="AS303" s="1037">
        <v>338000000</v>
      </c>
      <c r="AT303" s="1038">
        <v>0</v>
      </c>
      <c r="AU303" s="1115">
        <v>0</v>
      </c>
      <c r="AV303" s="1037">
        <v>3000000</v>
      </c>
      <c r="AW303" s="1115">
        <v>0</v>
      </c>
      <c r="AX303" s="1038">
        <v>0</v>
      </c>
      <c r="AY303" s="1115">
        <v>0</v>
      </c>
      <c r="AZ303" s="1038">
        <v>0</v>
      </c>
      <c r="BA303" s="1038">
        <v>0</v>
      </c>
      <c r="BB303" s="1038">
        <v>0</v>
      </c>
      <c r="BC303" s="1038">
        <v>0</v>
      </c>
      <c r="BE303" s="1035">
        <f t="shared" si="17"/>
        <v>0</v>
      </c>
    </row>
    <row r="304" spans="1:57" s="1034" customFormat="1" ht="16.5" x14ac:dyDescent="0.2">
      <c r="A304" s="1030" t="str">
        <f t="shared" si="18"/>
        <v>C250210001402210</v>
      </c>
      <c r="B304" s="1741" t="s">
        <v>120</v>
      </c>
      <c r="C304" s="1739"/>
      <c r="D304" s="1741" t="s">
        <v>355</v>
      </c>
      <c r="E304" s="1739"/>
      <c r="F304" s="1741" t="s">
        <v>357</v>
      </c>
      <c r="G304" s="1739"/>
      <c r="H304" s="1741" t="s">
        <v>318</v>
      </c>
      <c r="I304" s="1739"/>
      <c r="J304" s="1741" t="s">
        <v>313</v>
      </c>
      <c r="K304" s="1739"/>
      <c r="L304" s="1739"/>
      <c r="M304" s="1741" t="s">
        <v>315</v>
      </c>
      <c r="N304" s="1739"/>
      <c r="O304" s="1739"/>
      <c r="P304" s="1741" t="s">
        <v>315</v>
      </c>
      <c r="Q304" s="1739"/>
      <c r="R304" s="1736"/>
      <c r="S304" s="1737"/>
      <c r="T304" s="1738" t="s">
        <v>360</v>
      </c>
      <c r="U304" s="1739"/>
      <c r="V304" s="1739"/>
      <c r="W304" s="1739"/>
      <c r="X304" s="1739"/>
      <c r="Y304" s="1739"/>
      <c r="Z304" s="1739"/>
      <c r="AA304" s="1739"/>
      <c r="AB304" s="1736" t="s">
        <v>306</v>
      </c>
      <c r="AC304" s="1737"/>
      <c r="AD304" s="1737"/>
      <c r="AE304" s="1737"/>
      <c r="AF304" s="1737"/>
      <c r="AG304" s="1736" t="s">
        <v>307</v>
      </c>
      <c r="AH304" s="1737"/>
      <c r="AI304" s="1737"/>
      <c r="AJ304" s="1036" t="s">
        <v>86</v>
      </c>
      <c r="AK304" s="1740" t="s">
        <v>308</v>
      </c>
      <c r="AL304" s="1737"/>
      <c r="AM304" s="1737"/>
      <c r="AN304" s="1737"/>
      <c r="AO304" s="1737"/>
      <c r="AP304" s="1737"/>
      <c r="AQ304" s="1037">
        <v>9000000</v>
      </c>
      <c r="AR304" s="1115">
        <v>0</v>
      </c>
      <c r="AS304" s="1037">
        <v>9000000</v>
      </c>
      <c r="AT304" s="1038">
        <v>0</v>
      </c>
      <c r="AU304" s="1115">
        <v>0</v>
      </c>
      <c r="AV304" s="1038">
        <v>0</v>
      </c>
      <c r="AW304" s="1115">
        <v>0</v>
      </c>
      <c r="AX304" s="1038">
        <v>0</v>
      </c>
      <c r="AY304" s="1115">
        <v>0</v>
      </c>
      <c r="AZ304" s="1038">
        <v>0</v>
      </c>
      <c r="BA304" s="1038">
        <v>0</v>
      </c>
      <c r="BB304" s="1038">
        <v>0</v>
      </c>
      <c r="BC304" s="1038">
        <v>0</v>
      </c>
      <c r="BE304" s="1035">
        <f t="shared" si="17"/>
        <v>0</v>
      </c>
    </row>
    <row r="305" spans="1:57" s="1015" customFormat="1" ht="16.5" x14ac:dyDescent="0.2">
      <c r="A305" s="1019" t="str">
        <f t="shared" si="18"/>
        <v>C259910</v>
      </c>
      <c r="B305" s="1725" t="s">
        <v>120</v>
      </c>
      <c r="C305" s="1720"/>
      <c r="D305" s="1725" t="s">
        <v>370</v>
      </c>
      <c r="E305" s="1720"/>
      <c r="F305" s="1725"/>
      <c r="G305" s="1720"/>
      <c r="H305" s="1725"/>
      <c r="I305" s="1720"/>
      <c r="J305" s="1725"/>
      <c r="K305" s="1720"/>
      <c r="L305" s="1720"/>
      <c r="M305" s="1725"/>
      <c r="N305" s="1720"/>
      <c r="O305" s="1720"/>
      <c r="P305" s="1725"/>
      <c r="Q305" s="1720"/>
      <c r="R305" s="1722"/>
      <c r="S305" s="1717"/>
      <c r="T305" s="1723" t="s">
        <v>371</v>
      </c>
      <c r="U305" s="1720"/>
      <c r="V305" s="1720"/>
      <c r="W305" s="1720"/>
      <c r="X305" s="1720"/>
      <c r="Y305" s="1720"/>
      <c r="Z305" s="1720"/>
      <c r="AA305" s="1720"/>
      <c r="AB305" s="1722" t="s">
        <v>306</v>
      </c>
      <c r="AC305" s="1717"/>
      <c r="AD305" s="1717"/>
      <c r="AE305" s="1717"/>
      <c r="AF305" s="1717"/>
      <c r="AG305" s="1722" t="s">
        <v>307</v>
      </c>
      <c r="AH305" s="1717"/>
      <c r="AI305" s="1717"/>
      <c r="AJ305" s="1026" t="s">
        <v>86</v>
      </c>
      <c r="AK305" s="1724" t="s">
        <v>308</v>
      </c>
      <c r="AL305" s="1717"/>
      <c r="AM305" s="1717"/>
      <c r="AN305" s="1717"/>
      <c r="AO305" s="1717"/>
      <c r="AP305" s="1717"/>
      <c r="AQ305" s="1014">
        <v>9670420000</v>
      </c>
      <c r="AR305" s="1113">
        <v>6749193258</v>
      </c>
      <c r="AS305" s="1032">
        <v>2921226742</v>
      </c>
      <c r="AT305" s="1017">
        <v>0</v>
      </c>
      <c r="AU305" s="1113">
        <v>162213541</v>
      </c>
      <c r="AV305" s="1032">
        <v>6586979717</v>
      </c>
      <c r="AW305" s="1113">
        <v>17272520</v>
      </c>
      <c r="AX305" s="1032">
        <v>144941021</v>
      </c>
      <c r="AY305" s="1113">
        <v>17272520</v>
      </c>
      <c r="AZ305" s="1033">
        <v>0</v>
      </c>
      <c r="BA305" s="1014">
        <v>17272520</v>
      </c>
      <c r="BB305" s="1017">
        <v>0</v>
      </c>
      <c r="BC305" s="1017">
        <v>0</v>
      </c>
      <c r="BE305" s="1016">
        <f t="shared" si="17"/>
        <v>1.6774198121694818E-2</v>
      </c>
    </row>
    <row r="306" spans="1:57" s="1015" customFormat="1" ht="16.5" x14ac:dyDescent="0.2">
      <c r="A306" s="1019" t="str">
        <f t="shared" si="18"/>
        <v>C259913</v>
      </c>
      <c r="B306" s="1725" t="s">
        <v>120</v>
      </c>
      <c r="C306" s="1720"/>
      <c r="D306" s="1725" t="s">
        <v>370</v>
      </c>
      <c r="E306" s="1720"/>
      <c r="F306" s="1725"/>
      <c r="G306" s="1720"/>
      <c r="H306" s="1725"/>
      <c r="I306" s="1720"/>
      <c r="J306" s="1725"/>
      <c r="K306" s="1720"/>
      <c r="L306" s="1720"/>
      <c r="M306" s="1725"/>
      <c r="N306" s="1720"/>
      <c r="O306" s="1720"/>
      <c r="P306" s="1725"/>
      <c r="Q306" s="1720"/>
      <c r="R306" s="1722"/>
      <c r="S306" s="1717"/>
      <c r="T306" s="1723" t="s">
        <v>371</v>
      </c>
      <c r="U306" s="1720"/>
      <c r="V306" s="1720"/>
      <c r="W306" s="1720"/>
      <c r="X306" s="1720"/>
      <c r="Y306" s="1720"/>
      <c r="Z306" s="1720"/>
      <c r="AA306" s="1720"/>
      <c r="AB306" s="1722" t="s">
        <v>306</v>
      </c>
      <c r="AC306" s="1717"/>
      <c r="AD306" s="1717"/>
      <c r="AE306" s="1717"/>
      <c r="AF306" s="1717"/>
      <c r="AG306" s="1722" t="s">
        <v>307</v>
      </c>
      <c r="AH306" s="1717"/>
      <c r="AI306" s="1717"/>
      <c r="AJ306" s="1026" t="s">
        <v>336</v>
      </c>
      <c r="AK306" s="1724" t="s">
        <v>354</v>
      </c>
      <c r="AL306" s="1717"/>
      <c r="AM306" s="1717"/>
      <c r="AN306" s="1717"/>
      <c r="AO306" s="1717"/>
      <c r="AP306" s="1717"/>
      <c r="AQ306" s="1014">
        <v>5000000000</v>
      </c>
      <c r="AR306" s="1113">
        <v>5000000000</v>
      </c>
      <c r="AS306" s="1033">
        <v>0</v>
      </c>
      <c r="AT306" s="1017">
        <v>0</v>
      </c>
      <c r="AU306" s="1113">
        <v>5000000000</v>
      </c>
      <c r="AV306" s="1033">
        <v>0</v>
      </c>
      <c r="AW306" s="1113">
        <v>673122501.87</v>
      </c>
      <c r="AX306" s="1032">
        <v>4326877498.1300001</v>
      </c>
      <c r="AY306" s="1113">
        <v>673122501.87</v>
      </c>
      <c r="AZ306" s="1033">
        <v>0</v>
      </c>
      <c r="BA306" s="1014">
        <v>673122501.87</v>
      </c>
      <c r="BB306" s="1017">
        <v>0</v>
      </c>
      <c r="BC306" s="1017">
        <v>0</v>
      </c>
      <c r="BE306" s="1016">
        <f t="shared" si="17"/>
        <v>1</v>
      </c>
    </row>
    <row r="307" spans="1:57" s="1015" customFormat="1" ht="16.5" x14ac:dyDescent="0.2">
      <c r="A307" s="1019" t="str">
        <f t="shared" si="18"/>
        <v>C2599100010</v>
      </c>
      <c r="B307" s="1725" t="s">
        <v>120</v>
      </c>
      <c r="C307" s="1720"/>
      <c r="D307" s="1725" t="s">
        <v>370</v>
      </c>
      <c r="E307" s="1720"/>
      <c r="F307" s="1725" t="s">
        <v>357</v>
      </c>
      <c r="G307" s="1720"/>
      <c r="H307" s="1725"/>
      <c r="I307" s="1720"/>
      <c r="J307" s="1725"/>
      <c r="K307" s="1720"/>
      <c r="L307" s="1720"/>
      <c r="M307" s="1725"/>
      <c r="N307" s="1720"/>
      <c r="O307" s="1720"/>
      <c r="P307" s="1725"/>
      <c r="Q307" s="1720"/>
      <c r="R307" s="1722"/>
      <c r="S307" s="1717"/>
      <c r="T307" s="1723" t="s">
        <v>358</v>
      </c>
      <c r="U307" s="1720"/>
      <c r="V307" s="1720"/>
      <c r="W307" s="1720"/>
      <c r="X307" s="1720"/>
      <c r="Y307" s="1720"/>
      <c r="Z307" s="1720"/>
      <c r="AA307" s="1720"/>
      <c r="AB307" s="1722" t="s">
        <v>306</v>
      </c>
      <c r="AC307" s="1717"/>
      <c r="AD307" s="1717"/>
      <c r="AE307" s="1717"/>
      <c r="AF307" s="1717"/>
      <c r="AG307" s="1722" t="s">
        <v>307</v>
      </c>
      <c r="AH307" s="1717"/>
      <c r="AI307" s="1717"/>
      <c r="AJ307" s="1026" t="s">
        <v>86</v>
      </c>
      <c r="AK307" s="1724" t="s">
        <v>308</v>
      </c>
      <c r="AL307" s="1717"/>
      <c r="AM307" s="1717"/>
      <c r="AN307" s="1717"/>
      <c r="AO307" s="1717"/>
      <c r="AP307" s="1717"/>
      <c r="AQ307" s="1014">
        <v>9670420000</v>
      </c>
      <c r="AR307" s="1113">
        <v>6749193258</v>
      </c>
      <c r="AS307" s="1032">
        <v>2921226742</v>
      </c>
      <c r="AT307" s="1017">
        <v>0</v>
      </c>
      <c r="AU307" s="1113">
        <v>162213541</v>
      </c>
      <c r="AV307" s="1032">
        <v>6586979717</v>
      </c>
      <c r="AW307" s="1113">
        <v>17272520</v>
      </c>
      <c r="AX307" s="1032">
        <v>144941021</v>
      </c>
      <c r="AY307" s="1113">
        <v>17272520</v>
      </c>
      <c r="AZ307" s="1033">
        <v>0</v>
      </c>
      <c r="BA307" s="1014">
        <v>17272520</v>
      </c>
      <c r="BB307" s="1017">
        <v>0</v>
      </c>
      <c r="BC307" s="1017">
        <v>0</v>
      </c>
      <c r="BE307" s="1016">
        <f t="shared" si="17"/>
        <v>1.6774198121694818E-2</v>
      </c>
    </row>
    <row r="308" spans="1:57" s="1015" customFormat="1" ht="16.5" x14ac:dyDescent="0.2">
      <c r="A308" s="1019" t="str">
        <f t="shared" si="18"/>
        <v>C2599100013</v>
      </c>
      <c r="B308" s="1725" t="s">
        <v>120</v>
      </c>
      <c r="C308" s="1720"/>
      <c r="D308" s="1725" t="s">
        <v>370</v>
      </c>
      <c r="E308" s="1720"/>
      <c r="F308" s="1725" t="s">
        <v>357</v>
      </c>
      <c r="G308" s="1720"/>
      <c r="H308" s="1725"/>
      <c r="I308" s="1720"/>
      <c r="J308" s="1725"/>
      <c r="K308" s="1720"/>
      <c r="L308" s="1720"/>
      <c r="M308" s="1725"/>
      <c r="N308" s="1720"/>
      <c r="O308" s="1720"/>
      <c r="P308" s="1725"/>
      <c r="Q308" s="1720"/>
      <c r="R308" s="1722"/>
      <c r="S308" s="1717"/>
      <c r="T308" s="1723" t="s">
        <v>358</v>
      </c>
      <c r="U308" s="1720"/>
      <c r="V308" s="1720"/>
      <c r="W308" s="1720"/>
      <c r="X308" s="1720"/>
      <c r="Y308" s="1720"/>
      <c r="Z308" s="1720"/>
      <c r="AA308" s="1720"/>
      <c r="AB308" s="1722" t="s">
        <v>306</v>
      </c>
      <c r="AC308" s="1717"/>
      <c r="AD308" s="1717"/>
      <c r="AE308" s="1717"/>
      <c r="AF308" s="1717"/>
      <c r="AG308" s="1722" t="s">
        <v>307</v>
      </c>
      <c r="AH308" s="1717"/>
      <c r="AI308" s="1717"/>
      <c r="AJ308" s="1026" t="s">
        <v>336</v>
      </c>
      <c r="AK308" s="1724" t="s">
        <v>354</v>
      </c>
      <c r="AL308" s="1717"/>
      <c r="AM308" s="1717"/>
      <c r="AN308" s="1717"/>
      <c r="AO308" s="1717"/>
      <c r="AP308" s="1717"/>
      <c r="AQ308" s="1014">
        <v>5000000000</v>
      </c>
      <c r="AR308" s="1113">
        <v>5000000000</v>
      </c>
      <c r="AS308" s="1033">
        <v>0</v>
      </c>
      <c r="AT308" s="1017">
        <v>0</v>
      </c>
      <c r="AU308" s="1113">
        <v>5000000000</v>
      </c>
      <c r="AV308" s="1033">
        <v>0</v>
      </c>
      <c r="AW308" s="1113">
        <v>673122501.87</v>
      </c>
      <c r="AX308" s="1032">
        <v>4326877498.1300001</v>
      </c>
      <c r="AY308" s="1113">
        <v>673122501.87</v>
      </c>
      <c r="AZ308" s="1033">
        <v>0</v>
      </c>
      <c r="BA308" s="1014">
        <v>673122501.87</v>
      </c>
      <c r="BB308" s="1017">
        <v>0</v>
      </c>
      <c r="BC308" s="1017">
        <v>0</v>
      </c>
      <c r="BE308" s="1016">
        <f t="shared" si="17"/>
        <v>1</v>
      </c>
    </row>
    <row r="309" spans="1:57" s="1097" customFormat="1" ht="16.5" x14ac:dyDescent="0.2">
      <c r="A309" s="1098" t="str">
        <f t="shared" si="18"/>
        <v>C25991000110</v>
      </c>
      <c r="B309" s="1734" t="s">
        <v>120</v>
      </c>
      <c r="C309" s="1730"/>
      <c r="D309" s="1734" t="s">
        <v>370</v>
      </c>
      <c r="E309" s="1730"/>
      <c r="F309" s="1734" t="s">
        <v>357</v>
      </c>
      <c r="G309" s="1730"/>
      <c r="H309" s="1734" t="s">
        <v>312</v>
      </c>
      <c r="I309" s="1730"/>
      <c r="J309" s="1734"/>
      <c r="K309" s="1730"/>
      <c r="L309" s="1730"/>
      <c r="M309" s="1734"/>
      <c r="N309" s="1730"/>
      <c r="O309" s="1730"/>
      <c r="P309" s="1734"/>
      <c r="Q309" s="1730"/>
      <c r="R309" s="1732"/>
      <c r="S309" s="1727"/>
      <c r="T309" s="1735" t="s">
        <v>209</v>
      </c>
      <c r="U309" s="1730"/>
      <c r="V309" s="1730"/>
      <c r="W309" s="1730"/>
      <c r="X309" s="1730"/>
      <c r="Y309" s="1730"/>
      <c r="Z309" s="1730"/>
      <c r="AA309" s="1730"/>
      <c r="AB309" s="1732" t="s">
        <v>306</v>
      </c>
      <c r="AC309" s="1727"/>
      <c r="AD309" s="1727"/>
      <c r="AE309" s="1727"/>
      <c r="AF309" s="1727"/>
      <c r="AG309" s="1732" t="s">
        <v>307</v>
      </c>
      <c r="AH309" s="1727"/>
      <c r="AI309" s="1727"/>
      <c r="AJ309" s="1099" t="s">
        <v>86</v>
      </c>
      <c r="AK309" s="1733" t="s">
        <v>308</v>
      </c>
      <c r="AL309" s="1727"/>
      <c r="AM309" s="1717"/>
      <c r="AN309" s="1717"/>
      <c r="AO309" s="1717"/>
      <c r="AP309" s="1727"/>
      <c r="AQ309" s="1101">
        <v>0</v>
      </c>
      <c r="AR309" s="1115">
        <v>0</v>
      </c>
      <c r="AS309" s="1101">
        <v>0</v>
      </c>
      <c r="AT309" s="1101">
        <v>0</v>
      </c>
      <c r="AU309" s="1115">
        <v>0</v>
      </c>
      <c r="AV309" s="1101">
        <v>0</v>
      </c>
      <c r="AW309" s="1115">
        <v>0</v>
      </c>
      <c r="AX309" s="1101">
        <v>0</v>
      </c>
      <c r="AY309" s="1115">
        <v>0</v>
      </c>
      <c r="AZ309" s="1101">
        <v>0</v>
      </c>
      <c r="BA309" s="1101">
        <v>0</v>
      </c>
      <c r="BB309" s="1101">
        <v>0</v>
      </c>
      <c r="BC309" s="1101">
        <v>0</v>
      </c>
      <c r="BE309" s="1102" t="e">
        <f t="shared" si="17"/>
        <v>#DIV/0!</v>
      </c>
    </row>
    <row r="310" spans="1:57" s="1097" customFormat="1" ht="16.5" x14ac:dyDescent="0.2">
      <c r="A310" s="1098" t="str">
        <f t="shared" si="18"/>
        <v>C25991000113</v>
      </c>
      <c r="B310" s="1734" t="s">
        <v>120</v>
      </c>
      <c r="C310" s="1730"/>
      <c r="D310" s="1734" t="s">
        <v>370</v>
      </c>
      <c r="E310" s="1730"/>
      <c r="F310" s="1734" t="s">
        <v>357</v>
      </c>
      <c r="G310" s="1730"/>
      <c r="H310" s="1734" t="s">
        <v>312</v>
      </c>
      <c r="I310" s="1730"/>
      <c r="J310" s="1734"/>
      <c r="K310" s="1730"/>
      <c r="L310" s="1730"/>
      <c r="M310" s="1734"/>
      <c r="N310" s="1730"/>
      <c r="O310" s="1730"/>
      <c r="P310" s="1734"/>
      <c r="Q310" s="1730"/>
      <c r="R310" s="1732"/>
      <c r="S310" s="1727"/>
      <c r="T310" s="1735" t="s">
        <v>209</v>
      </c>
      <c r="U310" s="1730"/>
      <c r="V310" s="1730"/>
      <c r="W310" s="1730"/>
      <c r="X310" s="1730"/>
      <c r="Y310" s="1730"/>
      <c r="Z310" s="1730"/>
      <c r="AA310" s="1730"/>
      <c r="AB310" s="1732" t="s">
        <v>306</v>
      </c>
      <c r="AC310" s="1727"/>
      <c r="AD310" s="1727"/>
      <c r="AE310" s="1727"/>
      <c r="AF310" s="1727"/>
      <c r="AG310" s="1732" t="s">
        <v>307</v>
      </c>
      <c r="AH310" s="1727"/>
      <c r="AI310" s="1727"/>
      <c r="AJ310" s="1099" t="s">
        <v>336</v>
      </c>
      <c r="AK310" s="1733" t="s">
        <v>354</v>
      </c>
      <c r="AL310" s="1727"/>
      <c r="AM310" s="1717"/>
      <c r="AN310" s="1717"/>
      <c r="AO310" s="1717"/>
      <c r="AP310" s="1727"/>
      <c r="AQ310" s="1100">
        <v>5000000000</v>
      </c>
      <c r="AR310" s="1114">
        <v>5000000000</v>
      </c>
      <c r="AS310" s="1101">
        <v>0</v>
      </c>
      <c r="AT310" s="1101">
        <v>0</v>
      </c>
      <c r="AU310" s="1114">
        <v>5000000000</v>
      </c>
      <c r="AV310" s="1101">
        <v>0</v>
      </c>
      <c r="AW310" s="1114">
        <v>673122501.87</v>
      </c>
      <c r="AX310" s="1100">
        <v>4326877498.1300001</v>
      </c>
      <c r="AY310" s="1114">
        <v>673122501.87</v>
      </c>
      <c r="AZ310" s="1101">
        <v>0</v>
      </c>
      <c r="BA310" s="1100">
        <v>673122501.87</v>
      </c>
      <c r="BB310" s="1101">
        <v>0</v>
      </c>
      <c r="BC310" s="1101">
        <v>0</v>
      </c>
      <c r="BE310" s="1102">
        <f t="shared" si="17"/>
        <v>1</v>
      </c>
    </row>
    <row r="311" spans="1:57" s="1015" customFormat="1" ht="16.5" x14ac:dyDescent="0.2">
      <c r="A311" s="1019" t="str">
        <f t="shared" si="18"/>
        <v>C259910002010</v>
      </c>
      <c r="B311" s="1725" t="s">
        <v>120</v>
      </c>
      <c r="C311" s="1720"/>
      <c r="D311" s="1725" t="s">
        <v>370</v>
      </c>
      <c r="E311" s="1720"/>
      <c r="F311" s="1725" t="s">
        <v>357</v>
      </c>
      <c r="G311" s="1720"/>
      <c r="H311" s="1725" t="s">
        <v>315</v>
      </c>
      <c r="I311" s="1720"/>
      <c r="J311" s="1725" t="s">
        <v>313</v>
      </c>
      <c r="K311" s="1720"/>
      <c r="L311" s="1720"/>
      <c r="M311" s="1725" t="s">
        <v>269</v>
      </c>
      <c r="N311" s="1720"/>
      <c r="O311" s="1720"/>
      <c r="P311" s="1725" t="s">
        <v>269</v>
      </c>
      <c r="Q311" s="1720"/>
      <c r="R311" s="1722" t="s">
        <v>269</v>
      </c>
      <c r="S311" s="1717"/>
      <c r="T311" s="1723" t="s">
        <v>681</v>
      </c>
      <c r="U311" s="1720"/>
      <c r="V311" s="1720"/>
      <c r="W311" s="1720"/>
      <c r="X311" s="1720"/>
      <c r="Y311" s="1720"/>
      <c r="Z311" s="1720"/>
      <c r="AA311" s="1720"/>
      <c r="AB311" s="1722" t="s">
        <v>306</v>
      </c>
      <c r="AC311" s="1717"/>
      <c r="AD311" s="1717"/>
      <c r="AE311" s="1717"/>
      <c r="AF311" s="1717"/>
      <c r="AG311" s="1722" t="s">
        <v>307</v>
      </c>
      <c r="AH311" s="1717"/>
      <c r="AI311" s="1717"/>
      <c r="AJ311" s="1026" t="s">
        <v>86</v>
      </c>
      <c r="AK311" s="1724" t="s">
        <v>308</v>
      </c>
      <c r="AL311" s="1717"/>
      <c r="AM311" s="1717"/>
      <c r="AN311" s="1717"/>
      <c r="AO311" s="1717"/>
      <c r="AP311" s="1717"/>
      <c r="AQ311" s="1014">
        <v>7720420000</v>
      </c>
      <c r="AR311" s="1113">
        <v>4909361258</v>
      </c>
      <c r="AS311" s="1032">
        <v>2811058742</v>
      </c>
      <c r="AT311" s="1017">
        <v>0</v>
      </c>
      <c r="AU311" s="1116">
        <v>0</v>
      </c>
      <c r="AV311" s="1032">
        <v>4909361258</v>
      </c>
      <c r="AW311" s="1116">
        <v>0</v>
      </c>
      <c r="AX311" s="1033">
        <v>0</v>
      </c>
      <c r="AY311" s="1116">
        <v>0</v>
      </c>
      <c r="AZ311" s="1033">
        <v>0</v>
      </c>
      <c r="BA311" s="1017">
        <v>0</v>
      </c>
      <c r="BB311" s="1017">
        <v>0</v>
      </c>
      <c r="BC311" s="1017">
        <v>0</v>
      </c>
      <c r="BE311" s="1016">
        <f t="shared" si="17"/>
        <v>0</v>
      </c>
    </row>
    <row r="312" spans="1:57" s="1097" customFormat="1" ht="16.5" x14ac:dyDescent="0.2">
      <c r="A312" s="1098" t="str">
        <f t="shared" si="18"/>
        <v>C25991000210</v>
      </c>
      <c r="B312" s="1734" t="s">
        <v>120</v>
      </c>
      <c r="C312" s="1730"/>
      <c r="D312" s="1734" t="s">
        <v>370</v>
      </c>
      <c r="E312" s="1730"/>
      <c r="F312" s="1734" t="s">
        <v>357</v>
      </c>
      <c r="G312" s="1730"/>
      <c r="H312" s="1734" t="s">
        <v>315</v>
      </c>
      <c r="I312" s="1730"/>
      <c r="J312" s="1734" t="s">
        <v>269</v>
      </c>
      <c r="K312" s="1730"/>
      <c r="L312" s="1730"/>
      <c r="M312" s="1734" t="s">
        <v>269</v>
      </c>
      <c r="N312" s="1730"/>
      <c r="O312" s="1730"/>
      <c r="P312" s="1734" t="s">
        <v>269</v>
      </c>
      <c r="Q312" s="1730"/>
      <c r="R312" s="1732" t="s">
        <v>269</v>
      </c>
      <c r="S312" s="1727"/>
      <c r="T312" s="1735" t="s">
        <v>681</v>
      </c>
      <c r="U312" s="1730"/>
      <c r="V312" s="1730"/>
      <c r="W312" s="1730"/>
      <c r="X312" s="1730"/>
      <c r="Y312" s="1730"/>
      <c r="Z312" s="1730"/>
      <c r="AA312" s="1730"/>
      <c r="AB312" s="1732" t="s">
        <v>306</v>
      </c>
      <c r="AC312" s="1727"/>
      <c r="AD312" s="1727"/>
      <c r="AE312" s="1727"/>
      <c r="AF312" s="1727"/>
      <c r="AG312" s="1732" t="s">
        <v>307</v>
      </c>
      <c r="AH312" s="1727"/>
      <c r="AI312" s="1727"/>
      <c r="AJ312" s="1099" t="s">
        <v>86</v>
      </c>
      <c r="AK312" s="1733" t="s">
        <v>308</v>
      </c>
      <c r="AL312" s="1727"/>
      <c r="AM312" s="1717"/>
      <c r="AN312" s="1717"/>
      <c r="AO312" s="1717"/>
      <c r="AP312" s="1727"/>
      <c r="AQ312" s="1100">
        <v>7720420000</v>
      </c>
      <c r="AR312" s="1114">
        <v>4909361258</v>
      </c>
      <c r="AS312" s="1100">
        <v>2811058742</v>
      </c>
      <c r="AT312" s="1101">
        <v>0</v>
      </c>
      <c r="AU312" s="1115">
        <v>0</v>
      </c>
      <c r="AV312" s="1100">
        <v>4909361258</v>
      </c>
      <c r="AW312" s="1115">
        <v>0</v>
      </c>
      <c r="AX312" s="1101">
        <v>0</v>
      </c>
      <c r="AY312" s="1115">
        <v>0</v>
      </c>
      <c r="AZ312" s="1101">
        <v>0</v>
      </c>
      <c r="BA312" s="1101">
        <v>0</v>
      </c>
      <c r="BB312" s="1101">
        <v>0</v>
      </c>
      <c r="BC312" s="1101">
        <v>0</v>
      </c>
      <c r="BE312" s="1102">
        <f t="shared" si="17"/>
        <v>0</v>
      </c>
    </row>
    <row r="313" spans="1:57" s="1015" customFormat="1" ht="16.5" x14ac:dyDescent="0.2">
      <c r="A313" s="1019" t="str">
        <f t="shared" si="18"/>
        <v>C2599100020210</v>
      </c>
      <c r="B313" s="1725" t="s">
        <v>120</v>
      </c>
      <c r="C313" s="1720"/>
      <c r="D313" s="1725" t="s">
        <v>370</v>
      </c>
      <c r="E313" s="1720"/>
      <c r="F313" s="1725" t="s">
        <v>357</v>
      </c>
      <c r="G313" s="1720"/>
      <c r="H313" s="1725" t="s">
        <v>315</v>
      </c>
      <c r="I313" s="1720"/>
      <c r="J313" s="1725" t="s">
        <v>313</v>
      </c>
      <c r="K313" s="1720"/>
      <c r="L313" s="1720"/>
      <c r="M313" s="1725" t="s">
        <v>315</v>
      </c>
      <c r="N313" s="1720"/>
      <c r="O313" s="1720"/>
      <c r="P313" s="1725" t="s">
        <v>269</v>
      </c>
      <c r="Q313" s="1720"/>
      <c r="R313" s="1722" t="s">
        <v>269</v>
      </c>
      <c r="S313" s="1717"/>
      <c r="T313" s="1723" t="s">
        <v>435</v>
      </c>
      <c r="U313" s="1720"/>
      <c r="V313" s="1720"/>
      <c r="W313" s="1720"/>
      <c r="X313" s="1720"/>
      <c r="Y313" s="1720"/>
      <c r="Z313" s="1720"/>
      <c r="AA313" s="1720"/>
      <c r="AB313" s="1722" t="s">
        <v>306</v>
      </c>
      <c r="AC313" s="1717"/>
      <c r="AD313" s="1717"/>
      <c r="AE313" s="1717"/>
      <c r="AF313" s="1717"/>
      <c r="AG313" s="1722" t="s">
        <v>307</v>
      </c>
      <c r="AH313" s="1717"/>
      <c r="AI313" s="1717"/>
      <c r="AJ313" s="1026" t="s">
        <v>86</v>
      </c>
      <c r="AK313" s="1724" t="s">
        <v>308</v>
      </c>
      <c r="AL313" s="1717"/>
      <c r="AM313" s="1717"/>
      <c r="AN313" s="1717"/>
      <c r="AO313" s="1717"/>
      <c r="AP313" s="1717"/>
      <c r="AQ313" s="1014">
        <v>323920000</v>
      </c>
      <c r="AR313" s="1113">
        <v>323920000</v>
      </c>
      <c r="AS313" s="1033">
        <v>0</v>
      </c>
      <c r="AT313" s="1017">
        <v>0</v>
      </c>
      <c r="AU313" s="1116">
        <v>0</v>
      </c>
      <c r="AV313" s="1032">
        <v>323920000</v>
      </c>
      <c r="AW313" s="1116">
        <v>0</v>
      </c>
      <c r="AX313" s="1033">
        <v>0</v>
      </c>
      <c r="AY313" s="1116">
        <v>0</v>
      </c>
      <c r="AZ313" s="1033">
        <v>0</v>
      </c>
      <c r="BA313" s="1017">
        <v>0</v>
      </c>
      <c r="BB313" s="1017">
        <v>0</v>
      </c>
      <c r="BC313" s="1017">
        <v>0</v>
      </c>
      <c r="BE313" s="1016">
        <f t="shared" si="17"/>
        <v>0</v>
      </c>
    </row>
    <row r="314" spans="1:57" s="1015" customFormat="1" ht="16.5" x14ac:dyDescent="0.2">
      <c r="A314" s="1019" t="str">
        <f t="shared" si="18"/>
        <v>C259910002021310</v>
      </c>
      <c r="B314" s="1719" t="s">
        <v>120</v>
      </c>
      <c r="C314" s="1720"/>
      <c r="D314" s="1719" t="s">
        <v>370</v>
      </c>
      <c r="E314" s="1720"/>
      <c r="F314" s="1719" t="s">
        <v>357</v>
      </c>
      <c r="G314" s="1720"/>
      <c r="H314" s="1719" t="s">
        <v>315</v>
      </c>
      <c r="I314" s="1720"/>
      <c r="J314" s="1719" t="s">
        <v>313</v>
      </c>
      <c r="K314" s="1720"/>
      <c r="L314" s="1720"/>
      <c r="M314" s="1719" t="s">
        <v>315</v>
      </c>
      <c r="N314" s="1720"/>
      <c r="O314" s="1720"/>
      <c r="P314" s="1719" t="s">
        <v>336</v>
      </c>
      <c r="Q314" s="1720"/>
      <c r="R314" s="1716" t="s">
        <v>269</v>
      </c>
      <c r="S314" s="1717"/>
      <c r="T314" s="1721" t="s">
        <v>759</v>
      </c>
      <c r="U314" s="1720"/>
      <c r="V314" s="1720"/>
      <c r="W314" s="1720"/>
      <c r="X314" s="1720"/>
      <c r="Y314" s="1720"/>
      <c r="Z314" s="1720"/>
      <c r="AA314" s="1720"/>
      <c r="AB314" s="1716" t="s">
        <v>306</v>
      </c>
      <c r="AC314" s="1717"/>
      <c r="AD314" s="1717"/>
      <c r="AE314" s="1717"/>
      <c r="AF314" s="1717"/>
      <c r="AG314" s="1716" t="s">
        <v>307</v>
      </c>
      <c r="AH314" s="1717"/>
      <c r="AI314" s="1717"/>
      <c r="AJ314" s="1027" t="s">
        <v>86</v>
      </c>
      <c r="AK314" s="1718" t="s">
        <v>308</v>
      </c>
      <c r="AL314" s="1717"/>
      <c r="AM314" s="1717"/>
      <c r="AN314" s="1717"/>
      <c r="AO314" s="1717"/>
      <c r="AP314" s="1717"/>
      <c r="AQ314" s="1020">
        <v>323920000</v>
      </c>
      <c r="AR314" s="1114">
        <v>323920000</v>
      </c>
      <c r="AS314" s="1038">
        <v>0</v>
      </c>
      <c r="AT314" s="1021">
        <v>0</v>
      </c>
      <c r="AU314" s="1115">
        <v>0</v>
      </c>
      <c r="AV314" s="1037">
        <v>323920000</v>
      </c>
      <c r="AW314" s="1115">
        <v>0</v>
      </c>
      <c r="AX314" s="1038">
        <v>0</v>
      </c>
      <c r="AY314" s="1115">
        <v>0</v>
      </c>
      <c r="AZ314" s="1038">
        <v>0</v>
      </c>
      <c r="BA314" s="1021">
        <v>0</v>
      </c>
      <c r="BB314" s="1021">
        <v>0</v>
      </c>
      <c r="BC314" s="1021">
        <v>0</v>
      </c>
      <c r="BE314" s="1016">
        <f t="shared" si="17"/>
        <v>0</v>
      </c>
    </row>
    <row r="315" spans="1:57" s="1015" customFormat="1" ht="16.5" x14ac:dyDescent="0.2">
      <c r="A315" s="1019" t="str">
        <f t="shared" si="18"/>
        <v>C2599100020310</v>
      </c>
      <c r="B315" s="1725" t="s">
        <v>120</v>
      </c>
      <c r="C315" s="1720"/>
      <c r="D315" s="1725" t="s">
        <v>370</v>
      </c>
      <c r="E315" s="1720"/>
      <c r="F315" s="1725" t="s">
        <v>357</v>
      </c>
      <c r="G315" s="1720"/>
      <c r="H315" s="1725" t="s">
        <v>315</v>
      </c>
      <c r="I315" s="1720"/>
      <c r="J315" s="1725" t="s">
        <v>313</v>
      </c>
      <c r="K315" s="1720"/>
      <c r="L315" s="1720"/>
      <c r="M315" s="1725" t="s">
        <v>322</v>
      </c>
      <c r="N315" s="1720"/>
      <c r="O315" s="1720"/>
      <c r="P315" s="1725" t="s">
        <v>269</v>
      </c>
      <c r="Q315" s="1720"/>
      <c r="R315" s="1722" t="s">
        <v>269</v>
      </c>
      <c r="S315" s="1717"/>
      <c r="T315" s="1723" t="s">
        <v>756</v>
      </c>
      <c r="U315" s="1720"/>
      <c r="V315" s="1720"/>
      <c r="W315" s="1720"/>
      <c r="X315" s="1720"/>
      <c r="Y315" s="1720"/>
      <c r="Z315" s="1720"/>
      <c r="AA315" s="1720"/>
      <c r="AB315" s="1722" t="s">
        <v>306</v>
      </c>
      <c r="AC315" s="1717"/>
      <c r="AD315" s="1717"/>
      <c r="AE315" s="1717"/>
      <c r="AF315" s="1717"/>
      <c r="AG315" s="1722" t="s">
        <v>307</v>
      </c>
      <c r="AH315" s="1717"/>
      <c r="AI315" s="1717"/>
      <c r="AJ315" s="1026" t="s">
        <v>86</v>
      </c>
      <c r="AK315" s="1724" t="s">
        <v>308</v>
      </c>
      <c r="AL315" s="1717"/>
      <c r="AM315" s="1717"/>
      <c r="AN315" s="1717"/>
      <c r="AO315" s="1717"/>
      <c r="AP315" s="1717"/>
      <c r="AQ315" s="1014">
        <v>7396500000</v>
      </c>
      <c r="AR315" s="1113">
        <v>4585441258</v>
      </c>
      <c r="AS315" s="1032">
        <v>2811058742</v>
      </c>
      <c r="AT315" s="1017">
        <v>0</v>
      </c>
      <c r="AU315" s="1116">
        <v>0</v>
      </c>
      <c r="AV315" s="1032">
        <v>4585441258</v>
      </c>
      <c r="AW315" s="1116">
        <v>0</v>
      </c>
      <c r="AX315" s="1033">
        <v>0</v>
      </c>
      <c r="AY315" s="1116">
        <v>0</v>
      </c>
      <c r="AZ315" s="1033">
        <v>0</v>
      </c>
      <c r="BA315" s="1017">
        <v>0</v>
      </c>
      <c r="BB315" s="1017">
        <v>0</v>
      </c>
      <c r="BC315" s="1017">
        <v>0</v>
      </c>
      <c r="BE315" s="1016">
        <f t="shared" si="17"/>
        <v>0</v>
      </c>
    </row>
    <row r="316" spans="1:57" s="1015" customFormat="1" ht="16.5" x14ac:dyDescent="0.2">
      <c r="A316" s="1019" t="str">
        <f t="shared" si="18"/>
        <v>C259910002031110</v>
      </c>
      <c r="B316" s="1719" t="s">
        <v>120</v>
      </c>
      <c r="C316" s="1720"/>
      <c r="D316" s="1719" t="s">
        <v>370</v>
      </c>
      <c r="E316" s="1720"/>
      <c r="F316" s="1719" t="s">
        <v>357</v>
      </c>
      <c r="G316" s="1720"/>
      <c r="H316" s="1719" t="s">
        <v>315</v>
      </c>
      <c r="I316" s="1720"/>
      <c r="J316" s="1719" t="s">
        <v>313</v>
      </c>
      <c r="K316" s="1720"/>
      <c r="L316" s="1720"/>
      <c r="M316" s="1719" t="s">
        <v>322</v>
      </c>
      <c r="N316" s="1720"/>
      <c r="O316" s="1720"/>
      <c r="P316" s="1719" t="s">
        <v>101</v>
      </c>
      <c r="Q316" s="1720"/>
      <c r="R316" s="1716" t="s">
        <v>269</v>
      </c>
      <c r="S316" s="1717"/>
      <c r="T316" s="1721" t="s">
        <v>363</v>
      </c>
      <c r="U316" s="1720"/>
      <c r="V316" s="1720"/>
      <c r="W316" s="1720"/>
      <c r="X316" s="1720"/>
      <c r="Y316" s="1720"/>
      <c r="Z316" s="1720"/>
      <c r="AA316" s="1720"/>
      <c r="AB316" s="1716" t="s">
        <v>306</v>
      </c>
      <c r="AC316" s="1717"/>
      <c r="AD316" s="1717"/>
      <c r="AE316" s="1717"/>
      <c r="AF316" s="1717"/>
      <c r="AG316" s="1716" t="s">
        <v>307</v>
      </c>
      <c r="AH316" s="1717"/>
      <c r="AI316" s="1717"/>
      <c r="AJ316" s="1027" t="s">
        <v>86</v>
      </c>
      <c r="AK316" s="1718" t="s">
        <v>308</v>
      </c>
      <c r="AL316" s="1717"/>
      <c r="AM316" s="1717"/>
      <c r="AN316" s="1717"/>
      <c r="AO316" s="1717"/>
      <c r="AP316" s="1717"/>
      <c r="AQ316" s="1020">
        <v>4885992000</v>
      </c>
      <c r="AR316" s="1114">
        <v>3700391258</v>
      </c>
      <c r="AS316" s="1037">
        <v>1185600742</v>
      </c>
      <c r="AT316" s="1021">
        <v>0</v>
      </c>
      <c r="AU316" s="1115">
        <v>0</v>
      </c>
      <c r="AV316" s="1037">
        <v>3700391258</v>
      </c>
      <c r="AW316" s="1115">
        <v>0</v>
      </c>
      <c r="AX316" s="1038">
        <v>0</v>
      </c>
      <c r="AY316" s="1115">
        <v>0</v>
      </c>
      <c r="AZ316" s="1038">
        <v>0</v>
      </c>
      <c r="BA316" s="1021">
        <v>0</v>
      </c>
      <c r="BB316" s="1021">
        <v>0</v>
      </c>
      <c r="BC316" s="1021">
        <v>0</v>
      </c>
      <c r="BE316" s="1016">
        <f t="shared" si="17"/>
        <v>0</v>
      </c>
    </row>
    <row r="317" spans="1:57" s="1015" customFormat="1" ht="16.5" x14ac:dyDescent="0.2">
      <c r="A317" s="1019" t="str">
        <f t="shared" si="18"/>
        <v>C259910002031310</v>
      </c>
      <c r="B317" s="1719" t="s">
        <v>120</v>
      </c>
      <c r="C317" s="1720"/>
      <c r="D317" s="1719" t="s">
        <v>370</v>
      </c>
      <c r="E317" s="1720"/>
      <c r="F317" s="1719" t="s">
        <v>357</v>
      </c>
      <c r="G317" s="1720"/>
      <c r="H317" s="1719" t="s">
        <v>315</v>
      </c>
      <c r="I317" s="1720"/>
      <c r="J317" s="1719" t="s">
        <v>313</v>
      </c>
      <c r="K317" s="1720"/>
      <c r="L317" s="1720"/>
      <c r="M317" s="1719" t="s">
        <v>322</v>
      </c>
      <c r="N317" s="1720"/>
      <c r="O317" s="1720"/>
      <c r="P317" s="1719" t="s">
        <v>336</v>
      </c>
      <c r="Q317" s="1720"/>
      <c r="R317" s="1716" t="s">
        <v>269</v>
      </c>
      <c r="S317" s="1717"/>
      <c r="T317" s="1721" t="s">
        <v>759</v>
      </c>
      <c r="U317" s="1720"/>
      <c r="V317" s="1720"/>
      <c r="W317" s="1720"/>
      <c r="X317" s="1720"/>
      <c r="Y317" s="1720"/>
      <c r="Z317" s="1720"/>
      <c r="AA317" s="1720"/>
      <c r="AB317" s="1716" t="s">
        <v>306</v>
      </c>
      <c r="AC317" s="1717"/>
      <c r="AD317" s="1717"/>
      <c r="AE317" s="1717"/>
      <c r="AF317" s="1717"/>
      <c r="AG317" s="1716" t="s">
        <v>307</v>
      </c>
      <c r="AH317" s="1717"/>
      <c r="AI317" s="1717"/>
      <c r="AJ317" s="1027" t="s">
        <v>86</v>
      </c>
      <c r="AK317" s="1718" t="s">
        <v>308</v>
      </c>
      <c r="AL317" s="1717"/>
      <c r="AM317" s="1717"/>
      <c r="AN317" s="1717"/>
      <c r="AO317" s="1717"/>
      <c r="AP317" s="1717"/>
      <c r="AQ317" s="1020">
        <v>2510508000</v>
      </c>
      <c r="AR317" s="1114">
        <v>885050000</v>
      </c>
      <c r="AS317" s="1037">
        <v>1625458000</v>
      </c>
      <c r="AT317" s="1021">
        <v>0</v>
      </c>
      <c r="AU317" s="1115">
        <v>0</v>
      </c>
      <c r="AV317" s="1037">
        <v>885050000</v>
      </c>
      <c r="AW317" s="1115">
        <v>0</v>
      </c>
      <c r="AX317" s="1038">
        <v>0</v>
      </c>
      <c r="AY317" s="1115">
        <v>0</v>
      </c>
      <c r="AZ317" s="1038">
        <v>0</v>
      </c>
      <c r="BA317" s="1021">
        <v>0</v>
      </c>
      <c r="BB317" s="1021">
        <v>0</v>
      </c>
      <c r="BC317" s="1021">
        <v>0</v>
      </c>
      <c r="BE317" s="1016">
        <f t="shared" si="17"/>
        <v>0</v>
      </c>
    </row>
    <row r="318" spans="1:57" s="1097" customFormat="1" ht="21.75" customHeight="1" x14ac:dyDescent="0.2">
      <c r="A318" s="1098" t="str">
        <f t="shared" si="18"/>
        <v>C25991000310</v>
      </c>
      <c r="B318" s="1729" t="s">
        <v>120</v>
      </c>
      <c r="C318" s="1730"/>
      <c r="D318" s="1729" t="s">
        <v>370</v>
      </c>
      <c r="E318" s="1730"/>
      <c r="F318" s="1729" t="s">
        <v>357</v>
      </c>
      <c r="G318" s="1730"/>
      <c r="H318" s="1729" t="s">
        <v>322</v>
      </c>
      <c r="I318" s="1730"/>
      <c r="J318" s="1729" t="s">
        <v>269</v>
      </c>
      <c r="K318" s="1730"/>
      <c r="L318" s="1730"/>
      <c r="M318" s="1729" t="s">
        <v>269</v>
      </c>
      <c r="N318" s="1730"/>
      <c r="O318" s="1730"/>
      <c r="P318" s="1729" t="s">
        <v>269</v>
      </c>
      <c r="Q318" s="1730"/>
      <c r="R318" s="1726" t="s">
        <v>269</v>
      </c>
      <c r="S318" s="1727"/>
      <c r="T318" s="1731" t="s">
        <v>760</v>
      </c>
      <c r="U318" s="1730"/>
      <c r="V318" s="1730"/>
      <c r="W318" s="1730"/>
      <c r="X318" s="1730"/>
      <c r="Y318" s="1730"/>
      <c r="Z318" s="1730"/>
      <c r="AA318" s="1730"/>
      <c r="AB318" s="1726" t="s">
        <v>306</v>
      </c>
      <c r="AC318" s="1727"/>
      <c r="AD318" s="1727"/>
      <c r="AE318" s="1727"/>
      <c r="AF318" s="1727"/>
      <c r="AG318" s="1726" t="s">
        <v>307</v>
      </c>
      <c r="AH318" s="1727"/>
      <c r="AI318" s="1727"/>
      <c r="AJ318" s="1103" t="s">
        <v>86</v>
      </c>
      <c r="AK318" s="1728" t="s">
        <v>308</v>
      </c>
      <c r="AL318" s="1727"/>
      <c r="AM318" s="1717"/>
      <c r="AN318" s="1717"/>
      <c r="AO318" s="1717"/>
      <c r="AP318" s="1727"/>
      <c r="AQ318" s="1104">
        <v>500000000</v>
      </c>
      <c r="AR318" s="1113">
        <v>500000000</v>
      </c>
      <c r="AS318" s="1105">
        <v>0</v>
      </c>
      <c r="AT318" s="1105">
        <v>0</v>
      </c>
      <c r="AU318" s="1116">
        <v>0</v>
      </c>
      <c r="AV318" s="1104">
        <v>500000000</v>
      </c>
      <c r="AW318" s="1116">
        <v>0</v>
      </c>
      <c r="AX318" s="1105">
        <v>0</v>
      </c>
      <c r="AY318" s="1116">
        <v>0</v>
      </c>
      <c r="AZ318" s="1105">
        <v>0</v>
      </c>
      <c r="BA318" s="1105">
        <v>0</v>
      </c>
      <c r="BB318" s="1105">
        <v>0</v>
      </c>
      <c r="BC318" s="1105">
        <v>0</v>
      </c>
      <c r="BE318" s="1102">
        <f t="shared" si="17"/>
        <v>0</v>
      </c>
    </row>
    <row r="319" spans="1:57" s="1015" customFormat="1" ht="16.5" x14ac:dyDescent="0.2">
      <c r="A319" s="1019" t="str">
        <f t="shared" si="18"/>
        <v>C259910003010</v>
      </c>
      <c r="B319" s="1725" t="s">
        <v>120</v>
      </c>
      <c r="C319" s="1720"/>
      <c r="D319" s="1725" t="s">
        <v>370</v>
      </c>
      <c r="E319" s="1720"/>
      <c r="F319" s="1725" t="s">
        <v>357</v>
      </c>
      <c r="G319" s="1720"/>
      <c r="H319" s="1725" t="s">
        <v>322</v>
      </c>
      <c r="I319" s="1720"/>
      <c r="J319" s="1725" t="s">
        <v>313</v>
      </c>
      <c r="K319" s="1720"/>
      <c r="L319" s="1720"/>
      <c r="M319" s="1725" t="s">
        <v>269</v>
      </c>
      <c r="N319" s="1720"/>
      <c r="O319" s="1720"/>
      <c r="P319" s="1725" t="s">
        <v>269</v>
      </c>
      <c r="Q319" s="1720"/>
      <c r="R319" s="1722" t="s">
        <v>269</v>
      </c>
      <c r="S319" s="1717"/>
      <c r="T319" s="1723" t="s">
        <v>760</v>
      </c>
      <c r="U319" s="1720"/>
      <c r="V319" s="1720"/>
      <c r="W319" s="1720"/>
      <c r="X319" s="1720"/>
      <c r="Y319" s="1720"/>
      <c r="Z319" s="1720"/>
      <c r="AA319" s="1720"/>
      <c r="AB319" s="1722" t="s">
        <v>306</v>
      </c>
      <c r="AC319" s="1717"/>
      <c r="AD319" s="1717"/>
      <c r="AE319" s="1717"/>
      <c r="AF319" s="1717"/>
      <c r="AG319" s="1722" t="s">
        <v>307</v>
      </c>
      <c r="AH319" s="1717"/>
      <c r="AI319" s="1717"/>
      <c r="AJ319" s="1026" t="s">
        <v>86</v>
      </c>
      <c r="AK319" s="1724" t="s">
        <v>308</v>
      </c>
      <c r="AL319" s="1717"/>
      <c r="AM319" s="1717"/>
      <c r="AN319" s="1717"/>
      <c r="AO319" s="1717"/>
      <c r="AP319" s="1717"/>
      <c r="AQ319" s="1014">
        <v>500000000</v>
      </c>
      <c r="AR319" s="1113">
        <v>500000000</v>
      </c>
      <c r="AS319" s="1033">
        <v>0</v>
      </c>
      <c r="AT319" s="1017">
        <v>0</v>
      </c>
      <c r="AU319" s="1116">
        <v>0</v>
      </c>
      <c r="AV319" s="1032">
        <v>500000000</v>
      </c>
      <c r="AW319" s="1116">
        <v>0</v>
      </c>
      <c r="AX319" s="1033">
        <v>0</v>
      </c>
      <c r="AY319" s="1116">
        <v>0</v>
      </c>
      <c r="AZ319" s="1033">
        <v>0</v>
      </c>
      <c r="BA319" s="1017">
        <v>0</v>
      </c>
      <c r="BB319" s="1017">
        <v>0</v>
      </c>
      <c r="BC319" s="1017">
        <v>0</v>
      </c>
      <c r="BE319" s="1016">
        <f t="shared" si="17"/>
        <v>0</v>
      </c>
    </row>
    <row r="320" spans="1:57" s="1015" customFormat="1" ht="16.5" x14ac:dyDescent="0.2">
      <c r="A320" s="1019" t="str">
        <f t="shared" si="18"/>
        <v>C2599100030310</v>
      </c>
      <c r="B320" s="1725" t="s">
        <v>120</v>
      </c>
      <c r="C320" s="1720"/>
      <c r="D320" s="1725" t="s">
        <v>370</v>
      </c>
      <c r="E320" s="1720"/>
      <c r="F320" s="1725" t="s">
        <v>357</v>
      </c>
      <c r="G320" s="1720"/>
      <c r="H320" s="1725" t="s">
        <v>322</v>
      </c>
      <c r="I320" s="1720"/>
      <c r="J320" s="1725" t="s">
        <v>313</v>
      </c>
      <c r="K320" s="1720"/>
      <c r="L320" s="1720"/>
      <c r="M320" s="1725" t="s">
        <v>322</v>
      </c>
      <c r="N320" s="1720"/>
      <c r="O320" s="1720"/>
      <c r="P320" s="1725" t="s">
        <v>269</v>
      </c>
      <c r="Q320" s="1720"/>
      <c r="R320" s="1722" t="s">
        <v>269</v>
      </c>
      <c r="S320" s="1717"/>
      <c r="T320" s="1723" t="s">
        <v>756</v>
      </c>
      <c r="U320" s="1720"/>
      <c r="V320" s="1720"/>
      <c r="W320" s="1720"/>
      <c r="X320" s="1720"/>
      <c r="Y320" s="1720"/>
      <c r="Z320" s="1720"/>
      <c r="AA320" s="1720"/>
      <c r="AB320" s="1722" t="s">
        <v>306</v>
      </c>
      <c r="AC320" s="1717"/>
      <c r="AD320" s="1717"/>
      <c r="AE320" s="1717"/>
      <c r="AF320" s="1717"/>
      <c r="AG320" s="1722" t="s">
        <v>307</v>
      </c>
      <c r="AH320" s="1717"/>
      <c r="AI320" s="1717"/>
      <c r="AJ320" s="1026" t="s">
        <v>86</v>
      </c>
      <c r="AK320" s="1724" t="s">
        <v>308</v>
      </c>
      <c r="AL320" s="1717"/>
      <c r="AM320" s="1717"/>
      <c r="AN320" s="1717"/>
      <c r="AO320" s="1717"/>
      <c r="AP320" s="1717"/>
      <c r="AQ320" s="1014">
        <v>500000000</v>
      </c>
      <c r="AR320" s="1113">
        <v>500000000</v>
      </c>
      <c r="AS320" s="1033">
        <v>0</v>
      </c>
      <c r="AT320" s="1017">
        <v>0</v>
      </c>
      <c r="AU320" s="1116">
        <v>0</v>
      </c>
      <c r="AV320" s="1032">
        <v>500000000</v>
      </c>
      <c r="AW320" s="1116">
        <v>0</v>
      </c>
      <c r="AX320" s="1033">
        <v>0</v>
      </c>
      <c r="AY320" s="1116">
        <v>0</v>
      </c>
      <c r="AZ320" s="1033">
        <v>0</v>
      </c>
      <c r="BA320" s="1017">
        <v>0</v>
      </c>
      <c r="BB320" s="1017">
        <v>0</v>
      </c>
      <c r="BC320" s="1017">
        <v>0</v>
      </c>
      <c r="BE320" s="1016">
        <f t="shared" si="17"/>
        <v>0</v>
      </c>
    </row>
    <row r="321" spans="1:57" s="1015" customFormat="1" ht="16.5" x14ac:dyDescent="0.2">
      <c r="A321" s="1019" t="str">
        <f t="shared" si="18"/>
        <v>C259910003031110</v>
      </c>
      <c r="B321" s="1719" t="s">
        <v>120</v>
      </c>
      <c r="C321" s="1720"/>
      <c r="D321" s="1719" t="s">
        <v>370</v>
      </c>
      <c r="E321" s="1720"/>
      <c r="F321" s="1719" t="s">
        <v>357</v>
      </c>
      <c r="G321" s="1720"/>
      <c r="H321" s="1719" t="s">
        <v>322</v>
      </c>
      <c r="I321" s="1720"/>
      <c r="J321" s="1719" t="s">
        <v>313</v>
      </c>
      <c r="K321" s="1720"/>
      <c r="L321" s="1720"/>
      <c r="M321" s="1719" t="s">
        <v>322</v>
      </c>
      <c r="N321" s="1720"/>
      <c r="O321" s="1720"/>
      <c r="P321" s="1719" t="s">
        <v>101</v>
      </c>
      <c r="Q321" s="1720"/>
      <c r="R321" s="1716" t="s">
        <v>269</v>
      </c>
      <c r="S321" s="1717"/>
      <c r="T321" s="1721" t="s">
        <v>761</v>
      </c>
      <c r="U321" s="1720"/>
      <c r="V321" s="1720"/>
      <c r="W321" s="1720"/>
      <c r="X321" s="1720"/>
      <c r="Y321" s="1720"/>
      <c r="Z321" s="1720"/>
      <c r="AA321" s="1720"/>
      <c r="AB321" s="1716" t="s">
        <v>306</v>
      </c>
      <c r="AC321" s="1717"/>
      <c r="AD321" s="1717"/>
      <c r="AE321" s="1717"/>
      <c r="AF321" s="1717"/>
      <c r="AG321" s="1716" t="s">
        <v>307</v>
      </c>
      <c r="AH321" s="1717"/>
      <c r="AI321" s="1717"/>
      <c r="AJ321" s="1027" t="s">
        <v>86</v>
      </c>
      <c r="AK321" s="1718" t="s">
        <v>308</v>
      </c>
      <c r="AL321" s="1717"/>
      <c r="AM321" s="1717"/>
      <c r="AN321" s="1717"/>
      <c r="AO321" s="1717"/>
      <c r="AP321" s="1717"/>
      <c r="AQ321" s="1020">
        <v>500000000</v>
      </c>
      <c r="AR321" s="1114">
        <v>500000000</v>
      </c>
      <c r="AS321" s="1038">
        <v>0</v>
      </c>
      <c r="AT321" s="1021">
        <v>0</v>
      </c>
      <c r="AU321" s="1115">
        <v>0</v>
      </c>
      <c r="AV321" s="1037">
        <v>500000000</v>
      </c>
      <c r="AW321" s="1115">
        <v>0</v>
      </c>
      <c r="AX321" s="1038">
        <v>0</v>
      </c>
      <c r="AY321" s="1115">
        <v>0</v>
      </c>
      <c r="AZ321" s="1038">
        <v>0</v>
      </c>
      <c r="BA321" s="1021">
        <v>0</v>
      </c>
      <c r="BB321" s="1021">
        <v>0</v>
      </c>
      <c r="BC321" s="1021">
        <v>0</v>
      </c>
      <c r="BE321" s="1016">
        <f t="shared" si="17"/>
        <v>0</v>
      </c>
    </row>
    <row r="322" spans="1:57" s="1015" customFormat="1" ht="16.5" x14ac:dyDescent="0.2">
      <c r="A322" s="1019" t="str">
        <f t="shared" si="18"/>
        <v>C259910004010</v>
      </c>
      <c r="B322" s="1725" t="s">
        <v>120</v>
      </c>
      <c r="C322" s="1720"/>
      <c r="D322" s="1725" t="s">
        <v>370</v>
      </c>
      <c r="E322" s="1720"/>
      <c r="F322" s="1725" t="s">
        <v>357</v>
      </c>
      <c r="G322" s="1720"/>
      <c r="H322" s="1725" t="s">
        <v>316</v>
      </c>
      <c r="I322" s="1720"/>
      <c r="J322" s="1725" t="s">
        <v>313</v>
      </c>
      <c r="K322" s="1720"/>
      <c r="L322" s="1720"/>
      <c r="M322" s="1725"/>
      <c r="N322" s="1720"/>
      <c r="O322" s="1720"/>
      <c r="P322" s="1725"/>
      <c r="Q322" s="1720"/>
      <c r="R322" s="1722"/>
      <c r="S322" s="1717"/>
      <c r="T322" s="1723" t="s">
        <v>682</v>
      </c>
      <c r="U322" s="1720"/>
      <c r="V322" s="1720"/>
      <c r="W322" s="1720"/>
      <c r="X322" s="1720"/>
      <c r="Y322" s="1720"/>
      <c r="Z322" s="1720"/>
      <c r="AA322" s="1720"/>
      <c r="AB322" s="1722" t="s">
        <v>306</v>
      </c>
      <c r="AC322" s="1717"/>
      <c r="AD322" s="1717"/>
      <c r="AE322" s="1717"/>
      <c r="AF322" s="1717"/>
      <c r="AG322" s="1722" t="s">
        <v>307</v>
      </c>
      <c r="AH322" s="1717"/>
      <c r="AI322" s="1717"/>
      <c r="AJ322" s="1026" t="s">
        <v>86</v>
      </c>
      <c r="AK322" s="1724" t="s">
        <v>308</v>
      </c>
      <c r="AL322" s="1717"/>
      <c r="AM322" s="1717"/>
      <c r="AN322" s="1717"/>
      <c r="AO322" s="1717"/>
      <c r="AP322" s="1717"/>
      <c r="AQ322" s="1014">
        <v>850000000</v>
      </c>
      <c r="AR322" s="1113">
        <v>750000000</v>
      </c>
      <c r="AS322" s="1032">
        <v>100000000</v>
      </c>
      <c r="AT322" s="1017">
        <v>0</v>
      </c>
      <c r="AU322" s="1113">
        <v>100000000</v>
      </c>
      <c r="AV322" s="1032">
        <v>650000000</v>
      </c>
      <c r="AW322" s="1113">
        <v>10280000</v>
      </c>
      <c r="AX322" s="1032">
        <v>89720000</v>
      </c>
      <c r="AY322" s="1113">
        <v>10280000</v>
      </c>
      <c r="AZ322" s="1033">
        <v>0</v>
      </c>
      <c r="BA322" s="1014">
        <v>10280000</v>
      </c>
      <c r="BB322" s="1017">
        <v>0</v>
      </c>
      <c r="BC322" s="1017">
        <v>0</v>
      </c>
      <c r="BE322" s="1016">
        <f t="shared" si="17"/>
        <v>0.11764705882352941</v>
      </c>
    </row>
    <row r="323" spans="1:57" s="1097" customFormat="1" ht="16.5" x14ac:dyDescent="0.2">
      <c r="A323" s="1098" t="str">
        <f t="shared" si="18"/>
        <v>C25991000410</v>
      </c>
      <c r="B323" s="1729" t="s">
        <v>120</v>
      </c>
      <c r="C323" s="1730"/>
      <c r="D323" s="1729" t="s">
        <v>370</v>
      </c>
      <c r="E323" s="1730"/>
      <c r="F323" s="1729" t="s">
        <v>357</v>
      </c>
      <c r="G323" s="1730"/>
      <c r="H323" s="1729" t="s">
        <v>316</v>
      </c>
      <c r="I323" s="1730"/>
      <c r="J323" s="1729" t="s">
        <v>269</v>
      </c>
      <c r="K323" s="1730"/>
      <c r="L323" s="1730"/>
      <c r="M323" s="1729" t="s">
        <v>269</v>
      </c>
      <c r="N323" s="1730"/>
      <c r="O323" s="1730"/>
      <c r="P323" s="1729" t="s">
        <v>269</v>
      </c>
      <c r="Q323" s="1730"/>
      <c r="R323" s="1726" t="s">
        <v>269</v>
      </c>
      <c r="S323" s="1727"/>
      <c r="T323" s="1731" t="s">
        <v>682</v>
      </c>
      <c r="U323" s="1730"/>
      <c r="V323" s="1730"/>
      <c r="W323" s="1730"/>
      <c r="X323" s="1730"/>
      <c r="Y323" s="1730"/>
      <c r="Z323" s="1730"/>
      <c r="AA323" s="1730"/>
      <c r="AB323" s="1726" t="s">
        <v>306</v>
      </c>
      <c r="AC323" s="1727"/>
      <c r="AD323" s="1727"/>
      <c r="AE323" s="1727"/>
      <c r="AF323" s="1727"/>
      <c r="AG323" s="1726" t="s">
        <v>307</v>
      </c>
      <c r="AH323" s="1727"/>
      <c r="AI323" s="1727"/>
      <c r="AJ323" s="1103" t="s">
        <v>86</v>
      </c>
      <c r="AK323" s="1728" t="s">
        <v>308</v>
      </c>
      <c r="AL323" s="1727"/>
      <c r="AM323" s="1717"/>
      <c r="AN323" s="1717"/>
      <c r="AO323" s="1717"/>
      <c r="AP323" s="1727"/>
      <c r="AQ323" s="1104">
        <v>850000000</v>
      </c>
      <c r="AR323" s="1113">
        <v>750000000</v>
      </c>
      <c r="AS323" s="1104">
        <v>100000000</v>
      </c>
      <c r="AT323" s="1105">
        <v>0</v>
      </c>
      <c r="AU323" s="1113">
        <v>100000000</v>
      </c>
      <c r="AV323" s="1104">
        <v>650000000</v>
      </c>
      <c r="AW323" s="1113">
        <v>10280000</v>
      </c>
      <c r="AX323" s="1104">
        <v>89720000</v>
      </c>
      <c r="AY323" s="1113">
        <v>10280000</v>
      </c>
      <c r="AZ323" s="1105">
        <v>0</v>
      </c>
      <c r="BA323" s="1104">
        <v>10280000</v>
      </c>
      <c r="BB323" s="1105">
        <v>0</v>
      </c>
      <c r="BC323" s="1105">
        <v>0</v>
      </c>
      <c r="BE323" s="1102">
        <f t="shared" si="17"/>
        <v>0.11764705882352941</v>
      </c>
    </row>
    <row r="324" spans="1:57" s="1015" customFormat="1" ht="16.5" x14ac:dyDescent="0.2">
      <c r="A324" s="1019" t="str">
        <f t="shared" si="18"/>
        <v>C2599100040210</v>
      </c>
      <c r="B324" s="1725" t="s">
        <v>120</v>
      </c>
      <c r="C324" s="1720"/>
      <c r="D324" s="1725" t="s">
        <v>370</v>
      </c>
      <c r="E324" s="1720"/>
      <c r="F324" s="1725" t="s">
        <v>357</v>
      </c>
      <c r="G324" s="1720"/>
      <c r="H324" s="1725" t="s">
        <v>316</v>
      </c>
      <c r="I324" s="1720"/>
      <c r="J324" s="1725" t="s">
        <v>313</v>
      </c>
      <c r="K324" s="1720"/>
      <c r="L324" s="1720"/>
      <c r="M324" s="1725" t="s">
        <v>315</v>
      </c>
      <c r="N324" s="1720"/>
      <c r="O324" s="1720"/>
      <c r="P324" s="1725"/>
      <c r="Q324" s="1720"/>
      <c r="R324" s="1722"/>
      <c r="S324" s="1717"/>
      <c r="T324" s="1723" t="s">
        <v>359</v>
      </c>
      <c r="U324" s="1720"/>
      <c r="V324" s="1720"/>
      <c r="W324" s="1720"/>
      <c r="X324" s="1720"/>
      <c r="Y324" s="1720"/>
      <c r="Z324" s="1720"/>
      <c r="AA324" s="1720"/>
      <c r="AB324" s="1722" t="s">
        <v>306</v>
      </c>
      <c r="AC324" s="1717"/>
      <c r="AD324" s="1717"/>
      <c r="AE324" s="1717"/>
      <c r="AF324" s="1717"/>
      <c r="AG324" s="1722" t="s">
        <v>307</v>
      </c>
      <c r="AH324" s="1717"/>
      <c r="AI324" s="1717"/>
      <c r="AJ324" s="1026" t="s">
        <v>86</v>
      </c>
      <c r="AK324" s="1724" t="s">
        <v>308</v>
      </c>
      <c r="AL324" s="1717"/>
      <c r="AM324" s="1717"/>
      <c r="AN324" s="1717"/>
      <c r="AO324" s="1717"/>
      <c r="AP324" s="1717"/>
      <c r="AQ324" s="1014">
        <v>350000000</v>
      </c>
      <c r="AR324" s="1113">
        <v>250000000</v>
      </c>
      <c r="AS324" s="1032">
        <v>100000000</v>
      </c>
      <c r="AT324" s="1017">
        <v>0</v>
      </c>
      <c r="AU324" s="1113">
        <v>100000000</v>
      </c>
      <c r="AV324" s="1032">
        <v>150000000</v>
      </c>
      <c r="AW324" s="1113">
        <v>10280000</v>
      </c>
      <c r="AX324" s="1032">
        <v>89720000</v>
      </c>
      <c r="AY324" s="1113">
        <v>10280000</v>
      </c>
      <c r="AZ324" s="1033">
        <v>0</v>
      </c>
      <c r="BA324" s="1014">
        <v>10280000</v>
      </c>
      <c r="BB324" s="1017">
        <v>0</v>
      </c>
      <c r="BC324" s="1017">
        <v>0</v>
      </c>
      <c r="BE324" s="1016">
        <f t="shared" si="17"/>
        <v>0.2857142857142857</v>
      </c>
    </row>
    <row r="325" spans="1:57" s="1015" customFormat="1" ht="16.5" x14ac:dyDescent="0.2">
      <c r="A325" s="1019" t="str">
        <f t="shared" si="18"/>
        <v>C25991000402110</v>
      </c>
      <c r="B325" s="1719" t="s">
        <v>120</v>
      </c>
      <c r="C325" s="1720"/>
      <c r="D325" s="1719" t="s">
        <v>370</v>
      </c>
      <c r="E325" s="1720"/>
      <c r="F325" s="1719" t="s">
        <v>357</v>
      </c>
      <c r="G325" s="1720"/>
      <c r="H325" s="1719" t="s">
        <v>316</v>
      </c>
      <c r="I325" s="1720"/>
      <c r="J325" s="1719" t="s">
        <v>313</v>
      </c>
      <c r="K325" s="1720"/>
      <c r="L325" s="1720"/>
      <c r="M325" s="1719" t="s">
        <v>315</v>
      </c>
      <c r="N325" s="1720"/>
      <c r="O325" s="1720"/>
      <c r="P325" s="1719" t="s">
        <v>312</v>
      </c>
      <c r="Q325" s="1720"/>
      <c r="R325" s="1716"/>
      <c r="S325" s="1717"/>
      <c r="T325" s="1721" t="s">
        <v>365</v>
      </c>
      <c r="U325" s="1720"/>
      <c r="V325" s="1720"/>
      <c r="W325" s="1720"/>
      <c r="X325" s="1720"/>
      <c r="Y325" s="1720"/>
      <c r="Z325" s="1720"/>
      <c r="AA325" s="1720"/>
      <c r="AB325" s="1716" t="s">
        <v>306</v>
      </c>
      <c r="AC325" s="1717"/>
      <c r="AD325" s="1717"/>
      <c r="AE325" s="1717"/>
      <c r="AF325" s="1717"/>
      <c r="AG325" s="1716" t="s">
        <v>307</v>
      </c>
      <c r="AH325" s="1717"/>
      <c r="AI325" s="1717"/>
      <c r="AJ325" s="1027" t="s">
        <v>86</v>
      </c>
      <c r="AK325" s="1718" t="s">
        <v>308</v>
      </c>
      <c r="AL325" s="1717"/>
      <c r="AM325" s="1717"/>
      <c r="AN325" s="1717"/>
      <c r="AO325" s="1717"/>
      <c r="AP325" s="1717"/>
      <c r="AQ325" s="1020">
        <v>120000000</v>
      </c>
      <c r="AR325" s="1114">
        <v>120000000</v>
      </c>
      <c r="AS325" s="1038">
        <v>0</v>
      </c>
      <c r="AT325" s="1021">
        <v>0</v>
      </c>
      <c r="AU325" s="1114">
        <v>100000000</v>
      </c>
      <c r="AV325" s="1037">
        <v>20000000</v>
      </c>
      <c r="AW325" s="1114">
        <v>10280000</v>
      </c>
      <c r="AX325" s="1037">
        <v>89720000</v>
      </c>
      <c r="AY325" s="1114">
        <v>10280000</v>
      </c>
      <c r="AZ325" s="1038">
        <v>0</v>
      </c>
      <c r="BA325" s="1020">
        <v>10280000</v>
      </c>
      <c r="BB325" s="1021">
        <v>0</v>
      </c>
      <c r="BC325" s="1021">
        <v>0</v>
      </c>
      <c r="BE325" s="1016">
        <f t="shared" si="17"/>
        <v>0.83333333333333337</v>
      </c>
    </row>
    <row r="326" spans="1:57" s="1015" customFormat="1" ht="16.5" x14ac:dyDescent="0.2">
      <c r="A326" s="1019" t="str">
        <f t="shared" si="18"/>
        <v>C25991000402310</v>
      </c>
      <c r="B326" s="1719" t="s">
        <v>120</v>
      </c>
      <c r="C326" s="1720"/>
      <c r="D326" s="1719" t="s">
        <v>370</v>
      </c>
      <c r="E326" s="1720"/>
      <c r="F326" s="1719" t="s">
        <v>357</v>
      </c>
      <c r="G326" s="1720"/>
      <c r="H326" s="1719" t="s">
        <v>316</v>
      </c>
      <c r="I326" s="1720"/>
      <c r="J326" s="1719" t="s">
        <v>313</v>
      </c>
      <c r="K326" s="1720"/>
      <c r="L326" s="1720"/>
      <c r="M326" s="1719" t="s">
        <v>315</v>
      </c>
      <c r="N326" s="1720"/>
      <c r="O326" s="1720"/>
      <c r="P326" s="1719" t="s">
        <v>322</v>
      </c>
      <c r="Q326" s="1720"/>
      <c r="R326" s="1716"/>
      <c r="S326" s="1717"/>
      <c r="T326" s="1721" t="s">
        <v>361</v>
      </c>
      <c r="U326" s="1720"/>
      <c r="V326" s="1720"/>
      <c r="W326" s="1720"/>
      <c r="X326" s="1720"/>
      <c r="Y326" s="1720"/>
      <c r="Z326" s="1720"/>
      <c r="AA326" s="1720"/>
      <c r="AB326" s="1716" t="s">
        <v>306</v>
      </c>
      <c r="AC326" s="1717"/>
      <c r="AD326" s="1717"/>
      <c r="AE326" s="1717"/>
      <c r="AF326" s="1717"/>
      <c r="AG326" s="1716" t="s">
        <v>307</v>
      </c>
      <c r="AH326" s="1717"/>
      <c r="AI326" s="1717"/>
      <c r="AJ326" s="1027" t="s">
        <v>86</v>
      </c>
      <c r="AK326" s="1718" t="s">
        <v>308</v>
      </c>
      <c r="AL326" s="1717"/>
      <c r="AM326" s="1717"/>
      <c r="AN326" s="1717"/>
      <c r="AO326" s="1717"/>
      <c r="AP326" s="1717"/>
      <c r="AQ326" s="1020">
        <v>45000000</v>
      </c>
      <c r="AR326" s="1115">
        <v>0</v>
      </c>
      <c r="AS326" s="1037">
        <v>45000000</v>
      </c>
      <c r="AT326" s="1021">
        <v>0</v>
      </c>
      <c r="AU326" s="1115">
        <v>0</v>
      </c>
      <c r="AV326" s="1038">
        <v>0</v>
      </c>
      <c r="AW326" s="1115">
        <v>0</v>
      </c>
      <c r="AX326" s="1038">
        <v>0</v>
      </c>
      <c r="AY326" s="1115">
        <v>0</v>
      </c>
      <c r="AZ326" s="1038">
        <v>0</v>
      </c>
      <c r="BA326" s="1021">
        <v>0</v>
      </c>
      <c r="BB326" s="1021">
        <v>0</v>
      </c>
      <c r="BC326" s="1021">
        <v>0</v>
      </c>
      <c r="BE326" s="1016">
        <f t="shared" si="17"/>
        <v>0</v>
      </c>
    </row>
    <row r="327" spans="1:57" s="1015" customFormat="1" ht="16.5" x14ac:dyDescent="0.2">
      <c r="A327" s="1019" t="str">
        <f t="shared" si="18"/>
        <v>C25991000402410</v>
      </c>
      <c r="B327" s="1719" t="s">
        <v>120</v>
      </c>
      <c r="C327" s="1720"/>
      <c r="D327" s="1719" t="s">
        <v>370</v>
      </c>
      <c r="E327" s="1720"/>
      <c r="F327" s="1719" t="s">
        <v>357</v>
      </c>
      <c r="G327" s="1720"/>
      <c r="H327" s="1719" t="s">
        <v>316</v>
      </c>
      <c r="I327" s="1720"/>
      <c r="J327" s="1719" t="s">
        <v>313</v>
      </c>
      <c r="K327" s="1720"/>
      <c r="L327" s="1720"/>
      <c r="M327" s="1719" t="s">
        <v>315</v>
      </c>
      <c r="N327" s="1720"/>
      <c r="O327" s="1720"/>
      <c r="P327" s="1719" t="s">
        <v>316</v>
      </c>
      <c r="Q327" s="1720"/>
      <c r="R327" s="1716"/>
      <c r="S327" s="1717"/>
      <c r="T327" s="1721" t="s">
        <v>105</v>
      </c>
      <c r="U327" s="1720"/>
      <c r="V327" s="1720"/>
      <c r="W327" s="1720"/>
      <c r="X327" s="1720"/>
      <c r="Y327" s="1720"/>
      <c r="Z327" s="1720"/>
      <c r="AA327" s="1720"/>
      <c r="AB327" s="1716" t="s">
        <v>306</v>
      </c>
      <c r="AC327" s="1717"/>
      <c r="AD327" s="1717"/>
      <c r="AE327" s="1717"/>
      <c r="AF327" s="1717"/>
      <c r="AG327" s="1716" t="s">
        <v>307</v>
      </c>
      <c r="AH327" s="1717"/>
      <c r="AI327" s="1717"/>
      <c r="AJ327" s="1027" t="s">
        <v>86</v>
      </c>
      <c r="AK327" s="1718" t="s">
        <v>308</v>
      </c>
      <c r="AL327" s="1717"/>
      <c r="AM327" s="1717"/>
      <c r="AN327" s="1717"/>
      <c r="AO327" s="1717"/>
      <c r="AP327" s="1717"/>
      <c r="AQ327" s="1020">
        <v>55000000</v>
      </c>
      <c r="AR327" s="1115">
        <v>0</v>
      </c>
      <c r="AS327" s="1037">
        <v>55000000</v>
      </c>
      <c r="AT327" s="1021">
        <v>0</v>
      </c>
      <c r="AU327" s="1115">
        <v>0</v>
      </c>
      <c r="AV327" s="1038">
        <v>0</v>
      </c>
      <c r="AW327" s="1115">
        <v>0</v>
      </c>
      <c r="AX327" s="1038">
        <v>0</v>
      </c>
      <c r="AY327" s="1115">
        <v>0</v>
      </c>
      <c r="AZ327" s="1038">
        <v>0</v>
      </c>
      <c r="BA327" s="1021">
        <v>0</v>
      </c>
      <c r="BB327" s="1021">
        <v>0</v>
      </c>
      <c r="BC327" s="1021">
        <v>0</v>
      </c>
      <c r="BE327" s="1016">
        <f t="shared" si="17"/>
        <v>0</v>
      </c>
    </row>
    <row r="328" spans="1:57" s="1015" customFormat="1" ht="16.5" x14ac:dyDescent="0.2">
      <c r="A328" s="1019" t="str">
        <f t="shared" si="18"/>
        <v>C25991000402710</v>
      </c>
      <c r="B328" s="1719" t="s">
        <v>120</v>
      </c>
      <c r="C328" s="1720"/>
      <c r="D328" s="1719" t="s">
        <v>370</v>
      </c>
      <c r="E328" s="1720"/>
      <c r="F328" s="1719" t="s">
        <v>357</v>
      </c>
      <c r="G328" s="1720"/>
      <c r="H328" s="1719" t="s">
        <v>316</v>
      </c>
      <c r="I328" s="1720"/>
      <c r="J328" s="1719" t="s">
        <v>313</v>
      </c>
      <c r="K328" s="1720"/>
      <c r="L328" s="1720"/>
      <c r="M328" s="1719" t="s">
        <v>315</v>
      </c>
      <c r="N328" s="1720"/>
      <c r="O328" s="1720"/>
      <c r="P328" s="1719" t="s">
        <v>326</v>
      </c>
      <c r="Q328" s="1720"/>
      <c r="R328" s="1716"/>
      <c r="S328" s="1717"/>
      <c r="T328" s="1721" t="s">
        <v>368</v>
      </c>
      <c r="U328" s="1720"/>
      <c r="V328" s="1720"/>
      <c r="W328" s="1720"/>
      <c r="X328" s="1720"/>
      <c r="Y328" s="1720"/>
      <c r="Z328" s="1720"/>
      <c r="AA328" s="1720"/>
      <c r="AB328" s="1716" t="s">
        <v>306</v>
      </c>
      <c r="AC328" s="1717"/>
      <c r="AD328" s="1717"/>
      <c r="AE328" s="1717"/>
      <c r="AF328" s="1717"/>
      <c r="AG328" s="1716" t="s">
        <v>307</v>
      </c>
      <c r="AH328" s="1717"/>
      <c r="AI328" s="1717"/>
      <c r="AJ328" s="1027" t="s">
        <v>86</v>
      </c>
      <c r="AK328" s="1718" t="s">
        <v>308</v>
      </c>
      <c r="AL328" s="1717"/>
      <c r="AM328" s="1717"/>
      <c r="AN328" s="1717"/>
      <c r="AO328" s="1717"/>
      <c r="AP328" s="1717"/>
      <c r="AQ328" s="1020">
        <v>130000000</v>
      </c>
      <c r="AR328" s="1114">
        <v>130000000</v>
      </c>
      <c r="AS328" s="1038">
        <v>0</v>
      </c>
      <c r="AT328" s="1021">
        <v>0</v>
      </c>
      <c r="AU328" s="1115">
        <v>0</v>
      </c>
      <c r="AV328" s="1037">
        <v>130000000</v>
      </c>
      <c r="AW328" s="1115">
        <v>0</v>
      </c>
      <c r="AX328" s="1038">
        <v>0</v>
      </c>
      <c r="AY328" s="1115">
        <v>0</v>
      </c>
      <c r="AZ328" s="1038">
        <v>0</v>
      </c>
      <c r="BA328" s="1021">
        <v>0</v>
      </c>
      <c r="BB328" s="1021">
        <v>0</v>
      </c>
      <c r="BC328" s="1021">
        <v>0</v>
      </c>
      <c r="BE328" s="1016">
        <f t="shared" si="17"/>
        <v>0</v>
      </c>
    </row>
    <row r="329" spans="1:57" s="1015" customFormat="1" ht="16.5" x14ac:dyDescent="0.2">
      <c r="A329" s="1019" t="str">
        <f t="shared" si="18"/>
        <v>C2599100040310</v>
      </c>
      <c r="B329" s="1725" t="s">
        <v>120</v>
      </c>
      <c r="C329" s="1720"/>
      <c r="D329" s="1725" t="s">
        <v>370</v>
      </c>
      <c r="E329" s="1720"/>
      <c r="F329" s="1725" t="s">
        <v>357</v>
      </c>
      <c r="G329" s="1720"/>
      <c r="H329" s="1725" t="s">
        <v>316</v>
      </c>
      <c r="I329" s="1720"/>
      <c r="J329" s="1725" t="s">
        <v>313</v>
      </c>
      <c r="K329" s="1720"/>
      <c r="L329" s="1720"/>
      <c r="M329" s="1725" t="s">
        <v>322</v>
      </c>
      <c r="N329" s="1720"/>
      <c r="O329" s="1720"/>
      <c r="P329" s="1725"/>
      <c r="Q329" s="1720"/>
      <c r="R329" s="1722"/>
      <c r="S329" s="1717"/>
      <c r="T329" s="1723" t="s">
        <v>456</v>
      </c>
      <c r="U329" s="1720"/>
      <c r="V329" s="1720"/>
      <c r="W329" s="1720"/>
      <c r="X329" s="1720"/>
      <c r="Y329" s="1720"/>
      <c r="Z329" s="1720"/>
      <c r="AA329" s="1720"/>
      <c r="AB329" s="1722" t="s">
        <v>306</v>
      </c>
      <c r="AC329" s="1717"/>
      <c r="AD329" s="1717"/>
      <c r="AE329" s="1717"/>
      <c r="AF329" s="1717"/>
      <c r="AG329" s="1722" t="s">
        <v>307</v>
      </c>
      <c r="AH329" s="1717"/>
      <c r="AI329" s="1717"/>
      <c r="AJ329" s="1026" t="s">
        <v>86</v>
      </c>
      <c r="AK329" s="1724" t="s">
        <v>308</v>
      </c>
      <c r="AL329" s="1717"/>
      <c r="AM329" s="1717"/>
      <c r="AN329" s="1717"/>
      <c r="AO329" s="1717"/>
      <c r="AP329" s="1717"/>
      <c r="AQ329" s="1014">
        <v>500000000</v>
      </c>
      <c r="AR329" s="1113">
        <v>500000000</v>
      </c>
      <c r="AS329" s="1033">
        <v>0</v>
      </c>
      <c r="AT329" s="1017">
        <v>0</v>
      </c>
      <c r="AU329" s="1116">
        <v>0</v>
      </c>
      <c r="AV329" s="1032">
        <v>500000000</v>
      </c>
      <c r="AW329" s="1116">
        <v>0</v>
      </c>
      <c r="AX329" s="1033">
        <v>0</v>
      </c>
      <c r="AY329" s="1116">
        <v>0</v>
      </c>
      <c r="AZ329" s="1033">
        <v>0</v>
      </c>
      <c r="BA329" s="1017">
        <v>0</v>
      </c>
      <c r="BB329" s="1017">
        <v>0</v>
      </c>
      <c r="BC329" s="1017">
        <v>0</v>
      </c>
      <c r="BE329" s="1016">
        <f t="shared" si="17"/>
        <v>0</v>
      </c>
    </row>
    <row r="330" spans="1:57" s="1015" customFormat="1" ht="16.5" x14ac:dyDescent="0.2">
      <c r="A330" s="1019" t="str">
        <f t="shared" si="18"/>
        <v>C25991000403710</v>
      </c>
      <c r="B330" s="1719" t="s">
        <v>120</v>
      </c>
      <c r="C330" s="1720"/>
      <c r="D330" s="1719" t="s">
        <v>370</v>
      </c>
      <c r="E330" s="1720"/>
      <c r="F330" s="1719" t="s">
        <v>357</v>
      </c>
      <c r="G330" s="1720"/>
      <c r="H330" s="1719" t="s">
        <v>316</v>
      </c>
      <c r="I330" s="1720"/>
      <c r="J330" s="1719" t="s">
        <v>313</v>
      </c>
      <c r="K330" s="1720"/>
      <c r="L330" s="1720"/>
      <c r="M330" s="1719" t="s">
        <v>322</v>
      </c>
      <c r="N330" s="1720"/>
      <c r="O330" s="1720"/>
      <c r="P330" s="1719" t="s">
        <v>326</v>
      </c>
      <c r="Q330" s="1720"/>
      <c r="R330" s="1716"/>
      <c r="S330" s="1717"/>
      <c r="T330" s="1721" t="s">
        <v>368</v>
      </c>
      <c r="U330" s="1720"/>
      <c r="V330" s="1720"/>
      <c r="W330" s="1720"/>
      <c r="X330" s="1720"/>
      <c r="Y330" s="1720"/>
      <c r="Z330" s="1720"/>
      <c r="AA330" s="1720"/>
      <c r="AB330" s="1716" t="s">
        <v>306</v>
      </c>
      <c r="AC330" s="1717"/>
      <c r="AD330" s="1717"/>
      <c r="AE330" s="1717"/>
      <c r="AF330" s="1717"/>
      <c r="AG330" s="1716" t="s">
        <v>307</v>
      </c>
      <c r="AH330" s="1717"/>
      <c r="AI330" s="1717"/>
      <c r="AJ330" s="1027" t="s">
        <v>86</v>
      </c>
      <c r="AK330" s="1718" t="s">
        <v>308</v>
      </c>
      <c r="AL330" s="1717"/>
      <c r="AM330" s="1717"/>
      <c r="AN330" s="1717"/>
      <c r="AO330" s="1717"/>
      <c r="AP330" s="1717"/>
      <c r="AQ330" s="1020">
        <v>500000000</v>
      </c>
      <c r="AR330" s="1114">
        <v>500000000</v>
      </c>
      <c r="AS330" s="1038">
        <v>0</v>
      </c>
      <c r="AT330" s="1021">
        <v>0</v>
      </c>
      <c r="AU330" s="1115">
        <v>0</v>
      </c>
      <c r="AV330" s="1037">
        <v>500000000</v>
      </c>
      <c r="AW330" s="1115">
        <v>0</v>
      </c>
      <c r="AX330" s="1038">
        <v>0</v>
      </c>
      <c r="AY330" s="1115">
        <v>0</v>
      </c>
      <c r="AZ330" s="1038">
        <v>0</v>
      </c>
      <c r="BA330" s="1021">
        <v>0</v>
      </c>
      <c r="BB330" s="1021">
        <v>0</v>
      </c>
      <c r="BC330" s="1021">
        <v>0</v>
      </c>
      <c r="BE330" s="1016">
        <f t="shared" si="17"/>
        <v>0</v>
      </c>
    </row>
    <row r="331" spans="1:57" s="1015" customFormat="1" ht="16.5" x14ac:dyDescent="0.2">
      <c r="A331" s="1019" t="str">
        <f t="shared" si="18"/>
        <v>C259910005010</v>
      </c>
      <c r="B331" s="1725" t="s">
        <v>120</v>
      </c>
      <c r="C331" s="1720"/>
      <c r="D331" s="1725" t="s">
        <v>370</v>
      </c>
      <c r="E331" s="1720"/>
      <c r="F331" s="1725" t="s">
        <v>357</v>
      </c>
      <c r="G331" s="1720"/>
      <c r="H331" s="1725" t="s">
        <v>317</v>
      </c>
      <c r="I331" s="1720"/>
      <c r="J331" s="1725" t="s">
        <v>313</v>
      </c>
      <c r="K331" s="1720"/>
      <c r="L331" s="1720"/>
      <c r="M331" s="1725"/>
      <c r="N331" s="1720"/>
      <c r="O331" s="1720"/>
      <c r="P331" s="1725"/>
      <c r="Q331" s="1720"/>
      <c r="R331" s="1722"/>
      <c r="S331" s="1717"/>
      <c r="T331" s="1723" t="s">
        <v>683</v>
      </c>
      <c r="U331" s="1720"/>
      <c r="V331" s="1720"/>
      <c r="W331" s="1720"/>
      <c r="X331" s="1720"/>
      <c r="Y331" s="1720"/>
      <c r="Z331" s="1720"/>
      <c r="AA331" s="1720"/>
      <c r="AB331" s="1722" t="s">
        <v>306</v>
      </c>
      <c r="AC331" s="1717"/>
      <c r="AD331" s="1717"/>
      <c r="AE331" s="1717"/>
      <c r="AF331" s="1717"/>
      <c r="AG331" s="1722" t="s">
        <v>307</v>
      </c>
      <c r="AH331" s="1717"/>
      <c r="AI331" s="1717"/>
      <c r="AJ331" s="1026" t="s">
        <v>86</v>
      </c>
      <c r="AK331" s="1724" t="s">
        <v>308</v>
      </c>
      <c r="AL331" s="1717"/>
      <c r="AM331" s="1717"/>
      <c r="AN331" s="1717"/>
      <c r="AO331" s="1717"/>
      <c r="AP331" s="1717"/>
      <c r="AQ331" s="1014">
        <v>300000000</v>
      </c>
      <c r="AR331" s="1113">
        <v>300000000</v>
      </c>
      <c r="AS331" s="1033">
        <v>0</v>
      </c>
      <c r="AT331" s="1017">
        <v>0</v>
      </c>
      <c r="AU331" s="1116">
        <v>0</v>
      </c>
      <c r="AV331" s="1032">
        <v>300000000</v>
      </c>
      <c r="AW331" s="1116">
        <v>0</v>
      </c>
      <c r="AX331" s="1033">
        <v>0</v>
      </c>
      <c r="AY331" s="1116">
        <v>0</v>
      </c>
      <c r="AZ331" s="1033">
        <v>0</v>
      </c>
      <c r="BA331" s="1017">
        <v>0</v>
      </c>
      <c r="BB331" s="1017">
        <v>0</v>
      </c>
      <c r="BC331" s="1017">
        <v>0</v>
      </c>
      <c r="BE331" s="1016">
        <f t="shared" si="17"/>
        <v>0</v>
      </c>
    </row>
    <row r="332" spans="1:57" s="1097" customFormat="1" ht="16.5" x14ac:dyDescent="0.2">
      <c r="A332" s="1098" t="str">
        <f t="shared" si="18"/>
        <v>C25991000510</v>
      </c>
      <c r="B332" s="1729" t="s">
        <v>120</v>
      </c>
      <c r="C332" s="1730"/>
      <c r="D332" s="1729" t="s">
        <v>370</v>
      </c>
      <c r="E332" s="1730"/>
      <c r="F332" s="1729" t="s">
        <v>357</v>
      </c>
      <c r="G332" s="1730"/>
      <c r="H332" s="1729" t="s">
        <v>317</v>
      </c>
      <c r="I332" s="1730"/>
      <c r="J332" s="1729" t="s">
        <v>269</v>
      </c>
      <c r="K332" s="1730"/>
      <c r="L332" s="1730"/>
      <c r="M332" s="1729" t="s">
        <v>269</v>
      </c>
      <c r="N332" s="1730"/>
      <c r="O332" s="1730"/>
      <c r="P332" s="1729" t="s">
        <v>269</v>
      </c>
      <c r="Q332" s="1730"/>
      <c r="R332" s="1726" t="s">
        <v>269</v>
      </c>
      <c r="S332" s="1727"/>
      <c r="T332" s="1731" t="s">
        <v>683</v>
      </c>
      <c r="U332" s="1730"/>
      <c r="V332" s="1730"/>
      <c r="W332" s="1730"/>
      <c r="X332" s="1730"/>
      <c r="Y332" s="1730"/>
      <c r="Z332" s="1730"/>
      <c r="AA332" s="1730"/>
      <c r="AB332" s="1726" t="s">
        <v>306</v>
      </c>
      <c r="AC332" s="1727"/>
      <c r="AD332" s="1727"/>
      <c r="AE332" s="1727"/>
      <c r="AF332" s="1727"/>
      <c r="AG332" s="1726" t="s">
        <v>307</v>
      </c>
      <c r="AH332" s="1727"/>
      <c r="AI332" s="1727"/>
      <c r="AJ332" s="1103" t="s">
        <v>86</v>
      </c>
      <c r="AK332" s="1728" t="s">
        <v>308</v>
      </c>
      <c r="AL332" s="1727"/>
      <c r="AM332" s="1717"/>
      <c r="AN332" s="1717"/>
      <c r="AO332" s="1717"/>
      <c r="AP332" s="1727"/>
      <c r="AQ332" s="1104">
        <v>300000000</v>
      </c>
      <c r="AR332" s="1113">
        <v>300000000</v>
      </c>
      <c r="AS332" s="1105">
        <v>0</v>
      </c>
      <c r="AT332" s="1105">
        <v>0</v>
      </c>
      <c r="AU332" s="1116">
        <v>0</v>
      </c>
      <c r="AV332" s="1104">
        <v>300000000</v>
      </c>
      <c r="AW332" s="1116">
        <v>0</v>
      </c>
      <c r="AX332" s="1105">
        <v>0</v>
      </c>
      <c r="AY332" s="1116">
        <v>0</v>
      </c>
      <c r="AZ332" s="1105">
        <v>0</v>
      </c>
      <c r="BA332" s="1105">
        <v>0</v>
      </c>
      <c r="BB332" s="1105">
        <v>0</v>
      </c>
      <c r="BC332" s="1105">
        <v>0</v>
      </c>
      <c r="BE332" s="1102">
        <f t="shared" si="17"/>
        <v>0</v>
      </c>
    </row>
    <row r="333" spans="1:57" s="1015" customFormat="1" ht="16.5" x14ac:dyDescent="0.2">
      <c r="A333" s="1019" t="str">
        <f t="shared" si="18"/>
        <v>C2599100050210</v>
      </c>
      <c r="B333" s="1725" t="s">
        <v>120</v>
      </c>
      <c r="C333" s="1720"/>
      <c r="D333" s="1725" t="s">
        <v>370</v>
      </c>
      <c r="E333" s="1720"/>
      <c r="F333" s="1725" t="s">
        <v>357</v>
      </c>
      <c r="G333" s="1720"/>
      <c r="H333" s="1725" t="s">
        <v>317</v>
      </c>
      <c r="I333" s="1720"/>
      <c r="J333" s="1725" t="s">
        <v>313</v>
      </c>
      <c r="K333" s="1720"/>
      <c r="L333" s="1720"/>
      <c r="M333" s="1725" t="s">
        <v>315</v>
      </c>
      <c r="N333" s="1720"/>
      <c r="O333" s="1720"/>
      <c r="P333" s="1725"/>
      <c r="Q333" s="1720"/>
      <c r="R333" s="1722"/>
      <c r="S333" s="1717"/>
      <c r="T333" s="1723" t="s">
        <v>359</v>
      </c>
      <c r="U333" s="1720"/>
      <c r="V333" s="1720"/>
      <c r="W333" s="1720"/>
      <c r="X333" s="1720"/>
      <c r="Y333" s="1720"/>
      <c r="Z333" s="1720"/>
      <c r="AA333" s="1720"/>
      <c r="AB333" s="1722" t="s">
        <v>306</v>
      </c>
      <c r="AC333" s="1717"/>
      <c r="AD333" s="1717"/>
      <c r="AE333" s="1717"/>
      <c r="AF333" s="1717"/>
      <c r="AG333" s="1722" t="s">
        <v>307</v>
      </c>
      <c r="AH333" s="1717"/>
      <c r="AI333" s="1717"/>
      <c r="AJ333" s="1026" t="s">
        <v>86</v>
      </c>
      <c r="AK333" s="1724" t="s">
        <v>308</v>
      </c>
      <c r="AL333" s="1717"/>
      <c r="AM333" s="1717"/>
      <c r="AN333" s="1717"/>
      <c r="AO333" s="1717"/>
      <c r="AP333" s="1717"/>
      <c r="AQ333" s="1014">
        <v>300000000</v>
      </c>
      <c r="AR333" s="1113">
        <v>300000000</v>
      </c>
      <c r="AS333" s="1033">
        <v>0</v>
      </c>
      <c r="AT333" s="1017">
        <v>0</v>
      </c>
      <c r="AU333" s="1116">
        <v>0</v>
      </c>
      <c r="AV333" s="1032">
        <v>300000000</v>
      </c>
      <c r="AW333" s="1116">
        <v>0</v>
      </c>
      <c r="AX333" s="1033">
        <v>0</v>
      </c>
      <c r="AY333" s="1116">
        <v>0</v>
      </c>
      <c r="AZ333" s="1033">
        <v>0</v>
      </c>
      <c r="BA333" s="1017">
        <v>0</v>
      </c>
      <c r="BB333" s="1017">
        <v>0</v>
      </c>
      <c r="BC333" s="1017">
        <v>0</v>
      </c>
      <c r="BE333" s="1016">
        <f t="shared" si="17"/>
        <v>0</v>
      </c>
    </row>
    <row r="334" spans="1:57" s="1015" customFormat="1" ht="16.5" x14ac:dyDescent="0.2">
      <c r="A334" s="1019" t="str">
        <f t="shared" si="18"/>
        <v>C25991000502110</v>
      </c>
      <c r="B334" s="1719" t="s">
        <v>120</v>
      </c>
      <c r="C334" s="1720"/>
      <c r="D334" s="1719" t="s">
        <v>370</v>
      </c>
      <c r="E334" s="1720"/>
      <c r="F334" s="1719" t="s">
        <v>357</v>
      </c>
      <c r="G334" s="1720"/>
      <c r="H334" s="1719" t="s">
        <v>317</v>
      </c>
      <c r="I334" s="1720"/>
      <c r="J334" s="1719" t="s">
        <v>313</v>
      </c>
      <c r="K334" s="1720"/>
      <c r="L334" s="1720"/>
      <c r="M334" s="1719" t="s">
        <v>315</v>
      </c>
      <c r="N334" s="1720"/>
      <c r="O334" s="1720"/>
      <c r="P334" s="1719" t="s">
        <v>312</v>
      </c>
      <c r="Q334" s="1720"/>
      <c r="R334" s="1716"/>
      <c r="S334" s="1717"/>
      <c r="T334" s="1721" t="s">
        <v>365</v>
      </c>
      <c r="U334" s="1720"/>
      <c r="V334" s="1720"/>
      <c r="W334" s="1720"/>
      <c r="X334" s="1720"/>
      <c r="Y334" s="1720"/>
      <c r="Z334" s="1720"/>
      <c r="AA334" s="1720"/>
      <c r="AB334" s="1716" t="s">
        <v>306</v>
      </c>
      <c r="AC334" s="1717"/>
      <c r="AD334" s="1717"/>
      <c r="AE334" s="1717"/>
      <c r="AF334" s="1717"/>
      <c r="AG334" s="1716" t="s">
        <v>307</v>
      </c>
      <c r="AH334" s="1717"/>
      <c r="AI334" s="1717"/>
      <c r="AJ334" s="1027" t="s">
        <v>86</v>
      </c>
      <c r="AK334" s="1718" t="s">
        <v>308</v>
      </c>
      <c r="AL334" s="1717"/>
      <c r="AM334" s="1717"/>
      <c r="AN334" s="1717"/>
      <c r="AO334" s="1717"/>
      <c r="AP334" s="1717"/>
      <c r="AQ334" s="1020">
        <v>300000000</v>
      </c>
      <c r="AR334" s="1114">
        <v>300000000</v>
      </c>
      <c r="AS334" s="1038">
        <v>0</v>
      </c>
      <c r="AT334" s="1021">
        <v>0</v>
      </c>
      <c r="AU334" s="1115">
        <v>0</v>
      </c>
      <c r="AV334" s="1037">
        <v>300000000</v>
      </c>
      <c r="AW334" s="1115">
        <v>0</v>
      </c>
      <c r="AX334" s="1038">
        <v>0</v>
      </c>
      <c r="AY334" s="1115">
        <v>0</v>
      </c>
      <c r="AZ334" s="1038">
        <v>0</v>
      </c>
      <c r="BA334" s="1021">
        <v>0</v>
      </c>
      <c r="BB334" s="1021">
        <v>0</v>
      </c>
      <c r="BC334" s="1021">
        <v>0</v>
      </c>
      <c r="BE334" s="1016">
        <f t="shared" si="17"/>
        <v>0</v>
      </c>
    </row>
    <row r="335" spans="1:57" s="1015" customFormat="1" ht="16.5" x14ac:dyDescent="0.2">
      <c r="A335" s="1019" t="str">
        <f t="shared" si="18"/>
        <v>C259910006010</v>
      </c>
      <c r="B335" s="1725" t="s">
        <v>120</v>
      </c>
      <c r="C335" s="1720"/>
      <c r="D335" s="1725" t="s">
        <v>370</v>
      </c>
      <c r="E335" s="1720"/>
      <c r="F335" s="1725" t="s">
        <v>357</v>
      </c>
      <c r="G335" s="1720"/>
      <c r="H335" s="1725" t="s">
        <v>325</v>
      </c>
      <c r="I335" s="1720"/>
      <c r="J335" s="1725" t="s">
        <v>313</v>
      </c>
      <c r="K335" s="1720"/>
      <c r="L335" s="1720"/>
      <c r="M335" s="1725"/>
      <c r="N335" s="1720"/>
      <c r="O335" s="1720"/>
      <c r="P335" s="1725"/>
      <c r="Q335" s="1720"/>
      <c r="R335" s="1722"/>
      <c r="S335" s="1717"/>
      <c r="T335" s="1723" t="s">
        <v>700</v>
      </c>
      <c r="U335" s="1720"/>
      <c r="V335" s="1720"/>
      <c r="W335" s="1720"/>
      <c r="X335" s="1720"/>
      <c r="Y335" s="1720"/>
      <c r="Z335" s="1720"/>
      <c r="AA335" s="1720"/>
      <c r="AB335" s="1722" t="s">
        <v>306</v>
      </c>
      <c r="AC335" s="1717"/>
      <c r="AD335" s="1717"/>
      <c r="AE335" s="1717"/>
      <c r="AF335" s="1717"/>
      <c r="AG335" s="1722" t="s">
        <v>307</v>
      </c>
      <c r="AH335" s="1717"/>
      <c r="AI335" s="1717"/>
      <c r="AJ335" s="1026" t="s">
        <v>86</v>
      </c>
      <c r="AK335" s="1724" t="s">
        <v>308</v>
      </c>
      <c r="AL335" s="1717"/>
      <c r="AM335" s="1717"/>
      <c r="AN335" s="1717"/>
      <c r="AO335" s="1717"/>
      <c r="AP335" s="1717"/>
      <c r="AQ335" s="1014">
        <v>300000000</v>
      </c>
      <c r="AR335" s="1113">
        <v>289832000</v>
      </c>
      <c r="AS335" s="1032">
        <v>10168000</v>
      </c>
      <c r="AT335" s="1017">
        <v>0</v>
      </c>
      <c r="AU335" s="1113">
        <v>62213541</v>
      </c>
      <c r="AV335" s="1032">
        <v>227618459</v>
      </c>
      <c r="AW335" s="1113">
        <v>6992520</v>
      </c>
      <c r="AX335" s="1032">
        <v>55221021</v>
      </c>
      <c r="AY335" s="1113">
        <v>6992520</v>
      </c>
      <c r="AZ335" s="1033">
        <v>0</v>
      </c>
      <c r="BA335" s="1014">
        <v>6992520</v>
      </c>
      <c r="BB335" s="1017">
        <v>0</v>
      </c>
      <c r="BC335" s="1017">
        <v>0</v>
      </c>
      <c r="BE335" s="1016">
        <f t="shared" si="17"/>
        <v>0.20737847000000001</v>
      </c>
    </row>
    <row r="336" spans="1:57" s="1097" customFormat="1" ht="16.5" x14ac:dyDescent="0.2">
      <c r="A336" s="1098" t="str">
        <f t="shared" si="18"/>
        <v>C25991000610</v>
      </c>
      <c r="B336" s="1729" t="s">
        <v>120</v>
      </c>
      <c r="C336" s="1730"/>
      <c r="D336" s="1729" t="s">
        <v>370</v>
      </c>
      <c r="E336" s="1730"/>
      <c r="F336" s="1729" t="s">
        <v>357</v>
      </c>
      <c r="G336" s="1730"/>
      <c r="H336" s="1729" t="s">
        <v>325</v>
      </c>
      <c r="I336" s="1730"/>
      <c r="J336" s="1729" t="s">
        <v>269</v>
      </c>
      <c r="K336" s="1730"/>
      <c r="L336" s="1730"/>
      <c r="M336" s="1729" t="s">
        <v>269</v>
      </c>
      <c r="N336" s="1730"/>
      <c r="O336" s="1730"/>
      <c r="P336" s="1729" t="s">
        <v>269</v>
      </c>
      <c r="Q336" s="1730"/>
      <c r="R336" s="1726" t="s">
        <v>269</v>
      </c>
      <c r="S336" s="1727"/>
      <c r="T336" s="1731" t="s">
        <v>685</v>
      </c>
      <c r="U336" s="1730"/>
      <c r="V336" s="1730"/>
      <c r="W336" s="1730"/>
      <c r="X336" s="1730"/>
      <c r="Y336" s="1730"/>
      <c r="Z336" s="1730"/>
      <c r="AA336" s="1730"/>
      <c r="AB336" s="1726" t="s">
        <v>306</v>
      </c>
      <c r="AC336" s="1727"/>
      <c r="AD336" s="1727"/>
      <c r="AE336" s="1727"/>
      <c r="AF336" s="1727"/>
      <c r="AG336" s="1726" t="s">
        <v>307</v>
      </c>
      <c r="AH336" s="1727"/>
      <c r="AI336" s="1727"/>
      <c r="AJ336" s="1103" t="s">
        <v>86</v>
      </c>
      <c r="AK336" s="1728" t="s">
        <v>308</v>
      </c>
      <c r="AL336" s="1727"/>
      <c r="AM336" s="1717"/>
      <c r="AN336" s="1717"/>
      <c r="AO336" s="1717"/>
      <c r="AP336" s="1727"/>
      <c r="AQ336" s="1104">
        <v>300000000</v>
      </c>
      <c r="AR336" s="1113">
        <v>289832000</v>
      </c>
      <c r="AS336" s="1104">
        <v>10168000</v>
      </c>
      <c r="AT336" s="1105">
        <v>0</v>
      </c>
      <c r="AU336" s="1113">
        <v>62213541</v>
      </c>
      <c r="AV336" s="1104">
        <v>227618459</v>
      </c>
      <c r="AW336" s="1113">
        <v>6992520</v>
      </c>
      <c r="AX336" s="1104">
        <v>55221021</v>
      </c>
      <c r="AY336" s="1113">
        <v>6992520</v>
      </c>
      <c r="AZ336" s="1105">
        <v>0</v>
      </c>
      <c r="BA336" s="1104">
        <v>6992520</v>
      </c>
      <c r="BB336" s="1105">
        <v>0</v>
      </c>
      <c r="BC336" s="1105">
        <v>0</v>
      </c>
      <c r="BE336" s="1102">
        <f t="shared" si="17"/>
        <v>0.20737847000000001</v>
      </c>
    </row>
    <row r="337" spans="1:57" s="1015" customFormat="1" ht="16.5" x14ac:dyDescent="0.2">
      <c r="A337" s="1019" t="str">
        <f t="shared" si="18"/>
        <v>C2599100060110</v>
      </c>
      <c r="B337" s="1725" t="s">
        <v>120</v>
      </c>
      <c r="C337" s="1720"/>
      <c r="D337" s="1725" t="s">
        <v>370</v>
      </c>
      <c r="E337" s="1720"/>
      <c r="F337" s="1725" t="s">
        <v>357</v>
      </c>
      <c r="G337" s="1720"/>
      <c r="H337" s="1725" t="s">
        <v>325</v>
      </c>
      <c r="I337" s="1720"/>
      <c r="J337" s="1725" t="s">
        <v>313</v>
      </c>
      <c r="K337" s="1720"/>
      <c r="L337" s="1720"/>
      <c r="M337" s="1725" t="s">
        <v>312</v>
      </c>
      <c r="N337" s="1720"/>
      <c r="O337" s="1720"/>
      <c r="P337" s="1725"/>
      <c r="Q337" s="1720"/>
      <c r="R337" s="1722"/>
      <c r="S337" s="1717"/>
      <c r="T337" s="1723" t="s">
        <v>364</v>
      </c>
      <c r="U337" s="1720"/>
      <c r="V337" s="1720"/>
      <c r="W337" s="1720"/>
      <c r="X337" s="1720"/>
      <c r="Y337" s="1720"/>
      <c r="Z337" s="1720"/>
      <c r="AA337" s="1720"/>
      <c r="AB337" s="1722" t="s">
        <v>306</v>
      </c>
      <c r="AC337" s="1717"/>
      <c r="AD337" s="1717"/>
      <c r="AE337" s="1717"/>
      <c r="AF337" s="1717"/>
      <c r="AG337" s="1722" t="s">
        <v>307</v>
      </c>
      <c r="AH337" s="1717"/>
      <c r="AI337" s="1717"/>
      <c r="AJ337" s="1026" t="s">
        <v>86</v>
      </c>
      <c r="AK337" s="1724" t="s">
        <v>308</v>
      </c>
      <c r="AL337" s="1717"/>
      <c r="AM337" s="1717"/>
      <c r="AN337" s="1717"/>
      <c r="AO337" s="1717"/>
      <c r="AP337" s="1717"/>
      <c r="AQ337" s="1017">
        <v>0</v>
      </c>
      <c r="AR337" s="1116">
        <v>0</v>
      </c>
      <c r="AS337" s="1033">
        <v>0</v>
      </c>
      <c r="AT337" s="1017">
        <v>0</v>
      </c>
      <c r="AU337" s="1116">
        <v>0</v>
      </c>
      <c r="AV337" s="1033">
        <v>0</v>
      </c>
      <c r="AW337" s="1116">
        <v>0</v>
      </c>
      <c r="AX337" s="1033">
        <v>0</v>
      </c>
      <c r="AY337" s="1116">
        <v>0</v>
      </c>
      <c r="AZ337" s="1033">
        <v>0</v>
      </c>
      <c r="BA337" s="1017">
        <v>0</v>
      </c>
      <c r="BB337" s="1017">
        <v>0</v>
      </c>
      <c r="BC337" s="1017">
        <v>0</v>
      </c>
      <c r="BE337" s="1016" t="e">
        <f t="shared" si="17"/>
        <v>#DIV/0!</v>
      </c>
    </row>
    <row r="338" spans="1:57" s="1015" customFormat="1" ht="32.25" customHeight="1" x14ac:dyDescent="0.2">
      <c r="A338" s="1019" t="str">
        <f t="shared" si="18"/>
        <v>C25991000601110</v>
      </c>
      <c r="B338" s="1719" t="s">
        <v>120</v>
      </c>
      <c r="C338" s="1720"/>
      <c r="D338" s="1719" t="s">
        <v>370</v>
      </c>
      <c r="E338" s="1720"/>
      <c r="F338" s="1719" t="s">
        <v>357</v>
      </c>
      <c r="G338" s="1720"/>
      <c r="H338" s="1719" t="s">
        <v>325</v>
      </c>
      <c r="I338" s="1720"/>
      <c r="J338" s="1719" t="s">
        <v>313</v>
      </c>
      <c r="K338" s="1720"/>
      <c r="L338" s="1720"/>
      <c r="M338" s="1719" t="s">
        <v>312</v>
      </c>
      <c r="N338" s="1720"/>
      <c r="O338" s="1720"/>
      <c r="P338" s="1719" t="s">
        <v>312</v>
      </c>
      <c r="Q338" s="1720"/>
      <c r="R338" s="1716"/>
      <c r="S338" s="1717"/>
      <c r="T338" s="1721" t="s">
        <v>365</v>
      </c>
      <c r="U338" s="1720"/>
      <c r="V338" s="1720"/>
      <c r="W338" s="1720"/>
      <c r="X338" s="1720"/>
      <c r="Y338" s="1720"/>
      <c r="Z338" s="1720"/>
      <c r="AA338" s="1720"/>
      <c r="AB338" s="1716" t="s">
        <v>306</v>
      </c>
      <c r="AC338" s="1717"/>
      <c r="AD338" s="1717"/>
      <c r="AE338" s="1717"/>
      <c r="AF338" s="1717"/>
      <c r="AG338" s="1716" t="s">
        <v>307</v>
      </c>
      <c r="AH338" s="1717"/>
      <c r="AI338" s="1717"/>
      <c r="AJ338" s="1027" t="s">
        <v>86</v>
      </c>
      <c r="AK338" s="1718" t="s">
        <v>308</v>
      </c>
      <c r="AL338" s="1717"/>
      <c r="AM338" s="1717"/>
      <c r="AN338" s="1717"/>
      <c r="AO338" s="1717"/>
      <c r="AP338" s="1717"/>
      <c r="AQ338" s="1021">
        <v>0</v>
      </c>
      <c r="AR338" s="1115">
        <v>0</v>
      </c>
      <c r="AS338" s="1038">
        <v>0</v>
      </c>
      <c r="AT338" s="1021">
        <v>0</v>
      </c>
      <c r="AU338" s="1115">
        <v>0</v>
      </c>
      <c r="AV338" s="1038">
        <v>0</v>
      </c>
      <c r="AW338" s="1115">
        <v>0</v>
      </c>
      <c r="AX338" s="1038">
        <v>0</v>
      </c>
      <c r="AY338" s="1115">
        <v>0</v>
      </c>
      <c r="AZ338" s="1038">
        <v>0</v>
      </c>
      <c r="BA338" s="1021">
        <v>0</v>
      </c>
      <c r="BB338" s="1021">
        <v>0</v>
      </c>
      <c r="BC338" s="1021">
        <v>0</v>
      </c>
      <c r="BE338" s="1016" t="e">
        <f t="shared" si="17"/>
        <v>#DIV/0!</v>
      </c>
    </row>
    <row r="339" spans="1:57" s="1015" customFormat="1" ht="16.5" x14ac:dyDescent="0.2">
      <c r="A339" s="1019" t="str">
        <f t="shared" si="18"/>
        <v>C25991000601810</v>
      </c>
      <c r="B339" s="1719" t="s">
        <v>120</v>
      </c>
      <c r="C339" s="1720"/>
      <c r="D339" s="1719" t="s">
        <v>370</v>
      </c>
      <c r="E339" s="1720"/>
      <c r="F339" s="1719" t="s">
        <v>357</v>
      </c>
      <c r="G339" s="1720"/>
      <c r="H339" s="1719" t="s">
        <v>325</v>
      </c>
      <c r="I339" s="1720"/>
      <c r="J339" s="1719" t="s">
        <v>313</v>
      </c>
      <c r="K339" s="1720"/>
      <c r="L339" s="1720"/>
      <c r="M339" s="1719" t="s">
        <v>312</v>
      </c>
      <c r="N339" s="1720"/>
      <c r="O339" s="1720"/>
      <c r="P339" s="1719" t="s">
        <v>327</v>
      </c>
      <c r="Q339" s="1720"/>
      <c r="R339" s="1716"/>
      <c r="S339" s="1717"/>
      <c r="T339" s="1721" t="s">
        <v>686</v>
      </c>
      <c r="U339" s="1720"/>
      <c r="V339" s="1720"/>
      <c r="W339" s="1720"/>
      <c r="X339" s="1720"/>
      <c r="Y339" s="1720"/>
      <c r="Z339" s="1720"/>
      <c r="AA339" s="1720"/>
      <c r="AB339" s="1716" t="s">
        <v>306</v>
      </c>
      <c r="AC339" s="1717"/>
      <c r="AD339" s="1717"/>
      <c r="AE339" s="1717"/>
      <c r="AF339" s="1717"/>
      <c r="AG339" s="1716" t="s">
        <v>307</v>
      </c>
      <c r="AH339" s="1717"/>
      <c r="AI339" s="1717"/>
      <c r="AJ339" s="1027" t="s">
        <v>86</v>
      </c>
      <c r="AK339" s="1718" t="s">
        <v>308</v>
      </c>
      <c r="AL339" s="1717"/>
      <c r="AM339" s="1717"/>
      <c r="AN339" s="1717"/>
      <c r="AO339" s="1717"/>
      <c r="AP339" s="1717"/>
      <c r="AQ339" s="1021">
        <v>0</v>
      </c>
      <c r="AR339" s="1115">
        <v>0</v>
      </c>
      <c r="AS339" s="1038">
        <v>0</v>
      </c>
      <c r="AT339" s="1021">
        <v>0</v>
      </c>
      <c r="AU339" s="1115">
        <v>0</v>
      </c>
      <c r="AV339" s="1038">
        <v>0</v>
      </c>
      <c r="AW339" s="1115">
        <v>0</v>
      </c>
      <c r="AX339" s="1038">
        <v>0</v>
      </c>
      <c r="AY339" s="1115">
        <v>0</v>
      </c>
      <c r="AZ339" s="1038">
        <v>0</v>
      </c>
      <c r="BA339" s="1021">
        <v>0</v>
      </c>
      <c r="BB339" s="1021">
        <v>0</v>
      </c>
      <c r="BC339" s="1021">
        <v>0</v>
      </c>
      <c r="BE339" s="1016" t="e">
        <f t="shared" si="17"/>
        <v>#DIV/0!</v>
      </c>
    </row>
    <row r="340" spans="1:57" s="1015" customFormat="1" ht="16.5" x14ac:dyDescent="0.2">
      <c r="A340" s="1019" t="str">
        <f t="shared" si="18"/>
        <v>C2599100060210</v>
      </c>
      <c r="B340" s="1725" t="s">
        <v>120</v>
      </c>
      <c r="C340" s="1720"/>
      <c r="D340" s="1725" t="s">
        <v>370</v>
      </c>
      <c r="E340" s="1720"/>
      <c r="F340" s="1725" t="s">
        <v>357</v>
      </c>
      <c r="G340" s="1720"/>
      <c r="H340" s="1725" t="s">
        <v>325</v>
      </c>
      <c r="I340" s="1720"/>
      <c r="J340" s="1725" t="s">
        <v>313</v>
      </c>
      <c r="K340" s="1720"/>
      <c r="L340" s="1720"/>
      <c r="M340" s="1725" t="s">
        <v>315</v>
      </c>
      <c r="N340" s="1720"/>
      <c r="O340" s="1720"/>
      <c r="P340" s="1725"/>
      <c r="Q340" s="1720"/>
      <c r="R340" s="1722"/>
      <c r="S340" s="1717"/>
      <c r="T340" s="1723" t="s">
        <v>359</v>
      </c>
      <c r="U340" s="1720"/>
      <c r="V340" s="1720"/>
      <c r="W340" s="1720"/>
      <c r="X340" s="1720"/>
      <c r="Y340" s="1720"/>
      <c r="Z340" s="1720"/>
      <c r="AA340" s="1720"/>
      <c r="AB340" s="1722" t="s">
        <v>306</v>
      </c>
      <c r="AC340" s="1717"/>
      <c r="AD340" s="1717"/>
      <c r="AE340" s="1717"/>
      <c r="AF340" s="1717"/>
      <c r="AG340" s="1722" t="s">
        <v>307</v>
      </c>
      <c r="AH340" s="1717"/>
      <c r="AI340" s="1717"/>
      <c r="AJ340" s="1026" t="s">
        <v>86</v>
      </c>
      <c r="AK340" s="1724" t="s">
        <v>308</v>
      </c>
      <c r="AL340" s="1717"/>
      <c r="AM340" s="1717"/>
      <c r="AN340" s="1717"/>
      <c r="AO340" s="1717"/>
      <c r="AP340" s="1717"/>
      <c r="AQ340" s="1014">
        <v>300000000</v>
      </c>
      <c r="AR340" s="1113">
        <v>289832000</v>
      </c>
      <c r="AS340" s="1032">
        <v>10168000</v>
      </c>
      <c r="AT340" s="1017">
        <v>0</v>
      </c>
      <c r="AU340" s="1113">
        <v>62213541</v>
      </c>
      <c r="AV340" s="1032">
        <v>227618459</v>
      </c>
      <c r="AW340" s="1113">
        <v>6992520</v>
      </c>
      <c r="AX340" s="1032">
        <v>55221021</v>
      </c>
      <c r="AY340" s="1113">
        <v>6992520</v>
      </c>
      <c r="AZ340" s="1033">
        <v>0</v>
      </c>
      <c r="BA340" s="1014">
        <v>6992520</v>
      </c>
      <c r="BB340" s="1017">
        <v>0</v>
      </c>
      <c r="BC340" s="1017">
        <v>0</v>
      </c>
      <c r="BE340" s="1016">
        <f t="shared" si="17"/>
        <v>0.20737847000000001</v>
      </c>
    </row>
    <row r="341" spans="1:57" s="1015" customFormat="1" ht="26.25" customHeight="1" x14ac:dyDescent="0.2">
      <c r="A341" s="1019" t="str">
        <f t="shared" si="18"/>
        <v>C25991000602110</v>
      </c>
      <c r="B341" s="1719" t="s">
        <v>120</v>
      </c>
      <c r="C341" s="1720"/>
      <c r="D341" s="1719" t="s">
        <v>370</v>
      </c>
      <c r="E341" s="1720"/>
      <c r="F341" s="1719" t="s">
        <v>357</v>
      </c>
      <c r="G341" s="1720"/>
      <c r="H341" s="1719" t="s">
        <v>325</v>
      </c>
      <c r="I341" s="1720"/>
      <c r="J341" s="1719" t="s">
        <v>313</v>
      </c>
      <c r="K341" s="1720"/>
      <c r="L341" s="1720"/>
      <c r="M341" s="1719" t="s">
        <v>315</v>
      </c>
      <c r="N341" s="1720"/>
      <c r="O341" s="1720"/>
      <c r="P341" s="1719" t="s">
        <v>312</v>
      </c>
      <c r="Q341" s="1720"/>
      <c r="R341" s="1716"/>
      <c r="S341" s="1717"/>
      <c r="T341" s="1721" t="s">
        <v>365</v>
      </c>
      <c r="U341" s="1720"/>
      <c r="V341" s="1720"/>
      <c r="W341" s="1720"/>
      <c r="X341" s="1720"/>
      <c r="Y341" s="1720"/>
      <c r="Z341" s="1720"/>
      <c r="AA341" s="1720"/>
      <c r="AB341" s="1716" t="s">
        <v>306</v>
      </c>
      <c r="AC341" s="1717"/>
      <c r="AD341" s="1717"/>
      <c r="AE341" s="1717"/>
      <c r="AF341" s="1717"/>
      <c r="AG341" s="1716" t="s">
        <v>307</v>
      </c>
      <c r="AH341" s="1717"/>
      <c r="AI341" s="1717"/>
      <c r="AJ341" s="1027" t="s">
        <v>86</v>
      </c>
      <c r="AK341" s="1718" t="s">
        <v>308</v>
      </c>
      <c r="AL341" s="1717"/>
      <c r="AM341" s="1717"/>
      <c r="AN341" s="1717"/>
      <c r="AO341" s="1717"/>
      <c r="AP341" s="1717"/>
      <c r="AQ341" s="1020">
        <v>37332000</v>
      </c>
      <c r="AR341" s="1114">
        <v>37332000</v>
      </c>
      <c r="AS341" s="1038">
        <v>0</v>
      </c>
      <c r="AT341" s="1021">
        <v>0</v>
      </c>
      <c r="AU341" s="1114">
        <v>37332000</v>
      </c>
      <c r="AV341" s="1038">
        <v>0</v>
      </c>
      <c r="AW341" s="1115">
        <v>0</v>
      </c>
      <c r="AX341" s="1037">
        <v>37332000</v>
      </c>
      <c r="AY341" s="1115">
        <v>0</v>
      </c>
      <c r="AZ341" s="1038">
        <v>0</v>
      </c>
      <c r="BA341" s="1021">
        <v>0</v>
      </c>
      <c r="BB341" s="1021">
        <v>0</v>
      </c>
      <c r="BC341" s="1021">
        <v>0</v>
      </c>
      <c r="BE341" s="1016">
        <f t="shared" si="17"/>
        <v>1</v>
      </c>
    </row>
    <row r="342" spans="1:57" s="1015" customFormat="1" ht="16.5" x14ac:dyDescent="0.2">
      <c r="A342" s="1019" t="str">
        <f t="shared" si="18"/>
        <v>C25991000602310</v>
      </c>
      <c r="B342" s="1719" t="s">
        <v>120</v>
      </c>
      <c r="C342" s="1720"/>
      <c r="D342" s="1719" t="s">
        <v>370</v>
      </c>
      <c r="E342" s="1720"/>
      <c r="F342" s="1719" t="s">
        <v>357</v>
      </c>
      <c r="G342" s="1720"/>
      <c r="H342" s="1719" t="s">
        <v>325</v>
      </c>
      <c r="I342" s="1720"/>
      <c r="J342" s="1719" t="s">
        <v>313</v>
      </c>
      <c r="K342" s="1720"/>
      <c r="L342" s="1720"/>
      <c r="M342" s="1719" t="s">
        <v>315</v>
      </c>
      <c r="N342" s="1720"/>
      <c r="O342" s="1720"/>
      <c r="P342" s="1719" t="s">
        <v>322</v>
      </c>
      <c r="Q342" s="1720"/>
      <c r="R342" s="1716"/>
      <c r="S342" s="1717"/>
      <c r="T342" s="1721" t="s">
        <v>361</v>
      </c>
      <c r="U342" s="1720"/>
      <c r="V342" s="1720"/>
      <c r="W342" s="1720"/>
      <c r="X342" s="1720"/>
      <c r="Y342" s="1720"/>
      <c r="Z342" s="1720"/>
      <c r="AA342" s="1720"/>
      <c r="AB342" s="1716" t="s">
        <v>306</v>
      </c>
      <c r="AC342" s="1717"/>
      <c r="AD342" s="1717"/>
      <c r="AE342" s="1717"/>
      <c r="AF342" s="1717"/>
      <c r="AG342" s="1716" t="s">
        <v>307</v>
      </c>
      <c r="AH342" s="1717"/>
      <c r="AI342" s="1717"/>
      <c r="AJ342" s="1027" t="s">
        <v>86</v>
      </c>
      <c r="AK342" s="1718" t="s">
        <v>308</v>
      </c>
      <c r="AL342" s="1717"/>
      <c r="AM342" s="1717"/>
      <c r="AN342" s="1717"/>
      <c r="AO342" s="1717"/>
      <c r="AP342" s="1717"/>
      <c r="AQ342" s="1020">
        <v>20750000</v>
      </c>
      <c r="AR342" s="1114">
        <v>16000000</v>
      </c>
      <c r="AS342" s="1037">
        <v>4750000</v>
      </c>
      <c r="AT342" s="1021">
        <v>0</v>
      </c>
      <c r="AU342" s="1114">
        <v>16000000</v>
      </c>
      <c r="AV342" s="1038">
        <v>0</v>
      </c>
      <c r="AW342" s="1114">
        <v>4147334</v>
      </c>
      <c r="AX342" s="1037">
        <v>11852666</v>
      </c>
      <c r="AY342" s="1114">
        <v>4147334</v>
      </c>
      <c r="AZ342" s="1038">
        <v>0</v>
      </c>
      <c r="BA342" s="1020">
        <v>4147334</v>
      </c>
      <c r="BB342" s="1021">
        <v>0</v>
      </c>
      <c r="BC342" s="1021">
        <v>0</v>
      </c>
      <c r="BE342" s="1016">
        <f t="shared" si="17"/>
        <v>0.77108433734939763</v>
      </c>
    </row>
    <row r="343" spans="1:57" s="1015" customFormat="1" ht="16.5" x14ac:dyDescent="0.2">
      <c r="A343" s="1019" t="str">
        <f t="shared" si="18"/>
        <v>C25991000602410</v>
      </c>
      <c r="B343" s="1719" t="s">
        <v>120</v>
      </c>
      <c r="C343" s="1720"/>
      <c r="D343" s="1719" t="s">
        <v>370</v>
      </c>
      <c r="E343" s="1720"/>
      <c r="F343" s="1719" t="s">
        <v>357</v>
      </c>
      <c r="G343" s="1720"/>
      <c r="H343" s="1719" t="s">
        <v>325</v>
      </c>
      <c r="I343" s="1720"/>
      <c r="J343" s="1719" t="s">
        <v>313</v>
      </c>
      <c r="K343" s="1720"/>
      <c r="L343" s="1720"/>
      <c r="M343" s="1719" t="s">
        <v>315</v>
      </c>
      <c r="N343" s="1720"/>
      <c r="O343" s="1720"/>
      <c r="P343" s="1719" t="s">
        <v>316</v>
      </c>
      <c r="Q343" s="1720"/>
      <c r="R343" s="1716"/>
      <c r="S343" s="1717"/>
      <c r="T343" s="1721" t="s">
        <v>105</v>
      </c>
      <c r="U343" s="1720"/>
      <c r="V343" s="1720"/>
      <c r="W343" s="1720"/>
      <c r="X343" s="1720"/>
      <c r="Y343" s="1720"/>
      <c r="Z343" s="1720"/>
      <c r="AA343" s="1720"/>
      <c r="AB343" s="1716" t="s">
        <v>306</v>
      </c>
      <c r="AC343" s="1717"/>
      <c r="AD343" s="1717"/>
      <c r="AE343" s="1717"/>
      <c r="AF343" s="1717"/>
      <c r="AG343" s="1716" t="s">
        <v>307</v>
      </c>
      <c r="AH343" s="1717"/>
      <c r="AI343" s="1717"/>
      <c r="AJ343" s="1027" t="s">
        <v>86</v>
      </c>
      <c r="AK343" s="1718" t="s">
        <v>308</v>
      </c>
      <c r="AL343" s="1717"/>
      <c r="AM343" s="1717"/>
      <c r="AN343" s="1717"/>
      <c r="AO343" s="1717"/>
      <c r="AP343" s="1717"/>
      <c r="AQ343" s="1020">
        <v>15418000</v>
      </c>
      <c r="AR343" s="1114">
        <v>10000000</v>
      </c>
      <c r="AS343" s="1037">
        <v>5418000</v>
      </c>
      <c r="AT343" s="1021">
        <v>0</v>
      </c>
      <c r="AU343" s="1114">
        <v>8881541</v>
      </c>
      <c r="AV343" s="1037">
        <v>1118459</v>
      </c>
      <c r="AW343" s="1114">
        <v>2845186</v>
      </c>
      <c r="AX343" s="1037">
        <v>6036355</v>
      </c>
      <c r="AY343" s="1114">
        <v>2845186</v>
      </c>
      <c r="AZ343" s="1038">
        <v>0</v>
      </c>
      <c r="BA343" s="1020">
        <v>2845186</v>
      </c>
      <c r="BB343" s="1021">
        <v>0</v>
      </c>
      <c r="BC343" s="1021">
        <v>0</v>
      </c>
      <c r="BE343" s="1016">
        <f t="shared" si="17"/>
        <v>0.57605013620443635</v>
      </c>
    </row>
    <row r="344" spans="1:57" s="1015" customFormat="1" ht="16.5" x14ac:dyDescent="0.2">
      <c r="A344" s="1019" t="str">
        <f t="shared" si="18"/>
        <v>C25991000602810</v>
      </c>
      <c r="B344" s="1719" t="s">
        <v>120</v>
      </c>
      <c r="C344" s="1720"/>
      <c r="D344" s="1719" t="s">
        <v>370</v>
      </c>
      <c r="E344" s="1720"/>
      <c r="F344" s="1719" t="s">
        <v>357</v>
      </c>
      <c r="G344" s="1720"/>
      <c r="H344" s="1719" t="s">
        <v>325</v>
      </c>
      <c r="I344" s="1720"/>
      <c r="J344" s="1719" t="s">
        <v>313</v>
      </c>
      <c r="K344" s="1720"/>
      <c r="L344" s="1720"/>
      <c r="M344" s="1719" t="s">
        <v>315</v>
      </c>
      <c r="N344" s="1720"/>
      <c r="O344" s="1720"/>
      <c r="P344" s="1719" t="s">
        <v>327</v>
      </c>
      <c r="Q344" s="1720"/>
      <c r="R344" s="1716"/>
      <c r="S344" s="1717"/>
      <c r="T344" s="1721" t="s">
        <v>686</v>
      </c>
      <c r="U344" s="1720"/>
      <c r="V344" s="1720"/>
      <c r="W344" s="1720"/>
      <c r="X344" s="1720"/>
      <c r="Y344" s="1720"/>
      <c r="Z344" s="1720"/>
      <c r="AA344" s="1720"/>
      <c r="AB344" s="1716" t="s">
        <v>306</v>
      </c>
      <c r="AC344" s="1717"/>
      <c r="AD344" s="1717"/>
      <c r="AE344" s="1717"/>
      <c r="AF344" s="1717"/>
      <c r="AG344" s="1716" t="s">
        <v>307</v>
      </c>
      <c r="AH344" s="1717"/>
      <c r="AI344" s="1717"/>
      <c r="AJ344" s="1027" t="s">
        <v>86</v>
      </c>
      <c r="AK344" s="1718" t="s">
        <v>308</v>
      </c>
      <c r="AL344" s="1717"/>
      <c r="AM344" s="1717"/>
      <c r="AN344" s="1717"/>
      <c r="AO344" s="1717"/>
      <c r="AP344" s="1717"/>
      <c r="AQ344" s="1020">
        <v>180000000</v>
      </c>
      <c r="AR344" s="1114">
        <v>180000000</v>
      </c>
      <c r="AS344" s="1038">
        <v>0</v>
      </c>
      <c r="AT344" s="1021">
        <v>0</v>
      </c>
      <c r="AU344" s="1115">
        <v>0</v>
      </c>
      <c r="AV344" s="1037">
        <v>180000000</v>
      </c>
      <c r="AW344" s="1115">
        <v>0</v>
      </c>
      <c r="AX344" s="1038">
        <v>0</v>
      </c>
      <c r="AY344" s="1115">
        <v>0</v>
      </c>
      <c r="AZ344" s="1038">
        <v>0</v>
      </c>
      <c r="BA344" s="1021">
        <v>0</v>
      </c>
      <c r="BB344" s="1021">
        <v>0</v>
      </c>
      <c r="BC344" s="1021">
        <v>0</v>
      </c>
      <c r="BE344" s="1016">
        <f t="shared" si="17"/>
        <v>0</v>
      </c>
    </row>
    <row r="345" spans="1:57" s="1015" customFormat="1" ht="16.5" x14ac:dyDescent="0.2">
      <c r="A345" s="1019" t="str">
        <f t="shared" si="18"/>
        <v>C259910006021110</v>
      </c>
      <c r="B345" s="1719" t="s">
        <v>120</v>
      </c>
      <c r="C345" s="1720"/>
      <c r="D345" s="1719" t="s">
        <v>370</v>
      </c>
      <c r="E345" s="1720"/>
      <c r="F345" s="1719" t="s">
        <v>357</v>
      </c>
      <c r="G345" s="1720"/>
      <c r="H345" s="1719" t="s">
        <v>325</v>
      </c>
      <c r="I345" s="1720"/>
      <c r="J345" s="1719" t="s">
        <v>313</v>
      </c>
      <c r="K345" s="1720"/>
      <c r="L345" s="1720"/>
      <c r="M345" s="1719" t="s">
        <v>315</v>
      </c>
      <c r="N345" s="1720"/>
      <c r="O345" s="1720"/>
      <c r="P345" s="1719" t="s">
        <v>101</v>
      </c>
      <c r="Q345" s="1720"/>
      <c r="R345" s="1716"/>
      <c r="S345" s="1717"/>
      <c r="T345" s="1721" t="s">
        <v>363</v>
      </c>
      <c r="U345" s="1720"/>
      <c r="V345" s="1720"/>
      <c r="W345" s="1720"/>
      <c r="X345" s="1720"/>
      <c r="Y345" s="1720"/>
      <c r="Z345" s="1720"/>
      <c r="AA345" s="1720"/>
      <c r="AB345" s="1716" t="s">
        <v>306</v>
      </c>
      <c r="AC345" s="1717"/>
      <c r="AD345" s="1717"/>
      <c r="AE345" s="1717"/>
      <c r="AF345" s="1717"/>
      <c r="AG345" s="1716" t="s">
        <v>307</v>
      </c>
      <c r="AH345" s="1717"/>
      <c r="AI345" s="1717"/>
      <c r="AJ345" s="1027" t="s">
        <v>86</v>
      </c>
      <c r="AK345" s="1718" t="s">
        <v>308</v>
      </c>
      <c r="AL345" s="1717"/>
      <c r="AM345" s="1717"/>
      <c r="AN345" s="1717"/>
      <c r="AO345" s="1717"/>
      <c r="AP345" s="1717"/>
      <c r="AQ345" s="1020">
        <v>46500000</v>
      </c>
      <c r="AR345" s="1114">
        <v>46500000</v>
      </c>
      <c r="AS345" s="1038">
        <v>0</v>
      </c>
      <c r="AT345" s="1021">
        <v>0</v>
      </c>
      <c r="AU345" s="1115">
        <v>0</v>
      </c>
      <c r="AV345" s="1037">
        <v>46500000</v>
      </c>
      <c r="AW345" s="1115">
        <v>0</v>
      </c>
      <c r="AX345" s="1038">
        <v>0</v>
      </c>
      <c r="AY345" s="1115">
        <v>0</v>
      </c>
      <c r="AZ345" s="1038">
        <v>0</v>
      </c>
      <c r="BA345" s="1021">
        <v>0</v>
      </c>
      <c r="BB345" s="1021">
        <v>0</v>
      </c>
      <c r="BC345" s="1021">
        <v>0</v>
      </c>
      <c r="BE345" s="1016">
        <f t="shared" si="17"/>
        <v>0</v>
      </c>
    </row>
  </sheetData>
  <autoFilter ref="B27:BE345">
    <filterColumn colId="0" showButton="0">
      <filters>
        <filter val="C"/>
      </filters>
    </filterColumn>
    <filterColumn colId="2" showButton="0"/>
    <filterColumn colId="4" showButton="0"/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5" showButton="0"/>
    <filterColumn colId="36" showButton="0"/>
    <filterColumn colId="37" showButton="0"/>
    <filterColumn colId="38" showButton="0"/>
    <filterColumn colId="39" showButton="0"/>
  </autoFilter>
  <mergeCells count="3932">
    <mergeCell ref="B2:K6"/>
    <mergeCell ref="N3:AB5"/>
    <mergeCell ref="AE3:AN3"/>
    <mergeCell ref="AP3:AT3"/>
    <mergeCell ref="AE5:AN7"/>
    <mergeCell ref="AP5:AT7"/>
    <mergeCell ref="B15:G15"/>
    <mergeCell ref="H15:AH15"/>
    <mergeCell ref="AN15:AP15"/>
    <mergeCell ref="B16:H16"/>
    <mergeCell ref="I16:AP16"/>
    <mergeCell ref="B17:C17"/>
    <mergeCell ref="D17:E17"/>
    <mergeCell ref="F17:G17"/>
    <mergeCell ref="H17:I17"/>
    <mergeCell ref="J17:L17"/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  <mergeCell ref="AB18:AF18"/>
    <mergeCell ref="AG18:AI18"/>
    <mergeCell ref="AK18:AP18"/>
    <mergeCell ref="B19:C19"/>
    <mergeCell ref="D19:E19"/>
    <mergeCell ref="F19:G19"/>
    <mergeCell ref="H19:I19"/>
    <mergeCell ref="J19:L19"/>
    <mergeCell ref="M19:O19"/>
    <mergeCell ref="P19:Q19"/>
    <mergeCell ref="AK17:AP17"/>
    <mergeCell ref="B18:C18"/>
    <mergeCell ref="D18:E18"/>
    <mergeCell ref="F18:G18"/>
    <mergeCell ref="H18:I18"/>
    <mergeCell ref="J18:L18"/>
    <mergeCell ref="M18:O18"/>
    <mergeCell ref="P18:Q18"/>
    <mergeCell ref="R18:S18"/>
    <mergeCell ref="T18:AA18"/>
    <mergeCell ref="M17:O17"/>
    <mergeCell ref="P17:Q17"/>
    <mergeCell ref="R17:S17"/>
    <mergeCell ref="T17:AA17"/>
    <mergeCell ref="AB17:AF17"/>
    <mergeCell ref="AG17:AI17"/>
    <mergeCell ref="AK20:AP20"/>
    <mergeCell ref="B21:C21"/>
    <mergeCell ref="D21:E21"/>
    <mergeCell ref="F21:G21"/>
    <mergeCell ref="H21:I21"/>
    <mergeCell ref="J21:L21"/>
    <mergeCell ref="M21:O21"/>
    <mergeCell ref="P21:Q21"/>
    <mergeCell ref="R21:S21"/>
    <mergeCell ref="T21:AA21"/>
    <mergeCell ref="M20:O20"/>
    <mergeCell ref="P20:Q20"/>
    <mergeCell ref="R20:S20"/>
    <mergeCell ref="T20:AA20"/>
    <mergeCell ref="AB20:AF20"/>
    <mergeCell ref="AG20:AI20"/>
    <mergeCell ref="R19:S19"/>
    <mergeCell ref="T19:AA19"/>
    <mergeCell ref="AB19:AF19"/>
    <mergeCell ref="AG19:AI19"/>
    <mergeCell ref="AK19:AP19"/>
    <mergeCell ref="B20:C20"/>
    <mergeCell ref="D20:E20"/>
    <mergeCell ref="F20:G20"/>
    <mergeCell ref="H20:I20"/>
    <mergeCell ref="J20:L20"/>
    <mergeCell ref="R22:S22"/>
    <mergeCell ref="T22:AA22"/>
    <mergeCell ref="AB22:AF22"/>
    <mergeCell ref="AG22:AI22"/>
    <mergeCell ref="AK22:AP22"/>
    <mergeCell ref="B23:C23"/>
    <mergeCell ref="D23:E23"/>
    <mergeCell ref="F23:G23"/>
    <mergeCell ref="H23:I23"/>
    <mergeCell ref="J23:L23"/>
    <mergeCell ref="AB21:AF21"/>
    <mergeCell ref="AG21:AI21"/>
    <mergeCell ref="AK21:AP21"/>
    <mergeCell ref="B22:C22"/>
    <mergeCell ref="D22:E22"/>
    <mergeCell ref="F22:G22"/>
    <mergeCell ref="H22:I22"/>
    <mergeCell ref="J22:L22"/>
    <mergeCell ref="M22:O22"/>
    <mergeCell ref="P22:Q22"/>
    <mergeCell ref="AB27:AF27"/>
    <mergeCell ref="AG27:AI27"/>
    <mergeCell ref="AK27:AP27"/>
    <mergeCell ref="B28:C28"/>
    <mergeCell ref="D28:E28"/>
    <mergeCell ref="F28:G28"/>
    <mergeCell ref="H28:I28"/>
    <mergeCell ref="J28:L28"/>
    <mergeCell ref="M28:O28"/>
    <mergeCell ref="P28:Q28"/>
    <mergeCell ref="AK23:AP23"/>
    <mergeCell ref="B27:C27"/>
    <mergeCell ref="D27:E27"/>
    <mergeCell ref="F27:G27"/>
    <mergeCell ref="H27:I27"/>
    <mergeCell ref="J27:L27"/>
    <mergeCell ref="M27:O27"/>
    <mergeCell ref="P27:Q27"/>
    <mergeCell ref="R27:S27"/>
    <mergeCell ref="T27:AA27"/>
    <mergeCell ref="M23:O23"/>
    <mergeCell ref="P23:Q23"/>
    <mergeCell ref="R23:S23"/>
    <mergeCell ref="T23:AA23"/>
    <mergeCell ref="AB23:AF23"/>
    <mergeCell ref="AG23:AI23"/>
    <mergeCell ref="AK29:AP29"/>
    <mergeCell ref="B30:C30"/>
    <mergeCell ref="D30:E30"/>
    <mergeCell ref="F30:G30"/>
    <mergeCell ref="H30:I30"/>
    <mergeCell ref="J30:L30"/>
    <mergeCell ref="M30:O30"/>
    <mergeCell ref="P30:Q30"/>
    <mergeCell ref="R30:S30"/>
    <mergeCell ref="T30:AA30"/>
    <mergeCell ref="M29:O29"/>
    <mergeCell ref="P29:Q29"/>
    <mergeCell ref="R29:S29"/>
    <mergeCell ref="T29:AA29"/>
    <mergeCell ref="AB29:AF29"/>
    <mergeCell ref="AG29:AI29"/>
    <mergeCell ref="R28:S28"/>
    <mergeCell ref="T28:AA28"/>
    <mergeCell ref="AB28:AF28"/>
    <mergeCell ref="AG28:AI28"/>
    <mergeCell ref="AK28:AP28"/>
    <mergeCell ref="B29:C29"/>
    <mergeCell ref="D29:E29"/>
    <mergeCell ref="F29:G29"/>
    <mergeCell ref="H29:I29"/>
    <mergeCell ref="J29:L29"/>
    <mergeCell ref="R31:S31"/>
    <mergeCell ref="T31:AA31"/>
    <mergeCell ref="AB31:AF31"/>
    <mergeCell ref="AG31:AI31"/>
    <mergeCell ref="AK31:AP31"/>
    <mergeCell ref="B32:C32"/>
    <mergeCell ref="D32:E32"/>
    <mergeCell ref="F32:G32"/>
    <mergeCell ref="H32:I32"/>
    <mergeCell ref="J32:L32"/>
    <mergeCell ref="AB30:AF30"/>
    <mergeCell ref="AG30:AI30"/>
    <mergeCell ref="AK30:AP30"/>
    <mergeCell ref="B31:C31"/>
    <mergeCell ref="D31:E31"/>
    <mergeCell ref="F31:G31"/>
    <mergeCell ref="H31:I31"/>
    <mergeCell ref="J31:L31"/>
    <mergeCell ref="M31:O31"/>
    <mergeCell ref="P31:Q31"/>
    <mergeCell ref="AB33:AF33"/>
    <mergeCell ref="AG33:AI33"/>
    <mergeCell ref="AK33:AP33"/>
    <mergeCell ref="B34:C34"/>
    <mergeCell ref="D34:E34"/>
    <mergeCell ref="F34:G34"/>
    <mergeCell ref="H34:I34"/>
    <mergeCell ref="J34:L34"/>
    <mergeCell ref="M34:O34"/>
    <mergeCell ref="P34:Q34"/>
    <mergeCell ref="AK32:AP32"/>
    <mergeCell ref="B33:C33"/>
    <mergeCell ref="D33:E33"/>
    <mergeCell ref="F33:G33"/>
    <mergeCell ref="H33:I33"/>
    <mergeCell ref="J33:L33"/>
    <mergeCell ref="M33:O33"/>
    <mergeCell ref="P33:Q33"/>
    <mergeCell ref="R33:S33"/>
    <mergeCell ref="T33:AA33"/>
    <mergeCell ref="M32:O32"/>
    <mergeCell ref="P32:Q32"/>
    <mergeCell ref="R32:S32"/>
    <mergeCell ref="T32:AA32"/>
    <mergeCell ref="AB32:AF32"/>
    <mergeCell ref="AG32:AI32"/>
    <mergeCell ref="AK35:AP35"/>
    <mergeCell ref="B36:C36"/>
    <mergeCell ref="D36:E36"/>
    <mergeCell ref="F36:G36"/>
    <mergeCell ref="H36:I36"/>
    <mergeCell ref="J36:L36"/>
    <mergeCell ref="M36:O36"/>
    <mergeCell ref="P36:Q36"/>
    <mergeCell ref="R36:S36"/>
    <mergeCell ref="T36:AA36"/>
    <mergeCell ref="M35:O35"/>
    <mergeCell ref="P35:Q35"/>
    <mergeCell ref="R35:S35"/>
    <mergeCell ref="T35:AA35"/>
    <mergeCell ref="AB35:AF35"/>
    <mergeCell ref="AG35:AI35"/>
    <mergeCell ref="R34:S34"/>
    <mergeCell ref="T34:AA34"/>
    <mergeCell ref="AB34:AF34"/>
    <mergeCell ref="AG34:AI34"/>
    <mergeCell ref="AK34:AP34"/>
    <mergeCell ref="B35:C35"/>
    <mergeCell ref="D35:E35"/>
    <mergeCell ref="F35:G35"/>
    <mergeCell ref="H35:I35"/>
    <mergeCell ref="J35:L35"/>
    <mergeCell ref="R37:S37"/>
    <mergeCell ref="T37:AA37"/>
    <mergeCell ref="AB37:AF37"/>
    <mergeCell ref="AG37:AI37"/>
    <mergeCell ref="AK37:AP37"/>
    <mergeCell ref="B38:C38"/>
    <mergeCell ref="D38:E38"/>
    <mergeCell ref="F38:G38"/>
    <mergeCell ref="H38:I38"/>
    <mergeCell ref="J38:L38"/>
    <mergeCell ref="AB36:AF36"/>
    <mergeCell ref="AG36:AI36"/>
    <mergeCell ref="AK36:AP36"/>
    <mergeCell ref="B37:C37"/>
    <mergeCell ref="D37:E37"/>
    <mergeCell ref="F37:G37"/>
    <mergeCell ref="H37:I37"/>
    <mergeCell ref="J37:L37"/>
    <mergeCell ref="M37:O37"/>
    <mergeCell ref="P37:Q37"/>
    <mergeCell ref="AB39:AF39"/>
    <mergeCell ref="AG39:AI39"/>
    <mergeCell ref="AK39:AP39"/>
    <mergeCell ref="B40:C40"/>
    <mergeCell ref="D40:E40"/>
    <mergeCell ref="F40:G40"/>
    <mergeCell ref="H40:I40"/>
    <mergeCell ref="J40:L40"/>
    <mergeCell ref="M40:O40"/>
    <mergeCell ref="P40:Q40"/>
    <mergeCell ref="AK38:AP38"/>
    <mergeCell ref="B39:C39"/>
    <mergeCell ref="D39:E39"/>
    <mergeCell ref="F39:G39"/>
    <mergeCell ref="H39:I39"/>
    <mergeCell ref="J39:L39"/>
    <mergeCell ref="M39:O39"/>
    <mergeCell ref="P39:Q39"/>
    <mergeCell ref="R39:S39"/>
    <mergeCell ref="T39:AA39"/>
    <mergeCell ref="M38:O38"/>
    <mergeCell ref="P38:Q38"/>
    <mergeCell ref="R38:S38"/>
    <mergeCell ref="T38:AA38"/>
    <mergeCell ref="AB38:AF38"/>
    <mergeCell ref="AG38:AI38"/>
    <mergeCell ref="AK41:AP41"/>
    <mergeCell ref="B42:C42"/>
    <mergeCell ref="D42:E42"/>
    <mergeCell ref="F42:G42"/>
    <mergeCell ref="H42:I42"/>
    <mergeCell ref="J42:L42"/>
    <mergeCell ref="M42:O42"/>
    <mergeCell ref="P42:Q42"/>
    <mergeCell ref="R42:S42"/>
    <mergeCell ref="T42:AA42"/>
    <mergeCell ref="M41:O41"/>
    <mergeCell ref="P41:Q41"/>
    <mergeCell ref="R41:S41"/>
    <mergeCell ref="T41:AA41"/>
    <mergeCell ref="AB41:AF41"/>
    <mergeCell ref="AG41:AI41"/>
    <mergeCell ref="R40:S40"/>
    <mergeCell ref="T40:AA40"/>
    <mergeCell ref="AB40:AF40"/>
    <mergeCell ref="AG40:AI40"/>
    <mergeCell ref="AK40:AP40"/>
    <mergeCell ref="B41:C41"/>
    <mergeCell ref="D41:E41"/>
    <mergeCell ref="F41:G41"/>
    <mergeCell ref="H41:I41"/>
    <mergeCell ref="J41:L41"/>
    <mergeCell ref="R43:S43"/>
    <mergeCell ref="T43:AA43"/>
    <mergeCell ref="AB43:AF43"/>
    <mergeCell ref="AG43:AI43"/>
    <mergeCell ref="AK43:AP43"/>
    <mergeCell ref="B44:C44"/>
    <mergeCell ref="D44:E44"/>
    <mergeCell ref="F44:G44"/>
    <mergeCell ref="H44:I44"/>
    <mergeCell ref="J44:L44"/>
    <mergeCell ref="AB42:AF42"/>
    <mergeCell ref="AG42:AI42"/>
    <mergeCell ref="AK42:AP42"/>
    <mergeCell ref="B43:C43"/>
    <mergeCell ref="D43:E43"/>
    <mergeCell ref="F43:G43"/>
    <mergeCell ref="H43:I43"/>
    <mergeCell ref="J43:L43"/>
    <mergeCell ref="M43:O43"/>
    <mergeCell ref="P43:Q43"/>
    <mergeCell ref="AB45:AF45"/>
    <mergeCell ref="AG45:AI45"/>
    <mergeCell ref="AK45:AP45"/>
    <mergeCell ref="B46:C46"/>
    <mergeCell ref="D46:E46"/>
    <mergeCell ref="F46:G46"/>
    <mergeCell ref="H46:I46"/>
    <mergeCell ref="J46:L46"/>
    <mergeCell ref="M46:O46"/>
    <mergeCell ref="P46:Q46"/>
    <mergeCell ref="AK44:AP44"/>
    <mergeCell ref="B45:C45"/>
    <mergeCell ref="D45:E45"/>
    <mergeCell ref="F45:G45"/>
    <mergeCell ref="H45:I45"/>
    <mergeCell ref="J45:L45"/>
    <mergeCell ref="M45:O45"/>
    <mergeCell ref="P45:Q45"/>
    <mergeCell ref="R45:S45"/>
    <mergeCell ref="T45:AA45"/>
    <mergeCell ref="M44:O44"/>
    <mergeCell ref="P44:Q44"/>
    <mergeCell ref="R44:S44"/>
    <mergeCell ref="T44:AA44"/>
    <mergeCell ref="AB44:AF44"/>
    <mergeCell ref="AG44:AI44"/>
    <mergeCell ref="AK47:AP47"/>
    <mergeCell ref="B48:C48"/>
    <mergeCell ref="D48:E48"/>
    <mergeCell ref="F48:G48"/>
    <mergeCell ref="H48:I48"/>
    <mergeCell ref="J48:L48"/>
    <mergeCell ref="M48:O48"/>
    <mergeCell ref="P48:Q48"/>
    <mergeCell ref="R48:S48"/>
    <mergeCell ref="T48:AA48"/>
    <mergeCell ref="M47:O47"/>
    <mergeCell ref="P47:Q47"/>
    <mergeCell ref="R47:S47"/>
    <mergeCell ref="T47:AA47"/>
    <mergeCell ref="AB47:AF47"/>
    <mergeCell ref="AG47:AI47"/>
    <mergeCell ref="R46:S46"/>
    <mergeCell ref="T46:AA46"/>
    <mergeCell ref="AB46:AF46"/>
    <mergeCell ref="AG46:AI46"/>
    <mergeCell ref="AK46:AP46"/>
    <mergeCell ref="B47:C47"/>
    <mergeCell ref="D47:E47"/>
    <mergeCell ref="F47:G47"/>
    <mergeCell ref="H47:I47"/>
    <mergeCell ref="J47:L47"/>
    <mergeCell ref="R49:S49"/>
    <mergeCell ref="T49:AA49"/>
    <mergeCell ref="AB49:AF49"/>
    <mergeCell ref="AG49:AI49"/>
    <mergeCell ref="AK49:AP49"/>
    <mergeCell ref="B50:C50"/>
    <mergeCell ref="D50:E50"/>
    <mergeCell ref="F50:G50"/>
    <mergeCell ref="H50:I50"/>
    <mergeCell ref="J50:L50"/>
    <mergeCell ref="AB48:AF48"/>
    <mergeCell ref="AG48:AI48"/>
    <mergeCell ref="AK48:AP48"/>
    <mergeCell ref="B49:C49"/>
    <mergeCell ref="D49:E49"/>
    <mergeCell ref="F49:G49"/>
    <mergeCell ref="H49:I49"/>
    <mergeCell ref="J49:L49"/>
    <mergeCell ref="M49:O49"/>
    <mergeCell ref="P49:Q49"/>
    <mergeCell ref="AB51:AF51"/>
    <mergeCell ref="AG51:AI51"/>
    <mergeCell ref="AK51:AP51"/>
    <mergeCell ref="B52:C52"/>
    <mergeCell ref="D52:E52"/>
    <mergeCell ref="F52:G52"/>
    <mergeCell ref="H52:I52"/>
    <mergeCell ref="J52:L52"/>
    <mergeCell ref="M52:O52"/>
    <mergeCell ref="P52:Q52"/>
    <mergeCell ref="AK50:AP50"/>
    <mergeCell ref="B51:C51"/>
    <mergeCell ref="D51:E51"/>
    <mergeCell ref="F51:G51"/>
    <mergeCell ref="H51:I51"/>
    <mergeCell ref="J51:L51"/>
    <mergeCell ref="M51:O51"/>
    <mergeCell ref="P51:Q51"/>
    <mergeCell ref="R51:S51"/>
    <mergeCell ref="T51:AA51"/>
    <mergeCell ref="M50:O50"/>
    <mergeCell ref="P50:Q50"/>
    <mergeCell ref="R50:S50"/>
    <mergeCell ref="T50:AA50"/>
    <mergeCell ref="AB50:AF50"/>
    <mergeCell ref="AG50:AI50"/>
    <mergeCell ref="AK53:AP53"/>
    <mergeCell ref="B54:C54"/>
    <mergeCell ref="D54:E54"/>
    <mergeCell ref="F54:G54"/>
    <mergeCell ref="H54:I54"/>
    <mergeCell ref="J54:L54"/>
    <mergeCell ref="M54:O54"/>
    <mergeCell ref="P54:Q54"/>
    <mergeCell ref="R54:S54"/>
    <mergeCell ref="T54:AA54"/>
    <mergeCell ref="M53:O53"/>
    <mergeCell ref="P53:Q53"/>
    <mergeCell ref="R53:S53"/>
    <mergeCell ref="T53:AA53"/>
    <mergeCell ref="AB53:AF53"/>
    <mergeCell ref="AG53:AI53"/>
    <mergeCell ref="R52:S52"/>
    <mergeCell ref="T52:AA52"/>
    <mergeCell ref="AB52:AF52"/>
    <mergeCell ref="AG52:AI52"/>
    <mergeCell ref="AK52:AP52"/>
    <mergeCell ref="B53:C53"/>
    <mergeCell ref="D53:E53"/>
    <mergeCell ref="F53:G53"/>
    <mergeCell ref="H53:I53"/>
    <mergeCell ref="J53:L53"/>
    <mergeCell ref="R55:S55"/>
    <mergeCell ref="T55:AA55"/>
    <mergeCell ref="AB55:AF55"/>
    <mergeCell ref="AG55:AI55"/>
    <mergeCell ref="AK55:AP55"/>
    <mergeCell ref="B56:C56"/>
    <mergeCell ref="D56:E56"/>
    <mergeCell ref="F56:G56"/>
    <mergeCell ref="H56:I56"/>
    <mergeCell ref="J56:L56"/>
    <mergeCell ref="AB54:AF54"/>
    <mergeCell ref="AG54:AI54"/>
    <mergeCell ref="AK54:AP54"/>
    <mergeCell ref="B55:C55"/>
    <mergeCell ref="D55:E55"/>
    <mergeCell ref="F55:G55"/>
    <mergeCell ref="H55:I55"/>
    <mergeCell ref="J55:L55"/>
    <mergeCell ref="M55:O55"/>
    <mergeCell ref="P55:Q55"/>
    <mergeCell ref="AB57:AF57"/>
    <mergeCell ref="AG57:AI57"/>
    <mergeCell ref="AK57:AP57"/>
    <mergeCell ref="B58:C58"/>
    <mergeCell ref="D58:E58"/>
    <mergeCell ref="F58:G58"/>
    <mergeCell ref="H58:I58"/>
    <mergeCell ref="J58:L58"/>
    <mergeCell ref="M58:O58"/>
    <mergeCell ref="P58:Q58"/>
    <mergeCell ref="AK56:AP56"/>
    <mergeCell ref="B57:C57"/>
    <mergeCell ref="D57:E57"/>
    <mergeCell ref="F57:G57"/>
    <mergeCell ref="H57:I57"/>
    <mergeCell ref="J57:L57"/>
    <mergeCell ref="M57:O57"/>
    <mergeCell ref="P57:Q57"/>
    <mergeCell ref="R57:S57"/>
    <mergeCell ref="T57:AA57"/>
    <mergeCell ref="M56:O56"/>
    <mergeCell ref="P56:Q56"/>
    <mergeCell ref="R56:S56"/>
    <mergeCell ref="T56:AA56"/>
    <mergeCell ref="AB56:AF56"/>
    <mergeCell ref="AG56:AI56"/>
    <mergeCell ref="AK59:AP59"/>
    <mergeCell ref="B60:C60"/>
    <mergeCell ref="D60:E60"/>
    <mergeCell ref="F60:G60"/>
    <mergeCell ref="H60:I60"/>
    <mergeCell ref="J60:L60"/>
    <mergeCell ref="M60:O60"/>
    <mergeCell ref="P60:Q60"/>
    <mergeCell ref="R60:S60"/>
    <mergeCell ref="T60:AA60"/>
    <mergeCell ref="M59:O59"/>
    <mergeCell ref="P59:Q59"/>
    <mergeCell ref="R59:S59"/>
    <mergeCell ref="T59:AA59"/>
    <mergeCell ref="AB59:AF59"/>
    <mergeCell ref="AG59:AI59"/>
    <mergeCell ref="R58:S58"/>
    <mergeCell ref="T58:AA58"/>
    <mergeCell ref="AB58:AF58"/>
    <mergeCell ref="AG58:AI58"/>
    <mergeCell ref="AK58:AP58"/>
    <mergeCell ref="B59:C59"/>
    <mergeCell ref="D59:E59"/>
    <mergeCell ref="F59:G59"/>
    <mergeCell ref="H59:I59"/>
    <mergeCell ref="J59:L59"/>
    <mergeCell ref="R61:S61"/>
    <mergeCell ref="T61:AA61"/>
    <mergeCell ref="AB61:AF61"/>
    <mergeCell ref="AG61:AI61"/>
    <mergeCell ref="AK61:AP61"/>
    <mergeCell ref="B62:C62"/>
    <mergeCell ref="D62:E62"/>
    <mergeCell ref="F62:G62"/>
    <mergeCell ref="H62:I62"/>
    <mergeCell ref="J62:L62"/>
    <mergeCell ref="AB60:AF60"/>
    <mergeCell ref="AG60:AI60"/>
    <mergeCell ref="AK60:AP60"/>
    <mergeCell ref="B61:C61"/>
    <mergeCell ref="D61:E61"/>
    <mergeCell ref="F61:G61"/>
    <mergeCell ref="H61:I61"/>
    <mergeCell ref="J61:L61"/>
    <mergeCell ref="M61:O61"/>
    <mergeCell ref="P61:Q61"/>
    <mergeCell ref="AB63:AF63"/>
    <mergeCell ref="AG63:AI63"/>
    <mergeCell ref="AK63:AP63"/>
    <mergeCell ref="B64:C64"/>
    <mergeCell ref="D64:E64"/>
    <mergeCell ref="F64:G64"/>
    <mergeCell ref="H64:I64"/>
    <mergeCell ref="J64:L64"/>
    <mergeCell ref="M64:O64"/>
    <mergeCell ref="P64:Q64"/>
    <mergeCell ref="AK62:AP62"/>
    <mergeCell ref="B63:C63"/>
    <mergeCell ref="D63:E63"/>
    <mergeCell ref="F63:G63"/>
    <mergeCell ref="H63:I63"/>
    <mergeCell ref="J63:L63"/>
    <mergeCell ref="M63:O63"/>
    <mergeCell ref="P63:Q63"/>
    <mergeCell ref="R63:S63"/>
    <mergeCell ref="T63:AA63"/>
    <mergeCell ref="M62:O62"/>
    <mergeCell ref="P62:Q62"/>
    <mergeCell ref="R62:S62"/>
    <mergeCell ref="T62:AA62"/>
    <mergeCell ref="AB62:AF62"/>
    <mergeCell ref="AG62:AI62"/>
    <mergeCell ref="AK65:AP65"/>
    <mergeCell ref="B66:C66"/>
    <mergeCell ref="D66:E66"/>
    <mergeCell ref="F66:G66"/>
    <mergeCell ref="H66:I66"/>
    <mergeCell ref="J66:L66"/>
    <mergeCell ref="M66:O66"/>
    <mergeCell ref="P66:Q66"/>
    <mergeCell ref="R66:S66"/>
    <mergeCell ref="T66:AA66"/>
    <mergeCell ref="M65:O65"/>
    <mergeCell ref="P65:Q65"/>
    <mergeCell ref="R65:S65"/>
    <mergeCell ref="T65:AA65"/>
    <mergeCell ref="AB65:AF65"/>
    <mergeCell ref="AG65:AI65"/>
    <mergeCell ref="R64:S64"/>
    <mergeCell ref="T64:AA64"/>
    <mergeCell ref="AB64:AF64"/>
    <mergeCell ref="AG64:AI64"/>
    <mergeCell ref="AK64:AP64"/>
    <mergeCell ref="B65:C65"/>
    <mergeCell ref="D65:E65"/>
    <mergeCell ref="F65:G65"/>
    <mergeCell ref="H65:I65"/>
    <mergeCell ref="J65:L65"/>
    <mergeCell ref="R67:S67"/>
    <mergeCell ref="T67:AA67"/>
    <mergeCell ref="AB67:AF67"/>
    <mergeCell ref="AG67:AI67"/>
    <mergeCell ref="AK67:AP67"/>
    <mergeCell ref="B68:C68"/>
    <mergeCell ref="D68:E68"/>
    <mergeCell ref="F68:G68"/>
    <mergeCell ref="H68:I68"/>
    <mergeCell ref="J68:L68"/>
    <mergeCell ref="AB66:AF66"/>
    <mergeCell ref="AG66:AI66"/>
    <mergeCell ref="AK66:AP66"/>
    <mergeCell ref="B67:C67"/>
    <mergeCell ref="D67:E67"/>
    <mergeCell ref="F67:G67"/>
    <mergeCell ref="H67:I67"/>
    <mergeCell ref="J67:L67"/>
    <mergeCell ref="M67:O67"/>
    <mergeCell ref="P67:Q67"/>
    <mergeCell ref="AB69:AF69"/>
    <mergeCell ref="AG69:AI69"/>
    <mergeCell ref="AK69:AP69"/>
    <mergeCell ref="B70:C70"/>
    <mergeCell ref="D70:E70"/>
    <mergeCell ref="F70:G70"/>
    <mergeCell ref="H70:I70"/>
    <mergeCell ref="J70:L70"/>
    <mergeCell ref="M70:O70"/>
    <mergeCell ref="P70:Q70"/>
    <mergeCell ref="AK68:AP68"/>
    <mergeCell ref="B69:C69"/>
    <mergeCell ref="D69:E69"/>
    <mergeCell ref="F69:G69"/>
    <mergeCell ref="H69:I69"/>
    <mergeCell ref="J69:L69"/>
    <mergeCell ref="M69:O69"/>
    <mergeCell ref="P69:Q69"/>
    <mergeCell ref="R69:S69"/>
    <mergeCell ref="T69:AA69"/>
    <mergeCell ref="M68:O68"/>
    <mergeCell ref="P68:Q68"/>
    <mergeCell ref="R68:S68"/>
    <mergeCell ref="T68:AA68"/>
    <mergeCell ref="AB68:AF68"/>
    <mergeCell ref="AG68:AI68"/>
    <mergeCell ref="AK71:AP71"/>
    <mergeCell ref="B72:C72"/>
    <mergeCell ref="D72:E72"/>
    <mergeCell ref="F72:G72"/>
    <mergeCell ref="H72:I72"/>
    <mergeCell ref="J72:L72"/>
    <mergeCell ref="M72:O72"/>
    <mergeCell ref="P72:Q72"/>
    <mergeCell ref="R72:S72"/>
    <mergeCell ref="T72:AA72"/>
    <mergeCell ref="M71:O71"/>
    <mergeCell ref="P71:Q71"/>
    <mergeCell ref="R71:S71"/>
    <mergeCell ref="T71:AA71"/>
    <mergeCell ref="AB71:AF71"/>
    <mergeCell ref="AG71:AI71"/>
    <mergeCell ref="R70:S70"/>
    <mergeCell ref="T70:AA70"/>
    <mergeCell ref="AB70:AF70"/>
    <mergeCell ref="AG70:AI70"/>
    <mergeCell ref="AK70:AP70"/>
    <mergeCell ref="B71:C71"/>
    <mergeCell ref="D71:E71"/>
    <mergeCell ref="F71:G71"/>
    <mergeCell ref="H71:I71"/>
    <mergeCell ref="J71:L71"/>
    <mergeCell ref="R73:S73"/>
    <mergeCell ref="T73:AA73"/>
    <mergeCell ref="AB73:AF73"/>
    <mergeCell ref="AG73:AI73"/>
    <mergeCell ref="AK73:AP73"/>
    <mergeCell ref="B74:C74"/>
    <mergeCell ref="D74:E74"/>
    <mergeCell ref="F74:G74"/>
    <mergeCell ref="H74:I74"/>
    <mergeCell ref="J74:L74"/>
    <mergeCell ref="AB72:AF72"/>
    <mergeCell ref="AG72:AI72"/>
    <mergeCell ref="AK72:AP72"/>
    <mergeCell ref="B73:C73"/>
    <mergeCell ref="D73:E73"/>
    <mergeCell ref="F73:G73"/>
    <mergeCell ref="H73:I73"/>
    <mergeCell ref="J73:L73"/>
    <mergeCell ref="M73:O73"/>
    <mergeCell ref="P73:Q73"/>
    <mergeCell ref="AB75:AF75"/>
    <mergeCell ref="AG75:AI75"/>
    <mergeCell ref="AK75:AP75"/>
    <mergeCell ref="B76:C76"/>
    <mergeCell ref="D76:E76"/>
    <mergeCell ref="F76:G76"/>
    <mergeCell ref="H76:I76"/>
    <mergeCell ref="J76:L76"/>
    <mergeCell ref="M76:O76"/>
    <mergeCell ref="P76:Q76"/>
    <mergeCell ref="AK74:AP74"/>
    <mergeCell ref="B75:C75"/>
    <mergeCell ref="D75:E75"/>
    <mergeCell ref="F75:G75"/>
    <mergeCell ref="H75:I75"/>
    <mergeCell ref="J75:L75"/>
    <mergeCell ref="M75:O75"/>
    <mergeCell ref="P75:Q75"/>
    <mergeCell ref="R75:S75"/>
    <mergeCell ref="T75:AA75"/>
    <mergeCell ref="M74:O74"/>
    <mergeCell ref="P74:Q74"/>
    <mergeCell ref="R74:S74"/>
    <mergeCell ref="T74:AA74"/>
    <mergeCell ref="AB74:AF74"/>
    <mergeCell ref="AG74:AI74"/>
    <mergeCell ref="AK77:AP77"/>
    <mergeCell ref="B78:C78"/>
    <mergeCell ref="D78:E78"/>
    <mergeCell ref="F78:G78"/>
    <mergeCell ref="H78:I78"/>
    <mergeCell ref="J78:L78"/>
    <mergeCell ref="M78:O78"/>
    <mergeCell ref="P78:Q78"/>
    <mergeCell ref="R78:S78"/>
    <mergeCell ref="T78:AA78"/>
    <mergeCell ref="M77:O77"/>
    <mergeCell ref="P77:Q77"/>
    <mergeCell ref="R77:S77"/>
    <mergeCell ref="T77:AA77"/>
    <mergeCell ref="AB77:AF77"/>
    <mergeCell ref="AG77:AI77"/>
    <mergeCell ref="R76:S76"/>
    <mergeCell ref="T76:AA76"/>
    <mergeCell ref="AB76:AF76"/>
    <mergeCell ref="AG76:AI76"/>
    <mergeCell ref="AK76:AP76"/>
    <mergeCell ref="B77:C77"/>
    <mergeCell ref="D77:E77"/>
    <mergeCell ref="F77:G77"/>
    <mergeCell ref="H77:I77"/>
    <mergeCell ref="J77:L77"/>
    <mergeCell ref="R79:S79"/>
    <mergeCell ref="T79:AA79"/>
    <mergeCell ref="AB79:AF79"/>
    <mergeCell ref="AG79:AI79"/>
    <mergeCell ref="AK79:AP79"/>
    <mergeCell ref="B80:C80"/>
    <mergeCell ref="D80:E80"/>
    <mergeCell ref="F80:G80"/>
    <mergeCell ref="H80:I80"/>
    <mergeCell ref="J80:L80"/>
    <mergeCell ref="AB78:AF78"/>
    <mergeCell ref="AG78:AI78"/>
    <mergeCell ref="AK78:AP78"/>
    <mergeCell ref="B79:C79"/>
    <mergeCell ref="D79:E79"/>
    <mergeCell ref="F79:G79"/>
    <mergeCell ref="H79:I79"/>
    <mergeCell ref="J79:L79"/>
    <mergeCell ref="M79:O79"/>
    <mergeCell ref="P79:Q79"/>
    <mergeCell ref="AB81:AF81"/>
    <mergeCell ref="AG81:AI81"/>
    <mergeCell ref="AK81:AP81"/>
    <mergeCell ref="B82:C82"/>
    <mergeCell ref="D82:E82"/>
    <mergeCell ref="F82:G82"/>
    <mergeCell ref="H82:I82"/>
    <mergeCell ref="J82:L82"/>
    <mergeCell ref="M82:O82"/>
    <mergeCell ref="P82:Q82"/>
    <mergeCell ref="AK80:AP80"/>
    <mergeCell ref="B81:C81"/>
    <mergeCell ref="D81:E81"/>
    <mergeCell ref="F81:G81"/>
    <mergeCell ref="H81:I81"/>
    <mergeCell ref="J81:L81"/>
    <mergeCell ref="M81:O81"/>
    <mergeCell ref="P81:Q81"/>
    <mergeCell ref="R81:S81"/>
    <mergeCell ref="T81:AA81"/>
    <mergeCell ref="M80:O80"/>
    <mergeCell ref="P80:Q80"/>
    <mergeCell ref="R80:S80"/>
    <mergeCell ref="T80:AA80"/>
    <mergeCell ref="AB80:AF80"/>
    <mergeCell ref="AG80:AI80"/>
    <mergeCell ref="AK83:AP83"/>
    <mergeCell ref="B84:C84"/>
    <mergeCell ref="D84:E84"/>
    <mergeCell ref="F84:G84"/>
    <mergeCell ref="H84:I84"/>
    <mergeCell ref="J84:L84"/>
    <mergeCell ref="M84:O84"/>
    <mergeCell ref="P84:Q84"/>
    <mergeCell ref="R84:S84"/>
    <mergeCell ref="T84:AA84"/>
    <mergeCell ref="M83:O83"/>
    <mergeCell ref="P83:Q83"/>
    <mergeCell ref="R83:S83"/>
    <mergeCell ref="T83:AA83"/>
    <mergeCell ref="AB83:AF83"/>
    <mergeCell ref="AG83:AI83"/>
    <mergeCell ref="R82:S82"/>
    <mergeCell ref="T82:AA82"/>
    <mergeCell ref="AB82:AF82"/>
    <mergeCell ref="AG82:AI82"/>
    <mergeCell ref="AK82:AP82"/>
    <mergeCell ref="B83:C83"/>
    <mergeCell ref="D83:E83"/>
    <mergeCell ref="F83:G83"/>
    <mergeCell ref="H83:I83"/>
    <mergeCell ref="J83:L83"/>
    <mergeCell ref="R85:S85"/>
    <mergeCell ref="T85:AA85"/>
    <mergeCell ref="AB85:AF85"/>
    <mergeCell ref="AG85:AI85"/>
    <mergeCell ref="AK85:AP85"/>
    <mergeCell ref="B86:C86"/>
    <mergeCell ref="D86:E86"/>
    <mergeCell ref="F86:G86"/>
    <mergeCell ref="H86:I86"/>
    <mergeCell ref="J86:L86"/>
    <mergeCell ref="AB84:AF84"/>
    <mergeCell ref="AG84:AI84"/>
    <mergeCell ref="AK84:AP84"/>
    <mergeCell ref="B85:C85"/>
    <mergeCell ref="D85:E85"/>
    <mergeCell ref="F85:G85"/>
    <mergeCell ref="H85:I85"/>
    <mergeCell ref="J85:L85"/>
    <mergeCell ref="M85:O85"/>
    <mergeCell ref="P85:Q85"/>
    <mergeCell ref="AB87:AF87"/>
    <mergeCell ref="AG87:AI87"/>
    <mergeCell ref="AK87:AP87"/>
    <mergeCell ref="B88:C88"/>
    <mergeCell ref="D88:E88"/>
    <mergeCell ref="F88:G88"/>
    <mergeCell ref="H88:I88"/>
    <mergeCell ref="J88:L88"/>
    <mergeCell ref="M88:O88"/>
    <mergeCell ref="P88:Q88"/>
    <mergeCell ref="AK86:AP86"/>
    <mergeCell ref="B87:C87"/>
    <mergeCell ref="D87:E87"/>
    <mergeCell ref="F87:G87"/>
    <mergeCell ref="H87:I87"/>
    <mergeCell ref="J87:L87"/>
    <mergeCell ref="M87:O87"/>
    <mergeCell ref="P87:Q87"/>
    <mergeCell ref="R87:S87"/>
    <mergeCell ref="T87:AA87"/>
    <mergeCell ref="M86:O86"/>
    <mergeCell ref="P86:Q86"/>
    <mergeCell ref="R86:S86"/>
    <mergeCell ref="T86:AA86"/>
    <mergeCell ref="AB86:AF86"/>
    <mergeCell ref="AG86:AI86"/>
    <mergeCell ref="AK89:AP89"/>
    <mergeCell ref="B90:C90"/>
    <mergeCell ref="D90:E90"/>
    <mergeCell ref="F90:G90"/>
    <mergeCell ref="H90:I90"/>
    <mergeCell ref="J90:L90"/>
    <mergeCell ref="M90:O90"/>
    <mergeCell ref="P90:Q90"/>
    <mergeCell ref="R90:S90"/>
    <mergeCell ref="T90:AA90"/>
    <mergeCell ref="M89:O89"/>
    <mergeCell ref="P89:Q89"/>
    <mergeCell ref="R89:S89"/>
    <mergeCell ref="T89:AA89"/>
    <mergeCell ref="AB89:AF89"/>
    <mergeCell ref="AG89:AI89"/>
    <mergeCell ref="R88:S88"/>
    <mergeCell ref="T88:AA88"/>
    <mergeCell ref="AB88:AF88"/>
    <mergeCell ref="AG88:AI88"/>
    <mergeCell ref="AK88:AP88"/>
    <mergeCell ref="B89:C89"/>
    <mergeCell ref="D89:E89"/>
    <mergeCell ref="F89:G89"/>
    <mergeCell ref="H89:I89"/>
    <mergeCell ref="J89:L89"/>
    <mergeCell ref="R91:S91"/>
    <mergeCell ref="T91:AA91"/>
    <mergeCell ref="AB91:AF91"/>
    <mergeCell ref="AG91:AI91"/>
    <mergeCell ref="AK91:AP91"/>
    <mergeCell ref="B92:C92"/>
    <mergeCell ref="D92:E92"/>
    <mergeCell ref="F92:G92"/>
    <mergeCell ref="H92:I92"/>
    <mergeCell ref="J92:L92"/>
    <mergeCell ref="AB90:AF90"/>
    <mergeCell ref="AG90:AI90"/>
    <mergeCell ref="AK90:AP90"/>
    <mergeCell ref="B91:C91"/>
    <mergeCell ref="D91:E91"/>
    <mergeCell ref="F91:G91"/>
    <mergeCell ref="H91:I91"/>
    <mergeCell ref="J91:L91"/>
    <mergeCell ref="M91:O91"/>
    <mergeCell ref="P91:Q91"/>
    <mergeCell ref="AB93:AF93"/>
    <mergeCell ref="AG93:AI93"/>
    <mergeCell ref="AK93:AP93"/>
    <mergeCell ref="B94:C94"/>
    <mergeCell ref="D94:E94"/>
    <mergeCell ref="F94:G94"/>
    <mergeCell ref="H94:I94"/>
    <mergeCell ref="J94:L94"/>
    <mergeCell ref="M94:O94"/>
    <mergeCell ref="P94:Q94"/>
    <mergeCell ref="AK92:AP92"/>
    <mergeCell ref="B93:C93"/>
    <mergeCell ref="D93:E93"/>
    <mergeCell ref="F93:G93"/>
    <mergeCell ref="H93:I93"/>
    <mergeCell ref="J93:L93"/>
    <mergeCell ref="M93:O93"/>
    <mergeCell ref="P93:Q93"/>
    <mergeCell ref="R93:S93"/>
    <mergeCell ref="T93:AA93"/>
    <mergeCell ref="M92:O92"/>
    <mergeCell ref="P92:Q92"/>
    <mergeCell ref="R92:S92"/>
    <mergeCell ref="T92:AA92"/>
    <mergeCell ref="AB92:AF92"/>
    <mergeCell ref="AG92:AI92"/>
    <mergeCell ref="AK95:AP95"/>
    <mergeCell ref="B96:C96"/>
    <mergeCell ref="D96:E96"/>
    <mergeCell ref="F96:G96"/>
    <mergeCell ref="H96:I96"/>
    <mergeCell ref="J96:L96"/>
    <mergeCell ref="M96:O96"/>
    <mergeCell ref="P96:Q96"/>
    <mergeCell ref="R96:S96"/>
    <mergeCell ref="T96:AA96"/>
    <mergeCell ref="M95:O95"/>
    <mergeCell ref="P95:Q95"/>
    <mergeCell ref="R95:S95"/>
    <mergeCell ref="T95:AA95"/>
    <mergeCell ref="AB95:AF95"/>
    <mergeCell ref="AG95:AI95"/>
    <mergeCell ref="R94:S94"/>
    <mergeCell ref="T94:AA94"/>
    <mergeCell ref="AB94:AF94"/>
    <mergeCell ref="AG94:AI94"/>
    <mergeCell ref="AK94:AP94"/>
    <mergeCell ref="B95:C95"/>
    <mergeCell ref="D95:E95"/>
    <mergeCell ref="F95:G95"/>
    <mergeCell ref="H95:I95"/>
    <mergeCell ref="J95:L95"/>
    <mergeCell ref="R97:S97"/>
    <mergeCell ref="T97:AA97"/>
    <mergeCell ref="AB97:AF97"/>
    <mergeCell ref="AG97:AI97"/>
    <mergeCell ref="AK97:AP97"/>
    <mergeCell ref="B98:C98"/>
    <mergeCell ref="D98:E98"/>
    <mergeCell ref="F98:G98"/>
    <mergeCell ref="H98:I98"/>
    <mergeCell ref="J98:L98"/>
    <mergeCell ref="AB96:AF96"/>
    <mergeCell ref="AG96:AI96"/>
    <mergeCell ref="AK96:AP96"/>
    <mergeCell ref="B97:C97"/>
    <mergeCell ref="D97:E97"/>
    <mergeCell ref="F97:G97"/>
    <mergeCell ref="H97:I97"/>
    <mergeCell ref="J97:L97"/>
    <mergeCell ref="M97:O97"/>
    <mergeCell ref="P97:Q97"/>
    <mergeCell ref="AB99:AF99"/>
    <mergeCell ref="AG99:AI99"/>
    <mergeCell ref="AK99:AP99"/>
    <mergeCell ref="B100:C100"/>
    <mergeCell ref="D100:E100"/>
    <mergeCell ref="F100:G100"/>
    <mergeCell ref="H100:I100"/>
    <mergeCell ref="J100:L100"/>
    <mergeCell ref="M100:O100"/>
    <mergeCell ref="P100:Q100"/>
    <mergeCell ref="AK98:AP98"/>
    <mergeCell ref="B99:C99"/>
    <mergeCell ref="D99:E99"/>
    <mergeCell ref="F99:G99"/>
    <mergeCell ref="H99:I99"/>
    <mergeCell ref="J99:L99"/>
    <mergeCell ref="M99:O99"/>
    <mergeCell ref="P99:Q99"/>
    <mergeCell ref="R99:S99"/>
    <mergeCell ref="T99:AA99"/>
    <mergeCell ref="M98:O98"/>
    <mergeCell ref="P98:Q98"/>
    <mergeCell ref="R98:S98"/>
    <mergeCell ref="T98:AA98"/>
    <mergeCell ref="AB98:AF98"/>
    <mergeCell ref="AG98:AI98"/>
    <mergeCell ref="AK101:AP101"/>
    <mergeCell ref="B102:C102"/>
    <mergeCell ref="D102:E102"/>
    <mergeCell ref="F102:G102"/>
    <mergeCell ref="H102:I102"/>
    <mergeCell ref="J102:L102"/>
    <mergeCell ref="M102:O102"/>
    <mergeCell ref="P102:Q102"/>
    <mergeCell ref="R102:S102"/>
    <mergeCell ref="T102:AA102"/>
    <mergeCell ref="M101:O101"/>
    <mergeCell ref="P101:Q101"/>
    <mergeCell ref="R101:S101"/>
    <mergeCell ref="T101:AA101"/>
    <mergeCell ref="AB101:AF101"/>
    <mergeCell ref="AG101:AI101"/>
    <mergeCell ref="R100:S100"/>
    <mergeCell ref="T100:AA100"/>
    <mergeCell ref="AB100:AF100"/>
    <mergeCell ref="AG100:AI100"/>
    <mergeCell ref="AK100:AP100"/>
    <mergeCell ref="B101:C101"/>
    <mergeCell ref="D101:E101"/>
    <mergeCell ref="F101:G101"/>
    <mergeCell ref="H101:I101"/>
    <mergeCell ref="J101:L101"/>
    <mergeCell ref="R103:S103"/>
    <mergeCell ref="T103:AA103"/>
    <mergeCell ref="AB103:AF103"/>
    <mergeCell ref="AG103:AI103"/>
    <mergeCell ref="AK103:AP103"/>
    <mergeCell ref="B104:C104"/>
    <mergeCell ref="D104:E104"/>
    <mergeCell ref="F104:G104"/>
    <mergeCell ref="H104:I104"/>
    <mergeCell ref="J104:L104"/>
    <mergeCell ref="AB102:AF102"/>
    <mergeCell ref="AG102:AI102"/>
    <mergeCell ref="AK102:AP102"/>
    <mergeCell ref="B103:C103"/>
    <mergeCell ref="D103:E103"/>
    <mergeCell ref="F103:G103"/>
    <mergeCell ref="H103:I103"/>
    <mergeCell ref="J103:L103"/>
    <mergeCell ref="M103:O103"/>
    <mergeCell ref="P103:Q103"/>
    <mergeCell ref="AB105:AF105"/>
    <mergeCell ref="AG105:AI105"/>
    <mergeCell ref="AK105:AP105"/>
    <mergeCell ref="B106:C106"/>
    <mergeCell ref="D106:E106"/>
    <mergeCell ref="F106:G106"/>
    <mergeCell ref="H106:I106"/>
    <mergeCell ref="J106:L106"/>
    <mergeCell ref="M106:O106"/>
    <mergeCell ref="P106:Q106"/>
    <mergeCell ref="AK104:AP104"/>
    <mergeCell ref="B105:C105"/>
    <mergeCell ref="D105:E105"/>
    <mergeCell ref="F105:G105"/>
    <mergeCell ref="H105:I105"/>
    <mergeCell ref="J105:L105"/>
    <mergeCell ref="M105:O105"/>
    <mergeCell ref="P105:Q105"/>
    <mergeCell ref="R105:S105"/>
    <mergeCell ref="T105:AA105"/>
    <mergeCell ref="M104:O104"/>
    <mergeCell ref="P104:Q104"/>
    <mergeCell ref="R104:S104"/>
    <mergeCell ref="T104:AA104"/>
    <mergeCell ref="AB104:AF104"/>
    <mergeCell ref="AG104:AI104"/>
    <mergeCell ref="AK107:AP107"/>
    <mergeCell ref="B108:C108"/>
    <mergeCell ref="D108:E108"/>
    <mergeCell ref="F108:G108"/>
    <mergeCell ref="H108:I108"/>
    <mergeCell ref="J108:L108"/>
    <mergeCell ref="M108:O108"/>
    <mergeCell ref="P108:Q108"/>
    <mergeCell ref="R108:S108"/>
    <mergeCell ref="T108:AA108"/>
    <mergeCell ref="M107:O107"/>
    <mergeCell ref="P107:Q107"/>
    <mergeCell ref="R107:S107"/>
    <mergeCell ref="T107:AA107"/>
    <mergeCell ref="AB107:AF107"/>
    <mergeCell ref="AG107:AI107"/>
    <mergeCell ref="R106:S106"/>
    <mergeCell ref="T106:AA106"/>
    <mergeCell ref="AB106:AF106"/>
    <mergeCell ref="AG106:AI106"/>
    <mergeCell ref="AK106:AP106"/>
    <mergeCell ref="B107:C107"/>
    <mergeCell ref="D107:E107"/>
    <mergeCell ref="F107:G107"/>
    <mergeCell ref="H107:I107"/>
    <mergeCell ref="J107:L107"/>
    <mergeCell ref="R109:S109"/>
    <mergeCell ref="T109:AA109"/>
    <mergeCell ref="AB109:AF109"/>
    <mergeCell ref="AG109:AI109"/>
    <mergeCell ref="AK109:AP109"/>
    <mergeCell ref="B110:C110"/>
    <mergeCell ref="D110:E110"/>
    <mergeCell ref="F110:G110"/>
    <mergeCell ref="H110:I110"/>
    <mergeCell ref="J110:L110"/>
    <mergeCell ref="AB108:AF108"/>
    <mergeCell ref="AG108:AI108"/>
    <mergeCell ref="AK108:AP108"/>
    <mergeCell ref="B109:C109"/>
    <mergeCell ref="D109:E109"/>
    <mergeCell ref="F109:G109"/>
    <mergeCell ref="H109:I109"/>
    <mergeCell ref="J109:L109"/>
    <mergeCell ref="M109:O109"/>
    <mergeCell ref="P109:Q109"/>
    <mergeCell ref="AB111:AF111"/>
    <mergeCell ref="AG111:AI111"/>
    <mergeCell ref="AK111:AP111"/>
    <mergeCell ref="B112:C112"/>
    <mergeCell ref="D112:E112"/>
    <mergeCell ref="F112:G112"/>
    <mergeCell ref="H112:I112"/>
    <mergeCell ref="J112:L112"/>
    <mergeCell ref="M112:O112"/>
    <mergeCell ref="P112:Q112"/>
    <mergeCell ref="AK110:AP110"/>
    <mergeCell ref="B111:C111"/>
    <mergeCell ref="D111:E111"/>
    <mergeCell ref="F111:G111"/>
    <mergeCell ref="H111:I111"/>
    <mergeCell ref="J111:L111"/>
    <mergeCell ref="M111:O111"/>
    <mergeCell ref="P111:Q111"/>
    <mergeCell ref="R111:S111"/>
    <mergeCell ref="T111:AA111"/>
    <mergeCell ref="M110:O110"/>
    <mergeCell ref="P110:Q110"/>
    <mergeCell ref="R110:S110"/>
    <mergeCell ref="T110:AA110"/>
    <mergeCell ref="AB110:AF110"/>
    <mergeCell ref="AG110:AI110"/>
    <mergeCell ref="AK113:AP113"/>
    <mergeCell ref="B114:C114"/>
    <mergeCell ref="D114:E114"/>
    <mergeCell ref="F114:G114"/>
    <mergeCell ref="H114:I114"/>
    <mergeCell ref="J114:L114"/>
    <mergeCell ref="M114:O114"/>
    <mergeCell ref="P114:Q114"/>
    <mergeCell ref="R114:S114"/>
    <mergeCell ref="T114:AA114"/>
    <mergeCell ref="M113:O113"/>
    <mergeCell ref="P113:Q113"/>
    <mergeCell ref="R113:S113"/>
    <mergeCell ref="T113:AA113"/>
    <mergeCell ref="AB113:AF113"/>
    <mergeCell ref="AG113:AI113"/>
    <mergeCell ref="R112:S112"/>
    <mergeCell ref="T112:AA112"/>
    <mergeCell ref="AB112:AF112"/>
    <mergeCell ref="AG112:AI112"/>
    <mergeCell ref="AK112:AP112"/>
    <mergeCell ref="B113:C113"/>
    <mergeCell ref="D113:E113"/>
    <mergeCell ref="F113:G113"/>
    <mergeCell ref="H113:I113"/>
    <mergeCell ref="J113:L113"/>
    <mergeCell ref="R115:S115"/>
    <mergeCell ref="T115:AA115"/>
    <mergeCell ref="AB115:AF115"/>
    <mergeCell ref="AG115:AI115"/>
    <mergeCell ref="AK115:AP115"/>
    <mergeCell ref="B116:C116"/>
    <mergeCell ref="D116:E116"/>
    <mergeCell ref="F116:G116"/>
    <mergeCell ref="H116:I116"/>
    <mergeCell ref="J116:L116"/>
    <mergeCell ref="AB114:AF114"/>
    <mergeCell ref="AG114:AI114"/>
    <mergeCell ref="AK114:AP114"/>
    <mergeCell ref="B115:C115"/>
    <mergeCell ref="D115:E115"/>
    <mergeCell ref="F115:G115"/>
    <mergeCell ref="H115:I115"/>
    <mergeCell ref="J115:L115"/>
    <mergeCell ref="M115:O115"/>
    <mergeCell ref="P115:Q115"/>
    <mergeCell ref="AB117:AF117"/>
    <mergeCell ref="AG117:AI117"/>
    <mergeCell ref="AK117:AP117"/>
    <mergeCell ref="B118:C118"/>
    <mergeCell ref="D118:E118"/>
    <mergeCell ref="F118:G118"/>
    <mergeCell ref="H118:I118"/>
    <mergeCell ref="J118:L118"/>
    <mergeCell ref="M118:O118"/>
    <mergeCell ref="P118:Q118"/>
    <mergeCell ref="AK116:AP116"/>
    <mergeCell ref="B117:C117"/>
    <mergeCell ref="D117:E117"/>
    <mergeCell ref="F117:G117"/>
    <mergeCell ref="H117:I117"/>
    <mergeCell ref="J117:L117"/>
    <mergeCell ref="M117:O117"/>
    <mergeCell ref="P117:Q117"/>
    <mergeCell ref="R117:S117"/>
    <mergeCell ref="T117:AA117"/>
    <mergeCell ref="M116:O116"/>
    <mergeCell ref="P116:Q116"/>
    <mergeCell ref="R116:S116"/>
    <mergeCell ref="T116:AA116"/>
    <mergeCell ref="AB116:AF116"/>
    <mergeCell ref="AG116:AI116"/>
    <mergeCell ref="AK119:AP119"/>
    <mergeCell ref="B120:C120"/>
    <mergeCell ref="D120:E120"/>
    <mergeCell ref="F120:G120"/>
    <mergeCell ref="H120:I120"/>
    <mergeCell ref="J120:L120"/>
    <mergeCell ref="M120:O120"/>
    <mergeCell ref="P120:Q120"/>
    <mergeCell ref="R120:S120"/>
    <mergeCell ref="T120:AA120"/>
    <mergeCell ref="M119:O119"/>
    <mergeCell ref="P119:Q119"/>
    <mergeCell ref="R119:S119"/>
    <mergeCell ref="T119:AA119"/>
    <mergeCell ref="AB119:AF119"/>
    <mergeCell ref="AG119:AI119"/>
    <mergeCell ref="R118:S118"/>
    <mergeCell ref="T118:AA118"/>
    <mergeCell ref="AB118:AF118"/>
    <mergeCell ref="AG118:AI118"/>
    <mergeCell ref="AK118:AP118"/>
    <mergeCell ref="B119:C119"/>
    <mergeCell ref="D119:E119"/>
    <mergeCell ref="F119:G119"/>
    <mergeCell ref="H119:I119"/>
    <mergeCell ref="J119:L119"/>
    <mergeCell ref="R121:S121"/>
    <mergeCell ref="T121:AA121"/>
    <mergeCell ref="AB121:AF121"/>
    <mergeCell ref="AG121:AI121"/>
    <mergeCell ref="AK121:AP121"/>
    <mergeCell ref="B122:C122"/>
    <mergeCell ref="D122:E122"/>
    <mergeCell ref="F122:G122"/>
    <mergeCell ref="H122:I122"/>
    <mergeCell ref="J122:L122"/>
    <mergeCell ref="AB120:AF120"/>
    <mergeCell ref="AG120:AI120"/>
    <mergeCell ref="AK120:AP120"/>
    <mergeCell ref="B121:C121"/>
    <mergeCell ref="D121:E121"/>
    <mergeCell ref="F121:G121"/>
    <mergeCell ref="H121:I121"/>
    <mergeCell ref="J121:L121"/>
    <mergeCell ref="M121:O121"/>
    <mergeCell ref="P121:Q121"/>
    <mergeCell ref="AB123:AF123"/>
    <mergeCell ref="AG123:AI123"/>
    <mergeCell ref="AK123:AP123"/>
    <mergeCell ref="B124:C124"/>
    <mergeCell ref="D124:E124"/>
    <mergeCell ref="F124:G124"/>
    <mergeCell ref="H124:I124"/>
    <mergeCell ref="J124:L124"/>
    <mergeCell ref="M124:O124"/>
    <mergeCell ref="P124:Q124"/>
    <mergeCell ref="AK122:AP122"/>
    <mergeCell ref="B123:C123"/>
    <mergeCell ref="D123:E123"/>
    <mergeCell ref="F123:G123"/>
    <mergeCell ref="H123:I123"/>
    <mergeCell ref="J123:L123"/>
    <mergeCell ref="M123:O123"/>
    <mergeCell ref="P123:Q123"/>
    <mergeCell ref="R123:S123"/>
    <mergeCell ref="T123:AA123"/>
    <mergeCell ref="M122:O122"/>
    <mergeCell ref="P122:Q122"/>
    <mergeCell ref="R122:S122"/>
    <mergeCell ref="T122:AA122"/>
    <mergeCell ref="AB122:AF122"/>
    <mergeCell ref="AG122:AI122"/>
    <mergeCell ref="AK125:AP125"/>
    <mergeCell ref="B126:C126"/>
    <mergeCell ref="D126:E126"/>
    <mergeCell ref="F126:G126"/>
    <mergeCell ref="H126:I126"/>
    <mergeCell ref="J126:L126"/>
    <mergeCell ref="M126:O126"/>
    <mergeCell ref="P126:Q126"/>
    <mergeCell ref="R126:S126"/>
    <mergeCell ref="T126:AA126"/>
    <mergeCell ref="M125:O125"/>
    <mergeCell ref="P125:Q125"/>
    <mergeCell ref="R125:S125"/>
    <mergeCell ref="T125:AA125"/>
    <mergeCell ref="AB125:AF125"/>
    <mergeCell ref="AG125:AI125"/>
    <mergeCell ref="R124:S124"/>
    <mergeCell ref="T124:AA124"/>
    <mergeCell ref="AB124:AF124"/>
    <mergeCell ref="AG124:AI124"/>
    <mergeCell ref="AK124:AP124"/>
    <mergeCell ref="B125:C125"/>
    <mergeCell ref="D125:E125"/>
    <mergeCell ref="F125:G125"/>
    <mergeCell ref="H125:I125"/>
    <mergeCell ref="J125:L125"/>
    <mergeCell ref="R127:S127"/>
    <mergeCell ref="T127:AA127"/>
    <mergeCell ref="AB127:AF127"/>
    <mergeCell ref="AG127:AI127"/>
    <mergeCell ref="AK127:AP127"/>
    <mergeCell ref="B128:C128"/>
    <mergeCell ref="D128:E128"/>
    <mergeCell ref="F128:G128"/>
    <mergeCell ref="H128:I128"/>
    <mergeCell ref="J128:L128"/>
    <mergeCell ref="AB126:AF126"/>
    <mergeCell ref="AG126:AI126"/>
    <mergeCell ref="AK126:AP126"/>
    <mergeCell ref="B127:C127"/>
    <mergeCell ref="D127:E127"/>
    <mergeCell ref="F127:G127"/>
    <mergeCell ref="H127:I127"/>
    <mergeCell ref="J127:L127"/>
    <mergeCell ref="M127:O127"/>
    <mergeCell ref="P127:Q127"/>
    <mergeCell ref="AB129:AF129"/>
    <mergeCell ref="AG129:AI129"/>
    <mergeCell ref="AK129:AP129"/>
    <mergeCell ref="B130:C130"/>
    <mergeCell ref="D130:E130"/>
    <mergeCell ref="F130:G130"/>
    <mergeCell ref="H130:I130"/>
    <mergeCell ref="J130:L130"/>
    <mergeCell ref="M130:O130"/>
    <mergeCell ref="P130:Q130"/>
    <mergeCell ref="AK128:AP128"/>
    <mergeCell ref="B129:C129"/>
    <mergeCell ref="D129:E129"/>
    <mergeCell ref="F129:G129"/>
    <mergeCell ref="H129:I129"/>
    <mergeCell ref="J129:L129"/>
    <mergeCell ref="M129:O129"/>
    <mergeCell ref="P129:Q129"/>
    <mergeCell ref="R129:S129"/>
    <mergeCell ref="T129:AA129"/>
    <mergeCell ref="M128:O128"/>
    <mergeCell ref="P128:Q128"/>
    <mergeCell ref="R128:S128"/>
    <mergeCell ref="T128:AA128"/>
    <mergeCell ref="AB128:AF128"/>
    <mergeCell ref="AG128:AI128"/>
    <mergeCell ref="AK131:AP131"/>
    <mergeCell ref="B132:C132"/>
    <mergeCell ref="D132:E132"/>
    <mergeCell ref="F132:G132"/>
    <mergeCell ref="H132:I132"/>
    <mergeCell ref="J132:L132"/>
    <mergeCell ref="M132:O132"/>
    <mergeCell ref="P132:Q132"/>
    <mergeCell ref="R132:S132"/>
    <mergeCell ref="T132:AA132"/>
    <mergeCell ref="M131:O131"/>
    <mergeCell ref="P131:Q131"/>
    <mergeCell ref="R131:S131"/>
    <mergeCell ref="T131:AA131"/>
    <mergeCell ref="AB131:AF131"/>
    <mergeCell ref="AG131:AI131"/>
    <mergeCell ref="R130:S130"/>
    <mergeCell ref="T130:AA130"/>
    <mergeCell ref="AB130:AF130"/>
    <mergeCell ref="AG130:AI130"/>
    <mergeCell ref="AK130:AP130"/>
    <mergeCell ref="B131:C131"/>
    <mergeCell ref="D131:E131"/>
    <mergeCell ref="F131:G131"/>
    <mergeCell ref="H131:I131"/>
    <mergeCell ref="J131:L131"/>
    <mergeCell ref="R133:S133"/>
    <mergeCell ref="T133:AA133"/>
    <mergeCell ref="AB133:AF133"/>
    <mergeCell ref="AG133:AI133"/>
    <mergeCell ref="AK133:AP133"/>
    <mergeCell ref="B134:C134"/>
    <mergeCell ref="D134:E134"/>
    <mergeCell ref="F134:G134"/>
    <mergeCell ref="H134:I134"/>
    <mergeCell ref="J134:L134"/>
    <mergeCell ref="AB132:AF132"/>
    <mergeCell ref="AG132:AI132"/>
    <mergeCell ref="AK132:AP132"/>
    <mergeCell ref="B133:C133"/>
    <mergeCell ref="D133:E133"/>
    <mergeCell ref="F133:G133"/>
    <mergeCell ref="H133:I133"/>
    <mergeCell ref="J133:L133"/>
    <mergeCell ref="M133:O133"/>
    <mergeCell ref="P133:Q133"/>
    <mergeCell ref="AB135:AF135"/>
    <mergeCell ref="AG135:AI135"/>
    <mergeCell ref="AK135:AP135"/>
    <mergeCell ref="B136:C136"/>
    <mergeCell ref="D136:E136"/>
    <mergeCell ref="F136:G136"/>
    <mergeCell ref="H136:I136"/>
    <mergeCell ref="J136:L136"/>
    <mergeCell ref="M136:O136"/>
    <mergeCell ref="P136:Q136"/>
    <mergeCell ref="AK134:AP134"/>
    <mergeCell ref="B135:C135"/>
    <mergeCell ref="D135:E135"/>
    <mergeCell ref="F135:G135"/>
    <mergeCell ref="H135:I135"/>
    <mergeCell ref="J135:L135"/>
    <mergeCell ref="M135:O135"/>
    <mergeCell ref="P135:Q135"/>
    <mergeCell ref="R135:S135"/>
    <mergeCell ref="T135:AA135"/>
    <mergeCell ref="M134:O134"/>
    <mergeCell ref="P134:Q134"/>
    <mergeCell ref="R134:S134"/>
    <mergeCell ref="T134:AA134"/>
    <mergeCell ref="AB134:AF134"/>
    <mergeCell ref="AG134:AI134"/>
    <mergeCell ref="AK137:AP137"/>
    <mergeCell ref="B138:C138"/>
    <mergeCell ref="D138:E138"/>
    <mergeCell ref="F138:G138"/>
    <mergeCell ref="H138:I138"/>
    <mergeCell ref="J138:L138"/>
    <mergeCell ref="M138:O138"/>
    <mergeCell ref="P138:Q138"/>
    <mergeCell ref="R138:S138"/>
    <mergeCell ref="T138:AA138"/>
    <mergeCell ref="M137:O137"/>
    <mergeCell ref="P137:Q137"/>
    <mergeCell ref="R137:S137"/>
    <mergeCell ref="T137:AA137"/>
    <mergeCell ref="AB137:AF137"/>
    <mergeCell ref="AG137:AI137"/>
    <mergeCell ref="R136:S136"/>
    <mergeCell ref="T136:AA136"/>
    <mergeCell ref="AB136:AF136"/>
    <mergeCell ref="AG136:AI136"/>
    <mergeCell ref="AK136:AP136"/>
    <mergeCell ref="B137:C137"/>
    <mergeCell ref="D137:E137"/>
    <mergeCell ref="F137:G137"/>
    <mergeCell ref="H137:I137"/>
    <mergeCell ref="J137:L137"/>
    <mergeCell ref="R139:S139"/>
    <mergeCell ref="T139:AA139"/>
    <mergeCell ref="AB139:AF139"/>
    <mergeCell ref="AG139:AI139"/>
    <mergeCell ref="AK139:AP139"/>
    <mergeCell ref="B140:C140"/>
    <mergeCell ref="D140:E140"/>
    <mergeCell ref="F140:G140"/>
    <mergeCell ref="H140:I140"/>
    <mergeCell ref="J140:L140"/>
    <mergeCell ref="AB138:AF138"/>
    <mergeCell ref="AG138:AI138"/>
    <mergeCell ref="AK138:AP138"/>
    <mergeCell ref="B139:C139"/>
    <mergeCell ref="D139:E139"/>
    <mergeCell ref="F139:G139"/>
    <mergeCell ref="H139:I139"/>
    <mergeCell ref="J139:L139"/>
    <mergeCell ref="M139:O139"/>
    <mergeCell ref="P139:Q139"/>
    <mergeCell ref="AB141:AF141"/>
    <mergeCell ref="AG141:AI141"/>
    <mergeCell ref="AK141:AP141"/>
    <mergeCell ref="B142:C142"/>
    <mergeCell ref="D142:E142"/>
    <mergeCell ref="F142:G142"/>
    <mergeCell ref="H142:I142"/>
    <mergeCell ref="J142:L142"/>
    <mergeCell ref="M142:O142"/>
    <mergeCell ref="P142:Q142"/>
    <mergeCell ref="AK140:AP140"/>
    <mergeCell ref="B141:C141"/>
    <mergeCell ref="D141:E141"/>
    <mergeCell ref="F141:G141"/>
    <mergeCell ref="H141:I141"/>
    <mergeCell ref="J141:L141"/>
    <mergeCell ref="M141:O141"/>
    <mergeCell ref="P141:Q141"/>
    <mergeCell ref="R141:S141"/>
    <mergeCell ref="T141:AA141"/>
    <mergeCell ref="M140:O140"/>
    <mergeCell ref="P140:Q140"/>
    <mergeCell ref="R140:S140"/>
    <mergeCell ref="T140:AA140"/>
    <mergeCell ref="AB140:AF140"/>
    <mergeCell ref="AG140:AI140"/>
    <mergeCell ref="AK143:AP143"/>
    <mergeCell ref="B144:C144"/>
    <mergeCell ref="D144:E144"/>
    <mergeCell ref="F144:G144"/>
    <mergeCell ref="H144:I144"/>
    <mergeCell ref="J144:L144"/>
    <mergeCell ref="M144:O144"/>
    <mergeCell ref="P144:Q144"/>
    <mergeCell ref="R144:S144"/>
    <mergeCell ref="T144:AA144"/>
    <mergeCell ref="M143:O143"/>
    <mergeCell ref="P143:Q143"/>
    <mergeCell ref="R143:S143"/>
    <mergeCell ref="T143:AA143"/>
    <mergeCell ref="AB143:AF143"/>
    <mergeCell ref="AG143:AI143"/>
    <mergeCell ref="R142:S142"/>
    <mergeCell ref="T142:AA142"/>
    <mergeCell ref="AB142:AF142"/>
    <mergeCell ref="AG142:AI142"/>
    <mergeCell ref="AK142:AP142"/>
    <mergeCell ref="B143:C143"/>
    <mergeCell ref="D143:E143"/>
    <mergeCell ref="F143:G143"/>
    <mergeCell ref="H143:I143"/>
    <mergeCell ref="J143:L143"/>
    <mergeCell ref="R145:S145"/>
    <mergeCell ref="T145:AA145"/>
    <mergeCell ref="AB145:AF145"/>
    <mergeCell ref="AG145:AI145"/>
    <mergeCell ref="AK145:AP145"/>
    <mergeCell ref="B146:C146"/>
    <mergeCell ref="D146:E146"/>
    <mergeCell ref="F146:G146"/>
    <mergeCell ref="H146:I146"/>
    <mergeCell ref="J146:L146"/>
    <mergeCell ref="AB144:AF144"/>
    <mergeCell ref="AG144:AI144"/>
    <mergeCell ref="AK144:AP144"/>
    <mergeCell ref="B145:C145"/>
    <mergeCell ref="D145:E145"/>
    <mergeCell ref="F145:G145"/>
    <mergeCell ref="H145:I145"/>
    <mergeCell ref="J145:L145"/>
    <mergeCell ref="M145:O145"/>
    <mergeCell ref="P145:Q145"/>
    <mergeCell ref="AB147:AF147"/>
    <mergeCell ref="AG147:AI147"/>
    <mergeCell ref="AK147:AP147"/>
    <mergeCell ref="B148:C148"/>
    <mergeCell ref="D148:E148"/>
    <mergeCell ref="F148:G148"/>
    <mergeCell ref="H148:I148"/>
    <mergeCell ref="J148:L148"/>
    <mergeCell ref="M148:O148"/>
    <mergeCell ref="P148:Q148"/>
    <mergeCell ref="AK146:AP146"/>
    <mergeCell ref="B147:C147"/>
    <mergeCell ref="D147:E147"/>
    <mergeCell ref="F147:G147"/>
    <mergeCell ref="H147:I147"/>
    <mergeCell ref="J147:L147"/>
    <mergeCell ref="M147:O147"/>
    <mergeCell ref="P147:Q147"/>
    <mergeCell ref="R147:S147"/>
    <mergeCell ref="T147:AA147"/>
    <mergeCell ref="M146:O146"/>
    <mergeCell ref="P146:Q146"/>
    <mergeCell ref="R146:S146"/>
    <mergeCell ref="T146:AA146"/>
    <mergeCell ref="AB146:AF146"/>
    <mergeCell ref="AG146:AI146"/>
    <mergeCell ref="AK149:AP149"/>
    <mergeCell ref="B150:C150"/>
    <mergeCell ref="D150:E150"/>
    <mergeCell ref="F150:G150"/>
    <mergeCell ref="H150:I150"/>
    <mergeCell ref="J150:L150"/>
    <mergeCell ref="M150:O150"/>
    <mergeCell ref="P150:Q150"/>
    <mergeCell ref="R150:S150"/>
    <mergeCell ref="T150:AA150"/>
    <mergeCell ref="M149:O149"/>
    <mergeCell ref="P149:Q149"/>
    <mergeCell ref="R149:S149"/>
    <mergeCell ref="T149:AA149"/>
    <mergeCell ref="AB149:AF149"/>
    <mergeCell ref="AG149:AI149"/>
    <mergeCell ref="R148:S148"/>
    <mergeCell ref="T148:AA148"/>
    <mergeCell ref="AB148:AF148"/>
    <mergeCell ref="AG148:AI148"/>
    <mergeCell ref="AK148:AP148"/>
    <mergeCell ref="B149:C149"/>
    <mergeCell ref="D149:E149"/>
    <mergeCell ref="F149:G149"/>
    <mergeCell ref="H149:I149"/>
    <mergeCell ref="J149:L149"/>
    <mergeCell ref="R151:S151"/>
    <mergeCell ref="T151:AA151"/>
    <mergeCell ref="AB151:AF151"/>
    <mergeCell ref="AG151:AI151"/>
    <mergeCell ref="AK151:AP151"/>
    <mergeCell ref="B152:C152"/>
    <mergeCell ref="D152:E152"/>
    <mergeCell ref="F152:G152"/>
    <mergeCell ref="H152:I152"/>
    <mergeCell ref="J152:L152"/>
    <mergeCell ref="AB150:AF150"/>
    <mergeCell ref="AG150:AI150"/>
    <mergeCell ref="AK150:AP150"/>
    <mergeCell ref="B151:C151"/>
    <mergeCell ref="D151:E151"/>
    <mergeCell ref="F151:G151"/>
    <mergeCell ref="H151:I151"/>
    <mergeCell ref="J151:L151"/>
    <mergeCell ref="M151:O151"/>
    <mergeCell ref="P151:Q151"/>
    <mergeCell ref="AB153:AF153"/>
    <mergeCell ref="AG153:AI153"/>
    <mergeCell ref="AK153:AP153"/>
    <mergeCell ref="B154:C154"/>
    <mergeCell ref="D154:E154"/>
    <mergeCell ref="F154:G154"/>
    <mergeCell ref="H154:I154"/>
    <mergeCell ref="J154:L154"/>
    <mergeCell ref="M154:O154"/>
    <mergeCell ref="P154:Q154"/>
    <mergeCell ref="AK152:AP152"/>
    <mergeCell ref="B153:C153"/>
    <mergeCell ref="D153:E153"/>
    <mergeCell ref="F153:G153"/>
    <mergeCell ref="H153:I153"/>
    <mergeCell ref="J153:L153"/>
    <mergeCell ref="M153:O153"/>
    <mergeCell ref="P153:Q153"/>
    <mergeCell ref="R153:S153"/>
    <mergeCell ref="T153:AA153"/>
    <mergeCell ref="M152:O152"/>
    <mergeCell ref="P152:Q152"/>
    <mergeCell ref="R152:S152"/>
    <mergeCell ref="T152:AA152"/>
    <mergeCell ref="AB152:AF152"/>
    <mergeCell ref="AG152:AI152"/>
    <mergeCell ref="AK155:AP155"/>
    <mergeCell ref="B156:C156"/>
    <mergeCell ref="D156:E156"/>
    <mergeCell ref="F156:G156"/>
    <mergeCell ref="H156:I156"/>
    <mergeCell ref="J156:L156"/>
    <mergeCell ref="M156:O156"/>
    <mergeCell ref="P156:Q156"/>
    <mergeCell ref="R156:S156"/>
    <mergeCell ref="T156:AA156"/>
    <mergeCell ref="M155:O155"/>
    <mergeCell ref="P155:Q155"/>
    <mergeCell ref="R155:S155"/>
    <mergeCell ref="T155:AA155"/>
    <mergeCell ref="AB155:AF155"/>
    <mergeCell ref="AG155:AI155"/>
    <mergeCell ref="R154:S154"/>
    <mergeCell ref="T154:AA154"/>
    <mergeCell ref="AB154:AF154"/>
    <mergeCell ref="AG154:AI154"/>
    <mergeCell ref="AK154:AP154"/>
    <mergeCell ref="B155:C155"/>
    <mergeCell ref="D155:E155"/>
    <mergeCell ref="F155:G155"/>
    <mergeCell ref="H155:I155"/>
    <mergeCell ref="J155:L155"/>
    <mergeCell ref="R157:S157"/>
    <mergeCell ref="T157:AA157"/>
    <mergeCell ref="AB157:AF157"/>
    <mergeCell ref="AG157:AI157"/>
    <mergeCell ref="AK157:AP157"/>
    <mergeCell ref="B158:C158"/>
    <mergeCell ref="D158:E158"/>
    <mergeCell ref="F158:G158"/>
    <mergeCell ref="H158:I158"/>
    <mergeCell ref="J158:L158"/>
    <mergeCell ref="AB156:AF156"/>
    <mergeCell ref="AG156:AI156"/>
    <mergeCell ref="AK156:AP156"/>
    <mergeCell ref="B157:C157"/>
    <mergeCell ref="D157:E157"/>
    <mergeCell ref="F157:G157"/>
    <mergeCell ref="H157:I157"/>
    <mergeCell ref="J157:L157"/>
    <mergeCell ref="M157:O157"/>
    <mergeCell ref="P157:Q157"/>
    <mergeCell ref="AB159:AF159"/>
    <mergeCell ref="AG159:AI159"/>
    <mergeCell ref="AK159:AP159"/>
    <mergeCell ref="B160:C160"/>
    <mergeCell ref="D160:E160"/>
    <mergeCell ref="F160:G160"/>
    <mergeCell ref="H160:I160"/>
    <mergeCell ref="J160:L160"/>
    <mergeCell ref="M160:O160"/>
    <mergeCell ref="P160:Q160"/>
    <mergeCell ref="AK158:AP158"/>
    <mergeCell ref="B159:C159"/>
    <mergeCell ref="D159:E159"/>
    <mergeCell ref="F159:G159"/>
    <mergeCell ref="H159:I159"/>
    <mergeCell ref="J159:L159"/>
    <mergeCell ref="M159:O159"/>
    <mergeCell ref="P159:Q159"/>
    <mergeCell ref="R159:S159"/>
    <mergeCell ref="T159:AA159"/>
    <mergeCell ref="M158:O158"/>
    <mergeCell ref="P158:Q158"/>
    <mergeCell ref="R158:S158"/>
    <mergeCell ref="T158:AA158"/>
    <mergeCell ref="AB158:AF158"/>
    <mergeCell ref="AG158:AI158"/>
    <mergeCell ref="AK161:AP161"/>
    <mergeCell ref="B162:C162"/>
    <mergeCell ref="D162:E162"/>
    <mergeCell ref="F162:G162"/>
    <mergeCell ref="H162:I162"/>
    <mergeCell ref="J162:L162"/>
    <mergeCell ref="M162:O162"/>
    <mergeCell ref="P162:Q162"/>
    <mergeCell ref="R162:S162"/>
    <mergeCell ref="T162:AA162"/>
    <mergeCell ref="M161:O161"/>
    <mergeCell ref="P161:Q161"/>
    <mergeCell ref="R161:S161"/>
    <mergeCell ref="T161:AA161"/>
    <mergeCell ref="AB161:AF161"/>
    <mergeCell ref="AG161:AI161"/>
    <mergeCell ref="R160:S160"/>
    <mergeCell ref="T160:AA160"/>
    <mergeCell ref="AB160:AF160"/>
    <mergeCell ref="AG160:AI160"/>
    <mergeCell ref="AK160:AP160"/>
    <mergeCell ref="B161:C161"/>
    <mergeCell ref="D161:E161"/>
    <mergeCell ref="F161:G161"/>
    <mergeCell ref="H161:I161"/>
    <mergeCell ref="J161:L161"/>
    <mergeCell ref="R163:S163"/>
    <mergeCell ref="T163:AA163"/>
    <mergeCell ref="AB163:AF163"/>
    <mergeCell ref="AG163:AI163"/>
    <mergeCell ref="AK163:AP163"/>
    <mergeCell ref="B164:C164"/>
    <mergeCell ref="D164:E164"/>
    <mergeCell ref="F164:G164"/>
    <mergeCell ref="H164:I164"/>
    <mergeCell ref="J164:L164"/>
    <mergeCell ref="AB162:AF162"/>
    <mergeCell ref="AG162:AI162"/>
    <mergeCell ref="AK162:AP162"/>
    <mergeCell ref="B163:C163"/>
    <mergeCell ref="D163:E163"/>
    <mergeCell ref="F163:G163"/>
    <mergeCell ref="H163:I163"/>
    <mergeCell ref="J163:L163"/>
    <mergeCell ref="M163:O163"/>
    <mergeCell ref="P163:Q163"/>
    <mergeCell ref="AB165:AF165"/>
    <mergeCell ref="AG165:AI165"/>
    <mergeCell ref="AK165:AP165"/>
    <mergeCell ref="B166:C166"/>
    <mergeCell ref="D166:E166"/>
    <mergeCell ref="F166:G166"/>
    <mergeCell ref="H166:I166"/>
    <mergeCell ref="J166:L166"/>
    <mergeCell ref="M166:O166"/>
    <mergeCell ref="P166:Q166"/>
    <mergeCell ref="AK164:AP164"/>
    <mergeCell ref="B165:C165"/>
    <mergeCell ref="D165:E165"/>
    <mergeCell ref="F165:G165"/>
    <mergeCell ref="H165:I165"/>
    <mergeCell ref="J165:L165"/>
    <mergeCell ref="M165:O165"/>
    <mergeCell ref="P165:Q165"/>
    <mergeCell ref="R165:S165"/>
    <mergeCell ref="T165:AA165"/>
    <mergeCell ref="M164:O164"/>
    <mergeCell ref="P164:Q164"/>
    <mergeCell ref="R164:S164"/>
    <mergeCell ref="T164:AA164"/>
    <mergeCell ref="AB164:AF164"/>
    <mergeCell ref="AG164:AI164"/>
    <mergeCell ref="AK167:AP167"/>
    <mergeCell ref="B168:C168"/>
    <mergeCell ref="D168:E168"/>
    <mergeCell ref="F168:G168"/>
    <mergeCell ref="H168:I168"/>
    <mergeCell ref="J168:L168"/>
    <mergeCell ref="M168:O168"/>
    <mergeCell ref="P168:Q168"/>
    <mergeCell ref="R168:S168"/>
    <mergeCell ref="T168:AA168"/>
    <mergeCell ref="M167:O167"/>
    <mergeCell ref="P167:Q167"/>
    <mergeCell ref="R167:S167"/>
    <mergeCell ref="T167:AA167"/>
    <mergeCell ref="AB167:AF167"/>
    <mergeCell ref="AG167:AI167"/>
    <mergeCell ref="R166:S166"/>
    <mergeCell ref="T166:AA166"/>
    <mergeCell ref="AB166:AF166"/>
    <mergeCell ref="AG166:AI166"/>
    <mergeCell ref="AK166:AP166"/>
    <mergeCell ref="B167:C167"/>
    <mergeCell ref="D167:E167"/>
    <mergeCell ref="F167:G167"/>
    <mergeCell ref="H167:I167"/>
    <mergeCell ref="J167:L167"/>
    <mergeCell ref="R169:S169"/>
    <mergeCell ref="T169:AA169"/>
    <mergeCell ref="AB169:AF169"/>
    <mergeCell ref="AG169:AI169"/>
    <mergeCell ref="AK169:AP169"/>
    <mergeCell ref="B170:C170"/>
    <mergeCell ref="D170:E170"/>
    <mergeCell ref="F170:G170"/>
    <mergeCell ref="H170:I170"/>
    <mergeCell ref="J170:L170"/>
    <mergeCell ref="AB168:AF168"/>
    <mergeCell ref="AG168:AI168"/>
    <mergeCell ref="AK168:AP168"/>
    <mergeCell ref="B169:C169"/>
    <mergeCell ref="D169:E169"/>
    <mergeCell ref="F169:G169"/>
    <mergeCell ref="H169:I169"/>
    <mergeCell ref="J169:L169"/>
    <mergeCell ref="M169:O169"/>
    <mergeCell ref="P169:Q169"/>
    <mergeCell ref="AB171:AF171"/>
    <mergeCell ref="AG171:AI171"/>
    <mergeCell ref="AK171:AP171"/>
    <mergeCell ref="B172:C172"/>
    <mergeCell ref="D172:E172"/>
    <mergeCell ref="F172:G172"/>
    <mergeCell ref="H172:I172"/>
    <mergeCell ref="J172:L172"/>
    <mergeCell ref="M172:O172"/>
    <mergeCell ref="P172:Q172"/>
    <mergeCell ref="AK170:AP170"/>
    <mergeCell ref="B171:C171"/>
    <mergeCell ref="D171:E171"/>
    <mergeCell ref="F171:G171"/>
    <mergeCell ref="H171:I171"/>
    <mergeCell ref="J171:L171"/>
    <mergeCell ref="M171:O171"/>
    <mergeCell ref="P171:Q171"/>
    <mergeCell ref="R171:S171"/>
    <mergeCell ref="T171:AA171"/>
    <mergeCell ref="M170:O170"/>
    <mergeCell ref="P170:Q170"/>
    <mergeCell ref="R170:S170"/>
    <mergeCell ref="T170:AA170"/>
    <mergeCell ref="AB170:AF170"/>
    <mergeCell ref="AG170:AI170"/>
    <mergeCell ref="AK173:AP173"/>
    <mergeCell ref="B174:C174"/>
    <mergeCell ref="D174:E174"/>
    <mergeCell ref="F174:G174"/>
    <mergeCell ref="H174:I174"/>
    <mergeCell ref="J174:L174"/>
    <mergeCell ref="M174:O174"/>
    <mergeCell ref="P174:Q174"/>
    <mergeCell ref="R174:S174"/>
    <mergeCell ref="T174:AA174"/>
    <mergeCell ref="M173:O173"/>
    <mergeCell ref="P173:Q173"/>
    <mergeCell ref="R173:S173"/>
    <mergeCell ref="T173:AA173"/>
    <mergeCell ref="AB173:AF173"/>
    <mergeCell ref="AG173:AI173"/>
    <mergeCell ref="R172:S172"/>
    <mergeCell ref="T172:AA172"/>
    <mergeCell ref="AB172:AF172"/>
    <mergeCell ref="AG172:AI172"/>
    <mergeCell ref="AK172:AP172"/>
    <mergeCell ref="B173:C173"/>
    <mergeCell ref="D173:E173"/>
    <mergeCell ref="F173:G173"/>
    <mergeCell ref="H173:I173"/>
    <mergeCell ref="J173:L173"/>
    <mergeCell ref="R175:S175"/>
    <mergeCell ref="T175:AA175"/>
    <mergeCell ref="AB175:AF175"/>
    <mergeCell ref="AG175:AI175"/>
    <mergeCell ref="AK175:AP175"/>
    <mergeCell ref="B176:C176"/>
    <mergeCell ref="D176:E176"/>
    <mergeCell ref="F176:G176"/>
    <mergeCell ref="H176:I176"/>
    <mergeCell ref="J176:L176"/>
    <mergeCell ref="AB174:AF174"/>
    <mergeCell ref="AG174:AI174"/>
    <mergeCell ref="AK174:AP174"/>
    <mergeCell ref="B175:C175"/>
    <mergeCell ref="D175:E175"/>
    <mergeCell ref="F175:G175"/>
    <mergeCell ref="H175:I175"/>
    <mergeCell ref="J175:L175"/>
    <mergeCell ref="M175:O175"/>
    <mergeCell ref="P175:Q175"/>
    <mergeCell ref="AB177:AF177"/>
    <mergeCell ref="AG177:AI177"/>
    <mergeCell ref="AK177:AP177"/>
    <mergeCell ref="B178:C178"/>
    <mergeCell ref="D178:E178"/>
    <mergeCell ref="F178:G178"/>
    <mergeCell ref="H178:I178"/>
    <mergeCell ref="J178:L178"/>
    <mergeCell ref="M178:O178"/>
    <mergeCell ref="P178:Q178"/>
    <mergeCell ref="AK176:AP176"/>
    <mergeCell ref="B177:C177"/>
    <mergeCell ref="D177:E177"/>
    <mergeCell ref="F177:G177"/>
    <mergeCell ref="H177:I177"/>
    <mergeCell ref="J177:L177"/>
    <mergeCell ref="M177:O177"/>
    <mergeCell ref="P177:Q177"/>
    <mergeCell ref="R177:S177"/>
    <mergeCell ref="T177:AA177"/>
    <mergeCell ref="M176:O176"/>
    <mergeCell ref="P176:Q176"/>
    <mergeCell ref="R176:S176"/>
    <mergeCell ref="T176:AA176"/>
    <mergeCell ref="AB176:AF176"/>
    <mergeCell ref="AG176:AI176"/>
    <mergeCell ref="AK179:AP179"/>
    <mergeCell ref="B180:C180"/>
    <mergeCell ref="D180:E180"/>
    <mergeCell ref="F180:G180"/>
    <mergeCell ref="H180:I180"/>
    <mergeCell ref="J180:L180"/>
    <mergeCell ref="M180:O180"/>
    <mergeCell ref="P180:Q180"/>
    <mergeCell ref="R180:S180"/>
    <mergeCell ref="T180:AA180"/>
    <mergeCell ref="M179:O179"/>
    <mergeCell ref="P179:Q179"/>
    <mergeCell ref="R179:S179"/>
    <mergeCell ref="T179:AA179"/>
    <mergeCell ref="AB179:AF179"/>
    <mergeCell ref="AG179:AI179"/>
    <mergeCell ref="R178:S178"/>
    <mergeCell ref="T178:AA178"/>
    <mergeCell ref="AB178:AF178"/>
    <mergeCell ref="AG178:AI178"/>
    <mergeCell ref="AK178:AP178"/>
    <mergeCell ref="B179:C179"/>
    <mergeCell ref="D179:E179"/>
    <mergeCell ref="F179:G179"/>
    <mergeCell ref="H179:I179"/>
    <mergeCell ref="J179:L179"/>
    <mergeCell ref="R181:S181"/>
    <mergeCell ref="T181:AA181"/>
    <mergeCell ref="AB181:AF181"/>
    <mergeCell ref="AG181:AI181"/>
    <mergeCell ref="AK181:AP181"/>
    <mergeCell ref="B182:C182"/>
    <mergeCell ref="D182:E182"/>
    <mergeCell ref="F182:G182"/>
    <mergeCell ref="H182:I182"/>
    <mergeCell ref="J182:L182"/>
    <mergeCell ref="AB180:AF180"/>
    <mergeCell ref="AG180:AI180"/>
    <mergeCell ref="AK180:AP180"/>
    <mergeCell ref="B181:C181"/>
    <mergeCell ref="D181:E181"/>
    <mergeCell ref="F181:G181"/>
    <mergeCell ref="H181:I181"/>
    <mergeCell ref="J181:L181"/>
    <mergeCell ref="M181:O181"/>
    <mergeCell ref="P181:Q181"/>
    <mergeCell ref="AB183:AF183"/>
    <mergeCell ref="AG183:AI183"/>
    <mergeCell ref="AK183:AP183"/>
    <mergeCell ref="B184:C184"/>
    <mergeCell ref="D184:E184"/>
    <mergeCell ref="F184:G184"/>
    <mergeCell ref="H184:I184"/>
    <mergeCell ref="J184:L184"/>
    <mergeCell ref="M184:O184"/>
    <mergeCell ref="P184:Q184"/>
    <mergeCell ref="AK182:AP182"/>
    <mergeCell ref="B183:C183"/>
    <mergeCell ref="D183:E183"/>
    <mergeCell ref="F183:G183"/>
    <mergeCell ref="H183:I183"/>
    <mergeCell ref="J183:L183"/>
    <mergeCell ref="M183:O183"/>
    <mergeCell ref="P183:Q183"/>
    <mergeCell ref="R183:S183"/>
    <mergeCell ref="T183:AA183"/>
    <mergeCell ref="M182:O182"/>
    <mergeCell ref="P182:Q182"/>
    <mergeCell ref="R182:S182"/>
    <mergeCell ref="T182:AA182"/>
    <mergeCell ref="AB182:AF182"/>
    <mergeCell ref="AG182:AI182"/>
    <mergeCell ref="AK185:AP185"/>
    <mergeCell ref="B186:C186"/>
    <mergeCell ref="D186:E186"/>
    <mergeCell ref="F186:G186"/>
    <mergeCell ref="H186:I186"/>
    <mergeCell ref="J186:L186"/>
    <mergeCell ref="M186:O186"/>
    <mergeCell ref="P186:Q186"/>
    <mergeCell ref="R186:S186"/>
    <mergeCell ref="T186:AA186"/>
    <mergeCell ref="M185:O185"/>
    <mergeCell ref="P185:Q185"/>
    <mergeCell ref="R185:S185"/>
    <mergeCell ref="T185:AA185"/>
    <mergeCell ref="AB185:AF185"/>
    <mergeCell ref="AG185:AI185"/>
    <mergeCell ref="R184:S184"/>
    <mergeCell ref="T184:AA184"/>
    <mergeCell ref="AB184:AF184"/>
    <mergeCell ref="AG184:AI184"/>
    <mergeCell ref="AK184:AP184"/>
    <mergeCell ref="B185:C185"/>
    <mergeCell ref="D185:E185"/>
    <mergeCell ref="F185:G185"/>
    <mergeCell ref="H185:I185"/>
    <mergeCell ref="J185:L185"/>
    <mergeCell ref="R187:S187"/>
    <mergeCell ref="T187:AA187"/>
    <mergeCell ref="AB187:AF187"/>
    <mergeCell ref="AG187:AI187"/>
    <mergeCell ref="AK187:AP187"/>
    <mergeCell ref="B188:C188"/>
    <mergeCell ref="D188:E188"/>
    <mergeCell ref="F188:G188"/>
    <mergeCell ref="H188:I188"/>
    <mergeCell ref="J188:L188"/>
    <mergeCell ref="AB186:AF186"/>
    <mergeCell ref="AG186:AI186"/>
    <mergeCell ref="AK186:AP186"/>
    <mergeCell ref="B187:C187"/>
    <mergeCell ref="D187:E187"/>
    <mergeCell ref="F187:G187"/>
    <mergeCell ref="H187:I187"/>
    <mergeCell ref="J187:L187"/>
    <mergeCell ref="M187:O187"/>
    <mergeCell ref="P187:Q187"/>
    <mergeCell ref="AB189:AF189"/>
    <mergeCell ref="AG189:AI189"/>
    <mergeCell ref="AK189:AP189"/>
    <mergeCell ref="B190:C190"/>
    <mergeCell ref="D190:E190"/>
    <mergeCell ref="F190:G190"/>
    <mergeCell ref="H190:I190"/>
    <mergeCell ref="J190:L190"/>
    <mergeCell ref="M190:O190"/>
    <mergeCell ref="P190:Q190"/>
    <mergeCell ref="AK188:AP188"/>
    <mergeCell ref="B189:C189"/>
    <mergeCell ref="D189:E189"/>
    <mergeCell ref="F189:G189"/>
    <mergeCell ref="H189:I189"/>
    <mergeCell ref="J189:L189"/>
    <mergeCell ref="M189:O189"/>
    <mergeCell ref="P189:Q189"/>
    <mergeCell ref="R189:S189"/>
    <mergeCell ref="T189:AA189"/>
    <mergeCell ref="M188:O188"/>
    <mergeCell ref="P188:Q188"/>
    <mergeCell ref="R188:S188"/>
    <mergeCell ref="T188:AA188"/>
    <mergeCell ref="AB188:AF188"/>
    <mergeCell ref="AG188:AI188"/>
    <mergeCell ref="AK191:AP191"/>
    <mergeCell ref="B192:C192"/>
    <mergeCell ref="D192:E192"/>
    <mergeCell ref="F192:G192"/>
    <mergeCell ref="H192:I192"/>
    <mergeCell ref="J192:L192"/>
    <mergeCell ref="M192:O192"/>
    <mergeCell ref="P192:Q192"/>
    <mergeCell ref="R192:S192"/>
    <mergeCell ref="T192:AA192"/>
    <mergeCell ref="M191:O191"/>
    <mergeCell ref="P191:Q191"/>
    <mergeCell ref="R191:S191"/>
    <mergeCell ref="T191:AA191"/>
    <mergeCell ref="AB191:AF191"/>
    <mergeCell ref="AG191:AI191"/>
    <mergeCell ref="R190:S190"/>
    <mergeCell ref="T190:AA190"/>
    <mergeCell ref="AB190:AF190"/>
    <mergeCell ref="AG190:AI190"/>
    <mergeCell ref="AK190:AP190"/>
    <mergeCell ref="B191:C191"/>
    <mergeCell ref="D191:E191"/>
    <mergeCell ref="F191:G191"/>
    <mergeCell ref="H191:I191"/>
    <mergeCell ref="J191:L191"/>
    <mergeCell ref="R193:S193"/>
    <mergeCell ref="T193:AA193"/>
    <mergeCell ref="AB193:AF193"/>
    <mergeCell ref="AG193:AI193"/>
    <mergeCell ref="AK193:AP193"/>
    <mergeCell ref="B194:C194"/>
    <mergeCell ref="D194:E194"/>
    <mergeCell ref="F194:G194"/>
    <mergeCell ref="H194:I194"/>
    <mergeCell ref="J194:L194"/>
    <mergeCell ref="AB192:AF192"/>
    <mergeCell ref="AG192:AI192"/>
    <mergeCell ref="AK192:AP192"/>
    <mergeCell ref="B193:C193"/>
    <mergeCell ref="D193:E193"/>
    <mergeCell ref="F193:G193"/>
    <mergeCell ref="H193:I193"/>
    <mergeCell ref="J193:L193"/>
    <mergeCell ref="M193:O193"/>
    <mergeCell ref="P193:Q193"/>
    <mergeCell ref="AB195:AF195"/>
    <mergeCell ref="AG195:AI195"/>
    <mergeCell ref="AK195:AP195"/>
    <mergeCell ref="B196:C196"/>
    <mergeCell ref="D196:E196"/>
    <mergeCell ref="F196:G196"/>
    <mergeCell ref="H196:I196"/>
    <mergeCell ref="J196:L196"/>
    <mergeCell ref="M196:O196"/>
    <mergeCell ref="P196:Q196"/>
    <mergeCell ref="AK194:AP194"/>
    <mergeCell ref="B195:C195"/>
    <mergeCell ref="D195:E195"/>
    <mergeCell ref="F195:G195"/>
    <mergeCell ref="H195:I195"/>
    <mergeCell ref="J195:L195"/>
    <mergeCell ref="M195:O195"/>
    <mergeCell ref="P195:Q195"/>
    <mergeCell ref="R195:S195"/>
    <mergeCell ref="T195:AA195"/>
    <mergeCell ref="M194:O194"/>
    <mergeCell ref="P194:Q194"/>
    <mergeCell ref="R194:S194"/>
    <mergeCell ref="T194:AA194"/>
    <mergeCell ref="AB194:AF194"/>
    <mergeCell ref="AG194:AI194"/>
    <mergeCell ref="AK197:AP197"/>
    <mergeCell ref="B198:C198"/>
    <mergeCell ref="D198:E198"/>
    <mergeCell ref="F198:G198"/>
    <mergeCell ref="H198:I198"/>
    <mergeCell ref="J198:L198"/>
    <mergeCell ref="M198:O198"/>
    <mergeCell ref="P198:Q198"/>
    <mergeCell ref="R198:S198"/>
    <mergeCell ref="T198:AA198"/>
    <mergeCell ref="M197:O197"/>
    <mergeCell ref="P197:Q197"/>
    <mergeCell ref="R197:S197"/>
    <mergeCell ref="T197:AA197"/>
    <mergeCell ref="AB197:AF197"/>
    <mergeCell ref="AG197:AI197"/>
    <mergeCell ref="R196:S196"/>
    <mergeCell ref="T196:AA196"/>
    <mergeCell ref="AB196:AF196"/>
    <mergeCell ref="AG196:AI196"/>
    <mergeCell ref="AK196:AP196"/>
    <mergeCell ref="B197:C197"/>
    <mergeCell ref="D197:E197"/>
    <mergeCell ref="F197:G197"/>
    <mergeCell ref="H197:I197"/>
    <mergeCell ref="J197:L197"/>
    <mergeCell ref="R199:S199"/>
    <mergeCell ref="T199:AA199"/>
    <mergeCell ref="AB199:AF199"/>
    <mergeCell ref="AG199:AI199"/>
    <mergeCell ref="AK199:AP199"/>
    <mergeCell ref="B200:C200"/>
    <mergeCell ref="D200:E200"/>
    <mergeCell ref="F200:G200"/>
    <mergeCell ref="H200:I200"/>
    <mergeCell ref="J200:L200"/>
    <mergeCell ref="AB198:AF198"/>
    <mergeCell ref="AG198:AI198"/>
    <mergeCell ref="AK198:AP198"/>
    <mergeCell ref="B199:C199"/>
    <mergeCell ref="D199:E199"/>
    <mergeCell ref="F199:G199"/>
    <mergeCell ref="H199:I199"/>
    <mergeCell ref="J199:L199"/>
    <mergeCell ref="M199:O199"/>
    <mergeCell ref="P199:Q199"/>
    <mergeCell ref="AB201:AF201"/>
    <mergeCell ref="AG201:AI201"/>
    <mergeCell ref="AK201:AP201"/>
    <mergeCell ref="B202:C202"/>
    <mergeCell ref="D202:E202"/>
    <mergeCell ref="F202:G202"/>
    <mergeCell ref="H202:I202"/>
    <mergeCell ref="J202:L202"/>
    <mergeCell ref="M202:O202"/>
    <mergeCell ref="P202:Q202"/>
    <mergeCell ref="AK200:AP200"/>
    <mergeCell ref="B201:C201"/>
    <mergeCell ref="D201:E201"/>
    <mergeCell ref="F201:G201"/>
    <mergeCell ref="H201:I201"/>
    <mergeCell ref="J201:L201"/>
    <mergeCell ref="M201:O201"/>
    <mergeCell ref="P201:Q201"/>
    <mergeCell ref="R201:S201"/>
    <mergeCell ref="T201:AA201"/>
    <mergeCell ref="M200:O200"/>
    <mergeCell ref="P200:Q200"/>
    <mergeCell ref="R200:S200"/>
    <mergeCell ref="T200:AA200"/>
    <mergeCell ref="AB200:AF200"/>
    <mergeCell ref="AG200:AI200"/>
    <mergeCell ref="AK203:AP203"/>
    <mergeCell ref="B204:C204"/>
    <mergeCell ref="D204:E204"/>
    <mergeCell ref="F204:G204"/>
    <mergeCell ref="H204:I204"/>
    <mergeCell ref="J204:L204"/>
    <mergeCell ref="M204:O204"/>
    <mergeCell ref="P204:Q204"/>
    <mergeCell ref="R204:S204"/>
    <mergeCell ref="T204:AA204"/>
    <mergeCell ref="M203:O203"/>
    <mergeCell ref="P203:Q203"/>
    <mergeCell ref="R203:S203"/>
    <mergeCell ref="T203:AA203"/>
    <mergeCell ref="AB203:AF203"/>
    <mergeCell ref="AG203:AI203"/>
    <mergeCell ref="R202:S202"/>
    <mergeCell ref="T202:AA202"/>
    <mergeCell ref="AB202:AF202"/>
    <mergeCell ref="AG202:AI202"/>
    <mergeCell ref="AK202:AP202"/>
    <mergeCell ref="B203:C203"/>
    <mergeCell ref="D203:E203"/>
    <mergeCell ref="F203:G203"/>
    <mergeCell ref="H203:I203"/>
    <mergeCell ref="J203:L203"/>
    <mergeCell ref="R205:S205"/>
    <mergeCell ref="T205:AA205"/>
    <mergeCell ref="AB205:AF205"/>
    <mergeCell ref="AG205:AI205"/>
    <mergeCell ref="AK205:AP205"/>
    <mergeCell ref="B206:C206"/>
    <mergeCell ref="D206:E206"/>
    <mergeCell ref="F206:G206"/>
    <mergeCell ref="H206:I206"/>
    <mergeCell ref="J206:L206"/>
    <mergeCell ref="AB204:AF204"/>
    <mergeCell ref="AG204:AI204"/>
    <mergeCell ref="AK204:AP204"/>
    <mergeCell ref="B205:C205"/>
    <mergeCell ref="D205:E205"/>
    <mergeCell ref="F205:G205"/>
    <mergeCell ref="H205:I205"/>
    <mergeCell ref="J205:L205"/>
    <mergeCell ref="M205:O205"/>
    <mergeCell ref="P205:Q205"/>
    <mergeCell ref="AB207:AF207"/>
    <mergeCell ref="AG207:AI207"/>
    <mergeCell ref="AK207:AP207"/>
    <mergeCell ref="B208:C208"/>
    <mergeCell ref="D208:E208"/>
    <mergeCell ref="F208:G208"/>
    <mergeCell ref="H208:I208"/>
    <mergeCell ref="J208:L208"/>
    <mergeCell ref="M208:O208"/>
    <mergeCell ref="P208:Q208"/>
    <mergeCell ref="AK206:AP206"/>
    <mergeCell ref="B207:C207"/>
    <mergeCell ref="D207:E207"/>
    <mergeCell ref="F207:G207"/>
    <mergeCell ref="H207:I207"/>
    <mergeCell ref="J207:L207"/>
    <mergeCell ref="M207:O207"/>
    <mergeCell ref="P207:Q207"/>
    <mergeCell ref="R207:S207"/>
    <mergeCell ref="T207:AA207"/>
    <mergeCell ref="M206:O206"/>
    <mergeCell ref="P206:Q206"/>
    <mergeCell ref="R206:S206"/>
    <mergeCell ref="T206:AA206"/>
    <mergeCell ref="AB206:AF206"/>
    <mergeCell ref="AG206:AI206"/>
    <mergeCell ref="AK209:AP209"/>
    <mergeCell ref="B210:C210"/>
    <mergeCell ref="D210:E210"/>
    <mergeCell ref="F210:G210"/>
    <mergeCell ref="H210:I210"/>
    <mergeCell ref="J210:L210"/>
    <mergeCell ref="M210:O210"/>
    <mergeCell ref="P210:Q210"/>
    <mergeCell ref="R210:S210"/>
    <mergeCell ref="T210:AA210"/>
    <mergeCell ref="M209:O209"/>
    <mergeCell ref="P209:Q209"/>
    <mergeCell ref="R209:S209"/>
    <mergeCell ref="T209:AA209"/>
    <mergeCell ref="AB209:AF209"/>
    <mergeCell ref="AG209:AI209"/>
    <mergeCell ref="R208:S208"/>
    <mergeCell ref="T208:AA208"/>
    <mergeCell ref="AB208:AF208"/>
    <mergeCell ref="AG208:AI208"/>
    <mergeCell ref="AK208:AP208"/>
    <mergeCell ref="B209:C209"/>
    <mergeCell ref="D209:E209"/>
    <mergeCell ref="F209:G209"/>
    <mergeCell ref="H209:I209"/>
    <mergeCell ref="J209:L209"/>
    <mergeCell ref="R211:S211"/>
    <mergeCell ref="T211:AA211"/>
    <mergeCell ref="AB211:AF211"/>
    <mergeCell ref="AG211:AI211"/>
    <mergeCell ref="AK211:AP211"/>
    <mergeCell ref="B212:C212"/>
    <mergeCell ref="D212:E212"/>
    <mergeCell ref="F212:G212"/>
    <mergeCell ref="H212:I212"/>
    <mergeCell ref="J212:L212"/>
    <mergeCell ref="AB210:AF210"/>
    <mergeCell ref="AG210:AI210"/>
    <mergeCell ref="AK210:AP210"/>
    <mergeCell ref="B211:C211"/>
    <mergeCell ref="D211:E211"/>
    <mergeCell ref="F211:G211"/>
    <mergeCell ref="H211:I211"/>
    <mergeCell ref="J211:L211"/>
    <mergeCell ref="M211:O211"/>
    <mergeCell ref="P211:Q211"/>
    <mergeCell ref="AB213:AF213"/>
    <mergeCell ref="AG213:AI213"/>
    <mergeCell ref="AK213:AP213"/>
    <mergeCell ref="B214:C214"/>
    <mergeCell ref="D214:E214"/>
    <mergeCell ref="F214:G214"/>
    <mergeCell ref="H214:I214"/>
    <mergeCell ref="J214:L214"/>
    <mergeCell ref="M214:O214"/>
    <mergeCell ref="P214:Q214"/>
    <mergeCell ref="AK212:AP212"/>
    <mergeCell ref="B213:C213"/>
    <mergeCell ref="D213:E213"/>
    <mergeCell ref="F213:G213"/>
    <mergeCell ref="H213:I213"/>
    <mergeCell ref="J213:L213"/>
    <mergeCell ref="M213:O213"/>
    <mergeCell ref="P213:Q213"/>
    <mergeCell ref="R213:S213"/>
    <mergeCell ref="T213:AA213"/>
    <mergeCell ref="M212:O212"/>
    <mergeCell ref="P212:Q212"/>
    <mergeCell ref="R212:S212"/>
    <mergeCell ref="T212:AA212"/>
    <mergeCell ref="AB212:AF212"/>
    <mergeCell ref="AG212:AI212"/>
    <mergeCell ref="AK215:AP215"/>
    <mergeCell ref="B216:C216"/>
    <mergeCell ref="D216:E216"/>
    <mergeCell ref="F216:G216"/>
    <mergeCell ref="H216:I216"/>
    <mergeCell ref="J216:L216"/>
    <mergeCell ref="M216:O216"/>
    <mergeCell ref="P216:Q216"/>
    <mergeCell ref="R216:S216"/>
    <mergeCell ref="T216:AA216"/>
    <mergeCell ref="M215:O215"/>
    <mergeCell ref="P215:Q215"/>
    <mergeCell ref="R215:S215"/>
    <mergeCell ref="T215:AA215"/>
    <mergeCell ref="AB215:AF215"/>
    <mergeCell ref="AG215:AI215"/>
    <mergeCell ref="R214:S214"/>
    <mergeCell ref="T214:AA214"/>
    <mergeCell ref="AB214:AF214"/>
    <mergeCell ref="AG214:AI214"/>
    <mergeCell ref="AK214:AP214"/>
    <mergeCell ref="B215:C215"/>
    <mergeCell ref="D215:E215"/>
    <mergeCell ref="F215:G215"/>
    <mergeCell ref="H215:I215"/>
    <mergeCell ref="J215:L215"/>
    <mergeCell ref="R217:S217"/>
    <mergeCell ref="T217:AA217"/>
    <mergeCell ref="AB217:AF217"/>
    <mergeCell ref="AG217:AI217"/>
    <mergeCell ref="AK217:AP217"/>
    <mergeCell ref="B218:C218"/>
    <mergeCell ref="D218:E218"/>
    <mergeCell ref="F218:G218"/>
    <mergeCell ref="H218:I218"/>
    <mergeCell ref="J218:L218"/>
    <mergeCell ref="AB216:AF216"/>
    <mergeCell ref="AG216:AI216"/>
    <mergeCell ref="AK216:AP216"/>
    <mergeCell ref="B217:C217"/>
    <mergeCell ref="D217:E217"/>
    <mergeCell ref="F217:G217"/>
    <mergeCell ref="H217:I217"/>
    <mergeCell ref="J217:L217"/>
    <mergeCell ref="M217:O217"/>
    <mergeCell ref="P217:Q217"/>
    <mergeCell ref="AB219:AF219"/>
    <mergeCell ref="AG219:AI219"/>
    <mergeCell ref="AK219:AP219"/>
    <mergeCell ref="B220:C220"/>
    <mergeCell ref="D220:E220"/>
    <mergeCell ref="F220:G220"/>
    <mergeCell ref="H220:I220"/>
    <mergeCell ref="J220:L220"/>
    <mergeCell ref="M220:O220"/>
    <mergeCell ref="P220:Q220"/>
    <mergeCell ref="AK218:AP218"/>
    <mergeCell ref="B219:C219"/>
    <mergeCell ref="D219:E219"/>
    <mergeCell ref="F219:G219"/>
    <mergeCell ref="H219:I219"/>
    <mergeCell ref="J219:L219"/>
    <mergeCell ref="M219:O219"/>
    <mergeCell ref="P219:Q219"/>
    <mergeCell ref="R219:S219"/>
    <mergeCell ref="T219:AA219"/>
    <mergeCell ref="M218:O218"/>
    <mergeCell ref="P218:Q218"/>
    <mergeCell ref="R218:S218"/>
    <mergeCell ref="T218:AA218"/>
    <mergeCell ref="AB218:AF218"/>
    <mergeCell ref="AG218:AI218"/>
    <mergeCell ref="AK221:AP221"/>
    <mergeCell ref="B222:C222"/>
    <mergeCell ref="D222:E222"/>
    <mergeCell ref="F222:G222"/>
    <mergeCell ref="H222:I222"/>
    <mergeCell ref="J222:L222"/>
    <mergeCell ref="M222:O222"/>
    <mergeCell ref="P222:Q222"/>
    <mergeCell ref="R222:S222"/>
    <mergeCell ref="T222:AA222"/>
    <mergeCell ref="M221:O221"/>
    <mergeCell ref="P221:Q221"/>
    <mergeCell ref="R221:S221"/>
    <mergeCell ref="T221:AA221"/>
    <mergeCell ref="AB221:AF221"/>
    <mergeCell ref="AG221:AI221"/>
    <mergeCell ref="R220:S220"/>
    <mergeCell ref="T220:AA220"/>
    <mergeCell ref="AB220:AF220"/>
    <mergeCell ref="AG220:AI220"/>
    <mergeCell ref="AK220:AP220"/>
    <mergeCell ref="B221:C221"/>
    <mergeCell ref="D221:E221"/>
    <mergeCell ref="F221:G221"/>
    <mergeCell ref="H221:I221"/>
    <mergeCell ref="J221:L221"/>
    <mergeCell ref="R223:S223"/>
    <mergeCell ref="T223:AA223"/>
    <mergeCell ref="AB223:AF223"/>
    <mergeCell ref="AG223:AI223"/>
    <mergeCell ref="AK223:AP223"/>
    <mergeCell ref="B224:C224"/>
    <mergeCell ref="D224:E224"/>
    <mergeCell ref="F224:G224"/>
    <mergeCell ref="H224:I224"/>
    <mergeCell ref="J224:L224"/>
    <mergeCell ref="AB222:AF222"/>
    <mergeCell ref="AG222:AI222"/>
    <mergeCell ref="AK222:AP222"/>
    <mergeCell ref="B223:C223"/>
    <mergeCell ref="D223:E223"/>
    <mergeCell ref="F223:G223"/>
    <mergeCell ref="H223:I223"/>
    <mergeCell ref="J223:L223"/>
    <mergeCell ref="M223:O223"/>
    <mergeCell ref="P223:Q223"/>
    <mergeCell ref="AB225:AF225"/>
    <mergeCell ref="AG225:AI225"/>
    <mergeCell ref="AK225:AP225"/>
    <mergeCell ref="B226:C226"/>
    <mergeCell ref="D226:E226"/>
    <mergeCell ref="F226:G226"/>
    <mergeCell ref="H226:I226"/>
    <mergeCell ref="J226:L226"/>
    <mergeCell ref="M226:O226"/>
    <mergeCell ref="P226:Q226"/>
    <mergeCell ref="AK224:AP224"/>
    <mergeCell ref="B225:C225"/>
    <mergeCell ref="D225:E225"/>
    <mergeCell ref="F225:G225"/>
    <mergeCell ref="H225:I225"/>
    <mergeCell ref="J225:L225"/>
    <mergeCell ref="M225:O225"/>
    <mergeCell ref="P225:Q225"/>
    <mergeCell ref="R225:S225"/>
    <mergeCell ref="T225:AA225"/>
    <mergeCell ref="M224:O224"/>
    <mergeCell ref="P224:Q224"/>
    <mergeCell ref="R224:S224"/>
    <mergeCell ref="T224:AA224"/>
    <mergeCell ref="AB224:AF224"/>
    <mergeCell ref="AG224:AI224"/>
    <mergeCell ref="AK227:AP227"/>
    <mergeCell ref="B228:C228"/>
    <mergeCell ref="D228:E228"/>
    <mergeCell ref="F228:G228"/>
    <mergeCell ref="H228:I228"/>
    <mergeCell ref="J228:L228"/>
    <mergeCell ref="M228:O228"/>
    <mergeCell ref="P228:Q228"/>
    <mergeCell ref="R228:S228"/>
    <mergeCell ref="T228:AA228"/>
    <mergeCell ref="M227:O227"/>
    <mergeCell ref="P227:Q227"/>
    <mergeCell ref="R227:S227"/>
    <mergeCell ref="T227:AA227"/>
    <mergeCell ref="AB227:AF227"/>
    <mergeCell ref="AG227:AI227"/>
    <mergeCell ref="R226:S226"/>
    <mergeCell ref="T226:AA226"/>
    <mergeCell ref="AB226:AF226"/>
    <mergeCell ref="AG226:AI226"/>
    <mergeCell ref="AK226:AP226"/>
    <mergeCell ref="B227:C227"/>
    <mergeCell ref="D227:E227"/>
    <mergeCell ref="F227:G227"/>
    <mergeCell ref="H227:I227"/>
    <mergeCell ref="J227:L227"/>
    <mergeCell ref="R229:S229"/>
    <mergeCell ref="T229:AA229"/>
    <mergeCell ref="AB229:AF229"/>
    <mergeCell ref="AG229:AI229"/>
    <mergeCell ref="AK229:AP229"/>
    <mergeCell ref="B230:C230"/>
    <mergeCell ref="D230:E230"/>
    <mergeCell ref="F230:G230"/>
    <mergeCell ref="H230:I230"/>
    <mergeCell ref="J230:L230"/>
    <mergeCell ref="AB228:AF228"/>
    <mergeCell ref="AG228:AI228"/>
    <mergeCell ref="AK228:AP228"/>
    <mergeCell ref="B229:C229"/>
    <mergeCell ref="D229:E229"/>
    <mergeCell ref="F229:G229"/>
    <mergeCell ref="H229:I229"/>
    <mergeCell ref="J229:L229"/>
    <mergeCell ref="M229:O229"/>
    <mergeCell ref="P229:Q229"/>
    <mergeCell ref="AB231:AF231"/>
    <mergeCell ref="AG231:AI231"/>
    <mergeCell ref="AK231:AP231"/>
    <mergeCell ref="B232:C232"/>
    <mergeCell ref="D232:E232"/>
    <mergeCell ref="F232:G232"/>
    <mergeCell ref="H232:I232"/>
    <mergeCell ref="J232:L232"/>
    <mergeCell ref="M232:O232"/>
    <mergeCell ref="P232:Q232"/>
    <mergeCell ref="AK230:AP230"/>
    <mergeCell ref="B231:C231"/>
    <mergeCell ref="D231:E231"/>
    <mergeCell ref="F231:G231"/>
    <mergeCell ref="H231:I231"/>
    <mergeCell ref="J231:L231"/>
    <mergeCell ref="M231:O231"/>
    <mergeCell ref="P231:Q231"/>
    <mergeCell ref="R231:S231"/>
    <mergeCell ref="T231:AA231"/>
    <mergeCell ref="M230:O230"/>
    <mergeCell ref="P230:Q230"/>
    <mergeCell ref="R230:S230"/>
    <mergeCell ref="T230:AA230"/>
    <mergeCell ref="AB230:AF230"/>
    <mergeCell ref="AG230:AI230"/>
    <mergeCell ref="AK233:AP233"/>
    <mergeCell ref="B234:C234"/>
    <mergeCell ref="D234:E234"/>
    <mergeCell ref="F234:G234"/>
    <mergeCell ref="H234:I234"/>
    <mergeCell ref="J234:L234"/>
    <mergeCell ref="M234:O234"/>
    <mergeCell ref="P234:Q234"/>
    <mergeCell ref="R234:S234"/>
    <mergeCell ref="T234:AA234"/>
    <mergeCell ref="M233:O233"/>
    <mergeCell ref="P233:Q233"/>
    <mergeCell ref="R233:S233"/>
    <mergeCell ref="T233:AA233"/>
    <mergeCell ref="AB233:AF233"/>
    <mergeCell ref="AG233:AI233"/>
    <mergeCell ref="R232:S232"/>
    <mergeCell ref="T232:AA232"/>
    <mergeCell ref="AB232:AF232"/>
    <mergeCell ref="AG232:AI232"/>
    <mergeCell ref="AK232:AP232"/>
    <mergeCell ref="B233:C233"/>
    <mergeCell ref="D233:E233"/>
    <mergeCell ref="F233:G233"/>
    <mergeCell ref="H233:I233"/>
    <mergeCell ref="J233:L233"/>
    <mergeCell ref="R235:S235"/>
    <mergeCell ref="T235:AA235"/>
    <mergeCell ref="AB235:AF235"/>
    <mergeCell ref="AG235:AI235"/>
    <mergeCell ref="AK235:AP235"/>
    <mergeCell ref="B236:C236"/>
    <mergeCell ref="D236:E236"/>
    <mergeCell ref="F236:G236"/>
    <mergeCell ref="H236:I236"/>
    <mergeCell ref="J236:L236"/>
    <mergeCell ref="AB234:AF234"/>
    <mergeCell ref="AG234:AI234"/>
    <mergeCell ref="AK234:AP234"/>
    <mergeCell ref="B235:C235"/>
    <mergeCell ref="D235:E235"/>
    <mergeCell ref="F235:G235"/>
    <mergeCell ref="H235:I235"/>
    <mergeCell ref="J235:L235"/>
    <mergeCell ref="M235:O235"/>
    <mergeCell ref="P235:Q235"/>
    <mergeCell ref="AB237:AF237"/>
    <mergeCell ref="AG237:AI237"/>
    <mergeCell ref="AK237:AP237"/>
    <mergeCell ref="B238:C238"/>
    <mergeCell ref="D238:E238"/>
    <mergeCell ref="F238:G238"/>
    <mergeCell ref="H238:I238"/>
    <mergeCell ref="J238:L238"/>
    <mergeCell ref="M238:O238"/>
    <mergeCell ref="P238:Q238"/>
    <mergeCell ref="AK236:AP236"/>
    <mergeCell ref="B237:C237"/>
    <mergeCell ref="D237:E237"/>
    <mergeCell ref="F237:G237"/>
    <mergeCell ref="H237:I237"/>
    <mergeCell ref="J237:L237"/>
    <mergeCell ref="M237:O237"/>
    <mergeCell ref="P237:Q237"/>
    <mergeCell ref="R237:S237"/>
    <mergeCell ref="T237:AA237"/>
    <mergeCell ref="M236:O236"/>
    <mergeCell ref="P236:Q236"/>
    <mergeCell ref="R236:S236"/>
    <mergeCell ref="T236:AA236"/>
    <mergeCell ref="AB236:AF236"/>
    <mergeCell ref="AG236:AI236"/>
    <mergeCell ref="AK239:AP239"/>
    <mergeCell ref="B240:C240"/>
    <mergeCell ref="D240:E240"/>
    <mergeCell ref="F240:G240"/>
    <mergeCell ref="H240:I240"/>
    <mergeCell ref="J240:L240"/>
    <mergeCell ref="M240:O240"/>
    <mergeCell ref="P240:Q240"/>
    <mergeCell ref="R240:S240"/>
    <mergeCell ref="T240:AA240"/>
    <mergeCell ref="M239:O239"/>
    <mergeCell ref="P239:Q239"/>
    <mergeCell ref="R239:S239"/>
    <mergeCell ref="T239:AA239"/>
    <mergeCell ref="AB239:AF239"/>
    <mergeCell ref="AG239:AI239"/>
    <mergeCell ref="R238:S238"/>
    <mergeCell ref="T238:AA238"/>
    <mergeCell ref="AB238:AF238"/>
    <mergeCell ref="AG238:AI238"/>
    <mergeCell ref="AK238:AP238"/>
    <mergeCell ref="B239:C239"/>
    <mergeCell ref="D239:E239"/>
    <mergeCell ref="F239:G239"/>
    <mergeCell ref="H239:I239"/>
    <mergeCell ref="J239:L239"/>
    <mergeCell ref="R241:S241"/>
    <mergeCell ref="T241:AA241"/>
    <mergeCell ref="AB241:AF241"/>
    <mergeCell ref="AG241:AI241"/>
    <mergeCell ref="AK241:AP241"/>
    <mergeCell ref="B242:C242"/>
    <mergeCell ref="D242:E242"/>
    <mergeCell ref="F242:G242"/>
    <mergeCell ref="H242:I242"/>
    <mergeCell ref="J242:L242"/>
    <mergeCell ref="AB240:AF240"/>
    <mergeCell ref="AG240:AI240"/>
    <mergeCell ref="AK240:AP240"/>
    <mergeCell ref="B241:C241"/>
    <mergeCell ref="D241:E241"/>
    <mergeCell ref="F241:G241"/>
    <mergeCell ref="H241:I241"/>
    <mergeCell ref="J241:L241"/>
    <mergeCell ref="M241:O241"/>
    <mergeCell ref="P241:Q241"/>
    <mergeCell ref="AB243:AF243"/>
    <mergeCell ref="AG243:AI243"/>
    <mergeCell ref="AK243:AP243"/>
    <mergeCell ref="B244:C244"/>
    <mergeCell ref="D244:E244"/>
    <mergeCell ref="F244:G244"/>
    <mergeCell ref="H244:I244"/>
    <mergeCell ref="J244:L244"/>
    <mergeCell ref="M244:O244"/>
    <mergeCell ref="P244:Q244"/>
    <mergeCell ref="AK242:AP242"/>
    <mergeCell ref="B243:C243"/>
    <mergeCell ref="D243:E243"/>
    <mergeCell ref="F243:G243"/>
    <mergeCell ref="H243:I243"/>
    <mergeCell ref="J243:L243"/>
    <mergeCell ref="M243:O243"/>
    <mergeCell ref="P243:Q243"/>
    <mergeCell ref="R243:S243"/>
    <mergeCell ref="T243:AA243"/>
    <mergeCell ref="M242:O242"/>
    <mergeCell ref="P242:Q242"/>
    <mergeCell ref="R242:S242"/>
    <mergeCell ref="T242:AA242"/>
    <mergeCell ref="AB242:AF242"/>
    <mergeCell ref="AG242:AI242"/>
    <mergeCell ref="AK245:AP245"/>
    <mergeCell ref="B246:C246"/>
    <mergeCell ref="D246:E246"/>
    <mergeCell ref="F246:G246"/>
    <mergeCell ref="H246:I246"/>
    <mergeCell ref="J246:L246"/>
    <mergeCell ref="M246:O246"/>
    <mergeCell ref="P246:Q246"/>
    <mergeCell ref="R246:S246"/>
    <mergeCell ref="T246:AA246"/>
    <mergeCell ref="M245:O245"/>
    <mergeCell ref="P245:Q245"/>
    <mergeCell ref="R245:S245"/>
    <mergeCell ref="T245:AA245"/>
    <mergeCell ref="AB245:AF245"/>
    <mergeCell ref="AG245:AI245"/>
    <mergeCell ref="R244:S244"/>
    <mergeCell ref="T244:AA244"/>
    <mergeCell ref="AB244:AF244"/>
    <mergeCell ref="AG244:AI244"/>
    <mergeCell ref="AK244:AP244"/>
    <mergeCell ref="B245:C245"/>
    <mergeCell ref="D245:E245"/>
    <mergeCell ref="F245:G245"/>
    <mergeCell ref="H245:I245"/>
    <mergeCell ref="J245:L245"/>
    <mergeCell ref="R247:S247"/>
    <mergeCell ref="T247:AA247"/>
    <mergeCell ref="AB247:AF247"/>
    <mergeCell ref="AG247:AI247"/>
    <mergeCell ref="AK247:AP247"/>
    <mergeCell ref="B248:C248"/>
    <mergeCell ref="D248:E248"/>
    <mergeCell ref="F248:G248"/>
    <mergeCell ref="H248:I248"/>
    <mergeCell ref="J248:L248"/>
    <mergeCell ref="AB246:AF246"/>
    <mergeCell ref="AG246:AI246"/>
    <mergeCell ref="AK246:AP246"/>
    <mergeCell ref="B247:C247"/>
    <mergeCell ref="D247:E247"/>
    <mergeCell ref="F247:G247"/>
    <mergeCell ref="H247:I247"/>
    <mergeCell ref="J247:L247"/>
    <mergeCell ref="M247:O247"/>
    <mergeCell ref="P247:Q247"/>
    <mergeCell ref="AB249:AF249"/>
    <mergeCell ref="AG249:AI249"/>
    <mergeCell ref="AK249:AP249"/>
    <mergeCell ref="B250:C250"/>
    <mergeCell ref="D250:E250"/>
    <mergeCell ref="F250:G250"/>
    <mergeCell ref="H250:I250"/>
    <mergeCell ref="J250:L250"/>
    <mergeCell ref="M250:O250"/>
    <mergeCell ref="P250:Q250"/>
    <mergeCell ref="AK248:AP248"/>
    <mergeCell ref="B249:C249"/>
    <mergeCell ref="D249:E249"/>
    <mergeCell ref="F249:G249"/>
    <mergeCell ref="H249:I249"/>
    <mergeCell ref="J249:L249"/>
    <mergeCell ref="M249:O249"/>
    <mergeCell ref="P249:Q249"/>
    <mergeCell ref="R249:S249"/>
    <mergeCell ref="T249:AA249"/>
    <mergeCell ref="M248:O248"/>
    <mergeCell ref="P248:Q248"/>
    <mergeCell ref="R248:S248"/>
    <mergeCell ref="T248:AA248"/>
    <mergeCell ref="AB248:AF248"/>
    <mergeCell ref="AG248:AI248"/>
    <mergeCell ref="AK251:AP251"/>
    <mergeCell ref="B252:C252"/>
    <mergeCell ref="D252:E252"/>
    <mergeCell ref="F252:G252"/>
    <mergeCell ref="H252:I252"/>
    <mergeCell ref="J252:L252"/>
    <mergeCell ref="M252:O252"/>
    <mergeCell ref="P252:Q252"/>
    <mergeCell ref="R252:S252"/>
    <mergeCell ref="T252:AA252"/>
    <mergeCell ref="M251:O251"/>
    <mergeCell ref="P251:Q251"/>
    <mergeCell ref="R251:S251"/>
    <mergeCell ref="T251:AA251"/>
    <mergeCell ref="AB251:AF251"/>
    <mergeCell ref="AG251:AI251"/>
    <mergeCell ref="R250:S250"/>
    <mergeCell ref="T250:AA250"/>
    <mergeCell ref="AB250:AF250"/>
    <mergeCell ref="AG250:AI250"/>
    <mergeCell ref="AK250:AP250"/>
    <mergeCell ref="B251:C251"/>
    <mergeCell ref="D251:E251"/>
    <mergeCell ref="F251:G251"/>
    <mergeCell ref="H251:I251"/>
    <mergeCell ref="J251:L251"/>
    <mergeCell ref="R253:S253"/>
    <mergeCell ref="T253:AA253"/>
    <mergeCell ref="AB253:AF253"/>
    <mergeCell ref="AG253:AI253"/>
    <mergeCell ref="AK253:AP253"/>
    <mergeCell ref="B254:C254"/>
    <mergeCell ref="D254:E254"/>
    <mergeCell ref="F254:G254"/>
    <mergeCell ref="H254:I254"/>
    <mergeCell ref="J254:L254"/>
    <mergeCell ref="AB252:AF252"/>
    <mergeCell ref="AG252:AI252"/>
    <mergeCell ref="AK252:AP252"/>
    <mergeCell ref="B253:C253"/>
    <mergeCell ref="D253:E253"/>
    <mergeCell ref="F253:G253"/>
    <mergeCell ref="H253:I253"/>
    <mergeCell ref="J253:L253"/>
    <mergeCell ref="M253:O253"/>
    <mergeCell ref="P253:Q253"/>
    <mergeCell ref="AB255:AF255"/>
    <mergeCell ref="AG255:AI255"/>
    <mergeCell ref="AK255:AP255"/>
    <mergeCell ref="B256:C256"/>
    <mergeCell ref="D256:E256"/>
    <mergeCell ref="F256:G256"/>
    <mergeCell ref="H256:I256"/>
    <mergeCell ref="J256:L256"/>
    <mergeCell ref="M256:O256"/>
    <mergeCell ref="P256:Q256"/>
    <mergeCell ref="AK254:AP254"/>
    <mergeCell ref="B255:C255"/>
    <mergeCell ref="D255:E255"/>
    <mergeCell ref="F255:G255"/>
    <mergeCell ref="H255:I255"/>
    <mergeCell ref="J255:L255"/>
    <mergeCell ref="M255:O255"/>
    <mergeCell ref="P255:Q255"/>
    <mergeCell ref="R255:S255"/>
    <mergeCell ref="T255:AA255"/>
    <mergeCell ref="M254:O254"/>
    <mergeCell ref="P254:Q254"/>
    <mergeCell ref="R254:S254"/>
    <mergeCell ref="T254:AA254"/>
    <mergeCell ref="AB254:AF254"/>
    <mergeCell ref="AG254:AI254"/>
    <mergeCell ref="AK257:AP257"/>
    <mergeCell ref="B258:C258"/>
    <mergeCell ref="D258:E258"/>
    <mergeCell ref="F258:G258"/>
    <mergeCell ref="H258:I258"/>
    <mergeCell ref="J258:L258"/>
    <mergeCell ref="M258:O258"/>
    <mergeCell ref="P258:Q258"/>
    <mergeCell ref="R258:S258"/>
    <mergeCell ref="T258:AA258"/>
    <mergeCell ref="M257:O257"/>
    <mergeCell ref="P257:Q257"/>
    <mergeCell ref="R257:S257"/>
    <mergeCell ref="T257:AA257"/>
    <mergeCell ref="AB257:AF257"/>
    <mergeCell ref="AG257:AI257"/>
    <mergeCell ref="R256:S256"/>
    <mergeCell ref="T256:AA256"/>
    <mergeCell ref="AB256:AF256"/>
    <mergeCell ref="AG256:AI256"/>
    <mergeCell ref="AK256:AP256"/>
    <mergeCell ref="B257:C257"/>
    <mergeCell ref="D257:E257"/>
    <mergeCell ref="F257:G257"/>
    <mergeCell ref="H257:I257"/>
    <mergeCell ref="J257:L257"/>
    <mergeCell ref="R259:S259"/>
    <mergeCell ref="T259:AA259"/>
    <mergeCell ref="AB259:AF259"/>
    <mergeCell ref="AG259:AI259"/>
    <mergeCell ref="AK259:AP259"/>
    <mergeCell ref="B260:C260"/>
    <mergeCell ref="D260:E260"/>
    <mergeCell ref="F260:G260"/>
    <mergeCell ref="H260:I260"/>
    <mergeCell ref="J260:L260"/>
    <mergeCell ref="AB258:AF258"/>
    <mergeCell ref="AG258:AI258"/>
    <mergeCell ref="AK258:AP258"/>
    <mergeCell ref="B259:C259"/>
    <mergeCell ref="D259:E259"/>
    <mergeCell ref="F259:G259"/>
    <mergeCell ref="H259:I259"/>
    <mergeCell ref="J259:L259"/>
    <mergeCell ref="M259:O259"/>
    <mergeCell ref="P259:Q259"/>
    <mergeCell ref="AB261:AF261"/>
    <mergeCell ref="AG261:AI261"/>
    <mergeCell ref="AK261:AP261"/>
    <mergeCell ref="B262:C262"/>
    <mergeCell ref="D262:E262"/>
    <mergeCell ref="F262:G262"/>
    <mergeCell ref="H262:I262"/>
    <mergeCell ref="J262:L262"/>
    <mergeCell ref="M262:O262"/>
    <mergeCell ref="P262:Q262"/>
    <mergeCell ref="AK260:AP260"/>
    <mergeCell ref="B261:C261"/>
    <mergeCell ref="D261:E261"/>
    <mergeCell ref="F261:G261"/>
    <mergeCell ref="H261:I261"/>
    <mergeCell ref="J261:L261"/>
    <mergeCell ref="M261:O261"/>
    <mergeCell ref="P261:Q261"/>
    <mergeCell ref="R261:S261"/>
    <mergeCell ref="T261:AA261"/>
    <mergeCell ref="M260:O260"/>
    <mergeCell ref="P260:Q260"/>
    <mergeCell ref="R260:S260"/>
    <mergeCell ref="T260:AA260"/>
    <mergeCell ref="AB260:AF260"/>
    <mergeCell ref="AG260:AI260"/>
    <mergeCell ref="AK263:AP263"/>
    <mergeCell ref="B264:C264"/>
    <mergeCell ref="D264:E264"/>
    <mergeCell ref="F264:G264"/>
    <mergeCell ref="H264:I264"/>
    <mergeCell ref="J264:L264"/>
    <mergeCell ref="M264:O264"/>
    <mergeCell ref="P264:Q264"/>
    <mergeCell ref="R264:S264"/>
    <mergeCell ref="T264:AA264"/>
    <mergeCell ref="M263:O263"/>
    <mergeCell ref="P263:Q263"/>
    <mergeCell ref="R263:S263"/>
    <mergeCell ref="T263:AA263"/>
    <mergeCell ref="AB263:AF263"/>
    <mergeCell ref="AG263:AI263"/>
    <mergeCell ref="R262:S262"/>
    <mergeCell ref="T262:AA262"/>
    <mergeCell ref="AB262:AF262"/>
    <mergeCell ref="AG262:AI262"/>
    <mergeCell ref="AK262:AP262"/>
    <mergeCell ref="B263:C263"/>
    <mergeCell ref="D263:E263"/>
    <mergeCell ref="F263:G263"/>
    <mergeCell ref="H263:I263"/>
    <mergeCell ref="J263:L263"/>
    <mergeCell ref="R265:S265"/>
    <mergeCell ref="T265:AA265"/>
    <mergeCell ref="AB265:AF265"/>
    <mergeCell ref="AG265:AI265"/>
    <mergeCell ref="AK265:AP265"/>
    <mergeCell ref="B266:C266"/>
    <mergeCell ref="D266:E266"/>
    <mergeCell ref="F266:G266"/>
    <mergeCell ref="H266:I266"/>
    <mergeCell ref="J266:L266"/>
    <mergeCell ref="AB264:AF264"/>
    <mergeCell ref="AG264:AI264"/>
    <mergeCell ref="AK264:AP264"/>
    <mergeCell ref="B265:C265"/>
    <mergeCell ref="D265:E265"/>
    <mergeCell ref="F265:G265"/>
    <mergeCell ref="H265:I265"/>
    <mergeCell ref="J265:L265"/>
    <mergeCell ref="M265:O265"/>
    <mergeCell ref="P265:Q265"/>
    <mergeCell ref="AB267:AF267"/>
    <mergeCell ref="AG267:AI267"/>
    <mergeCell ref="AK267:AP267"/>
    <mergeCell ref="B268:C268"/>
    <mergeCell ref="D268:E268"/>
    <mergeCell ref="F268:G268"/>
    <mergeCell ref="H268:I268"/>
    <mergeCell ref="J268:L268"/>
    <mergeCell ref="M268:O268"/>
    <mergeCell ref="P268:Q268"/>
    <mergeCell ref="AK266:AP266"/>
    <mergeCell ref="B267:C267"/>
    <mergeCell ref="D267:E267"/>
    <mergeCell ref="F267:G267"/>
    <mergeCell ref="H267:I267"/>
    <mergeCell ref="J267:L267"/>
    <mergeCell ref="M267:O267"/>
    <mergeCell ref="P267:Q267"/>
    <mergeCell ref="R267:S267"/>
    <mergeCell ref="T267:AA267"/>
    <mergeCell ref="M266:O266"/>
    <mergeCell ref="P266:Q266"/>
    <mergeCell ref="R266:S266"/>
    <mergeCell ref="T266:AA266"/>
    <mergeCell ref="AB266:AF266"/>
    <mergeCell ref="AG266:AI266"/>
    <mergeCell ref="AK269:AP269"/>
    <mergeCell ref="B270:C270"/>
    <mergeCell ref="D270:E270"/>
    <mergeCell ref="F270:G270"/>
    <mergeCell ref="H270:I270"/>
    <mergeCell ref="J270:L270"/>
    <mergeCell ref="M270:O270"/>
    <mergeCell ref="P270:Q270"/>
    <mergeCell ref="R270:S270"/>
    <mergeCell ref="T270:AA270"/>
    <mergeCell ref="M269:O269"/>
    <mergeCell ref="P269:Q269"/>
    <mergeCell ref="R269:S269"/>
    <mergeCell ref="T269:AA269"/>
    <mergeCell ref="AB269:AF269"/>
    <mergeCell ref="AG269:AI269"/>
    <mergeCell ref="R268:S268"/>
    <mergeCell ref="T268:AA268"/>
    <mergeCell ref="AB268:AF268"/>
    <mergeCell ref="AG268:AI268"/>
    <mergeCell ref="AK268:AP268"/>
    <mergeCell ref="B269:C269"/>
    <mergeCell ref="D269:E269"/>
    <mergeCell ref="F269:G269"/>
    <mergeCell ref="H269:I269"/>
    <mergeCell ref="J269:L269"/>
    <mergeCell ref="R271:S271"/>
    <mergeCell ref="T271:AA271"/>
    <mergeCell ref="AB271:AF271"/>
    <mergeCell ref="AG271:AI271"/>
    <mergeCell ref="AK271:AP271"/>
    <mergeCell ref="B272:C272"/>
    <mergeCell ref="D272:E272"/>
    <mergeCell ref="F272:G272"/>
    <mergeCell ref="H272:I272"/>
    <mergeCell ref="J272:L272"/>
    <mergeCell ref="AB270:AF270"/>
    <mergeCell ref="AG270:AI270"/>
    <mergeCell ref="AK270:AP270"/>
    <mergeCell ref="B271:C271"/>
    <mergeCell ref="D271:E271"/>
    <mergeCell ref="F271:G271"/>
    <mergeCell ref="H271:I271"/>
    <mergeCell ref="J271:L271"/>
    <mergeCell ref="M271:O271"/>
    <mergeCell ref="P271:Q271"/>
    <mergeCell ref="AB273:AF273"/>
    <mergeCell ref="AG273:AI273"/>
    <mergeCell ref="AK273:AP273"/>
    <mergeCell ref="B274:C274"/>
    <mergeCell ref="D274:E274"/>
    <mergeCell ref="F274:G274"/>
    <mergeCell ref="H274:I274"/>
    <mergeCell ref="J274:L274"/>
    <mergeCell ref="M274:O274"/>
    <mergeCell ref="P274:Q274"/>
    <mergeCell ref="AK272:AP272"/>
    <mergeCell ref="B273:C273"/>
    <mergeCell ref="D273:E273"/>
    <mergeCell ref="F273:G273"/>
    <mergeCell ref="H273:I273"/>
    <mergeCell ref="J273:L273"/>
    <mergeCell ref="M273:O273"/>
    <mergeCell ref="P273:Q273"/>
    <mergeCell ref="R273:S273"/>
    <mergeCell ref="T273:AA273"/>
    <mergeCell ref="M272:O272"/>
    <mergeCell ref="P272:Q272"/>
    <mergeCell ref="R272:S272"/>
    <mergeCell ref="T272:AA272"/>
    <mergeCell ref="AB272:AF272"/>
    <mergeCell ref="AG272:AI272"/>
    <mergeCell ref="AK275:AP275"/>
    <mergeCell ref="B276:C276"/>
    <mergeCell ref="D276:E276"/>
    <mergeCell ref="F276:G276"/>
    <mergeCell ref="H276:I276"/>
    <mergeCell ref="J276:L276"/>
    <mergeCell ref="M276:O276"/>
    <mergeCell ref="P276:Q276"/>
    <mergeCell ref="R276:S276"/>
    <mergeCell ref="T276:AA276"/>
    <mergeCell ref="M275:O275"/>
    <mergeCell ref="P275:Q275"/>
    <mergeCell ref="R275:S275"/>
    <mergeCell ref="T275:AA275"/>
    <mergeCell ref="AB275:AF275"/>
    <mergeCell ref="AG275:AI275"/>
    <mergeCell ref="R274:S274"/>
    <mergeCell ref="T274:AA274"/>
    <mergeCell ref="AB274:AF274"/>
    <mergeCell ref="AG274:AI274"/>
    <mergeCell ref="AK274:AP274"/>
    <mergeCell ref="B275:C275"/>
    <mergeCell ref="D275:E275"/>
    <mergeCell ref="F275:G275"/>
    <mergeCell ref="H275:I275"/>
    <mergeCell ref="J275:L275"/>
    <mergeCell ref="R277:S277"/>
    <mergeCell ref="T277:AA277"/>
    <mergeCell ref="AB277:AF277"/>
    <mergeCell ref="AG277:AI277"/>
    <mergeCell ref="AK277:AP277"/>
    <mergeCell ref="B278:C278"/>
    <mergeCell ref="D278:E278"/>
    <mergeCell ref="F278:G278"/>
    <mergeCell ref="H278:I278"/>
    <mergeCell ref="J278:L278"/>
    <mergeCell ref="AB276:AF276"/>
    <mergeCell ref="AG276:AI276"/>
    <mergeCell ref="AK276:AP276"/>
    <mergeCell ref="B277:C277"/>
    <mergeCell ref="D277:E277"/>
    <mergeCell ref="F277:G277"/>
    <mergeCell ref="H277:I277"/>
    <mergeCell ref="J277:L277"/>
    <mergeCell ref="M277:O277"/>
    <mergeCell ref="P277:Q277"/>
    <mergeCell ref="AB279:AF279"/>
    <mergeCell ref="AG279:AI279"/>
    <mergeCell ref="AK279:AP279"/>
    <mergeCell ref="B280:C280"/>
    <mergeCell ref="D280:E280"/>
    <mergeCell ref="F280:G280"/>
    <mergeCell ref="H280:I280"/>
    <mergeCell ref="J280:L280"/>
    <mergeCell ref="M280:O280"/>
    <mergeCell ref="P280:Q280"/>
    <mergeCell ref="AK278:AP278"/>
    <mergeCell ref="B279:C279"/>
    <mergeCell ref="D279:E279"/>
    <mergeCell ref="F279:G279"/>
    <mergeCell ref="H279:I279"/>
    <mergeCell ref="J279:L279"/>
    <mergeCell ref="M279:O279"/>
    <mergeCell ref="P279:Q279"/>
    <mergeCell ref="R279:S279"/>
    <mergeCell ref="T279:AA279"/>
    <mergeCell ref="M278:O278"/>
    <mergeCell ref="P278:Q278"/>
    <mergeCell ref="R278:S278"/>
    <mergeCell ref="T278:AA278"/>
    <mergeCell ref="AB278:AF278"/>
    <mergeCell ref="AG278:AI278"/>
    <mergeCell ref="AK281:AP281"/>
    <mergeCell ref="B282:C282"/>
    <mergeCell ref="D282:E282"/>
    <mergeCell ref="F282:G282"/>
    <mergeCell ref="H282:I282"/>
    <mergeCell ref="J282:L282"/>
    <mergeCell ref="M282:O282"/>
    <mergeCell ref="P282:Q282"/>
    <mergeCell ref="R282:S282"/>
    <mergeCell ref="T282:AA282"/>
    <mergeCell ref="M281:O281"/>
    <mergeCell ref="P281:Q281"/>
    <mergeCell ref="R281:S281"/>
    <mergeCell ref="T281:AA281"/>
    <mergeCell ref="AB281:AF281"/>
    <mergeCell ref="AG281:AI281"/>
    <mergeCell ref="R280:S280"/>
    <mergeCell ref="T280:AA280"/>
    <mergeCell ref="AB280:AF280"/>
    <mergeCell ref="AG280:AI280"/>
    <mergeCell ref="AK280:AP280"/>
    <mergeCell ref="B281:C281"/>
    <mergeCell ref="D281:E281"/>
    <mergeCell ref="F281:G281"/>
    <mergeCell ref="H281:I281"/>
    <mergeCell ref="J281:L281"/>
    <mergeCell ref="R283:S283"/>
    <mergeCell ref="T283:AA283"/>
    <mergeCell ref="AB283:AF283"/>
    <mergeCell ref="AG283:AI283"/>
    <mergeCell ref="AK283:AP283"/>
    <mergeCell ref="B284:C284"/>
    <mergeCell ref="D284:E284"/>
    <mergeCell ref="F284:G284"/>
    <mergeCell ref="H284:I284"/>
    <mergeCell ref="J284:L284"/>
    <mergeCell ref="AB282:AF282"/>
    <mergeCell ref="AG282:AI282"/>
    <mergeCell ref="AK282:AP282"/>
    <mergeCell ref="B283:C283"/>
    <mergeCell ref="D283:E283"/>
    <mergeCell ref="F283:G283"/>
    <mergeCell ref="H283:I283"/>
    <mergeCell ref="J283:L283"/>
    <mergeCell ref="M283:O283"/>
    <mergeCell ref="P283:Q283"/>
    <mergeCell ref="AB285:AF285"/>
    <mergeCell ref="AG285:AI285"/>
    <mergeCell ref="AK285:AP285"/>
    <mergeCell ref="B286:C286"/>
    <mergeCell ref="D286:E286"/>
    <mergeCell ref="F286:G286"/>
    <mergeCell ref="H286:I286"/>
    <mergeCell ref="J286:L286"/>
    <mergeCell ref="M286:O286"/>
    <mergeCell ref="P286:Q286"/>
    <mergeCell ref="AK284:AP284"/>
    <mergeCell ref="B285:C285"/>
    <mergeCell ref="D285:E285"/>
    <mergeCell ref="F285:G285"/>
    <mergeCell ref="H285:I285"/>
    <mergeCell ref="J285:L285"/>
    <mergeCell ref="M285:O285"/>
    <mergeCell ref="P285:Q285"/>
    <mergeCell ref="R285:S285"/>
    <mergeCell ref="T285:AA285"/>
    <mergeCell ref="M284:O284"/>
    <mergeCell ref="P284:Q284"/>
    <mergeCell ref="R284:S284"/>
    <mergeCell ref="T284:AA284"/>
    <mergeCell ref="AB284:AF284"/>
    <mergeCell ref="AG284:AI284"/>
    <mergeCell ref="AK287:AP287"/>
    <mergeCell ref="B288:C288"/>
    <mergeCell ref="D288:E288"/>
    <mergeCell ref="F288:G288"/>
    <mergeCell ref="H288:I288"/>
    <mergeCell ref="J288:L288"/>
    <mergeCell ref="M288:O288"/>
    <mergeCell ref="P288:Q288"/>
    <mergeCell ref="R288:S288"/>
    <mergeCell ref="T288:AA288"/>
    <mergeCell ref="M287:O287"/>
    <mergeCell ref="P287:Q287"/>
    <mergeCell ref="R287:S287"/>
    <mergeCell ref="T287:AA287"/>
    <mergeCell ref="AB287:AF287"/>
    <mergeCell ref="AG287:AI287"/>
    <mergeCell ref="R286:S286"/>
    <mergeCell ref="T286:AA286"/>
    <mergeCell ref="AB286:AF286"/>
    <mergeCell ref="AG286:AI286"/>
    <mergeCell ref="AK286:AP286"/>
    <mergeCell ref="B287:C287"/>
    <mergeCell ref="D287:E287"/>
    <mergeCell ref="F287:G287"/>
    <mergeCell ref="H287:I287"/>
    <mergeCell ref="J287:L287"/>
    <mergeCell ref="R289:S289"/>
    <mergeCell ref="T289:AA289"/>
    <mergeCell ref="AB289:AF289"/>
    <mergeCell ref="AG289:AI289"/>
    <mergeCell ref="AK289:AP289"/>
    <mergeCell ref="B290:C290"/>
    <mergeCell ref="D290:E290"/>
    <mergeCell ref="F290:G290"/>
    <mergeCell ref="H290:I290"/>
    <mergeCell ref="J290:L290"/>
    <mergeCell ref="AB288:AF288"/>
    <mergeCell ref="AG288:AI288"/>
    <mergeCell ref="AK288:AP288"/>
    <mergeCell ref="B289:C289"/>
    <mergeCell ref="D289:E289"/>
    <mergeCell ref="F289:G289"/>
    <mergeCell ref="H289:I289"/>
    <mergeCell ref="J289:L289"/>
    <mergeCell ref="M289:O289"/>
    <mergeCell ref="P289:Q289"/>
    <mergeCell ref="AB291:AF291"/>
    <mergeCell ref="AG291:AI291"/>
    <mergeCell ref="AK291:AP291"/>
    <mergeCell ref="B292:C292"/>
    <mergeCell ref="D292:E292"/>
    <mergeCell ref="F292:G292"/>
    <mergeCell ref="H292:I292"/>
    <mergeCell ref="J292:L292"/>
    <mergeCell ref="M292:O292"/>
    <mergeCell ref="P292:Q292"/>
    <mergeCell ref="AK290:AP290"/>
    <mergeCell ref="B291:C291"/>
    <mergeCell ref="D291:E291"/>
    <mergeCell ref="F291:G291"/>
    <mergeCell ref="H291:I291"/>
    <mergeCell ref="J291:L291"/>
    <mergeCell ref="M291:O291"/>
    <mergeCell ref="P291:Q291"/>
    <mergeCell ref="R291:S291"/>
    <mergeCell ref="T291:AA291"/>
    <mergeCell ref="M290:O290"/>
    <mergeCell ref="P290:Q290"/>
    <mergeCell ref="R290:S290"/>
    <mergeCell ref="T290:AA290"/>
    <mergeCell ref="AB290:AF290"/>
    <mergeCell ref="AG290:AI290"/>
    <mergeCell ref="AK293:AP293"/>
    <mergeCell ref="B294:C294"/>
    <mergeCell ref="D294:E294"/>
    <mergeCell ref="F294:G294"/>
    <mergeCell ref="H294:I294"/>
    <mergeCell ref="J294:L294"/>
    <mergeCell ref="M294:O294"/>
    <mergeCell ref="P294:Q294"/>
    <mergeCell ref="R294:S294"/>
    <mergeCell ref="T294:AA294"/>
    <mergeCell ref="M293:O293"/>
    <mergeCell ref="P293:Q293"/>
    <mergeCell ref="R293:S293"/>
    <mergeCell ref="T293:AA293"/>
    <mergeCell ref="AB293:AF293"/>
    <mergeCell ref="AG293:AI293"/>
    <mergeCell ref="R292:S292"/>
    <mergeCell ref="T292:AA292"/>
    <mergeCell ref="AB292:AF292"/>
    <mergeCell ref="AG292:AI292"/>
    <mergeCell ref="AK292:AP292"/>
    <mergeCell ref="B293:C293"/>
    <mergeCell ref="D293:E293"/>
    <mergeCell ref="F293:G293"/>
    <mergeCell ref="H293:I293"/>
    <mergeCell ref="J293:L293"/>
    <mergeCell ref="R295:S295"/>
    <mergeCell ref="T295:AA295"/>
    <mergeCell ref="AB295:AF295"/>
    <mergeCell ref="AG295:AI295"/>
    <mergeCell ref="AK295:AP295"/>
    <mergeCell ref="B296:C296"/>
    <mergeCell ref="D296:E296"/>
    <mergeCell ref="F296:G296"/>
    <mergeCell ref="H296:I296"/>
    <mergeCell ref="J296:L296"/>
    <mergeCell ref="AB294:AF294"/>
    <mergeCell ref="AG294:AI294"/>
    <mergeCell ref="AK294:AP294"/>
    <mergeCell ref="B295:C295"/>
    <mergeCell ref="D295:E295"/>
    <mergeCell ref="F295:G295"/>
    <mergeCell ref="H295:I295"/>
    <mergeCell ref="J295:L295"/>
    <mergeCell ref="M295:O295"/>
    <mergeCell ref="P295:Q295"/>
    <mergeCell ref="AB297:AF297"/>
    <mergeCell ref="AG297:AI297"/>
    <mergeCell ref="AK297:AP297"/>
    <mergeCell ref="B298:C298"/>
    <mergeCell ref="D298:E298"/>
    <mergeCell ref="F298:G298"/>
    <mergeCell ref="H298:I298"/>
    <mergeCell ref="J298:L298"/>
    <mergeCell ref="M298:O298"/>
    <mergeCell ref="P298:Q298"/>
    <mergeCell ref="AK296:AP296"/>
    <mergeCell ref="B297:C297"/>
    <mergeCell ref="D297:E297"/>
    <mergeCell ref="F297:G297"/>
    <mergeCell ref="H297:I297"/>
    <mergeCell ref="J297:L297"/>
    <mergeCell ref="M297:O297"/>
    <mergeCell ref="P297:Q297"/>
    <mergeCell ref="R297:S297"/>
    <mergeCell ref="T297:AA297"/>
    <mergeCell ref="M296:O296"/>
    <mergeCell ref="P296:Q296"/>
    <mergeCell ref="R296:S296"/>
    <mergeCell ref="T296:AA296"/>
    <mergeCell ref="AB296:AF296"/>
    <mergeCell ref="AG296:AI296"/>
    <mergeCell ref="AK299:AP299"/>
    <mergeCell ref="B300:C300"/>
    <mergeCell ref="D300:E300"/>
    <mergeCell ref="F300:G300"/>
    <mergeCell ref="H300:I300"/>
    <mergeCell ref="J300:L300"/>
    <mergeCell ref="M300:O300"/>
    <mergeCell ref="P300:Q300"/>
    <mergeCell ref="R300:S300"/>
    <mergeCell ref="T300:AA300"/>
    <mergeCell ref="M299:O299"/>
    <mergeCell ref="P299:Q299"/>
    <mergeCell ref="R299:S299"/>
    <mergeCell ref="T299:AA299"/>
    <mergeCell ref="AB299:AF299"/>
    <mergeCell ref="AG299:AI299"/>
    <mergeCell ref="R298:S298"/>
    <mergeCell ref="T298:AA298"/>
    <mergeCell ref="AB298:AF298"/>
    <mergeCell ref="AG298:AI298"/>
    <mergeCell ref="AK298:AP298"/>
    <mergeCell ref="B299:C299"/>
    <mergeCell ref="D299:E299"/>
    <mergeCell ref="F299:G299"/>
    <mergeCell ref="H299:I299"/>
    <mergeCell ref="J299:L299"/>
    <mergeCell ref="R301:S301"/>
    <mergeCell ref="T301:AA301"/>
    <mergeCell ref="AB301:AF301"/>
    <mergeCell ref="AG301:AI301"/>
    <mergeCell ref="AK301:AP301"/>
    <mergeCell ref="B302:C302"/>
    <mergeCell ref="D302:E302"/>
    <mergeCell ref="F302:G302"/>
    <mergeCell ref="H302:I302"/>
    <mergeCell ref="J302:L302"/>
    <mergeCell ref="AB300:AF300"/>
    <mergeCell ref="AG300:AI300"/>
    <mergeCell ref="AK300:AP300"/>
    <mergeCell ref="B301:C301"/>
    <mergeCell ref="D301:E301"/>
    <mergeCell ref="F301:G301"/>
    <mergeCell ref="H301:I301"/>
    <mergeCell ref="J301:L301"/>
    <mergeCell ref="M301:O301"/>
    <mergeCell ref="P301:Q301"/>
    <mergeCell ref="AB303:AF303"/>
    <mergeCell ref="AG303:AI303"/>
    <mergeCell ref="AK303:AP303"/>
    <mergeCell ref="B304:C304"/>
    <mergeCell ref="D304:E304"/>
    <mergeCell ref="F304:G304"/>
    <mergeCell ref="H304:I304"/>
    <mergeCell ref="J304:L304"/>
    <mergeCell ref="M304:O304"/>
    <mergeCell ref="P304:Q304"/>
    <mergeCell ref="AK302:AP302"/>
    <mergeCell ref="B303:C303"/>
    <mergeCell ref="D303:E303"/>
    <mergeCell ref="F303:G303"/>
    <mergeCell ref="H303:I303"/>
    <mergeCell ref="J303:L303"/>
    <mergeCell ref="M303:O303"/>
    <mergeCell ref="P303:Q303"/>
    <mergeCell ref="R303:S303"/>
    <mergeCell ref="T303:AA303"/>
    <mergeCell ref="M302:O302"/>
    <mergeCell ref="P302:Q302"/>
    <mergeCell ref="R302:S302"/>
    <mergeCell ref="T302:AA302"/>
    <mergeCell ref="AB302:AF302"/>
    <mergeCell ref="AG302:AI302"/>
    <mergeCell ref="AK305:AP305"/>
    <mergeCell ref="B306:C306"/>
    <mergeCell ref="D306:E306"/>
    <mergeCell ref="F306:G306"/>
    <mergeCell ref="H306:I306"/>
    <mergeCell ref="J306:L306"/>
    <mergeCell ref="M306:O306"/>
    <mergeCell ref="P306:Q306"/>
    <mergeCell ref="R306:S306"/>
    <mergeCell ref="T306:AA306"/>
    <mergeCell ref="M305:O305"/>
    <mergeCell ref="P305:Q305"/>
    <mergeCell ref="R305:S305"/>
    <mergeCell ref="T305:AA305"/>
    <mergeCell ref="AB305:AF305"/>
    <mergeCell ref="AG305:AI305"/>
    <mergeCell ref="R304:S304"/>
    <mergeCell ref="T304:AA304"/>
    <mergeCell ref="AB304:AF304"/>
    <mergeCell ref="AG304:AI304"/>
    <mergeCell ref="AK304:AP304"/>
    <mergeCell ref="B305:C305"/>
    <mergeCell ref="D305:E305"/>
    <mergeCell ref="F305:G305"/>
    <mergeCell ref="H305:I305"/>
    <mergeCell ref="J305:L305"/>
    <mergeCell ref="R307:S307"/>
    <mergeCell ref="T307:AA307"/>
    <mergeCell ref="AB307:AF307"/>
    <mergeCell ref="AG307:AI307"/>
    <mergeCell ref="AK307:AP307"/>
    <mergeCell ref="B308:C308"/>
    <mergeCell ref="D308:E308"/>
    <mergeCell ref="F308:G308"/>
    <mergeCell ref="H308:I308"/>
    <mergeCell ref="J308:L308"/>
    <mergeCell ref="AB306:AF306"/>
    <mergeCell ref="AG306:AI306"/>
    <mergeCell ref="AK306:AP306"/>
    <mergeCell ref="B307:C307"/>
    <mergeCell ref="D307:E307"/>
    <mergeCell ref="F307:G307"/>
    <mergeCell ref="H307:I307"/>
    <mergeCell ref="J307:L307"/>
    <mergeCell ref="M307:O307"/>
    <mergeCell ref="P307:Q307"/>
    <mergeCell ref="AB309:AF309"/>
    <mergeCell ref="AG309:AI309"/>
    <mergeCell ref="AK309:AP309"/>
    <mergeCell ref="B310:C310"/>
    <mergeCell ref="D310:E310"/>
    <mergeCell ref="F310:G310"/>
    <mergeCell ref="H310:I310"/>
    <mergeCell ref="J310:L310"/>
    <mergeCell ref="M310:O310"/>
    <mergeCell ref="P310:Q310"/>
    <mergeCell ref="AK308:AP308"/>
    <mergeCell ref="B309:C309"/>
    <mergeCell ref="D309:E309"/>
    <mergeCell ref="F309:G309"/>
    <mergeCell ref="H309:I309"/>
    <mergeCell ref="J309:L309"/>
    <mergeCell ref="M309:O309"/>
    <mergeCell ref="P309:Q309"/>
    <mergeCell ref="R309:S309"/>
    <mergeCell ref="T309:AA309"/>
    <mergeCell ref="M308:O308"/>
    <mergeCell ref="P308:Q308"/>
    <mergeCell ref="R308:S308"/>
    <mergeCell ref="T308:AA308"/>
    <mergeCell ref="AB308:AF308"/>
    <mergeCell ref="AG308:AI308"/>
    <mergeCell ref="AK311:AP311"/>
    <mergeCell ref="B312:C312"/>
    <mergeCell ref="D312:E312"/>
    <mergeCell ref="F312:G312"/>
    <mergeCell ref="H312:I312"/>
    <mergeCell ref="J312:L312"/>
    <mergeCell ref="M312:O312"/>
    <mergeCell ref="P312:Q312"/>
    <mergeCell ref="R312:S312"/>
    <mergeCell ref="T312:AA312"/>
    <mergeCell ref="M311:O311"/>
    <mergeCell ref="P311:Q311"/>
    <mergeCell ref="R311:S311"/>
    <mergeCell ref="T311:AA311"/>
    <mergeCell ref="AB311:AF311"/>
    <mergeCell ref="AG311:AI311"/>
    <mergeCell ref="R310:S310"/>
    <mergeCell ref="T310:AA310"/>
    <mergeCell ref="AB310:AF310"/>
    <mergeCell ref="AG310:AI310"/>
    <mergeCell ref="AK310:AP310"/>
    <mergeCell ref="B311:C311"/>
    <mergeCell ref="D311:E311"/>
    <mergeCell ref="F311:G311"/>
    <mergeCell ref="H311:I311"/>
    <mergeCell ref="J311:L311"/>
    <mergeCell ref="R313:S313"/>
    <mergeCell ref="T313:AA313"/>
    <mergeCell ref="AB313:AF313"/>
    <mergeCell ref="AG313:AI313"/>
    <mergeCell ref="AK313:AP313"/>
    <mergeCell ref="B314:C314"/>
    <mergeCell ref="D314:E314"/>
    <mergeCell ref="F314:G314"/>
    <mergeCell ref="H314:I314"/>
    <mergeCell ref="J314:L314"/>
    <mergeCell ref="AB312:AF312"/>
    <mergeCell ref="AG312:AI312"/>
    <mergeCell ref="AK312:AP312"/>
    <mergeCell ref="B313:C313"/>
    <mergeCell ref="D313:E313"/>
    <mergeCell ref="F313:G313"/>
    <mergeCell ref="H313:I313"/>
    <mergeCell ref="J313:L313"/>
    <mergeCell ref="M313:O313"/>
    <mergeCell ref="P313:Q313"/>
    <mergeCell ref="AB315:AF315"/>
    <mergeCell ref="AG315:AI315"/>
    <mergeCell ref="AK315:AP315"/>
    <mergeCell ref="B316:C316"/>
    <mergeCell ref="D316:E316"/>
    <mergeCell ref="F316:G316"/>
    <mergeCell ref="H316:I316"/>
    <mergeCell ref="J316:L316"/>
    <mergeCell ref="M316:O316"/>
    <mergeCell ref="P316:Q316"/>
    <mergeCell ref="AK314:AP314"/>
    <mergeCell ref="B315:C315"/>
    <mergeCell ref="D315:E315"/>
    <mergeCell ref="F315:G315"/>
    <mergeCell ref="H315:I315"/>
    <mergeCell ref="J315:L315"/>
    <mergeCell ref="M315:O315"/>
    <mergeCell ref="P315:Q315"/>
    <mergeCell ref="R315:S315"/>
    <mergeCell ref="T315:AA315"/>
    <mergeCell ref="M314:O314"/>
    <mergeCell ref="P314:Q314"/>
    <mergeCell ref="R314:S314"/>
    <mergeCell ref="T314:AA314"/>
    <mergeCell ref="AB314:AF314"/>
    <mergeCell ref="AG314:AI314"/>
    <mergeCell ref="AK317:AP317"/>
    <mergeCell ref="B318:C318"/>
    <mergeCell ref="D318:E318"/>
    <mergeCell ref="F318:G318"/>
    <mergeCell ref="H318:I318"/>
    <mergeCell ref="J318:L318"/>
    <mergeCell ref="M318:O318"/>
    <mergeCell ref="P318:Q318"/>
    <mergeCell ref="R318:S318"/>
    <mergeCell ref="T318:AA318"/>
    <mergeCell ref="M317:O317"/>
    <mergeCell ref="P317:Q317"/>
    <mergeCell ref="R317:S317"/>
    <mergeCell ref="T317:AA317"/>
    <mergeCell ref="AB317:AF317"/>
    <mergeCell ref="AG317:AI317"/>
    <mergeCell ref="R316:S316"/>
    <mergeCell ref="T316:AA316"/>
    <mergeCell ref="AB316:AF316"/>
    <mergeCell ref="AG316:AI316"/>
    <mergeCell ref="AK316:AP316"/>
    <mergeCell ref="B317:C317"/>
    <mergeCell ref="D317:E317"/>
    <mergeCell ref="F317:G317"/>
    <mergeCell ref="H317:I317"/>
    <mergeCell ref="J317:L317"/>
    <mergeCell ref="R319:S319"/>
    <mergeCell ref="T319:AA319"/>
    <mergeCell ref="AB319:AF319"/>
    <mergeCell ref="AG319:AI319"/>
    <mergeCell ref="AK319:AP319"/>
    <mergeCell ref="B320:C320"/>
    <mergeCell ref="D320:E320"/>
    <mergeCell ref="F320:G320"/>
    <mergeCell ref="H320:I320"/>
    <mergeCell ref="J320:L320"/>
    <mergeCell ref="AB318:AF318"/>
    <mergeCell ref="AG318:AI318"/>
    <mergeCell ref="AK318:AP318"/>
    <mergeCell ref="B319:C319"/>
    <mergeCell ref="D319:E319"/>
    <mergeCell ref="F319:G319"/>
    <mergeCell ref="H319:I319"/>
    <mergeCell ref="J319:L319"/>
    <mergeCell ref="M319:O319"/>
    <mergeCell ref="P319:Q319"/>
    <mergeCell ref="AB321:AF321"/>
    <mergeCell ref="AG321:AI321"/>
    <mergeCell ref="AK321:AP321"/>
    <mergeCell ref="B322:C322"/>
    <mergeCell ref="D322:E322"/>
    <mergeCell ref="F322:G322"/>
    <mergeCell ref="H322:I322"/>
    <mergeCell ref="J322:L322"/>
    <mergeCell ref="M322:O322"/>
    <mergeCell ref="P322:Q322"/>
    <mergeCell ref="AK320:AP320"/>
    <mergeCell ref="B321:C321"/>
    <mergeCell ref="D321:E321"/>
    <mergeCell ref="F321:G321"/>
    <mergeCell ref="H321:I321"/>
    <mergeCell ref="J321:L321"/>
    <mergeCell ref="M321:O321"/>
    <mergeCell ref="P321:Q321"/>
    <mergeCell ref="R321:S321"/>
    <mergeCell ref="T321:AA321"/>
    <mergeCell ref="M320:O320"/>
    <mergeCell ref="P320:Q320"/>
    <mergeCell ref="R320:S320"/>
    <mergeCell ref="T320:AA320"/>
    <mergeCell ref="AB320:AF320"/>
    <mergeCell ref="AG320:AI320"/>
    <mergeCell ref="AK323:AP323"/>
    <mergeCell ref="B324:C324"/>
    <mergeCell ref="D324:E324"/>
    <mergeCell ref="F324:G324"/>
    <mergeCell ref="H324:I324"/>
    <mergeCell ref="J324:L324"/>
    <mergeCell ref="M324:O324"/>
    <mergeCell ref="P324:Q324"/>
    <mergeCell ref="R324:S324"/>
    <mergeCell ref="T324:AA324"/>
    <mergeCell ref="M323:O323"/>
    <mergeCell ref="P323:Q323"/>
    <mergeCell ref="R323:S323"/>
    <mergeCell ref="T323:AA323"/>
    <mergeCell ref="AB323:AF323"/>
    <mergeCell ref="AG323:AI323"/>
    <mergeCell ref="R322:S322"/>
    <mergeCell ref="T322:AA322"/>
    <mergeCell ref="AB322:AF322"/>
    <mergeCell ref="AG322:AI322"/>
    <mergeCell ref="AK322:AP322"/>
    <mergeCell ref="B323:C323"/>
    <mergeCell ref="D323:E323"/>
    <mergeCell ref="F323:G323"/>
    <mergeCell ref="H323:I323"/>
    <mergeCell ref="J323:L323"/>
    <mergeCell ref="R325:S325"/>
    <mergeCell ref="T325:AA325"/>
    <mergeCell ref="AB325:AF325"/>
    <mergeCell ref="AG325:AI325"/>
    <mergeCell ref="AK325:AP325"/>
    <mergeCell ref="B326:C326"/>
    <mergeCell ref="D326:E326"/>
    <mergeCell ref="F326:G326"/>
    <mergeCell ref="H326:I326"/>
    <mergeCell ref="J326:L326"/>
    <mergeCell ref="AB324:AF324"/>
    <mergeCell ref="AG324:AI324"/>
    <mergeCell ref="AK324:AP324"/>
    <mergeCell ref="B325:C325"/>
    <mergeCell ref="D325:E325"/>
    <mergeCell ref="F325:G325"/>
    <mergeCell ref="H325:I325"/>
    <mergeCell ref="J325:L325"/>
    <mergeCell ref="M325:O325"/>
    <mergeCell ref="P325:Q325"/>
    <mergeCell ref="AB327:AF327"/>
    <mergeCell ref="AG327:AI327"/>
    <mergeCell ref="AK327:AP327"/>
    <mergeCell ref="B328:C328"/>
    <mergeCell ref="D328:E328"/>
    <mergeCell ref="F328:G328"/>
    <mergeCell ref="H328:I328"/>
    <mergeCell ref="J328:L328"/>
    <mergeCell ref="M328:O328"/>
    <mergeCell ref="P328:Q328"/>
    <mergeCell ref="AK326:AP326"/>
    <mergeCell ref="B327:C327"/>
    <mergeCell ref="D327:E327"/>
    <mergeCell ref="F327:G327"/>
    <mergeCell ref="H327:I327"/>
    <mergeCell ref="J327:L327"/>
    <mergeCell ref="M327:O327"/>
    <mergeCell ref="P327:Q327"/>
    <mergeCell ref="R327:S327"/>
    <mergeCell ref="T327:AA327"/>
    <mergeCell ref="M326:O326"/>
    <mergeCell ref="P326:Q326"/>
    <mergeCell ref="R326:S326"/>
    <mergeCell ref="T326:AA326"/>
    <mergeCell ref="AB326:AF326"/>
    <mergeCell ref="AG326:AI326"/>
    <mergeCell ref="AK329:AP329"/>
    <mergeCell ref="B330:C330"/>
    <mergeCell ref="D330:E330"/>
    <mergeCell ref="F330:G330"/>
    <mergeCell ref="H330:I330"/>
    <mergeCell ref="J330:L330"/>
    <mergeCell ref="M330:O330"/>
    <mergeCell ref="P330:Q330"/>
    <mergeCell ref="R330:S330"/>
    <mergeCell ref="T330:AA330"/>
    <mergeCell ref="M329:O329"/>
    <mergeCell ref="P329:Q329"/>
    <mergeCell ref="R329:S329"/>
    <mergeCell ref="T329:AA329"/>
    <mergeCell ref="AB329:AF329"/>
    <mergeCell ref="AG329:AI329"/>
    <mergeCell ref="R328:S328"/>
    <mergeCell ref="T328:AA328"/>
    <mergeCell ref="AB328:AF328"/>
    <mergeCell ref="AG328:AI328"/>
    <mergeCell ref="AK328:AP328"/>
    <mergeCell ref="B329:C329"/>
    <mergeCell ref="D329:E329"/>
    <mergeCell ref="F329:G329"/>
    <mergeCell ref="H329:I329"/>
    <mergeCell ref="J329:L329"/>
    <mergeCell ref="R331:S331"/>
    <mergeCell ref="T331:AA331"/>
    <mergeCell ref="AB331:AF331"/>
    <mergeCell ref="AG331:AI331"/>
    <mergeCell ref="AK331:AP331"/>
    <mergeCell ref="B332:C332"/>
    <mergeCell ref="D332:E332"/>
    <mergeCell ref="F332:G332"/>
    <mergeCell ref="H332:I332"/>
    <mergeCell ref="J332:L332"/>
    <mergeCell ref="AB330:AF330"/>
    <mergeCell ref="AG330:AI330"/>
    <mergeCell ref="AK330:AP330"/>
    <mergeCell ref="B331:C331"/>
    <mergeCell ref="D331:E331"/>
    <mergeCell ref="F331:G331"/>
    <mergeCell ref="H331:I331"/>
    <mergeCell ref="J331:L331"/>
    <mergeCell ref="M331:O331"/>
    <mergeCell ref="P331:Q331"/>
    <mergeCell ref="AB333:AF333"/>
    <mergeCell ref="AG333:AI333"/>
    <mergeCell ref="AK333:AP333"/>
    <mergeCell ref="B334:C334"/>
    <mergeCell ref="D334:E334"/>
    <mergeCell ref="F334:G334"/>
    <mergeCell ref="H334:I334"/>
    <mergeCell ref="J334:L334"/>
    <mergeCell ref="M334:O334"/>
    <mergeCell ref="P334:Q334"/>
    <mergeCell ref="AK332:AP332"/>
    <mergeCell ref="B333:C333"/>
    <mergeCell ref="D333:E333"/>
    <mergeCell ref="F333:G333"/>
    <mergeCell ref="H333:I333"/>
    <mergeCell ref="J333:L333"/>
    <mergeCell ref="M333:O333"/>
    <mergeCell ref="P333:Q333"/>
    <mergeCell ref="R333:S333"/>
    <mergeCell ref="T333:AA333"/>
    <mergeCell ref="M332:O332"/>
    <mergeCell ref="P332:Q332"/>
    <mergeCell ref="R332:S332"/>
    <mergeCell ref="T332:AA332"/>
    <mergeCell ref="AB332:AF332"/>
    <mergeCell ref="AG332:AI332"/>
    <mergeCell ref="AK335:AP335"/>
    <mergeCell ref="B336:C336"/>
    <mergeCell ref="D336:E336"/>
    <mergeCell ref="F336:G336"/>
    <mergeCell ref="H336:I336"/>
    <mergeCell ref="J336:L336"/>
    <mergeCell ref="M336:O336"/>
    <mergeCell ref="P336:Q336"/>
    <mergeCell ref="R336:S336"/>
    <mergeCell ref="T336:AA336"/>
    <mergeCell ref="M335:O335"/>
    <mergeCell ref="P335:Q335"/>
    <mergeCell ref="R335:S335"/>
    <mergeCell ref="T335:AA335"/>
    <mergeCell ref="AB335:AF335"/>
    <mergeCell ref="AG335:AI335"/>
    <mergeCell ref="R334:S334"/>
    <mergeCell ref="T334:AA334"/>
    <mergeCell ref="AB334:AF334"/>
    <mergeCell ref="AG334:AI334"/>
    <mergeCell ref="AK334:AP334"/>
    <mergeCell ref="B335:C335"/>
    <mergeCell ref="D335:E335"/>
    <mergeCell ref="F335:G335"/>
    <mergeCell ref="H335:I335"/>
    <mergeCell ref="J335:L335"/>
    <mergeCell ref="R337:S337"/>
    <mergeCell ref="T337:AA337"/>
    <mergeCell ref="AB337:AF337"/>
    <mergeCell ref="AG337:AI337"/>
    <mergeCell ref="AK337:AP337"/>
    <mergeCell ref="B338:C338"/>
    <mergeCell ref="D338:E338"/>
    <mergeCell ref="F338:G338"/>
    <mergeCell ref="H338:I338"/>
    <mergeCell ref="J338:L338"/>
    <mergeCell ref="AB336:AF336"/>
    <mergeCell ref="AG336:AI336"/>
    <mergeCell ref="AK336:AP336"/>
    <mergeCell ref="B337:C337"/>
    <mergeCell ref="D337:E337"/>
    <mergeCell ref="F337:G337"/>
    <mergeCell ref="H337:I337"/>
    <mergeCell ref="J337:L337"/>
    <mergeCell ref="M337:O337"/>
    <mergeCell ref="P337:Q337"/>
    <mergeCell ref="AB339:AF339"/>
    <mergeCell ref="AG339:AI339"/>
    <mergeCell ref="AK339:AP339"/>
    <mergeCell ref="B340:C340"/>
    <mergeCell ref="D340:E340"/>
    <mergeCell ref="F340:G340"/>
    <mergeCell ref="H340:I340"/>
    <mergeCell ref="J340:L340"/>
    <mergeCell ref="M340:O340"/>
    <mergeCell ref="P340:Q340"/>
    <mergeCell ref="AK338:AP338"/>
    <mergeCell ref="B339:C339"/>
    <mergeCell ref="D339:E339"/>
    <mergeCell ref="F339:G339"/>
    <mergeCell ref="H339:I339"/>
    <mergeCell ref="J339:L339"/>
    <mergeCell ref="M339:O339"/>
    <mergeCell ref="P339:Q339"/>
    <mergeCell ref="R339:S339"/>
    <mergeCell ref="T339:AA339"/>
    <mergeCell ref="M338:O338"/>
    <mergeCell ref="P338:Q338"/>
    <mergeCell ref="R338:S338"/>
    <mergeCell ref="T338:AA338"/>
    <mergeCell ref="AB338:AF338"/>
    <mergeCell ref="AG338:AI338"/>
    <mergeCell ref="AK341:AP341"/>
    <mergeCell ref="B342:C342"/>
    <mergeCell ref="D342:E342"/>
    <mergeCell ref="F342:G342"/>
    <mergeCell ref="H342:I342"/>
    <mergeCell ref="J342:L342"/>
    <mergeCell ref="M342:O342"/>
    <mergeCell ref="P342:Q342"/>
    <mergeCell ref="R342:S342"/>
    <mergeCell ref="T342:AA342"/>
    <mergeCell ref="M341:O341"/>
    <mergeCell ref="P341:Q341"/>
    <mergeCell ref="R341:S341"/>
    <mergeCell ref="T341:AA341"/>
    <mergeCell ref="AB341:AF341"/>
    <mergeCell ref="AG341:AI341"/>
    <mergeCell ref="R340:S340"/>
    <mergeCell ref="T340:AA340"/>
    <mergeCell ref="AB340:AF340"/>
    <mergeCell ref="AG340:AI340"/>
    <mergeCell ref="AK340:AP340"/>
    <mergeCell ref="B341:C341"/>
    <mergeCell ref="D341:E341"/>
    <mergeCell ref="F341:G341"/>
    <mergeCell ref="H341:I341"/>
    <mergeCell ref="J341:L341"/>
    <mergeCell ref="R343:S343"/>
    <mergeCell ref="T343:AA343"/>
    <mergeCell ref="AB343:AF343"/>
    <mergeCell ref="AG343:AI343"/>
    <mergeCell ref="AK343:AP343"/>
    <mergeCell ref="B344:C344"/>
    <mergeCell ref="D344:E344"/>
    <mergeCell ref="F344:G344"/>
    <mergeCell ref="H344:I344"/>
    <mergeCell ref="J344:L344"/>
    <mergeCell ref="AB342:AF342"/>
    <mergeCell ref="AG342:AI342"/>
    <mergeCell ref="AK342:AP342"/>
    <mergeCell ref="B343:C343"/>
    <mergeCell ref="D343:E343"/>
    <mergeCell ref="F343:G343"/>
    <mergeCell ref="H343:I343"/>
    <mergeCell ref="J343:L343"/>
    <mergeCell ref="M343:O343"/>
    <mergeCell ref="P343:Q343"/>
    <mergeCell ref="AB345:AF345"/>
    <mergeCell ref="AG345:AI345"/>
    <mergeCell ref="AK345:AP345"/>
    <mergeCell ref="AK344:AP344"/>
    <mergeCell ref="B345:C345"/>
    <mergeCell ref="D345:E345"/>
    <mergeCell ref="F345:G345"/>
    <mergeCell ref="H345:I345"/>
    <mergeCell ref="J345:L345"/>
    <mergeCell ref="M345:O345"/>
    <mergeCell ref="P345:Q345"/>
    <mergeCell ref="R345:S345"/>
    <mergeCell ref="T345:AA345"/>
    <mergeCell ref="M344:O344"/>
    <mergeCell ref="P344:Q344"/>
    <mergeCell ref="R344:S344"/>
    <mergeCell ref="T344:AA344"/>
    <mergeCell ref="AB344:AF344"/>
    <mergeCell ref="AG344:AI344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99FF"/>
  </sheetPr>
  <dimension ref="A1:BD354"/>
  <sheetViews>
    <sheetView showGridLines="0" topLeftCell="C1" workbookViewId="0">
      <pane xSplit="33" ySplit="191" topLeftCell="AT336" activePane="bottomRight" state="frozen"/>
      <selection activeCell="C1" sqref="C1"/>
      <selection pane="topRight" activeCell="AJ1" sqref="AJ1"/>
      <selection pane="bottomLeft" activeCell="C192" sqref="C192"/>
      <selection pane="bottomRight" activeCell="AX319" sqref="AX319"/>
    </sheetView>
  </sheetViews>
  <sheetFormatPr baseColWidth="10" defaultRowHeight="15" x14ac:dyDescent="0.25"/>
  <cols>
    <col min="1" max="1" width="2.85546875" style="978" customWidth="1"/>
    <col min="2" max="5" width="2.7109375" style="978" customWidth="1"/>
    <col min="6" max="6" width="2.85546875" style="978" customWidth="1"/>
    <col min="7" max="9" width="2.7109375" style="978" customWidth="1"/>
    <col min="10" max="10" width="2.42578125" style="978" customWidth="1"/>
    <col min="11" max="11" width="0.28515625" style="978" customWidth="1"/>
    <col min="12" max="12" width="1" style="978" customWidth="1"/>
    <col min="13" max="13" width="1.5703125" style="978" customWidth="1"/>
    <col min="14" max="26" width="2.7109375" style="978" customWidth="1"/>
    <col min="27" max="27" width="2.42578125" style="978" customWidth="1"/>
    <col min="28" max="28" width="0.28515625" style="978" customWidth="1"/>
    <col min="29" max="29" width="1.85546875" style="978" customWidth="1"/>
    <col min="30" max="30" width="0.85546875" style="978" customWidth="1"/>
    <col min="31" max="34" width="2.7109375" style="978" customWidth="1"/>
    <col min="35" max="35" width="3.28515625" style="978" customWidth="1"/>
    <col min="36" max="36" width="3.140625" style="978" customWidth="1"/>
    <col min="37" max="38" width="2.7109375" style="978" customWidth="1"/>
    <col min="39" max="40" width="0.85546875" style="978" customWidth="1"/>
    <col min="41" max="41" width="1" style="978" customWidth="1"/>
    <col min="42" max="42" width="18.85546875" style="978" bestFit="1" customWidth="1"/>
    <col min="43" max="43" width="16.42578125" style="978" bestFit="1" customWidth="1"/>
    <col min="44" max="44" width="15.7109375" style="978" bestFit="1" customWidth="1"/>
    <col min="45" max="45" width="16.42578125" style="978" bestFit="1" customWidth="1"/>
    <col min="46" max="46" width="17.42578125" style="978" bestFit="1" customWidth="1"/>
    <col min="47" max="47" width="17.7109375" style="978" customWidth="1"/>
    <col min="48" max="48" width="17.42578125" style="992" bestFit="1" customWidth="1"/>
    <col min="49" max="49" width="16.42578125" style="978" bestFit="1" customWidth="1"/>
    <col min="50" max="50" width="15.7109375" style="991" bestFit="1" customWidth="1"/>
    <col min="51" max="51" width="13.85546875" style="978" bestFit="1" customWidth="1"/>
    <col min="52" max="52" width="15.7109375" style="978" bestFit="1" customWidth="1"/>
    <col min="53" max="53" width="12.5703125" style="978" bestFit="1" customWidth="1"/>
    <col min="54" max="54" width="12.85546875" style="978" bestFit="1" customWidth="1"/>
    <col min="55" max="55" width="0.5703125" style="978" customWidth="1"/>
    <col min="56" max="16384" width="11.42578125" style="978"/>
  </cols>
  <sheetData>
    <row r="1" spans="1:54" ht="4.3499999999999996" customHeight="1" x14ac:dyDescent="0.25"/>
    <row r="2" spans="1:54" ht="4.3499999999999996" customHeight="1" x14ac:dyDescent="0.25">
      <c r="A2" s="1583"/>
      <c r="B2" s="1583"/>
      <c r="C2" s="1583"/>
      <c r="D2" s="1583"/>
      <c r="E2" s="1583"/>
      <c r="F2" s="1583"/>
      <c r="G2" s="1583"/>
      <c r="H2" s="1583"/>
      <c r="I2" s="1583"/>
      <c r="J2" s="1583"/>
    </row>
    <row r="3" spans="1:54" ht="14.1" customHeight="1" x14ac:dyDescent="0.25">
      <c r="A3" s="1583"/>
      <c r="B3" s="1583"/>
      <c r="C3" s="1583"/>
      <c r="D3" s="1583"/>
      <c r="E3" s="1583"/>
      <c r="F3" s="1583"/>
      <c r="G3" s="1583"/>
      <c r="H3" s="1583"/>
      <c r="I3" s="1583"/>
      <c r="J3" s="1583"/>
      <c r="M3" s="1584" t="s">
        <v>448</v>
      </c>
      <c r="N3" s="1583"/>
      <c r="O3" s="1583"/>
      <c r="P3" s="1583"/>
      <c r="Q3" s="1583"/>
      <c r="R3" s="1583"/>
      <c r="S3" s="1583"/>
      <c r="T3" s="1583"/>
      <c r="U3" s="1583"/>
      <c r="V3" s="1583"/>
      <c r="W3" s="1583"/>
      <c r="X3" s="1583"/>
      <c r="Y3" s="1583"/>
      <c r="Z3" s="1583"/>
      <c r="AA3" s="1583"/>
      <c r="AD3" s="1585" t="s">
        <v>271</v>
      </c>
      <c r="AE3" s="1583"/>
      <c r="AF3" s="1583"/>
      <c r="AG3" s="1583"/>
      <c r="AH3" s="1583"/>
      <c r="AI3" s="1583"/>
      <c r="AJ3" s="1583"/>
      <c r="AK3" s="1583"/>
      <c r="AL3" s="1583"/>
      <c r="AM3" s="1583"/>
      <c r="AO3" s="1586" t="s">
        <v>450</v>
      </c>
      <c r="AP3" s="1583"/>
      <c r="AQ3" s="1583"/>
      <c r="AR3" s="1583"/>
      <c r="AS3" s="1583"/>
    </row>
    <row r="4" spans="1:54" ht="7.15" customHeight="1" x14ac:dyDescent="0.25">
      <c r="A4" s="1583"/>
      <c r="B4" s="1583"/>
      <c r="C4" s="1583"/>
      <c r="D4" s="1583"/>
      <c r="E4" s="1583"/>
      <c r="F4" s="1583"/>
      <c r="G4" s="1583"/>
      <c r="H4" s="1583"/>
      <c r="I4" s="1583"/>
      <c r="J4" s="1583"/>
      <c r="M4" s="1583"/>
      <c r="N4" s="1583"/>
      <c r="O4" s="1583"/>
      <c r="P4" s="1583"/>
      <c r="Q4" s="1583"/>
      <c r="R4" s="1583"/>
      <c r="S4" s="1583"/>
      <c r="T4" s="1583"/>
      <c r="U4" s="1583"/>
      <c r="V4" s="1583"/>
      <c r="W4" s="1583"/>
      <c r="X4" s="1583"/>
      <c r="Y4" s="1583"/>
      <c r="Z4" s="1583"/>
      <c r="AA4" s="1583"/>
    </row>
    <row r="5" spans="1:54" ht="28.35" customHeight="1" x14ac:dyDescent="0.25">
      <c r="A5" s="1583"/>
      <c r="B5" s="1583"/>
      <c r="C5" s="1583"/>
      <c r="D5" s="1583"/>
      <c r="E5" s="1583"/>
      <c r="F5" s="1583"/>
      <c r="G5" s="1583"/>
      <c r="H5" s="1583"/>
      <c r="I5" s="1583"/>
      <c r="J5" s="1583"/>
      <c r="M5" s="1583"/>
      <c r="N5" s="1583"/>
      <c r="O5" s="1583"/>
      <c r="P5" s="1583"/>
      <c r="Q5" s="1583"/>
      <c r="R5" s="1583"/>
      <c r="S5" s="1583"/>
      <c r="T5" s="1583"/>
      <c r="U5" s="1583"/>
      <c r="V5" s="1583"/>
      <c r="W5" s="1583"/>
      <c r="X5" s="1583"/>
      <c r="Y5" s="1583"/>
      <c r="Z5" s="1583"/>
      <c r="AA5" s="1583"/>
      <c r="AD5" s="1587" t="s">
        <v>272</v>
      </c>
      <c r="AE5" s="1583"/>
      <c r="AF5" s="1583"/>
      <c r="AG5" s="1583"/>
      <c r="AH5" s="1583"/>
      <c r="AI5" s="1583"/>
      <c r="AJ5" s="1583"/>
      <c r="AK5" s="1583"/>
      <c r="AL5" s="1583"/>
      <c r="AM5" s="1583"/>
      <c r="AO5" s="1588" t="s">
        <v>273</v>
      </c>
      <c r="AP5" s="1583"/>
      <c r="AQ5" s="1583"/>
      <c r="AR5" s="1583"/>
      <c r="AS5" s="1583"/>
    </row>
    <row r="6" spans="1:54" ht="2.85" customHeight="1" x14ac:dyDescent="0.25">
      <c r="A6" s="1583"/>
      <c r="B6" s="1583"/>
      <c r="C6" s="1583"/>
      <c r="D6" s="1583"/>
      <c r="E6" s="1583"/>
      <c r="F6" s="1583"/>
      <c r="G6" s="1583"/>
      <c r="H6" s="1583"/>
      <c r="I6" s="1583"/>
      <c r="J6" s="1583"/>
      <c r="AD6" s="1583"/>
      <c r="AE6" s="1583"/>
      <c r="AF6" s="1583"/>
      <c r="AG6" s="1583"/>
      <c r="AH6" s="1583"/>
      <c r="AI6" s="1583"/>
      <c r="AJ6" s="1583"/>
      <c r="AK6" s="1583"/>
      <c r="AL6" s="1583"/>
      <c r="AM6" s="1583"/>
      <c r="AO6" s="1583"/>
      <c r="AP6" s="1583"/>
      <c r="AQ6" s="1583"/>
      <c r="AR6" s="1583"/>
      <c r="AS6" s="1583"/>
    </row>
    <row r="7" spans="1:54" x14ac:dyDescent="0.25">
      <c r="AD7" s="1583"/>
      <c r="AE7" s="1583"/>
      <c r="AF7" s="1583"/>
      <c r="AG7" s="1583"/>
      <c r="AH7" s="1583"/>
      <c r="AI7" s="1583"/>
      <c r="AJ7" s="1583"/>
      <c r="AK7" s="1583"/>
      <c r="AL7" s="1583"/>
      <c r="AM7" s="1583"/>
      <c r="AO7" s="1583"/>
      <c r="AP7" s="1583"/>
      <c r="AQ7" s="1583"/>
      <c r="AR7" s="1583"/>
      <c r="AS7" s="1583"/>
    </row>
    <row r="8" spans="1:54" ht="7.15" customHeight="1" x14ac:dyDescent="0.25"/>
    <row r="9" spans="1:54" ht="14.1" customHeight="1" x14ac:dyDescent="0.25">
      <c r="AD9" s="1587" t="s">
        <v>274</v>
      </c>
      <c r="AE9" s="1583"/>
      <c r="AF9" s="1583"/>
      <c r="AG9" s="1583"/>
      <c r="AH9" s="1583"/>
      <c r="AI9" s="1583"/>
      <c r="AJ9" s="1583"/>
      <c r="AK9" s="1583"/>
      <c r="AL9" s="1583"/>
      <c r="AM9" s="1583"/>
      <c r="AO9" s="1588" t="s">
        <v>788</v>
      </c>
      <c r="AP9" s="1583"/>
      <c r="AQ9" s="1583"/>
      <c r="AR9" s="1583"/>
      <c r="AS9" s="1583"/>
    </row>
    <row r="10" spans="1:54" ht="0" hidden="1" customHeight="1" x14ac:dyDescent="0.25">
      <c r="AV10" s="978"/>
      <c r="AX10" s="978"/>
    </row>
    <row r="11" spans="1:54" ht="19.899999999999999" customHeight="1" x14ac:dyDescent="0.25"/>
    <row r="12" spans="1:54" ht="0" hidden="1" customHeight="1" x14ac:dyDescent="0.25">
      <c r="AV12" s="978"/>
      <c r="AX12" s="978"/>
    </row>
    <row r="13" spans="1:54" ht="8.4499999999999993" customHeight="1" x14ac:dyDescent="0.25"/>
    <row r="14" spans="1:54" x14ac:dyDescent="0.25">
      <c r="A14" s="1597" t="s">
        <v>275</v>
      </c>
      <c r="B14" s="1590"/>
      <c r="C14" s="1590"/>
      <c r="D14" s="1590"/>
      <c r="E14" s="1591"/>
      <c r="F14" s="1598" t="s">
        <v>449</v>
      </c>
      <c r="G14" s="1590"/>
      <c r="H14" s="1591"/>
      <c r="I14" s="1597" t="s">
        <v>276</v>
      </c>
      <c r="J14" s="1590"/>
      <c r="K14" s="1590"/>
      <c r="L14" s="1590"/>
      <c r="M14" s="1590"/>
      <c r="N14" s="1590"/>
      <c r="O14" s="1590"/>
      <c r="P14" s="1591"/>
      <c r="Q14" s="1599" t="s">
        <v>277</v>
      </c>
      <c r="R14" s="1590"/>
      <c r="S14" s="1590"/>
      <c r="T14" s="1590"/>
      <c r="U14" s="1590"/>
      <c r="V14" s="1590"/>
      <c r="W14" s="1591"/>
      <c r="X14" s="1597" t="s">
        <v>278</v>
      </c>
      <c r="Y14" s="1590"/>
      <c r="Z14" s="1590"/>
      <c r="AA14" s="1590"/>
      <c r="AB14" s="1590"/>
      <c r="AC14" s="1590"/>
      <c r="AD14" s="1591"/>
      <c r="AE14" s="1599" t="s">
        <v>789</v>
      </c>
      <c r="AF14" s="1590"/>
      <c r="AG14" s="1590"/>
      <c r="AH14" s="1590"/>
      <c r="AI14" s="1590"/>
      <c r="AJ14" s="1591"/>
      <c r="AK14" s="977" t="s">
        <v>269</v>
      </c>
      <c r="AL14" s="977" t="s">
        <v>269</v>
      </c>
      <c r="AM14" s="1600" t="s">
        <v>269</v>
      </c>
      <c r="AN14" s="1583"/>
      <c r="AO14" s="1583"/>
      <c r="AP14" s="977" t="s">
        <v>269</v>
      </c>
      <c r="AQ14" s="977" t="s">
        <v>269</v>
      </c>
      <c r="AR14" s="977" t="s">
        <v>269</v>
      </c>
      <c r="AS14" s="977" t="s">
        <v>269</v>
      </c>
      <c r="AT14" s="977" t="s">
        <v>269</v>
      </c>
      <c r="AU14" s="977" t="s">
        <v>269</v>
      </c>
      <c r="AV14" s="551" t="s">
        <v>269</v>
      </c>
      <c r="AW14" s="977" t="s">
        <v>269</v>
      </c>
      <c r="AX14" s="1078" t="s">
        <v>269</v>
      </c>
      <c r="AY14" s="977" t="s">
        <v>269</v>
      </c>
      <c r="AZ14" s="977" t="s">
        <v>269</v>
      </c>
      <c r="BA14" s="977" t="s">
        <v>269</v>
      </c>
      <c r="BB14" s="977" t="s">
        <v>269</v>
      </c>
    </row>
    <row r="15" spans="1:54" x14ac:dyDescent="0.25">
      <c r="A15" s="1589" t="s">
        <v>279</v>
      </c>
      <c r="B15" s="1590"/>
      <c r="C15" s="1590"/>
      <c r="D15" s="1590"/>
      <c r="E15" s="1590"/>
      <c r="F15" s="1591"/>
      <c r="G15" s="1592" t="s">
        <v>273</v>
      </c>
      <c r="H15" s="1590"/>
      <c r="I15" s="1590"/>
      <c r="J15" s="1590"/>
      <c r="K15" s="1590"/>
      <c r="L15" s="1590"/>
      <c r="M15" s="1590"/>
      <c r="N15" s="1590"/>
      <c r="O15" s="1590"/>
      <c r="P15" s="1590"/>
      <c r="Q15" s="1590"/>
      <c r="R15" s="1590"/>
      <c r="S15" s="1590"/>
      <c r="T15" s="1590"/>
      <c r="U15" s="1590"/>
      <c r="V15" s="1590"/>
      <c r="W15" s="1590"/>
      <c r="X15" s="1590"/>
      <c r="Y15" s="1590"/>
      <c r="Z15" s="1590"/>
      <c r="AA15" s="1590"/>
      <c r="AB15" s="1590"/>
      <c r="AC15" s="1590"/>
      <c r="AD15" s="1590"/>
      <c r="AE15" s="1590"/>
      <c r="AF15" s="1590"/>
      <c r="AG15" s="1591"/>
      <c r="AH15" s="982" t="s">
        <v>269</v>
      </c>
      <c r="AI15" s="982" t="s">
        <v>269</v>
      </c>
      <c r="AJ15" s="982" t="s">
        <v>269</v>
      </c>
      <c r="AK15" s="982" t="s">
        <v>269</v>
      </c>
      <c r="AL15" s="982" t="s">
        <v>269</v>
      </c>
      <c r="AM15" s="1593" t="s">
        <v>269</v>
      </c>
      <c r="AN15" s="1594"/>
      <c r="AO15" s="1594"/>
      <c r="AP15" s="977" t="s">
        <v>269</v>
      </c>
      <c r="AQ15" s="977" t="s">
        <v>269</v>
      </c>
      <c r="AR15" s="977" t="s">
        <v>269</v>
      </c>
      <c r="AS15" s="977" t="s">
        <v>269</v>
      </c>
      <c r="AT15" s="977" t="s">
        <v>269</v>
      </c>
      <c r="AU15" s="977" t="s">
        <v>269</v>
      </c>
      <c r="AV15" s="551" t="s">
        <v>269</v>
      </c>
      <c r="AW15" s="977" t="s">
        <v>269</v>
      </c>
      <c r="AX15" s="1078" t="s">
        <v>269</v>
      </c>
      <c r="AY15" s="977" t="s">
        <v>269</v>
      </c>
      <c r="AZ15" s="977" t="s">
        <v>269</v>
      </c>
      <c r="BA15" s="977" t="s">
        <v>269</v>
      </c>
      <c r="BB15" s="977" t="s">
        <v>269</v>
      </c>
    </row>
    <row r="16" spans="1:54" x14ac:dyDescent="0.25">
      <c r="A16" s="1589" t="s">
        <v>697</v>
      </c>
      <c r="B16" s="1590"/>
      <c r="C16" s="1590"/>
      <c r="D16" s="1590"/>
      <c r="E16" s="1590"/>
      <c r="F16" s="1590"/>
      <c r="G16" s="1591"/>
      <c r="H16" s="1592" t="s">
        <v>698</v>
      </c>
      <c r="I16" s="1590"/>
      <c r="J16" s="1590"/>
      <c r="K16" s="1590"/>
      <c r="L16" s="1590"/>
      <c r="M16" s="1590"/>
      <c r="N16" s="1590"/>
      <c r="O16" s="1590"/>
      <c r="P16" s="1590"/>
      <c r="Q16" s="1590"/>
      <c r="R16" s="1590"/>
      <c r="S16" s="1590"/>
      <c r="T16" s="1590"/>
      <c r="U16" s="1590"/>
      <c r="V16" s="1590"/>
      <c r="W16" s="1590"/>
      <c r="X16" s="1590"/>
      <c r="Y16" s="1590"/>
      <c r="Z16" s="1590"/>
      <c r="AA16" s="1590"/>
      <c r="AB16" s="1590"/>
      <c r="AC16" s="1590"/>
      <c r="AD16" s="1590"/>
      <c r="AE16" s="1590"/>
      <c r="AF16" s="1590"/>
      <c r="AG16" s="1590"/>
      <c r="AH16" s="1590"/>
      <c r="AI16" s="1590"/>
      <c r="AJ16" s="1590"/>
      <c r="AK16" s="1590"/>
      <c r="AL16" s="1590"/>
      <c r="AM16" s="1590"/>
      <c r="AN16" s="1590"/>
      <c r="AO16" s="1591"/>
      <c r="AP16" s="977" t="s">
        <v>269</v>
      </c>
      <c r="AQ16" s="977" t="s">
        <v>269</v>
      </c>
      <c r="AR16" s="977" t="s">
        <v>269</v>
      </c>
      <c r="AS16" s="977" t="s">
        <v>269</v>
      </c>
      <c r="AT16" s="469">
        <f>+AT18-AT27</f>
        <v>678453369</v>
      </c>
      <c r="AU16" s="977" t="s">
        <v>269</v>
      </c>
      <c r="AV16" s="551" t="s">
        <v>269</v>
      </c>
      <c r="AW16" s="977" t="s">
        <v>269</v>
      </c>
      <c r="AX16" s="1078" t="s">
        <v>269</v>
      </c>
      <c r="AY16" s="977" t="s">
        <v>269</v>
      </c>
      <c r="AZ16" s="977" t="s">
        <v>269</v>
      </c>
      <c r="BA16" s="977" t="s">
        <v>269</v>
      </c>
      <c r="BB16" s="977" t="s">
        <v>269</v>
      </c>
    </row>
    <row r="17" spans="1:56" ht="82.5" x14ac:dyDescent="0.25">
      <c r="A17" s="983"/>
      <c r="B17" s="980"/>
      <c r="C17" s="980"/>
      <c r="D17" s="980"/>
      <c r="E17" s="980"/>
      <c r="F17" s="980"/>
      <c r="G17" s="981"/>
      <c r="H17" s="979"/>
      <c r="I17" s="980"/>
      <c r="J17" s="980"/>
      <c r="K17" s="980"/>
      <c r="L17" s="980"/>
      <c r="M17" s="980"/>
      <c r="N17" s="980"/>
      <c r="O17" s="980"/>
      <c r="P17" s="980"/>
      <c r="Q17" s="980"/>
      <c r="R17" s="980"/>
      <c r="S17" s="980"/>
      <c r="T17" s="980"/>
      <c r="U17" s="980"/>
      <c r="V17" s="980"/>
      <c r="W17" s="980"/>
      <c r="X17" s="980"/>
      <c r="Y17" s="980"/>
      <c r="Z17" s="980"/>
      <c r="AA17" s="980"/>
      <c r="AB17" s="980"/>
      <c r="AC17" s="980"/>
      <c r="AD17" s="980"/>
      <c r="AE17" s="980"/>
      <c r="AF17" s="980"/>
      <c r="AG17" s="980"/>
      <c r="AH17" s="980"/>
      <c r="AI17" s="980"/>
      <c r="AJ17" s="980"/>
      <c r="AK17" s="980"/>
      <c r="AL17" s="980"/>
      <c r="AM17" s="980"/>
      <c r="AN17" s="980"/>
      <c r="AO17" s="981"/>
      <c r="AP17" s="995" t="s">
        <v>293</v>
      </c>
      <c r="AQ17" s="995" t="s">
        <v>294</v>
      </c>
      <c r="AR17" s="995" t="s">
        <v>295</v>
      </c>
      <c r="AS17" s="995" t="s">
        <v>296</v>
      </c>
      <c r="AT17" s="995" t="s">
        <v>297</v>
      </c>
      <c r="AU17" s="995" t="s">
        <v>298</v>
      </c>
      <c r="AV17" s="1067" t="s">
        <v>299</v>
      </c>
      <c r="AW17" s="995" t="s">
        <v>300</v>
      </c>
      <c r="AX17" s="1079" t="s">
        <v>301</v>
      </c>
      <c r="AY17" s="995" t="s">
        <v>302</v>
      </c>
      <c r="AZ17" s="995" t="s">
        <v>303</v>
      </c>
      <c r="BA17" s="995" t="s">
        <v>304</v>
      </c>
      <c r="BB17" s="995" t="s">
        <v>305</v>
      </c>
      <c r="BD17" s="995" t="s">
        <v>785</v>
      </c>
    </row>
    <row r="18" spans="1:56" ht="16.5" x14ac:dyDescent="0.25">
      <c r="A18" s="983"/>
      <c r="B18" s="980"/>
      <c r="C18" s="980"/>
      <c r="D18" s="980"/>
      <c r="E18" s="980"/>
      <c r="F18" s="980"/>
      <c r="G18" s="981"/>
      <c r="H18" s="979"/>
      <c r="I18" s="980"/>
      <c r="J18" s="980"/>
      <c r="K18" s="980"/>
      <c r="L18" s="980"/>
      <c r="M18" s="980"/>
      <c r="N18" s="980"/>
      <c r="O18" s="980"/>
      <c r="P18" s="980"/>
      <c r="Q18" s="980"/>
      <c r="R18" s="980"/>
      <c r="S18" s="980"/>
      <c r="T18" s="980"/>
      <c r="U18" s="980"/>
      <c r="V18" s="980"/>
      <c r="W18" s="980"/>
      <c r="X18" s="980"/>
      <c r="Y18" s="980"/>
      <c r="Z18" s="980"/>
      <c r="AA18" s="980"/>
      <c r="AB18" s="980"/>
      <c r="AC18" s="980"/>
      <c r="AD18" s="980"/>
      <c r="AE18" s="980"/>
      <c r="AF18" s="980"/>
      <c r="AG18" s="980"/>
      <c r="AH18" s="980"/>
      <c r="AI18" s="980"/>
      <c r="AJ18" s="980"/>
      <c r="AK18" s="980"/>
      <c r="AL18" s="980"/>
      <c r="AM18" s="980"/>
      <c r="AN18" s="980"/>
      <c r="AO18" s="981"/>
      <c r="AP18" s="996">
        <f>+AP33</f>
        <v>181769016667</v>
      </c>
      <c r="AQ18" s="996">
        <f t="shared" ref="AQ18:BC18" si="0">+AQ33</f>
        <v>0</v>
      </c>
      <c r="AR18" s="996">
        <f t="shared" si="0"/>
        <v>198245001</v>
      </c>
      <c r="AS18" s="996">
        <f t="shared" si="0"/>
        <v>-9382000000</v>
      </c>
      <c r="AT18" s="996">
        <f t="shared" si="0"/>
        <v>12647983473</v>
      </c>
      <c r="AU18" s="996">
        <f t="shared" si="0"/>
        <v>-12647983473</v>
      </c>
      <c r="AV18" s="1068">
        <f t="shared" si="0"/>
        <v>12925517413</v>
      </c>
      <c r="AW18" s="996">
        <f t="shared" si="0"/>
        <v>-277533940</v>
      </c>
      <c r="AX18" s="1080">
        <f t="shared" si="0"/>
        <v>12925517413</v>
      </c>
      <c r="AY18" s="996">
        <f t="shared" si="0"/>
        <v>0</v>
      </c>
      <c r="AZ18" s="996">
        <f t="shared" si="0"/>
        <v>12925517413</v>
      </c>
      <c r="BA18" s="996">
        <f t="shared" si="0"/>
        <v>0</v>
      </c>
      <c r="BB18" s="996">
        <f t="shared" si="0"/>
        <v>4687023</v>
      </c>
      <c r="BC18" s="996">
        <f t="shared" si="0"/>
        <v>0</v>
      </c>
      <c r="BD18" s="997">
        <f t="shared" ref="BD18:BD23" si="1">+AT18/AP18</f>
        <v>6.9582724850027922E-2</v>
      </c>
    </row>
    <row r="19" spans="1:56" ht="16.5" x14ac:dyDescent="0.25">
      <c r="A19" s="983"/>
      <c r="B19" s="980"/>
      <c r="C19" s="980"/>
      <c r="D19" s="980"/>
      <c r="E19" s="980"/>
      <c r="F19" s="980"/>
      <c r="G19" s="981"/>
      <c r="H19" s="979"/>
      <c r="I19" s="980"/>
      <c r="J19" s="980"/>
      <c r="K19" s="980"/>
      <c r="L19" s="980"/>
      <c r="M19" s="980"/>
      <c r="N19" s="980"/>
      <c r="O19" s="980"/>
      <c r="P19" s="980"/>
      <c r="Q19" s="980"/>
      <c r="R19" s="980"/>
      <c r="S19" s="980"/>
      <c r="T19" s="980"/>
      <c r="U19" s="980"/>
      <c r="V19" s="980"/>
      <c r="W19" s="980"/>
      <c r="X19" s="980"/>
      <c r="Y19" s="980"/>
      <c r="Z19" s="980"/>
      <c r="AA19" s="980"/>
      <c r="AB19" s="980"/>
      <c r="AC19" s="980"/>
      <c r="AD19" s="980"/>
      <c r="AE19" s="980"/>
      <c r="AF19" s="980"/>
      <c r="AG19" s="980"/>
      <c r="AH19" s="980"/>
      <c r="AI19" s="980"/>
      <c r="AJ19" s="980"/>
      <c r="AK19" s="980"/>
      <c r="AL19" s="980"/>
      <c r="AM19" s="980"/>
      <c r="AN19" s="980"/>
      <c r="AO19" s="981"/>
      <c r="AP19" s="998">
        <f>+AP71+AP72</f>
        <v>18606500000</v>
      </c>
      <c r="AQ19" s="998">
        <f t="shared" ref="AQ19:BC19" si="2">+AQ71+AQ72</f>
        <v>994243316</v>
      </c>
      <c r="AR19" s="998">
        <f t="shared" si="2"/>
        <v>2391124717.8199997</v>
      </c>
      <c r="AS19" s="998">
        <f t="shared" si="2"/>
        <v>-145000000</v>
      </c>
      <c r="AT19" s="998">
        <f t="shared" si="2"/>
        <v>1332044068</v>
      </c>
      <c r="AU19" s="998">
        <f t="shared" si="2"/>
        <v>-337800752</v>
      </c>
      <c r="AV19" s="1069">
        <f t="shared" si="2"/>
        <v>1080850506.0599999</v>
      </c>
      <c r="AW19" s="998">
        <f t="shared" si="2"/>
        <v>251193561.94</v>
      </c>
      <c r="AX19" s="1081">
        <f t="shared" si="2"/>
        <v>1116065397.0599999</v>
      </c>
      <c r="AY19" s="998">
        <f t="shared" si="2"/>
        <v>-35214891</v>
      </c>
      <c r="AZ19" s="998">
        <f t="shared" si="2"/>
        <v>1101684355.2</v>
      </c>
      <c r="BA19" s="998">
        <f t="shared" si="2"/>
        <v>14381041.859999999</v>
      </c>
      <c r="BB19" s="998">
        <f t="shared" si="2"/>
        <v>2964100</v>
      </c>
      <c r="BC19" s="998">
        <f t="shared" si="2"/>
        <v>0</v>
      </c>
      <c r="BD19" s="1000">
        <f t="shared" si="1"/>
        <v>7.1590254373471635E-2</v>
      </c>
    </row>
    <row r="20" spans="1:56" ht="16.5" x14ac:dyDescent="0.25">
      <c r="A20" s="983"/>
      <c r="B20" s="980"/>
      <c r="C20" s="980"/>
      <c r="D20" s="980"/>
      <c r="E20" s="980"/>
      <c r="F20" s="980"/>
      <c r="G20" s="981"/>
      <c r="H20" s="979"/>
      <c r="I20" s="980"/>
      <c r="J20" s="980"/>
      <c r="K20" s="980"/>
      <c r="L20" s="980"/>
      <c r="M20" s="980"/>
      <c r="N20" s="980"/>
      <c r="O20" s="980"/>
      <c r="P20" s="980"/>
      <c r="Q20" s="980"/>
      <c r="R20" s="980"/>
      <c r="S20" s="980"/>
      <c r="T20" s="980"/>
      <c r="U20" s="980"/>
      <c r="V20" s="980"/>
      <c r="W20" s="980"/>
      <c r="X20" s="980"/>
      <c r="Y20" s="980"/>
      <c r="Z20" s="980"/>
      <c r="AA20" s="980"/>
      <c r="AB20" s="980"/>
      <c r="AC20" s="980"/>
      <c r="AD20" s="980"/>
      <c r="AE20" s="980"/>
      <c r="AF20" s="980"/>
      <c r="AG20" s="980"/>
      <c r="AH20" s="980"/>
      <c r="AI20" s="980"/>
      <c r="AJ20" s="980"/>
      <c r="AK20" s="980"/>
      <c r="AL20" s="980"/>
      <c r="AM20" s="980"/>
      <c r="AN20" s="980"/>
      <c r="AO20" s="981"/>
      <c r="AP20" s="998">
        <f>+AP170+AP171+AP172</f>
        <v>279327270912</v>
      </c>
      <c r="AQ20" s="998">
        <f t="shared" ref="AQ20:BB20" si="3">+AQ170+AQ171+AQ172</f>
        <v>1588141455</v>
      </c>
      <c r="AR20" s="998">
        <f t="shared" si="3"/>
        <v>48678347375</v>
      </c>
      <c r="AS20" s="998">
        <f t="shared" si="3"/>
        <v>-10390170912</v>
      </c>
      <c r="AT20" s="998">
        <f t="shared" si="3"/>
        <v>3752193183</v>
      </c>
      <c r="AU20" s="998">
        <f t="shared" si="3"/>
        <v>-2164051728</v>
      </c>
      <c r="AV20" s="1069">
        <f t="shared" si="3"/>
        <v>18044145763</v>
      </c>
      <c r="AW20" s="998">
        <f t="shared" si="3"/>
        <v>-14291952580</v>
      </c>
      <c r="AX20" s="1081">
        <f t="shared" si="3"/>
        <v>17959477940</v>
      </c>
      <c r="AY20" s="998">
        <f t="shared" si="3"/>
        <v>84667823</v>
      </c>
      <c r="AZ20" s="998">
        <f t="shared" si="3"/>
        <v>17959477940</v>
      </c>
      <c r="BA20" s="998">
        <f t="shared" si="3"/>
        <v>0</v>
      </c>
      <c r="BB20" s="998">
        <f t="shared" si="3"/>
        <v>5082000</v>
      </c>
      <c r="BC20" s="999"/>
      <c r="BD20" s="1000">
        <f t="shared" si="1"/>
        <v>1.3432964030862925E-2</v>
      </c>
    </row>
    <row r="21" spans="1:56" ht="16.5" x14ac:dyDescent="0.25">
      <c r="A21" s="983"/>
      <c r="B21" s="980"/>
      <c r="C21" s="980"/>
      <c r="D21" s="980"/>
      <c r="E21" s="980"/>
      <c r="F21" s="980"/>
      <c r="G21" s="981"/>
      <c r="H21" s="979"/>
      <c r="I21" s="980"/>
      <c r="J21" s="980"/>
      <c r="K21" s="980"/>
      <c r="L21" s="980"/>
      <c r="M21" s="980"/>
      <c r="N21" s="980"/>
      <c r="O21" s="980"/>
      <c r="P21" s="980"/>
      <c r="Q21" s="980"/>
      <c r="R21" s="980"/>
      <c r="S21" s="980"/>
      <c r="T21" s="980"/>
      <c r="U21" s="980"/>
      <c r="V21" s="980"/>
      <c r="W21" s="980"/>
      <c r="X21" s="980"/>
      <c r="Y21" s="980"/>
      <c r="Z21" s="980"/>
      <c r="AA21" s="980"/>
      <c r="AB21" s="980"/>
      <c r="AC21" s="980"/>
      <c r="AD21" s="980"/>
      <c r="AE21" s="980"/>
      <c r="AF21" s="980"/>
      <c r="AG21" s="980"/>
      <c r="AH21" s="980"/>
      <c r="AI21" s="980"/>
      <c r="AJ21" s="980"/>
      <c r="AK21" s="980"/>
      <c r="AL21" s="980"/>
      <c r="AM21" s="980"/>
      <c r="AN21" s="980"/>
      <c r="AO21" s="981"/>
      <c r="AP21" s="1001">
        <f>+SUM(AP18:AP20)</f>
        <v>479702787579</v>
      </c>
      <c r="AQ21" s="1001">
        <f t="shared" ref="AQ21:BB21" si="4">+SUM(AQ18:AQ20)</f>
        <v>2582384771</v>
      </c>
      <c r="AR21" s="1001">
        <f t="shared" si="4"/>
        <v>51267717093.82</v>
      </c>
      <c r="AS21" s="1001">
        <f t="shared" si="4"/>
        <v>-19917170912</v>
      </c>
      <c r="AT21" s="1001">
        <f t="shared" si="4"/>
        <v>17732220724</v>
      </c>
      <c r="AU21" s="1001">
        <f t="shared" si="4"/>
        <v>-15149835953</v>
      </c>
      <c r="AV21" s="1070">
        <f t="shared" si="4"/>
        <v>32050513682.059998</v>
      </c>
      <c r="AW21" s="1001">
        <f t="shared" si="4"/>
        <v>-14318292958.059999</v>
      </c>
      <c r="AX21" s="1082">
        <f t="shared" si="4"/>
        <v>32001060750.059998</v>
      </c>
      <c r="AY21" s="1001">
        <f t="shared" si="4"/>
        <v>49452932</v>
      </c>
      <c r="AZ21" s="1001">
        <f t="shared" si="4"/>
        <v>31986679708.200001</v>
      </c>
      <c r="BA21" s="1001">
        <f t="shared" si="4"/>
        <v>14381041.859999999</v>
      </c>
      <c r="BB21" s="1001">
        <f t="shared" si="4"/>
        <v>12733123</v>
      </c>
      <c r="BD21" s="1002">
        <f t="shared" si="1"/>
        <v>3.6965014969982356E-2</v>
      </c>
    </row>
    <row r="22" spans="1:56" ht="16.5" x14ac:dyDescent="0.25">
      <c r="A22" s="983"/>
      <c r="B22" s="980"/>
      <c r="C22" s="980"/>
      <c r="D22" s="980"/>
      <c r="E22" s="980"/>
      <c r="F22" s="980"/>
      <c r="G22" s="981"/>
      <c r="H22" s="979"/>
      <c r="I22" s="980"/>
      <c r="J22" s="980"/>
      <c r="K22" s="980"/>
      <c r="L22" s="980"/>
      <c r="M22" s="980"/>
      <c r="N22" s="980"/>
      <c r="O22" s="980"/>
      <c r="P22" s="980"/>
      <c r="Q22" s="980"/>
      <c r="R22" s="980"/>
      <c r="S22" s="980"/>
      <c r="T22" s="980"/>
      <c r="U22" s="980"/>
      <c r="V22" s="980"/>
      <c r="W22" s="980"/>
      <c r="X22" s="980"/>
      <c r="Y22" s="980"/>
      <c r="Z22" s="980"/>
      <c r="AA22" s="980"/>
      <c r="AB22" s="980"/>
      <c r="AC22" s="980"/>
      <c r="AD22" s="980"/>
      <c r="AE22" s="980"/>
      <c r="AF22" s="980"/>
      <c r="AG22" s="980"/>
      <c r="AH22" s="980"/>
      <c r="AI22" s="980"/>
      <c r="AJ22" s="980"/>
      <c r="AK22" s="980"/>
      <c r="AL22" s="980"/>
      <c r="AM22" s="980"/>
      <c r="AN22" s="980"/>
      <c r="AO22" s="981"/>
      <c r="AP22" s="998">
        <f>+AP192+AP193+AP194</f>
        <v>51956165822</v>
      </c>
      <c r="AQ22" s="998">
        <f t="shared" ref="AQ22:BC22" si="5">+AQ192+AQ193+AQ194</f>
        <v>7361938829</v>
      </c>
      <c r="AR22" s="998">
        <f t="shared" si="5"/>
        <v>6577112845</v>
      </c>
      <c r="AS22" s="998">
        <f t="shared" si="5"/>
        <v>-17520420000</v>
      </c>
      <c r="AT22" s="998">
        <f t="shared" si="5"/>
        <v>695335975</v>
      </c>
      <c r="AU22" s="998">
        <f t="shared" si="5"/>
        <v>6666602854</v>
      </c>
      <c r="AV22" s="1069">
        <f t="shared" si="5"/>
        <v>1419079508.4100001</v>
      </c>
      <c r="AW22" s="998">
        <f t="shared" si="5"/>
        <v>-723743533.40999997</v>
      </c>
      <c r="AX22" s="1081">
        <f t="shared" si="5"/>
        <v>1391309251.4100001</v>
      </c>
      <c r="AY22" s="998">
        <f t="shared" si="5"/>
        <v>27770257</v>
      </c>
      <c r="AZ22" s="998">
        <f t="shared" si="5"/>
        <v>1391309251.4100001</v>
      </c>
      <c r="BA22" s="998">
        <f t="shared" si="5"/>
        <v>0</v>
      </c>
      <c r="BB22" s="998">
        <f t="shared" si="5"/>
        <v>920000</v>
      </c>
      <c r="BC22" s="998">
        <f t="shared" si="5"/>
        <v>0</v>
      </c>
      <c r="BD22" s="1000">
        <f t="shared" si="1"/>
        <v>1.3383127180365785E-2</v>
      </c>
    </row>
    <row r="23" spans="1:56" ht="16.5" x14ac:dyDescent="0.25">
      <c r="A23" s="983"/>
      <c r="B23" s="980"/>
      <c r="C23" s="980"/>
      <c r="D23" s="980"/>
      <c r="E23" s="980"/>
      <c r="F23" s="980"/>
      <c r="G23" s="981"/>
      <c r="H23" s="979"/>
      <c r="I23" s="980"/>
      <c r="J23" s="980"/>
      <c r="K23" s="980"/>
      <c r="L23" s="980"/>
      <c r="M23" s="980"/>
      <c r="N23" s="980"/>
      <c r="O23" s="980"/>
      <c r="P23" s="980"/>
      <c r="Q23" s="980"/>
      <c r="R23" s="980"/>
      <c r="S23" s="980"/>
      <c r="T23" s="980"/>
      <c r="U23" s="980"/>
      <c r="V23" s="980"/>
      <c r="W23" s="980"/>
      <c r="X23" s="980"/>
      <c r="Y23" s="980"/>
      <c r="Z23" s="980"/>
      <c r="AA23" s="980"/>
      <c r="AB23" s="980"/>
      <c r="AC23" s="980"/>
      <c r="AD23" s="980"/>
      <c r="AE23" s="980"/>
      <c r="AF23" s="980"/>
      <c r="AG23" s="980"/>
      <c r="AH23" s="980"/>
      <c r="AI23" s="980"/>
      <c r="AJ23" s="980"/>
      <c r="AK23" s="980"/>
      <c r="AL23" s="980"/>
      <c r="AM23" s="980"/>
      <c r="AN23" s="980"/>
      <c r="AO23" s="981"/>
      <c r="AP23" s="1001">
        <f>+AP21+AP22</f>
        <v>531658953401</v>
      </c>
      <c r="AQ23" s="1001">
        <f t="shared" ref="AQ23:BB23" si="6">+AQ21+AQ22</f>
        <v>9944323600</v>
      </c>
      <c r="AR23" s="1001">
        <f t="shared" si="6"/>
        <v>57844829938.82</v>
      </c>
      <c r="AS23" s="1001">
        <f t="shared" si="6"/>
        <v>-37437590912</v>
      </c>
      <c r="AT23" s="1001">
        <f t="shared" si="6"/>
        <v>18427556699</v>
      </c>
      <c r="AU23" s="1001">
        <f t="shared" si="6"/>
        <v>-8483233099</v>
      </c>
      <c r="AV23" s="1070">
        <f t="shared" si="6"/>
        <v>33469593190.469997</v>
      </c>
      <c r="AW23" s="1001">
        <f t="shared" si="6"/>
        <v>-15042036491.469999</v>
      </c>
      <c r="AX23" s="1082">
        <f t="shared" si="6"/>
        <v>33392370001.469997</v>
      </c>
      <c r="AY23" s="1001">
        <f t="shared" si="6"/>
        <v>77223189</v>
      </c>
      <c r="AZ23" s="1001">
        <f t="shared" si="6"/>
        <v>33377988959.610001</v>
      </c>
      <c r="BA23" s="1001">
        <f t="shared" si="6"/>
        <v>14381041.859999999</v>
      </c>
      <c r="BB23" s="1001">
        <f t="shared" si="6"/>
        <v>13653123</v>
      </c>
      <c r="BD23" s="1002">
        <f t="shared" si="1"/>
        <v>3.4660484096279566E-2</v>
      </c>
    </row>
    <row r="24" spans="1:56" ht="16.5" x14ac:dyDescent="0.25">
      <c r="A24" s="983"/>
      <c r="B24" s="980"/>
      <c r="C24" s="980"/>
      <c r="D24" s="980"/>
      <c r="E24" s="980"/>
      <c r="F24" s="980"/>
      <c r="G24" s="981"/>
      <c r="H24" s="979"/>
      <c r="I24" s="980"/>
      <c r="J24" s="980"/>
      <c r="K24" s="980"/>
      <c r="L24" s="980"/>
      <c r="M24" s="980"/>
      <c r="N24" s="980"/>
      <c r="O24" s="980"/>
      <c r="P24" s="980"/>
      <c r="Q24" s="980"/>
      <c r="R24" s="980"/>
      <c r="S24" s="980"/>
      <c r="T24" s="980"/>
      <c r="U24" s="980"/>
      <c r="V24" s="980"/>
      <c r="W24" s="980"/>
      <c r="X24" s="980"/>
      <c r="Y24" s="980"/>
      <c r="Z24" s="980"/>
      <c r="AA24" s="980"/>
      <c r="AB24" s="980"/>
      <c r="AC24" s="980"/>
      <c r="AD24" s="980"/>
      <c r="AE24" s="980"/>
      <c r="AF24" s="980"/>
      <c r="AG24" s="980"/>
      <c r="AH24" s="980"/>
      <c r="AI24" s="980"/>
      <c r="AJ24" s="980"/>
      <c r="AK24" s="980"/>
      <c r="AL24" s="980"/>
      <c r="AM24" s="980"/>
      <c r="AN24" s="980"/>
      <c r="AO24" s="981"/>
      <c r="AP24" s="1007"/>
      <c r="AQ24" s="1007" t="e">
        <v>#REF!</v>
      </c>
      <c r="AR24" s="1007"/>
      <c r="AS24" s="1008"/>
      <c r="AT24" s="1007" t="e">
        <v>#REF!</v>
      </c>
      <c r="AU24" s="1007" t="e">
        <v>#REF!</v>
      </c>
      <c r="AV24" s="1071" t="e">
        <v>#REF!</v>
      </c>
      <c r="AW24" s="1007" t="e">
        <v>#REF!</v>
      </c>
      <c r="AX24" s="1083"/>
      <c r="AY24" s="1007" t="e">
        <v>#REF!</v>
      </c>
      <c r="AZ24" s="1007"/>
      <c r="BA24" s="1008"/>
      <c r="BB24" s="1008"/>
      <c r="BC24" s="1003"/>
      <c r="BD24" s="1009"/>
    </row>
    <row r="25" spans="1:56" ht="16.5" x14ac:dyDescent="0.25">
      <c r="A25" s="983"/>
      <c r="B25" s="980"/>
      <c r="C25" s="980"/>
      <c r="D25" s="980"/>
      <c r="E25" s="980"/>
      <c r="F25" s="980"/>
      <c r="G25" s="981"/>
      <c r="H25" s="979"/>
      <c r="I25" s="980"/>
      <c r="J25" s="980"/>
      <c r="K25" s="980"/>
      <c r="L25" s="980"/>
      <c r="M25" s="980"/>
      <c r="N25" s="980"/>
      <c r="O25" s="980"/>
      <c r="P25" s="980"/>
      <c r="Q25" s="980"/>
      <c r="R25" s="980"/>
      <c r="S25" s="980"/>
      <c r="T25" s="980"/>
      <c r="U25" s="980"/>
      <c r="V25" s="980"/>
      <c r="W25" s="980"/>
      <c r="X25" s="980"/>
      <c r="Y25" s="980"/>
      <c r="Z25" s="980"/>
      <c r="AA25" s="980"/>
      <c r="AB25" s="980"/>
      <c r="AC25" s="980"/>
      <c r="AD25" s="980"/>
      <c r="AE25" s="980"/>
      <c r="AF25" s="980"/>
      <c r="AG25" s="980"/>
      <c r="AH25" s="980"/>
      <c r="AI25" s="980"/>
      <c r="AJ25" s="980"/>
      <c r="AK25" s="980"/>
      <c r="AL25" s="980"/>
      <c r="AM25" s="980"/>
      <c r="AN25" s="980"/>
      <c r="AO25" s="981"/>
      <c r="AP25" s="1007"/>
      <c r="AQ25" s="1007" t="e">
        <f t="shared" ref="AQ25:BA25" si="7">+AQ23-AQ24</f>
        <v>#REF!</v>
      </c>
      <c r="AR25" s="1007"/>
      <c r="AS25" s="1007"/>
      <c r="AT25" s="1007" t="e">
        <f t="shared" si="7"/>
        <v>#REF!</v>
      </c>
      <c r="AU25" s="1007" t="e">
        <f t="shared" si="7"/>
        <v>#REF!</v>
      </c>
      <c r="AV25" s="1071" t="e">
        <f t="shared" si="7"/>
        <v>#REF!</v>
      </c>
      <c r="AW25" s="1007" t="e">
        <f t="shared" si="7"/>
        <v>#REF!</v>
      </c>
      <c r="AX25" s="1083">
        <f t="shared" si="7"/>
        <v>33392370001.469997</v>
      </c>
      <c r="AY25" s="1007" t="e">
        <f t="shared" si="7"/>
        <v>#REF!</v>
      </c>
      <c r="AZ25" s="1007">
        <f t="shared" si="7"/>
        <v>33377988959.610001</v>
      </c>
      <c r="BA25" s="1007">
        <f t="shared" si="7"/>
        <v>14381041.859999999</v>
      </c>
      <c r="BB25" s="1007"/>
      <c r="BC25" s="1007">
        <f t="shared" ref="BC25" si="8">+BC23-BC24</f>
        <v>0</v>
      </c>
      <c r="BD25" s="1007">
        <f>+BD23-BD24</f>
        <v>3.4660484096279566E-2</v>
      </c>
    </row>
    <row r="26" spans="1:56" x14ac:dyDescent="0.25">
      <c r="A26" s="983"/>
      <c r="B26" s="980"/>
      <c r="C26" s="980"/>
      <c r="D26" s="980"/>
      <c r="E26" s="980"/>
      <c r="F26" s="980"/>
      <c r="G26" s="981"/>
      <c r="H26" s="979"/>
      <c r="I26" s="980"/>
      <c r="J26" s="980"/>
      <c r="K26" s="980"/>
      <c r="L26" s="980"/>
      <c r="M26" s="980"/>
      <c r="N26" s="980"/>
      <c r="O26" s="980"/>
      <c r="P26" s="980"/>
      <c r="Q26" s="980"/>
      <c r="R26" s="980"/>
      <c r="S26" s="980"/>
      <c r="T26" s="980"/>
      <c r="U26" s="980"/>
      <c r="V26" s="980"/>
      <c r="W26" s="980"/>
      <c r="X26" s="980"/>
      <c r="Y26" s="980"/>
      <c r="Z26" s="980"/>
      <c r="AA26" s="980"/>
      <c r="AB26" s="980"/>
      <c r="AC26" s="980"/>
      <c r="AD26" s="980"/>
      <c r="AE26" s="980"/>
      <c r="AF26" s="980"/>
      <c r="AG26" s="980"/>
      <c r="AH26" s="980"/>
      <c r="AI26" s="980"/>
      <c r="AJ26" s="980"/>
      <c r="AK26" s="980"/>
      <c r="AL26" s="980"/>
      <c r="AM26" s="980"/>
      <c r="AN26" s="980"/>
      <c r="AO26" s="981"/>
      <c r="AP26" s="977"/>
      <c r="AQ26" s="977"/>
      <c r="AR26" s="977"/>
      <c r="AS26" s="977"/>
      <c r="AT26" s="977"/>
      <c r="AU26" s="977"/>
      <c r="AV26" s="551"/>
      <c r="AW26" s="977"/>
      <c r="AX26" s="1078"/>
      <c r="AY26" s="977"/>
      <c r="AZ26" s="977"/>
      <c r="BA26" s="977"/>
      <c r="BB26" s="977"/>
    </row>
    <row r="27" spans="1:56" x14ac:dyDescent="0.25">
      <c r="A27" s="983"/>
      <c r="B27" s="980"/>
      <c r="C27" s="980"/>
      <c r="D27" s="980"/>
      <c r="E27" s="980"/>
      <c r="F27" s="980"/>
      <c r="G27" s="981"/>
      <c r="H27" s="979"/>
      <c r="I27" s="980"/>
      <c r="J27" s="980"/>
      <c r="K27" s="980"/>
      <c r="L27" s="980"/>
      <c r="M27" s="980"/>
      <c r="N27" s="980"/>
      <c r="O27" s="980"/>
      <c r="P27" s="980"/>
      <c r="Q27" s="980"/>
      <c r="R27" s="980"/>
      <c r="S27" s="980"/>
      <c r="T27" s="980"/>
      <c r="U27" s="980"/>
      <c r="V27" s="980"/>
      <c r="W27" s="980"/>
      <c r="X27" s="980"/>
      <c r="Y27" s="980"/>
      <c r="Z27" s="980"/>
      <c r="AA27" s="980"/>
      <c r="AB27" s="980"/>
      <c r="AC27" s="980"/>
      <c r="AD27" s="980"/>
      <c r="AE27" s="980"/>
      <c r="AF27" s="980"/>
      <c r="AG27" s="980"/>
      <c r="AH27" s="980"/>
      <c r="AI27" s="980"/>
      <c r="AJ27" s="980"/>
      <c r="AK27" s="980"/>
      <c r="AL27" s="980"/>
      <c r="AM27" s="980"/>
      <c r="AN27" s="980"/>
      <c r="AO27" s="981"/>
      <c r="AP27" s="977"/>
      <c r="AQ27" s="977"/>
      <c r="AR27" s="977"/>
      <c r="AS27" s="977"/>
      <c r="AT27" s="977">
        <v>11969530104</v>
      </c>
      <c r="AU27" s="977"/>
      <c r="AV27" s="551"/>
      <c r="AW27" s="977"/>
      <c r="AX27" s="1078"/>
      <c r="AY27" s="977"/>
      <c r="AZ27" s="977"/>
      <c r="BA27" s="977"/>
      <c r="BB27" s="977"/>
    </row>
    <row r="28" spans="1:56" ht="36" x14ac:dyDescent="0.25">
      <c r="A28" s="1595" t="s">
        <v>280</v>
      </c>
      <c r="B28" s="1591"/>
      <c r="C28" s="1596" t="s">
        <v>281</v>
      </c>
      <c r="D28" s="1591"/>
      <c r="E28" s="1595" t="s">
        <v>282</v>
      </c>
      <c r="F28" s="1591"/>
      <c r="G28" s="1595" t="s">
        <v>283</v>
      </c>
      <c r="H28" s="1591"/>
      <c r="I28" s="1595" t="s">
        <v>284</v>
      </c>
      <c r="J28" s="1590"/>
      <c r="K28" s="1591"/>
      <c r="L28" s="1595" t="s">
        <v>285</v>
      </c>
      <c r="M28" s="1590"/>
      <c r="N28" s="1591"/>
      <c r="O28" s="1595" t="s">
        <v>286</v>
      </c>
      <c r="P28" s="1591"/>
      <c r="Q28" s="1595" t="s">
        <v>287</v>
      </c>
      <c r="R28" s="1591"/>
      <c r="S28" s="1595" t="s">
        <v>288</v>
      </c>
      <c r="T28" s="1590"/>
      <c r="U28" s="1590"/>
      <c r="V28" s="1590"/>
      <c r="W28" s="1590"/>
      <c r="X28" s="1590"/>
      <c r="Y28" s="1590"/>
      <c r="Z28" s="1591"/>
      <c r="AA28" s="1595" t="s">
        <v>289</v>
      </c>
      <c r="AB28" s="1590"/>
      <c r="AC28" s="1590"/>
      <c r="AD28" s="1590"/>
      <c r="AE28" s="1591"/>
      <c r="AF28" s="1595" t="s">
        <v>290</v>
      </c>
      <c r="AG28" s="1590"/>
      <c r="AH28" s="1591"/>
      <c r="AI28" s="986" t="s">
        <v>291</v>
      </c>
      <c r="AJ28" s="1595" t="s">
        <v>292</v>
      </c>
      <c r="AK28" s="1590"/>
      <c r="AL28" s="1590"/>
      <c r="AM28" s="1590"/>
      <c r="AN28" s="1590"/>
      <c r="AO28" s="1591"/>
      <c r="AP28" s="986" t="s">
        <v>293</v>
      </c>
      <c r="AQ28" s="986" t="s">
        <v>294</v>
      </c>
      <c r="AR28" s="986" t="s">
        <v>295</v>
      </c>
      <c r="AS28" s="986" t="s">
        <v>296</v>
      </c>
      <c r="AT28" s="986" t="s">
        <v>297</v>
      </c>
      <c r="AU28" s="986" t="s">
        <v>298</v>
      </c>
      <c r="AV28" s="552" t="s">
        <v>299</v>
      </c>
      <c r="AW28" s="986" t="s">
        <v>300</v>
      </c>
      <c r="AX28" s="1084" t="s">
        <v>301</v>
      </c>
      <c r="AY28" s="986" t="s">
        <v>302</v>
      </c>
      <c r="AZ28" s="986" t="s">
        <v>303</v>
      </c>
      <c r="BA28" s="986" t="s">
        <v>304</v>
      </c>
      <c r="BB28" s="986" t="s">
        <v>305</v>
      </c>
    </row>
    <row r="29" spans="1:56" hidden="1" x14ac:dyDescent="0.25">
      <c r="A29" s="1603" t="s">
        <v>35</v>
      </c>
      <c r="B29" s="1583"/>
      <c r="C29" s="1603"/>
      <c r="D29" s="1583"/>
      <c r="E29" s="1603"/>
      <c r="F29" s="1583"/>
      <c r="G29" s="1603"/>
      <c r="H29" s="1583"/>
      <c r="I29" s="1603"/>
      <c r="J29" s="1583"/>
      <c r="K29" s="1583"/>
      <c r="L29" s="1603"/>
      <c r="M29" s="1583"/>
      <c r="N29" s="1583"/>
      <c r="O29" s="1603"/>
      <c r="P29" s="1583"/>
      <c r="Q29" s="1603"/>
      <c r="R29" s="1583"/>
      <c r="S29" s="1605" t="s">
        <v>24</v>
      </c>
      <c r="T29" s="1583"/>
      <c r="U29" s="1583"/>
      <c r="V29" s="1583"/>
      <c r="W29" s="1583"/>
      <c r="X29" s="1583"/>
      <c r="Y29" s="1583"/>
      <c r="Z29" s="1583"/>
      <c r="AA29" s="1603" t="s">
        <v>306</v>
      </c>
      <c r="AB29" s="1583"/>
      <c r="AC29" s="1583"/>
      <c r="AD29" s="1583"/>
      <c r="AE29" s="1583"/>
      <c r="AF29" s="1603" t="s">
        <v>307</v>
      </c>
      <c r="AG29" s="1583"/>
      <c r="AH29" s="1583"/>
      <c r="AI29" s="317" t="s">
        <v>86</v>
      </c>
      <c r="AJ29" s="1604" t="s">
        <v>308</v>
      </c>
      <c r="AK29" s="1583"/>
      <c r="AL29" s="1583"/>
      <c r="AM29" s="1583"/>
      <c r="AN29" s="1583"/>
      <c r="AO29" s="1583"/>
      <c r="AP29" s="318">
        <v>408648801758</v>
      </c>
      <c r="AQ29" s="318">
        <v>520462636</v>
      </c>
      <c r="AR29" s="318">
        <v>2055336036.8199999</v>
      </c>
      <c r="AS29" s="318">
        <v>-19917170912</v>
      </c>
      <c r="AT29" s="318">
        <v>16069337403</v>
      </c>
      <c r="AU29" s="318">
        <v>-15548874767</v>
      </c>
      <c r="AV29" s="318">
        <v>30867115039</v>
      </c>
      <c r="AW29" s="318">
        <v>-14797777636</v>
      </c>
      <c r="AX29" s="318">
        <v>30874045858</v>
      </c>
      <c r="AY29" s="318">
        <v>-6930819</v>
      </c>
      <c r="AZ29" s="318">
        <v>30861228108</v>
      </c>
      <c r="BA29" s="318">
        <v>12817750</v>
      </c>
      <c r="BB29" s="318">
        <v>12733123</v>
      </c>
    </row>
    <row r="30" spans="1:56" hidden="1" x14ac:dyDescent="0.25">
      <c r="A30" s="1603" t="s">
        <v>35</v>
      </c>
      <c r="B30" s="1583"/>
      <c r="C30" s="1603"/>
      <c r="D30" s="1583"/>
      <c r="E30" s="1603"/>
      <c r="F30" s="1583"/>
      <c r="G30" s="1603"/>
      <c r="H30" s="1583"/>
      <c r="I30" s="1603"/>
      <c r="J30" s="1583"/>
      <c r="K30" s="1583"/>
      <c r="L30" s="1603"/>
      <c r="M30" s="1583"/>
      <c r="N30" s="1583"/>
      <c r="O30" s="1603"/>
      <c r="P30" s="1583"/>
      <c r="Q30" s="1603"/>
      <c r="R30" s="1583"/>
      <c r="S30" s="1605" t="s">
        <v>24</v>
      </c>
      <c r="T30" s="1583"/>
      <c r="U30" s="1583"/>
      <c r="V30" s="1583"/>
      <c r="W30" s="1583"/>
      <c r="X30" s="1583"/>
      <c r="Y30" s="1583"/>
      <c r="Z30" s="1583"/>
      <c r="AA30" s="1603" t="s">
        <v>306</v>
      </c>
      <c r="AB30" s="1583"/>
      <c r="AC30" s="1583"/>
      <c r="AD30" s="1583"/>
      <c r="AE30" s="1583"/>
      <c r="AF30" s="1603" t="s">
        <v>307</v>
      </c>
      <c r="AG30" s="1583"/>
      <c r="AH30" s="1583"/>
      <c r="AI30" s="317" t="s">
        <v>336</v>
      </c>
      <c r="AJ30" s="1604" t="s">
        <v>354</v>
      </c>
      <c r="AK30" s="1583"/>
      <c r="AL30" s="1583"/>
      <c r="AM30" s="1583"/>
      <c r="AN30" s="1583"/>
      <c r="AO30" s="1583"/>
      <c r="AP30" s="318">
        <v>4021085821</v>
      </c>
      <c r="AQ30" s="318">
        <v>695497480</v>
      </c>
      <c r="AR30" s="318">
        <v>925979700</v>
      </c>
      <c r="AS30" s="319">
        <v>0</v>
      </c>
      <c r="AT30" s="318">
        <v>598953728</v>
      </c>
      <c r="AU30" s="318">
        <v>96543752</v>
      </c>
      <c r="AV30" s="318">
        <v>263807638.06</v>
      </c>
      <c r="AW30" s="318">
        <v>335146089.94</v>
      </c>
      <c r="AX30" s="318">
        <v>291063531.06</v>
      </c>
      <c r="AY30" s="318">
        <v>-27255893</v>
      </c>
      <c r="AZ30" s="318">
        <v>289500239.19999999</v>
      </c>
      <c r="BA30" s="318">
        <v>1563291.86</v>
      </c>
      <c r="BB30" s="319">
        <v>0</v>
      </c>
    </row>
    <row r="31" spans="1:56" hidden="1" x14ac:dyDescent="0.25">
      <c r="A31" s="1603" t="s">
        <v>35</v>
      </c>
      <c r="B31" s="1583"/>
      <c r="C31" s="1603"/>
      <c r="D31" s="1583"/>
      <c r="E31" s="1603"/>
      <c r="F31" s="1583"/>
      <c r="G31" s="1603"/>
      <c r="H31" s="1583"/>
      <c r="I31" s="1603"/>
      <c r="J31" s="1583"/>
      <c r="K31" s="1583"/>
      <c r="L31" s="1603"/>
      <c r="M31" s="1583"/>
      <c r="N31" s="1583"/>
      <c r="O31" s="1603"/>
      <c r="P31" s="1583"/>
      <c r="Q31" s="1603"/>
      <c r="R31" s="1583"/>
      <c r="S31" s="1605" t="s">
        <v>24</v>
      </c>
      <c r="T31" s="1583"/>
      <c r="U31" s="1583"/>
      <c r="V31" s="1583"/>
      <c r="W31" s="1583"/>
      <c r="X31" s="1583"/>
      <c r="Y31" s="1583"/>
      <c r="Z31" s="1583"/>
      <c r="AA31" s="1603" t="s">
        <v>306</v>
      </c>
      <c r="AB31" s="1583"/>
      <c r="AC31" s="1583"/>
      <c r="AD31" s="1583"/>
      <c r="AE31" s="1583"/>
      <c r="AF31" s="1603" t="s">
        <v>309</v>
      </c>
      <c r="AG31" s="1583"/>
      <c r="AH31" s="1583"/>
      <c r="AI31" s="317" t="s">
        <v>101</v>
      </c>
      <c r="AJ31" s="1604" t="s">
        <v>310</v>
      </c>
      <c r="AK31" s="1583"/>
      <c r="AL31" s="1583"/>
      <c r="AM31" s="1583"/>
      <c r="AN31" s="1583"/>
      <c r="AO31" s="1583"/>
      <c r="AP31" s="318">
        <v>519000000</v>
      </c>
      <c r="AQ31" s="319">
        <v>0</v>
      </c>
      <c r="AR31" s="318">
        <v>519000000</v>
      </c>
      <c r="AS31" s="319">
        <v>0</v>
      </c>
      <c r="AT31" s="319">
        <v>0</v>
      </c>
      <c r="AU31" s="319">
        <v>0</v>
      </c>
      <c r="AV31" s="319">
        <v>0</v>
      </c>
      <c r="AW31" s="319">
        <v>0</v>
      </c>
      <c r="AX31" s="319">
        <v>0</v>
      </c>
      <c r="AY31" s="319">
        <v>0</v>
      </c>
      <c r="AZ31" s="319">
        <v>0</v>
      </c>
      <c r="BA31" s="319">
        <v>0</v>
      </c>
      <c r="BB31" s="319">
        <v>0</v>
      </c>
    </row>
    <row r="32" spans="1:56" hidden="1" x14ac:dyDescent="0.25">
      <c r="A32" s="1603" t="s">
        <v>35</v>
      </c>
      <c r="B32" s="1583"/>
      <c r="C32" s="1603"/>
      <c r="D32" s="1583"/>
      <c r="E32" s="1603"/>
      <c r="F32" s="1583"/>
      <c r="G32" s="1603"/>
      <c r="H32" s="1583"/>
      <c r="I32" s="1603"/>
      <c r="J32" s="1583"/>
      <c r="K32" s="1583"/>
      <c r="L32" s="1603"/>
      <c r="M32" s="1583"/>
      <c r="N32" s="1583"/>
      <c r="O32" s="1603"/>
      <c r="P32" s="1583"/>
      <c r="Q32" s="1603"/>
      <c r="R32" s="1583"/>
      <c r="S32" s="1605" t="s">
        <v>24</v>
      </c>
      <c r="T32" s="1583"/>
      <c r="U32" s="1583"/>
      <c r="V32" s="1583"/>
      <c r="W32" s="1583"/>
      <c r="X32" s="1583"/>
      <c r="Y32" s="1583"/>
      <c r="Z32" s="1583"/>
      <c r="AA32" s="1603" t="s">
        <v>306</v>
      </c>
      <c r="AB32" s="1583"/>
      <c r="AC32" s="1583"/>
      <c r="AD32" s="1583"/>
      <c r="AE32" s="1583"/>
      <c r="AF32" s="1603" t="s">
        <v>309</v>
      </c>
      <c r="AG32" s="1583"/>
      <c r="AH32" s="1583"/>
      <c r="AI32" s="317" t="s">
        <v>44</v>
      </c>
      <c r="AJ32" s="1604" t="s">
        <v>311</v>
      </c>
      <c r="AK32" s="1583"/>
      <c r="AL32" s="1583"/>
      <c r="AM32" s="1583"/>
      <c r="AN32" s="1583"/>
      <c r="AO32" s="1583"/>
      <c r="AP32" s="318">
        <v>66513900000</v>
      </c>
      <c r="AQ32" s="318">
        <v>1366424655</v>
      </c>
      <c r="AR32" s="318">
        <v>47767401357</v>
      </c>
      <c r="AS32" s="319">
        <v>0</v>
      </c>
      <c r="AT32" s="318">
        <v>1063929593</v>
      </c>
      <c r="AU32" s="318">
        <v>302495062</v>
      </c>
      <c r="AV32" s="318">
        <v>919591005</v>
      </c>
      <c r="AW32" s="318">
        <v>144338588</v>
      </c>
      <c r="AX32" s="318">
        <v>835951361</v>
      </c>
      <c r="AY32" s="318">
        <v>83639644</v>
      </c>
      <c r="AZ32" s="318">
        <v>835951361</v>
      </c>
      <c r="BA32" s="319">
        <v>0</v>
      </c>
      <c r="BB32" s="319">
        <v>0</v>
      </c>
    </row>
    <row r="33" spans="1:54" s="987" customFormat="1" hidden="1" x14ac:dyDescent="0.25">
      <c r="A33" s="1619" t="s">
        <v>35</v>
      </c>
      <c r="B33" s="1620"/>
      <c r="C33" s="1619" t="s">
        <v>312</v>
      </c>
      <c r="D33" s="1620"/>
      <c r="E33" s="1619"/>
      <c r="F33" s="1620"/>
      <c r="G33" s="1619"/>
      <c r="H33" s="1620"/>
      <c r="I33" s="1619"/>
      <c r="J33" s="1620"/>
      <c r="K33" s="1620"/>
      <c r="L33" s="1619"/>
      <c r="M33" s="1620"/>
      <c r="N33" s="1620"/>
      <c r="O33" s="1619"/>
      <c r="P33" s="1620"/>
      <c r="Q33" s="1619"/>
      <c r="R33" s="1620"/>
      <c r="S33" s="1621" t="s">
        <v>23</v>
      </c>
      <c r="T33" s="1620"/>
      <c r="U33" s="1620"/>
      <c r="V33" s="1620"/>
      <c r="W33" s="1620"/>
      <c r="X33" s="1620"/>
      <c r="Y33" s="1620"/>
      <c r="Z33" s="1620"/>
      <c r="AA33" s="1619" t="s">
        <v>306</v>
      </c>
      <c r="AB33" s="1620"/>
      <c r="AC33" s="1620"/>
      <c r="AD33" s="1620"/>
      <c r="AE33" s="1620"/>
      <c r="AF33" s="1619" t="s">
        <v>307</v>
      </c>
      <c r="AG33" s="1620"/>
      <c r="AH33" s="1620"/>
      <c r="AI33" s="479" t="s">
        <v>86</v>
      </c>
      <c r="AJ33" s="1622" t="s">
        <v>308</v>
      </c>
      <c r="AK33" s="1620"/>
      <c r="AL33" s="1620"/>
      <c r="AM33" s="1620"/>
      <c r="AN33" s="1620"/>
      <c r="AO33" s="1620"/>
      <c r="AP33" s="478">
        <v>181769016667</v>
      </c>
      <c r="AQ33" s="477">
        <v>0</v>
      </c>
      <c r="AR33" s="478">
        <v>198245001</v>
      </c>
      <c r="AS33" s="478">
        <v>-9382000000</v>
      </c>
      <c r="AT33" s="478">
        <v>12647983473</v>
      </c>
      <c r="AU33" s="478">
        <v>-12647983473</v>
      </c>
      <c r="AV33" s="478">
        <v>12925517413</v>
      </c>
      <c r="AW33" s="478">
        <v>-277533940</v>
      </c>
      <c r="AX33" s="478">
        <v>12925517413</v>
      </c>
      <c r="AY33" s="477">
        <v>0</v>
      </c>
      <c r="AZ33" s="478">
        <v>12925517413</v>
      </c>
      <c r="BA33" s="477">
        <v>0</v>
      </c>
      <c r="BB33" s="478">
        <v>4687023</v>
      </c>
    </row>
    <row r="34" spans="1:54" hidden="1" x14ac:dyDescent="0.25">
      <c r="A34" s="1603" t="s">
        <v>35</v>
      </c>
      <c r="B34" s="1583"/>
      <c r="C34" s="1603" t="s">
        <v>312</v>
      </c>
      <c r="D34" s="1583"/>
      <c r="E34" s="1603" t="s">
        <v>313</v>
      </c>
      <c r="F34" s="1583"/>
      <c r="G34" s="1603"/>
      <c r="H34" s="1583"/>
      <c r="I34" s="1603"/>
      <c r="J34" s="1583"/>
      <c r="K34" s="1583"/>
      <c r="L34" s="1603"/>
      <c r="M34" s="1583"/>
      <c r="N34" s="1583"/>
      <c r="O34" s="1603"/>
      <c r="P34" s="1583"/>
      <c r="Q34" s="1603"/>
      <c r="R34" s="1583"/>
      <c r="S34" s="1605" t="s">
        <v>23</v>
      </c>
      <c r="T34" s="1583"/>
      <c r="U34" s="1583"/>
      <c r="V34" s="1583"/>
      <c r="W34" s="1583"/>
      <c r="X34" s="1583"/>
      <c r="Y34" s="1583"/>
      <c r="Z34" s="1583"/>
      <c r="AA34" s="1603" t="s">
        <v>306</v>
      </c>
      <c r="AB34" s="1583"/>
      <c r="AC34" s="1583"/>
      <c r="AD34" s="1583"/>
      <c r="AE34" s="1583"/>
      <c r="AF34" s="1603" t="s">
        <v>307</v>
      </c>
      <c r="AG34" s="1583"/>
      <c r="AH34" s="1583"/>
      <c r="AI34" s="317" t="s">
        <v>86</v>
      </c>
      <c r="AJ34" s="1604" t="s">
        <v>308</v>
      </c>
      <c r="AK34" s="1583"/>
      <c r="AL34" s="1583"/>
      <c r="AM34" s="1583"/>
      <c r="AN34" s="1583"/>
      <c r="AO34" s="1583"/>
      <c r="AP34" s="318">
        <v>181769016667</v>
      </c>
      <c r="AQ34" s="319">
        <v>0</v>
      </c>
      <c r="AR34" s="318">
        <v>198245001</v>
      </c>
      <c r="AS34" s="318">
        <v>-9382000000</v>
      </c>
      <c r="AT34" s="318">
        <v>12647983473</v>
      </c>
      <c r="AU34" s="318">
        <v>-12647983473</v>
      </c>
      <c r="AV34" s="318">
        <v>12925517413</v>
      </c>
      <c r="AW34" s="318">
        <v>-277533940</v>
      </c>
      <c r="AX34" s="318">
        <v>12925517413</v>
      </c>
      <c r="AY34" s="319">
        <v>0</v>
      </c>
      <c r="AZ34" s="318">
        <v>12925517413</v>
      </c>
      <c r="BA34" s="319">
        <v>0</v>
      </c>
      <c r="BB34" s="318">
        <v>4687023</v>
      </c>
    </row>
    <row r="35" spans="1:54" hidden="1" x14ac:dyDescent="0.25">
      <c r="A35" s="1603" t="s">
        <v>35</v>
      </c>
      <c r="B35" s="1583"/>
      <c r="C35" s="1603" t="s">
        <v>312</v>
      </c>
      <c r="D35" s="1583"/>
      <c r="E35" s="1603" t="s">
        <v>313</v>
      </c>
      <c r="F35" s="1583"/>
      <c r="G35" s="1603" t="s">
        <v>312</v>
      </c>
      <c r="H35" s="1583"/>
      <c r="I35" s="1603"/>
      <c r="J35" s="1583"/>
      <c r="K35" s="1583"/>
      <c r="L35" s="1603"/>
      <c r="M35" s="1583"/>
      <c r="N35" s="1583"/>
      <c r="O35" s="1603"/>
      <c r="P35" s="1583"/>
      <c r="Q35" s="1603"/>
      <c r="R35" s="1583"/>
      <c r="S35" s="1605" t="s">
        <v>314</v>
      </c>
      <c r="T35" s="1583"/>
      <c r="U35" s="1583"/>
      <c r="V35" s="1583"/>
      <c r="W35" s="1583"/>
      <c r="X35" s="1583"/>
      <c r="Y35" s="1583"/>
      <c r="Z35" s="1583"/>
      <c r="AA35" s="1603" t="s">
        <v>306</v>
      </c>
      <c r="AB35" s="1583"/>
      <c r="AC35" s="1583"/>
      <c r="AD35" s="1583"/>
      <c r="AE35" s="1583"/>
      <c r="AF35" s="1603" t="s">
        <v>307</v>
      </c>
      <c r="AG35" s="1583"/>
      <c r="AH35" s="1583"/>
      <c r="AI35" s="317" t="s">
        <v>86</v>
      </c>
      <c r="AJ35" s="1604" t="s">
        <v>308</v>
      </c>
      <c r="AK35" s="1583"/>
      <c r="AL35" s="1583"/>
      <c r="AM35" s="1583"/>
      <c r="AN35" s="1583"/>
      <c r="AO35" s="1583"/>
      <c r="AP35" s="318">
        <v>135937371450</v>
      </c>
      <c r="AQ35" s="319">
        <v>0</v>
      </c>
      <c r="AR35" s="319">
        <v>0</v>
      </c>
      <c r="AS35" s="318">
        <v>-9382000000</v>
      </c>
      <c r="AT35" s="318">
        <v>9319537497</v>
      </c>
      <c r="AU35" s="318">
        <v>-9319537497</v>
      </c>
      <c r="AV35" s="318">
        <v>9319537497</v>
      </c>
      <c r="AW35" s="319">
        <v>0</v>
      </c>
      <c r="AX35" s="318">
        <v>9319537497</v>
      </c>
      <c r="AY35" s="319">
        <v>0</v>
      </c>
      <c r="AZ35" s="318">
        <v>9319537497</v>
      </c>
      <c r="BA35" s="319">
        <v>0</v>
      </c>
      <c r="BB35" s="318">
        <v>3822401</v>
      </c>
    </row>
    <row r="36" spans="1:54" hidden="1" x14ac:dyDescent="0.25">
      <c r="A36" s="1603" t="s">
        <v>35</v>
      </c>
      <c r="B36" s="1583"/>
      <c r="C36" s="1603" t="s">
        <v>312</v>
      </c>
      <c r="D36" s="1583"/>
      <c r="E36" s="1603" t="s">
        <v>313</v>
      </c>
      <c r="F36" s="1583"/>
      <c r="G36" s="1603" t="s">
        <v>312</v>
      </c>
      <c r="H36" s="1583"/>
      <c r="I36" s="1603" t="s">
        <v>312</v>
      </c>
      <c r="J36" s="1583"/>
      <c r="K36" s="1583"/>
      <c r="L36" s="1603"/>
      <c r="M36" s="1583"/>
      <c r="N36" s="1583"/>
      <c r="O36" s="1603"/>
      <c r="P36" s="1583"/>
      <c r="Q36" s="1603"/>
      <c r="R36" s="1583"/>
      <c r="S36" s="1605" t="s">
        <v>219</v>
      </c>
      <c r="T36" s="1583"/>
      <c r="U36" s="1583"/>
      <c r="V36" s="1583"/>
      <c r="W36" s="1583"/>
      <c r="X36" s="1583"/>
      <c r="Y36" s="1583"/>
      <c r="Z36" s="1583"/>
      <c r="AA36" s="1603" t="s">
        <v>306</v>
      </c>
      <c r="AB36" s="1583"/>
      <c r="AC36" s="1583"/>
      <c r="AD36" s="1583"/>
      <c r="AE36" s="1583"/>
      <c r="AF36" s="1603" t="s">
        <v>307</v>
      </c>
      <c r="AG36" s="1583"/>
      <c r="AH36" s="1583"/>
      <c r="AI36" s="317" t="s">
        <v>86</v>
      </c>
      <c r="AJ36" s="1604" t="s">
        <v>308</v>
      </c>
      <c r="AK36" s="1583"/>
      <c r="AL36" s="1583"/>
      <c r="AM36" s="1583"/>
      <c r="AN36" s="1583"/>
      <c r="AO36" s="1583"/>
      <c r="AP36" s="318">
        <v>97337680000</v>
      </c>
      <c r="AQ36" s="319">
        <v>0</v>
      </c>
      <c r="AR36" s="319">
        <v>0</v>
      </c>
      <c r="AS36" s="319">
        <v>0</v>
      </c>
      <c r="AT36" s="318">
        <v>8123347128</v>
      </c>
      <c r="AU36" s="318">
        <v>-8123347128</v>
      </c>
      <c r="AV36" s="318">
        <v>8123347128</v>
      </c>
      <c r="AW36" s="319">
        <v>0</v>
      </c>
      <c r="AX36" s="318">
        <v>8123347128</v>
      </c>
      <c r="AY36" s="319">
        <v>0</v>
      </c>
      <c r="AZ36" s="318">
        <v>8123347128</v>
      </c>
      <c r="BA36" s="319">
        <v>0</v>
      </c>
      <c r="BB36" s="318">
        <v>3290504</v>
      </c>
    </row>
    <row r="37" spans="1:54" hidden="1" x14ac:dyDescent="0.25">
      <c r="A37" s="1608" t="s">
        <v>35</v>
      </c>
      <c r="B37" s="1583"/>
      <c r="C37" s="1608" t="s">
        <v>312</v>
      </c>
      <c r="D37" s="1583"/>
      <c r="E37" s="1608" t="s">
        <v>313</v>
      </c>
      <c r="F37" s="1583"/>
      <c r="G37" s="1608" t="s">
        <v>312</v>
      </c>
      <c r="H37" s="1583"/>
      <c r="I37" s="1608" t="s">
        <v>312</v>
      </c>
      <c r="J37" s="1583"/>
      <c r="K37" s="1583"/>
      <c r="L37" s="1608" t="s">
        <v>312</v>
      </c>
      <c r="M37" s="1583"/>
      <c r="N37" s="1583"/>
      <c r="O37" s="1608"/>
      <c r="P37" s="1583"/>
      <c r="Q37" s="1608"/>
      <c r="R37" s="1583"/>
      <c r="S37" s="1609" t="s">
        <v>36</v>
      </c>
      <c r="T37" s="1583"/>
      <c r="U37" s="1583"/>
      <c r="V37" s="1583"/>
      <c r="W37" s="1583"/>
      <c r="X37" s="1583"/>
      <c r="Y37" s="1583"/>
      <c r="Z37" s="1583"/>
      <c r="AA37" s="1608" t="s">
        <v>306</v>
      </c>
      <c r="AB37" s="1583"/>
      <c r="AC37" s="1583"/>
      <c r="AD37" s="1583"/>
      <c r="AE37" s="1583"/>
      <c r="AF37" s="1608" t="s">
        <v>307</v>
      </c>
      <c r="AG37" s="1583"/>
      <c r="AH37" s="1583"/>
      <c r="AI37" s="320" t="s">
        <v>86</v>
      </c>
      <c r="AJ37" s="1610" t="s">
        <v>308</v>
      </c>
      <c r="AK37" s="1583"/>
      <c r="AL37" s="1583"/>
      <c r="AM37" s="1583"/>
      <c r="AN37" s="1583"/>
      <c r="AO37" s="1583"/>
      <c r="AP37" s="321">
        <v>90237680000</v>
      </c>
      <c r="AQ37" s="322">
        <v>0</v>
      </c>
      <c r="AR37" s="322">
        <v>0</v>
      </c>
      <c r="AS37" s="322">
        <v>0</v>
      </c>
      <c r="AT37" s="321">
        <v>7753157285</v>
      </c>
      <c r="AU37" s="321">
        <v>-7753157285</v>
      </c>
      <c r="AV37" s="321">
        <v>7753157285</v>
      </c>
      <c r="AW37" s="322">
        <v>0</v>
      </c>
      <c r="AX37" s="321">
        <v>7753157285</v>
      </c>
      <c r="AY37" s="322">
        <v>0</v>
      </c>
      <c r="AZ37" s="321">
        <v>7753157285</v>
      </c>
      <c r="BA37" s="322">
        <v>0</v>
      </c>
      <c r="BB37" s="321">
        <v>1073336</v>
      </c>
    </row>
    <row r="38" spans="1:54" hidden="1" x14ac:dyDescent="0.25">
      <c r="A38" s="1608" t="s">
        <v>35</v>
      </c>
      <c r="B38" s="1583"/>
      <c r="C38" s="1608" t="s">
        <v>312</v>
      </c>
      <c r="D38" s="1583"/>
      <c r="E38" s="1608" t="s">
        <v>313</v>
      </c>
      <c r="F38" s="1583"/>
      <c r="G38" s="1608" t="s">
        <v>312</v>
      </c>
      <c r="H38" s="1583"/>
      <c r="I38" s="1608" t="s">
        <v>312</v>
      </c>
      <c r="J38" s="1583"/>
      <c r="K38" s="1583"/>
      <c r="L38" s="1608" t="s">
        <v>315</v>
      </c>
      <c r="M38" s="1583"/>
      <c r="N38" s="1583"/>
      <c r="O38" s="1608"/>
      <c r="P38" s="1583"/>
      <c r="Q38" s="1608"/>
      <c r="R38" s="1583"/>
      <c r="S38" s="1609" t="s">
        <v>37</v>
      </c>
      <c r="T38" s="1583"/>
      <c r="U38" s="1583"/>
      <c r="V38" s="1583"/>
      <c r="W38" s="1583"/>
      <c r="X38" s="1583"/>
      <c r="Y38" s="1583"/>
      <c r="Z38" s="1583"/>
      <c r="AA38" s="1608" t="s">
        <v>306</v>
      </c>
      <c r="AB38" s="1583"/>
      <c r="AC38" s="1583"/>
      <c r="AD38" s="1583"/>
      <c r="AE38" s="1583"/>
      <c r="AF38" s="1608" t="s">
        <v>307</v>
      </c>
      <c r="AG38" s="1583"/>
      <c r="AH38" s="1583"/>
      <c r="AI38" s="320" t="s">
        <v>86</v>
      </c>
      <c r="AJ38" s="1610" t="s">
        <v>308</v>
      </c>
      <c r="AK38" s="1583"/>
      <c r="AL38" s="1583"/>
      <c r="AM38" s="1583"/>
      <c r="AN38" s="1583"/>
      <c r="AO38" s="1583"/>
      <c r="AP38" s="321">
        <v>5880000000</v>
      </c>
      <c r="AQ38" s="322">
        <v>0</v>
      </c>
      <c r="AR38" s="322">
        <v>0</v>
      </c>
      <c r="AS38" s="322">
        <v>0</v>
      </c>
      <c r="AT38" s="321">
        <v>247845616</v>
      </c>
      <c r="AU38" s="321">
        <v>-247845616</v>
      </c>
      <c r="AV38" s="321">
        <v>247845616</v>
      </c>
      <c r="AW38" s="322">
        <v>0</v>
      </c>
      <c r="AX38" s="321">
        <v>247845616</v>
      </c>
      <c r="AY38" s="322">
        <v>0</v>
      </c>
      <c r="AZ38" s="321">
        <v>247845616</v>
      </c>
      <c r="BA38" s="322">
        <v>0</v>
      </c>
      <c r="BB38" s="322">
        <v>0</v>
      </c>
    </row>
    <row r="39" spans="1:54" hidden="1" x14ac:dyDescent="0.25">
      <c r="A39" s="1608" t="s">
        <v>35</v>
      </c>
      <c r="B39" s="1583"/>
      <c r="C39" s="1608" t="s">
        <v>312</v>
      </c>
      <c r="D39" s="1583"/>
      <c r="E39" s="1608" t="s">
        <v>313</v>
      </c>
      <c r="F39" s="1583"/>
      <c r="G39" s="1608" t="s">
        <v>312</v>
      </c>
      <c r="H39" s="1583"/>
      <c r="I39" s="1608" t="s">
        <v>312</v>
      </c>
      <c r="J39" s="1583"/>
      <c r="K39" s="1583"/>
      <c r="L39" s="1608" t="s">
        <v>316</v>
      </c>
      <c r="M39" s="1583"/>
      <c r="N39" s="1583"/>
      <c r="O39" s="1608"/>
      <c r="P39" s="1583"/>
      <c r="Q39" s="1608"/>
      <c r="R39" s="1583"/>
      <c r="S39" s="1609" t="s">
        <v>38</v>
      </c>
      <c r="T39" s="1583"/>
      <c r="U39" s="1583"/>
      <c r="V39" s="1583"/>
      <c r="W39" s="1583"/>
      <c r="X39" s="1583"/>
      <c r="Y39" s="1583"/>
      <c r="Z39" s="1583"/>
      <c r="AA39" s="1608" t="s">
        <v>306</v>
      </c>
      <c r="AB39" s="1583"/>
      <c r="AC39" s="1583"/>
      <c r="AD39" s="1583"/>
      <c r="AE39" s="1583"/>
      <c r="AF39" s="1608" t="s">
        <v>307</v>
      </c>
      <c r="AG39" s="1583"/>
      <c r="AH39" s="1583"/>
      <c r="AI39" s="320" t="s">
        <v>86</v>
      </c>
      <c r="AJ39" s="1610" t="s">
        <v>308</v>
      </c>
      <c r="AK39" s="1583"/>
      <c r="AL39" s="1583"/>
      <c r="AM39" s="1583"/>
      <c r="AN39" s="1583"/>
      <c r="AO39" s="1583"/>
      <c r="AP39" s="321">
        <v>1220000000</v>
      </c>
      <c r="AQ39" s="322">
        <v>0</v>
      </c>
      <c r="AR39" s="322">
        <v>0</v>
      </c>
      <c r="AS39" s="322">
        <v>0</v>
      </c>
      <c r="AT39" s="321">
        <v>122344227</v>
      </c>
      <c r="AU39" s="321">
        <v>-122344227</v>
      </c>
      <c r="AV39" s="321">
        <v>122344227</v>
      </c>
      <c r="AW39" s="322">
        <v>0</v>
      </c>
      <c r="AX39" s="321">
        <v>122344227</v>
      </c>
      <c r="AY39" s="322">
        <v>0</v>
      </c>
      <c r="AZ39" s="321">
        <v>122344227</v>
      </c>
      <c r="BA39" s="322">
        <v>0</v>
      </c>
      <c r="BB39" s="321">
        <v>2217168</v>
      </c>
    </row>
    <row r="40" spans="1:54" hidden="1" x14ac:dyDescent="0.25">
      <c r="A40" s="1603" t="s">
        <v>35</v>
      </c>
      <c r="B40" s="1583"/>
      <c r="C40" s="1603" t="s">
        <v>312</v>
      </c>
      <c r="D40" s="1583"/>
      <c r="E40" s="1603" t="s">
        <v>313</v>
      </c>
      <c r="F40" s="1583"/>
      <c r="G40" s="1603" t="s">
        <v>312</v>
      </c>
      <c r="H40" s="1583"/>
      <c r="I40" s="1603" t="s">
        <v>316</v>
      </c>
      <c r="J40" s="1583"/>
      <c r="K40" s="1583"/>
      <c r="L40" s="1603"/>
      <c r="M40" s="1583"/>
      <c r="N40" s="1583"/>
      <c r="O40" s="1603"/>
      <c r="P40" s="1583"/>
      <c r="Q40" s="1603"/>
      <c r="R40" s="1583"/>
      <c r="S40" s="1605" t="s">
        <v>220</v>
      </c>
      <c r="T40" s="1583"/>
      <c r="U40" s="1583"/>
      <c r="V40" s="1583"/>
      <c r="W40" s="1583"/>
      <c r="X40" s="1583"/>
      <c r="Y40" s="1583"/>
      <c r="Z40" s="1583"/>
      <c r="AA40" s="1603" t="s">
        <v>306</v>
      </c>
      <c r="AB40" s="1583"/>
      <c r="AC40" s="1583"/>
      <c r="AD40" s="1583"/>
      <c r="AE40" s="1583"/>
      <c r="AF40" s="1603" t="s">
        <v>307</v>
      </c>
      <c r="AG40" s="1583"/>
      <c r="AH40" s="1583"/>
      <c r="AI40" s="317" t="s">
        <v>86</v>
      </c>
      <c r="AJ40" s="1604" t="s">
        <v>308</v>
      </c>
      <c r="AK40" s="1583"/>
      <c r="AL40" s="1583"/>
      <c r="AM40" s="1583"/>
      <c r="AN40" s="1583"/>
      <c r="AO40" s="1583"/>
      <c r="AP40" s="318">
        <v>1741691450</v>
      </c>
      <c r="AQ40" s="319">
        <v>0</v>
      </c>
      <c r="AR40" s="319">
        <v>0</v>
      </c>
      <c r="AS40" s="319">
        <v>0</v>
      </c>
      <c r="AT40" s="318">
        <v>138054815</v>
      </c>
      <c r="AU40" s="318">
        <v>-138054815</v>
      </c>
      <c r="AV40" s="318">
        <v>138054815</v>
      </c>
      <c r="AW40" s="319">
        <v>0</v>
      </c>
      <c r="AX40" s="318">
        <v>138054815</v>
      </c>
      <c r="AY40" s="319">
        <v>0</v>
      </c>
      <c r="AZ40" s="318">
        <v>138054815</v>
      </c>
      <c r="BA40" s="319">
        <v>0</v>
      </c>
      <c r="BB40" s="318">
        <v>193412</v>
      </c>
    </row>
    <row r="41" spans="1:54" hidden="1" x14ac:dyDescent="0.25">
      <c r="A41" s="1608" t="s">
        <v>35</v>
      </c>
      <c r="B41" s="1583"/>
      <c r="C41" s="1608" t="s">
        <v>312</v>
      </c>
      <c r="D41" s="1583"/>
      <c r="E41" s="1608" t="s">
        <v>313</v>
      </c>
      <c r="F41" s="1583"/>
      <c r="G41" s="1608" t="s">
        <v>312</v>
      </c>
      <c r="H41" s="1583"/>
      <c r="I41" s="1608" t="s">
        <v>316</v>
      </c>
      <c r="J41" s="1583"/>
      <c r="K41" s="1583"/>
      <c r="L41" s="1608" t="s">
        <v>315</v>
      </c>
      <c r="M41" s="1583"/>
      <c r="N41" s="1583"/>
      <c r="O41" s="1608"/>
      <c r="P41" s="1583"/>
      <c r="Q41" s="1608"/>
      <c r="R41" s="1583"/>
      <c r="S41" s="1609" t="s">
        <v>39</v>
      </c>
      <c r="T41" s="1583"/>
      <c r="U41" s="1583"/>
      <c r="V41" s="1583"/>
      <c r="W41" s="1583"/>
      <c r="X41" s="1583"/>
      <c r="Y41" s="1583"/>
      <c r="Z41" s="1583"/>
      <c r="AA41" s="1608" t="s">
        <v>306</v>
      </c>
      <c r="AB41" s="1583"/>
      <c r="AC41" s="1583"/>
      <c r="AD41" s="1583"/>
      <c r="AE41" s="1583"/>
      <c r="AF41" s="1608" t="s">
        <v>307</v>
      </c>
      <c r="AG41" s="1583"/>
      <c r="AH41" s="1583"/>
      <c r="AI41" s="320" t="s">
        <v>86</v>
      </c>
      <c r="AJ41" s="1610" t="s">
        <v>308</v>
      </c>
      <c r="AK41" s="1583"/>
      <c r="AL41" s="1583"/>
      <c r="AM41" s="1583"/>
      <c r="AN41" s="1583"/>
      <c r="AO41" s="1583"/>
      <c r="AP41" s="321">
        <v>1741691450</v>
      </c>
      <c r="AQ41" s="322">
        <v>0</v>
      </c>
      <c r="AR41" s="322">
        <v>0</v>
      </c>
      <c r="AS41" s="322">
        <v>0</v>
      </c>
      <c r="AT41" s="321">
        <v>138054815</v>
      </c>
      <c r="AU41" s="321">
        <v>-138054815</v>
      </c>
      <c r="AV41" s="321">
        <v>138054815</v>
      </c>
      <c r="AW41" s="322">
        <v>0</v>
      </c>
      <c r="AX41" s="321">
        <v>138054815</v>
      </c>
      <c r="AY41" s="322">
        <v>0</v>
      </c>
      <c r="AZ41" s="321">
        <v>138054815</v>
      </c>
      <c r="BA41" s="322">
        <v>0</v>
      </c>
      <c r="BB41" s="321">
        <v>193412</v>
      </c>
    </row>
    <row r="42" spans="1:54" hidden="1" x14ac:dyDescent="0.25">
      <c r="A42" s="1603" t="s">
        <v>35</v>
      </c>
      <c r="B42" s="1583"/>
      <c r="C42" s="1603" t="s">
        <v>312</v>
      </c>
      <c r="D42" s="1583"/>
      <c r="E42" s="1603" t="s">
        <v>313</v>
      </c>
      <c r="F42" s="1583"/>
      <c r="G42" s="1603" t="s">
        <v>312</v>
      </c>
      <c r="H42" s="1583"/>
      <c r="I42" s="1603" t="s">
        <v>317</v>
      </c>
      <c r="J42" s="1583"/>
      <c r="K42" s="1583"/>
      <c r="L42" s="1603"/>
      <c r="M42" s="1583"/>
      <c r="N42" s="1583"/>
      <c r="O42" s="1603"/>
      <c r="P42" s="1583"/>
      <c r="Q42" s="1603"/>
      <c r="R42" s="1583"/>
      <c r="S42" s="1605" t="s">
        <v>222</v>
      </c>
      <c r="T42" s="1583"/>
      <c r="U42" s="1583"/>
      <c r="V42" s="1583"/>
      <c r="W42" s="1583"/>
      <c r="X42" s="1583"/>
      <c r="Y42" s="1583"/>
      <c r="Z42" s="1583"/>
      <c r="AA42" s="1603" t="s">
        <v>306</v>
      </c>
      <c r="AB42" s="1583"/>
      <c r="AC42" s="1583"/>
      <c r="AD42" s="1583"/>
      <c r="AE42" s="1583"/>
      <c r="AF42" s="1603" t="s">
        <v>307</v>
      </c>
      <c r="AG42" s="1583"/>
      <c r="AH42" s="1583"/>
      <c r="AI42" s="317" t="s">
        <v>86</v>
      </c>
      <c r="AJ42" s="1604" t="s">
        <v>308</v>
      </c>
      <c r="AK42" s="1583"/>
      <c r="AL42" s="1583"/>
      <c r="AM42" s="1583"/>
      <c r="AN42" s="1583"/>
      <c r="AO42" s="1583"/>
      <c r="AP42" s="318">
        <v>26784000000</v>
      </c>
      <c r="AQ42" s="319">
        <v>0</v>
      </c>
      <c r="AR42" s="319">
        <v>0</v>
      </c>
      <c r="AS42" s="319">
        <v>0</v>
      </c>
      <c r="AT42" s="318">
        <v>961633489</v>
      </c>
      <c r="AU42" s="318">
        <v>-961633489</v>
      </c>
      <c r="AV42" s="318">
        <v>961633489</v>
      </c>
      <c r="AW42" s="319">
        <v>0</v>
      </c>
      <c r="AX42" s="318">
        <v>961633489</v>
      </c>
      <c r="AY42" s="319">
        <v>0</v>
      </c>
      <c r="AZ42" s="318">
        <v>961633489</v>
      </c>
      <c r="BA42" s="319">
        <v>0</v>
      </c>
      <c r="BB42" s="318">
        <v>338485</v>
      </c>
    </row>
    <row r="43" spans="1:54" hidden="1" x14ac:dyDescent="0.25">
      <c r="A43" s="1608" t="s">
        <v>35</v>
      </c>
      <c r="B43" s="1583"/>
      <c r="C43" s="1608" t="s">
        <v>312</v>
      </c>
      <c r="D43" s="1583"/>
      <c r="E43" s="1608" t="s">
        <v>313</v>
      </c>
      <c r="F43" s="1583"/>
      <c r="G43" s="1608" t="s">
        <v>312</v>
      </c>
      <c r="H43" s="1583"/>
      <c r="I43" s="1608" t="s">
        <v>317</v>
      </c>
      <c r="J43" s="1583"/>
      <c r="K43" s="1583"/>
      <c r="L43" s="1608" t="s">
        <v>312</v>
      </c>
      <c r="M43" s="1583"/>
      <c r="N43" s="1583"/>
      <c r="O43" s="1608"/>
      <c r="P43" s="1583"/>
      <c r="Q43" s="1608"/>
      <c r="R43" s="1583"/>
      <c r="S43" s="1609" t="s">
        <v>40</v>
      </c>
      <c r="T43" s="1583"/>
      <c r="U43" s="1583"/>
      <c r="V43" s="1583"/>
      <c r="W43" s="1583"/>
      <c r="X43" s="1583"/>
      <c r="Y43" s="1583"/>
      <c r="Z43" s="1583"/>
      <c r="AA43" s="1608" t="s">
        <v>306</v>
      </c>
      <c r="AB43" s="1583"/>
      <c r="AC43" s="1583"/>
      <c r="AD43" s="1583"/>
      <c r="AE43" s="1583"/>
      <c r="AF43" s="1608" t="s">
        <v>307</v>
      </c>
      <c r="AG43" s="1583"/>
      <c r="AH43" s="1583"/>
      <c r="AI43" s="320" t="s">
        <v>86</v>
      </c>
      <c r="AJ43" s="1610" t="s">
        <v>308</v>
      </c>
      <c r="AK43" s="1583"/>
      <c r="AL43" s="1583"/>
      <c r="AM43" s="1583"/>
      <c r="AN43" s="1583"/>
      <c r="AO43" s="1583"/>
      <c r="AP43" s="321">
        <v>3441410138</v>
      </c>
      <c r="AQ43" s="322">
        <v>0</v>
      </c>
      <c r="AR43" s="322">
        <v>0</v>
      </c>
      <c r="AS43" s="322">
        <v>0</v>
      </c>
      <c r="AT43" s="321">
        <v>283180120</v>
      </c>
      <c r="AU43" s="321">
        <v>-283180120</v>
      </c>
      <c r="AV43" s="321">
        <v>283180120</v>
      </c>
      <c r="AW43" s="322">
        <v>0</v>
      </c>
      <c r="AX43" s="321">
        <v>283180120</v>
      </c>
      <c r="AY43" s="322">
        <v>0</v>
      </c>
      <c r="AZ43" s="321">
        <v>283180120</v>
      </c>
      <c r="BA43" s="322">
        <v>0</v>
      </c>
      <c r="BB43" s="321">
        <v>220484</v>
      </c>
    </row>
    <row r="44" spans="1:54" hidden="1" x14ac:dyDescent="0.25">
      <c r="A44" s="1608" t="s">
        <v>35</v>
      </c>
      <c r="B44" s="1583"/>
      <c r="C44" s="1608" t="s">
        <v>312</v>
      </c>
      <c r="D44" s="1583"/>
      <c r="E44" s="1608" t="s">
        <v>313</v>
      </c>
      <c r="F44" s="1583"/>
      <c r="G44" s="1608" t="s">
        <v>312</v>
      </c>
      <c r="H44" s="1583"/>
      <c r="I44" s="1608" t="s">
        <v>317</v>
      </c>
      <c r="J44" s="1583"/>
      <c r="K44" s="1583"/>
      <c r="L44" s="1608" t="s">
        <v>315</v>
      </c>
      <c r="M44" s="1583"/>
      <c r="N44" s="1583"/>
      <c r="O44" s="1608"/>
      <c r="P44" s="1583"/>
      <c r="Q44" s="1608"/>
      <c r="R44" s="1583"/>
      <c r="S44" s="1609" t="s">
        <v>41</v>
      </c>
      <c r="T44" s="1583"/>
      <c r="U44" s="1583"/>
      <c r="V44" s="1583"/>
      <c r="W44" s="1583"/>
      <c r="X44" s="1583"/>
      <c r="Y44" s="1583"/>
      <c r="Z44" s="1583"/>
      <c r="AA44" s="1608" t="s">
        <v>306</v>
      </c>
      <c r="AB44" s="1583"/>
      <c r="AC44" s="1583"/>
      <c r="AD44" s="1583"/>
      <c r="AE44" s="1583"/>
      <c r="AF44" s="1608" t="s">
        <v>307</v>
      </c>
      <c r="AG44" s="1583"/>
      <c r="AH44" s="1583"/>
      <c r="AI44" s="320" t="s">
        <v>86</v>
      </c>
      <c r="AJ44" s="1610" t="s">
        <v>308</v>
      </c>
      <c r="AK44" s="1583"/>
      <c r="AL44" s="1583"/>
      <c r="AM44" s="1583"/>
      <c r="AN44" s="1583"/>
      <c r="AO44" s="1583"/>
      <c r="AP44" s="321">
        <v>2949264140</v>
      </c>
      <c r="AQ44" s="322">
        <v>0</v>
      </c>
      <c r="AR44" s="322">
        <v>0</v>
      </c>
      <c r="AS44" s="322">
        <v>0</v>
      </c>
      <c r="AT44" s="321">
        <v>197865937</v>
      </c>
      <c r="AU44" s="321">
        <v>-197865937</v>
      </c>
      <c r="AV44" s="321">
        <v>197865937</v>
      </c>
      <c r="AW44" s="322">
        <v>0</v>
      </c>
      <c r="AX44" s="321">
        <v>197865937</v>
      </c>
      <c r="AY44" s="322">
        <v>0</v>
      </c>
      <c r="AZ44" s="321">
        <v>197865937</v>
      </c>
      <c r="BA44" s="322">
        <v>0</v>
      </c>
      <c r="BB44" s="322">
        <v>0</v>
      </c>
    </row>
    <row r="45" spans="1:54" hidden="1" x14ac:dyDescent="0.25">
      <c r="A45" s="1608" t="s">
        <v>35</v>
      </c>
      <c r="B45" s="1583"/>
      <c r="C45" s="1608" t="s">
        <v>312</v>
      </c>
      <c r="D45" s="1583"/>
      <c r="E45" s="1608" t="s">
        <v>313</v>
      </c>
      <c r="F45" s="1583"/>
      <c r="G45" s="1608" t="s">
        <v>312</v>
      </c>
      <c r="H45" s="1583"/>
      <c r="I45" s="1608" t="s">
        <v>317</v>
      </c>
      <c r="J45" s="1583"/>
      <c r="K45" s="1583"/>
      <c r="L45" s="1608" t="s">
        <v>318</v>
      </c>
      <c r="M45" s="1583"/>
      <c r="N45" s="1583"/>
      <c r="O45" s="1608"/>
      <c r="P45" s="1583"/>
      <c r="Q45" s="1608"/>
      <c r="R45" s="1583"/>
      <c r="S45" s="1609" t="s">
        <v>42</v>
      </c>
      <c r="T45" s="1583"/>
      <c r="U45" s="1583"/>
      <c r="V45" s="1583"/>
      <c r="W45" s="1583"/>
      <c r="X45" s="1583"/>
      <c r="Y45" s="1583"/>
      <c r="Z45" s="1583"/>
      <c r="AA45" s="1608" t="s">
        <v>306</v>
      </c>
      <c r="AB45" s="1583"/>
      <c r="AC45" s="1583"/>
      <c r="AD45" s="1583"/>
      <c r="AE45" s="1583"/>
      <c r="AF45" s="1608" t="s">
        <v>307</v>
      </c>
      <c r="AG45" s="1583"/>
      <c r="AH45" s="1583"/>
      <c r="AI45" s="320" t="s">
        <v>86</v>
      </c>
      <c r="AJ45" s="1610" t="s">
        <v>308</v>
      </c>
      <c r="AK45" s="1583"/>
      <c r="AL45" s="1583"/>
      <c r="AM45" s="1583"/>
      <c r="AN45" s="1583"/>
      <c r="AO45" s="1583"/>
      <c r="AP45" s="321">
        <v>4261255939</v>
      </c>
      <c r="AQ45" s="322">
        <v>0</v>
      </c>
      <c r="AR45" s="322">
        <v>0</v>
      </c>
      <c r="AS45" s="322">
        <v>0</v>
      </c>
      <c r="AT45" s="322">
        <v>0</v>
      </c>
      <c r="AU45" s="322">
        <v>0</v>
      </c>
      <c r="AV45" s="322">
        <v>0</v>
      </c>
      <c r="AW45" s="322">
        <v>0</v>
      </c>
      <c r="AX45" s="322">
        <v>0</v>
      </c>
      <c r="AY45" s="322">
        <v>0</v>
      </c>
      <c r="AZ45" s="322">
        <v>0</v>
      </c>
      <c r="BA45" s="322">
        <v>0</v>
      </c>
      <c r="BB45" s="322">
        <v>0</v>
      </c>
    </row>
    <row r="46" spans="1:54" hidden="1" x14ac:dyDescent="0.25">
      <c r="A46" s="1608" t="s">
        <v>35</v>
      </c>
      <c r="B46" s="1583"/>
      <c r="C46" s="1608" t="s">
        <v>312</v>
      </c>
      <c r="D46" s="1583"/>
      <c r="E46" s="1608" t="s">
        <v>313</v>
      </c>
      <c r="F46" s="1583"/>
      <c r="G46" s="1608" t="s">
        <v>312</v>
      </c>
      <c r="H46" s="1583"/>
      <c r="I46" s="1608" t="s">
        <v>317</v>
      </c>
      <c r="J46" s="1583"/>
      <c r="K46" s="1583"/>
      <c r="L46" s="1608" t="s">
        <v>319</v>
      </c>
      <c r="M46" s="1583"/>
      <c r="N46" s="1583"/>
      <c r="O46" s="1608"/>
      <c r="P46" s="1583"/>
      <c r="Q46" s="1608"/>
      <c r="R46" s="1583"/>
      <c r="S46" s="1609" t="s">
        <v>43</v>
      </c>
      <c r="T46" s="1583"/>
      <c r="U46" s="1583"/>
      <c r="V46" s="1583"/>
      <c r="W46" s="1583"/>
      <c r="X46" s="1583"/>
      <c r="Y46" s="1583"/>
      <c r="Z46" s="1583"/>
      <c r="AA46" s="1608" t="s">
        <v>306</v>
      </c>
      <c r="AB46" s="1583"/>
      <c r="AC46" s="1583"/>
      <c r="AD46" s="1583"/>
      <c r="AE46" s="1583"/>
      <c r="AF46" s="1608" t="s">
        <v>307</v>
      </c>
      <c r="AG46" s="1583"/>
      <c r="AH46" s="1583"/>
      <c r="AI46" s="320" t="s">
        <v>86</v>
      </c>
      <c r="AJ46" s="1610" t="s">
        <v>308</v>
      </c>
      <c r="AK46" s="1583"/>
      <c r="AL46" s="1583"/>
      <c r="AM46" s="1583"/>
      <c r="AN46" s="1583"/>
      <c r="AO46" s="1583"/>
      <c r="AP46" s="321">
        <v>4473037173</v>
      </c>
      <c r="AQ46" s="322">
        <v>0</v>
      </c>
      <c r="AR46" s="322">
        <v>0</v>
      </c>
      <c r="AS46" s="322">
        <v>0</v>
      </c>
      <c r="AT46" s="321">
        <v>220750735</v>
      </c>
      <c r="AU46" s="321">
        <v>-220750735</v>
      </c>
      <c r="AV46" s="321">
        <v>220750735</v>
      </c>
      <c r="AW46" s="322">
        <v>0</v>
      </c>
      <c r="AX46" s="321">
        <v>220750735</v>
      </c>
      <c r="AY46" s="322">
        <v>0</v>
      </c>
      <c r="AZ46" s="321">
        <v>220750735</v>
      </c>
      <c r="BA46" s="322">
        <v>0</v>
      </c>
      <c r="BB46" s="322">
        <v>0</v>
      </c>
    </row>
    <row r="47" spans="1:54" hidden="1" x14ac:dyDescent="0.25">
      <c r="A47" s="1608" t="s">
        <v>35</v>
      </c>
      <c r="B47" s="1583"/>
      <c r="C47" s="1608" t="s">
        <v>312</v>
      </c>
      <c r="D47" s="1583"/>
      <c r="E47" s="1608" t="s">
        <v>313</v>
      </c>
      <c r="F47" s="1583"/>
      <c r="G47" s="1608" t="s">
        <v>312</v>
      </c>
      <c r="H47" s="1583"/>
      <c r="I47" s="1608" t="s">
        <v>317</v>
      </c>
      <c r="J47" s="1583"/>
      <c r="K47" s="1583"/>
      <c r="L47" s="1608" t="s">
        <v>44</v>
      </c>
      <c r="M47" s="1583"/>
      <c r="N47" s="1583"/>
      <c r="O47" s="1608"/>
      <c r="P47" s="1583"/>
      <c r="Q47" s="1608"/>
      <c r="R47" s="1583"/>
      <c r="S47" s="1609" t="s">
        <v>45</v>
      </c>
      <c r="T47" s="1583"/>
      <c r="U47" s="1583"/>
      <c r="V47" s="1583"/>
      <c r="W47" s="1583"/>
      <c r="X47" s="1583"/>
      <c r="Y47" s="1583"/>
      <c r="Z47" s="1583"/>
      <c r="AA47" s="1608" t="s">
        <v>306</v>
      </c>
      <c r="AB47" s="1583"/>
      <c r="AC47" s="1583"/>
      <c r="AD47" s="1583"/>
      <c r="AE47" s="1583"/>
      <c r="AF47" s="1608" t="s">
        <v>307</v>
      </c>
      <c r="AG47" s="1583"/>
      <c r="AH47" s="1583"/>
      <c r="AI47" s="320" t="s">
        <v>86</v>
      </c>
      <c r="AJ47" s="1610" t="s">
        <v>308</v>
      </c>
      <c r="AK47" s="1583"/>
      <c r="AL47" s="1583"/>
      <c r="AM47" s="1583"/>
      <c r="AN47" s="1583"/>
      <c r="AO47" s="1583"/>
      <c r="AP47" s="321">
        <v>9451987628</v>
      </c>
      <c r="AQ47" s="322">
        <v>0</v>
      </c>
      <c r="AR47" s="322">
        <v>0</v>
      </c>
      <c r="AS47" s="322">
        <v>0</v>
      </c>
      <c r="AT47" s="321">
        <v>66659782</v>
      </c>
      <c r="AU47" s="321">
        <v>-66659782</v>
      </c>
      <c r="AV47" s="321">
        <v>66659782</v>
      </c>
      <c r="AW47" s="322">
        <v>0</v>
      </c>
      <c r="AX47" s="321">
        <v>66659782</v>
      </c>
      <c r="AY47" s="322">
        <v>0</v>
      </c>
      <c r="AZ47" s="321">
        <v>66659782</v>
      </c>
      <c r="BA47" s="322">
        <v>0</v>
      </c>
      <c r="BB47" s="322">
        <v>0</v>
      </c>
    </row>
    <row r="48" spans="1:54" hidden="1" x14ac:dyDescent="0.25">
      <c r="A48" s="1608" t="s">
        <v>35</v>
      </c>
      <c r="B48" s="1583"/>
      <c r="C48" s="1608" t="s">
        <v>312</v>
      </c>
      <c r="D48" s="1583"/>
      <c r="E48" s="1608" t="s">
        <v>313</v>
      </c>
      <c r="F48" s="1583"/>
      <c r="G48" s="1608" t="s">
        <v>312</v>
      </c>
      <c r="H48" s="1583"/>
      <c r="I48" s="1608" t="s">
        <v>317</v>
      </c>
      <c r="J48" s="1583"/>
      <c r="K48" s="1583"/>
      <c r="L48" s="1608" t="s">
        <v>320</v>
      </c>
      <c r="M48" s="1583"/>
      <c r="N48" s="1583"/>
      <c r="O48" s="1608"/>
      <c r="P48" s="1583"/>
      <c r="Q48" s="1608"/>
      <c r="R48" s="1583"/>
      <c r="S48" s="1609" t="s">
        <v>46</v>
      </c>
      <c r="T48" s="1583"/>
      <c r="U48" s="1583"/>
      <c r="V48" s="1583"/>
      <c r="W48" s="1583"/>
      <c r="X48" s="1583"/>
      <c r="Y48" s="1583"/>
      <c r="Z48" s="1583"/>
      <c r="AA48" s="1608" t="s">
        <v>306</v>
      </c>
      <c r="AB48" s="1583"/>
      <c r="AC48" s="1583"/>
      <c r="AD48" s="1583"/>
      <c r="AE48" s="1583"/>
      <c r="AF48" s="1608" t="s">
        <v>307</v>
      </c>
      <c r="AG48" s="1583"/>
      <c r="AH48" s="1583"/>
      <c r="AI48" s="320" t="s">
        <v>86</v>
      </c>
      <c r="AJ48" s="1610" t="s">
        <v>308</v>
      </c>
      <c r="AK48" s="1583"/>
      <c r="AL48" s="1583"/>
      <c r="AM48" s="1583"/>
      <c r="AN48" s="1583"/>
      <c r="AO48" s="1583"/>
      <c r="AP48" s="321">
        <v>2207044982</v>
      </c>
      <c r="AQ48" s="322">
        <v>0</v>
      </c>
      <c r="AR48" s="322">
        <v>0</v>
      </c>
      <c r="AS48" s="322">
        <v>0</v>
      </c>
      <c r="AT48" s="321">
        <v>193176915</v>
      </c>
      <c r="AU48" s="321">
        <v>-193176915</v>
      </c>
      <c r="AV48" s="321">
        <v>193176915</v>
      </c>
      <c r="AW48" s="322">
        <v>0</v>
      </c>
      <c r="AX48" s="321">
        <v>193176915</v>
      </c>
      <c r="AY48" s="322">
        <v>0</v>
      </c>
      <c r="AZ48" s="321">
        <v>193176915</v>
      </c>
      <c r="BA48" s="322">
        <v>0</v>
      </c>
      <c r="BB48" s="321">
        <v>118001</v>
      </c>
    </row>
    <row r="49" spans="1:54" hidden="1" x14ac:dyDescent="0.25">
      <c r="A49" s="1603" t="s">
        <v>35</v>
      </c>
      <c r="B49" s="1583"/>
      <c r="C49" s="1603" t="s">
        <v>312</v>
      </c>
      <c r="D49" s="1583"/>
      <c r="E49" s="1603" t="s">
        <v>313</v>
      </c>
      <c r="F49" s="1583"/>
      <c r="G49" s="1603" t="s">
        <v>312</v>
      </c>
      <c r="H49" s="1583"/>
      <c r="I49" s="1603" t="s">
        <v>321</v>
      </c>
      <c r="J49" s="1583"/>
      <c r="K49" s="1583"/>
      <c r="L49" s="1603"/>
      <c r="M49" s="1583"/>
      <c r="N49" s="1583"/>
      <c r="O49" s="1603"/>
      <c r="P49" s="1583"/>
      <c r="Q49" s="1603"/>
      <c r="R49" s="1583"/>
      <c r="S49" s="1605" t="s">
        <v>223</v>
      </c>
      <c r="T49" s="1583"/>
      <c r="U49" s="1583"/>
      <c r="V49" s="1583"/>
      <c r="W49" s="1583"/>
      <c r="X49" s="1583"/>
      <c r="Y49" s="1583"/>
      <c r="Z49" s="1583"/>
      <c r="AA49" s="1603" t="s">
        <v>306</v>
      </c>
      <c r="AB49" s="1583"/>
      <c r="AC49" s="1583"/>
      <c r="AD49" s="1583"/>
      <c r="AE49" s="1583"/>
      <c r="AF49" s="1603" t="s">
        <v>307</v>
      </c>
      <c r="AG49" s="1583"/>
      <c r="AH49" s="1583"/>
      <c r="AI49" s="317" t="s">
        <v>86</v>
      </c>
      <c r="AJ49" s="1604" t="s">
        <v>308</v>
      </c>
      <c r="AK49" s="1583"/>
      <c r="AL49" s="1583"/>
      <c r="AM49" s="1583"/>
      <c r="AN49" s="1583"/>
      <c r="AO49" s="1583"/>
      <c r="AP49" s="318">
        <v>692000000</v>
      </c>
      <c r="AQ49" s="319">
        <v>0</v>
      </c>
      <c r="AR49" s="319">
        <v>0</v>
      </c>
      <c r="AS49" s="319">
        <v>0</v>
      </c>
      <c r="AT49" s="318">
        <v>96502065</v>
      </c>
      <c r="AU49" s="318">
        <v>-96502065</v>
      </c>
      <c r="AV49" s="318">
        <v>96502065</v>
      </c>
      <c r="AW49" s="319">
        <v>0</v>
      </c>
      <c r="AX49" s="318">
        <v>96502065</v>
      </c>
      <c r="AY49" s="319">
        <v>0</v>
      </c>
      <c r="AZ49" s="318">
        <v>96502065</v>
      </c>
      <c r="BA49" s="319">
        <v>0</v>
      </c>
      <c r="BB49" s="319">
        <v>0</v>
      </c>
    </row>
    <row r="50" spans="1:54" hidden="1" x14ac:dyDescent="0.25">
      <c r="A50" s="1608" t="s">
        <v>35</v>
      </c>
      <c r="B50" s="1583"/>
      <c r="C50" s="1608" t="s">
        <v>312</v>
      </c>
      <c r="D50" s="1583"/>
      <c r="E50" s="1608" t="s">
        <v>313</v>
      </c>
      <c r="F50" s="1583"/>
      <c r="G50" s="1608" t="s">
        <v>312</v>
      </c>
      <c r="H50" s="1583"/>
      <c r="I50" s="1608" t="s">
        <v>321</v>
      </c>
      <c r="J50" s="1583"/>
      <c r="K50" s="1583"/>
      <c r="L50" s="1608" t="s">
        <v>312</v>
      </c>
      <c r="M50" s="1583"/>
      <c r="N50" s="1583"/>
      <c r="O50" s="1608"/>
      <c r="P50" s="1583"/>
      <c r="Q50" s="1608"/>
      <c r="R50" s="1583"/>
      <c r="S50" s="1609" t="s">
        <v>47</v>
      </c>
      <c r="T50" s="1583"/>
      <c r="U50" s="1583"/>
      <c r="V50" s="1583"/>
      <c r="W50" s="1583"/>
      <c r="X50" s="1583"/>
      <c r="Y50" s="1583"/>
      <c r="Z50" s="1583"/>
      <c r="AA50" s="1608" t="s">
        <v>306</v>
      </c>
      <c r="AB50" s="1583"/>
      <c r="AC50" s="1583"/>
      <c r="AD50" s="1583"/>
      <c r="AE50" s="1583"/>
      <c r="AF50" s="1608" t="s">
        <v>307</v>
      </c>
      <c r="AG50" s="1583"/>
      <c r="AH50" s="1583"/>
      <c r="AI50" s="320" t="s">
        <v>86</v>
      </c>
      <c r="AJ50" s="1610" t="s">
        <v>308</v>
      </c>
      <c r="AK50" s="1583"/>
      <c r="AL50" s="1583"/>
      <c r="AM50" s="1583"/>
      <c r="AN50" s="1583"/>
      <c r="AO50" s="1583"/>
      <c r="AP50" s="321">
        <v>360000000</v>
      </c>
      <c r="AQ50" s="322">
        <v>0</v>
      </c>
      <c r="AR50" s="322">
        <v>0</v>
      </c>
      <c r="AS50" s="322">
        <v>0</v>
      </c>
      <c r="AT50" s="321">
        <v>24276430</v>
      </c>
      <c r="AU50" s="321">
        <v>-24276430</v>
      </c>
      <c r="AV50" s="321">
        <v>24276430</v>
      </c>
      <c r="AW50" s="322">
        <v>0</v>
      </c>
      <c r="AX50" s="321">
        <v>24276430</v>
      </c>
      <c r="AY50" s="322">
        <v>0</v>
      </c>
      <c r="AZ50" s="321">
        <v>24276430</v>
      </c>
      <c r="BA50" s="322">
        <v>0</v>
      </c>
      <c r="BB50" s="322">
        <v>0</v>
      </c>
    </row>
    <row r="51" spans="1:54" hidden="1" x14ac:dyDescent="0.25">
      <c r="A51" s="1608" t="s">
        <v>35</v>
      </c>
      <c r="B51" s="1583"/>
      <c r="C51" s="1608" t="s">
        <v>312</v>
      </c>
      <c r="D51" s="1583"/>
      <c r="E51" s="1608" t="s">
        <v>313</v>
      </c>
      <c r="F51" s="1583"/>
      <c r="G51" s="1608" t="s">
        <v>312</v>
      </c>
      <c r="H51" s="1583"/>
      <c r="I51" s="1608" t="s">
        <v>321</v>
      </c>
      <c r="J51" s="1583"/>
      <c r="K51" s="1583"/>
      <c r="L51" s="1608" t="s">
        <v>322</v>
      </c>
      <c r="M51" s="1583"/>
      <c r="N51" s="1583"/>
      <c r="O51" s="1608"/>
      <c r="P51" s="1583"/>
      <c r="Q51" s="1608"/>
      <c r="R51" s="1583"/>
      <c r="S51" s="1609" t="s">
        <v>48</v>
      </c>
      <c r="T51" s="1583"/>
      <c r="U51" s="1583"/>
      <c r="V51" s="1583"/>
      <c r="W51" s="1583"/>
      <c r="X51" s="1583"/>
      <c r="Y51" s="1583"/>
      <c r="Z51" s="1583"/>
      <c r="AA51" s="1608" t="s">
        <v>306</v>
      </c>
      <c r="AB51" s="1583"/>
      <c r="AC51" s="1583"/>
      <c r="AD51" s="1583"/>
      <c r="AE51" s="1583"/>
      <c r="AF51" s="1608" t="s">
        <v>307</v>
      </c>
      <c r="AG51" s="1583"/>
      <c r="AH51" s="1583"/>
      <c r="AI51" s="320" t="s">
        <v>86</v>
      </c>
      <c r="AJ51" s="1610" t="s">
        <v>308</v>
      </c>
      <c r="AK51" s="1583"/>
      <c r="AL51" s="1583"/>
      <c r="AM51" s="1583"/>
      <c r="AN51" s="1583"/>
      <c r="AO51" s="1583"/>
      <c r="AP51" s="321">
        <v>332000000</v>
      </c>
      <c r="AQ51" s="322">
        <v>0</v>
      </c>
      <c r="AR51" s="322">
        <v>0</v>
      </c>
      <c r="AS51" s="322">
        <v>0</v>
      </c>
      <c r="AT51" s="321">
        <v>72225635</v>
      </c>
      <c r="AU51" s="321">
        <v>-72225635</v>
      </c>
      <c r="AV51" s="321">
        <v>72225635</v>
      </c>
      <c r="AW51" s="322">
        <v>0</v>
      </c>
      <c r="AX51" s="321">
        <v>72225635</v>
      </c>
      <c r="AY51" s="322">
        <v>0</v>
      </c>
      <c r="AZ51" s="321">
        <v>72225635</v>
      </c>
      <c r="BA51" s="322">
        <v>0</v>
      </c>
      <c r="BB51" s="322">
        <v>0</v>
      </c>
    </row>
    <row r="52" spans="1:54" hidden="1" x14ac:dyDescent="0.25">
      <c r="A52" s="1608" t="s">
        <v>35</v>
      </c>
      <c r="B52" s="1583"/>
      <c r="C52" s="1608" t="s">
        <v>312</v>
      </c>
      <c r="D52" s="1583"/>
      <c r="E52" s="1608" t="s">
        <v>313</v>
      </c>
      <c r="F52" s="1583"/>
      <c r="G52" s="1608" t="s">
        <v>312</v>
      </c>
      <c r="H52" s="1583"/>
      <c r="I52" s="1608" t="s">
        <v>86</v>
      </c>
      <c r="J52" s="1583"/>
      <c r="K52" s="1583"/>
      <c r="L52" s="1608"/>
      <c r="M52" s="1583"/>
      <c r="N52" s="1583"/>
      <c r="O52" s="1608"/>
      <c r="P52" s="1583"/>
      <c r="Q52" s="1608"/>
      <c r="R52" s="1583"/>
      <c r="S52" s="1609" t="s">
        <v>699</v>
      </c>
      <c r="T52" s="1583"/>
      <c r="U52" s="1583"/>
      <c r="V52" s="1583"/>
      <c r="W52" s="1583"/>
      <c r="X52" s="1583"/>
      <c r="Y52" s="1583"/>
      <c r="Z52" s="1583"/>
      <c r="AA52" s="1608" t="s">
        <v>306</v>
      </c>
      <c r="AB52" s="1583"/>
      <c r="AC52" s="1583"/>
      <c r="AD52" s="1583"/>
      <c r="AE52" s="1583"/>
      <c r="AF52" s="1608" t="s">
        <v>307</v>
      </c>
      <c r="AG52" s="1583"/>
      <c r="AH52" s="1583"/>
      <c r="AI52" s="320" t="s">
        <v>86</v>
      </c>
      <c r="AJ52" s="1610" t="s">
        <v>308</v>
      </c>
      <c r="AK52" s="1583"/>
      <c r="AL52" s="1583"/>
      <c r="AM52" s="1583"/>
      <c r="AN52" s="1583"/>
      <c r="AO52" s="1583"/>
      <c r="AP52" s="321">
        <v>9382000000</v>
      </c>
      <c r="AQ52" s="322">
        <v>0</v>
      </c>
      <c r="AR52" s="322">
        <v>0</v>
      </c>
      <c r="AS52" s="321">
        <v>-9382000000</v>
      </c>
      <c r="AT52" s="322">
        <v>0</v>
      </c>
      <c r="AU52" s="322">
        <v>0</v>
      </c>
      <c r="AV52" s="322">
        <v>0</v>
      </c>
      <c r="AW52" s="322">
        <v>0</v>
      </c>
      <c r="AX52" s="322">
        <v>0</v>
      </c>
      <c r="AY52" s="322">
        <v>0</v>
      </c>
      <c r="AZ52" s="322">
        <v>0</v>
      </c>
      <c r="BA52" s="322">
        <v>0</v>
      </c>
      <c r="BB52" s="322">
        <v>0</v>
      </c>
    </row>
    <row r="53" spans="1:54" hidden="1" x14ac:dyDescent="0.25">
      <c r="A53" s="1603" t="s">
        <v>35</v>
      </c>
      <c r="B53" s="1583"/>
      <c r="C53" s="1603" t="s">
        <v>312</v>
      </c>
      <c r="D53" s="1583"/>
      <c r="E53" s="1603" t="s">
        <v>313</v>
      </c>
      <c r="F53" s="1583"/>
      <c r="G53" s="1603" t="s">
        <v>315</v>
      </c>
      <c r="H53" s="1583"/>
      <c r="I53" s="1603"/>
      <c r="J53" s="1583"/>
      <c r="K53" s="1583"/>
      <c r="L53" s="1603"/>
      <c r="M53" s="1583"/>
      <c r="N53" s="1583"/>
      <c r="O53" s="1603"/>
      <c r="P53" s="1583"/>
      <c r="Q53" s="1603"/>
      <c r="R53" s="1583"/>
      <c r="S53" s="1605" t="s">
        <v>226</v>
      </c>
      <c r="T53" s="1583"/>
      <c r="U53" s="1583"/>
      <c r="V53" s="1583"/>
      <c r="W53" s="1583"/>
      <c r="X53" s="1583"/>
      <c r="Y53" s="1583"/>
      <c r="Z53" s="1583"/>
      <c r="AA53" s="1603" t="s">
        <v>306</v>
      </c>
      <c r="AB53" s="1583"/>
      <c r="AC53" s="1583"/>
      <c r="AD53" s="1583"/>
      <c r="AE53" s="1583"/>
      <c r="AF53" s="1603" t="s">
        <v>307</v>
      </c>
      <c r="AG53" s="1583"/>
      <c r="AH53" s="1583"/>
      <c r="AI53" s="317" t="s">
        <v>86</v>
      </c>
      <c r="AJ53" s="1604" t="s">
        <v>308</v>
      </c>
      <c r="AK53" s="1583"/>
      <c r="AL53" s="1583"/>
      <c r="AM53" s="1583"/>
      <c r="AN53" s="1583"/>
      <c r="AO53" s="1583"/>
      <c r="AP53" s="318">
        <v>2620100000</v>
      </c>
      <c r="AQ53" s="319">
        <v>0</v>
      </c>
      <c r="AR53" s="318">
        <v>198245001</v>
      </c>
      <c r="AS53" s="319">
        <v>0</v>
      </c>
      <c r="AT53" s="318">
        <v>7677850</v>
      </c>
      <c r="AU53" s="318">
        <v>-7677850</v>
      </c>
      <c r="AV53" s="318">
        <v>285211790</v>
      </c>
      <c r="AW53" s="318">
        <v>-277533940</v>
      </c>
      <c r="AX53" s="318">
        <v>285211790</v>
      </c>
      <c r="AY53" s="319">
        <v>0</v>
      </c>
      <c r="AZ53" s="318">
        <v>285211790</v>
      </c>
      <c r="BA53" s="319">
        <v>0</v>
      </c>
      <c r="BB53" s="319">
        <v>0</v>
      </c>
    </row>
    <row r="54" spans="1:54" hidden="1" x14ac:dyDescent="0.25">
      <c r="A54" s="1608" t="s">
        <v>35</v>
      </c>
      <c r="B54" s="1583"/>
      <c r="C54" s="1608" t="s">
        <v>312</v>
      </c>
      <c r="D54" s="1583"/>
      <c r="E54" s="1608" t="s">
        <v>313</v>
      </c>
      <c r="F54" s="1583"/>
      <c r="G54" s="1608" t="s">
        <v>315</v>
      </c>
      <c r="H54" s="1583"/>
      <c r="I54" s="1608" t="s">
        <v>323</v>
      </c>
      <c r="J54" s="1583"/>
      <c r="K54" s="1583"/>
      <c r="L54" s="1608"/>
      <c r="M54" s="1583"/>
      <c r="N54" s="1583"/>
      <c r="O54" s="1608"/>
      <c r="P54" s="1583"/>
      <c r="Q54" s="1608"/>
      <c r="R54" s="1583"/>
      <c r="S54" s="1609" t="s">
        <v>49</v>
      </c>
      <c r="T54" s="1583"/>
      <c r="U54" s="1583"/>
      <c r="V54" s="1583"/>
      <c r="W54" s="1583"/>
      <c r="X54" s="1583"/>
      <c r="Y54" s="1583"/>
      <c r="Z54" s="1583"/>
      <c r="AA54" s="1608" t="s">
        <v>306</v>
      </c>
      <c r="AB54" s="1583"/>
      <c r="AC54" s="1583"/>
      <c r="AD54" s="1583"/>
      <c r="AE54" s="1583"/>
      <c r="AF54" s="1608" t="s">
        <v>307</v>
      </c>
      <c r="AG54" s="1583"/>
      <c r="AH54" s="1583"/>
      <c r="AI54" s="320" t="s">
        <v>86</v>
      </c>
      <c r="AJ54" s="1610" t="s">
        <v>308</v>
      </c>
      <c r="AK54" s="1583"/>
      <c r="AL54" s="1583"/>
      <c r="AM54" s="1583"/>
      <c r="AN54" s="1583"/>
      <c r="AO54" s="1583"/>
      <c r="AP54" s="321">
        <v>2620100000</v>
      </c>
      <c r="AQ54" s="322">
        <v>0</v>
      </c>
      <c r="AR54" s="321">
        <v>198245001</v>
      </c>
      <c r="AS54" s="322">
        <v>0</v>
      </c>
      <c r="AT54" s="321">
        <v>7677850</v>
      </c>
      <c r="AU54" s="321">
        <v>-7677850</v>
      </c>
      <c r="AV54" s="321">
        <v>285211790</v>
      </c>
      <c r="AW54" s="321">
        <v>-277533940</v>
      </c>
      <c r="AX54" s="321">
        <v>285211790</v>
      </c>
      <c r="AY54" s="322">
        <v>0</v>
      </c>
      <c r="AZ54" s="321">
        <v>285211790</v>
      </c>
      <c r="BA54" s="322">
        <v>0</v>
      </c>
      <c r="BB54" s="322">
        <v>0</v>
      </c>
    </row>
    <row r="55" spans="1:54" hidden="1" x14ac:dyDescent="0.25">
      <c r="A55" s="1603" t="s">
        <v>35</v>
      </c>
      <c r="B55" s="1583"/>
      <c r="C55" s="1603" t="s">
        <v>312</v>
      </c>
      <c r="D55" s="1583"/>
      <c r="E55" s="1603" t="s">
        <v>313</v>
      </c>
      <c r="F55" s="1583"/>
      <c r="G55" s="1603" t="s">
        <v>317</v>
      </c>
      <c r="H55" s="1583"/>
      <c r="I55" s="1603"/>
      <c r="J55" s="1583"/>
      <c r="K55" s="1583"/>
      <c r="L55" s="1603"/>
      <c r="M55" s="1583"/>
      <c r="N55" s="1583"/>
      <c r="O55" s="1603"/>
      <c r="P55" s="1583"/>
      <c r="Q55" s="1603"/>
      <c r="R55" s="1583"/>
      <c r="S55" s="1605" t="s">
        <v>228</v>
      </c>
      <c r="T55" s="1583"/>
      <c r="U55" s="1583"/>
      <c r="V55" s="1583"/>
      <c r="W55" s="1583"/>
      <c r="X55" s="1583"/>
      <c r="Y55" s="1583"/>
      <c r="Z55" s="1583"/>
      <c r="AA55" s="1603" t="s">
        <v>306</v>
      </c>
      <c r="AB55" s="1583"/>
      <c r="AC55" s="1583"/>
      <c r="AD55" s="1583"/>
      <c r="AE55" s="1583"/>
      <c r="AF55" s="1603" t="s">
        <v>307</v>
      </c>
      <c r="AG55" s="1583"/>
      <c r="AH55" s="1583"/>
      <c r="AI55" s="317" t="s">
        <v>86</v>
      </c>
      <c r="AJ55" s="1604" t="s">
        <v>308</v>
      </c>
      <c r="AK55" s="1583"/>
      <c r="AL55" s="1583"/>
      <c r="AM55" s="1583"/>
      <c r="AN55" s="1583"/>
      <c r="AO55" s="1583"/>
      <c r="AP55" s="318">
        <v>43211545217</v>
      </c>
      <c r="AQ55" s="319">
        <v>0</v>
      </c>
      <c r="AR55" s="319">
        <v>0</v>
      </c>
      <c r="AS55" s="319">
        <v>0</v>
      </c>
      <c r="AT55" s="318">
        <v>3320768126</v>
      </c>
      <c r="AU55" s="318">
        <v>-3320768126</v>
      </c>
      <c r="AV55" s="318">
        <v>3320768126</v>
      </c>
      <c r="AW55" s="319">
        <v>0</v>
      </c>
      <c r="AX55" s="318">
        <v>3320768126</v>
      </c>
      <c r="AY55" s="319">
        <v>0</v>
      </c>
      <c r="AZ55" s="318">
        <v>3320768126</v>
      </c>
      <c r="BA55" s="319">
        <v>0</v>
      </c>
      <c r="BB55" s="318">
        <v>864622</v>
      </c>
    </row>
    <row r="56" spans="1:54" hidden="1" x14ac:dyDescent="0.25">
      <c r="A56" s="1603" t="s">
        <v>35</v>
      </c>
      <c r="B56" s="1583"/>
      <c r="C56" s="1603" t="s">
        <v>312</v>
      </c>
      <c r="D56" s="1583"/>
      <c r="E56" s="1603" t="s">
        <v>313</v>
      </c>
      <c r="F56" s="1583"/>
      <c r="G56" s="1603" t="s">
        <v>317</v>
      </c>
      <c r="H56" s="1583"/>
      <c r="I56" s="1603" t="s">
        <v>312</v>
      </c>
      <c r="J56" s="1583"/>
      <c r="K56" s="1583"/>
      <c r="L56" s="1603"/>
      <c r="M56" s="1583"/>
      <c r="N56" s="1583"/>
      <c r="O56" s="1603"/>
      <c r="P56" s="1583"/>
      <c r="Q56" s="1603"/>
      <c r="R56" s="1583"/>
      <c r="S56" s="1605" t="s">
        <v>230</v>
      </c>
      <c r="T56" s="1583"/>
      <c r="U56" s="1583"/>
      <c r="V56" s="1583"/>
      <c r="W56" s="1583"/>
      <c r="X56" s="1583"/>
      <c r="Y56" s="1583"/>
      <c r="Z56" s="1583"/>
      <c r="AA56" s="1603" t="s">
        <v>306</v>
      </c>
      <c r="AB56" s="1583"/>
      <c r="AC56" s="1583"/>
      <c r="AD56" s="1583"/>
      <c r="AE56" s="1583"/>
      <c r="AF56" s="1603" t="s">
        <v>307</v>
      </c>
      <c r="AG56" s="1583"/>
      <c r="AH56" s="1583"/>
      <c r="AI56" s="317" t="s">
        <v>86</v>
      </c>
      <c r="AJ56" s="1604" t="s">
        <v>308</v>
      </c>
      <c r="AK56" s="1583"/>
      <c r="AL56" s="1583"/>
      <c r="AM56" s="1583"/>
      <c r="AN56" s="1583"/>
      <c r="AO56" s="1583"/>
      <c r="AP56" s="318">
        <v>22794858469</v>
      </c>
      <c r="AQ56" s="319">
        <v>0</v>
      </c>
      <c r="AR56" s="319">
        <v>0</v>
      </c>
      <c r="AS56" s="319">
        <v>0</v>
      </c>
      <c r="AT56" s="318">
        <v>1660638054</v>
      </c>
      <c r="AU56" s="318">
        <v>-1660638054</v>
      </c>
      <c r="AV56" s="318">
        <v>1660638054</v>
      </c>
      <c r="AW56" s="319">
        <v>0</v>
      </c>
      <c r="AX56" s="318">
        <v>1660638054</v>
      </c>
      <c r="AY56" s="319">
        <v>0</v>
      </c>
      <c r="AZ56" s="318">
        <v>1660638054</v>
      </c>
      <c r="BA56" s="319">
        <v>0</v>
      </c>
      <c r="BB56" s="318">
        <v>432311</v>
      </c>
    </row>
    <row r="57" spans="1:54" hidden="1" x14ac:dyDescent="0.25">
      <c r="A57" s="1608" t="s">
        <v>35</v>
      </c>
      <c r="B57" s="1583"/>
      <c r="C57" s="1608" t="s">
        <v>312</v>
      </c>
      <c r="D57" s="1583"/>
      <c r="E57" s="1608" t="s">
        <v>313</v>
      </c>
      <c r="F57" s="1583"/>
      <c r="G57" s="1608" t="s">
        <v>317</v>
      </c>
      <c r="H57" s="1583"/>
      <c r="I57" s="1608" t="s">
        <v>312</v>
      </c>
      <c r="J57" s="1583"/>
      <c r="K57" s="1583"/>
      <c r="L57" s="1608" t="s">
        <v>312</v>
      </c>
      <c r="M57" s="1583"/>
      <c r="N57" s="1583"/>
      <c r="O57" s="1608"/>
      <c r="P57" s="1583"/>
      <c r="Q57" s="1608"/>
      <c r="R57" s="1583"/>
      <c r="S57" s="1609" t="s">
        <v>50</v>
      </c>
      <c r="T57" s="1583"/>
      <c r="U57" s="1583"/>
      <c r="V57" s="1583"/>
      <c r="W57" s="1583"/>
      <c r="X57" s="1583"/>
      <c r="Y57" s="1583"/>
      <c r="Z57" s="1583"/>
      <c r="AA57" s="1608" t="s">
        <v>306</v>
      </c>
      <c r="AB57" s="1583"/>
      <c r="AC57" s="1583"/>
      <c r="AD57" s="1583"/>
      <c r="AE57" s="1583"/>
      <c r="AF57" s="1608" t="s">
        <v>307</v>
      </c>
      <c r="AG57" s="1583"/>
      <c r="AH57" s="1583"/>
      <c r="AI57" s="320" t="s">
        <v>86</v>
      </c>
      <c r="AJ57" s="1610" t="s">
        <v>308</v>
      </c>
      <c r="AK57" s="1583"/>
      <c r="AL57" s="1583"/>
      <c r="AM57" s="1583"/>
      <c r="AN57" s="1583"/>
      <c r="AO57" s="1583"/>
      <c r="AP57" s="321">
        <v>4351217965</v>
      </c>
      <c r="AQ57" s="322">
        <v>0</v>
      </c>
      <c r="AR57" s="322">
        <v>0</v>
      </c>
      <c r="AS57" s="322">
        <v>0</v>
      </c>
      <c r="AT57" s="321">
        <v>345313900</v>
      </c>
      <c r="AU57" s="321">
        <v>-345313900</v>
      </c>
      <c r="AV57" s="321">
        <v>345313900</v>
      </c>
      <c r="AW57" s="322">
        <v>0</v>
      </c>
      <c r="AX57" s="321">
        <v>345313900</v>
      </c>
      <c r="AY57" s="322">
        <v>0</v>
      </c>
      <c r="AZ57" s="321">
        <v>345313900</v>
      </c>
      <c r="BA57" s="322">
        <v>0</v>
      </c>
      <c r="BB57" s="322">
        <v>0</v>
      </c>
    </row>
    <row r="58" spans="1:54" hidden="1" x14ac:dyDescent="0.25">
      <c r="A58" s="1608" t="s">
        <v>35</v>
      </c>
      <c r="B58" s="1583"/>
      <c r="C58" s="1608" t="s">
        <v>312</v>
      </c>
      <c r="D58" s="1583"/>
      <c r="E58" s="1608" t="s">
        <v>313</v>
      </c>
      <c r="F58" s="1583"/>
      <c r="G58" s="1608" t="s">
        <v>317</v>
      </c>
      <c r="H58" s="1583"/>
      <c r="I58" s="1608" t="s">
        <v>312</v>
      </c>
      <c r="J58" s="1583"/>
      <c r="K58" s="1583"/>
      <c r="L58" s="1608" t="s">
        <v>315</v>
      </c>
      <c r="M58" s="1583"/>
      <c r="N58" s="1583"/>
      <c r="O58" s="1608"/>
      <c r="P58" s="1583"/>
      <c r="Q58" s="1608"/>
      <c r="R58" s="1583"/>
      <c r="S58" s="1609" t="s">
        <v>51</v>
      </c>
      <c r="T58" s="1583"/>
      <c r="U58" s="1583"/>
      <c r="V58" s="1583"/>
      <c r="W58" s="1583"/>
      <c r="X58" s="1583"/>
      <c r="Y58" s="1583"/>
      <c r="Z58" s="1583"/>
      <c r="AA58" s="1608" t="s">
        <v>306</v>
      </c>
      <c r="AB58" s="1583"/>
      <c r="AC58" s="1583"/>
      <c r="AD58" s="1583"/>
      <c r="AE58" s="1583"/>
      <c r="AF58" s="1608" t="s">
        <v>307</v>
      </c>
      <c r="AG58" s="1583"/>
      <c r="AH58" s="1583"/>
      <c r="AI58" s="320" t="s">
        <v>86</v>
      </c>
      <c r="AJ58" s="1610" t="s">
        <v>308</v>
      </c>
      <c r="AK58" s="1583"/>
      <c r="AL58" s="1583"/>
      <c r="AM58" s="1583"/>
      <c r="AN58" s="1583"/>
      <c r="AO58" s="1583"/>
      <c r="AP58" s="321">
        <v>3124691545</v>
      </c>
      <c r="AQ58" s="322">
        <v>0</v>
      </c>
      <c r="AR58" s="322">
        <v>0</v>
      </c>
      <c r="AS58" s="322">
        <v>0</v>
      </c>
      <c r="AT58" s="321">
        <v>31381754</v>
      </c>
      <c r="AU58" s="321">
        <v>-31381754</v>
      </c>
      <c r="AV58" s="321">
        <v>31381754</v>
      </c>
      <c r="AW58" s="322">
        <v>0</v>
      </c>
      <c r="AX58" s="321">
        <v>31381754</v>
      </c>
      <c r="AY58" s="322">
        <v>0</v>
      </c>
      <c r="AZ58" s="321">
        <v>31381754</v>
      </c>
      <c r="BA58" s="322">
        <v>0</v>
      </c>
      <c r="BB58" s="322">
        <v>0</v>
      </c>
    </row>
    <row r="59" spans="1:54" hidden="1" x14ac:dyDescent="0.25">
      <c r="A59" s="1608" t="s">
        <v>35</v>
      </c>
      <c r="B59" s="1583"/>
      <c r="C59" s="1608" t="s">
        <v>312</v>
      </c>
      <c r="D59" s="1583"/>
      <c r="E59" s="1608" t="s">
        <v>313</v>
      </c>
      <c r="F59" s="1583"/>
      <c r="G59" s="1608" t="s">
        <v>317</v>
      </c>
      <c r="H59" s="1583"/>
      <c r="I59" s="1608" t="s">
        <v>312</v>
      </c>
      <c r="J59" s="1583"/>
      <c r="K59" s="1583"/>
      <c r="L59" s="1608" t="s">
        <v>322</v>
      </c>
      <c r="M59" s="1583"/>
      <c r="N59" s="1583"/>
      <c r="O59" s="1608"/>
      <c r="P59" s="1583"/>
      <c r="Q59" s="1608"/>
      <c r="R59" s="1583"/>
      <c r="S59" s="1609" t="s">
        <v>52</v>
      </c>
      <c r="T59" s="1583"/>
      <c r="U59" s="1583"/>
      <c r="V59" s="1583"/>
      <c r="W59" s="1583"/>
      <c r="X59" s="1583"/>
      <c r="Y59" s="1583"/>
      <c r="Z59" s="1583"/>
      <c r="AA59" s="1608" t="s">
        <v>306</v>
      </c>
      <c r="AB59" s="1583"/>
      <c r="AC59" s="1583"/>
      <c r="AD59" s="1583"/>
      <c r="AE59" s="1583"/>
      <c r="AF59" s="1608" t="s">
        <v>307</v>
      </c>
      <c r="AG59" s="1583"/>
      <c r="AH59" s="1583"/>
      <c r="AI59" s="320" t="s">
        <v>86</v>
      </c>
      <c r="AJ59" s="1610" t="s">
        <v>308</v>
      </c>
      <c r="AK59" s="1583"/>
      <c r="AL59" s="1583"/>
      <c r="AM59" s="1583"/>
      <c r="AN59" s="1583"/>
      <c r="AO59" s="1583"/>
      <c r="AP59" s="321">
        <v>5351871042</v>
      </c>
      <c r="AQ59" s="322">
        <v>0</v>
      </c>
      <c r="AR59" s="322">
        <v>0</v>
      </c>
      <c r="AS59" s="322">
        <v>0</v>
      </c>
      <c r="AT59" s="321">
        <v>430259600</v>
      </c>
      <c r="AU59" s="321">
        <v>-430259600</v>
      </c>
      <c r="AV59" s="321">
        <v>430259600</v>
      </c>
      <c r="AW59" s="322">
        <v>0</v>
      </c>
      <c r="AX59" s="321">
        <v>430259600</v>
      </c>
      <c r="AY59" s="322">
        <v>0</v>
      </c>
      <c r="AZ59" s="321">
        <v>430259600</v>
      </c>
      <c r="BA59" s="322">
        <v>0</v>
      </c>
      <c r="BB59" s="322">
        <v>0</v>
      </c>
    </row>
    <row r="60" spans="1:54" hidden="1" x14ac:dyDescent="0.25">
      <c r="A60" s="1608" t="s">
        <v>35</v>
      </c>
      <c r="B60" s="1583"/>
      <c r="C60" s="1608" t="s">
        <v>312</v>
      </c>
      <c r="D60" s="1583"/>
      <c r="E60" s="1608" t="s">
        <v>313</v>
      </c>
      <c r="F60" s="1583"/>
      <c r="G60" s="1608" t="s">
        <v>317</v>
      </c>
      <c r="H60" s="1583"/>
      <c r="I60" s="1608" t="s">
        <v>312</v>
      </c>
      <c r="J60" s="1583"/>
      <c r="K60" s="1583"/>
      <c r="L60" s="1608" t="s">
        <v>316</v>
      </c>
      <c r="M60" s="1583"/>
      <c r="N60" s="1583"/>
      <c r="O60" s="1608"/>
      <c r="P60" s="1583"/>
      <c r="Q60" s="1608"/>
      <c r="R60" s="1583"/>
      <c r="S60" s="1609" t="s">
        <v>53</v>
      </c>
      <c r="T60" s="1583"/>
      <c r="U60" s="1583"/>
      <c r="V60" s="1583"/>
      <c r="W60" s="1583"/>
      <c r="X60" s="1583"/>
      <c r="Y60" s="1583"/>
      <c r="Z60" s="1583"/>
      <c r="AA60" s="1608" t="s">
        <v>306</v>
      </c>
      <c r="AB60" s="1583"/>
      <c r="AC60" s="1583"/>
      <c r="AD60" s="1583"/>
      <c r="AE60" s="1583"/>
      <c r="AF60" s="1608" t="s">
        <v>307</v>
      </c>
      <c r="AG60" s="1583"/>
      <c r="AH60" s="1583"/>
      <c r="AI60" s="320" t="s">
        <v>86</v>
      </c>
      <c r="AJ60" s="1610" t="s">
        <v>308</v>
      </c>
      <c r="AK60" s="1583"/>
      <c r="AL60" s="1583"/>
      <c r="AM60" s="1583"/>
      <c r="AN60" s="1583"/>
      <c r="AO60" s="1583"/>
      <c r="AP60" s="321">
        <v>8832131228</v>
      </c>
      <c r="AQ60" s="322">
        <v>0</v>
      </c>
      <c r="AR60" s="322">
        <v>0</v>
      </c>
      <c r="AS60" s="322">
        <v>0</v>
      </c>
      <c r="AT60" s="321">
        <v>754971700</v>
      </c>
      <c r="AU60" s="321">
        <v>-754971700</v>
      </c>
      <c r="AV60" s="321">
        <v>754971700</v>
      </c>
      <c r="AW60" s="322">
        <v>0</v>
      </c>
      <c r="AX60" s="321">
        <v>754971700</v>
      </c>
      <c r="AY60" s="322">
        <v>0</v>
      </c>
      <c r="AZ60" s="321">
        <v>754971700</v>
      </c>
      <c r="BA60" s="322">
        <v>0</v>
      </c>
      <c r="BB60" s="321">
        <v>432311</v>
      </c>
    </row>
    <row r="61" spans="1:54" hidden="1" x14ac:dyDescent="0.25">
      <c r="A61" s="1608" t="s">
        <v>35</v>
      </c>
      <c r="B61" s="1583"/>
      <c r="C61" s="1608" t="s">
        <v>312</v>
      </c>
      <c r="D61" s="1583"/>
      <c r="E61" s="1608" t="s">
        <v>313</v>
      </c>
      <c r="F61" s="1583"/>
      <c r="G61" s="1608" t="s">
        <v>317</v>
      </c>
      <c r="H61" s="1583"/>
      <c r="I61" s="1608" t="s">
        <v>312</v>
      </c>
      <c r="J61" s="1583"/>
      <c r="K61" s="1583"/>
      <c r="L61" s="1608" t="s">
        <v>317</v>
      </c>
      <c r="M61" s="1583"/>
      <c r="N61" s="1583"/>
      <c r="O61" s="1608"/>
      <c r="P61" s="1583"/>
      <c r="Q61" s="1608"/>
      <c r="R61" s="1583"/>
      <c r="S61" s="1609" t="s">
        <v>54</v>
      </c>
      <c r="T61" s="1583"/>
      <c r="U61" s="1583"/>
      <c r="V61" s="1583"/>
      <c r="W61" s="1583"/>
      <c r="X61" s="1583"/>
      <c r="Y61" s="1583"/>
      <c r="Z61" s="1583"/>
      <c r="AA61" s="1608" t="s">
        <v>306</v>
      </c>
      <c r="AB61" s="1583"/>
      <c r="AC61" s="1583"/>
      <c r="AD61" s="1583"/>
      <c r="AE61" s="1583"/>
      <c r="AF61" s="1608" t="s">
        <v>307</v>
      </c>
      <c r="AG61" s="1583"/>
      <c r="AH61" s="1583"/>
      <c r="AI61" s="320" t="s">
        <v>86</v>
      </c>
      <c r="AJ61" s="1610" t="s">
        <v>308</v>
      </c>
      <c r="AK61" s="1583"/>
      <c r="AL61" s="1583"/>
      <c r="AM61" s="1583"/>
      <c r="AN61" s="1583"/>
      <c r="AO61" s="1583"/>
      <c r="AP61" s="321">
        <v>1134946689</v>
      </c>
      <c r="AQ61" s="322">
        <v>0</v>
      </c>
      <c r="AR61" s="322">
        <v>0</v>
      </c>
      <c r="AS61" s="322">
        <v>0</v>
      </c>
      <c r="AT61" s="321">
        <v>98711100</v>
      </c>
      <c r="AU61" s="321">
        <v>-98711100</v>
      </c>
      <c r="AV61" s="321">
        <v>98711100</v>
      </c>
      <c r="AW61" s="322">
        <v>0</v>
      </c>
      <c r="AX61" s="321">
        <v>98711100</v>
      </c>
      <c r="AY61" s="322">
        <v>0</v>
      </c>
      <c r="AZ61" s="321">
        <v>98711100</v>
      </c>
      <c r="BA61" s="322">
        <v>0</v>
      </c>
      <c r="BB61" s="322">
        <v>0</v>
      </c>
    </row>
    <row r="62" spans="1:54" hidden="1" x14ac:dyDescent="0.25">
      <c r="A62" s="1603" t="s">
        <v>35</v>
      </c>
      <c r="B62" s="1583"/>
      <c r="C62" s="1603" t="s">
        <v>312</v>
      </c>
      <c r="D62" s="1583"/>
      <c r="E62" s="1603" t="s">
        <v>313</v>
      </c>
      <c r="F62" s="1583"/>
      <c r="G62" s="1603" t="s">
        <v>317</v>
      </c>
      <c r="H62" s="1583"/>
      <c r="I62" s="1603" t="s">
        <v>315</v>
      </c>
      <c r="J62" s="1583"/>
      <c r="K62" s="1583"/>
      <c r="L62" s="1603"/>
      <c r="M62" s="1583"/>
      <c r="N62" s="1583"/>
      <c r="O62" s="1603"/>
      <c r="P62" s="1583"/>
      <c r="Q62" s="1603"/>
      <c r="R62" s="1583"/>
      <c r="S62" s="1605" t="s">
        <v>324</v>
      </c>
      <c r="T62" s="1583"/>
      <c r="U62" s="1583"/>
      <c r="V62" s="1583"/>
      <c r="W62" s="1583"/>
      <c r="X62" s="1583"/>
      <c r="Y62" s="1583"/>
      <c r="Z62" s="1583"/>
      <c r="AA62" s="1603" t="s">
        <v>306</v>
      </c>
      <c r="AB62" s="1583"/>
      <c r="AC62" s="1583"/>
      <c r="AD62" s="1583"/>
      <c r="AE62" s="1583"/>
      <c r="AF62" s="1603" t="s">
        <v>307</v>
      </c>
      <c r="AG62" s="1583"/>
      <c r="AH62" s="1583"/>
      <c r="AI62" s="317" t="s">
        <v>86</v>
      </c>
      <c r="AJ62" s="1604" t="s">
        <v>308</v>
      </c>
      <c r="AK62" s="1583"/>
      <c r="AL62" s="1583"/>
      <c r="AM62" s="1583"/>
      <c r="AN62" s="1583"/>
      <c r="AO62" s="1583"/>
      <c r="AP62" s="318">
        <v>14524261648</v>
      </c>
      <c r="AQ62" s="319">
        <v>0</v>
      </c>
      <c r="AR62" s="319">
        <v>0</v>
      </c>
      <c r="AS62" s="319">
        <v>0</v>
      </c>
      <c r="AT62" s="318">
        <v>1215797672</v>
      </c>
      <c r="AU62" s="318">
        <v>-1215797672</v>
      </c>
      <c r="AV62" s="318">
        <v>1215797672</v>
      </c>
      <c r="AW62" s="319">
        <v>0</v>
      </c>
      <c r="AX62" s="318">
        <v>1215797672</v>
      </c>
      <c r="AY62" s="319">
        <v>0</v>
      </c>
      <c r="AZ62" s="318">
        <v>1215797672</v>
      </c>
      <c r="BA62" s="319">
        <v>0</v>
      </c>
      <c r="BB62" s="318">
        <v>432311</v>
      </c>
    </row>
    <row r="63" spans="1:54" hidden="1" x14ac:dyDescent="0.25">
      <c r="A63" s="1608" t="s">
        <v>35</v>
      </c>
      <c r="B63" s="1583"/>
      <c r="C63" s="1608" t="s">
        <v>312</v>
      </c>
      <c r="D63" s="1583"/>
      <c r="E63" s="1608" t="s">
        <v>313</v>
      </c>
      <c r="F63" s="1583"/>
      <c r="G63" s="1608" t="s">
        <v>317</v>
      </c>
      <c r="H63" s="1583"/>
      <c r="I63" s="1608" t="s">
        <v>315</v>
      </c>
      <c r="J63" s="1583"/>
      <c r="K63" s="1583"/>
      <c r="L63" s="1608" t="s">
        <v>312</v>
      </c>
      <c r="M63" s="1583"/>
      <c r="N63" s="1583"/>
      <c r="O63" s="1608"/>
      <c r="P63" s="1583"/>
      <c r="Q63" s="1608"/>
      <c r="R63" s="1583"/>
      <c r="S63" s="1609" t="s">
        <v>55</v>
      </c>
      <c r="T63" s="1583"/>
      <c r="U63" s="1583"/>
      <c r="V63" s="1583"/>
      <c r="W63" s="1583"/>
      <c r="X63" s="1583"/>
      <c r="Y63" s="1583"/>
      <c r="Z63" s="1583"/>
      <c r="AA63" s="1608" t="s">
        <v>306</v>
      </c>
      <c r="AB63" s="1583"/>
      <c r="AC63" s="1583"/>
      <c r="AD63" s="1583"/>
      <c r="AE63" s="1583"/>
      <c r="AF63" s="1608" t="s">
        <v>307</v>
      </c>
      <c r="AG63" s="1583"/>
      <c r="AH63" s="1583"/>
      <c r="AI63" s="320" t="s">
        <v>86</v>
      </c>
      <c r="AJ63" s="1610" t="s">
        <v>308</v>
      </c>
      <c r="AK63" s="1583"/>
      <c r="AL63" s="1583"/>
      <c r="AM63" s="1583"/>
      <c r="AN63" s="1583"/>
      <c r="AO63" s="1583"/>
      <c r="AP63" s="321">
        <v>134144700</v>
      </c>
      <c r="AQ63" s="322">
        <v>0</v>
      </c>
      <c r="AR63" s="322">
        <v>0</v>
      </c>
      <c r="AS63" s="322">
        <v>0</v>
      </c>
      <c r="AT63" s="321">
        <v>9928100</v>
      </c>
      <c r="AU63" s="321">
        <v>-9928100</v>
      </c>
      <c r="AV63" s="321">
        <v>9928100</v>
      </c>
      <c r="AW63" s="322">
        <v>0</v>
      </c>
      <c r="AX63" s="321">
        <v>9928100</v>
      </c>
      <c r="AY63" s="322">
        <v>0</v>
      </c>
      <c r="AZ63" s="321">
        <v>9928100</v>
      </c>
      <c r="BA63" s="322">
        <v>0</v>
      </c>
      <c r="BB63" s="322">
        <v>0</v>
      </c>
    </row>
    <row r="64" spans="1:54" hidden="1" x14ac:dyDescent="0.25">
      <c r="A64" s="1608" t="s">
        <v>35</v>
      </c>
      <c r="B64" s="1583"/>
      <c r="C64" s="1608" t="s">
        <v>312</v>
      </c>
      <c r="D64" s="1583"/>
      <c r="E64" s="1608" t="s">
        <v>313</v>
      </c>
      <c r="F64" s="1583"/>
      <c r="G64" s="1608" t="s">
        <v>317</v>
      </c>
      <c r="H64" s="1583"/>
      <c r="I64" s="1608" t="s">
        <v>315</v>
      </c>
      <c r="J64" s="1583"/>
      <c r="K64" s="1583"/>
      <c r="L64" s="1608" t="s">
        <v>315</v>
      </c>
      <c r="M64" s="1583"/>
      <c r="N64" s="1583"/>
      <c r="O64" s="1608"/>
      <c r="P64" s="1583"/>
      <c r="Q64" s="1608"/>
      <c r="R64" s="1583"/>
      <c r="S64" s="1609" t="s">
        <v>56</v>
      </c>
      <c r="T64" s="1583"/>
      <c r="U64" s="1583"/>
      <c r="V64" s="1583"/>
      <c r="W64" s="1583"/>
      <c r="X64" s="1583"/>
      <c r="Y64" s="1583"/>
      <c r="Z64" s="1583"/>
      <c r="AA64" s="1608" t="s">
        <v>306</v>
      </c>
      <c r="AB64" s="1583"/>
      <c r="AC64" s="1583"/>
      <c r="AD64" s="1583"/>
      <c r="AE64" s="1583"/>
      <c r="AF64" s="1608" t="s">
        <v>307</v>
      </c>
      <c r="AG64" s="1583"/>
      <c r="AH64" s="1583"/>
      <c r="AI64" s="320" t="s">
        <v>86</v>
      </c>
      <c r="AJ64" s="1610" t="s">
        <v>308</v>
      </c>
      <c r="AK64" s="1583"/>
      <c r="AL64" s="1583"/>
      <c r="AM64" s="1583"/>
      <c r="AN64" s="1583"/>
      <c r="AO64" s="1583"/>
      <c r="AP64" s="321">
        <v>6642403045</v>
      </c>
      <c r="AQ64" s="322">
        <v>0</v>
      </c>
      <c r="AR64" s="322">
        <v>0</v>
      </c>
      <c r="AS64" s="322">
        <v>0</v>
      </c>
      <c r="AT64" s="321">
        <v>552767472</v>
      </c>
      <c r="AU64" s="321">
        <v>-552767472</v>
      </c>
      <c r="AV64" s="321">
        <v>552767472</v>
      </c>
      <c r="AW64" s="322">
        <v>0</v>
      </c>
      <c r="AX64" s="321">
        <v>552767472</v>
      </c>
      <c r="AY64" s="322">
        <v>0</v>
      </c>
      <c r="AZ64" s="321">
        <v>552767472</v>
      </c>
      <c r="BA64" s="322">
        <v>0</v>
      </c>
      <c r="BB64" s="322">
        <v>0</v>
      </c>
    </row>
    <row r="65" spans="1:54" hidden="1" x14ac:dyDescent="0.25">
      <c r="A65" s="1608" t="s">
        <v>35</v>
      </c>
      <c r="B65" s="1583"/>
      <c r="C65" s="1608" t="s">
        <v>312</v>
      </c>
      <c r="D65" s="1583"/>
      <c r="E65" s="1608" t="s">
        <v>313</v>
      </c>
      <c r="F65" s="1583"/>
      <c r="G65" s="1608" t="s">
        <v>317</v>
      </c>
      <c r="H65" s="1583"/>
      <c r="I65" s="1608" t="s">
        <v>315</v>
      </c>
      <c r="J65" s="1583"/>
      <c r="K65" s="1583"/>
      <c r="L65" s="1608" t="s">
        <v>322</v>
      </c>
      <c r="M65" s="1583"/>
      <c r="N65" s="1583"/>
      <c r="O65" s="1608"/>
      <c r="P65" s="1583"/>
      <c r="Q65" s="1608"/>
      <c r="R65" s="1583"/>
      <c r="S65" s="1609" t="s">
        <v>57</v>
      </c>
      <c r="T65" s="1583"/>
      <c r="U65" s="1583"/>
      <c r="V65" s="1583"/>
      <c r="W65" s="1583"/>
      <c r="X65" s="1583"/>
      <c r="Y65" s="1583"/>
      <c r="Z65" s="1583"/>
      <c r="AA65" s="1608" t="s">
        <v>306</v>
      </c>
      <c r="AB65" s="1583"/>
      <c r="AC65" s="1583"/>
      <c r="AD65" s="1583"/>
      <c r="AE65" s="1583"/>
      <c r="AF65" s="1608" t="s">
        <v>307</v>
      </c>
      <c r="AG65" s="1583"/>
      <c r="AH65" s="1583"/>
      <c r="AI65" s="320" t="s">
        <v>86</v>
      </c>
      <c r="AJ65" s="1610" t="s">
        <v>308</v>
      </c>
      <c r="AK65" s="1583"/>
      <c r="AL65" s="1583"/>
      <c r="AM65" s="1583"/>
      <c r="AN65" s="1583"/>
      <c r="AO65" s="1583"/>
      <c r="AP65" s="321">
        <v>7662566613</v>
      </c>
      <c r="AQ65" s="322">
        <v>0</v>
      </c>
      <c r="AR65" s="322">
        <v>0</v>
      </c>
      <c r="AS65" s="322">
        <v>0</v>
      </c>
      <c r="AT65" s="321">
        <v>645862900</v>
      </c>
      <c r="AU65" s="321">
        <v>-645862900</v>
      </c>
      <c r="AV65" s="321">
        <v>645862900</v>
      </c>
      <c r="AW65" s="322">
        <v>0</v>
      </c>
      <c r="AX65" s="321">
        <v>645862900</v>
      </c>
      <c r="AY65" s="322">
        <v>0</v>
      </c>
      <c r="AZ65" s="321">
        <v>645862900</v>
      </c>
      <c r="BA65" s="322">
        <v>0</v>
      </c>
      <c r="BB65" s="321">
        <v>432311</v>
      </c>
    </row>
    <row r="66" spans="1:54" hidden="1" x14ac:dyDescent="0.25">
      <c r="A66" s="1608" t="s">
        <v>35</v>
      </c>
      <c r="B66" s="1583"/>
      <c r="C66" s="1608" t="s">
        <v>312</v>
      </c>
      <c r="D66" s="1583"/>
      <c r="E66" s="1608" t="s">
        <v>313</v>
      </c>
      <c r="F66" s="1583"/>
      <c r="G66" s="1608" t="s">
        <v>317</v>
      </c>
      <c r="H66" s="1583"/>
      <c r="I66" s="1608" t="s">
        <v>315</v>
      </c>
      <c r="J66" s="1583"/>
      <c r="K66" s="1583"/>
      <c r="L66" s="1608" t="s">
        <v>325</v>
      </c>
      <c r="M66" s="1583"/>
      <c r="N66" s="1583"/>
      <c r="O66" s="1608"/>
      <c r="P66" s="1583"/>
      <c r="Q66" s="1608"/>
      <c r="R66" s="1583"/>
      <c r="S66" s="1609" t="s">
        <v>58</v>
      </c>
      <c r="T66" s="1583"/>
      <c r="U66" s="1583"/>
      <c r="V66" s="1583"/>
      <c r="W66" s="1583"/>
      <c r="X66" s="1583"/>
      <c r="Y66" s="1583"/>
      <c r="Z66" s="1583"/>
      <c r="AA66" s="1608" t="s">
        <v>306</v>
      </c>
      <c r="AB66" s="1583"/>
      <c r="AC66" s="1583"/>
      <c r="AD66" s="1583"/>
      <c r="AE66" s="1583"/>
      <c r="AF66" s="1608" t="s">
        <v>307</v>
      </c>
      <c r="AG66" s="1583"/>
      <c r="AH66" s="1583"/>
      <c r="AI66" s="320" t="s">
        <v>86</v>
      </c>
      <c r="AJ66" s="1610" t="s">
        <v>308</v>
      </c>
      <c r="AK66" s="1583"/>
      <c r="AL66" s="1583"/>
      <c r="AM66" s="1583"/>
      <c r="AN66" s="1583"/>
      <c r="AO66" s="1583"/>
      <c r="AP66" s="321">
        <v>85147290</v>
      </c>
      <c r="AQ66" s="322">
        <v>0</v>
      </c>
      <c r="AR66" s="322">
        <v>0</v>
      </c>
      <c r="AS66" s="322">
        <v>0</v>
      </c>
      <c r="AT66" s="321">
        <v>7239200</v>
      </c>
      <c r="AU66" s="321">
        <v>-7239200</v>
      </c>
      <c r="AV66" s="321">
        <v>7239200</v>
      </c>
      <c r="AW66" s="322">
        <v>0</v>
      </c>
      <c r="AX66" s="321">
        <v>7239200</v>
      </c>
      <c r="AY66" s="322">
        <v>0</v>
      </c>
      <c r="AZ66" s="321">
        <v>7239200</v>
      </c>
      <c r="BA66" s="322">
        <v>0</v>
      </c>
      <c r="BB66" s="322">
        <v>0</v>
      </c>
    </row>
    <row r="67" spans="1:54" hidden="1" x14ac:dyDescent="0.25">
      <c r="A67" s="1608" t="s">
        <v>35</v>
      </c>
      <c r="B67" s="1583"/>
      <c r="C67" s="1608" t="s">
        <v>312</v>
      </c>
      <c r="D67" s="1583"/>
      <c r="E67" s="1608" t="s">
        <v>313</v>
      </c>
      <c r="F67" s="1583"/>
      <c r="G67" s="1608" t="s">
        <v>317</v>
      </c>
      <c r="H67" s="1583"/>
      <c r="I67" s="1608" t="s">
        <v>325</v>
      </c>
      <c r="J67" s="1583"/>
      <c r="K67" s="1583"/>
      <c r="L67" s="1608"/>
      <c r="M67" s="1583"/>
      <c r="N67" s="1583"/>
      <c r="O67" s="1608"/>
      <c r="P67" s="1583"/>
      <c r="Q67" s="1608"/>
      <c r="R67" s="1583"/>
      <c r="S67" s="1609" t="s">
        <v>59</v>
      </c>
      <c r="T67" s="1583"/>
      <c r="U67" s="1583"/>
      <c r="V67" s="1583"/>
      <c r="W67" s="1583"/>
      <c r="X67" s="1583"/>
      <c r="Y67" s="1583"/>
      <c r="Z67" s="1583"/>
      <c r="AA67" s="1608" t="s">
        <v>306</v>
      </c>
      <c r="AB67" s="1583"/>
      <c r="AC67" s="1583"/>
      <c r="AD67" s="1583"/>
      <c r="AE67" s="1583"/>
      <c r="AF67" s="1608" t="s">
        <v>307</v>
      </c>
      <c r="AG67" s="1583"/>
      <c r="AH67" s="1583"/>
      <c r="AI67" s="320" t="s">
        <v>86</v>
      </c>
      <c r="AJ67" s="1610" t="s">
        <v>308</v>
      </c>
      <c r="AK67" s="1583"/>
      <c r="AL67" s="1583"/>
      <c r="AM67" s="1583"/>
      <c r="AN67" s="1583"/>
      <c r="AO67" s="1583"/>
      <c r="AP67" s="321">
        <v>3471591300</v>
      </c>
      <c r="AQ67" s="322">
        <v>0</v>
      </c>
      <c r="AR67" s="322">
        <v>0</v>
      </c>
      <c r="AS67" s="322">
        <v>0</v>
      </c>
      <c r="AT67" s="321">
        <v>266445900</v>
      </c>
      <c r="AU67" s="321">
        <v>-266445900</v>
      </c>
      <c r="AV67" s="321">
        <v>266445900</v>
      </c>
      <c r="AW67" s="322">
        <v>0</v>
      </c>
      <c r="AX67" s="321">
        <v>266445900</v>
      </c>
      <c r="AY67" s="322">
        <v>0</v>
      </c>
      <c r="AZ67" s="321">
        <v>266445900</v>
      </c>
      <c r="BA67" s="322">
        <v>0</v>
      </c>
      <c r="BB67" s="322">
        <v>0</v>
      </c>
    </row>
    <row r="68" spans="1:54" hidden="1" x14ac:dyDescent="0.25">
      <c r="A68" s="1608" t="s">
        <v>35</v>
      </c>
      <c r="B68" s="1583"/>
      <c r="C68" s="1608" t="s">
        <v>312</v>
      </c>
      <c r="D68" s="1583"/>
      <c r="E68" s="1608" t="s">
        <v>313</v>
      </c>
      <c r="F68" s="1583"/>
      <c r="G68" s="1608" t="s">
        <v>317</v>
      </c>
      <c r="H68" s="1583"/>
      <c r="I68" s="1608" t="s">
        <v>326</v>
      </c>
      <c r="J68" s="1583"/>
      <c r="K68" s="1583"/>
      <c r="L68" s="1608"/>
      <c r="M68" s="1583"/>
      <c r="N68" s="1583"/>
      <c r="O68" s="1608"/>
      <c r="P68" s="1583"/>
      <c r="Q68" s="1608"/>
      <c r="R68" s="1583"/>
      <c r="S68" s="1609" t="s">
        <v>60</v>
      </c>
      <c r="T68" s="1583"/>
      <c r="U68" s="1583"/>
      <c r="V68" s="1583"/>
      <c r="W68" s="1583"/>
      <c r="X68" s="1583"/>
      <c r="Y68" s="1583"/>
      <c r="Z68" s="1583"/>
      <c r="AA68" s="1608" t="s">
        <v>306</v>
      </c>
      <c r="AB68" s="1583"/>
      <c r="AC68" s="1583"/>
      <c r="AD68" s="1583"/>
      <c r="AE68" s="1583"/>
      <c r="AF68" s="1608" t="s">
        <v>307</v>
      </c>
      <c r="AG68" s="1583"/>
      <c r="AH68" s="1583"/>
      <c r="AI68" s="320" t="s">
        <v>86</v>
      </c>
      <c r="AJ68" s="1610" t="s">
        <v>308</v>
      </c>
      <c r="AK68" s="1583"/>
      <c r="AL68" s="1583"/>
      <c r="AM68" s="1583"/>
      <c r="AN68" s="1583"/>
      <c r="AO68" s="1583"/>
      <c r="AP68" s="321">
        <v>615219400</v>
      </c>
      <c r="AQ68" s="322">
        <v>0</v>
      </c>
      <c r="AR68" s="322">
        <v>0</v>
      </c>
      <c r="AS68" s="322">
        <v>0</v>
      </c>
      <c r="AT68" s="321">
        <v>44498300</v>
      </c>
      <c r="AU68" s="321">
        <v>-44498300</v>
      </c>
      <c r="AV68" s="321">
        <v>44498300</v>
      </c>
      <c r="AW68" s="322">
        <v>0</v>
      </c>
      <c r="AX68" s="321">
        <v>44498300</v>
      </c>
      <c r="AY68" s="322">
        <v>0</v>
      </c>
      <c r="AZ68" s="321">
        <v>44498300</v>
      </c>
      <c r="BA68" s="322">
        <v>0</v>
      </c>
      <c r="BB68" s="322">
        <v>0</v>
      </c>
    </row>
    <row r="69" spans="1:54" hidden="1" x14ac:dyDescent="0.25">
      <c r="A69" s="1608" t="s">
        <v>35</v>
      </c>
      <c r="B69" s="1583"/>
      <c r="C69" s="1608" t="s">
        <v>312</v>
      </c>
      <c r="D69" s="1583"/>
      <c r="E69" s="1608" t="s">
        <v>313</v>
      </c>
      <c r="F69" s="1583"/>
      <c r="G69" s="1608" t="s">
        <v>317</v>
      </c>
      <c r="H69" s="1583"/>
      <c r="I69" s="1608" t="s">
        <v>327</v>
      </c>
      <c r="J69" s="1583"/>
      <c r="K69" s="1583"/>
      <c r="L69" s="1608"/>
      <c r="M69" s="1583"/>
      <c r="N69" s="1583"/>
      <c r="O69" s="1608"/>
      <c r="P69" s="1583"/>
      <c r="Q69" s="1608"/>
      <c r="R69" s="1583"/>
      <c r="S69" s="1609" t="s">
        <v>61</v>
      </c>
      <c r="T69" s="1583"/>
      <c r="U69" s="1583"/>
      <c r="V69" s="1583"/>
      <c r="W69" s="1583"/>
      <c r="X69" s="1583"/>
      <c r="Y69" s="1583"/>
      <c r="Z69" s="1583"/>
      <c r="AA69" s="1608" t="s">
        <v>306</v>
      </c>
      <c r="AB69" s="1583"/>
      <c r="AC69" s="1583"/>
      <c r="AD69" s="1583"/>
      <c r="AE69" s="1583"/>
      <c r="AF69" s="1608" t="s">
        <v>307</v>
      </c>
      <c r="AG69" s="1583"/>
      <c r="AH69" s="1583"/>
      <c r="AI69" s="320" t="s">
        <v>86</v>
      </c>
      <c r="AJ69" s="1610" t="s">
        <v>308</v>
      </c>
      <c r="AK69" s="1583"/>
      <c r="AL69" s="1583"/>
      <c r="AM69" s="1583"/>
      <c r="AN69" s="1583"/>
      <c r="AO69" s="1583"/>
      <c r="AP69" s="321">
        <v>615219400</v>
      </c>
      <c r="AQ69" s="322">
        <v>0</v>
      </c>
      <c r="AR69" s="322">
        <v>0</v>
      </c>
      <c r="AS69" s="322">
        <v>0</v>
      </c>
      <c r="AT69" s="321">
        <v>44498300</v>
      </c>
      <c r="AU69" s="321">
        <v>-44498300</v>
      </c>
      <c r="AV69" s="321">
        <v>44498300</v>
      </c>
      <c r="AW69" s="322">
        <v>0</v>
      </c>
      <c r="AX69" s="321">
        <v>44498300</v>
      </c>
      <c r="AY69" s="322">
        <v>0</v>
      </c>
      <c r="AZ69" s="321">
        <v>44498300</v>
      </c>
      <c r="BA69" s="322">
        <v>0</v>
      </c>
      <c r="BB69" s="322">
        <v>0</v>
      </c>
    </row>
    <row r="70" spans="1:54" hidden="1" x14ac:dyDescent="0.25">
      <c r="A70" s="1608" t="s">
        <v>35</v>
      </c>
      <c r="B70" s="1583"/>
      <c r="C70" s="1608" t="s">
        <v>312</v>
      </c>
      <c r="D70" s="1583"/>
      <c r="E70" s="1608" t="s">
        <v>313</v>
      </c>
      <c r="F70" s="1583"/>
      <c r="G70" s="1608" t="s">
        <v>317</v>
      </c>
      <c r="H70" s="1583"/>
      <c r="I70" s="1608" t="s">
        <v>321</v>
      </c>
      <c r="J70" s="1583"/>
      <c r="K70" s="1583"/>
      <c r="L70" s="1608"/>
      <c r="M70" s="1583"/>
      <c r="N70" s="1583"/>
      <c r="O70" s="1608"/>
      <c r="P70" s="1583"/>
      <c r="Q70" s="1608"/>
      <c r="R70" s="1583"/>
      <c r="S70" s="1609" t="s">
        <v>62</v>
      </c>
      <c r="T70" s="1583"/>
      <c r="U70" s="1583"/>
      <c r="V70" s="1583"/>
      <c r="W70" s="1583"/>
      <c r="X70" s="1583"/>
      <c r="Y70" s="1583"/>
      <c r="Z70" s="1583"/>
      <c r="AA70" s="1608" t="s">
        <v>306</v>
      </c>
      <c r="AB70" s="1583"/>
      <c r="AC70" s="1583"/>
      <c r="AD70" s="1583"/>
      <c r="AE70" s="1583"/>
      <c r="AF70" s="1608" t="s">
        <v>307</v>
      </c>
      <c r="AG70" s="1583"/>
      <c r="AH70" s="1583"/>
      <c r="AI70" s="320" t="s">
        <v>86</v>
      </c>
      <c r="AJ70" s="1610" t="s">
        <v>308</v>
      </c>
      <c r="AK70" s="1583"/>
      <c r="AL70" s="1583"/>
      <c r="AM70" s="1583"/>
      <c r="AN70" s="1583"/>
      <c r="AO70" s="1583"/>
      <c r="AP70" s="321">
        <v>1190395000</v>
      </c>
      <c r="AQ70" s="322">
        <v>0</v>
      </c>
      <c r="AR70" s="322">
        <v>0</v>
      </c>
      <c r="AS70" s="322">
        <v>0</v>
      </c>
      <c r="AT70" s="321">
        <v>88889900</v>
      </c>
      <c r="AU70" s="321">
        <v>-88889900</v>
      </c>
      <c r="AV70" s="321">
        <v>88889900</v>
      </c>
      <c r="AW70" s="322">
        <v>0</v>
      </c>
      <c r="AX70" s="321">
        <v>88889900</v>
      </c>
      <c r="AY70" s="322">
        <v>0</v>
      </c>
      <c r="AZ70" s="321">
        <v>88889900</v>
      </c>
      <c r="BA70" s="322">
        <v>0</v>
      </c>
      <c r="BB70" s="322">
        <v>0</v>
      </c>
    </row>
    <row r="71" spans="1:54" s="987" customFormat="1" hidden="1" x14ac:dyDescent="0.25">
      <c r="A71" s="1619" t="s">
        <v>35</v>
      </c>
      <c r="B71" s="1620"/>
      <c r="C71" s="1619" t="s">
        <v>315</v>
      </c>
      <c r="D71" s="1620"/>
      <c r="E71" s="1619"/>
      <c r="F71" s="1620"/>
      <c r="G71" s="1619"/>
      <c r="H71" s="1620"/>
      <c r="I71" s="1619"/>
      <c r="J71" s="1620"/>
      <c r="K71" s="1620"/>
      <c r="L71" s="1619"/>
      <c r="M71" s="1620"/>
      <c r="N71" s="1620"/>
      <c r="O71" s="1619"/>
      <c r="P71" s="1620"/>
      <c r="Q71" s="1619"/>
      <c r="R71" s="1620"/>
      <c r="S71" s="1621" t="s">
        <v>25</v>
      </c>
      <c r="T71" s="1620"/>
      <c r="U71" s="1620"/>
      <c r="V71" s="1620"/>
      <c r="W71" s="1620"/>
      <c r="X71" s="1620"/>
      <c r="Y71" s="1620"/>
      <c r="Z71" s="1620"/>
      <c r="AA71" s="1619" t="s">
        <v>306</v>
      </c>
      <c r="AB71" s="1620"/>
      <c r="AC71" s="1620"/>
      <c r="AD71" s="1620"/>
      <c r="AE71" s="1620"/>
      <c r="AF71" s="1619" t="s">
        <v>307</v>
      </c>
      <c r="AG71" s="1620"/>
      <c r="AH71" s="1620"/>
      <c r="AI71" s="479" t="s">
        <v>86</v>
      </c>
      <c r="AJ71" s="1622" t="s">
        <v>308</v>
      </c>
      <c r="AK71" s="1620"/>
      <c r="AL71" s="1620"/>
      <c r="AM71" s="1620"/>
      <c r="AN71" s="1620"/>
      <c r="AO71" s="1620"/>
      <c r="AP71" s="478">
        <v>14585414179</v>
      </c>
      <c r="AQ71" s="478">
        <v>298745836</v>
      </c>
      <c r="AR71" s="478">
        <v>1465145017.8199999</v>
      </c>
      <c r="AS71" s="478">
        <v>-145000000</v>
      </c>
      <c r="AT71" s="478">
        <v>733090340</v>
      </c>
      <c r="AU71" s="478">
        <v>-434344504</v>
      </c>
      <c r="AV71" s="1051">
        <v>817042868</v>
      </c>
      <c r="AW71" s="478">
        <v>-83952528</v>
      </c>
      <c r="AX71" s="478">
        <v>825001866</v>
      </c>
      <c r="AY71" s="478">
        <v>-7958998</v>
      </c>
      <c r="AZ71" s="478">
        <v>812184116</v>
      </c>
      <c r="BA71" s="478">
        <v>12817750</v>
      </c>
      <c r="BB71" s="478">
        <v>2964100</v>
      </c>
    </row>
    <row r="72" spans="1:54" s="987" customFormat="1" hidden="1" x14ac:dyDescent="0.25">
      <c r="A72" s="1619" t="s">
        <v>35</v>
      </c>
      <c r="B72" s="1620"/>
      <c r="C72" s="1619" t="s">
        <v>315</v>
      </c>
      <c r="D72" s="1620"/>
      <c r="E72" s="1619"/>
      <c r="F72" s="1620"/>
      <c r="G72" s="1619"/>
      <c r="H72" s="1620"/>
      <c r="I72" s="1619"/>
      <c r="J72" s="1620"/>
      <c r="K72" s="1620"/>
      <c r="L72" s="1619"/>
      <c r="M72" s="1620"/>
      <c r="N72" s="1620"/>
      <c r="O72" s="1619"/>
      <c r="P72" s="1620"/>
      <c r="Q72" s="1619"/>
      <c r="R72" s="1620"/>
      <c r="S72" s="1621" t="s">
        <v>25</v>
      </c>
      <c r="T72" s="1620"/>
      <c r="U72" s="1620"/>
      <c r="V72" s="1620"/>
      <c r="W72" s="1620"/>
      <c r="X72" s="1620"/>
      <c r="Y72" s="1620"/>
      <c r="Z72" s="1620"/>
      <c r="AA72" s="1619" t="s">
        <v>306</v>
      </c>
      <c r="AB72" s="1620"/>
      <c r="AC72" s="1620"/>
      <c r="AD72" s="1620"/>
      <c r="AE72" s="1620"/>
      <c r="AF72" s="1619" t="s">
        <v>307</v>
      </c>
      <c r="AG72" s="1620"/>
      <c r="AH72" s="1620"/>
      <c r="AI72" s="479" t="s">
        <v>336</v>
      </c>
      <c r="AJ72" s="1622" t="s">
        <v>354</v>
      </c>
      <c r="AK72" s="1620"/>
      <c r="AL72" s="1620"/>
      <c r="AM72" s="1620"/>
      <c r="AN72" s="1620"/>
      <c r="AO72" s="1620"/>
      <c r="AP72" s="478">
        <v>4021085821</v>
      </c>
      <c r="AQ72" s="478">
        <v>695497480</v>
      </c>
      <c r="AR72" s="478">
        <v>925979700</v>
      </c>
      <c r="AS72" s="477">
        <v>0</v>
      </c>
      <c r="AT72" s="478">
        <v>598953728</v>
      </c>
      <c r="AU72" s="478">
        <v>96543752</v>
      </c>
      <c r="AV72" s="1051">
        <v>263807638.06</v>
      </c>
      <c r="AW72" s="478">
        <v>335146089.94</v>
      </c>
      <c r="AX72" s="478">
        <v>291063531.06</v>
      </c>
      <c r="AY72" s="478">
        <v>-27255893</v>
      </c>
      <c r="AZ72" s="478">
        <v>289500239.19999999</v>
      </c>
      <c r="BA72" s="478">
        <v>1563291.86</v>
      </c>
      <c r="BB72" s="477">
        <v>0</v>
      </c>
    </row>
    <row r="73" spans="1:54" hidden="1" x14ac:dyDescent="0.25">
      <c r="A73" s="1603" t="s">
        <v>35</v>
      </c>
      <c r="B73" s="1583"/>
      <c r="C73" s="1603" t="s">
        <v>315</v>
      </c>
      <c r="D73" s="1583"/>
      <c r="E73" s="1603" t="s">
        <v>313</v>
      </c>
      <c r="F73" s="1583"/>
      <c r="G73" s="1603"/>
      <c r="H73" s="1583"/>
      <c r="I73" s="1603"/>
      <c r="J73" s="1583"/>
      <c r="K73" s="1583"/>
      <c r="L73" s="1603"/>
      <c r="M73" s="1583"/>
      <c r="N73" s="1583"/>
      <c r="O73" s="1603"/>
      <c r="P73" s="1583"/>
      <c r="Q73" s="1603"/>
      <c r="R73" s="1583"/>
      <c r="S73" s="1605" t="s">
        <v>25</v>
      </c>
      <c r="T73" s="1583"/>
      <c r="U73" s="1583"/>
      <c r="V73" s="1583"/>
      <c r="W73" s="1583"/>
      <c r="X73" s="1583"/>
      <c r="Y73" s="1583"/>
      <c r="Z73" s="1583"/>
      <c r="AA73" s="1603" t="s">
        <v>306</v>
      </c>
      <c r="AB73" s="1583"/>
      <c r="AC73" s="1583"/>
      <c r="AD73" s="1583"/>
      <c r="AE73" s="1583"/>
      <c r="AF73" s="1603" t="s">
        <v>307</v>
      </c>
      <c r="AG73" s="1583"/>
      <c r="AH73" s="1583"/>
      <c r="AI73" s="317" t="s">
        <v>86</v>
      </c>
      <c r="AJ73" s="1604" t="s">
        <v>308</v>
      </c>
      <c r="AK73" s="1583"/>
      <c r="AL73" s="1583"/>
      <c r="AM73" s="1583"/>
      <c r="AN73" s="1583"/>
      <c r="AO73" s="1583"/>
      <c r="AP73" s="318">
        <v>14585414179</v>
      </c>
      <c r="AQ73" s="318">
        <v>298745836</v>
      </c>
      <c r="AR73" s="318">
        <v>1465145017.8199999</v>
      </c>
      <c r="AS73" s="318">
        <v>-145000000</v>
      </c>
      <c r="AT73" s="318">
        <v>733090340</v>
      </c>
      <c r="AU73" s="318">
        <v>-434344504</v>
      </c>
      <c r="AV73" s="1052">
        <v>817042868</v>
      </c>
      <c r="AW73" s="318">
        <v>-83952528</v>
      </c>
      <c r="AX73" s="318">
        <v>825001866</v>
      </c>
      <c r="AY73" s="318">
        <v>-7958998</v>
      </c>
      <c r="AZ73" s="318">
        <v>812184116</v>
      </c>
      <c r="BA73" s="318">
        <v>12817750</v>
      </c>
      <c r="BB73" s="318">
        <v>2964100</v>
      </c>
    </row>
    <row r="74" spans="1:54" hidden="1" x14ac:dyDescent="0.25">
      <c r="A74" s="1603" t="s">
        <v>35</v>
      </c>
      <c r="B74" s="1583"/>
      <c r="C74" s="1603" t="s">
        <v>315</v>
      </c>
      <c r="D74" s="1583"/>
      <c r="E74" s="1603" t="s">
        <v>313</v>
      </c>
      <c r="F74" s="1583"/>
      <c r="G74" s="1603"/>
      <c r="H74" s="1583"/>
      <c r="I74" s="1603"/>
      <c r="J74" s="1583"/>
      <c r="K74" s="1583"/>
      <c r="L74" s="1603"/>
      <c r="M74" s="1583"/>
      <c r="N74" s="1583"/>
      <c r="O74" s="1603"/>
      <c r="P74" s="1583"/>
      <c r="Q74" s="1603"/>
      <c r="R74" s="1583"/>
      <c r="S74" s="1605" t="s">
        <v>25</v>
      </c>
      <c r="T74" s="1583"/>
      <c r="U74" s="1583"/>
      <c r="V74" s="1583"/>
      <c r="W74" s="1583"/>
      <c r="X74" s="1583"/>
      <c r="Y74" s="1583"/>
      <c r="Z74" s="1583"/>
      <c r="AA74" s="1603" t="s">
        <v>306</v>
      </c>
      <c r="AB74" s="1583"/>
      <c r="AC74" s="1583"/>
      <c r="AD74" s="1583"/>
      <c r="AE74" s="1583"/>
      <c r="AF74" s="1603" t="s">
        <v>307</v>
      </c>
      <c r="AG74" s="1583"/>
      <c r="AH74" s="1583"/>
      <c r="AI74" s="317" t="s">
        <v>336</v>
      </c>
      <c r="AJ74" s="1604" t="s">
        <v>354</v>
      </c>
      <c r="AK74" s="1583"/>
      <c r="AL74" s="1583"/>
      <c r="AM74" s="1583"/>
      <c r="AN74" s="1583"/>
      <c r="AO74" s="1583"/>
      <c r="AP74" s="318">
        <v>4021085821</v>
      </c>
      <c r="AQ74" s="318">
        <v>695497480</v>
      </c>
      <c r="AR74" s="318">
        <v>925979700</v>
      </c>
      <c r="AS74" s="319">
        <v>0</v>
      </c>
      <c r="AT74" s="318">
        <v>598953728</v>
      </c>
      <c r="AU74" s="318">
        <v>96543752</v>
      </c>
      <c r="AV74" s="1052">
        <v>263807638.06</v>
      </c>
      <c r="AW74" s="318">
        <v>335146089.94</v>
      </c>
      <c r="AX74" s="318">
        <v>291063531.06</v>
      </c>
      <c r="AY74" s="318">
        <v>-27255893</v>
      </c>
      <c r="AZ74" s="318">
        <v>289500239.19999999</v>
      </c>
      <c r="BA74" s="318">
        <v>1563291.86</v>
      </c>
      <c r="BB74" s="319">
        <v>0</v>
      </c>
    </row>
    <row r="75" spans="1:54" hidden="1" x14ac:dyDescent="0.25">
      <c r="A75" s="1603" t="s">
        <v>35</v>
      </c>
      <c r="B75" s="1583"/>
      <c r="C75" s="1603" t="s">
        <v>315</v>
      </c>
      <c r="D75" s="1583"/>
      <c r="E75" s="1603" t="s">
        <v>313</v>
      </c>
      <c r="F75" s="1583"/>
      <c r="G75" s="1603" t="s">
        <v>322</v>
      </c>
      <c r="H75" s="1583"/>
      <c r="I75" s="1603"/>
      <c r="J75" s="1583"/>
      <c r="K75" s="1583"/>
      <c r="L75" s="1603"/>
      <c r="M75" s="1583"/>
      <c r="N75" s="1583"/>
      <c r="O75" s="1603"/>
      <c r="P75" s="1583"/>
      <c r="Q75" s="1603"/>
      <c r="R75" s="1583"/>
      <c r="S75" s="1605" t="s">
        <v>234</v>
      </c>
      <c r="T75" s="1583"/>
      <c r="U75" s="1583"/>
      <c r="V75" s="1583"/>
      <c r="W75" s="1583"/>
      <c r="X75" s="1583"/>
      <c r="Y75" s="1583"/>
      <c r="Z75" s="1583"/>
      <c r="AA75" s="1603" t="s">
        <v>306</v>
      </c>
      <c r="AB75" s="1583"/>
      <c r="AC75" s="1583"/>
      <c r="AD75" s="1583"/>
      <c r="AE75" s="1583"/>
      <c r="AF75" s="1603" t="s">
        <v>307</v>
      </c>
      <c r="AG75" s="1583"/>
      <c r="AH75" s="1583"/>
      <c r="AI75" s="317" t="s">
        <v>86</v>
      </c>
      <c r="AJ75" s="1604" t="s">
        <v>308</v>
      </c>
      <c r="AK75" s="1583"/>
      <c r="AL75" s="1583"/>
      <c r="AM75" s="1583"/>
      <c r="AN75" s="1583"/>
      <c r="AO75" s="1583"/>
      <c r="AP75" s="318">
        <v>343000000</v>
      </c>
      <c r="AQ75" s="319">
        <v>0</v>
      </c>
      <c r="AR75" s="318">
        <v>29338437</v>
      </c>
      <c r="AS75" s="319">
        <v>0</v>
      </c>
      <c r="AT75" s="319">
        <v>0</v>
      </c>
      <c r="AU75" s="319">
        <v>0</v>
      </c>
      <c r="AV75" s="1053">
        <v>0</v>
      </c>
      <c r="AW75" s="319">
        <v>0</v>
      </c>
      <c r="AX75" s="319">
        <v>0</v>
      </c>
      <c r="AY75" s="319">
        <v>0</v>
      </c>
      <c r="AZ75" s="319">
        <v>0</v>
      </c>
      <c r="BA75" s="319">
        <v>0</v>
      </c>
      <c r="BB75" s="319">
        <v>0</v>
      </c>
    </row>
    <row r="76" spans="1:54" hidden="1" x14ac:dyDescent="0.25">
      <c r="A76" s="1603" t="s">
        <v>35</v>
      </c>
      <c r="B76" s="1583"/>
      <c r="C76" s="1603" t="s">
        <v>315</v>
      </c>
      <c r="D76" s="1583"/>
      <c r="E76" s="1603" t="s">
        <v>313</v>
      </c>
      <c r="F76" s="1583"/>
      <c r="G76" s="1603" t="s">
        <v>322</v>
      </c>
      <c r="H76" s="1583"/>
      <c r="I76" s="1603" t="s">
        <v>328</v>
      </c>
      <c r="J76" s="1583"/>
      <c r="K76" s="1583"/>
      <c r="L76" s="1603"/>
      <c r="M76" s="1583"/>
      <c r="N76" s="1583"/>
      <c r="O76" s="1603"/>
      <c r="P76" s="1583"/>
      <c r="Q76" s="1603"/>
      <c r="R76" s="1583"/>
      <c r="S76" s="1605" t="s">
        <v>241</v>
      </c>
      <c r="T76" s="1583"/>
      <c r="U76" s="1583"/>
      <c r="V76" s="1583"/>
      <c r="W76" s="1583"/>
      <c r="X76" s="1583"/>
      <c r="Y76" s="1583"/>
      <c r="Z76" s="1583"/>
      <c r="AA76" s="1603" t="s">
        <v>306</v>
      </c>
      <c r="AB76" s="1583"/>
      <c r="AC76" s="1583"/>
      <c r="AD76" s="1583"/>
      <c r="AE76" s="1583"/>
      <c r="AF76" s="1603" t="s">
        <v>307</v>
      </c>
      <c r="AG76" s="1583"/>
      <c r="AH76" s="1583"/>
      <c r="AI76" s="317" t="s">
        <v>86</v>
      </c>
      <c r="AJ76" s="1604" t="s">
        <v>308</v>
      </c>
      <c r="AK76" s="1583"/>
      <c r="AL76" s="1583"/>
      <c r="AM76" s="1583"/>
      <c r="AN76" s="1583"/>
      <c r="AO76" s="1583"/>
      <c r="AP76" s="318">
        <v>341000000</v>
      </c>
      <c r="AQ76" s="319">
        <v>0</v>
      </c>
      <c r="AR76" s="318">
        <v>27338437</v>
      </c>
      <c r="AS76" s="319">
        <v>0</v>
      </c>
      <c r="AT76" s="319">
        <v>0</v>
      </c>
      <c r="AU76" s="319">
        <v>0</v>
      </c>
      <c r="AV76" s="1053">
        <v>0</v>
      </c>
      <c r="AW76" s="319">
        <v>0</v>
      </c>
      <c r="AX76" s="319">
        <v>0</v>
      </c>
      <c r="AY76" s="319">
        <v>0</v>
      </c>
      <c r="AZ76" s="319">
        <v>0</v>
      </c>
      <c r="BA76" s="319">
        <v>0</v>
      </c>
      <c r="BB76" s="319">
        <v>0</v>
      </c>
    </row>
    <row r="77" spans="1:54" hidden="1" x14ac:dyDescent="0.25">
      <c r="A77" s="1608" t="s">
        <v>35</v>
      </c>
      <c r="B77" s="1583"/>
      <c r="C77" s="1608" t="s">
        <v>315</v>
      </c>
      <c r="D77" s="1583"/>
      <c r="E77" s="1608" t="s">
        <v>313</v>
      </c>
      <c r="F77" s="1583"/>
      <c r="G77" s="1608" t="s">
        <v>322</v>
      </c>
      <c r="H77" s="1583"/>
      <c r="I77" s="1608" t="s">
        <v>328</v>
      </c>
      <c r="J77" s="1583"/>
      <c r="K77" s="1583"/>
      <c r="L77" s="1608" t="s">
        <v>315</v>
      </c>
      <c r="M77" s="1583"/>
      <c r="N77" s="1583"/>
      <c r="O77" s="1608"/>
      <c r="P77" s="1583"/>
      <c r="Q77" s="1608"/>
      <c r="R77" s="1583"/>
      <c r="S77" s="1609" t="s">
        <v>63</v>
      </c>
      <c r="T77" s="1583"/>
      <c r="U77" s="1583"/>
      <c r="V77" s="1583"/>
      <c r="W77" s="1583"/>
      <c r="X77" s="1583"/>
      <c r="Y77" s="1583"/>
      <c r="Z77" s="1583"/>
      <c r="AA77" s="1608" t="s">
        <v>306</v>
      </c>
      <c r="AB77" s="1583"/>
      <c r="AC77" s="1583"/>
      <c r="AD77" s="1583"/>
      <c r="AE77" s="1583"/>
      <c r="AF77" s="1608" t="s">
        <v>307</v>
      </c>
      <c r="AG77" s="1583"/>
      <c r="AH77" s="1583"/>
      <c r="AI77" s="320" t="s">
        <v>86</v>
      </c>
      <c r="AJ77" s="1610" t="s">
        <v>308</v>
      </c>
      <c r="AK77" s="1583"/>
      <c r="AL77" s="1583"/>
      <c r="AM77" s="1583"/>
      <c r="AN77" s="1583"/>
      <c r="AO77" s="1583"/>
      <c r="AP77" s="321">
        <v>6376304</v>
      </c>
      <c r="AQ77" s="322">
        <v>0</v>
      </c>
      <c r="AR77" s="321">
        <v>158429</v>
      </c>
      <c r="AS77" s="322">
        <v>0</v>
      </c>
      <c r="AT77" s="322">
        <v>0</v>
      </c>
      <c r="AU77" s="322">
        <v>0</v>
      </c>
      <c r="AV77" s="1054">
        <v>0</v>
      </c>
      <c r="AW77" s="322">
        <v>0</v>
      </c>
      <c r="AX77" s="322">
        <v>0</v>
      </c>
      <c r="AY77" s="322">
        <v>0</v>
      </c>
      <c r="AZ77" s="322">
        <v>0</v>
      </c>
      <c r="BA77" s="322">
        <v>0</v>
      </c>
      <c r="BB77" s="322">
        <v>0</v>
      </c>
    </row>
    <row r="78" spans="1:54" hidden="1" x14ac:dyDescent="0.25">
      <c r="A78" s="1608" t="s">
        <v>35</v>
      </c>
      <c r="B78" s="1583"/>
      <c r="C78" s="1608" t="s">
        <v>315</v>
      </c>
      <c r="D78" s="1583"/>
      <c r="E78" s="1608" t="s">
        <v>313</v>
      </c>
      <c r="F78" s="1583"/>
      <c r="G78" s="1608" t="s">
        <v>322</v>
      </c>
      <c r="H78" s="1583"/>
      <c r="I78" s="1608" t="s">
        <v>328</v>
      </c>
      <c r="J78" s="1583"/>
      <c r="K78" s="1583"/>
      <c r="L78" s="1608" t="s">
        <v>322</v>
      </c>
      <c r="M78" s="1583"/>
      <c r="N78" s="1583"/>
      <c r="O78" s="1608"/>
      <c r="P78" s="1583"/>
      <c r="Q78" s="1608"/>
      <c r="R78" s="1583"/>
      <c r="S78" s="1609" t="s">
        <v>64</v>
      </c>
      <c r="T78" s="1583"/>
      <c r="U78" s="1583"/>
      <c r="V78" s="1583"/>
      <c r="W78" s="1583"/>
      <c r="X78" s="1583"/>
      <c r="Y78" s="1583"/>
      <c r="Z78" s="1583"/>
      <c r="AA78" s="1608" t="s">
        <v>306</v>
      </c>
      <c r="AB78" s="1583"/>
      <c r="AC78" s="1583"/>
      <c r="AD78" s="1583"/>
      <c r="AE78" s="1583"/>
      <c r="AF78" s="1608" t="s">
        <v>307</v>
      </c>
      <c r="AG78" s="1583"/>
      <c r="AH78" s="1583"/>
      <c r="AI78" s="320" t="s">
        <v>86</v>
      </c>
      <c r="AJ78" s="1610" t="s">
        <v>308</v>
      </c>
      <c r="AK78" s="1583"/>
      <c r="AL78" s="1583"/>
      <c r="AM78" s="1583"/>
      <c r="AN78" s="1583"/>
      <c r="AO78" s="1583"/>
      <c r="AP78" s="321">
        <v>324023696</v>
      </c>
      <c r="AQ78" s="322">
        <v>0</v>
      </c>
      <c r="AR78" s="321">
        <v>16580008</v>
      </c>
      <c r="AS78" s="322">
        <v>0</v>
      </c>
      <c r="AT78" s="322">
        <v>0</v>
      </c>
      <c r="AU78" s="322">
        <v>0</v>
      </c>
      <c r="AV78" s="1054">
        <v>0</v>
      </c>
      <c r="AW78" s="322">
        <v>0</v>
      </c>
      <c r="AX78" s="322">
        <v>0</v>
      </c>
      <c r="AY78" s="322">
        <v>0</v>
      </c>
      <c r="AZ78" s="322">
        <v>0</v>
      </c>
      <c r="BA78" s="322">
        <v>0</v>
      </c>
      <c r="BB78" s="322">
        <v>0</v>
      </c>
    </row>
    <row r="79" spans="1:54" hidden="1" x14ac:dyDescent="0.25">
      <c r="A79" s="1608" t="s">
        <v>35</v>
      </c>
      <c r="B79" s="1583"/>
      <c r="C79" s="1608" t="s">
        <v>315</v>
      </c>
      <c r="D79" s="1583"/>
      <c r="E79" s="1608" t="s">
        <v>313</v>
      </c>
      <c r="F79" s="1583"/>
      <c r="G79" s="1608" t="s">
        <v>322</v>
      </c>
      <c r="H79" s="1583"/>
      <c r="I79" s="1608" t="s">
        <v>328</v>
      </c>
      <c r="J79" s="1583"/>
      <c r="K79" s="1583"/>
      <c r="L79" s="1608" t="s">
        <v>44</v>
      </c>
      <c r="M79" s="1583"/>
      <c r="N79" s="1583"/>
      <c r="O79" s="1608"/>
      <c r="P79" s="1583"/>
      <c r="Q79" s="1608"/>
      <c r="R79" s="1583"/>
      <c r="S79" s="1609" t="s">
        <v>65</v>
      </c>
      <c r="T79" s="1583"/>
      <c r="U79" s="1583"/>
      <c r="V79" s="1583"/>
      <c r="W79" s="1583"/>
      <c r="X79" s="1583"/>
      <c r="Y79" s="1583"/>
      <c r="Z79" s="1583"/>
      <c r="AA79" s="1608" t="s">
        <v>306</v>
      </c>
      <c r="AB79" s="1583"/>
      <c r="AC79" s="1583"/>
      <c r="AD79" s="1583"/>
      <c r="AE79" s="1583"/>
      <c r="AF79" s="1608" t="s">
        <v>307</v>
      </c>
      <c r="AG79" s="1583"/>
      <c r="AH79" s="1583"/>
      <c r="AI79" s="320" t="s">
        <v>86</v>
      </c>
      <c r="AJ79" s="1610" t="s">
        <v>308</v>
      </c>
      <c r="AK79" s="1583"/>
      <c r="AL79" s="1583"/>
      <c r="AM79" s="1583"/>
      <c r="AN79" s="1583"/>
      <c r="AO79" s="1583"/>
      <c r="AP79" s="321">
        <v>10000000</v>
      </c>
      <c r="AQ79" s="322">
        <v>0</v>
      </c>
      <c r="AR79" s="321">
        <v>10000000</v>
      </c>
      <c r="AS79" s="322">
        <v>0</v>
      </c>
      <c r="AT79" s="322">
        <v>0</v>
      </c>
      <c r="AU79" s="322">
        <v>0</v>
      </c>
      <c r="AV79" s="1054">
        <v>0</v>
      </c>
      <c r="AW79" s="322">
        <v>0</v>
      </c>
      <c r="AX79" s="322">
        <v>0</v>
      </c>
      <c r="AY79" s="322">
        <v>0</v>
      </c>
      <c r="AZ79" s="322">
        <v>0</v>
      </c>
      <c r="BA79" s="322">
        <v>0</v>
      </c>
      <c r="BB79" s="322">
        <v>0</v>
      </c>
    </row>
    <row r="80" spans="1:54" hidden="1" x14ac:dyDescent="0.25">
      <c r="A80" s="1608" t="s">
        <v>35</v>
      </c>
      <c r="B80" s="1583"/>
      <c r="C80" s="1608" t="s">
        <v>315</v>
      </c>
      <c r="D80" s="1583"/>
      <c r="E80" s="1608" t="s">
        <v>313</v>
      </c>
      <c r="F80" s="1583"/>
      <c r="G80" s="1608" t="s">
        <v>322</v>
      </c>
      <c r="H80" s="1583"/>
      <c r="I80" s="1608" t="s">
        <v>328</v>
      </c>
      <c r="J80" s="1583"/>
      <c r="K80" s="1583"/>
      <c r="L80" s="1608" t="s">
        <v>329</v>
      </c>
      <c r="M80" s="1583"/>
      <c r="N80" s="1583"/>
      <c r="O80" s="1608"/>
      <c r="P80" s="1583"/>
      <c r="Q80" s="1608"/>
      <c r="R80" s="1583"/>
      <c r="S80" s="1609" t="s">
        <v>66</v>
      </c>
      <c r="T80" s="1583"/>
      <c r="U80" s="1583"/>
      <c r="V80" s="1583"/>
      <c r="W80" s="1583"/>
      <c r="X80" s="1583"/>
      <c r="Y80" s="1583"/>
      <c r="Z80" s="1583"/>
      <c r="AA80" s="1608" t="s">
        <v>306</v>
      </c>
      <c r="AB80" s="1583"/>
      <c r="AC80" s="1583"/>
      <c r="AD80" s="1583"/>
      <c r="AE80" s="1583"/>
      <c r="AF80" s="1608" t="s">
        <v>307</v>
      </c>
      <c r="AG80" s="1583"/>
      <c r="AH80" s="1583"/>
      <c r="AI80" s="320" t="s">
        <v>86</v>
      </c>
      <c r="AJ80" s="1610" t="s">
        <v>308</v>
      </c>
      <c r="AK80" s="1583"/>
      <c r="AL80" s="1583"/>
      <c r="AM80" s="1583"/>
      <c r="AN80" s="1583"/>
      <c r="AO80" s="1583"/>
      <c r="AP80" s="321">
        <v>600000</v>
      </c>
      <c r="AQ80" s="322">
        <v>0</v>
      </c>
      <c r="AR80" s="321">
        <v>600000</v>
      </c>
      <c r="AS80" s="322">
        <v>0</v>
      </c>
      <c r="AT80" s="322">
        <v>0</v>
      </c>
      <c r="AU80" s="322">
        <v>0</v>
      </c>
      <c r="AV80" s="1054">
        <v>0</v>
      </c>
      <c r="AW80" s="322">
        <v>0</v>
      </c>
      <c r="AX80" s="322">
        <v>0</v>
      </c>
      <c r="AY80" s="322">
        <v>0</v>
      </c>
      <c r="AZ80" s="322">
        <v>0</v>
      </c>
      <c r="BA80" s="322">
        <v>0</v>
      </c>
      <c r="BB80" s="322">
        <v>0</v>
      </c>
    </row>
    <row r="81" spans="1:54" hidden="1" x14ac:dyDescent="0.25">
      <c r="A81" s="1603" t="s">
        <v>35</v>
      </c>
      <c r="B81" s="1583"/>
      <c r="C81" s="1603" t="s">
        <v>315</v>
      </c>
      <c r="D81" s="1583"/>
      <c r="E81" s="1603" t="s">
        <v>313</v>
      </c>
      <c r="F81" s="1583"/>
      <c r="G81" s="1603" t="s">
        <v>322</v>
      </c>
      <c r="H81" s="1583"/>
      <c r="I81" s="1603" t="s">
        <v>330</v>
      </c>
      <c r="J81" s="1583"/>
      <c r="K81" s="1583"/>
      <c r="L81" s="1603"/>
      <c r="M81" s="1583"/>
      <c r="N81" s="1583"/>
      <c r="O81" s="1603"/>
      <c r="P81" s="1583"/>
      <c r="Q81" s="1603"/>
      <c r="R81" s="1583"/>
      <c r="S81" s="1605" t="s">
        <v>237</v>
      </c>
      <c r="T81" s="1583"/>
      <c r="U81" s="1583"/>
      <c r="V81" s="1583"/>
      <c r="W81" s="1583"/>
      <c r="X81" s="1583"/>
      <c r="Y81" s="1583"/>
      <c r="Z81" s="1583"/>
      <c r="AA81" s="1603" t="s">
        <v>306</v>
      </c>
      <c r="AB81" s="1583"/>
      <c r="AC81" s="1583"/>
      <c r="AD81" s="1583"/>
      <c r="AE81" s="1583"/>
      <c r="AF81" s="1603" t="s">
        <v>307</v>
      </c>
      <c r="AG81" s="1583"/>
      <c r="AH81" s="1583"/>
      <c r="AI81" s="317" t="s">
        <v>86</v>
      </c>
      <c r="AJ81" s="1604" t="s">
        <v>308</v>
      </c>
      <c r="AK81" s="1583"/>
      <c r="AL81" s="1583"/>
      <c r="AM81" s="1583"/>
      <c r="AN81" s="1583"/>
      <c r="AO81" s="1583"/>
      <c r="AP81" s="318">
        <v>2000000</v>
      </c>
      <c r="AQ81" s="319">
        <v>0</v>
      </c>
      <c r="AR81" s="318">
        <v>2000000</v>
      </c>
      <c r="AS81" s="319">
        <v>0</v>
      </c>
      <c r="AT81" s="319">
        <v>0</v>
      </c>
      <c r="AU81" s="319">
        <v>0</v>
      </c>
      <c r="AV81" s="1053">
        <v>0</v>
      </c>
      <c r="AW81" s="319">
        <v>0</v>
      </c>
      <c r="AX81" s="319">
        <v>0</v>
      </c>
      <c r="AY81" s="319">
        <v>0</v>
      </c>
      <c r="AZ81" s="319">
        <v>0</v>
      </c>
      <c r="BA81" s="319">
        <v>0</v>
      </c>
      <c r="BB81" s="319">
        <v>0</v>
      </c>
    </row>
    <row r="82" spans="1:54" hidden="1" x14ac:dyDescent="0.25">
      <c r="A82" s="1608" t="s">
        <v>35</v>
      </c>
      <c r="B82" s="1583"/>
      <c r="C82" s="1608" t="s">
        <v>315</v>
      </c>
      <c r="D82" s="1583"/>
      <c r="E82" s="1608" t="s">
        <v>313</v>
      </c>
      <c r="F82" s="1583"/>
      <c r="G82" s="1608" t="s">
        <v>322</v>
      </c>
      <c r="H82" s="1583"/>
      <c r="I82" s="1608" t="s">
        <v>330</v>
      </c>
      <c r="J82" s="1583"/>
      <c r="K82" s="1583"/>
      <c r="L82" s="1608" t="s">
        <v>312</v>
      </c>
      <c r="M82" s="1583"/>
      <c r="N82" s="1583"/>
      <c r="O82" s="1608"/>
      <c r="P82" s="1583"/>
      <c r="Q82" s="1608"/>
      <c r="R82" s="1583"/>
      <c r="S82" s="1609" t="s">
        <v>67</v>
      </c>
      <c r="T82" s="1583"/>
      <c r="U82" s="1583"/>
      <c r="V82" s="1583"/>
      <c r="W82" s="1583"/>
      <c r="X82" s="1583"/>
      <c r="Y82" s="1583"/>
      <c r="Z82" s="1583"/>
      <c r="AA82" s="1608" t="s">
        <v>306</v>
      </c>
      <c r="AB82" s="1583"/>
      <c r="AC82" s="1583"/>
      <c r="AD82" s="1583"/>
      <c r="AE82" s="1583"/>
      <c r="AF82" s="1608" t="s">
        <v>307</v>
      </c>
      <c r="AG82" s="1583"/>
      <c r="AH82" s="1583"/>
      <c r="AI82" s="320" t="s">
        <v>86</v>
      </c>
      <c r="AJ82" s="1610" t="s">
        <v>308</v>
      </c>
      <c r="AK82" s="1583"/>
      <c r="AL82" s="1583"/>
      <c r="AM82" s="1583"/>
      <c r="AN82" s="1583"/>
      <c r="AO82" s="1583"/>
      <c r="AP82" s="321">
        <v>1000000</v>
      </c>
      <c r="AQ82" s="322">
        <v>0</v>
      </c>
      <c r="AR82" s="321">
        <v>1000000</v>
      </c>
      <c r="AS82" s="322">
        <v>0</v>
      </c>
      <c r="AT82" s="322">
        <v>0</v>
      </c>
      <c r="AU82" s="322">
        <v>0</v>
      </c>
      <c r="AV82" s="1054">
        <v>0</v>
      </c>
      <c r="AW82" s="322">
        <v>0</v>
      </c>
      <c r="AX82" s="322">
        <v>0</v>
      </c>
      <c r="AY82" s="322">
        <v>0</v>
      </c>
      <c r="AZ82" s="322">
        <v>0</v>
      </c>
      <c r="BA82" s="322">
        <v>0</v>
      </c>
      <c r="BB82" s="322">
        <v>0</v>
      </c>
    </row>
    <row r="83" spans="1:54" hidden="1" x14ac:dyDescent="0.25">
      <c r="A83" s="1608" t="s">
        <v>35</v>
      </c>
      <c r="B83" s="1583"/>
      <c r="C83" s="1608" t="s">
        <v>315</v>
      </c>
      <c r="D83" s="1583"/>
      <c r="E83" s="1608" t="s">
        <v>313</v>
      </c>
      <c r="F83" s="1583"/>
      <c r="G83" s="1608" t="s">
        <v>322</v>
      </c>
      <c r="H83" s="1583"/>
      <c r="I83" s="1608" t="s">
        <v>330</v>
      </c>
      <c r="J83" s="1583"/>
      <c r="K83" s="1583"/>
      <c r="L83" s="1608" t="s">
        <v>315</v>
      </c>
      <c r="M83" s="1583"/>
      <c r="N83" s="1583"/>
      <c r="O83" s="1608"/>
      <c r="P83" s="1583"/>
      <c r="Q83" s="1608"/>
      <c r="R83" s="1583"/>
      <c r="S83" s="1609" t="s">
        <v>68</v>
      </c>
      <c r="T83" s="1583"/>
      <c r="U83" s="1583"/>
      <c r="V83" s="1583"/>
      <c r="W83" s="1583"/>
      <c r="X83" s="1583"/>
      <c r="Y83" s="1583"/>
      <c r="Z83" s="1583"/>
      <c r="AA83" s="1608" t="s">
        <v>306</v>
      </c>
      <c r="AB83" s="1583"/>
      <c r="AC83" s="1583"/>
      <c r="AD83" s="1583"/>
      <c r="AE83" s="1583"/>
      <c r="AF83" s="1608" t="s">
        <v>307</v>
      </c>
      <c r="AG83" s="1583"/>
      <c r="AH83" s="1583"/>
      <c r="AI83" s="320" t="s">
        <v>86</v>
      </c>
      <c r="AJ83" s="1610" t="s">
        <v>308</v>
      </c>
      <c r="AK83" s="1583"/>
      <c r="AL83" s="1583"/>
      <c r="AM83" s="1583"/>
      <c r="AN83" s="1583"/>
      <c r="AO83" s="1583"/>
      <c r="AP83" s="321">
        <v>1000000</v>
      </c>
      <c r="AQ83" s="322">
        <v>0</v>
      </c>
      <c r="AR83" s="321">
        <v>1000000</v>
      </c>
      <c r="AS83" s="322">
        <v>0</v>
      </c>
      <c r="AT83" s="322">
        <v>0</v>
      </c>
      <c r="AU83" s="322">
        <v>0</v>
      </c>
      <c r="AV83" s="1054">
        <v>0</v>
      </c>
      <c r="AW83" s="322">
        <v>0</v>
      </c>
      <c r="AX83" s="322">
        <v>0</v>
      </c>
      <c r="AY83" s="322">
        <v>0</v>
      </c>
      <c r="AZ83" s="322">
        <v>0</v>
      </c>
      <c r="BA83" s="322">
        <v>0</v>
      </c>
      <c r="BB83" s="322">
        <v>0</v>
      </c>
    </row>
    <row r="84" spans="1:54" s="1039" customFormat="1" hidden="1" x14ac:dyDescent="0.25">
      <c r="A84" s="1801" t="s">
        <v>35</v>
      </c>
      <c r="B84" s="1798"/>
      <c r="C84" s="1801" t="s">
        <v>315</v>
      </c>
      <c r="D84" s="1798"/>
      <c r="E84" s="1801" t="s">
        <v>313</v>
      </c>
      <c r="F84" s="1798"/>
      <c r="G84" s="1801" t="s">
        <v>316</v>
      </c>
      <c r="H84" s="1798"/>
      <c r="I84" s="1801"/>
      <c r="J84" s="1798"/>
      <c r="K84" s="1798"/>
      <c r="L84" s="1801"/>
      <c r="M84" s="1798"/>
      <c r="N84" s="1798"/>
      <c r="O84" s="1801"/>
      <c r="P84" s="1798"/>
      <c r="Q84" s="1801"/>
      <c r="R84" s="1798"/>
      <c r="S84" s="1802" t="s">
        <v>239</v>
      </c>
      <c r="T84" s="1798"/>
      <c r="U84" s="1798"/>
      <c r="V84" s="1798"/>
      <c r="W84" s="1798"/>
      <c r="X84" s="1798"/>
      <c r="Y84" s="1798"/>
      <c r="Z84" s="1798"/>
      <c r="AA84" s="1801" t="s">
        <v>306</v>
      </c>
      <c r="AB84" s="1798"/>
      <c r="AC84" s="1798"/>
      <c r="AD84" s="1798"/>
      <c r="AE84" s="1798"/>
      <c r="AF84" s="1801" t="s">
        <v>307</v>
      </c>
      <c r="AG84" s="1798"/>
      <c r="AH84" s="1798"/>
      <c r="AI84" s="1045" t="s">
        <v>86</v>
      </c>
      <c r="AJ84" s="1803" t="s">
        <v>308</v>
      </c>
      <c r="AK84" s="1798"/>
      <c r="AL84" s="1798"/>
      <c r="AM84" s="1798"/>
      <c r="AN84" s="1798"/>
      <c r="AO84" s="1798"/>
      <c r="AP84" s="1046">
        <v>14242414179</v>
      </c>
      <c r="AQ84" s="1046">
        <v>298745836</v>
      </c>
      <c r="AR84" s="1046">
        <v>1435806580.8199999</v>
      </c>
      <c r="AS84" s="1046">
        <v>-145000000</v>
      </c>
      <c r="AT84" s="1046">
        <v>733090340</v>
      </c>
      <c r="AU84" s="1046">
        <v>-434344504</v>
      </c>
      <c r="AV84" s="1055">
        <v>817042868</v>
      </c>
      <c r="AW84" s="1046">
        <v>-83952528</v>
      </c>
      <c r="AX84" s="1046">
        <v>825001866</v>
      </c>
      <c r="AY84" s="1046">
        <v>-7958998</v>
      </c>
      <c r="AZ84" s="1046">
        <v>812184116</v>
      </c>
      <c r="BA84" s="1046">
        <v>12817750</v>
      </c>
      <c r="BB84" s="1046">
        <v>2964100</v>
      </c>
    </row>
    <row r="85" spans="1:54" s="1039" customFormat="1" hidden="1" x14ac:dyDescent="0.25">
      <c r="A85" s="1799" t="s">
        <v>35</v>
      </c>
      <c r="B85" s="1798"/>
      <c r="C85" s="1799" t="s">
        <v>315</v>
      </c>
      <c r="D85" s="1798"/>
      <c r="E85" s="1799" t="s">
        <v>313</v>
      </c>
      <c r="F85" s="1798"/>
      <c r="G85" s="1799" t="s">
        <v>316</v>
      </c>
      <c r="H85" s="1798"/>
      <c r="I85" s="1799"/>
      <c r="J85" s="1798"/>
      <c r="K85" s="1798"/>
      <c r="L85" s="1799"/>
      <c r="M85" s="1798"/>
      <c r="N85" s="1798"/>
      <c r="O85" s="1799"/>
      <c r="P85" s="1798"/>
      <c r="Q85" s="1799"/>
      <c r="R85" s="1798"/>
      <c r="S85" s="1797" t="s">
        <v>239</v>
      </c>
      <c r="T85" s="1798"/>
      <c r="U85" s="1798"/>
      <c r="V85" s="1798"/>
      <c r="W85" s="1798"/>
      <c r="X85" s="1798"/>
      <c r="Y85" s="1798"/>
      <c r="Z85" s="1798"/>
      <c r="AA85" s="1799" t="s">
        <v>306</v>
      </c>
      <c r="AB85" s="1798"/>
      <c r="AC85" s="1798"/>
      <c r="AD85" s="1798"/>
      <c r="AE85" s="1798"/>
      <c r="AF85" s="1799" t="s">
        <v>307</v>
      </c>
      <c r="AG85" s="1798"/>
      <c r="AH85" s="1798"/>
      <c r="AI85" s="1047" t="s">
        <v>336</v>
      </c>
      <c r="AJ85" s="1800" t="s">
        <v>354</v>
      </c>
      <c r="AK85" s="1798"/>
      <c r="AL85" s="1798"/>
      <c r="AM85" s="1798"/>
      <c r="AN85" s="1798"/>
      <c r="AO85" s="1798"/>
      <c r="AP85" s="1048">
        <v>4021085821</v>
      </c>
      <c r="AQ85" s="1048">
        <v>695497480</v>
      </c>
      <c r="AR85" s="1048">
        <v>925979700</v>
      </c>
      <c r="AS85" s="1049">
        <v>0</v>
      </c>
      <c r="AT85" s="1048">
        <v>598953728</v>
      </c>
      <c r="AU85" s="1048">
        <v>96543752</v>
      </c>
      <c r="AV85" s="1052">
        <v>263807638.06</v>
      </c>
      <c r="AW85" s="1048">
        <v>335146089.94</v>
      </c>
      <c r="AX85" s="1048">
        <v>291063531.06</v>
      </c>
      <c r="AY85" s="1048">
        <v>-27255893</v>
      </c>
      <c r="AZ85" s="1048">
        <v>289500239.19999999</v>
      </c>
      <c r="BA85" s="1048">
        <v>1563291.86</v>
      </c>
      <c r="BB85" s="1049">
        <v>0</v>
      </c>
    </row>
    <row r="86" spans="1:54" s="459" customFormat="1" hidden="1" x14ac:dyDescent="0.25">
      <c r="A86" s="1795" t="s">
        <v>35</v>
      </c>
      <c r="B86" s="1794"/>
      <c r="C86" s="1795" t="s">
        <v>315</v>
      </c>
      <c r="D86" s="1794"/>
      <c r="E86" s="1795" t="s">
        <v>313</v>
      </c>
      <c r="F86" s="1794"/>
      <c r="G86" s="1795" t="s">
        <v>316</v>
      </c>
      <c r="H86" s="1794"/>
      <c r="I86" s="1795" t="s">
        <v>312</v>
      </c>
      <c r="J86" s="1794"/>
      <c r="K86" s="1794"/>
      <c r="L86" s="1795"/>
      <c r="M86" s="1794"/>
      <c r="N86" s="1794"/>
      <c r="O86" s="1795"/>
      <c r="P86" s="1794"/>
      <c r="Q86" s="1795"/>
      <c r="R86" s="1794"/>
      <c r="S86" s="1793" t="s">
        <v>242</v>
      </c>
      <c r="T86" s="1794"/>
      <c r="U86" s="1794"/>
      <c r="V86" s="1794"/>
      <c r="W86" s="1794"/>
      <c r="X86" s="1794"/>
      <c r="Y86" s="1794"/>
      <c r="Z86" s="1794"/>
      <c r="AA86" s="1795" t="s">
        <v>306</v>
      </c>
      <c r="AB86" s="1794"/>
      <c r="AC86" s="1794"/>
      <c r="AD86" s="1794"/>
      <c r="AE86" s="1794"/>
      <c r="AF86" s="1795" t="s">
        <v>307</v>
      </c>
      <c r="AG86" s="1794"/>
      <c r="AH86" s="1794"/>
      <c r="AI86" s="1056" t="s">
        <v>86</v>
      </c>
      <c r="AJ86" s="1796" t="s">
        <v>308</v>
      </c>
      <c r="AK86" s="1794"/>
      <c r="AL86" s="1794"/>
      <c r="AM86" s="1794"/>
      <c r="AN86" s="1794"/>
      <c r="AO86" s="1794"/>
      <c r="AP86" s="1052">
        <v>307000000</v>
      </c>
      <c r="AQ86" s="1053">
        <v>0</v>
      </c>
      <c r="AR86" s="1052">
        <v>75357390.849999994</v>
      </c>
      <c r="AS86" s="1053">
        <v>0</v>
      </c>
      <c r="AT86" s="1053">
        <v>0</v>
      </c>
      <c r="AU86" s="1053">
        <v>0</v>
      </c>
      <c r="AV86" s="1053">
        <v>0</v>
      </c>
      <c r="AW86" s="1053">
        <v>0</v>
      </c>
      <c r="AX86" s="1053">
        <v>0</v>
      </c>
      <c r="AY86" s="1053">
        <v>0</v>
      </c>
      <c r="AZ86" s="1053">
        <v>0</v>
      </c>
      <c r="BA86" s="1053">
        <v>0</v>
      </c>
      <c r="BB86" s="1053">
        <v>0</v>
      </c>
    </row>
    <row r="87" spans="1:54" s="459" customFormat="1" hidden="1" x14ac:dyDescent="0.25">
      <c r="A87" s="1795" t="s">
        <v>35</v>
      </c>
      <c r="B87" s="1794"/>
      <c r="C87" s="1795" t="s">
        <v>315</v>
      </c>
      <c r="D87" s="1794"/>
      <c r="E87" s="1795" t="s">
        <v>313</v>
      </c>
      <c r="F87" s="1794"/>
      <c r="G87" s="1795" t="s">
        <v>316</v>
      </c>
      <c r="H87" s="1794"/>
      <c r="I87" s="1795" t="s">
        <v>312</v>
      </c>
      <c r="J87" s="1794"/>
      <c r="K87" s="1794"/>
      <c r="L87" s="1795"/>
      <c r="M87" s="1794"/>
      <c r="N87" s="1794"/>
      <c r="O87" s="1795"/>
      <c r="P87" s="1794"/>
      <c r="Q87" s="1795"/>
      <c r="R87" s="1794"/>
      <c r="S87" s="1793" t="s">
        <v>242</v>
      </c>
      <c r="T87" s="1794"/>
      <c r="U87" s="1794"/>
      <c r="V87" s="1794"/>
      <c r="W87" s="1794"/>
      <c r="X87" s="1794"/>
      <c r="Y87" s="1794"/>
      <c r="Z87" s="1794"/>
      <c r="AA87" s="1795" t="s">
        <v>306</v>
      </c>
      <c r="AB87" s="1794"/>
      <c r="AC87" s="1794"/>
      <c r="AD87" s="1794"/>
      <c r="AE87" s="1794"/>
      <c r="AF87" s="1795" t="s">
        <v>307</v>
      </c>
      <c r="AG87" s="1794"/>
      <c r="AH87" s="1794"/>
      <c r="AI87" s="1056" t="s">
        <v>336</v>
      </c>
      <c r="AJ87" s="1796" t="s">
        <v>354</v>
      </c>
      <c r="AK87" s="1794"/>
      <c r="AL87" s="1794"/>
      <c r="AM87" s="1794"/>
      <c r="AN87" s="1794"/>
      <c r="AO87" s="1794"/>
      <c r="AP87" s="1052">
        <v>986000000</v>
      </c>
      <c r="AQ87" s="1052">
        <v>482320000</v>
      </c>
      <c r="AR87" s="1052">
        <v>26030000</v>
      </c>
      <c r="AS87" s="1053">
        <v>0</v>
      </c>
      <c r="AT87" s="1053">
        <v>0</v>
      </c>
      <c r="AU87" s="1052">
        <v>482320000</v>
      </c>
      <c r="AV87" s="1053">
        <v>0</v>
      </c>
      <c r="AW87" s="1053">
        <v>0</v>
      </c>
      <c r="AX87" s="1053">
        <v>0</v>
      </c>
      <c r="AY87" s="1053">
        <v>0</v>
      </c>
      <c r="AZ87" s="1053">
        <v>0</v>
      </c>
      <c r="BA87" s="1053">
        <v>0</v>
      </c>
      <c r="BB87" s="1053">
        <v>0</v>
      </c>
    </row>
    <row r="88" spans="1:54" hidden="1" x14ac:dyDescent="0.25">
      <c r="A88" s="1608" t="s">
        <v>35</v>
      </c>
      <c r="B88" s="1583"/>
      <c r="C88" s="1608" t="s">
        <v>315</v>
      </c>
      <c r="D88" s="1583"/>
      <c r="E88" s="1608" t="s">
        <v>313</v>
      </c>
      <c r="F88" s="1583"/>
      <c r="G88" s="1608" t="s">
        <v>316</v>
      </c>
      <c r="H88" s="1583"/>
      <c r="I88" s="1608" t="s">
        <v>312</v>
      </c>
      <c r="J88" s="1583"/>
      <c r="K88" s="1583"/>
      <c r="L88" s="1608" t="s">
        <v>322</v>
      </c>
      <c r="M88" s="1583"/>
      <c r="N88" s="1583"/>
      <c r="O88" s="1608"/>
      <c r="P88" s="1583"/>
      <c r="Q88" s="1608"/>
      <c r="R88" s="1583"/>
      <c r="S88" s="1609" t="s">
        <v>689</v>
      </c>
      <c r="T88" s="1583"/>
      <c r="U88" s="1583"/>
      <c r="V88" s="1583"/>
      <c r="W88" s="1583"/>
      <c r="X88" s="1583"/>
      <c r="Y88" s="1583"/>
      <c r="Z88" s="1583"/>
      <c r="AA88" s="1608" t="s">
        <v>306</v>
      </c>
      <c r="AB88" s="1583"/>
      <c r="AC88" s="1583"/>
      <c r="AD88" s="1583"/>
      <c r="AE88" s="1583"/>
      <c r="AF88" s="1608" t="s">
        <v>307</v>
      </c>
      <c r="AG88" s="1583"/>
      <c r="AH88" s="1583"/>
      <c r="AI88" s="320" t="s">
        <v>336</v>
      </c>
      <c r="AJ88" s="1610" t="s">
        <v>354</v>
      </c>
      <c r="AK88" s="1583"/>
      <c r="AL88" s="1583"/>
      <c r="AM88" s="1583"/>
      <c r="AN88" s="1583"/>
      <c r="AO88" s="1583"/>
      <c r="AP88" s="321">
        <v>6000000</v>
      </c>
      <c r="AQ88" s="322">
        <v>0</v>
      </c>
      <c r="AR88" s="321">
        <v>6000000</v>
      </c>
      <c r="AS88" s="322">
        <v>0</v>
      </c>
      <c r="AT88" s="322">
        <v>0</v>
      </c>
      <c r="AU88" s="322">
        <v>0</v>
      </c>
      <c r="AV88" s="1054">
        <v>0</v>
      </c>
      <c r="AW88" s="322">
        <v>0</v>
      </c>
      <c r="AX88" s="322">
        <v>0</v>
      </c>
      <c r="AY88" s="322">
        <v>0</v>
      </c>
      <c r="AZ88" s="322">
        <v>0</v>
      </c>
      <c r="BA88" s="322">
        <v>0</v>
      </c>
      <c r="BB88" s="322">
        <v>0</v>
      </c>
    </row>
    <row r="89" spans="1:54" hidden="1" x14ac:dyDescent="0.25">
      <c r="A89" s="1608" t="s">
        <v>35</v>
      </c>
      <c r="B89" s="1583"/>
      <c r="C89" s="1608" t="s">
        <v>315</v>
      </c>
      <c r="D89" s="1583"/>
      <c r="E89" s="1608" t="s">
        <v>313</v>
      </c>
      <c r="F89" s="1583"/>
      <c r="G89" s="1608" t="s">
        <v>316</v>
      </c>
      <c r="H89" s="1583"/>
      <c r="I89" s="1608" t="s">
        <v>312</v>
      </c>
      <c r="J89" s="1583"/>
      <c r="K89" s="1583"/>
      <c r="L89" s="1608" t="s">
        <v>325</v>
      </c>
      <c r="M89" s="1583"/>
      <c r="N89" s="1583"/>
      <c r="O89" s="1608"/>
      <c r="P89" s="1583"/>
      <c r="Q89" s="1608"/>
      <c r="R89" s="1583"/>
      <c r="S89" s="1609" t="s">
        <v>69</v>
      </c>
      <c r="T89" s="1583"/>
      <c r="U89" s="1583"/>
      <c r="V89" s="1583"/>
      <c r="W89" s="1583"/>
      <c r="X89" s="1583"/>
      <c r="Y89" s="1583"/>
      <c r="Z89" s="1583"/>
      <c r="AA89" s="1608" t="s">
        <v>306</v>
      </c>
      <c r="AB89" s="1583"/>
      <c r="AC89" s="1583"/>
      <c r="AD89" s="1583"/>
      <c r="AE89" s="1583"/>
      <c r="AF89" s="1608" t="s">
        <v>307</v>
      </c>
      <c r="AG89" s="1583"/>
      <c r="AH89" s="1583"/>
      <c r="AI89" s="320" t="s">
        <v>86</v>
      </c>
      <c r="AJ89" s="1610" t="s">
        <v>308</v>
      </c>
      <c r="AK89" s="1583"/>
      <c r="AL89" s="1583"/>
      <c r="AM89" s="1583"/>
      <c r="AN89" s="1583"/>
      <c r="AO89" s="1583"/>
      <c r="AP89" s="321">
        <v>75000000</v>
      </c>
      <c r="AQ89" s="322">
        <v>0</v>
      </c>
      <c r="AR89" s="321">
        <v>74600000</v>
      </c>
      <c r="AS89" s="322">
        <v>0</v>
      </c>
      <c r="AT89" s="322">
        <v>0</v>
      </c>
      <c r="AU89" s="322">
        <v>0</v>
      </c>
      <c r="AV89" s="1054">
        <v>0</v>
      </c>
      <c r="AW89" s="322">
        <v>0</v>
      </c>
      <c r="AX89" s="322">
        <v>0</v>
      </c>
      <c r="AY89" s="322">
        <v>0</v>
      </c>
      <c r="AZ89" s="322">
        <v>0</v>
      </c>
      <c r="BA89" s="322">
        <v>0</v>
      </c>
      <c r="BB89" s="322">
        <v>0</v>
      </c>
    </row>
    <row r="90" spans="1:54" hidden="1" x14ac:dyDescent="0.25">
      <c r="A90" s="1608" t="s">
        <v>35</v>
      </c>
      <c r="B90" s="1583"/>
      <c r="C90" s="1608" t="s">
        <v>315</v>
      </c>
      <c r="D90" s="1583"/>
      <c r="E90" s="1608" t="s">
        <v>313</v>
      </c>
      <c r="F90" s="1583"/>
      <c r="G90" s="1608" t="s">
        <v>316</v>
      </c>
      <c r="H90" s="1583"/>
      <c r="I90" s="1608" t="s">
        <v>312</v>
      </c>
      <c r="J90" s="1583"/>
      <c r="K90" s="1583"/>
      <c r="L90" s="1608" t="s">
        <v>325</v>
      </c>
      <c r="M90" s="1583"/>
      <c r="N90" s="1583"/>
      <c r="O90" s="1608"/>
      <c r="P90" s="1583"/>
      <c r="Q90" s="1608"/>
      <c r="R90" s="1583"/>
      <c r="S90" s="1609" t="s">
        <v>69</v>
      </c>
      <c r="T90" s="1583"/>
      <c r="U90" s="1583"/>
      <c r="V90" s="1583"/>
      <c r="W90" s="1583"/>
      <c r="X90" s="1583"/>
      <c r="Y90" s="1583"/>
      <c r="Z90" s="1583"/>
      <c r="AA90" s="1608" t="s">
        <v>306</v>
      </c>
      <c r="AB90" s="1583"/>
      <c r="AC90" s="1583"/>
      <c r="AD90" s="1583"/>
      <c r="AE90" s="1583"/>
      <c r="AF90" s="1608" t="s">
        <v>307</v>
      </c>
      <c r="AG90" s="1583"/>
      <c r="AH90" s="1583"/>
      <c r="AI90" s="320" t="s">
        <v>336</v>
      </c>
      <c r="AJ90" s="1610" t="s">
        <v>354</v>
      </c>
      <c r="AK90" s="1583"/>
      <c r="AL90" s="1583"/>
      <c r="AM90" s="1583"/>
      <c r="AN90" s="1583"/>
      <c r="AO90" s="1583"/>
      <c r="AP90" s="321">
        <v>500000000</v>
      </c>
      <c r="AQ90" s="321">
        <v>482320000</v>
      </c>
      <c r="AR90" s="321">
        <v>17680000</v>
      </c>
      <c r="AS90" s="322">
        <v>0</v>
      </c>
      <c r="AT90" s="322">
        <v>0</v>
      </c>
      <c r="AU90" s="321">
        <v>482320000</v>
      </c>
      <c r="AV90" s="1054">
        <v>0</v>
      </c>
      <c r="AW90" s="322">
        <v>0</v>
      </c>
      <c r="AX90" s="322">
        <v>0</v>
      </c>
      <c r="AY90" s="322">
        <v>0</v>
      </c>
      <c r="AZ90" s="322">
        <v>0</v>
      </c>
      <c r="BA90" s="322">
        <v>0</v>
      </c>
      <c r="BB90" s="322">
        <v>0</v>
      </c>
    </row>
    <row r="91" spans="1:54" hidden="1" x14ac:dyDescent="0.25">
      <c r="A91" s="1608" t="s">
        <v>35</v>
      </c>
      <c r="B91" s="1583"/>
      <c r="C91" s="1608" t="s">
        <v>315</v>
      </c>
      <c r="D91" s="1583"/>
      <c r="E91" s="1608" t="s">
        <v>313</v>
      </c>
      <c r="F91" s="1583"/>
      <c r="G91" s="1608" t="s">
        <v>316</v>
      </c>
      <c r="H91" s="1583"/>
      <c r="I91" s="1608" t="s">
        <v>312</v>
      </c>
      <c r="J91" s="1583"/>
      <c r="K91" s="1583"/>
      <c r="L91" s="1608" t="s">
        <v>327</v>
      </c>
      <c r="M91" s="1583"/>
      <c r="N91" s="1583"/>
      <c r="O91" s="1608"/>
      <c r="P91" s="1583"/>
      <c r="Q91" s="1608"/>
      <c r="R91" s="1583"/>
      <c r="S91" s="1609" t="s">
        <v>70</v>
      </c>
      <c r="T91" s="1583"/>
      <c r="U91" s="1583"/>
      <c r="V91" s="1583"/>
      <c r="W91" s="1583"/>
      <c r="X91" s="1583"/>
      <c r="Y91" s="1583"/>
      <c r="Z91" s="1583"/>
      <c r="AA91" s="1608" t="s">
        <v>306</v>
      </c>
      <c r="AB91" s="1583"/>
      <c r="AC91" s="1583"/>
      <c r="AD91" s="1583"/>
      <c r="AE91" s="1583"/>
      <c r="AF91" s="1608" t="s">
        <v>307</v>
      </c>
      <c r="AG91" s="1583"/>
      <c r="AH91" s="1583"/>
      <c r="AI91" s="320" t="s">
        <v>86</v>
      </c>
      <c r="AJ91" s="1610" t="s">
        <v>308</v>
      </c>
      <c r="AK91" s="1583"/>
      <c r="AL91" s="1583"/>
      <c r="AM91" s="1583"/>
      <c r="AN91" s="1583"/>
      <c r="AO91" s="1583"/>
      <c r="AP91" s="321">
        <v>232000000</v>
      </c>
      <c r="AQ91" s="322">
        <v>0</v>
      </c>
      <c r="AR91" s="321">
        <v>757390.85</v>
      </c>
      <c r="AS91" s="322">
        <v>0</v>
      </c>
      <c r="AT91" s="322">
        <v>0</v>
      </c>
      <c r="AU91" s="322">
        <v>0</v>
      </c>
      <c r="AV91" s="1054">
        <v>0</v>
      </c>
      <c r="AW91" s="322">
        <v>0</v>
      </c>
      <c r="AX91" s="322">
        <v>0</v>
      </c>
      <c r="AY91" s="322">
        <v>0</v>
      </c>
      <c r="AZ91" s="322">
        <v>0</v>
      </c>
      <c r="BA91" s="322">
        <v>0</v>
      </c>
      <c r="BB91" s="322">
        <v>0</v>
      </c>
    </row>
    <row r="92" spans="1:54" hidden="1" x14ac:dyDescent="0.25">
      <c r="A92" s="1608" t="s">
        <v>35</v>
      </c>
      <c r="B92" s="1583"/>
      <c r="C92" s="1608" t="s">
        <v>315</v>
      </c>
      <c r="D92" s="1583"/>
      <c r="E92" s="1608" t="s">
        <v>313</v>
      </c>
      <c r="F92" s="1583"/>
      <c r="G92" s="1608" t="s">
        <v>316</v>
      </c>
      <c r="H92" s="1583"/>
      <c r="I92" s="1608" t="s">
        <v>312</v>
      </c>
      <c r="J92" s="1583"/>
      <c r="K92" s="1583"/>
      <c r="L92" s="1608" t="s">
        <v>327</v>
      </c>
      <c r="M92" s="1583"/>
      <c r="N92" s="1583"/>
      <c r="O92" s="1608"/>
      <c r="P92" s="1583"/>
      <c r="Q92" s="1608"/>
      <c r="R92" s="1583"/>
      <c r="S92" s="1609" t="s">
        <v>70</v>
      </c>
      <c r="T92" s="1583"/>
      <c r="U92" s="1583"/>
      <c r="V92" s="1583"/>
      <c r="W92" s="1583"/>
      <c r="X92" s="1583"/>
      <c r="Y92" s="1583"/>
      <c r="Z92" s="1583"/>
      <c r="AA92" s="1608" t="s">
        <v>306</v>
      </c>
      <c r="AB92" s="1583"/>
      <c r="AC92" s="1583"/>
      <c r="AD92" s="1583"/>
      <c r="AE92" s="1583"/>
      <c r="AF92" s="1608" t="s">
        <v>307</v>
      </c>
      <c r="AG92" s="1583"/>
      <c r="AH92" s="1583"/>
      <c r="AI92" s="320" t="s">
        <v>336</v>
      </c>
      <c r="AJ92" s="1610" t="s">
        <v>354</v>
      </c>
      <c r="AK92" s="1583"/>
      <c r="AL92" s="1583"/>
      <c r="AM92" s="1583"/>
      <c r="AN92" s="1583"/>
      <c r="AO92" s="1583"/>
      <c r="AP92" s="321">
        <v>480000000</v>
      </c>
      <c r="AQ92" s="322">
        <v>0</v>
      </c>
      <c r="AR92" s="321">
        <v>2350000</v>
      </c>
      <c r="AS92" s="322">
        <v>0</v>
      </c>
      <c r="AT92" s="322">
        <v>0</v>
      </c>
      <c r="AU92" s="322">
        <v>0</v>
      </c>
      <c r="AV92" s="1054">
        <v>0</v>
      </c>
      <c r="AW92" s="322">
        <v>0</v>
      </c>
      <c r="AX92" s="322">
        <v>0</v>
      </c>
      <c r="AY92" s="322">
        <v>0</v>
      </c>
      <c r="AZ92" s="322">
        <v>0</v>
      </c>
      <c r="BA92" s="322">
        <v>0</v>
      </c>
      <c r="BB92" s="322">
        <v>0</v>
      </c>
    </row>
    <row r="93" spans="1:54" s="459" customFormat="1" hidden="1" x14ac:dyDescent="0.25">
      <c r="A93" s="1795" t="s">
        <v>35</v>
      </c>
      <c r="B93" s="1794"/>
      <c r="C93" s="1795" t="s">
        <v>315</v>
      </c>
      <c r="D93" s="1794"/>
      <c r="E93" s="1795" t="s">
        <v>313</v>
      </c>
      <c r="F93" s="1794"/>
      <c r="G93" s="1795" t="s">
        <v>316</v>
      </c>
      <c r="H93" s="1794"/>
      <c r="I93" s="1795" t="s">
        <v>315</v>
      </c>
      <c r="J93" s="1794"/>
      <c r="K93" s="1794"/>
      <c r="L93" s="1795"/>
      <c r="M93" s="1794"/>
      <c r="N93" s="1794"/>
      <c r="O93" s="1795"/>
      <c r="P93" s="1794"/>
      <c r="Q93" s="1795"/>
      <c r="R93" s="1794"/>
      <c r="S93" s="1793" t="s">
        <v>244</v>
      </c>
      <c r="T93" s="1794"/>
      <c r="U93" s="1794"/>
      <c r="V93" s="1794"/>
      <c r="W93" s="1794"/>
      <c r="X93" s="1794"/>
      <c r="Y93" s="1794"/>
      <c r="Z93" s="1794"/>
      <c r="AA93" s="1795" t="s">
        <v>306</v>
      </c>
      <c r="AB93" s="1794"/>
      <c r="AC93" s="1794"/>
      <c r="AD93" s="1794"/>
      <c r="AE93" s="1794"/>
      <c r="AF93" s="1795" t="s">
        <v>307</v>
      </c>
      <c r="AG93" s="1794"/>
      <c r="AH93" s="1794"/>
      <c r="AI93" s="1056" t="s">
        <v>86</v>
      </c>
      <c r="AJ93" s="1796" t="s">
        <v>308</v>
      </c>
      <c r="AK93" s="1794"/>
      <c r="AL93" s="1794"/>
      <c r="AM93" s="1794"/>
      <c r="AN93" s="1794"/>
      <c r="AO93" s="1794"/>
      <c r="AP93" s="1052">
        <v>127000000</v>
      </c>
      <c r="AQ93" s="1053">
        <v>0</v>
      </c>
      <c r="AR93" s="1052">
        <v>31178010</v>
      </c>
      <c r="AS93" s="1053">
        <v>0</v>
      </c>
      <c r="AT93" s="1053">
        <v>0</v>
      </c>
      <c r="AU93" s="1053">
        <v>0</v>
      </c>
      <c r="AV93" s="1053">
        <v>0</v>
      </c>
      <c r="AW93" s="1053">
        <v>0</v>
      </c>
      <c r="AX93" s="1053">
        <v>0</v>
      </c>
      <c r="AY93" s="1053">
        <v>0</v>
      </c>
      <c r="AZ93" s="1053">
        <v>0</v>
      </c>
      <c r="BA93" s="1053">
        <v>0</v>
      </c>
      <c r="BB93" s="1053">
        <v>0</v>
      </c>
    </row>
    <row r="94" spans="1:54" hidden="1" x14ac:dyDescent="0.25">
      <c r="A94" s="1608" t="s">
        <v>35</v>
      </c>
      <c r="B94" s="1583"/>
      <c r="C94" s="1608" t="s">
        <v>315</v>
      </c>
      <c r="D94" s="1583"/>
      <c r="E94" s="1608" t="s">
        <v>313</v>
      </c>
      <c r="F94" s="1583"/>
      <c r="G94" s="1608" t="s">
        <v>316</v>
      </c>
      <c r="H94" s="1583"/>
      <c r="I94" s="1608" t="s">
        <v>315</v>
      </c>
      <c r="J94" s="1583"/>
      <c r="K94" s="1583"/>
      <c r="L94" s="1608" t="s">
        <v>312</v>
      </c>
      <c r="M94" s="1583"/>
      <c r="N94" s="1583"/>
      <c r="O94" s="1608"/>
      <c r="P94" s="1583"/>
      <c r="Q94" s="1608"/>
      <c r="R94" s="1583"/>
      <c r="S94" s="1609" t="s">
        <v>71</v>
      </c>
      <c r="T94" s="1583"/>
      <c r="U94" s="1583"/>
      <c r="V94" s="1583"/>
      <c r="W94" s="1583"/>
      <c r="X94" s="1583"/>
      <c r="Y94" s="1583"/>
      <c r="Z94" s="1583"/>
      <c r="AA94" s="1608" t="s">
        <v>306</v>
      </c>
      <c r="AB94" s="1583"/>
      <c r="AC94" s="1583"/>
      <c r="AD94" s="1583"/>
      <c r="AE94" s="1583"/>
      <c r="AF94" s="1608" t="s">
        <v>307</v>
      </c>
      <c r="AG94" s="1583"/>
      <c r="AH94" s="1583"/>
      <c r="AI94" s="320" t="s">
        <v>86</v>
      </c>
      <c r="AJ94" s="1610" t="s">
        <v>308</v>
      </c>
      <c r="AK94" s="1583"/>
      <c r="AL94" s="1583"/>
      <c r="AM94" s="1583"/>
      <c r="AN94" s="1583"/>
      <c r="AO94" s="1583"/>
      <c r="AP94" s="321">
        <v>57000000</v>
      </c>
      <c r="AQ94" s="322">
        <v>0</v>
      </c>
      <c r="AR94" s="321">
        <v>30628010</v>
      </c>
      <c r="AS94" s="322">
        <v>0</v>
      </c>
      <c r="AT94" s="322">
        <v>0</v>
      </c>
      <c r="AU94" s="322">
        <v>0</v>
      </c>
      <c r="AV94" s="1054">
        <v>0</v>
      </c>
      <c r="AW94" s="322">
        <v>0</v>
      </c>
      <c r="AX94" s="322">
        <v>0</v>
      </c>
      <c r="AY94" s="322">
        <v>0</v>
      </c>
      <c r="AZ94" s="322">
        <v>0</v>
      </c>
      <c r="BA94" s="322">
        <v>0</v>
      </c>
      <c r="BB94" s="322">
        <v>0</v>
      </c>
    </row>
    <row r="95" spans="1:54" hidden="1" x14ac:dyDescent="0.25">
      <c r="A95" s="1608" t="s">
        <v>35</v>
      </c>
      <c r="B95" s="1583"/>
      <c r="C95" s="1608" t="s">
        <v>315</v>
      </c>
      <c r="D95" s="1583"/>
      <c r="E95" s="1608" t="s">
        <v>313</v>
      </c>
      <c r="F95" s="1583"/>
      <c r="G95" s="1608" t="s">
        <v>316</v>
      </c>
      <c r="H95" s="1583"/>
      <c r="I95" s="1608" t="s">
        <v>315</v>
      </c>
      <c r="J95" s="1583"/>
      <c r="K95" s="1583"/>
      <c r="L95" s="1608" t="s">
        <v>315</v>
      </c>
      <c r="M95" s="1583"/>
      <c r="N95" s="1583"/>
      <c r="O95" s="1608"/>
      <c r="P95" s="1583"/>
      <c r="Q95" s="1608"/>
      <c r="R95" s="1583"/>
      <c r="S95" s="1609" t="s">
        <v>72</v>
      </c>
      <c r="T95" s="1583"/>
      <c r="U95" s="1583"/>
      <c r="V95" s="1583"/>
      <c r="W95" s="1583"/>
      <c r="X95" s="1583"/>
      <c r="Y95" s="1583"/>
      <c r="Z95" s="1583"/>
      <c r="AA95" s="1608" t="s">
        <v>306</v>
      </c>
      <c r="AB95" s="1583"/>
      <c r="AC95" s="1583"/>
      <c r="AD95" s="1583"/>
      <c r="AE95" s="1583"/>
      <c r="AF95" s="1608" t="s">
        <v>307</v>
      </c>
      <c r="AG95" s="1583"/>
      <c r="AH95" s="1583"/>
      <c r="AI95" s="320" t="s">
        <v>86</v>
      </c>
      <c r="AJ95" s="1610" t="s">
        <v>308</v>
      </c>
      <c r="AK95" s="1583"/>
      <c r="AL95" s="1583"/>
      <c r="AM95" s="1583"/>
      <c r="AN95" s="1583"/>
      <c r="AO95" s="1583"/>
      <c r="AP95" s="321">
        <v>70000000</v>
      </c>
      <c r="AQ95" s="322">
        <v>0</v>
      </c>
      <c r="AR95" s="321">
        <v>550000</v>
      </c>
      <c r="AS95" s="322">
        <v>0</v>
      </c>
      <c r="AT95" s="322">
        <v>0</v>
      </c>
      <c r="AU95" s="322">
        <v>0</v>
      </c>
      <c r="AV95" s="1054">
        <v>0</v>
      </c>
      <c r="AW95" s="322">
        <v>0</v>
      </c>
      <c r="AX95" s="322">
        <v>0</v>
      </c>
      <c r="AY95" s="322">
        <v>0</v>
      </c>
      <c r="AZ95" s="322">
        <v>0</v>
      </c>
      <c r="BA95" s="322">
        <v>0</v>
      </c>
      <c r="BB95" s="322">
        <v>0</v>
      </c>
    </row>
    <row r="96" spans="1:54" s="459" customFormat="1" hidden="1" x14ac:dyDescent="0.25">
      <c r="A96" s="1795" t="s">
        <v>35</v>
      </c>
      <c r="B96" s="1794"/>
      <c r="C96" s="1795" t="s">
        <v>315</v>
      </c>
      <c r="D96" s="1794"/>
      <c r="E96" s="1795" t="s">
        <v>313</v>
      </c>
      <c r="F96" s="1794"/>
      <c r="G96" s="1795" t="s">
        <v>316</v>
      </c>
      <c r="H96" s="1794"/>
      <c r="I96" s="1795" t="s">
        <v>316</v>
      </c>
      <c r="J96" s="1794"/>
      <c r="K96" s="1794"/>
      <c r="L96" s="1795"/>
      <c r="M96" s="1794"/>
      <c r="N96" s="1794"/>
      <c r="O96" s="1795"/>
      <c r="P96" s="1794"/>
      <c r="Q96" s="1795"/>
      <c r="R96" s="1794"/>
      <c r="S96" s="1793" t="s">
        <v>246</v>
      </c>
      <c r="T96" s="1794"/>
      <c r="U96" s="1794"/>
      <c r="V96" s="1794"/>
      <c r="W96" s="1794"/>
      <c r="X96" s="1794"/>
      <c r="Y96" s="1794"/>
      <c r="Z96" s="1794"/>
      <c r="AA96" s="1795" t="s">
        <v>306</v>
      </c>
      <c r="AB96" s="1794"/>
      <c r="AC96" s="1794"/>
      <c r="AD96" s="1794"/>
      <c r="AE96" s="1794"/>
      <c r="AF96" s="1795" t="s">
        <v>307</v>
      </c>
      <c r="AG96" s="1794"/>
      <c r="AH96" s="1794"/>
      <c r="AI96" s="1056" t="s">
        <v>86</v>
      </c>
      <c r="AJ96" s="1796" t="s">
        <v>308</v>
      </c>
      <c r="AK96" s="1794"/>
      <c r="AL96" s="1794"/>
      <c r="AM96" s="1794"/>
      <c r="AN96" s="1794"/>
      <c r="AO96" s="1794"/>
      <c r="AP96" s="1052">
        <v>286723166</v>
      </c>
      <c r="AQ96" s="1052">
        <v>501278</v>
      </c>
      <c r="AR96" s="1052">
        <v>29865827</v>
      </c>
      <c r="AS96" s="1053">
        <v>0</v>
      </c>
      <c r="AT96" s="1052">
        <v>9500558</v>
      </c>
      <c r="AU96" s="1052">
        <v>-8999280</v>
      </c>
      <c r="AV96" s="1052">
        <v>16884357</v>
      </c>
      <c r="AW96" s="1052">
        <v>-7383799</v>
      </c>
      <c r="AX96" s="1052">
        <v>16884357</v>
      </c>
      <c r="AY96" s="1053">
        <v>0</v>
      </c>
      <c r="AZ96" s="1052">
        <v>16884357</v>
      </c>
      <c r="BA96" s="1053">
        <v>0</v>
      </c>
      <c r="BB96" s="1053">
        <v>0</v>
      </c>
    </row>
    <row r="97" spans="1:54" s="459" customFormat="1" hidden="1" x14ac:dyDescent="0.25">
      <c r="A97" s="1795" t="s">
        <v>35</v>
      </c>
      <c r="B97" s="1794"/>
      <c r="C97" s="1795" t="s">
        <v>315</v>
      </c>
      <c r="D97" s="1794"/>
      <c r="E97" s="1795" t="s">
        <v>313</v>
      </c>
      <c r="F97" s="1794"/>
      <c r="G97" s="1795" t="s">
        <v>316</v>
      </c>
      <c r="H97" s="1794"/>
      <c r="I97" s="1795" t="s">
        <v>316</v>
      </c>
      <c r="J97" s="1794"/>
      <c r="K97" s="1794"/>
      <c r="L97" s="1795"/>
      <c r="M97" s="1794"/>
      <c r="N97" s="1794"/>
      <c r="O97" s="1795"/>
      <c r="P97" s="1794"/>
      <c r="Q97" s="1795"/>
      <c r="R97" s="1794"/>
      <c r="S97" s="1793" t="s">
        <v>246</v>
      </c>
      <c r="T97" s="1794"/>
      <c r="U97" s="1794"/>
      <c r="V97" s="1794"/>
      <c r="W97" s="1794"/>
      <c r="X97" s="1794"/>
      <c r="Y97" s="1794"/>
      <c r="Z97" s="1794"/>
      <c r="AA97" s="1795" t="s">
        <v>306</v>
      </c>
      <c r="AB97" s="1794"/>
      <c r="AC97" s="1794"/>
      <c r="AD97" s="1794"/>
      <c r="AE97" s="1794"/>
      <c r="AF97" s="1795" t="s">
        <v>307</v>
      </c>
      <c r="AG97" s="1794"/>
      <c r="AH97" s="1794"/>
      <c r="AI97" s="1056" t="s">
        <v>336</v>
      </c>
      <c r="AJ97" s="1796" t="s">
        <v>354</v>
      </c>
      <c r="AK97" s="1794"/>
      <c r="AL97" s="1794"/>
      <c r="AM97" s="1794"/>
      <c r="AN97" s="1794"/>
      <c r="AO97" s="1794"/>
      <c r="AP97" s="1052">
        <v>1175000000</v>
      </c>
      <c r="AQ97" s="1052">
        <v>62000000</v>
      </c>
      <c r="AR97" s="1052">
        <v>497050000</v>
      </c>
      <c r="AS97" s="1053">
        <v>0</v>
      </c>
      <c r="AT97" s="1052">
        <v>22250000</v>
      </c>
      <c r="AU97" s="1052">
        <v>39750000</v>
      </c>
      <c r="AV97" s="1052">
        <v>174818949.06</v>
      </c>
      <c r="AW97" s="1052">
        <v>-152568949.06</v>
      </c>
      <c r="AX97" s="1052">
        <v>174818949.06</v>
      </c>
      <c r="AY97" s="1053">
        <v>0</v>
      </c>
      <c r="AZ97" s="1052">
        <v>173255657.19999999</v>
      </c>
      <c r="BA97" s="1052">
        <v>1563291.86</v>
      </c>
      <c r="BB97" s="1053">
        <v>0</v>
      </c>
    </row>
    <row r="98" spans="1:54" hidden="1" x14ac:dyDescent="0.25">
      <c r="A98" s="1608" t="s">
        <v>35</v>
      </c>
      <c r="B98" s="1583"/>
      <c r="C98" s="1608" t="s">
        <v>315</v>
      </c>
      <c r="D98" s="1583"/>
      <c r="E98" s="1608" t="s">
        <v>313</v>
      </c>
      <c r="F98" s="1583"/>
      <c r="G98" s="1608" t="s">
        <v>316</v>
      </c>
      <c r="H98" s="1583"/>
      <c r="I98" s="1608" t="s">
        <v>316</v>
      </c>
      <c r="J98" s="1583"/>
      <c r="K98" s="1583"/>
      <c r="L98" s="1608" t="s">
        <v>312</v>
      </c>
      <c r="M98" s="1583"/>
      <c r="N98" s="1583"/>
      <c r="O98" s="1608"/>
      <c r="P98" s="1583"/>
      <c r="Q98" s="1608"/>
      <c r="R98" s="1583"/>
      <c r="S98" s="1609" t="s">
        <v>73</v>
      </c>
      <c r="T98" s="1583"/>
      <c r="U98" s="1583"/>
      <c r="V98" s="1583"/>
      <c r="W98" s="1583"/>
      <c r="X98" s="1583"/>
      <c r="Y98" s="1583"/>
      <c r="Z98" s="1583"/>
      <c r="AA98" s="1608" t="s">
        <v>306</v>
      </c>
      <c r="AB98" s="1583"/>
      <c r="AC98" s="1583"/>
      <c r="AD98" s="1583"/>
      <c r="AE98" s="1583"/>
      <c r="AF98" s="1608" t="s">
        <v>307</v>
      </c>
      <c r="AG98" s="1583"/>
      <c r="AH98" s="1583"/>
      <c r="AI98" s="320" t="s">
        <v>86</v>
      </c>
      <c r="AJ98" s="1610" t="s">
        <v>308</v>
      </c>
      <c r="AK98" s="1583"/>
      <c r="AL98" s="1583"/>
      <c r="AM98" s="1583"/>
      <c r="AN98" s="1583"/>
      <c r="AO98" s="1583"/>
      <c r="AP98" s="321">
        <v>196000000</v>
      </c>
      <c r="AQ98" s="322">
        <v>0</v>
      </c>
      <c r="AR98" s="321">
        <v>300000</v>
      </c>
      <c r="AS98" s="322">
        <v>0</v>
      </c>
      <c r="AT98" s="321">
        <v>8999280</v>
      </c>
      <c r="AU98" s="321">
        <v>-8999280</v>
      </c>
      <c r="AV98" s="1055">
        <v>16383079</v>
      </c>
      <c r="AW98" s="321">
        <v>-7383799</v>
      </c>
      <c r="AX98" s="321">
        <v>16383079</v>
      </c>
      <c r="AY98" s="322">
        <v>0</v>
      </c>
      <c r="AZ98" s="321">
        <v>16383079</v>
      </c>
      <c r="BA98" s="322">
        <v>0</v>
      </c>
      <c r="BB98" s="322">
        <v>0</v>
      </c>
    </row>
    <row r="99" spans="1:54" hidden="1" x14ac:dyDescent="0.25">
      <c r="A99" s="1608" t="s">
        <v>35</v>
      </c>
      <c r="B99" s="1583"/>
      <c r="C99" s="1608" t="s">
        <v>315</v>
      </c>
      <c r="D99" s="1583"/>
      <c r="E99" s="1608" t="s">
        <v>313</v>
      </c>
      <c r="F99" s="1583"/>
      <c r="G99" s="1608" t="s">
        <v>316</v>
      </c>
      <c r="H99" s="1583"/>
      <c r="I99" s="1608" t="s">
        <v>316</v>
      </c>
      <c r="J99" s="1583"/>
      <c r="K99" s="1583"/>
      <c r="L99" s="1608" t="s">
        <v>312</v>
      </c>
      <c r="M99" s="1583"/>
      <c r="N99" s="1583"/>
      <c r="O99" s="1608"/>
      <c r="P99" s="1583"/>
      <c r="Q99" s="1608"/>
      <c r="R99" s="1583"/>
      <c r="S99" s="1609" t="s">
        <v>73</v>
      </c>
      <c r="T99" s="1583"/>
      <c r="U99" s="1583"/>
      <c r="V99" s="1583"/>
      <c r="W99" s="1583"/>
      <c r="X99" s="1583"/>
      <c r="Y99" s="1583"/>
      <c r="Z99" s="1583"/>
      <c r="AA99" s="1608" t="s">
        <v>306</v>
      </c>
      <c r="AB99" s="1583"/>
      <c r="AC99" s="1583"/>
      <c r="AD99" s="1583"/>
      <c r="AE99" s="1583"/>
      <c r="AF99" s="1608" t="s">
        <v>307</v>
      </c>
      <c r="AG99" s="1583"/>
      <c r="AH99" s="1583"/>
      <c r="AI99" s="320" t="s">
        <v>336</v>
      </c>
      <c r="AJ99" s="1610" t="s">
        <v>354</v>
      </c>
      <c r="AK99" s="1583"/>
      <c r="AL99" s="1583"/>
      <c r="AM99" s="1583"/>
      <c r="AN99" s="1583"/>
      <c r="AO99" s="1583"/>
      <c r="AP99" s="321">
        <v>200000000</v>
      </c>
      <c r="AQ99" s="321">
        <v>32000000</v>
      </c>
      <c r="AR99" s="321">
        <v>72250000</v>
      </c>
      <c r="AS99" s="322">
        <v>0</v>
      </c>
      <c r="AT99" s="321">
        <v>22250000</v>
      </c>
      <c r="AU99" s="321">
        <v>9750000</v>
      </c>
      <c r="AV99" s="1055">
        <v>1000000</v>
      </c>
      <c r="AW99" s="321">
        <v>21250000</v>
      </c>
      <c r="AX99" s="321">
        <v>1000000</v>
      </c>
      <c r="AY99" s="322">
        <v>0</v>
      </c>
      <c r="AZ99" s="321">
        <v>1000000</v>
      </c>
      <c r="BA99" s="322">
        <v>0</v>
      </c>
      <c r="BB99" s="322">
        <v>0</v>
      </c>
    </row>
    <row r="100" spans="1:54" hidden="1" x14ac:dyDescent="0.25">
      <c r="A100" s="1608" t="s">
        <v>35</v>
      </c>
      <c r="B100" s="1583"/>
      <c r="C100" s="1608" t="s">
        <v>315</v>
      </c>
      <c r="D100" s="1583"/>
      <c r="E100" s="1608" t="s">
        <v>313</v>
      </c>
      <c r="F100" s="1583"/>
      <c r="G100" s="1608" t="s">
        <v>316</v>
      </c>
      <c r="H100" s="1583"/>
      <c r="I100" s="1608" t="s">
        <v>316</v>
      </c>
      <c r="J100" s="1583"/>
      <c r="K100" s="1583"/>
      <c r="L100" s="1608" t="s">
        <v>325</v>
      </c>
      <c r="M100" s="1583"/>
      <c r="N100" s="1583"/>
      <c r="O100" s="1608"/>
      <c r="P100" s="1583"/>
      <c r="Q100" s="1608"/>
      <c r="R100" s="1583"/>
      <c r="S100" s="1609" t="s">
        <v>74</v>
      </c>
      <c r="T100" s="1583"/>
      <c r="U100" s="1583"/>
      <c r="V100" s="1583"/>
      <c r="W100" s="1583"/>
      <c r="X100" s="1583"/>
      <c r="Y100" s="1583"/>
      <c r="Z100" s="1583"/>
      <c r="AA100" s="1608" t="s">
        <v>306</v>
      </c>
      <c r="AB100" s="1583"/>
      <c r="AC100" s="1583"/>
      <c r="AD100" s="1583"/>
      <c r="AE100" s="1583"/>
      <c r="AF100" s="1608" t="s">
        <v>307</v>
      </c>
      <c r="AG100" s="1583"/>
      <c r="AH100" s="1583"/>
      <c r="AI100" s="320" t="s">
        <v>86</v>
      </c>
      <c r="AJ100" s="1610" t="s">
        <v>308</v>
      </c>
      <c r="AK100" s="1583"/>
      <c r="AL100" s="1583"/>
      <c r="AM100" s="1583"/>
      <c r="AN100" s="1583"/>
      <c r="AO100" s="1583"/>
      <c r="AP100" s="321">
        <v>18000000</v>
      </c>
      <c r="AQ100" s="322">
        <v>0</v>
      </c>
      <c r="AR100" s="321">
        <v>17547800</v>
      </c>
      <c r="AS100" s="322">
        <v>0</v>
      </c>
      <c r="AT100" s="322">
        <v>0</v>
      </c>
      <c r="AU100" s="322">
        <v>0</v>
      </c>
      <c r="AV100" s="1054">
        <v>0</v>
      </c>
      <c r="AW100" s="322">
        <v>0</v>
      </c>
      <c r="AX100" s="322">
        <v>0</v>
      </c>
      <c r="AY100" s="322">
        <v>0</v>
      </c>
      <c r="AZ100" s="322">
        <v>0</v>
      </c>
      <c r="BA100" s="322">
        <v>0</v>
      </c>
      <c r="BB100" s="322">
        <v>0</v>
      </c>
    </row>
    <row r="101" spans="1:54" hidden="1" x14ac:dyDescent="0.25">
      <c r="A101" s="1608" t="s">
        <v>35</v>
      </c>
      <c r="B101" s="1583"/>
      <c r="C101" s="1608" t="s">
        <v>315</v>
      </c>
      <c r="D101" s="1583"/>
      <c r="E101" s="1608" t="s">
        <v>313</v>
      </c>
      <c r="F101" s="1583"/>
      <c r="G101" s="1608" t="s">
        <v>316</v>
      </c>
      <c r="H101" s="1583"/>
      <c r="I101" s="1608" t="s">
        <v>316</v>
      </c>
      <c r="J101" s="1583"/>
      <c r="K101" s="1583"/>
      <c r="L101" s="1608" t="s">
        <v>325</v>
      </c>
      <c r="M101" s="1583"/>
      <c r="N101" s="1583"/>
      <c r="O101" s="1608"/>
      <c r="P101" s="1583"/>
      <c r="Q101" s="1608"/>
      <c r="R101" s="1583"/>
      <c r="S101" s="1609" t="s">
        <v>74</v>
      </c>
      <c r="T101" s="1583"/>
      <c r="U101" s="1583"/>
      <c r="V101" s="1583"/>
      <c r="W101" s="1583"/>
      <c r="X101" s="1583"/>
      <c r="Y101" s="1583"/>
      <c r="Z101" s="1583"/>
      <c r="AA101" s="1608" t="s">
        <v>306</v>
      </c>
      <c r="AB101" s="1583"/>
      <c r="AC101" s="1583"/>
      <c r="AD101" s="1583"/>
      <c r="AE101" s="1583"/>
      <c r="AF101" s="1608" t="s">
        <v>307</v>
      </c>
      <c r="AG101" s="1583"/>
      <c r="AH101" s="1583"/>
      <c r="AI101" s="320" t="s">
        <v>336</v>
      </c>
      <c r="AJ101" s="1610" t="s">
        <v>354</v>
      </c>
      <c r="AK101" s="1583"/>
      <c r="AL101" s="1583"/>
      <c r="AM101" s="1583"/>
      <c r="AN101" s="1583"/>
      <c r="AO101" s="1583"/>
      <c r="AP101" s="321">
        <v>80000000</v>
      </c>
      <c r="AQ101" s="322">
        <v>0</v>
      </c>
      <c r="AR101" s="321">
        <v>80000000</v>
      </c>
      <c r="AS101" s="322">
        <v>0</v>
      </c>
      <c r="AT101" s="322">
        <v>0</v>
      </c>
      <c r="AU101" s="322">
        <v>0</v>
      </c>
      <c r="AV101" s="1054">
        <v>0</v>
      </c>
      <c r="AW101" s="322">
        <v>0</v>
      </c>
      <c r="AX101" s="322">
        <v>0</v>
      </c>
      <c r="AY101" s="322">
        <v>0</v>
      </c>
      <c r="AZ101" s="322">
        <v>0</v>
      </c>
      <c r="BA101" s="322">
        <v>0</v>
      </c>
      <c r="BB101" s="322">
        <v>0</v>
      </c>
    </row>
    <row r="102" spans="1:54" hidden="1" x14ac:dyDescent="0.25">
      <c r="A102" s="1608" t="s">
        <v>35</v>
      </c>
      <c r="B102" s="1583"/>
      <c r="C102" s="1608" t="s">
        <v>315</v>
      </c>
      <c r="D102" s="1583"/>
      <c r="E102" s="1608" t="s">
        <v>313</v>
      </c>
      <c r="F102" s="1583"/>
      <c r="G102" s="1608" t="s">
        <v>316</v>
      </c>
      <c r="H102" s="1583"/>
      <c r="I102" s="1608" t="s">
        <v>316</v>
      </c>
      <c r="J102" s="1583"/>
      <c r="K102" s="1583"/>
      <c r="L102" s="1608" t="s">
        <v>321</v>
      </c>
      <c r="M102" s="1583"/>
      <c r="N102" s="1583"/>
      <c r="O102" s="1608"/>
      <c r="P102" s="1583"/>
      <c r="Q102" s="1608"/>
      <c r="R102" s="1583"/>
      <c r="S102" s="1609" t="s">
        <v>75</v>
      </c>
      <c r="T102" s="1583"/>
      <c r="U102" s="1583"/>
      <c r="V102" s="1583"/>
      <c r="W102" s="1583"/>
      <c r="X102" s="1583"/>
      <c r="Y102" s="1583"/>
      <c r="Z102" s="1583"/>
      <c r="AA102" s="1608" t="s">
        <v>306</v>
      </c>
      <c r="AB102" s="1583"/>
      <c r="AC102" s="1583"/>
      <c r="AD102" s="1583"/>
      <c r="AE102" s="1583"/>
      <c r="AF102" s="1608" t="s">
        <v>307</v>
      </c>
      <c r="AG102" s="1583"/>
      <c r="AH102" s="1583"/>
      <c r="AI102" s="320" t="s">
        <v>86</v>
      </c>
      <c r="AJ102" s="1610" t="s">
        <v>308</v>
      </c>
      <c r="AK102" s="1583"/>
      <c r="AL102" s="1583"/>
      <c r="AM102" s="1583"/>
      <c r="AN102" s="1583"/>
      <c r="AO102" s="1583"/>
      <c r="AP102" s="321">
        <v>10000000</v>
      </c>
      <c r="AQ102" s="322">
        <v>0</v>
      </c>
      <c r="AR102" s="321">
        <v>3267600</v>
      </c>
      <c r="AS102" s="322">
        <v>0</v>
      </c>
      <c r="AT102" s="322">
        <v>0</v>
      </c>
      <c r="AU102" s="322">
        <v>0</v>
      </c>
      <c r="AV102" s="1054">
        <v>0</v>
      </c>
      <c r="AW102" s="322">
        <v>0</v>
      </c>
      <c r="AX102" s="322">
        <v>0</v>
      </c>
      <c r="AY102" s="322">
        <v>0</v>
      </c>
      <c r="AZ102" s="322">
        <v>0</v>
      </c>
      <c r="BA102" s="322">
        <v>0</v>
      </c>
      <c r="BB102" s="322">
        <v>0</v>
      </c>
    </row>
    <row r="103" spans="1:54" hidden="1" x14ac:dyDescent="0.25">
      <c r="A103" s="1608" t="s">
        <v>35</v>
      </c>
      <c r="B103" s="1583"/>
      <c r="C103" s="1608" t="s">
        <v>315</v>
      </c>
      <c r="D103" s="1583"/>
      <c r="E103" s="1608" t="s">
        <v>313</v>
      </c>
      <c r="F103" s="1583"/>
      <c r="G103" s="1608" t="s">
        <v>316</v>
      </c>
      <c r="H103" s="1583"/>
      <c r="I103" s="1608" t="s">
        <v>316</v>
      </c>
      <c r="J103" s="1583"/>
      <c r="K103" s="1583"/>
      <c r="L103" s="1608" t="s">
        <v>321</v>
      </c>
      <c r="M103" s="1583"/>
      <c r="N103" s="1583"/>
      <c r="O103" s="1608"/>
      <c r="P103" s="1583"/>
      <c r="Q103" s="1608"/>
      <c r="R103" s="1583"/>
      <c r="S103" s="1609" t="s">
        <v>75</v>
      </c>
      <c r="T103" s="1583"/>
      <c r="U103" s="1583"/>
      <c r="V103" s="1583"/>
      <c r="W103" s="1583"/>
      <c r="X103" s="1583"/>
      <c r="Y103" s="1583"/>
      <c r="Z103" s="1583"/>
      <c r="AA103" s="1608" t="s">
        <v>306</v>
      </c>
      <c r="AB103" s="1583"/>
      <c r="AC103" s="1583"/>
      <c r="AD103" s="1583"/>
      <c r="AE103" s="1583"/>
      <c r="AF103" s="1608" t="s">
        <v>307</v>
      </c>
      <c r="AG103" s="1583"/>
      <c r="AH103" s="1583"/>
      <c r="AI103" s="320" t="s">
        <v>336</v>
      </c>
      <c r="AJ103" s="1610" t="s">
        <v>354</v>
      </c>
      <c r="AK103" s="1583"/>
      <c r="AL103" s="1583"/>
      <c r="AM103" s="1583"/>
      <c r="AN103" s="1583"/>
      <c r="AO103" s="1583"/>
      <c r="AP103" s="321">
        <v>20000000</v>
      </c>
      <c r="AQ103" s="322">
        <v>0</v>
      </c>
      <c r="AR103" s="321">
        <v>19800000</v>
      </c>
      <c r="AS103" s="322">
        <v>0</v>
      </c>
      <c r="AT103" s="322">
        <v>0</v>
      </c>
      <c r="AU103" s="322">
        <v>0</v>
      </c>
      <c r="AV103" s="1054">
        <v>0</v>
      </c>
      <c r="AW103" s="322">
        <v>0</v>
      </c>
      <c r="AX103" s="322">
        <v>0</v>
      </c>
      <c r="AY103" s="322">
        <v>0</v>
      </c>
      <c r="AZ103" s="322">
        <v>0</v>
      </c>
      <c r="BA103" s="322">
        <v>0</v>
      </c>
      <c r="BB103" s="322">
        <v>0</v>
      </c>
    </row>
    <row r="104" spans="1:54" hidden="1" x14ac:dyDescent="0.25">
      <c r="A104" s="1608" t="s">
        <v>35</v>
      </c>
      <c r="B104" s="1583"/>
      <c r="C104" s="1608" t="s">
        <v>315</v>
      </c>
      <c r="D104" s="1583"/>
      <c r="E104" s="1608" t="s">
        <v>313</v>
      </c>
      <c r="F104" s="1583"/>
      <c r="G104" s="1608" t="s">
        <v>316</v>
      </c>
      <c r="H104" s="1583"/>
      <c r="I104" s="1608" t="s">
        <v>316</v>
      </c>
      <c r="J104" s="1583"/>
      <c r="K104" s="1583"/>
      <c r="L104" s="1608" t="s">
        <v>319</v>
      </c>
      <c r="M104" s="1583"/>
      <c r="N104" s="1583"/>
      <c r="O104" s="1608"/>
      <c r="P104" s="1583"/>
      <c r="Q104" s="1608"/>
      <c r="R104" s="1583"/>
      <c r="S104" s="1609" t="s">
        <v>76</v>
      </c>
      <c r="T104" s="1583"/>
      <c r="U104" s="1583"/>
      <c r="V104" s="1583"/>
      <c r="W104" s="1583"/>
      <c r="X104" s="1583"/>
      <c r="Y104" s="1583"/>
      <c r="Z104" s="1583"/>
      <c r="AA104" s="1608" t="s">
        <v>306</v>
      </c>
      <c r="AB104" s="1583"/>
      <c r="AC104" s="1583"/>
      <c r="AD104" s="1583"/>
      <c r="AE104" s="1583"/>
      <c r="AF104" s="1608" t="s">
        <v>307</v>
      </c>
      <c r="AG104" s="1583"/>
      <c r="AH104" s="1583"/>
      <c r="AI104" s="320" t="s">
        <v>86</v>
      </c>
      <c r="AJ104" s="1610" t="s">
        <v>308</v>
      </c>
      <c r="AK104" s="1583"/>
      <c r="AL104" s="1583"/>
      <c r="AM104" s="1583"/>
      <c r="AN104" s="1583"/>
      <c r="AO104" s="1583"/>
      <c r="AP104" s="321">
        <v>6600000</v>
      </c>
      <c r="AQ104" s="321">
        <v>142800</v>
      </c>
      <c r="AR104" s="321">
        <v>783440</v>
      </c>
      <c r="AS104" s="322">
        <v>0</v>
      </c>
      <c r="AT104" s="321">
        <v>142800</v>
      </c>
      <c r="AU104" s="322">
        <v>0</v>
      </c>
      <c r="AV104" s="1055">
        <v>142800</v>
      </c>
      <c r="AW104" s="322">
        <v>0</v>
      </c>
      <c r="AX104" s="321">
        <v>142800</v>
      </c>
      <c r="AY104" s="322">
        <v>0</v>
      </c>
      <c r="AZ104" s="321">
        <v>142800</v>
      </c>
      <c r="BA104" s="322">
        <v>0</v>
      </c>
      <c r="BB104" s="322">
        <v>0</v>
      </c>
    </row>
    <row r="105" spans="1:54" hidden="1" x14ac:dyDescent="0.25">
      <c r="A105" s="1608" t="s">
        <v>35</v>
      </c>
      <c r="B105" s="1583"/>
      <c r="C105" s="1608" t="s">
        <v>315</v>
      </c>
      <c r="D105" s="1583"/>
      <c r="E105" s="1608" t="s">
        <v>313</v>
      </c>
      <c r="F105" s="1583"/>
      <c r="G105" s="1608" t="s">
        <v>316</v>
      </c>
      <c r="H105" s="1583"/>
      <c r="I105" s="1608" t="s">
        <v>316</v>
      </c>
      <c r="J105" s="1583"/>
      <c r="K105" s="1583"/>
      <c r="L105" s="1608" t="s">
        <v>319</v>
      </c>
      <c r="M105" s="1583"/>
      <c r="N105" s="1583"/>
      <c r="O105" s="1608"/>
      <c r="P105" s="1583"/>
      <c r="Q105" s="1608"/>
      <c r="R105" s="1583"/>
      <c r="S105" s="1609" t="s">
        <v>76</v>
      </c>
      <c r="T105" s="1583"/>
      <c r="U105" s="1583"/>
      <c r="V105" s="1583"/>
      <c r="W105" s="1583"/>
      <c r="X105" s="1583"/>
      <c r="Y105" s="1583"/>
      <c r="Z105" s="1583"/>
      <c r="AA105" s="1608" t="s">
        <v>306</v>
      </c>
      <c r="AB105" s="1583"/>
      <c r="AC105" s="1583"/>
      <c r="AD105" s="1583"/>
      <c r="AE105" s="1583"/>
      <c r="AF105" s="1608" t="s">
        <v>307</v>
      </c>
      <c r="AG105" s="1583"/>
      <c r="AH105" s="1583"/>
      <c r="AI105" s="320" t="s">
        <v>336</v>
      </c>
      <c r="AJ105" s="1610" t="s">
        <v>354</v>
      </c>
      <c r="AK105" s="1583"/>
      <c r="AL105" s="1583"/>
      <c r="AM105" s="1583"/>
      <c r="AN105" s="1583"/>
      <c r="AO105" s="1583"/>
      <c r="AP105" s="321">
        <v>550000000</v>
      </c>
      <c r="AQ105" s="321">
        <v>30000000</v>
      </c>
      <c r="AR105" s="322">
        <v>0</v>
      </c>
      <c r="AS105" s="322">
        <v>0</v>
      </c>
      <c r="AT105" s="322">
        <v>0</v>
      </c>
      <c r="AU105" s="321">
        <v>30000000</v>
      </c>
      <c r="AV105" s="1055">
        <v>173818949.06</v>
      </c>
      <c r="AW105" s="321">
        <v>-173818949.06</v>
      </c>
      <c r="AX105" s="321">
        <v>173818949.06</v>
      </c>
      <c r="AY105" s="322">
        <v>0</v>
      </c>
      <c r="AZ105" s="321">
        <v>172255657.19999999</v>
      </c>
      <c r="BA105" s="321">
        <v>1563291.86</v>
      </c>
      <c r="BB105" s="322">
        <v>0</v>
      </c>
    </row>
    <row r="106" spans="1:54" hidden="1" x14ac:dyDescent="0.25">
      <c r="A106" s="1608" t="s">
        <v>35</v>
      </c>
      <c r="B106" s="1583"/>
      <c r="C106" s="1608" t="s">
        <v>315</v>
      </c>
      <c r="D106" s="1583"/>
      <c r="E106" s="1608" t="s">
        <v>313</v>
      </c>
      <c r="F106" s="1583"/>
      <c r="G106" s="1608" t="s">
        <v>316</v>
      </c>
      <c r="H106" s="1583"/>
      <c r="I106" s="1608" t="s">
        <v>316</v>
      </c>
      <c r="J106" s="1583"/>
      <c r="K106" s="1583"/>
      <c r="L106" s="1608" t="s">
        <v>331</v>
      </c>
      <c r="M106" s="1583"/>
      <c r="N106" s="1583"/>
      <c r="O106" s="1608"/>
      <c r="P106" s="1583"/>
      <c r="Q106" s="1608"/>
      <c r="R106" s="1583"/>
      <c r="S106" s="1609" t="s">
        <v>77</v>
      </c>
      <c r="T106" s="1583"/>
      <c r="U106" s="1583"/>
      <c r="V106" s="1583"/>
      <c r="W106" s="1583"/>
      <c r="X106" s="1583"/>
      <c r="Y106" s="1583"/>
      <c r="Z106" s="1583"/>
      <c r="AA106" s="1608" t="s">
        <v>306</v>
      </c>
      <c r="AB106" s="1583"/>
      <c r="AC106" s="1583"/>
      <c r="AD106" s="1583"/>
      <c r="AE106" s="1583"/>
      <c r="AF106" s="1608" t="s">
        <v>307</v>
      </c>
      <c r="AG106" s="1583"/>
      <c r="AH106" s="1583"/>
      <c r="AI106" s="320" t="s">
        <v>86</v>
      </c>
      <c r="AJ106" s="1610" t="s">
        <v>308</v>
      </c>
      <c r="AK106" s="1583"/>
      <c r="AL106" s="1583"/>
      <c r="AM106" s="1583"/>
      <c r="AN106" s="1583"/>
      <c r="AO106" s="1583"/>
      <c r="AP106" s="321">
        <v>7503744</v>
      </c>
      <c r="AQ106" s="322">
        <v>0</v>
      </c>
      <c r="AR106" s="321">
        <v>1353744</v>
      </c>
      <c r="AS106" s="322">
        <v>0</v>
      </c>
      <c r="AT106" s="322">
        <v>0</v>
      </c>
      <c r="AU106" s="322">
        <v>0</v>
      </c>
      <c r="AV106" s="1054">
        <v>0</v>
      </c>
      <c r="AW106" s="322">
        <v>0</v>
      </c>
      <c r="AX106" s="322">
        <v>0</v>
      </c>
      <c r="AY106" s="322">
        <v>0</v>
      </c>
      <c r="AZ106" s="322">
        <v>0</v>
      </c>
      <c r="BA106" s="322">
        <v>0</v>
      </c>
      <c r="BB106" s="322">
        <v>0</v>
      </c>
    </row>
    <row r="107" spans="1:54" hidden="1" x14ac:dyDescent="0.25">
      <c r="A107" s="1608" t="s">
        <v>35</v>
      </c>
      <c r="B107" s="1583"/>
      <c r="C107" s="1608" t="s">
        <v>315</v>
      </c>
      <c r="D107" s="1583"/>
      <c r="E107" s="1608" t="s">
        <v>313</v>
      </c>
      <c r="F107" s="1583"/>
      <c r="G107" s="1608" t="s">
        <v>316</v>
      </c>
      <c r="H107" s="1583"/>
      <c r="I107" s="1608" t="s">
        <v>316</v>
      </c>
      <c r="J107" s="1583"/>
      <c r="K107" s="1583"/>
      <c r="L107" s="1608" t="s">
        <v>331</v>
      </c>
      <c r="M107" s="1583"/>
      <c r="N107" s="1583"/>
      <c r="O107" s="1608"/>
      <c r="P107" s="1583"/>
      <c r="Q107" s="1608"/>
      <c r="R107" s="1583"/>
      <c r="S107" s="1609" t="s">
        <v>77</v>
      </c>
      <c r="T107" s="1583"/>
      <c r="U107" s="1583"/>
      <c r="V107" s="1583"/>
      <c r="W107" s="1583"/>
      <c r="X107" s="1583"/>
      <c r="Y107" s="1583"/>
      <c r="Z107" s="1583"/>
      <c r="AA107" s="1608" t="s">
        <v>306</v>
      </c>
      <c r="AB107" s="1583"/>
      <c r="AC107" s="1583"/>
      <c r="AD107" s="1583"/>
      <c r="AE107" s="1583"/>
      <c r="AF107" s="1608" t="s">
        <v>307</v>
      </c>
      <c r="AG107" s="1583"/>
      <c r="AH107" s="1583"/>
      <c r="AI107" s="320" t="s">
        <v>336</v>
      </c>
      <c r="AJ107" s="1610" t="s">
        <v>354</v>
      </c>
      <c r="AK107" s="1583"/>
      <c r="AL107" s="1583"/>
      <c r="AM107" s="1583"/>
      <c r="AN107" s="1583"/>
      <c r="AO107" s="1583"/>
      <c r="AP107" s="321">
        <v>35000000</v>
      </c>
      <c r="AQ107" s="322">
        <v>0</v>
      </c>
      <c r="AR107" s="321">
        <v>35000000</v>
      </c>
      <c r="AS107" s="322">
        <v>0</v>
      </c>
      <c r="AT107" s="322">
        <v>0</v>
      </c>
      <c r="AU107" s="322">
        <v>0</v>
      </c>
      <c r="AV107" s="1054">
        <v>0</v>
      </c>
      <c r="AW107" s="322">
        <v>0</v>
      </c>
      <c r="AX107" s="322">
        <v>0</v>
      </c>
      <c r="AY107" s="322">
        <v>0</v>
      </c>
      <c r="AZ107" s="322">
        <v>0</v>
      </c>
      <c r="BA107" s="322">
        <v>0</v>
      </c>
      <c r="BB107" s="322">
        <v>0</v>
      </c>
    </row>
    <row r="108" spans="1:54" hidden="1" x14ac:dyDescent="0.25">
      <c r="A108" s="1608" t="s">
        <v>35</v>
      </c>
      <c r="B108" s="1583"/>
      <c r="C108" s="1608" t="s">
        <v>315</v>
      </c>
      <c r="D108" s="1583"/>
      <c r="E108" s="1608" t="s">
        <v>313</v>
      </c>
      <c r="F108" s="1583"/>
      <c r="G108" s="1608" t="s">
        <v>316</v>
      </c>
      <c r="H108" s="1583"/>
      <c r="I108" s="1608" t="s">
        <v>316</v>
      </c>
      <c r="J108" s="1583"/>
      <c r="K108" s="1583"/>
      <c r="L108" s="1608" t="s">
        <v>332</v>
      </c>
      <c r="M108" s="1583"/>
      <c r="N108" s="1583"/>
      <c r="O108" s="1608"/>
      <c r="P108" s="1583"/>
      <c r="Q108" s="1608"/>
      <c r="R108" s="1583"/>
      <c r="S108" s="1609" t="s">
        <v>78</v>
      </c>
      <c r="T108" s="1583"/>
      <c r="U108" s="1583"/>
      <c r="V108" s="1583"/>
      <c r="W108" s="1583"/>
      <c r="X108" s="1583"/>
      <c r="Y108" s="1583"/>
      <c r="Z108" s="1583"/>
      <c r="AA108" s="1608" t="s">
        <v>306</v>
      </c>
      <c r="AB108" s="1583"/>
      <c r="AC108" s="1583"/>
      <c r="AD108" s="1583"/>
      <c r="AE108" s="1583"/>
      <c r="AF108" s="1608" t="s">
        <v>307</v>
      </c>
      <c r="AG108" s="1583"/>
      <c r="AH108" s="1583"/>
      <c r="AI108" s="320" t="s">
        <v>86</v>
      </c>
      <c r="AJ108" s="1610" t="s">
        <v>308</v>
      </c>
      <c r="AK108" s="1583"/>
      <c r="AL108" s="1583"/>
      <c r="AM108" s="1583"/>
      <c r="AN108" s="1583"/>
      <c r="AO108" s="1583"/>
      <c r="AP108" s="321">
        <v>9000000</v>
      </c>
      <c r="AQ108" s="322">
        <v>0</v>
      </c>
      <c r="AR108" s="321">
        <v>3800000</v>
      </c>
      <c r="AS108" s="322">
        <v>0</v>
      </c>
      <c r="AT108" s="322">
        <v>0</v>
      </c>
      <c r="AU108" s="322">
        <v>0</v>
      </c>
      <c r="AV108" s="1054">
        <v>0</v>
      </c>
      <c r="AW108" s="322">
        <v>0</v>
      </c>
      <c r="AX108" s="322">
        <v>0</v>
      </c>
      <c r="AY108" s="322">
        <v>0</v>
      </c>
      <c r="AZ108" s="322">
        <v>0</v>
      </c>
      <c r="BA108" s="322">
        <v>0</v>
      </c>
      <c r="BB108" s="322">
        <v>0</v>
      </c>
    </row>
    <row r="109" spans="1:54" hidden="1" x14ac:dyDescent="0.25">
      <c r="A109" s="1608" t="s">
        <v>35</v>
      </c>
      <c r="B109" s="1583"/>
      <c r="C109" s="1608" t="s">
        <v>315</v>
      </c>
      <c r="D109" s="1583"/>
      <c r="E109" s="1608" t="s">
        <v>313</v>
      </c>
      <c r="F109" s="1583"/>
      <c r="G109" s="1608" t="s">
        <v>316</v>
      </c>
      <c r="H109" s="1583"/>
      <c r="I109" s="1608" t="s">
        <v>316</v>
      </c>
      <c r="J109" s="1583"/>
      <c r="K109" s="1583"/>
      <c r="L109" s="1608" t="s">
        <v>333</v>
      </c>
      <c r="M109" s="1583"/>
      <c r="N109" s="1583"/>
      <c r="O109" s="1608"/>
      <c r="P109" s="1583"/>
      <c r="Q109" s="1608"/>
      <c r="R109" s="1583"/>
      <c r="S109" s="1609" t="s">
        <v>79</v>
      </c>
      <c r="T109" s="1583"/>
      <c r="U109" s="1583"/>
      <c r="V109" s="1583"/>
      <c r="W109" s="1583"/>
      <c r="X109" s="1583"/>
      <c r="Y109" s="1583"/>
      <c r="Z109" s="1583"/>
      <c r="AA109" s="1608" t="s">
        <v>306</v>
      </c>
      <c r="AB109" s="1583"/>
      <c r="AC109" s="1583"/>
      <c r="AD109" s="1583"/>
      <c r="AE109" s="1583"/>
      <c r="AF109" s="1608" t="s">
        <v>307</v>
      </c>
      <c r="AG109" s="1583"/>
      <c r="AH109" s="1583"/>
      <c r="AI109" s="320" t="s">
        <v>86</v>
      </c>
      <c r="AJ109" s="1610" t="s">
        <v>308</v>
      </c>
      <c r="AK109" s="1583"/>
      <c r="AL109" s="1583"/>
      <c r="AM109" s="1583"/>
      <c r="AN109" s="1583"/>
      <c r="AO109" s="1583"/>
      <c r="AP109" s="321">
        <v>33000000</v>
      </c>
      <c r="AQ109" s="322">
        <v>0</v>
      </c>
      <c r="AR109" s="321">
        <v>1171721</v>
      </c>
      <c r="AS109" s="322">
        <v>0</v>
      </c>
      <c r="AT109" s="322">
        <v>0</v>
      </c>
      <c r="AU109" s="322">
        <v>0</v>
      </c>
      <c r="AV109" s="1054">
        <v>0</v>
      </c>
      <c r="AW109" s="322">
        <v>0</v>
      </c>
      <c r="AX109" s="322">
        <v>0</v>
      </c>
      <c r="AY109" s="322">
        <v>0</v>
      </c>
      <c r="AZ109" s="322">
        <v>0</v>
      </c>
      <c r="BA109" s="322">
        <v>0</v>
      </c>
      <c r="BB109" s="322">
        <v>0</v>
      </c>
    </row>
    <row r="110" spans="1:54" hidden="1" x14ac:dyDescent="0.25">
      <c r="A110" s="1608" t="s">
        <v>35</v>
      </c>
      <c r="B110" s="1583"/>
      <c r="C110" s="1608" t="s">
        <v>315</v>
      </c>
      <c r="D110" s="1583"/>
      <c r="E110" s="1608" t="s">
        <v>313</v>
      </c>
      <c r="F110" s="1583"/>
      <c r="G110" s="1608" t="s">
        <v>316</v>
      </c>
      <c r="H110" s="1583"/>
      <c r="I110" s="1608" t="s">
        <v>316</v>
      </c>
      <c r="J110" s="1583"/>
      <c r="K110" s="1583"/>
      <c r="L110" s="1608" t="s">
        <v>333</v>
      </c>
      <c r="M110" s="1583"/>
      <c r="N110" s="1583"/>
      <c r="O110" s="1608"/>
      <c r="P110" s="1583"/>
      <c r="Q110" s="1608"/>
      <c r="R110" s="1583"/>
      <c r="S110" s="1609" t="s">
        <v>79</v>
      </c>
      <c r="T110" s="1583"/>
      <c r="U110" s="1583"/>
      <c r="V110" s="1583"/>
      <c r="W110" s="1583"/>
      <c r="X110" s="1583"/>
      <c r="Y110" s="1583"/>
      <c r="Z110" s="1583"/>
      <c r="AA110" s="1608" t="s">
        <v>306</v>
      </c>
      <c r="AB110" s="1583"/>
      <c r="AC110" s="1583"/>
      <c r="AD110" s="1583"/>
      <c r="AE110" s="1583"/>
      <c r="AF110" s="1608" t="s">
        <v>307</v>
      </c>
      <c r="AG110" s="1583"/>
      <c r="AH110" s="1583"/>
      <c r="AI110" s="320" t="s">
        <v>336</v>
      </c>
      <c r="AJ110" s="1610" t="s">
        <v>354</v>
      </c>
      <c r="AK110" s="1583"/>
      <c r="AL110" s="1583"/>
      <c r="AM110" s="1583"/>
      <c r="AN110" s="1583"/>
      <c r="AO110" s="1583"/>
      <c r="AP110" s="321">
        <v>270000000</v>
      </c>
      <c r="AQ110" s="322">
        <v>0</v>
      </c>
      <c r="AR110" s="321">
        <v>270000000</v>
      </c>
      <c r="AS110" s="322">
        <v>0</v>
      </c>
      <c r="AT110" s="322">
        <v>0</v>
      </c>
      <c r="AU110" s="322">
        <v>0</v>
      </c>
      <c r="AV110" s="1054">
        <v>0</v>
      </c>
      <c r="AW110" s="322">
        <v>0</v>
      </c>
      <c r="AX110" s="322">
        <v>0</v>
      </c>
      <c r="AY110" s="322">
        <v>0</v>
      </c>
      <c r="AZ110" s="322">
        <v>0</v>
      </c>
      <c r="BA110" s="322">
        <v>0</v>
      </c>
      <c r="BB110" s="322">
        <v>0</v>
      </c>
    </row>
    <row r="111" spans="1:54" hidden="1" x14ac:dyDescent="0.25">
      <c r="A111" s="1608" t="s">
        <v>35</v>
      </c>
      <c r="B111" s="1583"/>
      <c r="C111" s="1608" t="s">
        <v>315</v>
      </c>
      <c r="D111" s="1583"/>
      <c r="E111" s="1608" t="s">
        <v>313</v>
      </c>
      <c r="F111" s="1583"/>
      <c r="G111" s="1608" t="s">
        <v>316</v>
      </c>
      <c r="H111" s="1583"/>
      <c r="I111" s="1608" t="s">
        <v>316</v>
      </c>
      <c r="J111" s="1583"/>
      <c r="K111" s="1583"/>
      <c r="L111" s="1608" t="s">
        <v>335</v>
      </c>
      <c r="M111" s="1583"/>
      <c r="N111" s="1583"/>
      <c r="O111" s="1608"/>
      <c r="P111" s="1583"/>
      <c r="Q111" s="1608"/>
      <c r="R111" s="1583"/>
      <c r="S111" s="1609" t="s">
        <v>80</v>
      </c>
      <c r="T111" s="1583"/>
      <c r="U111" s="1583"/>
      <c r="V111" s="1583"/>
      <c r="W111" s="1583"/>
      <c r="X111" s="1583"/>
      <c r="Y111" s="1583"/>
      <c r="Z111" s="1583"/>
      <c r="AA111" s="1608" t="s">
        <v>306</v>
      </c>
      <c r="AB111" s="1583"/>
      <c r="AC111" s="1583"/>
      <c r="AD111" s="1583"/>
      <c r="AE111" s="1583"/>
      <c r="AF111" s="1608" t="s">
        <v>307</v>
      </c>
      <c r="AG111" s="1583"/>
      <c r="AH111" s="1583"/>
      <c r="AI111" s="320" t="s">
        <v>86</v>
      </c>
      <c r="AJ111" s="1610" t="s">
        <v>308</v>
      </c>
      <c r="AK111" s="1583"/>
      <c r="AL111" s="1583"/>
      <c r="AM111" s="1583"/>
      <c r="AN111" s="1583"/>
      <c r="AO111" s="1583"/>
      <c r="AP111" s="321">
        <v>6619422</v>
      </c>
      <c r="AQ111" s="321">
        <v>358478</v>
      </c>
      <c r="AR111" s="321">
        <v>1641522</v>
      </c>
      <c r="AS111" s="322">
        <v>0</v>
      </c>
      <c r="AT111" s="321">
        <v>358478</v>
      </c>
      <c r="AU111" s="322">
        <v>0</v>
      </c>
      <c r="AV111" s="1055">
        <v>358478</v>
      </c>
      <c r="AW111" s="322">
        <v>0</v>
      </c>
      <c r="AX111" s="321">
        <v>358478</v>
      </c>
      <c r="AY111" s="322">
        <v>0</v>
      </c>
      <c r="AZ111" s="321">
        <v>358478</v>
      </c>
      <c r="BA111" s="322">
        <v>0</v>
      </c>
      <c r="BB111" s="322">
        <v>0</v>
      </c>
    </row>
    <row r="112" spans="1:54" hidden="1" x14ac:dyDescent="0.25">
      <c r="A112" s="1608" t="s">
        <v>35</v>
      </c>
      <c r="B112" s="1583"/>
      <c r="C112" s="1608" t="s">
        <v>315</v>
      </c>
      <c r="D112" s="1583"/>
      <c r="E112" s="1608" t="s">
        <v>313</v>
      </c>
      <c r="F112" s="1583"/>
      <c r="G112" s="1608" t="s">
        <v>316</v>
      </c>
      <c r="H112" s="1583"/>
      <c r="I112" s="1608" t="s">
        <v>316</v>
      </c>
      <c r="J112" s="1583"/>
      <c r="K112" s="1583"/>
      <c r="L112" s="1608" t="s">
        <v>335</v>
      </c>
      <c r="M112" s="1583"/>
      <c r="N112" s="1583"/>
      <c r="O112" s="1608"/>
      <c r="P112" s="1583"/>
      <c r="Q112" s="1608"/>
      <c r="R112" s="1583"/>
      <c r="S112" s="1609" t="s">
        <v>80</v>
      </c>
      <c r="T112" s="1583"/>
      <c r="U112" s="1583"/>
      <c r="V112" s="1583"/>
      <c r="W112" s="1583"/>
      <c r="X112" s="1583"/>
      <c r="Y112" s="1583"/>
      <c r="Z112" s="1583"/>
      <c r="AA112" s="1608" t="s">
        <v>306</v>
      </c>
      <c r="AB112" s="1583"/>
      <c r="AC112" s="1583"/>
      <c r="AD112" s="1583"/>
      <c r="AE112" s="1583"/>
      <c r="AF112" s="1608" t="s">
        <v>307</v>
      </c>
      <c r="AG112" s="1583"/>
      <c r="AH112" s="1583"/>
      <c r="AI112" s="320" t="s">
        <v>336</v>
      </c>
      <c r="AJ112" s="1610" t="s">
        <v>354</v>
      </c>
      <c r="AK112" s="1583"/>
      <c r="AL112" s="1583"/>
      <c r="AM112" s="1583"/>
      <c r="AN112" s="1583"/>
      <c r="AO112" s="1583"/>
      <c r="AP112" s="321">
        <v>20000000</v>
      </c>
      <c r="AQ112" s="322">
        <v>0</v>
      </c>
      <c r="AR112" s="321">
        <v>20000000</v>
      </c>
      <c r="AS112" s="322">
        <v>0</v>
      </c>
      <c r="AT112" s="322">
        <v>0</v>
      </c>
      <c r="AU112" s="322">
        <v>0</v>
      </c>
      <c r="AV112" s="1054">
        <v>0</v>
      </c>
      <c r="AW112" s="322">
        <v>0</v>
      </c>
      <c r="AX112" s="322">
        <v>0</v>
      </c>
      <c r="AY112" s="322">
        <v>0</v>
      </c>
      <c r="AZ112" s="322">
        <v>0</v>
      </c>
      <c r="BA112" s="322">
        <v>0</v>
      </c>
      <c r="BB112" s="322">
        <v>0</v>
      </c>
    </row>
    <row r="113" spans="1:54" s="459" customFormat="1" hidden="1" x14ac:dyDescent="0.25">
      <c r="A113" s="1795" t="s">
        <v>35</v>
      </c>
      <c r="B113" s="1794"/>
      <c r="C113" s="1795" t="s">
        <v>315</v>
      </c>
      <c r="D113" s="1794"/>
      <c r="E113" s="1795" t="s">
        <v>313</v>
      </c>
      <c r="F113" s="1794"/>
      <c r="G113" s="1795" t="s">
        <v>316</v>
      </c>
      <c r="H113" s="1794"/>
      <c r="I113" s="1795" t="s">
        <v>317</v>
      </c>
      <c r="J113" s="1794"/>
      <c r="K113" s="1794"/>
      <c r="L113" s="1795"/>
      <c r="M113" s="1794"/>
      <c r="N113" s="1794"/>
      <c r="O113" s="1795"/>
      <c r="P113" s="1794"/>
      <c r="Q113" s="1795"/>
      <c r="R113" s="1794"/>
      <c r="S113" s="1793" t="s">
        <v>249</v>
      </c>
      <c r="T113" s="1794"/>
      <c r="U113" s="1794"/>
      <c r="V113" s="1794"/>
      <c r="W113" s="1794"/>
      <c r="X113" s="1794"/>
      <c r="Y113" s="1794"/>
      <c r="Z113" s="1794"/>
      <c r="AA113" s="1795" t="s">
        <v>306</v>
      </c>
      <c r="AB113" s="1794"/>
      <c r="AC113" s="1794"/>
      <c r="AD113" s="1794"/>
      <c r="AE113" s="1794"/>
      <c r="AF113" s="1795" t="s">
        <v>307</v>
      </c>
      <c r="AG113" s="1794"/>
      <c r="AH113" s="1794"/>
      <c r="AI113" s="1056" t="s">
        <v>86</v>
      </c>
      <c r="AJ113" s="1796" t="s">
        <v>308</v>
      </c>
      <c r="AK113" s="1794"/>
      <c r="AL113" s="1794"/>
      <c r="AM113" s="1794"/>
      <c r="AN113" s="1794"/>
      <c r="AO113" s="1794"/>
      <c r="AP113" s="1052">
        <v>5859523603</v>
      </c>
      <c r="AQ113" s="1052">
        <v>243286866</v>
      </c>
      <c r="AR113" s="1052">
        <v>719290150.47000003</v>
      </c>
      <c r="AS113" s="1053">
        <v>0</v>
      </c>
      <c r="AT113" s="1052">
        <v>185289080</v>
      </c>
      <c r="AU113" s="1052">
        <v>57997786</v>
      </c>
      <c r="AV113" s="1052">
        <v>344576856</v>
      </c>
      <c r="AW113" s="1052">
        <v>-159287776</v>
      </c>
      <c r="AX113" s="1052">
        <v>344576856</v>
      </c>
      <c r="AY113" s="1053">
        <v>0</v>
      </c>
      <c r="AZ113" s="1052">
        <v>344576856</v>
      </c>
      <c r="BA113" s="1053">
        <v>0</v>
      </c>
      <c r="BB113" s="1053">
        <v>0</v>
      </c>
    </row>
    <row r="114" spans="1:54" s="459" customFormat="1" hidden="1" x14ac:dyDescent="0.25">
      <c r="A114" s="1795" t="s">
        <v>35</v>
      </c>
      <c r="B114" s="1794"/>
      <c r="C114" s="1795" t="s">
        <v>315</v>
      </c>
      <c r="D114" s="1794"/>
      <c r="E114" s="1795" t="s">
        <v>313</v>
      </c>
      <c r="F114" s="1794"/>
      <c r="G114" s="1795" t="s">
        <v>316</v>
      </c>
      <c r="H114" s="1794"/>
      <c r="I114" s="1795" t="s">
        <v>317</v>
      </c>
      <c r="J114" s="1794"/>
      <c r="K114" s="1794"/>
      <c r="L114" s="1795"/>
      <c r="M114" s="1794"/>
      <c r="N114" s="1794"/>
      <c r="O114" s="1795"/>
      <c r="P114" s="1794"/>
      <c r="Q114" s="1795"/>
      <c r="R114" s="1794"/>
      <c r="S114" s="1793" t="s">
        <v>249</v>
      </c>
      <c r="T114" s="1794"/>
      <c r="U114" s="1794"/>
      <c r="V114" s="1794"/>
      <c r="W114" s="1794"/>
      <c r="X114" s="1794"/>
      <c r="Y114" s="1794"/>
      <c r="Z114" s="1794"/>
      <c r="AA114" s="1795" t="s">
        <v>306</v>
      </c>
      <c r="AB114" s="1794"/>
      <c r="AC114" s="1794"/>
      <c r="AD114" s="1794"/>
      <c r="AE114" s="1794"/>
      <c r="AF114" s="1795" t="s">
        <v>307</v>
      </c>
      <c r="AG114" s="1794"/>
      <c r="AH114" s="1794"/>
      <c r="AI114" s="1056" t="s">
        <v>336</v>
      </c>
      <c r="AJ114" s="1796" t="s">
        <v>354</v>
      </c>
      <c r="AK114" s="1794"/>
      <c r="AL114" s="1794"/>
      <c r="AM114" s="1794"/>
      <c r="AN114" s="1794"/>
      <c r="AO114" s="1794"/>
      <c r="AP114" s="1052">
        <v>1074085821</v>
      </c>
      <c r="AQ114" s="1052">
        <v>61177480</v>
      </c>
      <c r="AR114" s="1052">
        <v>402899700</v>
      </c>
      <c r="AS114" s="1053">
        <v>0</v>
      </c>
      <c r="AT114" s="1052">
        <v>526724336</v>
      </c>
      <c r="AU114" s="1052">
        <v>-465546856</v>
      </c>
      <c r="AV114" s="1053">
        <v>0</v>
      </c>
      <c r="AW114" s="1052">
        <v>526724336</v>
      </c>
      <c r="AX114" s="1053">
        <v>0</v>
      </c>
      <c r="AY114" s="1053">
        <v>0</v>
      </c>
      <c r="AZ114" s="1053">
        <v>0</v>
      </c>
      <c r="BA114" s="1053">
        <v>0</v>
      </c>
      <c r="BB114" s="1053">
        <v>0</v>
      </c>
    </row>
    <row r="115" spans="1:54" hidden="1" x14ac:dyDescent="0.25">
      <c r="A115" s="1608" t="s">
        <v>35</v>
      </c>
      <c r="B115" s="1583"/>
      <c r="C115" s="1608" t="s">
        <v>315</v>
      </c>
      <c r="D115" s="1583"/>
      <c r="E115" s="1608" t="s">
        <v>313</v>
      </c>
      <c r="F115" s="1583"/>
      <c r="G115" s="1608" t="s">
        <v>316</v>
      </c>
      <c r="H115" s="1583"/>
      <c r="I115" s="1608" t="s">
        <v>317</v>
      </c>
      <c r="J115" s="1583"/>
      <c r="K115" s="1583"/>
      <c r="L115" s="1608" t="s">
        <v>312</v>
      </c>
      <c r="M115" s="1583"/>
      <c r="N115" s="1583"/>
      <c r="O115" s="1608"/>
      <c r="P115" s="1583"/>
      <c r="Q115" s="1608"/>
      <c r="R115" s="1583"/>
      <c r="S115" s="1609" t="s">
        <v>81</v>
      </c>
      <c r="T115" s="1583"/>
      <c r="U115" s="1583"/>
      <c r="V115" s="1583"/>
      <c r="W115" s="1583"/>
      <c r="X115" s="1583"/>
      <c r="Y115" s="1583"/>
      <c r="Z115" s="1583"/>
      <c r="AA115" s="1608" t="s">
        <v>306</v>
      </c>
      <c r="AB115" s="1583"/>
      <c r="AC115" s="1583"/>
      <c r="AD115" s="1583"/>
      <c r="AE115" s="1583"/>
      <c r="AF115" s="1608" t="s">
        <v>307</v>
      </c>
      <c r="AG115" s="1583"/>
      <c r="AH115" s="1583"/>
      <c r="AI115" s="320" t="s">
        <v>86</v>
      </c>
      <c r="AJ115" s="1610" t="s">
        <v>308</v>
      </c>
      <c r="AK115" s="1583"/>
      <c r="AL115" s="1583"/>
      <c r="AM115" s="1583"/>
      <c r="AN115" s="1583"/>
      <c r="AO115" s="1583"/>
      <c r="AP115" s="321">
        <v>952410435</v>
      </c>
      <c r="AQ115" s="321">
        <v>120482863</v>
      </c>
      <c r="AR115" s="321">
        <v>78764439</v>
      </c>
      <c r="AS115" s="322">
        <v>0</v>
      </c>
      <c r="AT115" s="321">
        <v>182485077</v>
      </c>
      <c r="AU115" s="321">
        <v>-62002214</v>
      </c>
      <c r="AV115" s="1055">
        <v>24268456</v>
      </c>
      <c r="AW115" s="321">
        <v>158216621</v>
      </c>
      <c r="AX115" s="321">
        <v>24268456</v>
      </c>
      <c r="AY115" s="322">
        <v>0</v>
      </c>
      <c r="AZ115" s="321">
        <v>24268456</v>
      </c>
      <c r="BA115" s="322">
        <v>0</v>
      </c>
      <c r="BB115" s="322">
        <v>0</v>
      </c>
    </row>
    <row r="116" spans="1:54" hidden="1" x14ac:dyDescent="0.25">
      <c r="A116" s="1608" t="s">
        <v>35</v>
      </c>
      <c r="B116" s="1583"/>
      <c r="C116" s="1608" t="s">
        <v>315</v>
      </c>
      <c r="D116" s="1583"/>
      <c r="E116" s="1608" t="s">
        <v>313</v>
      </c>
      <c r="F116" s="1583"/>
      <c r="G116" s="1608" t="s">
        <v>316</v>
      </c>
      <c r="H116" s="1583"/>
      <c r="I116" s="1608" t="s">
        <v>317</v>
      </c>
      <c r="J116" s="1583"/>
      <c r="K116" s="1583"/>
      <c r="L116" s="1608" t="s">
        <v>312</v>
      </c>
      <c r="M116" s="1583"/>
      <c r="N116" s="1583"/>
      <c r="O116" s="1608"/>
      <c r="P116" s="1583"/>
      <c r="Q116" s="1608"/>
      <c r="R116" s="1583"/>
      <c r="S116" s="1609" t="s">
        <v>81</v>
      </c>
      <c r="T116" s="1583"/>
      <c r="U116" s="1583"/>
      <c r="V116" s="1583"/>
      <c r="W116" s="1583"/>
      <c r="X116" s="1583"/>
      <c r="Y116" s="1583"/>
      <c r="Z116" s="1583"/>
      <c r="AA116" s="1608" t="s">
        <v>306</v>
      </c>
      <c r="AB116" s="1583"/>
      <c r="AC116" s="1583"/>
      <c r="AD116" s="1583"/>
      <c r="AE116" s="1583"/>
      <c r="AF116" s="1608" t="s">
        <v>307</v>
      </c>
      <c r="AG116" s="1583"/>
      <c r="AH116" s="1583"/>
      <c r="AI116" s="320" t="s">
        <v>336</v>
      </c>
      <c r="AJ116" s="1610" t="s">
        <v>354</v>
      </c>
      <c r="AK116" s="1583"/>
      <c r="AL116" s="1583"/>
      <c r="AM116" s="1583"/>
      <c r="AN116" s="1583"/>
      <c r="AO116" s="1583"/>
      <c r="AP116" s="321">
        <v>754085821</v>
      </c>
      <c r="AQ116" s="322">
        <v>0</v>
      </c>
      <c r="AR116" s="321">
        <v>223306632</v>
      </c>
      <c r="AS116" s="322">
        <v>0</v>
      </c>
      <c r="AT116" s="321">
        <v>497439189</v>
      </c>
      <c r="AU116" s="321">
        <v>-497439189</v>
      </c>
      <c r="AV116" s="1054">
        <v>0</v>
      </c>
      <c r="AW116" s="321">
        <v>497439189</v>
      </c>
      <c r="AX116" s="322">
        <v>0</v>
      </c>
      <c r="AY116" s="322">
        <v>0</v>
      </c>
      <c r="AZ116" s="322">
        <v>0</v>
      </c>
      <c r="BA116" s="322">
        <v>0</v>
      </c>
      <c r="BB116" s="322">
        <v>0</v>
      </c>
    </row>
    <row r="117" spans="1:54" hidden="1" x14ac:dyDescent="0.25">
      <c r="A117" s="1608" t="s">
        <v>35</v>
      </c>
      <c r="B117" s="1583"/>
      <c r="C117" s="1608" t="s">
        <v>315</v>
      </c>
      <c r="D117" s="1583"/>
      <c r="E117" s="1608" t="s">
        <v>313</v>
      </c>
      <c r="F117" s="1583"/>
      <c r="G117" s="1608" t="s">
        <v>316</v>
      </c>
      <c r="H117" s="1583"/>
      <c r="I117" s="1608" t="s">
        <v>317</v>
      </c>
      <c r="J117" s="1583"/>
      <c r="K117" s="1583"/>
      <c r="L117" s="1608" t="s">
        <v>315</v>
      </c>
      <c r="M117" s="1583"/>
      <c r="N117" s="1583"/>
      <c r="O117" s="1608"/>
      <c r="P117" s="1583"/>
      <c r="Q117" s="1608"/>
      <c r="R117" s="1583"/>
      <c r="S117" s="1609" t="s">
        <v>82</v>
      </c>
      <c r="T117" s="1583"/>
      <c r="U117" s="1583"/>
      <c r="V117" s="1583"/>
      <c r="W117" s="1583"/>
      <c r="X117" s="1583"/>
      <c r="Y117" s="1583"/>
      <c r="Z117" s="1583"/>
      <c r="AA117" s="1608" t="s">
        <v>306</v>
      </c>
      <c r="AB117" s="1583"/>
      <c r="AC117" s="1583"/>
      <c r="AD117" s="1583"/>
      <c r="AE117" s="1583"/>
      <c r="AF117" s="1608" t="s">
        <v>307</v>
      </c>
      <c r="AG117" s="1583"/>
      <c r="AH117" s="1583"/>
      <c r="AI117" s="320" t="s">
        <v>86</v>
      </c>
      <c r="AJ117" s="1610" t="s">
        <v>308</v>
      </c>
      <c r="AK117" s="1583"/>
      <c r="AL117" s="1583"/>
      <c r="AM117" s="1583"/>
      <c r="AN117" s="1583"/>
      <c r="AO117" s="1583"/>
      <c r="AP117" s="321">
        <v>66000000</v>
      </c>
      <c r="AQ117" s="321">
        <v>1165305</v>
      </c>
      <c r="AR117" s="321">
        <v>10582945</v>
      </c>
      <c r="AS117" s="322">
        <v>0</v>
      </c>
      <c r="AT117" s="321">
        <v>1165305</v>
      </c>
      <c r="AU117" s="322">
        <v>0</v>
      </c>
      <c r="AV117" s="1055">
        <v>1165305</v>
      </c>
      <c r="AW117" s="322">
        <v>0</v>
      </c>
      <c r="AX117" s="321">
        <v>1165305</v>
      </c>
      <c r="AY117" s="322">
        <v>0</v>
      </c>
      <c r="AZ117" s="321">
        <v>1165305</v>
      </c>
      <c r="BA117" s="322">
        <v>0</v>
      </c>
      <c r="BB117" s="322">
        <v>0</v>
      </c>
    </row>
    <row r="118" spans="1:54" hidden="1" x14ac:dyDescent="0.25">
      <c r="A118" s="1608" t="s">
        <v>35</v>
      </c>
      <c r="B118" s="1583"/>
      <c r="C118" s="1608" t="s">
        <v>315</v>
      </c>
      <c r="D118" s="1583"/>
      <c r="E118" s="1608" t="s">
        <v>313</v>
      </c>
      <c r="F118" s="1583"/>
      <c r="G118" s="1608" t="s">
        <v>316</v>
      </c>
      <c r="H118" s="1583"/>
      <c r="I118" s="1608" t="s">
        <v>317</v>
      </c>
      <c r="J118" s="1583"/>
      <c r="K118" s="1583"/>
      <c r="L118" s="1608" t="s">
        <v>317</v>
      </c>
      <c r="M118" s="1583"/>
      <c r="N118" s="1583"/>
      <c r="O118" s="1608"/>
      <c r="P118" s="1583"/>
      <c r="Q118" s="1608"/>
      <c r="R118" s="1583"/>
      <c r="S118" s="1609" t="s">
        <v>83</v>
      </c>
      <c r="T118" s="1583"/>
      <c r="U118" s="1583"/>
      <c r="V118" s="1583"/>
      <c r="W118" s="1583"/>
      <c r="X118" s="1583"/>
      <c r="Y118" s="1583"/>
      <c r="Z118" s="1583"/>
      <c r="AA118" s="1608" t="s">
        <v>306</v>
      </c>
      <c r="AB118" s="1583"/>
      <c r="AC118" s="1583"/>
      <c r="AD118" s="1583"/>
      <c r="AE118" s="1583"/>
      <c r="AF118" s="1608" t="s">
        <v>307</v>
      </c>
      <c r="AG118" s="1583"/>
      <c r="AH118" s="1583"/>
      <c r="AI118" s="320" t="s">
        <v>86</v>
      </c>
      <c r="AJ118" s="1610" t="s">
        <v>308</v>
      </c>
      <c r="AK118" s="1583"/>
      <c r="AL118" s="1583"/>
      <c r="AM118" s="1583"/>
      <c r="AN118" s="1583"/>
      <c r="AO118" s="1583"/>
      <c r="AP118" s="321">
        <v>530000000</v>
      </c>
      <c r="AQ118" s="321">
        <v>120000000</v>
      </c>
      <c r="AR118" s="321">
        <v>357100000</v>
      </c>
      <c r="AS118" s="322">
        <v>0</v>
      </c>
      <c r="AT118" s="322">
        <v>0</v>
      </c>
      <c r="AU118" s="321">
        <v>120000000</v>
      </c>
      <c r="AV118" s="1054">
        <v>0</v>
      </c>
      <c r="AW118" s="322">
        <v>0</v>
      </c>
      <c r="AX118" s="322">
        <v>0</v>
      </c>
      <c r="AY118" s="322">
        <v>0</v>
      </c>
      <c r="AZ118" s="322">
        <v>0</v>
      </c>
      <c r="BA118" s="322">
        <v>0</v>
      </c>
      <c r="BB118" s="322">
        <v>0</v>
      </c>
    </row>
    <row r="119" spans="1:54" hidden="1" x14ac:dyDescent="0.25">
      <c r="A119" s="1608" t="s">
        <v>35</v>
      </c>
      <c r="B119" s="1583"/>
      <c r="C119" s="1608" t="s">
        <v>315</v>
      </c>
      <c r="D119" s="1583"/>
      <c r="E119" s="1608" t="s">
        <v>313</v>
      </c>
      <c r="F119" s="1583"/>
      <c r="G119" s="1608" t="s">
        <v>316</v>
      </c>
      <c r="H119" s="1583"/>
      <c r="I119" s="1608" t="s">
        <v>317</v>
      </c>
      <c r="J119" s="1583"/>
      <c r="K119" s="1583"/>
      <c r="L119" s="1608" t="s">
        <v>325</v>
      </c>
      <c r="M119" s="1583"/>
      <c r="N119" s="1583"/>
      <c r="O119" s="1608"/>
      <c r="P119" s="1583"/>
      <c r="Q119" s="1608"/>
      <c r="R119" s="1583"/>
      <c r="S119" s="1609" t="s">
        <v>84</v>
      </c>
      <c r="T119" s="1583"/>
      <c r="U119" s="1583"/>
      <c r="V119" s="1583"/>
      <c r="W119" s="1583"/>
      <c r="X119" s="1583"/>
      <c r="Y119" s="1583"/>
      <c r="Z119" s="1583"/>
      <c r="AA119" s="1608" t="s">
        <v>306</v>
      </c>
      <c r="AB119" s="1583"/>
      <c r="AC119" s="1583"/>
      <c r="AD119" s="1583"/>
      <c r="AE119" s="1583"/>
      <c r="AF119" s="1608" t="s">
        <v>307</v>
      </c>
      <c r="AG119" s="1583"/>
      <c r="AH119" s="1583"/>
      <c r="AI119" s="320" t="s">
        <v>86</v>
      </c>
      <c r="AJ119" s="1610" t="s">
        <v>308</v>
      </c>
      <c r="AK119" s="1583"/>
      <c r="AL119" s="1583"/>
      <c r="AM119" s="1583"/>
      <c r="AN119" s="1583"/>
      <c r="AO119" s="1583"/>
      <c r="AP119" s="321">
        <v>125000000</v>
      </c>
      <c r="AQ119" s="321">
        <v>998698</v>
      </c>
      <c r="AR119" s="321">
        <v>1936417</v>
      </c>
      <c r="AS119" s="322">
        <v>0</v>
      </c>
      <c r="AT119" s="321">
        <v>998698</v>
      </c>
      <c r="AU119" s="322">
        <v>0</v>
      </c>
      <c r="AV119" s="1055">
        <v>998698</v>
      </c>
      <c r="AW119" s="322">
        <v>0</v>
      </c>
      <c r="AX119" s="321">
        <v>998698</v>
      </c>
      <c r="AY119" s="322">
        <v>0</v>
      </c>
      <c r="AZ119" s="321">
        <v>998698</v>
      </c>
      <c r="BA119" s="322">
        <v>0</v>
      </c>
      <c r="BB119" s="322">
        <v>0</v>
      </c>
    </row>
    <row r="120" spans="1:54" hidden="1" x14ac:dyDescent="0.25">
      <c r="A120" s="1608" t="s">
        <v>35</v>
      </c>
      <c r="B120" s="1583"/>
      <c r="C120" s="1608" t="s">
        <v>315</v>
      </c>
      <c r="D120" s="1583"/>
      <c r="E120" s="1608" t="s">
        <v>313</v>
      </c>
      <c r="F120" s="1583"/>
      <c r="G120" s="1608" t="s">
        <v>316</v>
      </c>
      <c r="H120" s="1583"/>
      <c r="I120" s="1608" t="s">
        <v>317</v>
      </c>
      <c r="J120" s="1583"/>
      <c r="K120" s="1583"/>
      <c r="L120" s="1608" t="s">
        <v>325</v>
      </c>
      <c r="M120" s="1583"/>
      <c r="N120" s="1583"/>
      <c r="O120" s="1608"/>
      <c r="P120" s="1583"/>
      <c r="Q120" s="1608"/>
      <c r="R120" s="1583"/>
      <c r="S120" s="1609" t="s">
        <v>84</v>
      </c>
      <c r="T120" s="1583"/>
      <c r="U120" s="1583"/>
      <c r="V120" s="1583"/>
      <c r="W120" s="1583"/>
      <c r="X120" s="1583"/>
      <c r="Y120" s="1583"/>
      <c r="Z120" s="1583"/>
      <c r="AA120" s="1608" t="s">
        <v>306</v>
      </c>
      <c r="AB120" s="1583"/>
      <c r="AC120" s="1583"/>
      <c r="AD120" s="1583"/>
      <c r="AE120" s="1583"/>
      <c r="AF120" s="1608" t="s">
        <v>307</v>
      </c>
      <c r="AG120" s="1583"/>
      <c r="AH120" s="1583"/>
      <c r="AI120" s="320" t="s">
        <v>336</v>
      </c>
      <c r="AJ120" s="1610" t="s">
        <v>354</v>
      </c>
      <c r="AK120" s="1583"/>
      <c r="AL120" s="1583"/>
      <c r="AM120" s="1583"/>
      <c r="AN120" s="1583"/>
      <c r="AO120" s="1583"/>
      <c r="AP120" s="321">
        <v>320000000</v>
      </c>
      <c r="AQ120" s="321">
        <v>61177480</v>
      </c>
      <c r="AR120" s="321">
        <v>179593068</v>
      </c>
      <c r="AS120" s="322">
        <v>0</v>
      </c>
      <c r="AT120" s="321">
        <v>29285147</v>
      </c>
      <c r="AU120" s="321">
        <v>31892333</v>
      </c>
      <c r="AV120" s="1054">
        <v>0</v>
      </c>
      <c r="AW120" s="321">
        <v>29285147</v>
      </c>
      <c r="AX120" s="322">
        <v>0</v>
      </c>
      <c r="AY120" s="322">
        <v>0</v>
      </c>
      <c r="AZ120" s="322">
        <v>0</v>
      </c>
      <c r="BA120" s="322">
        <v>0</v>
      </c>
      <c r="BB120" s="322">
        <v>0</v>
      </c>
    </row>
    <row r="121" spans="1:54" hidden="1" x14ac:dyDescent="0.25">
      <c r="A121" s="1608" t="s">
        <v>35</v>
      </c>
      <c r="B121" s="1583"/>
      <c r="C121" s="1608" t="s">
        <v>315</v>
      </c>
      <c r="D121" s="1583"/>
      <c r="E121" s="1608" t="s">
        <v>313</v>
      </c>
      <c r="F121" s="1583"/>
      <c r="G121" s="1608" t="s">
        <v>316</v>
      </c>
      <c r="H121" s="1583"/>
      <c r="I121" s="1608" t="s">
        <v>317</v>
      </c>
      <c r="J121" s="1583"/>
      <c r="K121" s="1583"/>
      <c r="L121" s="1608" t="s">
        <v>327</v>
      </c>
      <c r="M121" s="1583"/>
      <c r="N121" s="1583"/>
      <c r="O121" s="1608"/>
      <c r="P121" s="1583"/>
      <c r="Q121" s="1608"/>
      <c r="R121" s="1583"/>
      <c r="S121" s="1609" t="s">
        <v>85</v>
      </c>
      <c r="T121" s="1583"/>
      <c r="U121" s="1583"/>
      <c r="V121" s="1583"/>
      <c r="W121" s="1583"/>
      <c r="X121" s="1583"/>
      <c r="Y121" s="1583"/>
      <c r="Z121" s="1583"/>
      <c r="AA121" s="1608" t="s">
        <v>306</v>
      </c>
      <c r="AB121" s="1583"/>
      <c r="AC121" s="1583"/>
      <c r="AD121" s="1583"/>
      <c r="AE121" s="1583"/>
      <c r="AF121" s="1608" t="s">
        <v>307</v>
      </c>
      <c r="AG121" s="1583"/>
      <c r="AH121" s="1583"/>
      <c r="AI121" s="320" t="s">
        <v>86</v>
      </c>
      <c r="AJ121" s="1610" t="s">
        <v>308</v>
      </c>
      <c r="AK121" s="1583"/>
      <c r="AL121" s="1583"/>
      <c r="AM121" s="1583"/>
      <c r="AN121" s="1583"/>
      <c r="AO121" s="1583"/>
      <c r="AP121" s="321">
        <v>1466822020</v>
      </c>
      <c r="AQ121" s="322">
        <v>0</v>
      </c>
      <c r="AR121" s="321">
        <v>147195238.88</v>
      </c>
      <c r="AS121" s="322">
        <v>0</v>
      </c>
      <c r="AT121" s="322">
        <v>0</v>
      </c>
      <c r="AU121" s="322">
        <v>0</v>
      </c>
      <c r="AV121" s="1055">
        <v>129664865</v>
      </c>
      <c r="AW121" s="321">
        <v>-129664865</v>
      </c>
      <c r="AX121" s="321">
        <v>129664865</v>
      </c>
      <c r="AY121" s="322">
        <v>0</v>
      </c>
      <c r="AZ121" s="321">
        <v>129664865</v>
      </c>
      <c r="BA121" s="322">
        <v>0</v>
      </c>
      <c r="BB121" s="322">
        <v>0</v>
      </c>
    </row>
    <row r="122" spans="1:54" hidden="1" x14ac:dyDescent="0.25">
      <c r="A122" s="1608" t="s">
        <v>35</v>
      </c>
      <c r="B122" s="1583"/>
      <c r="C122" s="1608" t="s">
        <v>315</v>
      </c>
      <c r="D122" s="1583"/>
      <c r="E122" s="1608" t="s">
        <v>313</v>
      </c>
      <c r="F122" s="1583"/>
      <c r="G122" s="1608" t="s">
        <v>316</v>
      </c>
      <c r="H122" s="1583"/>
      <c r="I122" s="1608" t="s">
        <v>317</v>
      </c>
      <c r="J122" s="1583"/>
      <c r="K122" s="1583"/>
      <c r="L122" s="1608" t="s">
        <v>86</v>
      </c>
      <c r="M122" s="1583"/>
      <c r="N122" s="1583"/>
      <c r="O122" s="1608"/>
      <c r="P122" s="1583"/>
      <c r="Q122" s="1608"/>
      <c r="R122" s="1583"/>
      <c r="S122" s="1609" t="s">
        <v>87</v>
      </c>
      <c r="T122" s="1583"/>
      <c r="U122" s="1583"/>
      <c r="V122" s="1583"/>
      <c r="W122" s="1583"/>
      <c r="X122" s="1583"/>
      <c r="Y122" s="1583"/>
      <c r="Z122" s="1583"/>
      <c r="AA122" s="1608" t="s">
        <v>306</v>
      </c>
      <c r="AB122" s="1583"/>
      <c r="AC122" s="1583"/>
      <c r="AD122" s="1583"/>
      <c r="AE122" s="1583"/>
      <c r="AF122" s="1608" t="s">
        <v>307</v>
      </c>
      <c r="AG122" s="1583"/>
      <c r="AH122" s="1583"/>
      <c r="AI122" s="320" t="s">
        <v>86</v>
      </c>
      <c r="AJ122" s="1610" t="s">
        <v>308</v>
      </c>
      <c r="AK122" s="1583"/>
      <c r="AL122" s="1583"/>
      <c r="AM122" s="1583"/>
      <c r="AN122" s="1583"/>
      <c r="AO122" s="1583"/>
      <c r="AP122" s="321">
        <v>2715791148</v>
      </c>
      <c r="AQ122" s="322">
        <v>0</v>
      </c>
      <c r="AR122" s="321">
        <v>121968070.59</v>
      </c>
      <c r="AS122" s="322">
        <v>0</v>
      </c>
      <c r="AT122" s="322">
        <v>0</v>
      </c>
      <c r="AU122" s="322">
        <v>0</v>
      </c>
      <c r="AV122" s="1055">
        <v>187839532</v>
      </c>
      <c r="AW122" s="321">
        <v>-187839532</v>
      </c>
      <c r="AX122" s="321">
        <v>187839532</v>
      </c>
      <c r="AY122" s="322">
        <v>0</v>
      </c>
      <c r="AZ122" s="321">
        <v>187839532</v>
      </c>
      <c r="BA122" s="322">
        <v>0</v>
      </c>
      <c r="BB122" s="322">
        <v>0</v>
      </c>
    </row>
    <row r="123" spans="1:54" hidden="1" x14ac:dyDescent="0.25">
      <c r="A123" s="1608" t="s">
        <v>35</v>
      </c>
      <c r="B123" s="1583"/>
      <c r="C123" s="1608" t="s">
        <v>315</v>
      </c>
      <c r="D123" s="1583"/>
      <c r="E123" s="1608" t="s">
        <v>313</v>
      </c>
      <c r="F123" s="1583"/>
      <c r="G123" s="1608" t="s">
        <v>316</v>
      </c>
      <c r="H123" s="1583"/>
      <c r="I123" s="1608" t="s">
        <v>317</v>
      </c>
      <c r="J123" s="1583"/>
      <c r="K123" s="1583"/>
      <c r="L123" s="1608" t="s">
        <v>323</v>
      </c>
      <c r="M123" s="1583"/>
      <c r="N123" s="1583"/>
      <c r="O123" s="1608"/>
      <c r="P123" s="1583"/>
      <c r="Q123" s="1608"/>
      <c r="R123" s="1583"/>
      <c r="S123" s="1609" t="s">
        <v>88</v>
      </c>
      <c r="T123" s="1583"/>
      <c r="U123" s="1583"/>
      <c r="V123" s="1583"/>
      <c r="W123" s="1583"/>
      <c r="X123" s="1583"/>
      <c r="Y123" s="1583"/>
      <c r="Z123" s="1583"/>
      <c r="AA123" s="1608" t="s">
        <v>306</v>
      </c>
      <c r="AB123" s="1583"/>
      <c r="AC123" s="1583"/>
      <c r="AD123" s="1583"/>
      <c r="AE123" s="1583"/>
      <c r="AF123" s="1608" t="s">
        <v>307</v>
      </c>
      <c r="AG123" s="1583"/>
      <c r="AH123" s="1583"/>
      <c r="AI123" s="320" t="s">
        <v>86</v>
      </c>
      <c r="AJ123" s="1610" t="s">
        <v>308</v>
      </c>
      <c r="AK123" s="1583"/>
      <c r="AL123" s="1583"/>
      <c r="AM123" s="1583"/>
      <c r="AN123" s="1583"/>
      <c r="AO123" s="1583"/>
      <c r="AP123" s="321">
        <v>3500000</v>
      </c>
      <c r="AQ123" s="321">
        <v>640000</v>
      </c>
      <c r="AR123" s="321">
        <v>1743040</v>
      </c>
      <c r="AS123" s="322">
        <v>0</v>
      </c>
      <c r="AT123" s="321">
        <v>640000</v>
      </c>
      <c r="AU123" s="322">
        <v>0</v>
      </c>
      <c r="AV123" s="1055">
        <v>640000</v>
      </c>
      <c r="AW123" s="322">
        <v>0</v>
      </c>
      <c r="AX123" s="321">
        <v>640000</v>
      </c>
      <c r="AY123" s="322">
        <v>0</v>
      </c>
      <c r="AZ123" s="321">
        <v>640000</v>
      </c>
      <c r="BA123" s="322">
        <v>0</v>
      </c>
      <c r="BB123" s="322">
        <v>0</v>
      </c>
    </row>
    <row r="124" spans="1:54" s="459" customFormat="1" hidden="1" x14ac:dyDescent="0.25">
      <c r="A124" s="1795" t="s">
        <v>35</v>
      </c>
      <c r="B124" s="1794"/>
      <c r="C124" s="1795" t="s">
        <v>315</v>
      </c>
      <c r="D124" s="1794"/>
      <c r="E124" s="1795" t="s">
        <v>313</v>
      </c>
      <c r="F124" s="1794"/>
      <c r="G124" s="1795" t="s">
        <v>316</v>
      </c>
      <c r="H124" s="1794"/>
      <c r="I124" s="1795" t="s">
        <v>325</v>
      </c>
      <c r="J124" s="1794"/>
      <c r="K124" s="1794"/>
      <c r="L124" s="1795"/>
      <c r="M124" s="1794"/>
      <c r="N124" s="1794"/>
      <c r="O124" s="1795"/>
      <c r="P124" s="1794"/>
      <c r="Q124" s="1795"/>
      <c r="R124" s="1794"/>
      <c r="S124" s="1793" t="s">
        <v>337</v>
      </c>
      <c r="T124" s="1794"/>
      <c r="U124" s="1794"/>
      <c r="V124" s="1794"/>
      <c r="W124" s="1794"/>
      <c r="X124" s="1794"/>
      <c r="Y124" s="1794"/>
      <c r="Z124" s="1794"/>
      <c r="AA124" s="1795" t="s">
        <v>306</v>
      </c>
      <c r="AB124" s="1794"/>
      <c r="AC124" s="1794"/>
      <c r="AD124" s="1794"/>
      <c r="AE124" s="1794"/>
      <c r="AF124" s="1795" t="s">
        <v>307</v>
      </c>
      <c r="AG124" s="1794"/>
      <c r="AH124" s="1794"/>
      <c r="AI124" s="1056" t="s">
        <v>86</v>
      </c>
      <c r="AJ124" s="1796" t="s">
        <v>308</v>
      </c>
      <c r="AK124" s="1794"/>
      <c r="AL124" s="1794"/>
      <c r="AM124" s="1794"/>
      <c r="AN124" s="1794"/>
      <c r="AO124" s="1794"/>
      <c r="AP124" s="1052">
        <v>2603681676</v>
      </c>
      <c r="AQ124" s="1053">
        <v>0</v>
      </c>
      <c r="AR124" s="1052">
        <v>239999999.5</v>
      </c>
      <c r="AS124" s="1053">
        <v>0</v>
      </c>
      <c r="AT124" s="1052">
        <v>256432655</v>
      </c>
      <c r="AU124" s="1052">
        <v>-256432655</v>
      </c>
      <c r="AV124" s="1052">
        <v>189821129</v>
      </c>
      <c r="AW124" s="1052">
        <v>66611526</v>
      </c>
      <c r="AX124" s="1052">
        <v>189821129</v>
      </c>
      <c r="AY124" s="1053">
        <v>0</v>
      </c>
      <c r="AZ124" s="1052">
        <v>189821129</v>
      </c>
      <c r="BA124" s="1053">
        <v>0</v>
      </c>
      <c r="BB124" s="1053">
        <v>0</v>
      </c>
    </row>
    <row r="125" spans="1:54" hidden="1" x14ac:dyDescent="0.25">
      <c r="A125" s="1608" t="s">
        <v>35</v>
      </c>
      <c r="B125" s="1583"/>
      <c r="C125" s="1608" t="s">
        <v>315</v>
      </c>
      <c r="D125" s="1583"/>
      <c r="E125" s="1608" t="s">
        <v>313</v>
      </c>
      <c r="F125" s="1583"/>
      <c r="G125" s="1608" t="s">
        <v>316</v>
      </c>
      <c r="H125" s="1583"/>
      <c r="I125" s="1608" t="s">
        <v>325</v>
      </c>
      <c r="J125" s="1583"/>
      <c r="K125" s="1583"/>
      <c r="L125" s="1608" t="s">
        <v>315</v>
      </c>
      <c r="M125" s="1583"/>
      <c r="N125" s="1583"/>
      <c r="O125" s="1608"/>
      <c r="P125" s="1583"/>
      <c r="Q125" s="1608"/>
      <c r="R125" s="1583"/>
      <c r="S125" s="1609" t="s">
        <v>89</v>
      </c>
      <c r="T125" s="1583"/>
      <c r="U125" s="1583"/>
      <c r="V125" s="1583"/>
      <c r="W125" s="1583"/>
      <c r="X125" s="1583"/>
      <c r="Y125" s="1583"/>
      <c r="Z125" s="1583"/>
      <c r="AA125" s="1608" t="s">
        <v>306</v>
      </c>
      <c r="AB125" s="1583"/>
      <c r="AC125" s="1583"/>
      <c r="AD125" s="1583"/>
      <c r="AE125" s="1583"/>
      <c r="AF125" s="1608" t="s">
        <v>307</v>
      </c>
      <c r="AG125" s="1583"/>
      <c r="AH125" s="1583"/>
      <c r="AI125" s="320" t="s">
        <v>86</v>
      </c>
      <c r="AJ125" s="1610" t="s">
        <v>308</v>
      </c>
      <c r="AK125" s="1583"/>
      <c r="AL125" s="1583"/>
      <c r="AM125" s="1583"/>
      <c r="AN125" s="1583"/>
      <c r="AO125" s="1583"/>
      <c r="AP125" s="321">
        <v>979781676</v>
      </c>
      <c r="AQ125" s="322">
        <v>0</v>
      </c>
      <c r="AR125" s="322">
        <v>0</v>
      </c>
      <c r="AS125" s="322">
        <v>0</v>
      </c>
      <c r="AT125" s="321">
        <v>256432655</v>
      </c>
      <c r="AU125" s="321">
        <v>-256432655</v>
      </c>
      <c r="AV125" s="1055">
        <v>75462961</v>
      </c>
      <c r="AW125" s="321">
        <v>180969694</v>
      </c>
      <c r="AX125" s="321">
        <v>75462961</v>
      </c>
      <c r="AY125" s="322">
        <v>0</v>
      </c>
      <c r="AZ125" s="321">
        <v>75462961</v>
      </c>
      <c r="BA125" s="322">
        <v>0</v>
      </c>
      <c r="BB125" s="322">
        <v>0</v>
      </c>
    </row>
    <row r="126" spans="1:54" hidden="1" x14ac:dyDescent="0.25">
      <c r="A126" s="1608" t="s">
        <v>35</v>
      </c>
      <c r="B126" s="1583"/>
      <c r="C126" s="1608" t="s">
        <v>315</v>
      </c>
      <c r="D126" s="1583"/>
      <c r="E126" s="1608" t="s">
        <v>313</v>
      </c>
      <c r="F126" s="1583"/>
      <c r="G126" s="1608" t="s">
        <v>316</v>
      </c>
      <c r="H126" s="1583"/>
      <c r="I126" s="1608" t="s">
        <v>325</v>
      </c>
      <c r="J126" s="1583"/>
      <c r="K126" s="1583"/>
      <c r="L126" s="1608" t="s">
        <v>322</v>
      </c>
      <c r="M126" s="1583"/>
      <c r="N126" s="1583"/>
      <c r="O126" s="1608"/>
      <c r="P126" s="1583"/>
      <c r="Q126" s="1608"/>
      <c r="R126" s="1583"/>
      <c r="S126" s="1609" t="s">
        <v>90</v>
      </c>
      <c r="T126" s="1583"/>
      <c r="U126" s="1583"/>
      <c r="V126" s="1583"/>
      <c r="W126" s="1583"/>
      <c r="X126" s="1583"/>
      <c r="Y126" s="1583"/>
      <c r="Z126" s="1583"/>
      <c r="AA126" s="1608" t="s">
        <v>306</v>
      </c>
      <c r="AB126" s="1583"/>
      <c r="AC126" s="1583"/>
      <c r="AD126" s="1583"/>
      <c r="AE126" s="1583"/>
      <c r="AF126" s="1608" t="s">
        <v>307</v>
      </c>
      <c r="AG126" s="1583"/>
      <c r="AH126" s="1583"/>
      <c r="AI126" s="320" t="s">
        <v>86</v>
      </c>
      <c r="AJ126" s="1610" t="s">
        <v>308</v>
      </c>
      <c r="AK126" s="1583"/>
      <c r="AL126" s="1583"/>
      <c r="AM126" s="1583"/>
      <c r="AN126" s="1583"/>
      <c r="AO126" s="1583"/>
      <c r="AP126" s="321">
        <v>40000000</v>
      </c>
      <c r="AQ126" s="322">
        <v>0</v>
      </c>
      <c r="AR126" s="321">
        <v>40000000</v>
      </c>
      <c r="AS126" s="322">
        <v>0</v>
      </c>
      <c r="AT126" s="322">
        <v>0</v>
      </c>
      <c r="AU126" s="322">
        <v>0</v>
      </c>
      <c r="AV126" s="1054">
        <v>0</v>
      </c>
      <c r="AW126" s="322">
        <v>0</v>
      </c>
      <c r="AX126" s="322">
        <v>0</v>
      </c>
      <c r="AY126" s="322">
        <v>0</v>
      </c>
      <c r="AZ126" s="322">
        <v>0</v>
      </c>
      <c r="BA126" s="322">
        <v>0</v>
      </c>
      <c r="BB126" s="322">
        <v>0</v>
      </c>
    </row>
    <row r="127" spans="1:54" hidden="1" x14ac:dyDescent="0.25">
      <c r="A127" s="1608" t="s">
        <v>35</v>
      </c>
      <c r="B127" s="1583"/>
      <c r="C127" s="1608" t="s">
        <v>315</v>
      </c>
      <c r="D127" s="1583"/>
      <c r="E127" s="1608" t="s">
        <v>313</v>
      </c>
      <c r="F127" s="1583"/>
      <c r="G127" s="1608" t="s">
        <v>316</v>
      </c>
      <c r="H127" s="1583"/>
      <c r="I127" s="1608" t="s">
        <v>325</v>
      </c>
      <c r="J127" s="1583"/>
      <c r="K127" s="1583"/>
      <c r="L127" s="1608" t="s">
        <v>317</v>
      </c>
      <c r="M127" s="1583"/>
      <c r="N127" s="1583"/>
      <c r="O127" s="1608"/>
      <c r="P127" s="1583"/>
      <c r="Q127" s="1608"/>
      <c r="R127" s="1583"/>
      <c r="S127" s="1609" t="s">
        <v>91</v>
      </c>
      <c r="T127" s="1583"/>
      <c r="U127" s="1583"/>
      <c r="V127" s="1583"/>
      <c r="W127" s="1583"/>
      <c r="X127" s="1583"/>
      <c r="Y127" s="1583"/>
      <c r="Z127" s="1583"/>
      <c r="AA127" s="1608" t="s">
        <v>306</v>
      </c>
      <c r="AB127" s="1583"/>
      <c r="AC127" s="1583"/>
      <c r="AD127" s="1583"/>
      <c r="AE127" s="1583"/>
      <c r="AF127" s="1608" t="s">
        <v>307</v>
      </c>
      <c r="AG127" s="1583"/>
      <c r="AH127" s="1583"/>
      <c r="AI127" s="320" t="s">
        <v>86</v>
      </c>
      <c r="AJ127" s="1610" t="s">
        <v>308</v>
      </c>
      <c r="AK127" s="1583"/>
      <c r="AL127" s="1583"/>
      <c r="AM127" s="1583"/>
      <c r="AN127" s="1583"/>
      <c r="AO127" s="1583"/>
      <c r="AP127" s="321">
        <v>1583900000</v>
      </c>
      <c r="AQ127" s="322">
        <v>0</v>
      </c>
      <c r="AR127" s="321">
        <v>199999999.5</v>
      </c>
      <c r="AS127" s="322">
        <v>0</v>
      </c>
      <c r="AT127" s="322">
        <v>0</v>
      </c>
      <c r="AU127" s="322">
        <v>0</v>
      </c>
      <c r="AV127" s="1055">
        <v>114358168</v>
      </c>
      <c r="AW127" s="321">
        <v>-114358168</v>
      </c>
      <c r="AX127" s="321">
        <v>114358168</v>
      </c>
      <c r="AY127" s="322">
        <v>0</v>
      </c>
      <c r="AZ127" s="321">
        <v>114358168</v>
      </c>
      <c r="BA127" s="322">
        <v>0</v>
      </c>
      <c r="BB127" s="322">
        <v>0</v>
      </c>
    </row>
    <row r="128" spans="1:54" hidden="1" x14ac:dyDescent="0.25">
      <c r="A128" s="1608" t="s">
        <v>35</v>
      </c>
      <c r="B128" s="1583"/>
      <c r="C128" s="1608" t="s">
        <v>315</v>
      </c>
      <c r="D128" s="1583"/>
      <c r="E128" s="1608" t="s">
        <v>313</v>
      </c>
      <c r="F128" s="1583"/>
      <c r="G128" s="1608" t="s">
        <v>316</v>
      </c>
      <c r="H128" s="1583"/>
      <c r="I128" s="1608" t="s">
        <v>325</v>
      </c>
      <c r="J128" s="1583"/>
      <c r="K128" s="1583"/>
      <c r="L128" s="1608" t="s">
        <v>327</v>
      </c>
      <c r="M128" s="1583"/>
      <c r="N128" s="1583"/>
      <c r="O128" s="1608"/>
      <c r="P128" s="1583"/>
      <c r="Q128" s="1608"/>
      <c r="R128" s="1583"/>
      <c r="S128" s="1609" t="s">
        <v>691</v>
      </c>
      <c r="T128" s="1583"/>
      <c r="U128" s="1583"/>
      <c r="V128" s="1583"/>
      <c r="W128" s="1583"/>
      <c r="X128" s="1583"/>
      <c r="Y128" s="1583"/>
      <c r="Z128" s="1583"/>
      <c r="AA128" s="1608" t="s">
        <v>306</v>
      </c>
      <c r="AB128" s="1583"/>
      <c r="AC128" s="1583"/>
      <c r="AD128" s="1583"/>
      <c r="AE128" s="1583"/>
      <c r="AF128" s="1608" t="s">
        <v>307</v>
      </c>
      <c r="AG128" s="1583"/>
      <c r="AH128" s="1583"/>
      <c r="AI128" s="320" t="s">
        <v>86</v>
      </c>
      <c r="AJ128" s="1610" t="s">
        <v>308</v>
      </c>
      <c r="AK128" s="1583"/>
      <c r="AL128" s="1583"/>
      <c r="AM128" s="1583"/>
      <c r="AN128" s="1583"/>
      <c r="AO128" s="1583"/>
      <c r="AP128" s="322">
        <v>0</v>
      </c>
      <c r="AQ128" s="322">
        <v>0</v>
      </c>
      <c r="AR128" s="322">
        <v>0</v>
      </c>
      <c r="AS128" s="322">
        <v>0</v>
      </c>
      <c r="AT128" s="322">
        <v>0</v>
      </c>
      <c r="AU128" s="322">
        <v>0</v>
      </c>
      <c r="AV128" s="1054">
        <v>0</v>
      </c>
      <c r="AW128" s="322">
        <v>0</v>
      </c>
      <c r="AX128" s="322">
        <v>0</v>
      </c>
      <c r="AY128" s="322">
        <v>0</v>
      </c>
      <c r="AZ128" s="322">
        <v>0</v>
      </c>
      <c r="BA128" s="322">
        <v>0</v>
      </c>
      <c r="BB128" s="322">
        <v>0</v>
      </c>
    </row>
    <row r="129" spans="1:54" s="459" customFormat="1" hidden="1" x14ac:dyDescent="0.25">
      <c r="A129" s="1795" t="s">
        <v>35</v>
      </c>
      <c r="B129" s="1794"/>
      <c r="C129" s="1795" t="s">
        <v>315</v>
      </c>
      <c r="D129" s="1794"/>
      <c r="E129" s="1795" t="s">
        <v>313</v>
      </c>
      <c r="F129" s="1794"/>
      <c r="G129" s="1795" t="s">
        <v>316</v>
      </c>
      <c r="H129" s="1794"/>
      <c r="I129" s="1795" t="s">
        <v>326</v>
      </c>
      <c r="J129" s="1794"/>
      <c r="K129" s="1794"/>
      <c r="L129" s="1795"/>
      <c r="M129" s="1794"/>
      <c r="N129" s="1794"/>
      <c r="O129" s="1795"/>
      <c r="P129" s="1794"/>
      <c r="Q129" s="1795"/>
      <c r="R129" s="1794"/>
      <c r="S129" s="1793" t="s">
        <v>253</v>
      </c>
      <c r="T129" s="1794"/>
      <c r="U129" s="1794"/>
      <c r="V129" s="1794"/>
      <c r="W129" s="1794"/>
      <c r="X129" s="1794"/>
      <c r="Y129" s="1794"/>
      <c r="Z129" s="1794"/>
      <c r="AA129" s="1795" t="s">
        <v>306</v>
      </c>
      <c r="AB129" s="1794"/>
      <c r="AC129" s="1794"/>
      <c r="AD129" s="1794"/>
      <c r="AE129" s="1794"/>
      <c r="AF129" s="1795" t="s">
        <v>307</v>
      </c>
      <c r="AG129" s="1794"/>
      <c r="AH129" s="1794"/>
      <c r="AI129" s="1056" t="s">
        <v>86</v>
      </c>
      <c r="AJ129" s="1796" t="s">
        <v>308</v>
      </c>
      <c r="AK129" s="1794"/>
      <c r="AL129" s="1794"/>
      <c r="AM129" s="1794"/>
      <c r="AN129" s="1794"/>
      <c r="AO129" s="1794"/>
      <c r="AP129" s="1052">
        <v>132277436</v>
      </c>
      <c r="AQ129" s="1052">
        <v>26183675</v>
      </c>
      <c r="AR129" s="1052">
        <v>307156</v>
      </c>
      <c r="AS129" s="1053">
        <v>0</v>
      </c>
      <c r="AT129" s="1052">
        <v>34172876</v>
      </c>
      <c r="AU129" s="1052">
        <v>-7989201</v>
      </c>
      <c r="AV129" s="1052">
        <v>560000</v>
      </c>
      <c r="AW129" s="1052">
        <v>33612876</v>
      </c>
      <c r="AX129" s="1052">
        <v>560000</v>
      </c>
      <c r="AY129" s="1053">
        <v>0</v>
      </c>
      <c r="AZ129" s="1052">
        <v>560000</v>
      </c>
      <c r="BA129" s="1053">
        <v>0</v>
      </c>
      <c r="BB129" s="1053">
        <v>0</v>
      </c>
    </row>
    <row r="130" spans="1:54" hidden="1" x14ac:dyDescent="0.25">
      <c r="A130" s="1608" t="s">
        <v>35</v>
      </c>
      <c r="B130" s="1583"/>
      <c r="C130" s="1608" t="s">
        <v>315</v>
      </c>
      <c r="D130" s="1583"/>
      <c r="E130" s="1608" t="s">
        <v>313</v>
      </c>
      <c r="F130" s="1583"/>
      <c r="G130" s="1608" t="s">
        <v>316</v>
      </c>
      <c r="H130" s="1583"/>
      <c r="I130" s="1608" t="s">
        <v>326</v>
      </c>
      <c r="J130" s="1583"/>
      <c r="K130" s="1583"/>
      <c r="L130" s="1608" t="s">
        <v>317</v>
      </c>
      <c r="M130" s="1583"/>
      <c r="N130" s="1583"/>
      <c r="O130" s="1608"/>
      <c r="P130" s="1583"/>
      <c r="Q130" s="1608"/>
      <c r="R130" s="1583"/>
      <c r="S130" s="1609" t="s">
        <v>92</v>
      </c>
      <c r="T130" s="1583"/>
      <c r="U130" s="1583"/>
      <c r="V130" s="1583"/>
      <c r="W130" s="1583"/>
      <c r="X130" s="1583"/>
      <c r="Y130" s="1583"/>
      <c r="Z130" s="1583"/>
      <c r="AA130" s="1608" t="s">
        <v>306</v>
      </c>
      <c r="AB130" s="1583"/>
      <c r="AC130" s="1583"/>
      <c r="AD130" s="1583"/>
      <c r="AE130" s="1583"/>
      <c r="AF130" s="1608" t="s">
        <v>307</v>
      </c>
      <c r="AG130" s="1583"/>
      <c r="AH130" s="1583"/>
      <c r="AI130" s="320" t="s">
        <v>86</v>
      </c>
      <c r="AJ130" s="1610" t="s">
        <v>308</v>
      </c>
      <c r="AK130" s="1583"/>
      <c r="AL130" s="1583"/>
      <c r="AM130" s="1583"/>
      <c r="AN130" s="1583"/>
      <c r="AO130" s="1583"/>
      <c r="AP130" s="321">
        <v>5528976</v>
      </c>
      <c r="AQ130" s="322">
        <v>0</v>
      </c>
      <c r="AR130" s="322">
        <v>0</v>
      </c>
      <c r="AS130" s="322">
        <v>0</v>
      </c>
      <c r="AT130" s="321">
        <v>4691976</v>
      </c>
      <c r="AU130" s="321">
        <v>-4691976</v>
      </c>
      <c r="AV130" s="1054">
        <v>0</v>
      </c>
      <c r="AW130" s="321">
        <v>4691976</v>
      </c>
      <c r="AX130" s="322">
        <v>0</v>
      </c>
      <c r="AY130" s="322">
        <v>0</v>
      </c>
      <c r="AZ130" s="322">
        <v>0</v>
      </c>
      <c r="BA130" s="322">
        <v>0</v>
      </c>
      <c r="BB130" s="322">
        <v>0</v>
      </c>
    </row>
    <row r="131" spans="1:54" hidden="1" x14ac:dyDescent="0.25">
      <c r="A131" s="1608" t="s">
        <v>35</v>
      </c>
      <c r="B131" s="1583"/>
      <c r="C131" s="1608" t="s">
        <v>315</v>
      </c>
      <c r="D131" s="1583"/>
      <c r="E131" s="1608" t="s">
        <v>313</v>
      </c>
      <c r="F131" s="1583"/>
      <c r="G131" s="1608" t="s">
        <v>316</v>
      </c>
      <c r="H131" s="1583"/>
      <c r="I131" s="1608" t="s">
        <v>326</v>
      </c>
      <c r="J131" s="1583"/>
      <c r="K131" s="1583"/>
      <c r="L131" s="1608" t="s">
        <v>325</v>
      </c>
      <c r="M131" s="1583"/>
      <c r="N131" s="1583"/>
      <c r="O131" s="1608"/>
      <c r="P131" s="1583"/>
      <c r="Q131" s="1608"/>
      <c r="R131" s="1583"/>
      <c r="S131" s="1609" t="s">
        <v>93</v>
      </c>
      <c r="T131" s="1583"/>
      <c r="U131" s="1583"/>
      <c r="V131" s="1583"/>
      <c r="W131" s="1583"/>
      <c r="X131" s="1583"/>
      <c r="Y131" s="1583"/>
      <c r="Z131" s="1583"/>
      <c r="AA131" s="1608" t="s">
        <v>306</v>
      </c>
      <c r="AB131" s="1583"/>
      <c r="AC131" s="1583"/>
      <c r="AD131" s="1583"/>
      <c r="AE131" s="1583"/>
      <c r="AF131" s="1608" t="s">
        <v>307</v>
      </c>
      <c r="AG131" s="1583"/>
      <c r="AH131" s="1583"/>
      <c r="AI131" s="320" t="s">
        <v>86</v>
      </c>
      <c r="AJ131" s="1610" t="s">
        <v>308</v>
      </c>
      <c r="AK131" s="1583"/>
      <c r="AL131" s="1583"/>
      <c r="AM131" s="1583"/>
      <c r="AN131" s="1583"/>
      <c r="AO131" s="1583"/>
      <c r="AP131" s="321">
        <v>126748460</v>
      </c>
      <c r="AQ131" s="321">
        <v>26183675</v>
      </c>
      <c r="AR131" s="321">
        <v>307156</v>
      </c>
      <c r="AS131" s="322">
        <v>0</v>
      </c>
      <c r="AT131" s="321">
        <v>29480900</v>
      </c>
      <c r="AU131" s="321">
        <v>-3297225</v>
      </c>
      <c r="AV131" s="1055">
        <v>560000</v>
      </c>
      <c r="AW131" s="321">
        <v>28920900</v>
      </c>
      <c r="AX131" s="321">
        <v>560000</v>
      </c>
      <c r="AY131" s="322">
        <v>0</v>
      </c>
      <c r="AZ131" s="321">
        <v>560000</v>
      </c>
      <c r="BA131" s="322">
        <v>0</v>
      </c>
      <c r="BB131" s="322">
        <v>0</v>
      </c>
    </row>
    <row r="132" spans="1:54" s="459" customFormat="1" hidden="1" x14ac:dyDescent="0.25">
      <c r="A132" s="1795" t="s">
        <v>35</v>
      </c>
      <c r="B132" s="1794"/>
      <c r="C132" s="1795" t="s">
        <v>315</v>
      </c>
      <c r="D132" s="1794"/>
      <c r="E132" s="1795" t="s">
        <v>313</v>
      </c>
      <c r="F132" s="1794"/>
      <c r="G132" s="1795" t="s">
        <v>316</v>
      </c>
      <c r="H132" s="1794"/>
      <c r="I132" s="1795" t="s">
        <v>327</v>
      </c>
      <c r="J132" s="1794"/>
      <c r="K132" s="1794"/>
      <c r="L132" s="1795"/>
      <c r="M132" s="1794"/>
      <c r="N132" s="1794"/>
      <c r="O132" s="1795"/>
      <c r="P132" s="1794"/>
      <c r="Q132" s="1795"/>
      <c r="R132" s="1794"/>
      <c r="S132" s="1793" t="s">
        <v>338</v>
      </c>
      <c r="T132" s="1794"/>
      <c r="U132" s="1794"/>
      <c r="V132" s="1794"/>
      <c r="W132" s="1794"/>
      <c r="X132" s="1794"/>
      <c r="Y132" s="1794"/>
      <c r="Z132" s="1794"/>
      <c r="AA132" s="1795" t="s">
        <v>306</v>
      </c>
      <c r="AB132" s="1794"/>
      <c r="AC132" s="1794"/>
      <c r="AD132" s="1794"/>
      <c r="AE132" s="1794"/>
      <c r="AF132" s="1795" t="s">
        <v>307</v>
      </c>
      <c r="AG132" s="1794"/>
      <c r="AH132" s="1794"/>
      <c r="AI132" s="1056" t="s">
        <v>86</v>
      </c>
      <c r="AJ132" s="1796" t="s">
        <v>308</v>
      </c>
      <c r="AK132" s="1794"/>
      <c r="AL132" s="1794"/>
      <c r="AM132" s="1794"/>
      <c r="AN132" s="1794"/>
      <c r="AO132" s="1794"/>
      <c r="AP132" s="1052">
        <v>1343176172</v>
      </c>
      <c r="AQ132" s="1053">
        <v>0</v>
      </c>
      <c r="AR132" s="1053">
        <v>0</v>
      </c>
      <c r="AS132" s="1053">
        <v>0</v>
      </c>
      <c r="AT132" s="1052">
        <v>137293407</v>
      </c>
      <c r="AU132" s="1052">
        <v>-137293407</v>
      </c>
      <c r="AV132" s="1052">
        <v>134261384</v>
      </c>
      <c r="AW132" s="1052">
        <v>3032023</v>
      </c>
      <c r="AX132" s="1052">
        <v>142622672</v>
      </c>
      <c r="AY132" s="1052">
        <v>-8361288</v>
      </c>
      <c r="AZ132" s="1052">
        <v>129804922</v>
      </c>
      <c r="BA132" s="1052">
        <v>12817750</v>
      </c>
      <c r="BB132" s="1053">
        <v>0</v>
      </c>
    </row>
    <row r="133" spans="1:54" hidden="1" x14ac:dyDescent="0.25">
      <c r="A133" s="1608" t="s">
        <v>35</v>
      </c>
      <c r="B133" s="1583"/>
      <c r="C133" s="1608" t="s">
        <v>315</v>
      </c>
      <c r="D133" s="1583"/>
      <c r="E133" s="1608" t="s">
        <v>313</v>
      </c>
      <c r="F133" s="1583"/>
      <c r="G133" s="1608" t="s">
        <v>316</v>
      </c>
      <c r="H133" s="1583"/>
      <c r="I133" s="1608" t="s">
        <v>327</v>
      </c>
      <c r="J133" s="1583"/>
      <c r="K133" s="1583"/>
      <c r="L133" s="1608" t="s">
        <v>312</v>
      </c>
      <c r="M133" s="1583"/>
      <c r="N133" s="1583"/>
      <c r="O133" s="1608"/>
      <c r="P133" s="1583"/>
      <c r="Q133" s="1608"/>
      <c r="R133" s="1583"/>
      <c r="S133" s="1609" t="s">
        <v>94</v>
      </c>
      <c r="T133" s="1583"/>
      <c r="U133" s="1583"/>
      <c r="V133" s="1583"/>
      <c r="W133" s="1583"/>
      <c r="X133" s="1583"/>
      <c r="Y133" s="1583"/>
      <c r="Z133" s="1583"/>
      <c r="AA133" s="1608" t="s">
        <v>306</v>
      </c>
      <c r="AB133" s="1583"/>
      <c r="AC133" s="1583"/>
      <c r="AD133" s="1583"/>
      <c r="AE133" s="1583"/>
      <c r="AF133" s="1608" t="s">
        <v>307</v>
      </c>
      <c r="AG133" s="1583"/>
      <c r="AH133" s="1583"/>
      <c r="AI133" s="320" t="s">
        <v>86</v>
      </c>
      <c r="AJ133" s="1610" t="s">
        <v>308</v>
      </c>
      <c r="AK133" s="1583"/>
      <c r="AL133" s="1583"/>
      <c r="AM133" s="1583"/>
      <c r="AN133" s="1583"/>
      <c r="AO133" s="1583"/>
      <c r="AP133" s="321">
        <v>143815862</v>
      </c>
      <c r="AQ133" s="322">
        <v>0</v>
      </c>
      <c r="AR133" s="322">
        <v>0</v>
      </c>
      <c r="AS133" s="322">
        <v>0</v>
      </c>
      <c r="AT133" s="321">
        <v>16691927</v>
      </c>
      <c r="AU133" s="321">
        <v>-16691927</v>
      </c>
      <c r="AV133" s="1055">
        <v>16567471</v>
      </c>
      <c r="AW133" s="321">
        <v>124456</v>
      </c>
      <c r="AX133" s="321">
        <v>16773566</v>
      </c>
      <c r="AY133" s="321">
        <v>-206095</v>
      </c>
      <c r="AZ133" s="321">
        <v>16773566</v>
      </c>
      <c r="BA133" s="322">
        <v>0</v>
      </c>
      <c r="BB133" s="322">
        <v>0</v>
      </c>
    </row>
    <row r="134" spans="1:54" hidden="1" x14ac:dyDescent="0.25">
      <c r="A134" s="1608" t="s">
        <v>35</v>
      </c>
      <c r="B134" s="1583"/>
      <c r="C134" s="1608" t="s">
        <v>315</v>
      </c>
      <c r="D134" s="1583"/>
      <c r="E134" s="1608" t="s">
        <v>313</v>
      </c>
      <c r="F134" s="1583"/>
      <c r="G134" s="1608" t="s">
        <v>316</v>
      </c>
      <c r="H134" s="1583"/>
      <c r="I134" s="1608" t="s">
        <v>327</v>
      </c>
      <c r="J134" s="1583"/>
      <c r="K134" s="1583"/>
      <c r="L134" s="1608" t="s">
        <v>315</v>
      </c>
      <c r="M134" s="1583"/>
      <c r="N134" s="1583"/>
      <c r="O134" s="1608"/>
      <c r="P134" s="1583"/>
      <c r="Q134" s="1608"/>
      <c r="R134" s="1583"/>
      <c r="S134" s="1609" t="s">
        <v>95</v>
      </c>
      <c r="T134" s="1583"/>
      <c r="U134" s="1583"/>
      <c r="V134" s="1583"/>
      <c r="W134" s="1583"/>
      <c r="X134" s="1583"/>
      <c r="Y134" s="1583"/>
      <c r="Z134" s="1583"/>
      <c r="AA134" s="1608" t="s">
        <v>306</v>
      </c>
      <c r="AB134" s="1583"/>
      <c r="AC134" s="1583"/>
      <c r="AD134" s="1583"/>
      <c r="AE134" s="1583"/>
      <c r="AF134" s="1608" t="s">
        <v>307</v>
      </c>
      <c r="AG134" s="1583"/>
      <c r="AH134" s="1583"/>
      <c r="AI134" s="320" t="s">
        <v>86</v>
      </c>
      <c r="AJ134" s="1610" t="s">
        <v>308</v>
      </c>
      <c r="AK134" s="1583"/>
      <c r="AL134" s="1583"/>
      <c r="AM134" s="1583"/>
      <c r="AN134" s="1583"/>
      <c r="AO134" s="1583"/>
      <c r="AP134" s="321">
        <v>794010310</v>
      </c>
      <c r="AQ134" s="322">
        <v>0</v>
      </c>
      <c r="AR134" s="322">
        <v>0</v>
      </c>
      <c r="AS134" s="322">
        <v>0</v>
      </c>
      <c r="AT134" s="321">
        <v>75884438</v>
      </c>
      <c r="AU134" s="321">
        <v>-75884438</v>
      </c>
      <c r="AV134" s="1055">
        <v>73732267</v>
      </c>
      <c r="AW134" s="321">
        <v>2152171</v>
      </c>
      <c r="AX134" s="321">
        <v>81373554</v>
      </c>
      <c r="AY134" s="321">
        <v>-7641287</v>
      </c>
      <c r="AZ134" s="321">
        <v>81373554</v>
      </c>
      <c r="BA134" s="322">
        <v>0</v>
      </c>
      <c r="BB134" s="322">
        <v>0</v>
      </c>
    </row>
    <row r="135" spans="1:54" hidden="1" x14ac:dyDescent="0.25">
      <c r="A135" s="1608" t="s">
        <v>35</v>
      </c>
      <c r="B135" s="1583"/>
      <c r="C135" s="1608" t="s">
        <v>315</v>
      </c>
      <c r="D135" s="1583"/>
      <c r="E135" s="1608" t="s">
        <v>313</v>
      </c>
      <c r="F135" s="1583"/>
      <c r="G135" s="1608" t="s">
        <v>316</v>
      </c>
      <c r="H135" s="1583"/>
      <c r="I135" s="1608" t="s">
        <v>327</v>
      </c>
      <c r="J135" s="1583"/>
      <c r="K135" s="1583"/>
      <c r="L135" s="1608" t="s">
        <v>322</v>
      </c>
      <c r="M135" s="1583"/>
      <c r="N135" s="1583"/>
      <c r="O135" s="1608"/>
      <c r="P135" s="1583"/>
      <c r="Q135" s="1608"/>
      <c r="R135" s="1583"/>
      <c r="S135" s="1609" t="s">
        <v>96</v>
      </c>
      <c r="T135" s="1583"/>
      <c r="U135" s="1583"/>
      <c r="V135" s="1583"/>
      <c r="W135" s="1583"/>
      <c r="X135" s="1583"/>
      <c r="Y135" s="1583"/>
      <c r="Z135" s="1583"/>
      <c r="AA135" s="1608" t="s">
        <v>306</v>
      </c>
      <c r="AB135" s="1583"/>
      <c r="AC135" s="1583"/>
      <c r="AD135" s="1583"/>
      <c r="AE135" s="1583"/>
      <c r="AF135" s="1608" t="s">
        <v>307</v>
      </c>
      <c r="AG135" s="1583"/>
      <c r="AH135" s="1583"/>
      <c r="AI135" s="320" t="s">
        <v>86</v>
      </c>
      <c r="AJ135" s="1610" t="s">
        <v>308</v>
      </c>
      <c r="AK135" s="1583"/>
      <c r="AL135" s="1583"/>
      <c r="AM135" s="1583"/>
      <c r="AN135" s="1583"/>
      <c r="AO135" s="1583"/>
      <c r="AP135" s="321">
        <v>350000</v>
      </c>
      <c r="AQ135" s="322">
        <v>0</v>
      </c>
      <c r="AR135" s="322">
        <v>0</v>
      </c>
      <c r="AS135" s="322">
        <v>0</v>
      </c>
      <c r="AT135" s="321">
        <v>4156</v>
      </c>
      <c r="AU135" s="321">
        <v>-4156</v>
      </c>
      <c r="AV135" s="1055">
        <v>4156</v>
      </c>
      <c r="AW135" s="322">
        <v>0</v>
      </c>
      <c r="AX135" s="321">
        <v>4156</v>
      </c>
      <c r="AY135" s="322">
        <v>0</v>
      </c>
      <c r="AZ135" s="321">
        <v>4156</v>
      </c>
      <c r="BA135" s="322">
        <v>0</v>
      </c>
      <c r="BB135" s="322">
        <v>0</v>
      </c>
    </row>
    <row r="136" spans="1:54" hidden="1" x14ac:dyDescent="0.25">
      <c r="A136" s="1608" t="s">
        <v>35</v>
      </c>
      <c r="B136" s="1583"/>
      <c r="C136" s="1608" t="s">
        <v>315</v>
      </c>
      <c r="D136" s="1583"/>
      <c r="E136" s="1608" t="s">
        <v>313</v>
      </c>
      <c r="F136" s="1583"/>
      <c r="G136" s="1608" t="s">
        <v>316</v>
      </c>
      <c r="H136" s="1583"/>
      <c r="I136" s="1608" t="s">
        <v>327</v>
      </c>
      <c r="J136" s="1583"/>
      <c r="K136" s="1583"/>
      <c r="L136" s="1608" t="s">
        <v>317</v>
      </c>
      <c r="M136" s="1583"/>
      <c r="N136" s="1583"/>
      <c r="O136" s="1608"/>
      <c r="P136" s="1583"/>
      <c r="Q136" s="1608"/>
      <c r="R136" s="1583"/>
      <c r="S136" s="1609" t="s">
        <v>97</v>
      </c>
      <c r="T136" s="1583"/>
      <c r="U136" s="1583"/>
      <c r="V136" s="1583"/>
      <c r="W136" s="1583"/>
      <c r="X136" s="1583"/>
      <c r="Y136" s="1583"/>
      <c r="Z136" s="1583"/>
      <c r="AA136" s="1608" t="s">
        <v>306</v>
      </c>
      <c r="AB136" s="1583"/>
      <c r="AC136" s="1583"/>
      <c r="AD136" s="1583"/>
      <c r="AE136" s="1583"/>
      <c r="AF136" s="1608" t="s">
        <v>307</v>
      </c>
      <c r="AG136" s="1583"/>
      <c r="AH136" s="1583"/>
      <c r="AI136" s="320" t="s">
        <v>86</v>
      </c>
      <c r="AJ136" s="1610" t="s">
        <v>308</v>
      </c>
      <c r="AK136" s="1583"/>
      <c r="AL136" s="1583"/>
      <c r="AM136" s="1583"/>
      <c r="AN136" s="1583"/>
      <c r="AO136" s="1583"/>
      <c r="AP136" s="321">
        <v>185000000</v>
      </c>
      <c r="AQ136" s="322">
        <v>0</v>
      </c>
      <c r="AR136" s="322">
        <v>0</v>
      </c>
      <c r="AS136" s="322">
        <v>0</v>
      </c>
      <c r="AT136" s="321">
        <v>26054614</v>
      </c>
      <c r="AU136" s="321">
        <v>-26054614</v>
      </c>
      <c r="AV136" s="1055">
        <v>26054614</v>
      </c>
      <c r="AW136" s="322">
        <v>0</v>
      </c>
      <c r="AX136" s="321">
        <v>26054614</v>
      </c>
      <c r="AY136" s="322">
        <v>0</v>
      </c>
      <c r="AZ136" s="321">
        <v>13236864</v>
      </c>
      <c r="BA136" s="321">
        <v>12817750</v>
      </c>
      <c r="BB136" s="322">
        <v>0</v>
      </c>
    </row>
    <row r="137" spans="1:54" hidden="1" x14ac:dyDescent="0.25">
      <c r="A137" s="1608" t="s">
        <v>35</v>
      </c>
      <c r="B137" s="1583"/>
      <c r="C137" s="1608" t="s">
        <v>315</v>
      </c>
      <c r="D137" s="1583"/>
      <c r="E137" s="1608" t="s">
        <v>313</v>
      </c>
      <c r="F137" s="1583"/>
      <c r="G137" s="1608" t="s">
        <v>316</v>
      </c>
      <c r="H137" s="1583"/>
      <c r="I137" s="1608" t="s">
        <v>327</v>
      </c>
      <c r="J137" s="1583"/>
      <c r="K137" s="1583"/>
      <c r="L137" s="1608" t="s">
        <v>325</v>
      </c>
      <c r="M137" s="1583"/>
      <c r="N137" s="1583"/>
      <c r="O137" s="1608"/>
      <c r="P137" s="1583"/>
      <c r="Q137" s="1608"/>
      <c r="R137" s="1583"/>
      <c r="S137" s="1609" t="s">
        <v>98</v>
      </c>
      <c r="T137" s="1583"/>
      <c r="U137" s="1583"/>
      <c r="V137" s="1583"/>
      <c r="W137" s="1583"/>
      <c r="X137" s="1583"/>
      <c r="Y137" s="1583"/>
      <c r="Z137" s="1583"/>
      <c r="AA137" s="1608" t="s">
        <v>306</v>
      </c>
      <c r="AB137" s="1583"/>
      <c r="AC137" s="1583"/>
      <c r="AD137" s="1583"/>
      <c r="AE137" s="1583"/>
      <c r="AF137" s="1608" t="s">
        <v>307</v>
      </c>
      <c r="AG137" s="1583"/>
      <c r="AH137" s="1583"/>
      <c r="AI137" s="320" t="s">
        <v>86</v>
      </c>
      <c r="AJ137" s="1610" t="s">
        <v>308</v>
      </c>
      <c r="AK137" s="1583"/>
      <c r="AL137" s="1583"/>
      <c r="AM137" s="1583"/>
      <c r="AN137" s="1583"/>
      <c r="AO137" s="1583"/>
      <c r="AP137" s="321">
        <v>220000000</v>
      </c>
      <c r="AQ137" s="322">
        <v>0</v>
      </c>
      <c r="AR137" s="322">
        <v>0</v>
      </c>
      <c r="AS137" s="322">
        <v>0</v>
      </c>
      <c r="AT137" s="321">
        <v>18658272</v>
      </c>
      <c r="AU137" s="321">
        <v>-18658272</v>
      </c>
      <c r="AV137" s="1055">
        <v>17902876</v>
      </c>
      <c r="AW137" s="321">
        <v>755396</v>
      </c>
      <c r="AX137" s="321">
        <v>18416782</v>
      </c>
      <c r="AY137" s="321">
        <v>-513906</v>
      </c>
      <c r="AZ137" s="321">
        <v>18416782</v>
      </c>
      <c r="BA137" s="322">
        <v>0</v>
      </c>
      <c r="BB137" s="322">
        <v>0</v>
      </c>
    </row>
    <row r="138" spans="1:54" s="459" customFormat="1" hidden="1" x14ac:dyDescent="0.25">
      <c r="A138" s="1795" t="s">
        <v>35</v>
      </c>
      <c r="B138" s="1794"/>
      <c r="C138" s="1795" t="s">
        <v>315</v>
      </c>
      <c r="D138" s="1794"/>
      <c r="E138" s="1795" t="s">
        <v>313</v>
      </c>
      <c r="F138" s="1794"/>
      <c r="G138" s="1795" t="s">
        <v>316</v>
      </c>
      <c r="H138" s="1794"/>
      <c r="I138" s="1795" t="s">
        <v>321</v>
      </c>
      <c r="J138" s="1794"/>
      <c r="K138" s="1794"/>
      <c r="L138" s="1795"/>
      <c r="M138" s="1794"/>
      <c r="N138" s="1794"/>
      <c r="O138" s="1795"/>
      <c r="P138" s="1794"/>
      <c r="Q138" s="1795"/>
      <c r="R138" s="1794"/>
      <c r="S138" s="1793" t="s">
        <v>257</v>
      </c>
      <c r="T138" s="1794"/>
      <c r="U138" s="1794"/>
      <c r="V138" s="1794"/>
      <c r="W138" s="1794"/>
      <c r="X138" s="1794"/>
      <c r="Y138" s="1794"/>
      <c r="Z138" s="1794"/>
      <c r="AA138" s="1795" t="s">
        <v>306</v>
      </c>
      <c r="AB138" s="1794"/>
      <c r="AC138" s="1794"/>
      <c r="AD138" s="1794"/>
      <c r="AE138" s="1794"/>
      <c r="AF138" s="1795" t="s">
        <v>307</v>
      </c>
      <c r="AG138" s="1794"/>
      <c r="AH138" s="1794"/>
      <c r="AI138" s="1056" t="s">
        <v>86</v>
      </c>
      <c r="AJ138" s="1796" t="s">
        <v>308</v>
      </c>
      <c r="AK138" s="1794"/>
      <c r="AL138" s="1794"/>
      <c r="AM138" s="1794"/>
      <c r="AN138" s="1794"/>
      <c r="AO138" s="1794"/>
      <c r="AP138" s="1052">
        <v>576462000</v>
      </c>
      <c r="AQ138" s="1053">
        <v>0</v>
      </c>
      <c r="AR138" s="1052">
        <v>1198260</v>
      </c>
      <c r="AS138" s="1053">
        <v>0</v>
      </c>
      <c r="AT138" s="1053">
        <v>0</v>
      </c>
      <c r="AU138" s="1053">
        <v>0</v>
      </c>
      <c r="AV138" s="1053">
        <v>0</v>
      </c>
      <c r="AW138" s="1053">
        <v>0</v>
      </c>
      <c r="AX138" s="1053">
        <v>0</v>
      </c>
      <c r="AY138" s="1053">
        <v>0</v>
      </c>
      <c r="AZ138" s="1053">
        <v>0</v>
      </c>
      <c r="BA138" s="1053">
        <v>0</v>
      </c>
      <c r="BB138" s="1053">
        <v>0</v>
      </c>
    </row>
    <row r="139" spans="1:54" hidden="1" x14ac:dyDescent="0.25">
      <c r="A139" s="1608" t="s">
        <v>35</v>
      </c>
      <c r="B139" s="1583"/>
      <c r="C139" s="1608" t="s">
        <v>315</v>
      </c>
      <c r="D139" s="1583"/>
      <c r="E139" s="1608" t="s">
        <v>313</v>
      </c>
      <c r="F139" s="1583"/>
      <c r="G139" s="1608" t="s">
        <v>316</v>
      </c>
      <c r="H139" s="1583"/>
      <c r="I139" s="1608" t="s">
        <v>321</v>
      </c>
      <c r="J139" s="1583"/>
      <c r="K139" s="1583"/>
      <c r="L139" s="1608" t="s">
        <v>312</v>
      </c>
      <c r="M139" s="1583"/>
      <c r="N139" s="1583"/>
      <c r="O139" s="1608"/>
      <c r="P139" s="1583"/>
      <c r="Q139" s="1608"/>
      <c r="R139" s="1583"/>
      <c r="S139" s="1609" t="s">
        <v>99</v>
      </c>
      <c r="T139" s="1583"/>
      <c r="U139" s="1583"/>
      <c r="V139" s="1583"/>
      <c r="W139" s="1583"/>
      <c r="X139" s="1583"/>
      <c r="Y139" s="1583"/>
      <c r="Z139" s="1583"/>
      <c r="AA139" s="1608" t="s">
        <v>306</v>
      </c>
      <c r="AB139" s="1583"/>
      <c r="AC139" s="1583"/>
      <c r="AD139" s="1583"/>
      <c r="AE139" s="1583"/>
      <c r="AF139" s="1608" t="s">
        <v>307</v>
      </c>
      <c r="AG139" s="1583"/>
      <c r="AH139" s="1583"/>
      <c r="AI139" s="320" t="s">
        <v>86</v>
      </c>
      <c r="AJ139" s="1610" t="s">
        <v>308</v>
      </c>
      <c r="AK139" s="1583"/>
      <c r="AL139" s="1583"/>
      <c r="AM139" s="1583"/>
      <c r="AN139" s="1583"/>
      <c r="AO139" s="1583"/>
      <c r="AP139" s="321">
        <v>51312000</v>
      </c>
      <c r="AQ139" s="322">
        <v>0</v>
      </c>
      <c r="AR139" s="321">
        <v>1198260</v>
      </c>
      <c r="AS139" s="322">
        <v>0</v>
      </c>
      <c r="AT139" s="322">
        <v>0</v>
      </c>
      <c r="AU139" s="322">
        <v>0</v>
      </c>
      <c r="AV139" s="1054">
        <v>0</v>
      </c>
      <c r="AW139" s="322">
        <v>0</v>
      </c>
      <c r="AX139" s="322">
        <v>0</v>
      </c>
      <c r="AY139" s="322">
        <v>0</v>
      </c>
      <c r="AZ139" s="322">
        <v>0</v>
      </c>
      <c r="BA139" s="322">
        <v>0</v>
      </c>
      <c r="BB139" s="322">
        <v>0</v>
      </c>
    </row>
    <row r="140" spans="1:54" hidden="1" x14ac:dyDescent="0.25">
      <c r="A140" s="1608" t="s">
        <v>35</v>
      </c>
      <c r="B140" s="1583"/>
      <c r="C140" s="1608" t="s">
        <v>315</v>
      </c>
      <c r="D140" s="1583"/>
      <c r="E140" s="1608" t="s">
        <v>313</v>
      </c>
      <c r="F140" s="1583"/>
      <c r="G140" s="1608" t="s">
        <v>316</v>
      </c>
      <c r="H140" s="1583"/>
      <c r="I140" s="1608" t="s">
        <v>321</v>
      </c>
      <c r="J140" s="1583"/>
      <c r="K140" s="1583"/>
      <c r="L140" s="1608" t="s">
        <v>327</v>
      </c>
      <c r="M140" s="1583"/>
      <c r="N140" s="1583"/>
      <c r="O140" s="1608"/>
      <c r="P140" s="1583"/>
      <c r="Q140" s="1608"/>
      <c r="R140" s="1583"/>
      <c r="S140" s="1609" t="s">
        <v>100</v>
      </c>
      <c r="T140" s="1583"/>
      <c r="U140" s="1583"/>
      <c r="V140" s="1583"/>
      <c r="W140" s="1583"/>
      <c r="X140" s="1583"/>
      <c r="Y140" s="1583"/>
      <c r="Z140" s="1583"/>
      <c r="AA140" s="1608" t="s">
        <v>306</v>
      </c>
      <c r="AB140" s="1583"/>
      <c r="AC140" s="1583"/>
      <c r="AD140" s="1583"/>
      <c r="AE140" s="1583"/>
      <c r="AF140" s="1608" t="s">
        <v>307</v>
      </c>
      <c r="AG140" s="1583"/>
      <c r="AH140" s="1583"/>
      <c r="AI140" s="320" t="s">
        <v>86</v>
      </c>
      <c r="AJ140" s="1610" t="s">
        <v>308</v>
      </c>
      <c r="AK140" s="1583"/>
      <c r="AL140" s="1583"/>
      <c r="AM140" s="1583"/>
      <c r="AN140" s="1583"/>
      <c r="AO140" s="1583"/>
      <c r="AP140" s="321">
        <v>13373589</v>
      </c>
      <c r="AQ140" s="322">
        <v>0</v>
      </c>
      <c r="AR140" s="322">
        <v>0</v>
      </c>
      <c r="AS140" s="322">
        <v>0</v>
      </c>
      <c r="AT140" s="322">
        <v>0</v>
      </c>
      <c r="AU140" s="322">
        <v>0</v>
      </c>
      <c r="AV140" s="1054">
        <v>0</v>
      </c>
      <c r="AW140" s="322">
        <v>0</v>
      </c>
      <c r="AX140" s="322">
        <v>0</v>
      </c>
      <c r="AY140" s="322">
        <v>0</v>
      </c>
      <c r="AZ140" s="322">
        <v>0</v>
      </c>
      <c r="BA140" s="322">
        <v>0</v>
      </c>
      <c r="BB140" s="322">
        <v>0</v>
      </c>
    </row>
    <row r="141" spans="1:54" hidden="1" x14ac:dyDescent="0.25">
      <c r="A141" s="1608" t="s">
        <v>35</v>
      </c>
      <c r="B141" s="1583"/>
      <c r="C141" s="1608" t="s">
        <v>315</v>
      </c>
      <c r="D141" s="1583"/>
      <c r="E141" s="1608" t="s">
        <v>313</v>
      </c>
      <c r="F141" s="1583"/>
      <c r="G141" s="1608" t="s">
        <v>316</v>
      </c>
      <c r="H141" s="1583"/>
      <c r="I141" s="1608" t="s">
        <v>321</v>
      </c>
      <c r="J141" s="1583"/>
      <c r="K141" s="1583"/>
      <c r="L141" s="1608" t="s">
        <v>101</v>
      </c>
      <c r="M141" s="1583"/>
      <c r="N141" s="1583"/>
      <c r="O141" s="1608"/>
      <c r="P141" s="1583"/>
      <c r="Q141" s="1608"/>
      <c r="R141" s="1583"/>
      <c r="S141" s="1609" t="s">
        <v>102</v>
      </c>
      <c r="T141" s="1583"/>
      <c r="U141" s="1583"/>
      <c r="V141" s="1583"/>
      <c r="W141" s="1583"/>
      <c r="X141" s="1583"/>
      <c r="Y141" s="1583"/>
      <c r="Z141" s="1583"/>
      <c r="AA141" s="1608" t="s">
        <v>306</v>
      </c>
      <c r="AB141" s="1583"/>
      <c r="AC141" s="1583"/>
      <c r="AD141" s="1583"/>
      <c r="AE141" s="1583"/>
      <c r="AF141" s="1608" t="s">
        <v>307</v>
      </c>
      <c r="AG141" s="1583"/>
      <c r="AH141" s="1583"/>
      <c r="AI141" s="320" t="s">
        <v>86</v>
      </c>
      <c r="AJ141" s="1610" t="s">
        <v>308</v>
      </c>
      <c r="AK141" s="1583"/>
      <c r="AL141" s="1583"/>
      <c r="AM141" s="1583"/>
      <c r="AN141" s="1583"/>
      <c r="AO141" s="1583"/>
      <c r="AP141" s="321">
        <v>511776411</v>
      </c>
      <c r="AQ141" s="322">
        <v>0</v>
      </c>
      <c r="AR141" s="322">
        <v>0</v>
      </c>
      <c r="AS141" s="322">
        <v>0</v>
      </c>
      <c r="AT141" s="322">
        <v>0</v>
      </c>
      <c r="AU141" s="322">
        <v>0</v>
      </c>
      <c r="AV141" s="1054">
        <v>0</v>
      </c>
      <c r="AW141" s="322">
        <v>0</v>
      </c>
      <c r="AX141" s="322">
        <v>0</v>
      </c>
      <c r="AY141" s="322">
        <v>0</v>
      </c>
      <c r="AZ141" s="322">
        <v>0</v>
      </c>
      <c r="BA141" s="322">
        <v>0</v>
      </c>
      <c r="BB141" s="322">
        <v>0</v>
      </c>
    </row>
    <row r="142" spans="1:54" s="459" customFormat="1" hidden="1" x14ac:dyDescent="0.25">
      <c r="A142" s="1795" t="s">
        <v>35</v>
      </c>
      <c r="B142" s="1794"/>
      <c r="C142" s="1795" t="s">
        <v>315</v>
      </c>
      <c r="D142" s="1794"/>
      <c r="E142" s="1795" t="s">
        <v>313</v>
      </c>
      <c r="F142" s="1794"/>
      <c r="G142" s="1795" t="s">
        <v>316</v>
      </c>
      <c r="H142" s="1794"/>
      <c r="I142" s="1795" t="s">
        <v>86</v>
      </c>
      <c r="J142" s="1794"/>
      <c r="K142" s="1794"/>
      <c r="L142" s="1795"/>
      <c r="M142" s="1794"/>
      <c r="N142" s="1794"/>
      <c r="O142" s="1795"/>
      <c r="P142" s="1794"/>
      <c r="Q142" s="1795"/>
      <c r="R142" s="1794"/>
      <c r="S142" s="1793" t="s">
        <v>259</v>
      </c>
      <c r="T142" s="1794"/>
      <c r="U142" s="1794"/>
      <c r="V142" s="1794"/>
      <c r="W142" s="1794"/>
      <c r="X142" s="1794"/>
      <c r="Y142" s="1794"/>
      <c r="Z142" s="1794"/>
      <c r="AA142" s="1795" t="s">
        <v>306</v>
      </c>
      <c r="AB142" s="1794"/>
      <c r="AC142" s="1794"/>
      <c r="AD142" s="1794"/>
      <c r="AE142" s="1794"/>
      <c r="AF142" s="1795" t="s">
        <v>307</v>
      </c>
      <c r="AG142" s="1794"/>
      <c r="AH142" s="1794"/>
      <c r="AI142" s="1056" t="s">
        <v>86</v>
      </c>
      <c r="AJ142" s="1796" t="s">
        <v>308</v>
      </c>
      <c r="AK142" s="1794"/>
      <c r="AL142" s="1794"/>
      <c r="AM142" s="1794"/>
      <c r="AN142" s="1794"/>
      <c r="AO142" s="1794"/>
      <c r="AP142" s="1052">
        <v>1603139548</v>
      </c>
      <c r="AQ142" s="1053">
        <v>0</v>
      </c>
      <c r="AR142" s="1052">
        <v>325840661</v>
      </c>
      <c r="AS142" s="1053">
        <v>0</v>
      </c>
      <c r="AT142" s="1053">
        <v>0</v>
      </c>
      <c r="AU142" s="1053">
        <v>0</v>
      </c>
      <c r="AV142" s="1052">
        <v>100971611</v>
      </c>
      <c r="AW142" s="1052">
        <v>-100971611</v>
      </c>
      <c r="AX142" s="1052">
        <v>100971611</v>
      </c>
      <c r="AY142" s="1053">
        <v>0</v>
      </c>
      <c r="AZ142" s="1052">
        <v>100971611</v>
      </c>
      <c r="BA142" s="1053">
        <v>0</v>
      </c>
      <c r="BB142" s="1053">
        <v>0</v>
      </c>
    </row>
    <row r="143" spans="1:54" hidden="1" x14ac:dyDescent="0.25">
      <c r="A143" s="1608" t="s">
        <v>35</v>
      </c>
      <c r="B143" s="1583"/>
      <c r="C143" s="1608" t="s">
        <v>315</v>
      </c>
      <c r="D143" s="1583"/>
      <c r="E143" s="1608" t="s">
        <v>313</v>
      </c>
      <c r="F143" s="1583"/>
      <c r="G143" s="1608" t="s">
        <v>316</v>
      </c>
      <c r="H143" s="1583"/>
      <c r="I143" s="1608" t="s">
        <v>86</v>
      </c>
      <c r="J143" s="1583"/>
      <c r="K143" s="1583"/>
      <c r="L143" s="1608" t="s">
        <v>312</v>
      </c>
      <c r="M143" s="1583"/>
      <c r="N143" s="1583"/>
      <c r="O143" s="1608"/>
      <c r="P143" s="1583"/>
      <c r="Q143" s="1608"/>
      <c r="R143" s="1583"/>
      <c r="S143" s="1609" t="s">
        <v>441</v>
      </c>
      <c r="T143" s="1583"/>
      <c r="U143" s="1583"/>
      <c r="V143" s="1583"/>
      <c r="W143" s="1583"/>
      <c r="X143" s="1583"/>
      <c r="Y143" s="1583"/>
      <c r="Z143" s="1583"/>
      <c r="AA143" s="1608" t="s">
        <v>306</v>
      </c>
      <c r="AB143" s="1583"/>
      <c r="AC143" s="1583"/>
      <c r="AD143" s="1583"/>
      <c r="AE143" s="1583"/>
      <c r="AF143" s="1608" t="s">
        <v>307</v>
      </c>
      <c r="AG143" s="1583"/>
      <c r="AH143" s="1583"/>
      <c r="AI143" s="320" t="s">
        <v>86</v>
      </c>
      <c r="AJ143" s="1610" t="s">
        <v>308</v>
      </c>
      <c r="AK143" s="1583"/>
      <c r="AL143" s="1583"/>
      <c r="AM143" s="1583"/>
      <c r="AN143" s="1583"/>
      <c r="AO143" s="1583"/>
      <c r="AP143" s="321">
        <v>400000000</v>
      </c>
      <c r="AQ143" s="322">
        <v>0</v>
      </c>
      <c r="AR143" s="321">
        <v>304800000</v>
      </c>
      <c r="AS143" s="322">
        <v>0</v>
      </c>
      <c r="AT143" s="322">
        <v>0</v>
      </c>
      <c r="AU143" s="322">
        <v>0</v>
      </c>
      <c r="AV143" s="1054">
        <v>0</v>
      </c>
      <c r="AW143" s="322">
        <v>0</v>
      </c>
      <c r="AX143" s="322">
        <v>0</v>
      </c>
      <c r="AY143" s="322">
        <v>0</v>
      </c>
      <c r="AZ143" s="322">
        <v>0</v>
      </c>
      <c r="BA143" s="322">
        <v>0</v>
      </c>
      <c r="BB143" s="322">
        <v>0</v>
      </c>
    </row>
    <row r="144" spans="1:54" hidden="1" x14ac:dyDescent="0.25">
      <c r="A144" s="1608" t="s">
        <v>35</v>
      </c>
      <c r="B144" s="1583"/>
      <c r="C144" s="1608" t="s">
        <v>315</v>
      </c>
      <c r="D144" s="1583"/>
      <c r="E144" s="1608" t="s">
        <v>313</v>
      </c>
      <c r="F144" s="1583"/>
      <c r="G144" s="1608" t="s">
        <v>316</v>
      </c>
      <c r="H144" s="1583"/>
      <c r="I144" s="1608" t="s">
        <v>86</v>
      </c>
      <c r="J144" s="1583"/>
      <c r="K144" s="1583"/>
      <c r="L144" s="1608" t="s">
        <v>315</v>
      </c>
      <c r="M144" s="1583"/>
      <c r="N144" s="1583"/>
      <c r="O144" s="1608"/>
      <c r="P144" s="1583"/>
      <c r="Q144" s="1608"/>
      <c r="R144" s="1583"/>
      <c r="S144" s="1609" t="s">
        <v>103</v>
      </c>
      <c r="T144" s="1583"/>
      <c r="U144" s="1583"/>
      <c r="V144" s="1583"/>
      <c r="W144" s="1583"/>
      <c r="X144" s="1583"/>
      <c r="Y144" s="1583"/>
      <c r="Z144" s="1583"/>
      <c r="AA144" s="1608" t="s">
        <v>306</v>
      </c>
      <c r="AB144" s="1583"/>
      <c r="AC144" s="1583"/>
      <c r="AD144" s="1583"/>
      <c r="AE144" s="1583"/>
      <c r="AF144" s="1608" t="s">
        <v>307</v>
      </c>
      <c r="AG144" s="1583"/>
      <c r="AH144" s="1583"/>
      <c r="AI144" s="320" t="s">
        <v>86</v>
      </c>
      <c r="AJ144" s="1610" t="s">
        <v>308</v>
      </c>
      <c r="AK144" s="1583"/>
      <c r="AL144" s="1583"/>
      <c r="AM144" s="1583"/>
      <c r="AN144" s="1583"/>
      <c r="AO144" s="1583"/>
      <c r="AP144" s="321">
        <v>1203139548</v>
      </c>
      <c r="AQ144" s="322">
        <v>0</v>
      </c>
      <c r="AR144" s="321">
        <v>21040661</v>
      </c>
      <c r="AS144" s="322">
        <v>0</v>
      </c>
      <c r="AT144" s="322">
        <v>0</v>
      </c>
      <c r="AU144" s="322">
        <v>0</v>
      </c>
      <c r="AV144" s="1055">
        <v>100971611</v>
      </c>
      <c r="AW144" s="321">
        <v>-100971611</v>
      </c>
      <c r="AX144" s="321">
        <v>100971611</v>
      </c>
      <c r="AY144" s="322">
        <v>0</v>
      </c>
      <c r="AZ144" s="321">
        <v>100971611</v>
      </c>
      <c r="BA144" s="322">
        <v>0</v>
      </c>
      <c r="BB144" s="322">
        <v>0</v>
      </c>
    </row>
    <row r="145" spans="1:54" s="459" customFormat="1" hidden="1" x14ac:dyDescent="0.25">
      <c r="A145" s="1795" t="s">
        <v>35</v>
      </c>
      <c r="B145" s="1794"/>
      <c r="C145" s="1795" t="s">
        <v>315</v>
      </c>
      <c r="D145" s="1794"/>
      <c r="E145" s="1795" t="s">
        <v>313</v>
      </c>
      <c r="F145" s="1794"/>
      <c r="G145" s="1795" t="s">
        <v>316</v>
      </c>
      <c r="H145" s="1794"/>
      <c r="I145" s="1795" t="s">
        <v>101</v>
      </c>
      <c r="J145" s="1794"/>
      <c r="K145" s="1794"/>
      <c r="L145" s="1795"/>
      <c r="M145" s="1794"/>
      <c r="N145" s="1794"/>
      <c r="O145" s="1795"/>
      <c r="P145" s="1794"/>
      <c r="Q145" s="1795"/>
      <c r="R145" s="1794"/>
      <c r="S145" s="1793" t="s">
        <v>260</v>
      </c>
      <c r="T145" s="1794"/>
      <c r="U145" s="1794"/>
      <c r="V145" s="1794"/>
      <c r="W145" s="1794"/>
      <c r="X145" s="1794"/>
      <c r="Y145" s="1794"/>
      <c r="Z145" s="1794"/>
      <c r="AA145" s="1795" t="s">
        <v>306</v>
      </c>
      <c r="AB145" s="1794"/>
      <c r="AC145" s="1794"/>
      <c r="AD145" s="1794"/>
      <c r="AE145" s="1794"/>
      <c r="AF145" s="1795" t="s">
        <v>307</v>
      </c>
      <c r="AG145" s="1794"/>
      <c r="AH145" s="1794"/>
      <c r="AI145" s="1056" t="s">
        <v>86</v>
      </c>
      <c r="AJ145" s="1796" t="s">
        <v>308</v>
      </c>
      <c r="AK145" s="1794"/>
      <c r="AL145" s="1794"/>
      <c r="AM145" s="1794"/>
      <c r="AN145" s="1794"/>
      <c r="AO145" s="1794"/>
      <c r="AP145" s="1052">
        <v>418000000</v>
      </c>
      <c r="AQ145" s="1053">
        <v>0</v>
      </c>
      <c r="AR145" s="1053">
        <v>857</v>
      </c>
      <c r="AS145" s="1053">
        <v>0</v>
      </c>
      <c r="AT145" s="1052">
        <v>110349634</v>
      </c>
      <c r="AU145" s="1052">
        <v>-110349634</v>
      </c>
      <c r="AV145" s="1052">
        <v>29915401</v>
      </c>
      <c r="AW145" s="1052">
        <v>80434233</v>
      </c>
      <c r="AX145" s="1052">
        <v>29513111</v>
      </c>
      <c r="AY145" s="1052">
        <v>402290</v>
      </c>
      <c r="AZ145" s="1052">
        <v>29513111</v>
      </c>
      <c r="BA145" s="1053">
        <v>0</v>
      </c>
      <c r="BB145" s="1052">
        <v>2964100</v>
      </c>
    </row>
    <row r="146" spans="1:54" s="459" customFormat="1" hidden="1" x14ac:dyDescent="0.25">
      <c r="A146" s="1795" t="s">
        <v>35</v>
      </c>
      <c r="B146" s="1794"/>
      <c r="C146" s="1795" t="s">
        <v>315</v>
      </c>
      <c r="D146" s="1794"/>
      <c r="E146" s="1795" t="s">
        <v>313</v>
      </c>
      <c r="F146" s="1794"/>
      <c r="G146" s="1795" t="s">
        <v>316</v>
      </c>
      <c r="H146" s="1794"/>
      <c r="I146" s="1795" t="s">
        <v>101</v>
      </c>
      <c r="J146" s="1794"/>
      <c r="K146" s="1794"/>
      <c r="L146" s="1795"/>
      <c r="M146" s="1794"/>
      <c r="N146" s="1794"/>
      <c r="O146" s="1795"/>
      <c r="P146" s="1794"/>
      <c r="Q146" s="1795"/>
      <c r="R146" s="1794"/>
      <c r="S146" s="1793" t="s">
        <v>260</v>
      </c>
      <c r="T146" s="1794"/>
      <c r="U146" s="1794"/>
      <c r="V146" s="1794"/>
      <c r="W146" s="1794"/>
      <c r="X146" s="1794"/>
      <c r="Y146" s="1794"/>
      <c r="Z146" s="1794"/>
      <c r="AA146" s="1795" t="s">
        <v>306</v>
      </c>
      <c r="AB146" s="1794"/>
      <c r="AC146" s="1794"/>
      <c r="AD146" s="1794"/>
      <c r="AE146" s="1794"/>
      <c r="AF146" s="1795" t="s">
        <v>307</v>
      </c>
      <c r="AG146" s="1794"/>
      <c r="AH146" s="1794"/>
      <c r="AI146" s="1056" t="s">
        <v>336</v>
      </c>
      <c r="AJ146" s="1796" t="s">
        <v>354</v>
      </c>
      <c r="AK146" s="1794"/>
      <c r="AL146" s="1794"/>
      <c r="AM146" s="1794"/>
      <c r="AN146" s="1794"/>
      <c r="AO146" s="1794"/>
      <c r="AP146" s="1052">
        <v>550000000</v>
      </c>
      <c r="AQ146" s="1053">
        <v>0</v>
      </c>
      <c r="AR146" s="1053">
        <v>0</v>
      </c>
      <c r="AS146" s="1053">
        <v>0</v>
      </c>
      <c r="AT146" s="1052">
        <v>49979392</v>
      </c>
      <c r="AU146" s="1052">
        <v>-49979392</v>
      </c>
      <c r="AV146" s="1052">
        <v>88988689</v>
      </c>
      <c r="AW146" s="1052">
        <v>-39009297</v>
      </c>
      <c r="AX146" s="1052">
        <v>116244582</v>
      </c>
      <c r="AY146" s="1052">
        <v>-27255893</v>
      </c>
      <c r="AZ146" s="1052">
        <v>116244582</v>
      </c>
      <c r="BA146" s="1053">
        <v>0</v>
      </c>
      <c r="BB146" s="1053">
        <v>0</v>
      </c>
    </row>
    <row r="147" spans="1:54" hidden="1" x14ac:dyDescent="0.25">
      <c r="A147" s="1608" t="s">
        <v>35</v>
      </c>
      <c r="B147" s="1583"/>
      <c r="C147" s="1608" t="s">
        <v>315</v>
      </c>
      <c r="D147" s="1583"/>
      <c r="E147" s="1608" t="s">
        <v>313</v>
      </c>
      <c r="F147" s="1583"/>
      <c r="G147" s="1608" t="s">
        <v>316</v>
      </c>
      <c r="H147" s="1583"/>
      <c r="I147" s="1608" t="s">
        <v>101</v>
      </c>
      <c r="J147" s="1583"/>
      <c r="K147" s="1583"/>
      <c r="L147" s="1608" t="s">
        <v>312</v>
      </c>
      <c r="M147" s="1583"/>
      <c r="N147" s="1583"/>
      <c r="O147" s="1608"/>
      <c r="P147" s="1583"/>
      <c r="Q147" s="1608"/>
      <c r="R147" s="1583"/>
      <c r="S147" s="1609" t="s">
        <v>104</v>
      </c>
      <c r="T147" s="1583"/>
      <c r="U147" s="1583"/>
      <c r="V147" s="1583"/>
      <c r="W147" s="1583"/>
      <c r="X147" s="1583"/>
      <c r="Y147" s="1583"/>
      <c r="Z147" s="1583"/>
      <c r="AA147" s="1608" t="s">
        <v>306</v>
      </c>
      <c r="AB147" s="1583"/>
      <c r="AC147" s="1583"/>
      <c r="AD147" s="1583"/>
      <c r="AE147" s="1583"/>
      <c r="AF147" s="1608" t="s">
        <v>307</v>
      </c>
      <c r="AG147" s="1583"/>
      <c r="AH147" s="1583"/>
      <c r="AI147" s="320" t="s">
        <v>86</v>
      </c>
      <c r="AJ147" s="1610" t="s">
        <v>308</v>
      </c>
      <c r="AK147" s="1583"/>
      <c r="AL147" s="1583"/>
      <c r="AM147" s="1583"/>
      <c r="AN147" s="1583"/>
      <c r="AO147" s="1583"/>
      <c r="AP147" s="321">
        <v>160000000</v>
      </c>
      <c r="AQ147" s="322">
        <v>0</v>
      </c>
      <c r="AR147" s="322">
        <v>0</v>
      </c>
      <c r="AS147" s="322">
        <v>0</v>
      </c>
      <c r="AT147" s="321">
        <v>884799</v>
      </c>
      <c r="AU147" s="321">
        <v>-884799</v>
      </c>
      <c r="AV147" s="1055">
        <v>14719768</v>
      </c>
      <c r="AW147" s="321">
        <v>-13834969</v>
      </c>
      <c r="AX147" s="321">
        <v>19921471</v>
      </c>
      <c r="AY147" s="321">
        <v>-5201703</v>
      </c>
      <c r="AZ147" s="321">
        <v>19921471</v>
      </c>
      <c r="BA147" s="322">
        <v>0</v>
      </c>
      <c r="BB147" s="321">
        <v>2964100</v>
      </c>
    </row>
    <row r="148" spans="1:54" hidden="1" x14ac:dyDescent="0.25">
      <c r="A148" s="1608" t="s">
        <v>35</v>
      </c>
      <c r="B148" s="1583"/>
      <c r="C148" s="1608" t="s">
        <v>315</v>
      </c>
      <c r="D148" s="1583"/>
      <c r="E148" s="1608" t="s">
        <v>313</v>
      </c>
      <c r="F148" s="1583"/>
      <c r="G148" s="1608" t="s">
        <v>316</v>
      </c>
      <c r="H148" s="1583"/>
      <c r="I148" s="1608" t="s">
        <v>101</v>
      </c>
      <c r="J148" s="1583"/>
      <c r="K148" s="1583"/>
      <c r="L148" s="1608" t="s">
        <v>312</v>
      </c>
      <c r="M148" s="1583"/>
      <c r="N148" s="1583"/>
      <c r="O148" s="1608"/>
      <c r="P148" s="1583"/>
      <c r="Q148" s="1608"/>
      <c r="R148" s="1583"/>
      <c r="S148" s="1609" t="s">
        <v>104</v>
      </c>
      <c r="T148" s="1583"/>
      <c r="U148" s="1583"/>
      <c r="V148" s="1583"/>
      <c r="W148" s="1583"/>
      <c r="X148" s="1583"/>
      <c r="Y148" s="1583"/>
      <c r="Z148" s="1583"/>
      <c r="AA148" s="1608" t="s">
        <v>306</v>
      </c>
      <c r="AB148" s="1583"/>
      <c r="AC148" s="1583"/>
      <c r="AD148" s="1583"/>
      <c r="AE148" s="1583"/>
      <c r="AF148" s="1608" t="s">
        <v>307</v>
      </c>
      <c r="AG148" s="1583"/>
      <c r="AH148" s="1583"/>
      <c r="AI148" s="320" t="s">
        <v>336</v>
      </c>
      <c r="AJ148" s="1610" t="s">
        <v>354</v>
      </c>
      <c r="AK148" s="1583"/>
      <c r="AL148" s="1583"/>
      <c r="AM148" s="1583"/>
      <c r="AN148" s="1583"/>
      <c r="AO148" s="1583"/>
      <c r="AP148" s="321">
        <v>50000000</v>
      </c>
      <c r="AQ148" s="322">
        <v>0</v>
      </c>
      <c r="AR148" s="322">
        <v>0</v>
      </c>
      <c r="AS148" s="322">
        <v>0</v>
      </c>
      <c r="AT148" s="322">
        <v>0</v>
      </c>
      <c r="AU148" s="322">
        <v>0</v>
      </c>
      <c r="AV148" s="1055">
        <v>11622866</v>
      </c>
      <c r="AW148" s="321">
        <v>-11622866</v>
      </c>
      <c r="AX148" s="321">
        <v>11622866</v>
      </c>
      <c r="AY148" s="322">
        <v>0</v>
      </c>
      <c r="AZ148" s="321">
        <v>11622866</v>
      </c>
      <c r="BA148" s="322">
        <v>0</v>
      </c>
      <c r="BB148" s="322">
        <v>0</v>
      </c>
    </row>
    <row r="149" spans="1:54" hidden="1" x14ac:dyDescent="0.25">
      <c r="A149" s="1608" t="s">
        <v>35</v>
      </c>
      <c r="B149" s="1583"/>
      <c r="C149" s="1608" t="s">
        <v>315</v>
      </c>
      <c r="D149" s="1583"/>
      <c r="E149" s="1608" t="s">
        <v>313</v>
      </c>
      <c r="F149" s="1583"/>
      <c r="G149" s="1608" t="s">
        <v>316</v>
      </c>
      <c r="H149" s="1583"/>
      <c r="I149" s="1608" t="s">
        <v>101</v>
      </c>
      <c r="J149" s="1583"/>
      <c r="K149" s="1583"/>
      <c r="L149" s="1608" t="s">
        <v>315</v>
      </c>
      <c r="M149" s="1583"/>
      <c r="N149" s="1583"/>
      <c r="O149" s="1608"/>
      <c r="P149" s="1583"/>
      <c r="Q149" s="1608"/>
      <c r="R149" s="1583"/>
      <c r="S149" s="1609" t="s">
        <v>105</v>
      </c>
      <c r="T149" s="1583"/>
      <c r="U149" s="1583"/>
      <c r="V149" s="1583"/>
      <c r="W149" s="1583"/>
      <c r="X149" s="1583"/>
      <c r="Y149" s="1583"/>
      <c r="Z149" s="1583"/>
      <c r="AA149" s="1608" t="s">
        <v>306</v>
      </c>
      <c r="AB149" s="1583"/>
      <c r="AC149" s="1583"/>
      <c r="AD149" s="1583"/>
      <c r="AE149" s="1583"/>
      <c r="AF149" s="1608" t="s">
        <v>307</v>
      </c>
      <c r="AG149" s="1583"/>
      <c r="AH149" s="1583"/>
      <c r="AI149" s="320" t="s">
        <v>86</v>
      </c>
      <c r="AJ149" s="1610" t="s">
        <v>308</v>
      </c>
      <c r="AK149" s="1583"/>
      <c r="AL149" s="1583"/>
      <c r="AM149" s="1583"/>
      <c r="AN149" s="1583"/>
      <c r="AO149" s="1583"/>
      <c r="AP149" s="321">
        <v>258000000</v>
      </c>
      <c r="AQ149" s="322">
        <v>0</v>
      </c>
      <c r="AR149" s="322">
        <v>857</v>
      </c>
      <c r="AS149" s="322">
        <v>0</v>
      </c>
      <c r="AT149" s="321">
        <v>109464835</v>
      </c>
      <c r="AU149" s="321">
        <v>-109464835</v>
      </c>
      <c r="AV149" s="1055">
        <v>15195633</v>
      </c>
      <c r="AW149" s="321">
        <v>94269202</v>
      </c>
      <c r="AX149" s="321">
        <v>9591640</v>
      </c>
      <c r="AY149" s="321">
        <v>5603993</v>
      </c>
      <c r="AZ149" s="321">
        <v>9591640</v>
      </c>
      <c r="BA149" s="322">
        <v>0</v>
      </c>
      <c r="BB149" s="322">
        <v>0</v>
      </c>
    </row>
    <row r="150" spans="1:54" hidden="1" x14ac:dyDescent="0.25">
      <c r="A150" s="1608" t="s">
        <v>35</v>
      </c>
      <c r="B150" s="1583"/>
      <c r="C150" s="1608" t="s">
        <v>315</v>
      </c>
      <c r="D150" s="1583"/>
      <c r="E150" s="1608" t="s">
        <v>313</v>
      </c>
      <c r="F150" s="1583"/>
      <c r="G150" s="1608" t="s">
        <v>316</v>
      </c>
      <c r="H150" s="1583"/>
      <c r="I150" s="1608" t="s">
        <v>101</v>
      </c>
      <c r="J150" s="1583"/>
      <c r="K150" s="1583"/>
      <c r="L150" s="1608" t="s">
        <v>315</v>
      </c>
      <c r="M150" s="1583"/>
      <c r="N150" s="1583"/>
      <c r="O150" s="1608"/>
      <c r="P150" s="1583"/>
      <c r="Q150" s="1608"/>
      <c r="R150" s="1583"/>
      <c r="S150" s="1609" t="s">
        <v>105</v>
      </c>
      <c r="T150" s="1583"/>
      <c r="U150" s="1583"/>
      <c r="V150" s="1583"/>
      <c r="W150" s="1583"/>
      <c r="X150" s="1583"/>
      <c r="Y150" s="1583"/>
      <c r="Z150" s="1583"/>
      <c r="AA150" s="1608" t="s">
        <v>306</v>
      </c>
      <c r="AB150" s="1583"/>
      <c r="AC150" s="1583"/>
      <c r="AD150" s="1583"/>
      <c r="AE150" s="1583"/>
      <c r="AF150" s="1608" t="s">
        <v>307</v>
      </c>
      <c r="AG150" s="1583"/>
      <c r="AH150" s="1583"/>
      <c r="AI150" s="320" t="s">
        <v>336</v>
      </c>
      <c r="AJ150" s="1610" t="s">
        <v>354</v>
      </c>
      <c r="AK150" s="1583"/>
      <c r="AL150" s="1583"/>
      <c r="AM150" s="1583"/>
      <c r="AN150" s="1583"/>
      <c r="AO150" s="1583"/>
      <c r="AP150" s="321">
        <v>500000000</v>
      </c>
      <c r="AQ150" s="322">
        <v>0</v>
      </c>
      <c r="AR150" s="322">
        <v>0</v>
      </c>
      <c r="AS150" s="322">
        <v>0</v>
      </c>
      <c r="AT150" s="321">
        <v>49979392</v>
      </c>
      <c r="AU150" s="321">
        <v>-49979392</v>
      </c>
      <c r="AV150" s="1055">
        <v>77365823</v>
      </c>
      <c r="AW150" s="321">
        <v>-27386431</v>
      </c>
      <c r="AX150" s="321">
        <v>104621716</v>
      </c>
      <c r="AY150" s="321">
        <v>-27255893</v>
      </c>
      <c r="AZ150" s="321">
        <v>104621716</v>
      </c>
      <c r="BA150" s="322">
        <v>0</v>
      </c>
      <c r="BB150" s="322">
        <v>0</v>
      </c>
    </row>
    <row r="151" spans="1:54" hidden="1" x14ac:dyDescent="0.25">
      <c r="A151" s="1608" t="s">
        <v>35</v>
      </c>
      <c r="B151" s="1583"/>
      <c r="C151" s="1608" t="s">
        <v>315</v>
      </c>
      <c r="D151" s="1583"/>
      <c r="E151" s="1608" t="s">
        <v>313</v>
      </c>
      <c r="F151" s="1583"/>
      <c r="G151" s="1608" t="s">
        <v>316</v>
      </c>
      <c r="H151" s="1583"/>
      <c r="I151" s="1608" t="s">
        <v>318</v>
      </c>
      <c r="J151" s="1583"/>
      <c r="K151" s="1583"/>
      <c r="L151" s="1608"/>
      <c r="M151" s="1583"/>
      <c r="N151" s="1583"/>
      <c r="O151" s="1608"/>
      <c r="P151" s="1583"/>
      <c r="Q151" s="1608"/>
      <c r="R151" s="1583"/>
      <c r="S151" s="1609" t="s">
        <v>442</v>
      </c>
      <c r="T151" s="1583"/>
      <c r="U151" s="1583"/>
      <c r="V151" s="1583"/>
      <c r="W151" s="1583"/>
      <c r="X151" s="1583"/>
      <c r="Y151" s="1583"/>
      <c r="Z151" s="1583"/>
      <c r="AA151" s="1608" t="s">
        <v>306</v>
      </c>
      <c r="AB151" s="1583"/>
      <c r="AC151" s="1583"/>
      <c r="AD151" s="1583"/>
      <c r="AE151" s="1583"/>
      <c r="AF151" s="1608" t="s">
        <v>307</v>
      </c>
      <c r="AG151" s="1583"/>
      <c r="AH151" s="1583"/>
      <c r="AI151" s="320" t="s">
        <v>86</v>
      </c>
      <c r="AJ151" s="1610" t="s">
        <v>308</v>
      </c>
      <c r="AK151" s="1583"/>
      <c r="AL151" s="1583"/>
      <c r="AM151" s="1583"/>
      <c r="AN151" s="1583"/>
      <c r="AO151" s="1583"/>
      <c r="AP151" s="321">
        <v>2500000</v>
      </c>
      <c r="AQ151" s="321">
        <v>52130</v>
      </c>
      <c r="AR151" s="321">
        <v>1491790</v>
      </c>
      <c r="AS151" s="322">
        <v>0</v>
      </c>
      <c r="AT151" s="321">
        <v>52130</v>
      </c>
      <c r="AU151" s="322">
        <v>0</v>
      </c>
      <c r="AV151" s="1055">
        <v>52130</v>
      </c>
      <c r="AW151" s="322">
        <v>0</v>
      </c>
      <c r="AX151" s="321">
        <v>52130</v>
      </c>
      <c r="AY151" s="322">
        <v>0</v>
      </c>
      <c r="AZ151" s="321">
        <v>52130</v>
      </c>
      <c r="BA151" s="322">
        <v>0</v>
      </c>
      <c r="BB151" s="322">
        <v>0</v>
      </c>
    </row>
    <row r="152" spans="1:54" s="459" customFormat="1" hidden="1" x14ac:dyDescent="0.25">
      <c r="A152" s="1795" t="s">
        <v>35</v>
      </c>
      <c r="B152" s="1794"/>
      <c r="C152" s="1795" t="s">
        <v>315</v>
      </c>
      <c r="D152" s="1794"/>
      <c r="E152" s="1795" t="s">
        <v>313</v>
      </c>
      <c r="F152" s="1794"/>
      <c r="G152" s="1795" t="s">
        <v>316</v>
      </c>
      <c r="H152" s="1794"/>
      <c r="I152" s="1795" t="s">
        <v>334</v>
      </c>
      <c r="J152" s="1794"/>
      <c r="K152" s="1794"/>
      <c r="L152" s="1795"/>
      <c r="M152" s="1794"/>
      <c r="N152" s="1794"/>
      <c r="O152" s="1795"/>
      <c r="P152" s="1794"/>
      <c r="Q152" s="1795"/>
      <c r="R152" s="1794"/>
      <c r="S152" s="1793" t="s">
        <v>339</v>
      </c>
      <c r="T152" s="1794"/>
      <c r="U152" s="1794"/>
      <c r="V152" s="1794"/>
      <c r="W152" s="1794"/>
      <c r="X152" s="1794"/>
      <c r="Y152" s="1794"/>
      <c r="Z152" s="1794"/>
      <c r="AA152" s="1795" t="s">
        <v>306</v>
      </c>
      <c r="AB152" s="1794"/>
      <c r="AC152" s="1794"/>
      <c r="AD152" s="1794"/>
      <c r="AE152" s="1794"/>
      <c r="AF152" s="1795" t="s">
        <v>307</v>
      </c>
      <c r="AG152" s="1794"/>
      <c r="AH152" s="1794"/>
      <c r="AI152" s="1056" t="s">
        <v>86</v>
      </c>
      <c r="AJ152" s="1796" t="s">
        <v>308</v>
      </c>
      <c r="AK152" s="1794"/>
      <c r="AL152" s="1794"/>
      <c r="AM152" s="1794"/>
      <c r="AN152" s="1794"/>
      <c r="AO152" s="1794"/>
      <c r="AP152" s="1052">
        <v>99950578</v>
      </c>
      <c r="AQ152" s="1052">
        <v>28024458</v>
      </c>
      <c r="AR152" s="1052">
        <v>606120</v>
      </c>
      <c r="AS152" s="1053">
        <v>0</v>
      </c>
      <c r="AT152" s="1053">
        <v>0</v>
      </c>
      <c r="AU152" s="1052">
        <v>28024458</v>
      </c>
      <c r="AV152" s="1053">
        <v>0</v>
      </c>
      <c r="AW152" s="1053">
        <v>0</v>
      </c>
      <c r="AX152" s="1053">
        <v>0</v>
      </c>
      <c r="AY152" s="1053">
        <v>0</v>
      </c>
      <c r="AZ152" s="1053">
        <v>0</v>
      </c>
      <c r="BA152" s="1053">
        <v>0</v>
      </c>
      <c r="BB152" s="1053">
        <v>0</v>
      </c>
    </row>
    <row r="153" spans="1:54" s="459" customFormat="1" hidden="1" x14ac:dyDescent="0.25">
      <c r="A153" s="1795" t="s">
        <v>35</v>
      </c>
      <c r="B153" s="1794"/>
      <c r="C153" s="1795" t="s">
        <v>315</v>
      </c>
      <c r="D153" s="1794"/>
      <c r="E153" s="1795" t="s">
        <v>313</v>
      </c>
      <c r="F153" s="1794"/>
      <c r="G153" s="1795" t="s">
        <v>316</v>
      </c>
      <c r="H153" s="1794"/>
      <c r="I153" s="1795" t="s">
        <v>334</v>
      </c>
      <c r="J153" s="1794"/>
      <c r="K153" s="1794"/>
      <c r="L153" s="1795"/>
      <c r="M153" s="1794"/>
      <c r="N153" s="1794"/>
      <c r="O153" s="1795"/>
      <c r="P153" s="1794"/>
      <c r="Q153" s="1795"/>
      <c r="R153" s="1794"/>
      <c r="S153" s="1793" t="s">
        <v>339</v>
      </c>
      <c r="T153" s="1794"/>
      <c r="U153" s="1794"/>
      <c r="V153" s="1794"/>
      <c r="W153" s="1794"/>
      <c r="X153" s="1794"/>
      <c r="Y153" s="1794"/>
      <c r="Z153" s="1794"/>
      <c r="AA153" s="1795" t="s">
        <v>306</v>
      </c>
      <c r="AB153" s="1794"/>
      <c r="AC153" s="1794"/>
      <c r="AD153" s="1794"/>
      <c r="AE153" s="1794"/>
      <c r="AF153" s="1795" t="s">
        <v>307</v>
      </c>
      <c r="AG153" s="1794"/>
      <c r="AH153" s="1794"/>
      <c r="AI153" s="1056" t="s">
        <v>336</v>
      </c>
      <c r="AJ153" s="1796" t="s">
        <v>354</v>
      </c>
      <c r="AK153" s="1794"/>
      <c r="AL153" s="1794"/>
      <c r="AM153" s="1794"/>
      <c r="AN153" s="1794"/>
      <c r="AO153" s="1794"/>
      <c r="AP153" s="1052">
        <v>120000000</v>
      </c>
      <c r="AQ153" s="1052">
        <v>90000000</v>
      </c>
      <c r="AR153" s="1053">
        <v>0</v>
      </c>
      <c r="AS153" s="1053">
        <v>0</v>
      </c>
      <c r="AT153" s="1053">
        <v>0</v>
      </c>
      <c r="AU153" s="1052">
        <v>90000000</v>
      </c>
      <c r="AV153" s="1053">
        <v>0</v>
      </c>
      <c r="AW153" s="1053">
        <v>0</v>
      </c>
      <c r="AX153" s="1053">
        <v>0</v>
      </c>
      <c r="AY153" s="1053">
        <v>0</v>
      </c>
      <c r="AZ153" s="1053">
        <v>0</v>
      </c>
      <c r="BA153" s="1053">
        <v>0</v>
      </c>
      <c r="BB153" s="1053">
        <v>0</v>
      </c>
    </row>
    <row r="154" spans="1:54" hidden="1" x14ac:dyDescent="0.25">
      <c r="A154" s="1608" t="s">
        <v>35</v>
      </c>
      <c r="B154" s="1583"/>
      <c r="C154" s="1608" t="s">
        <v>315</v>
      </c>
      <c r="D154" s="1583"/>
      <c r="E154" s="1608" t="s">
        <v>313</v>
      </c>
      <c r="F154" s="1583"/>
      <c r="G154" s="1608" t="s">
        <v>316</v>
      </c>
      <c r="H154" s="1583"/>
      <c r="I154" s="1608" t="s">
        <v>334</v>
      </c>
      <c r="J154" s="1583"/>
      <c r="K154" s="1583"/>
      <c r="L154" s="1608" t="s">
        <v>312</v>
      </c>
      <c r="M154" s="1583"/>
      <c r="N154" s="1583"/>
      <c r="O154" s="1608"/>
      <c r="P154" s="1583"/>
      <c r="Q154" s="1608"/>
      <c r="R154" s="1583"/>
      <c r="S154" s="1609" t="s">
        <v>106</v>
      </c>
      <c r="T154" s="1583"/>
      <c r="U154" s="1583"/>
      <c r="V154" s="1583"/>
      <c r="W154" s="1583"/>
      <c r="X154" s="1583"/>
      <c r="Y154" s="1583"/>
      <c r="Z154" s="1583"/>
      <c r="AA154" s="1608" t="s">
        <v>306</v>
      </c>
      <c r="AB154" s="1583"/>
      <c r="AC154" s="1583"/>
      <c r="AD154" s="1583"/>
      <c r="AE154" s="1583"/>
      <c r="AF154" s="1608" t="s">
        <v>307</v>
      </c>
      <c r="AG154" s="1583"/>
      <c r="AH154" s="1583"/>
      <c r="AI154" s="320" t="s">
        <v>86</v>
      </c>
      <c r="AJ154" s="1610" t="s">
        <v>308</v>
      </c>
      <c r="AK154" s="1583"/>
      <c r="AL154" s="1583"/>
      <c r="AM154" s="1583"/>
      <c r="AN154" s="1583"/>
      <c r="AO154" s="1583"/>
      <c r="AP154" s="321">
        <v>16630578</v>
      </c>
      <c r="AQ154" s="321">
        <v>11380578</v>
      </c>
      <c r="AR154" s="322">
        <v>0</v>
      </c>
      <c r="AS154" s="322">
        <v>0</v>
      </c>
      <c r="AT154" s="322">
        <v>0</v>
      </c>
      <c r="AU154" s="321">
        <v>11380578</v>
      </c>
      <c r="AV154" s="1054">
        <v>0</v>
      </c>
      <c r="AW154" s="322">
        <v>0</v>
      </c>
      <c r="AX154" s="322">
        <v>0</v>
      </c>
      <c r="AY154" s="322">
        <v>0</v>
      </c>
      <c r="AZ154" s="322">
        <v>0</v>
      </c>
      <c r="BA154" s="322">
        <v>0</v>
      </c>
      <c r="BB154" s="322">
        <v>0</v>
      </c>
    </row>
    <row r="155" spans="1:54" hidden="1" x14ac:dyDescent="0.25">
      <c r="A155" s="1608" t="s">
        <v>35</v>
      </c>
      <c r="B155" s="1583"/>
      <c r="C155" s="1608" t="s">
        <v>315</v>
      </c>
      <c r="D155" s="1583"/>
      <c r="E155" s="1608" t="s">
        <v>313</v>
      </c>
      <c r="F155" s="1583"/>
      <c r="G155" s="1608" t="s">
        <v>316</v>
      </c>
      <c r="H155" s="1583"/>
      <c r="I155" s="1608" t="s">
        <v>334</v>
      </c>
      <c r="J155" s="1583"/>
      <c r="K155" s="1583"/>
      <c r="L155" s="1608" t="s">
        <v>312</v>
      </c>
      <c r="M155" s="1583"/>
      <c r="N155" s="1583"/>
      <c r="O155" s="1608"/>
      <c r="P155" s="1583"/>
      <c r="Q155" s="1608"/>
      <c r="R155" s="1583"/>
      <c r="S155" s="1609" t="s">
        <v>106</v>
      </c>
      <c r="T155" s="1583"/>
      <c r="U155" s="1583"/>
      <c r="V155" s="1583"/>
      <c r="W155" s="1583"/>
      <c r="X155" s="1583"/>
      <c r="Y155" s="1583"/>
      <c r="Z155" s="1583"/>
      <c r="AA155" s="1608" t="s">
        <v>306</v>
      </c>
      <c r="AB155" s="1583"/>
      <c r="AC155" s="1583"/>
      <c r="AD155" s="1583"/>
      <c r="AE155" s="1583"/>
      <c r="AF155" s="1608" t="s">
        <v>307</v>
      </c>
      <c r="AG155" s="1583"/>
      <c r="AH155" s="1583"/>
      <c r="AI155" s="320" t="s">
        <v>336</v>
      </c>
      <c r="AJ155" s="1610" t="s">
        <v>354</v>
      </c>
      <c r="AK155" s="1583"/>
      <c r="AL155" s="1583"/>
      <c r="AM155" s="1583"/>
      <c r="AN155" s="1583"/>
      <c r="AO155" s="1583"/>
      <c r="AP155" s="321">
        <v>30000000</v>
      </c>
      <c r="AQ155" s="322">
        <v>0</v>
      </c>
      <c r="AR155" s="322">
        <v>0</v>
      </c>
      <c r="AS155" s="322">
        <v>0</v>
      </c>
      <c r="AT155" s="322">
        <v>0</v>
      </c>
      <c r="AU155" s="322">
        <v>0</v>
      </c>
      <c r="AV155" s="1054">
        <v>0</v>
      </c>
      <c r="AW155" s="322">
        <v>0</v>
      </c>
      <c r="AX155" s="322">
        <v>0</v>
      </c>
      <c r="AY155" s="322">
        <v>0</v>
      </c>
      <c r="AZ155" s="322">
        <v>0</v>
      </c>
      <c r="BA155" s="322">
        <v>0</v>
      </c>
      <c r="BB155" s="322">
        <v>0</v>
      </c>
    </row>
    <row r="156" spans="1:54" hidden="1" x14ac:dyDescent="0.25">
      <c r="A156" s="1608" t="s">
        <v>35</v>
      </c>
      <c r="B156" s="1583"/>
      <c r="C156" s="1608" t="s">
        <v>315</v>
      </c>
      <c r="D156" s="1583"/>
      <c r="E156" s="1608" t="s">
        <v>313</v>
      </c>
      <c r="F156" s="1583"/>
      <c r="G156" s="1608" t="s">
        <v>316</v>
      </c>
      <c r="H156" s="1583"/>
      <c r="I156" s="1608" t="s">
        <v>334</v>
      </c>
      <c r="J156" s="1583"/>
      <c r="K156" s="1583"/>
      <c r="L156" s="1608" t="s">
        <v>316</v>
      </c>
      <c r="M156" s="1583"/>
      <c r="N156" s="1583"/>
      <c r="O156" s="1608"/>
      <c r="P156" s="1583"/>
      <c r="Q156" s="1608"/>
      <c r="R156" s="1583"/>
      <c r="S156" s="1609" t="s">
        <v>107</v>
      </c>
      <c r="T156" s="1583"/>
      <c r="U156" s="1583"/>
      <c r="V156" s="1583"/>
      <c r="W156" s="1583"/>
      <c r="X156" s="1583"/>
      <c r="Y156" s="1583"/>
      <c r="Z156" s="1583"/>
      <c r="AA156" s="1608" t="s">
        <v>306</v>
      </c>
      <c r="AB156" s="1583"/>
      <c r="AC156" s="1583"/>
      <c r="AD156" s="1583"/>
      <c r="AE156" s="1583"/>
      <c r="AF156" s="1608" t="s">
        <v>307</v>
      </c>
      <c r="AG156" s="1583"/>
      <c r="AH156" s="1583"/>
      <c r="AI156" s="320" t="s">
        <v>86</v>
      </c>
      <c r="AJ156" s="1610" t="s">
        <v>308</v>
      </c>
      <c r="AK156" s="1583"/>
      <c r="AL156" s="1583"/>
      <c r="AM156" s="1583"/>
      <c r="AN156" s="1583"/>
      <c r="AO156" s="1583"/>
      <c r="AP156" s="321">
        <v>16643880</v>
      </c>
      <c r="AQ156" s="321">
        <v>16643880</v>
      </c>
      <c r="AR156" s="322">
        <v>0</v>
      </c>
      <c r="AS156" s="322">
        <v>0</v>
      </c>
      <c r="AT156" s="322">
        <v>0</v>
      </c>
      <c r="AU156" s="321">
        <v>16643880</v>
      </c>
      <c r="AV156" s="1054">
        <v>0</v>
      </c>
      <c r="AW156" s="322">
        <v>0</v>
      </c>
      <c r="AX156" s="322">
        <v>0</v>
      </c>
      <c r="AY156" s="322">
        <v>0</v>
      </c>
      <c r="AZ156" s="322">
        <v>0</v>
      </c>
      <c r="BA156" s="322">
        <v>0</v>
      </c>
      <c r="BB156" s="322">
        <v>0</v>
      </c>
    </row>
    <row r="157" spans="1:54" hidden="1" x14ac:dyDescent="0.25">
      <c r="A157" s="1608" t="s">
        <v>35</v>
      </c>
      <c r="B157" s="1583"/>
      <c r="C157" s="1608" t="s">
        <v>315</v>
      </c>
      <c r="D157" s="1583"/>
      <c r="E157" s="1608" t="s">
        <v>313</v>
      </c>
      <c r="F157" s="1583"/>
      <c r="G157" s="1608" t="s">
        <v>316</v>
      </c>
      <c r="H157" s="1583"/>
      <c r="I157" s="1608" t="s">
        <v>334</v>
      </c>
      <c r="J157" s="1583"/>
      <c r="K157" s="1583"/>
      <c r="L157" s="1608" t="s">
        <v>316</v>
      </c>
      <c r="M157" s="1583"/>
      <c r="N157" s="1583"/>
      <c r="O157" s="1608"/>
      <c r="P157" s="1583"/>
      <c r="Q157" s="1608"/>
      <c r="R157" s="1583"/>
      <c r="S157" s="1609" t="s">
        <v>107</v>
      </c>
      <c r="T157" s="1583"/>
      <c r="U157" s="1583"/>
      <c r="V157" s="1583"/>
      <c r="W157" s="1583"/>
      <c r="X157" s="1583"/>
      <c r="Y157" s="1583"/>
      <c r="Z157" s="1583"/>
      <c r="AA157" s="1608" t="s">
        <v>306</v>
      </c>
      <c r="AB157" s="1583"/>
      <c r="AC157" s="1583"/>
      <c r="AD157" s="1583"/>
      <c r="AE157" s="1583"/>
      <c r="AF157" s="1608" t="s">
        <v>307</v>
      </c>
      <c r="AG157" s="1583"/>
      <c r="AH157" s="1583"/>
      <c r="AI157" s="320" t="s">
        <v>336</v>
      </c>
      <c r="AJ157" s="1610" t="s">
        <v>354</v>
      </c>
      <c r="AK157" s="1583"/>
      <c r="AL157" s="1583"/>
      <c r="AM157" s="1583"/>
      <c r="AN157" s="1583"/>
      <c r="AO157" s="1583"/>
      <c r="AP157" s="321">
        <v>60000000</v>
      </c>
      <c r="AQ157" s="321">
        <v>60000000</v>
      </c>
      <c r="AR157" s="322">
        <v>0</v>
      </c>
      <c r="AS157" s="322">
        <v>0</v>
      </c>
      <c r="AT157" s="322">
        <v>0</v>
      </c>
      <c r="AU157" s="321">
        <v>60000000</v>
      </c>
      <c r="AV157" s="1054">
        <v>0</v>
      </c>
      <c r="AW157" s="322">
        <v>0</v>
      </c>
      <c r="AX157" s="322">
        <v>0</v>
      </c>
      <c r="AY157" s="322">
        <v>0</v>
      </c>
      <c r="AZ157" s="322">
        <v>0</v>
      </c>
      <c r="BA157" s="322">
        <v>0</v>
      </c>
      <c r="BB157" s="322">
        <v>0</v>
      </c>
    </row>
    <row r="158" spans="1:54" hidden="1" x14ac:dyDescent="0.25">
      <c r="A158" s="1608" t="s">
        <v>35</v>
      </c>
      <c r="B158" s="1583"/>
      <c r="C158" s="1608" t="s">
        <v>315</v>
      </c>
      <c r="D158" s="1583"/>
      <c r="E158" s="1608" t="s">
        <v>313</v>
      </c>
      <c r="F158" s="1583"/>
      <c r="G158" s="1608" t="s">
        <v>316</v>
      </c>
      <c r="H158" s="1583"/>
      <c r="I158" s="1608" t="s">
        <v>334</v>
      </c>
      <c r="J158" s="1583"/>
      <c r="K158" s="1583"/>
      <c r="L158" s="1608" t="s">
        <v>317</v>
      </c>
      <c r="M158" s="1583"/>
      <c r="N158" s="1583"/>
      <c r="O158" s="1608"/>
      <c r="P158" s="1583"/>
      <c r="Q158" s="1608"/>
      <c r="R158" s="1583"/>
      <c r="S158" s="1609" t="s">
        <v>108</v>
      </c>
      <c r="T158" s="1583"/>
      <c r="U158" s="1583"/>
      <c r="V158" s="1583"/>
      <c r="W158" s="1583"/>
      <c r="X158" s="1583"/>
      <c r="Y158" s="1583"/>
      <c r="Z158" s="1583"/>
      <c r="AA158" s="1608" t="s">
        <v>306</v>
      </c>
      <c r="AB158" s="1583"/>
      <c r="AC158" s="1583"/>
      <c r="AD158" s="1583"/>
      <c r="AE158" s="1583"/>
      <c r="AF158" s="1608" t="s">
        <v>307</v>
      </c>
      <c r="AG158" s="1583"/>
      <c r="AH158" s="1583"/>
      <c r="AI158" s="320" t="s">
        <v>86</v>
      </c>
      <c r="AJ158" s="1610" t="s">
        <v>308</v>
      </c>
      <c r="AK158" s="1583"/>
      <c r="AL158" s="1583"/>
      <c r="AM158" s="1583"/>
      <c r="AN158" s="1583"/>
      <c r="AO158" s="1583"/>
      <c r="AP158" s="321">
        <v>66070000</v>
      </c>
      <c r="AQ158" s="322">
        <v>0</v>
      </c>
      <c r="AR158" s="322">
        <v>0</v>
      </c>
      <c r="AS158" s="322">
        <v>0</v>
      </c>
      <c r="AT158" s="322">
        <v>0</v>
      </c>
      <c r="AU158" s="322">
        <v>0</v>
      </c>
      <c r="AV158" s="1054">
        <v>0</v>
      </c>
      <c r="AW158" s="322">
        <v>0</v>
      </c>
      <c r="AX158" s="322">
        <v>0</v>
      </c>
      <c r="AY158" s="322">
        <v>0</v>
      </c>
      <c r="AZ158" s="322">
        <v>0</v>
      </c>
      <c r="BA158" s="322">
        <v>0</v>
      </c>
      <c r="BB158" s="322">
        <v>0</v>
      </c>
    </row>
    <row r="159" spans="1:54" hidden="1" x14ac:dyDescent="0.25">
      <c r="A159" s="1608" t="s">
        <v>35</v>
      </c>
      <c r="B159" s="1583"/>
      <c r="C159" s="1608" t="s">
        <v>315</v>
      </c>
      <c r="D159" s="1583"/>
      <c r="E159" s="1608" t="s">
        <v>313</v>
      </c>
      <c r="F159" s="1583"/>
      <c r="G159" s="1608" t="s">
        <v>316</v>
      </c>
      <c r="H159" s="1583"/>
      <c r="I159" s="1608" t="s">
        <v>334</v>
      </c>
      <c r="J159" s="1583"/>
      <c r="K159" s="1583"/>
      <c r="L159" s="1608" t="s">
        <v>317</v>
      </c>
      <c r="M159" s="1583"/>
      <c r="N159" s="1583"/>
      <c r="O159" s="1608"/>
      <c r="P159" s="1583"/>
      <c r="Q159" s="1608"/>
      <c r="R159" s="1583"/>
      <c r="S159" s="1609" t="s">
        <v>108</v>
      </c>
      <c r="T159" s="1583"/>
      <c r="U159" s="1583"/>
      <c r="V159" s="1583"/>
      <c r="W159" s="1583"/>
      <c r="X159" s="1583"/>
      <c r="Y159" s="1583"/>
      <c r="Z159" s="1583"/>
      <c r="AA159" s="1608" t="s">
        <v>306</v>
      </c>
      <c r="AB159" s="1583"/>
      <c r="AC159" s="1583"/>
      <c r="AD159" s="1583"/>
      <c r="AE159" s="1583"/>
      <c r="AF159" s="1608" t="s">
        <v>307</v>
      </c>
      <c r="AG159" s="1583"/>
      <c r="AH159" s="1583"/>
      <c r="AI159" s="320" t="s">
        <v>336</v>
      </c>
      <c r="AJ159" s="1610" t="s">
        <v>354</v>
      </c>
      <c r="AK159" s="1583"/>
      <c r="AL159" s="1583"/>
      <c r="AM159" s="1583"/>
      <c r="AN159" s="1583"/>
      <c r="AO159" s="1583"/>
      <c r="AP159" s="321">
        <v>30000000</v>
      </c>
      <c r="AQ159" s="321">
        <v>30000000</v>
      </c>
      <c r="AR159" s="322">
        <v>0</v>
      </c>
      <c r="AS159" s="322">
        <v>0</v>
      </c>
      <c r="AT159" s="322">
        <v>0</v>
      </c>
      <c r="AU159" s="321">
        <v>30000000</v>
      </c>
      <c r="AV159" s="1054">
        <v>0</v>
      </c>
      <c r="AW159" s="322">
        <v>0</v>
      </c>
      <c r="AX159" s="322">
        <v>0</v>
      </c>
      <c r="AY159" s="322">
        <v>0</v>
      </c>
      <c r="AZ159" s="322">
        <v>0</v>
      </c>
      <c r="BA159" s="322">
        <v>0</v>
      </c>
      <c r="BB159" s="322">
        <v>0</v>
      </c>
    </row>
    <row r="160" spans="1:54" hidden="1" x14ac:dyDescent="0.25">
      <c r="A160" s="1608" t="s">
        <v>35</v>
      </c>
      <c r="B160" s="1583"/>
      <c r="C160" s="1608" t="s">
        <v>315</v>
      </c>
      <c r="D160" s="1583"/>
      <c r="E160" s="1608" t="s">
        <v>313</v>
      </c>
      <c r="F160" s="1583"/>
      <c r="G160" s="1608" t="s">
        <v>316</v>
      </c>
      <c r="H160" s="1583"/>
      <c r="I160" s="1608" t="s">
        <v>334</v>
      </c>
      <c r="J160" s="1583"/>
      <c r="K160" s="1583"/>
      <c r="L160" s="1608" t="s">
        <v>327</v>
      </c>
      <c r="M160" s="1583"/>
      <c r="N160" s="1583"/>
      <c r="O160" s="1608"/>
      <c r="P160" s="1583"/>
      <c r="Q160" s="1608"/>
      <c r="R160" s="1583"/>
      <c r="S160" s="1609" t="s">
        <v>109</v>
      </c>
      <c r="T160" s="1583"/>
      <c r="U160" s="1583"/>
      <c r="V160" s="1583"/>
      <c r="W160" s="1583"/>
      <c r="X160" s="1583"/>
      <c r="Y160" s="1583"/>
      <c r="Z160" s="1583"/>
      <c r="AA160" s="1608" t="s">
        <v>306</v>
      </c>
      <c r="AB160" s="1583"/>
      <c r="AC160" s="1583"/>
      <c r="AD160" s="1583"/>
      <c r="AE160" s="1583"/>
      <c r="AF160" s="1608" t="s">
        <v>307</v>
      </c>
      <c r="AG160" s="1583"/>
      <c r="AH160" s="1583"/>
      <c r="AI160" s="320" t="s">
        <v>86</v>
      </c>
      <c r="AJ160" s="1610" t="s">
        <v>308</v>
      </c>
      <c r="AK160" s="1583"/>
      <c r="AL160" s="1583"/>
      <c r="AM160" s="1583"/>
      <c r="AN160" s="1583"/>
      <c r="AO160" s="1583"/>
      <c r="AP160" s="321">
        <v>606120</v>
      </c>
      <c r="AQ160" s="322">
        <v>0</v>
      </c>
      <c r="AR160" s="321">
        <v>606120</v>
      </c>
      <c r="AS160" s="322">
        <v>0</v>
      </c>
      <c r="AT160" s="322">
        <v>0</v>
      </c>
      <c r="AU160" s="322">
        <v>0</v>
      </c>
      <c r="AV160" s="1054">
        <v>0</v>
      </c>
      <c r="AW160" s="322">
        <v>0</v>
      </c>
      <c r="AX160" s="322">
        <v>0</v>
      </c>
      <c r="AY160" s="322">
        <v>0</v>
      </c>
      <c r="AZ160" s="322">
        <v>0</v>
      </c>
      <c r="BA160" s="322">
        <v>0</v>
      </c>
      <c r="BB160" s="322">
        <v>0</v>
      </c>
    </row>
    <row r="161" spans="1:54" hidden="1" x14ac:dyDescent="0.25">
      <c r="A161" s="1608" t="s">
        <v>35</v>
      </c>
      <c r="B161" s="1583"/>
      <c r="C161" s="1608" t="s">
        <v>315</v>
      </c>
      <c r="D161" s="1583"/>
      <c r="E161" s="1608" t="s">
        <v>313</v>
      </c>
      <c r="F161" s="1583"/>
      <c r="G161" s="1608" t="s">
        <v>316</v>
      </c>
      <c r="H161" s="1583"/>
      <c r="I161" s="1608" t="s">
        <v>334</v>
      </c>
      <c r="J161" s="1583"/>
      <c r="K161" s="1583"/>
      <c r="L161" s="1608" t="s">
        <v>327</v>
      </c>
      <c r="M161" s="1583"/>
      <c r="N161" s="1583"/>
      <c r="O161" s="1608"/>
      <c r="P161" s="1583"/>
      <c r="Q161" s="1608"/>
      <c r="R161" s="1583"/>
      <c r="S161" s="1609" t="s">
        <v>109</v>
      </c>
      <c r="T161" s="1583"/>
      <c r="U161" s="1583"/>
      <c r="V161" s="1583"/>
      <c r="W161" s="1583"/>
      <c r="X161" s="1583"/>
      <c r="Y161" s="1583"/>
      <c r="Z161" s="1583"/>
      <c r="AA161" s="1608" t="s">
        <v>306</v>
      </c>
      <c r="AB161" s="1583"/>
      <c r="AC161" s="1583"/>
      <c r="AD161" s="1583"/>
      <c r="AE161" s="1583"/>
      <c r="AF161" s="1608" t="s">
        <v>307</v>
      </c>
      <c r="AG161" s="1583"/>
      <c r="AH161" s="1583"/>
      <c r="AI161" s="320" t="s">
        <v>336</v>
      </c>
      <c r="AJ161" s="1610" t="s">
        <v>354</v>
      </c>
      <c r="AK161" s="1583"/>
      <c r="AL161" s="1583"/>
      <c r="AM161" s="1583"/>
      <c r="AN161" s="1583"/>
      <c r="AO161" s="1583"/>
      <c r="AP161" s="322">
        <v>0</v>
      </c>
      <c r="AQ161" s="322">
        <v>0</v>
      </c>
      <c r="AR161" s="322">
        <v>0</v>
      </c>
      <c r="AS161" s="322">
        <v>0</v>
      </c>
      <c r="AT161" s="322">
        <v>0</v>
      </c>
      <c r="AU161" s="322">
        <v>0</v>
      </c>
      <c r="AV161" s="1054">
        <v>0</v>
      </c>
      <c r="AW161" s="322">
        <v>0</v>
      </c>
      <c r="AX161" s="322">
        <v>0</v>
      </c>
      <c r="AY161" s="322">
        <v>0</v>
      </c>
      <c r="AZ161" s="322">
        <v>0</v>
      </c>
      <c r="BA161" s="322">
        <v>0</v>
      </c>
      <c r="BB161" s="322">
        <v>0</v>
      </c>
    </row>
    <row r="162" spans="1:54" s="459" customFormat="1" hidden="1" x14ac:dyDescent="0.25">
      <c r="A162" s="1795" t="s">
        <v>35</v>
      </c>
      <c r="B162" s="1794"/>
      <c r="C162" s="1795" t="s">
        <v>315</v>
      </c>
      <c r="D162" s="1794"/>
      <c r="E162" s="1795" t="s">
        <v>313</v>
      </c>
      <c r="F162" s="1794"/>
      <c r="G162" s="1795" t="s">
        <v>316</v>
      </c>
      <c r="H162" s="1794"/>
      <c r="I162" s="1795" t="s">
        <v>340</v>
      </c>
      <c r="J162" s="1794"/>
      <c r="K162" s="1794"/>
      <c r="L162" s="1795"/>
      <c r="M162" s="1794"/>
      <c r="N162" s="1794"/>
      <c r="O162" s="1795"/>
      <c r="P162" s="1794"/>
      <c r="Q162" s="1795"/>
      <c r="R162" s="1794"/>
      <c r="S162" s="1793" t="s">
        <v>341</v>
      </c>
      <c r="T162" s="1794"/>
      <c r="U162" s="1794"/>
      <c r="V162" s="1794"/>
      <c r="W162" s="1794"/>
      <c r="X162" s="1794"/>
      <c r="Y162" s="1794"/>
      <c r="Z162" s="1794"/>
      <c r="AA162" s="1795" t="s">
        <v>306</v>
      </c>
      <c r="AB162" s="1794"/>
      <c r="AC162" s="1794"/>
      <c r="AD162" s="1794"/>
      <c r="AE162" s="1794"/>
      <c r="AF162" s="1795" t="s">
        <v>307</v>
      </c>
      <c r="AG162" s="1794"/>
      <c r="AH162" s="1794"/>
      <c r="AI162" s="1056" t="s">
        <v>86</v>
      </c>
      <c r="AJ162" s="1796" t="s">
        <v>308</v>
      </c>
      <c r="AK162" s="1794"/>
      <c r="AL162" s="1794"/>
      <c r="AM162" s="1794"/>
      <c r="AN162" s="1794"/>
      <c r="AO162" s="1794"/>
      <c r="AP162" s="1052">
        <v>9880000</v>
      </c>
      <c r="AQ162" s="1053">
        <v>0</v>
      </c>
      <c r="AR162" s="1052">
        <v>9352200</v>
      </c>
      <c r="AS162" s="1053">
        <v>0</v>
      </c>
      <c r="AT162" s="1053">
        <v>0</v>
      </c>
      <c r="AU162" s="1053">
        <v>0</v>
      </c>
      <c r="AV162" s="1053">
        <v>0</v>
      </c>
      <c r="AW162" s="1053">
        <v>0</v>
      </c>
      <c r="AX162" s="1053">
        <v>0</v>
      </c>
      <c r="AY162" s="1053">
        <v>0</v>
      </c>
      <c r="AZ162" s="1053">
        <v>0</v>
      </c>
      <c r="BA162" s="1053">
        <v>0</v>
      </c>
      <c r="BB162" s="1053">
        <v>0</v>
      </c>
    </row>
    <row r="163" spans="1:54" hidden="1" x14ac:dyDescent="0.25">
      <c r="A163" s="1608" t="s">
        <v>35</v>
      </c>
      <c r="B163" s="1583"/>
      <c r="C163" s="1608" t="s">
        <v>315</v>
      </c>
      <c r="D163" s="1583"/>
      <c r="E163" s="1608" t="s">
        <v>313</v>
      </c>
      <c r="F163" s="1583"/>
      <c r="G163" s="1608" t="s">
        <v>316</v>
      </c>
      <c r="H163" s="1583"/>
      <c r="I163" s="1608" t="s">
        <v>340</v>
      </c>
      <c r="J163" s="1583"/>
      <c r="K163" s="1583"/>
      <c r="L163" s="1608" t="s">
        <v>319</v>
      </c>
      <c r="M163" s="1583"/>
      <c r="N163" s="1583"/>
      <c r="O163" s="1608"/>
      <c r="P163" s="1583"/>
      <c r="Q163" s="1608"/>
      <c r="R163" s="1583"/>
      <c r="S163" s="1609" t="s">
        <v>207</v>
      </c>
      <c r="T163" s="1583"/>
      <c r="U163" s="1583"/>
      <c r="V163" s="1583"/>
      <c r="W163" s="1583"/>
      <c r="X163" s="1583"/>
      <c r="Y163" s="1583"/>
      <c r="Z163" s="1583"/>
      <c r="AA163" s="1608" t="s">
        <v>306</v>
      </c>
      <c r="AB163" s="1583"/>
      <c r="AC163" s="1583"/>
      <c r="AD163" s="1583"/>
      <c r="AE163" s="1583"/>
      <c r="AF163" s="1608" t="s">
        <v>307</v>
      </c>
      <c r="AG163" s="1583"/>
      <c r="AH163" s="1583"/>
      <c r="AI163" s="320" t="s">
        <v>86</v>
      </c>
      <c r="AJ163" s="1610" t="s">
        <v>308</v>
      </c>
      <c r="AK163" s="1583"/>
      <c r="AL163" s="1583"/>
      <c r="AM163" s="1583"/>
      <c r="AN163" s="1583"/>
      <c r="AO163" s="1583"/>
      <c r="AP163" s="321">
        <v>9880000</v>
      </c>
      <c r="AQ163" s="322">
        <v>0</v>
      </c>
      <c r="AR163" s="321">
        <v>9352200</v>
      </c>
      <c r="AS163" s="322">
        <v>0</v>
      </c>
      <c r="AT163" s="322">
        <v>0</v>
      </c>
      <c r="AU163" s="322">
        <v>0</v>
      </c>
      <c r="AV163" s="1054">
        <v>0</v>
      </c>
      <c r="AW163" s="322">
        <v>0</v>
      </c>
      <c r="AX163" s="322">
        <v>0</v>
      </c>
      <c r="AY163" s="322">
        <v>0</v>
      </c>
      <c r="AZ163" s="322">
        <v>0</v>
      </c>
      <c r="BA163" s="322">
        <v>0</v>
      </c>
      <c r="BB163" s="322">
        <v>0</v>
      </c>
    </row>
    <row r="164" spans="1:54" s="459" customFormat="1" hidden="1" x14ac:dyDescent="0.25">
      <c r="A164" s="1795" t="s">
        <v>35</v>
      </c>
      <c r="B164" s="1794"/>
      <c r="C164" s="1795" t="s">
        <v>315</v>
      </c>
      <c r="D164" s="1794"/>
      <c r="E164" s="1795" t="s">
        <v>313</v>
      </c>
      <c r="F164" s="1794"/>
      <c r="G164" s="1795" t="s">
        <v>316</v>
      </c>
      <c r="H164" s="1794"/>
      <c r="I164" s="1795" t="s">
        <v>342</v>
      </c>
      <c r="J164" s="1794"/>
      <c r="K164" s="1794"/>
      <c r="L164" s="1795"/>
      <c r="M164" s="1794"/>
      <c r="N164" s="1794"/>
      <c r="O164" s="1795"/>
      <c r="P164" s="1794"/>
      <c r="Q164" s="1795"/>
      <c r="R164" s="1794"/>
      <c r="S164" s="1793" t="s">
        <v>110</v>
      </c>
      <c r="T164" s="1794"/>
      <c r="U164" s="1794"/>
      <c r="V164" s="1794"/>
      <c r="W164" s="1794"/>
      <c r="X164" s="1794"/>
      <c r="Y164" s="1794"/>
      <c r="Z164" s="1794"/>
      <c r="AA164" s="1795" t="s">
        <v>306</v>
      </c>
      <c r="AB164" s="1794"/>
      <c r="AC164" s="1794"/>
      <c r="AD164" s="1794"/>
      <c r="AE164" s="1794"/>
      <c r="AF164" s="1795" t="s">
        <v>307</v>
      </c>
      <c r="AG164" s="1794"/>
      <c r="AH164" s="1794"/>
      <c r="AI164" s="1056" t="s">
        <v>86</v>
      </c>
      <c r="AJ164" s="1796" t="s">
        <v>308</v>
      </c>
      <c r="AK164" s="1794"/>
      <c r="AL164" s="1794"/>
      <c r="AM164" s="1794"/>
      <c r="AN164" s="1794"/>
      <c r="AO164" s="1794"/>
      <c r="AP164" s="1052">
        <v>728100000</v>
      </c>
      <c r="AQ164" s="1052">
        <v>697429</v>
      </c>
      <c r="AR164" s="1052">
        <v>1318159</v>
      </c>
      <c r="AS164" s="1053">
        <v>0</v>
      </c>
      <c r="AT164" s="1053">
        <v>0</v>
      </c>
      <c r="AU164" s="1052">
        <v>697429</v>
      </c>
      <c r="AV164" s="1053">
        <v>0</v>
      </c>
      <c r="AW164" s="1053">
        <v>0</v>
      </c>
      <c r="AX164" s="1053">
        <v>0</v>
      </c>
      <c r="AY164" s="1053">
        <v>0</v>
      </c>
      <c r="AZ164" s="1053">
        <v>0</v>
      </c>
      <c r="BA164" s="1053">
        <v>0</v>
      </c>
      <c r="BB164" s="1053">
        <v>0</v>
      </c>
    </row>
    <row r="165" spans="1:54" s="459" customFormat="1" hidden="1" x14ac:dyDescent="0.25">
      <c r="A165" s="1795" t="s">
        <v>35</v>
      </c>
      <c r="B165" s="1794"/>
      <c r="C165" s="1795" t="s">
        <v>315</v>
      </c>
      <c r="D165" s="1794"/>
      <c r="E165" s="1795" t="s">
        <v>313</v>
      </c>
      <c r="F165" s="1794"/>
      <c r="G165" s="1795" t="s">
        <v>316</v>
      </c>
      <c r="H165" s="1794"/>
      <c r="I165" s="1795" t="s">
        <v>342</v>
      </c>
      <c r="J165" s="1794"/>
      <c r="K165" s="1794"/>
      <c r="L165" s="1795"/>
      <c r="M165" s="1794"/>
      <c r="N165" s="1794"/>
      <c r="O165" s="1795"/>
      <c r="P165" s="1794"/>
      <c r="Q165" s="1795"/>
      <c r="R165" s="1794"/>
      <c r="S165" s="1793" t="s">
        <v>110</v>
      </c>
      <c r="T165" s="1794"/>
      <c r="U165" s="1794"/>
      <c r="V165" s="1794"/>
      <c r="W165" s="1794"/>
      <c r="X165" s="1794"/>
      <c r="Y165" s="1794"/>
      <c r="Z165" s="1794"/>
      <c r="AA165" s="1795" t="s">
        <v>306</v>
      </c>
      <c r="AB165" s="1794"/>
      <c r="AC165" s="1794"/>
      <c r="AD165" s="1794"/>
      <c r="AE165" s="1794"/>
      <c r="AF165" s="1795" t="s">
        <v>307</v>
      </c>
      <c r="AG165" s="1794"/>
      <c r="AH165" s="1794"/>
      <c r="AI165" s="1056" t="s">
        <v>336</v>
      </c>
      <c r="AJ165" s="1796" t="s">
        <v>354</v>
      </c>
      <c r="AK165" s="1794"/>
      <c r="AL165" s="1794"/>
      <c r="AM165" s="1794"/>
      <c r="AN165" s="1794"/>
      <c r="AO165" s="1794"/>
      <c r="AP165" s="1052">
        <v>116000000</v>
      </c>
      <c r="AQ165" s="1053">
        <v>0</v>
      </c>
      <c r="AR165" s="1053">
        <v>0</v>
      </c>
      <c r="AS165" s="1053">
        <v>0</v>
      </c>
      <c r="AT165" s="1053">
        <v>0</v>
      </c>
      <c r="AU165" s="1053">
        <v>0</v>
      </c>
      <c r="AV165" s="1053">
        <v>0</v>
      </c>
      <c r="AW165" s="1053">
        <v>0</v>
      </c>
      <c r="AX165" s="1053">
        <v>0</v>
      </c>
      <c r="AY165" s="1053">
        <v>0</v>
      </c>
      <c r="AZ165" s="1053">
        <v>0</v>
      </c>
      <c r="BA165" s="1053">
        <v>0</v>
      </c>
      <c r="BB165" s="1053">
        <v>0</v>
      </c>
    </row>
    <row r="166" spans="1:54" hidden="1" x14ac:dyDescent="0.25">
      <c r="A166" s="1608" t="s">
        <v>35</v>
      </c>
      <c r="B166" s="1583"/>
      <c r="C166" s="1608" t="s">
        <v>315</v>
      </c>
      <c r="D166" s="1583"/>
      <c r="E166" s="1608" t="s">
        <v>313</v>
      </c>
      <c r="F166" s="1583"/>
      <c r="G166" s="1608" t="s">
        <v>316</v>
      </c>
      <c r="H166" s="1583"/>
      <c r="I166" s="1608" t="s">
        <v>342</v>
      </c>
      <c r="J166" s="1583"/>
      <c r="K166" s="1583"/>
      <c r="L166" s="1608" t="s">
        <v>315</v>
      </c>
      <c r="M166" s="1583"/>
      <c r="N166" s="1583"/>
      <c r="O166" s="1608"/>
      <c r="P166" s="1583"/>
      <c r="Q166" s="1608"/>
      <c r="R166" s="1583"/>
      <c r="S166" s="1609" t="s">
        <v>111</v>
      </c>
      <c r="T166" s="1583"/>
      <c r="U166" s="1583"/>
      <c r="V166" s="1583"/>
      <c r="W166" s="1583"/>
      <c r="X166" s="1583"/>
      <c r="Y166" s="1583"/>
      <c r="Z166" s="1583"/>
      <c r="AA166" s="1608" t="s">
        <v>306</v>
      </c>
      <c r="AB166" s="1583"/>
      <c r="AC166" s="1583"/>
      <c r="AD166" s="1583"/>
      <c r="AE166" s="1583"/>
      <c r="AF166" s="1608" t="s">
        <v>307</v>
      </c>
      <c r="AG166" s="1583"/>
      <c r="AH166" s="1583"/>
      <c r="AI166" s="320" t="s">
        <v>86</v>
      </c>
      <c r="AJ166" s="1610" t="s">
        <v>308</v>
      </c>
      <c r="AK166" s="1583"/>
      <c r="AL166" s="1583"/>
      <c r="AM166" s="1583"/>
      <c r="AN166" s="1583"/>
      <c r="AO166" s="1583"/>
      <c r="AP166" s="321">
        <v>12000000</v>
      </c>
      <c r="AQ166" s="322">
        <v>0</v>
      </c>
      <c r="AR166" s="322">
        <v>0</v>
      </c>
      <c r="AS166" s="322">
        <v>0</v>
      </c>
      <c r="AT166" s="322">
        <v>0</v>
      </c>
      <c r="AU166" s="322">
        <v>0</v>
      </c>
      <c r="AV166" s="1054">
        <v>0</v>
      </c>
      <c r="AW166" s="322">
        <v>0</v>
      </c>
      <c r="AX166" s="322">
        <v>0</v>
      </c>
      <c r="AY166" s="322">
        <v>0</v>
      </c>
      <c r="AZ166" s="322">
        <v>0</v>
      </c>
      <c r="BA166" s="322">
        <v>0</v>
      </c>
      <c r="BB166" s="322">
        <v>0</v>
      </c>
    </row>
    <row r="167" spans="1:54" hidden="1" x14ac:dyDescent="0.25">
      <c r="A167" s="1608" t="s">
        <v>35</v>
      </c>
      <c r="B167" s="1583"/>
      <c r="C167" s="1608" t="s">
        <v>315</v>
      </c>
      <c r="D167" s="1583"/>
      <c r="E167" s="1608" t="s">
        <v>313</v>
      </c>
      <c r="F167" s="1583"/>
      <c r="G167" s="1608" t="s">
        <v>316</v>
      </c>
      <c r="H167" s="1583"/>
      <c r="I167" s="1608" t="s">
        <v>342</v>
      </c>
      <c r="J167" s="1583"/>
      <c r="K167" s="1583"/>
      <c r="L167" s="1608" t="s">
        <v>315</v>
      </c>
      <c r="M167" s="1583"/>
      <c r="N167" s="1583"/>
      <c r="O167" s="1608"/>
      <c r="P167" s="1583"/>
      <c r="Q167" s="1608"/>
      <c r="R167" s="1583"/>
      <c r="S167" s="1609" t="s">
        <v>111</v>
      </c>
      <c r="T167" s="1583"/>
      <c r="U167" s="1583"/>
      <c r="V167" s="1583"/>
      <c r="W167" s="1583"/>
      <c r="X167" s="1583"/>
      <c r="Y167" s="1583"/>
      <c r="Z167" s="1583"/>
      <c r="AA167" s="1608" t="s">
        <v>306</v>
      </c>
      <c r="AB167" s="1583"/>
      <c r="AC167" s="1583"/>
      <c r="AD167" s="1583"/>
      <c r="AE167" s="1583"/>
      <c r="AF167" s="1608" t="s">
        <v>307</v>
      </c>
      <c r="AG167" s="1583"/>
      <c r="AH167" s="1583"/>
      <c r="AI167" s="320" t="s">
        <v>336</v>
      </c>
      <c r="AJ167" s="1610" t="s">
        <v>354</v>
      </c>
      <c r="AK167" s="1583"/>
      <c r="AL167" s="1583"/>
      <c r="AM167" s="1583"/>
      <c r="AN167" s="1583"/>
      <c r="AO167" s="1583"/>
      <c r="AP167" s="321">
        <v>116000000</v>
      </c>
      <c r="AQ167" s="322">
        <v>0</v>
      </c>
      <c r="AR167" s="322">
        <v>0</v>
      </c>
      <c r="AS167" s="322">
        <v>0</v>
      </c>
      <c r="AT167" s="322">
        <v>0</v>
      </c>
      <c r="AU167" s="322">
        <v>0</v>
      </c>
      <c r="AV167" s="1054">
        <v>0</v>
      </c>
      <c r="AW167" s="322">
        <v>0</v>
      </c>
      <c r="AX167" s="322">
        <v>0</v>
      </c>
      <c r="AY167" s="322">
        <v>0</v>
      </c>
      <c r="AZ167" s="322">
        <v>0</v>
      </c>
      <c r="BA167" s="322">
        <v>0</v>
      </c>
      <c r="BB167" s="322">
        <v>0</v>
      </c>
    </row>
    <row r="168" spans="1:54" hidden="1" x14ac:dyDescent="0.25">
      <c r="A168" s="1608" t="s">
        <v>35</v>
      </c>
      <c r="B168" s="1583"/>
      <c r="C168" s="1608" t="s">
        <v>315</v>
      </c>
      <c r="D168" s="1583"/>
      <c r="E168" s="1608" t="s">
        <v>313</v>
      </c>
      <c r="F168" s="1583"/>
      <c r="G168" s="1608" t="s">
        <v>316</v>
      </c>
      <c r="H168" s="1583"/>
      <c r="I168" s="1608" t="s">
        <v>342</v>
      </c>
      <c r="J168" s="1583"/>
      <c r="K168" s="1583"/>
      <c r="L168" s="1608" t="s">
        <v>317</v>
      </c>
      <c r="M168" s="1583"/>
      <c r="N168" s="1583"/>
      <c r="O168" s="1608"/>
      <c r="P168" s="1583"/>
      <c r="Q168" s="1608"/>
      <c r="R168" s="1583"/>
      <c r="S168" s="1609" t="s">
        <v>112</v>
      </c>
      <c r="T168" s="1583"/>
      <c r="U168" s="1583"/>
      <c r="V168" s="1583"/>
      <c r="W168" s="1583"/>
      <c r="X168" s="1583"/>
      <c r="Y168" s="1583"/>
      <c r="Z168" s="1583"/>
      <c r="AA168" s="1608" t="s">
        <v>306</v>
      </c>
      <c r="AB168" s="1583"/>
      <c r="AC168" s="1583"/>
      <c r="AD168" s="1583"/>
      <c r="AE168" s="1583"/>
      <c r="AF168" s="1608" t="s">
        <v>307</v>
      </c>
      <c r="AG168" s="1583"/>
      <c r="AH168" s="1583"/>
      <c r="AI168" s="320" t="s">
        <v>86</v>
      </c>
      <c r="AJ168" s="1610" t="s">
        <v>308</v>
      </c>
      <c r="AK168" s="1583"/>
      <c r="AL168" s="1583"/>
      <c r="AM168" s="1583"/>
      <c r="AN168" s="1583"/>
      <c r="AO168" s="1583"/>
      <c r="AP168" s="321">
        <v>5000000</v>
      </c>
      <c r="AQ168" s="322">
        <v>0</v>
      </c>
      <c r="AR168" s="321">
        <v>1234538</v>
      </c>
      <c r="AS168" s="322">
        <v>0</v>
      </c>
      <c r="AT168" s="322">
        <v>0</v>
      </c>
      <c r="AU168" s="322">
        <v>0</v>
      </c>
      <c r="AV168" s="1054">
        <v>0</v>
      </c>
      <c r="AW168" s="322">
        <v>0</v>
      </c>
      <c r="AX168" s="322">
        <v>0</v>
      </c>
      <c r="AY168" s="322">
        <v>0</v>
      </c>
      <c r="AZ168" s="322">
        <v>0</v>
      </c>
      <c r="BA168" s="322">
        <v>0</v>
      </c>
      <c r="BB168" s="322">
        <v>0</v>
      </c>
    </row>
    <row r="169" spans="1:54" hidden="1" x14ac:dyDescent="0.25">
      <c r="A169" s="1608" t="s">
        <v>35</v>
      </c>
      <c r="B169" s="1583"/>
      <c r="C169" s="1608" t="s">
        <v>315</v>
      </c>
      <c r="D169" s="1583"/>
      <c r="E169" s="1608" t="s">
        <v>313</v>
      </c>
      <c r="F169" s="1583"/>
      <c r="G169" s="1608" t="s">
        <v>316</v>
      </c>
      <c r="H169" s="1583"/>
      <c r="I169" s="1608" t="s">
        <v>342</v>
      </c>
      <c r="J169" s="1583"/>
      <c r="K169" s="1583"/>
      <c r="L169" s="1608" t="s">
        <v>336</v>
      </c>
      <c r="M169" s="1583"/>
      <c r="N169" s="1583"/>
      <c r="O169" s="1608"/>
      <c r="P169" s="1583"/>
      <c r="Q169" s="1608"/>
      <c r="R169" s="1583"/>
      <c r="S169" s="1609" t="s">
        <v>110</v>
      </c>
      <c r="T169" s="1583"/>
      <c r="U169" s="1583"/>
      <c r="V169" s="1583"/>
      <c r="W169" s="1583"/>
      <c r="X169" s="1583"/>
      <c r="Y169" s="1583"/>
      <c r="Z169" s="1583"/>
      <c r="AA169" s="1608" t="s">
        <v>306</v>
      </c>
      <c r="AB169" s="1583"/>
      <c r="AC169" s="1583"/>
      <c r="AD169" s="1583"/>
      <c r="AE169" s="1583"/>
      <c r="AF169" s="1608" t="s">
        <v>307</v>
      </c>
      <c r="AG169" s="1583"/>
      <c r="AH169" s="1583"/>
      <c r="AI169" s="320" t="s">
        <v>86</v>
      </c>
      <c r="AJ169" s="1610" t="s">
        <v>308</v>
      </c>
      <c r="AK169" s="1583"/>
      <c r="AL169" s="1583"/>
      <c r="AM169" s="1583"/>
      <c r="AN169" s="1583"/>
      <c r="AO169" s="1583"/>
      <c r="AP169" s="321">
        <v>711100000</v>
      </c>
      <c r="AQ169" s="321">
        <v>697429</v>
      </c>
      <c r="AR169" s="321">
        <v>83621</v>
      </c>
      <c r="AS169" s="322">
        <v>0</v>
      </c>
      <c r="AT169" s="322">
        <v>0</v>
      </c>
      <c r="AU169" s="321">
        <v>697429</v>
      </c>
      <c r="AV169" s="1054">
        <v>0</v>
      </c>
      <c r="AW169" s="322">
        <v>0</v>
      </c>
      <c r="AX169" s="322">
        <v>0</v>
      </c>
      <c r="AY169" s="322">
        <v>0</v>
      </c>
      <c r="AZ169" s="322">
        <v>0</v>
      </c>
      <c r="BA169" s="322">
        <v>0</v>
      </c>
      <c r="BB169" s="322">
        <v>0</v>
      </c>
    </row>
    <row r="170" spans="1:54" s="987" customFormat="1" hidden="1" x14ac:dyDescent="0.25">
      <c r="A170" s="1619" t="s">
        <v>35</v>
      </c>
      <c r="B170" s="1620"/>
      <c r="C170" s="1619" t="s">
        <v>322</v>
      </c>
      <c r="D170" s="1620"/>
      <c r="E170" s="1619"/>
      <c r="F170" s="1620"/>
      <c r="G170" s="1619"/>
      <c r="H170" s="1620"/>
      <c r="I170" s="1619"/>
      <c r="J170" s="1620"/>
      <c r="K170" s="1620"/>
      <c r="L170" s="1619"/>
      <c r="M170" s="1620"/>
      <c r="N170" s="1620"/>
      <c r="O170" s="1619"/>
      <c r="P170" s="1620"/>
      <c r="Q170" s="1619"/>
      <c r="R170" s="1620"/>
      <c r="S170" s="1621" t="s">
        <v>26</v>
      </c>
      <c r="T170" s="1620"/>
      <c r="U170" s="1620"/>
      <c r="V170" s="1620"/>
      <c r="W170" s="1620"/>
      <c r="X170" s="1620"/>
      <c r="Y170" s="1620"/>
      <c r="Z170" s="1620"/>
      <c r="AA170" s="1619" t="s">
        <v>306</v>
      </c>
      <c r="AB170" s="1620"/>
      <c r="AC170" s="1620"/>
      <c r="AD170" s="1620"/>
      <c r="AE170" s="1620"/>
      <c r="AF170" s="1619" t="s">
        <v>307</v>
      </c>
      <c r="AG170" s="1620"/>
      <c r="AH170" s="1620"/>
      <c r="AI170" s="479" t="s">
        <v>86</v>
      </c>
      <c r="AJ170" s="1622" t="s">
        <v>308</v>
      </c>
      <c r="AK170" s="1620"/>
      <c r="AL170" s="1620"/>
      <c r="AM170" s="1620"/>
      <c r="AN170" s="1620"/>
      <c r="AO170" s="1620"/>
      <c r="AP170" s="478">
        <v>212294370912</v>
      </c>
      <c r="AQ170" s="478">
        <v>221716800</v>
      </c>
      <c r="AR170" s="478">
        <v>391946018</v>
      </c>
      <c r="AS170" s="478">
        <v>-10390170912</v>
      </c>
      <c r="AT170" s="478">
        <v>2688263590</v>
      </c>
      <c r="AU170" s="478">
        <v>-2466546790</v>
      </c>
      <c r="AV170" s="478">
        <v>17124554758</v>
      </c>
      <c r="AW170" s="478">
        <v>-14436291168</v>
      </c>
      <c r="AX170" s="478">
        <v>17123526579</v>
      </c>
      <c r="AY170" s="478">
        <v>1028179</v>
      </c>
      <c r="AZ170" s="478">
        <v>17123526579</v>
      </c>
      <c r="BA170" s="477">
        <v>0</v>
      </c>
      <c r="BB170" s="478">
        <v>5082000</v>
      </c>
    </row>
    <row r="171" spans="1:54" s="987" customFormat="1" hidden="1" x14ac:dyDescent="0.25">
      <c r="A171" s="1619" t="s">
        <v>35</v>
      </c>
      <c r="B171" s="1620"/>
      <c r="C171" s="1619" t="s">
        <v>322</v>
      </c>
      <c r="D171" s="1620"/>
      <c r="E171" s="1619"/>
      <c r="F171" s="1620"/>
      <c r="G171" s="1619"/>
      <c r="H171" s="1620"/>
      <c r="I171" s="1619"/>
      <c r="J171" s="1620"/>
      <c r="K171" s="1620"/>
      <c r="L171" s="1619"/>
      <c r="M171" s="1620"/>
      <c r="N171" s="1620"/>
      <c r="O171" s="1619"/>
      <c r="P171" s="1620"/>
      <c r="Q171" s="1619"/>
      <c r="R171" s="1620"/>
      <c r="S171" s="1621" t="s">
        <v>26</v>
      </c>
      <c r="T171" s="1620"/>
      <c r="U171" s="1620"/>
      <c r="V171" s="1620"/>
      <c r="W171" s="1620"/>
      <c r="X171" s="1620"/>
      <c r="Y171" s="1620"/>
      <c r="Z171" s="1620"/>
      <c r="AA171" s="1619" t="s">
        <v>306</v>
      </c>
      <c r="AB171" s="1620"/>
      <c r="AC171" s="1620"/>
      <c r="AD171" s="1620"/>
      <c r="AE171" s="1620"/>
      <c r="AF171" s="1619" t="s">
        <v>309</v>
      </c>
      <c r="AG171" s="1620"/>
      <c r="AH171" s="1620"/>
      <c r="AI171" s="479" t="s">
        <v>101</v>
      </c>
      <c r="AJ171" s="1622" t="s">
        <v>310</v>
      </c>
      <c r="AK171" s="1620"/>
      <c r="AL171" s="1620"/>
      <c r="AM171" s="1620"/>
      <c r="AN171" s="1620"/>
      <c r="AO171" s="1620"/>
      <c r="AP171" s="478">
        <v>519000000</v>
      </c>
      <c r="AQ171" s="477">
        <v>0</v>
      </c>
      <c r="AR171" s="478">
        <v>519000000</v>
      </c>
      <c r="AS171" s="477">
        <v>0</v>
      </c>
      <c r="AT171" s="477">
        <v>0</v>
      </c>
      <c r="AU171" s="477">
        <v>0</v>
      </c>
      <c r="AV171" s="477">
        <v>0</v>
      </c>
      <c r="AW171" s="477">
        <v>0</v>
      </c>
      <c r="AX171" s="477">
        <v>0</v>
      </c>
      <c r="AY171" s="477">
        <v>0</v>
      </c>
      <c r="AZ171" s="477">
        <v>0</v>
      </c>
      <c r="BA171" s="477">
        <v>0</v>
      </c>
      <c r="BB171" s="477">
        <v>0</v>
      </c>
    </row>
    <row r="172" spans="1:54" s="987" customFormat="1" hidden="1" x14ac:dyDescent="0.25">
      <c r="A172" s="1619" t="s">
        <v>35</v>
      </c>
      <c r="B172" s="1620"/>
      <c r="C172" s="1619" t="s">
        <v>322</v>
      </c>
      <c r="D172" s="1620"/>
      <c r="E172" s="1619"/>
      <c r="F172" s="1620"/>
      <c r="G172" s="1619"/>
      <c r="H172" s="1620"/>
      <c r="I172" s="1619"/>
      <c r="J172" s="1620"/>
      <c r="K172" s="1620"/>
      <c r="L172" s="1619"/>
      <c r="M172" s="1620"/>
      <c r="N172" s="1620"/>
      <c r="O172" s="1619"/>
      <c r="P172" s="1620"/>
      <c r="Q172" s="1619"/>
      <c r="R172" s="1620"/>
      <c r="S172" s="1621" t="s">
        <v>26</v>
      </c>
      <c r="T172" s="1620"/>
      <c r="U172" s="1620"/>
      <c r="V172" s="1620"/>
      <c r="W172" s="1620"/>
      <c r="X172" s="1620"/>
      <c r="Y172" s="1620"/>
      <c r="Z172" s="1620"/>
      <c r="AA172" s="1619" t="s">
        <v>306</v>
      </c>
      <c r="AB172" s="1620"/>
      <c r="AC172" s="1620"/>
      <c r="AD172" s="1620"/>
      <c r="AE172" s="1620"/>
      <c r="AF172" s="1619" t="s">
        <v>309</v>
      </c>
      <c r="AG172" s="1620"/>
      <c r="AH172" s="1620"/>
      <c r="AI172" s="479" t="s">
        <v>44</v>
      </c>
      <c r="AJ172" s="1622" t="s">
        <v>311</v>
      </c>
      <c r="AK172" s="1620"/>
      <c r="AL172" s="1620"/>
      <c r="AM172" s="1620"/>
      <c r="AN172" s="1620"/>
      <c r="AO172" s="1620"/>
      <c r="AP172" s="478">
        <v>66513900000</v>
      </c>
      <c r="AQ172" s="478">
        <v>1366424655</v>
      </c>
      <c r="AR172" s="478">
        <v>47767401357</v>
      </c>
      <c r="AS172" s="477">
        <v>0</v>
      </c>
      <c r="AT172" s="478">
        <v>1063929593</v>
      </c>
      <c r="AU172" s="478">
        <v>302495062</v>
      </c>
      <c r="AV172" s="478">
        <v>919591005</v>
      </c>
      <c r="AW172" s="478">
        <v>144338588</v>
      </c>
      <c r="AX172" s="478">
        <v>835951361</v>
      </c>
      <c r="AY172" s="478">
        <v>83639644</v>
      </c>
      <c r="AZ172" s="478">
        <v>835951361</v>
      </c>
      <c r="BA172" s="477">
        <v>0</v>
      </c>
      <c r="BB172" s="477">
        <v>0</v>
      </c>
    </row>
    <row r="173" spans="1:54" hidden="1" x14ac:dyDescent="0.25">
      <c r="A173" s="1603" t="s">
        <v>35</v>
      </c>
      <c r="B173" s="1583"/>
      <c r="C173" s="1603" t="s">
        <v>322</v>
      </c>
      <c r="D173" s="1583"/>
      <c r="E173" s="1603" t="s">
        <v>315</v>
      </c>
      <c r="F173" s="1583"/>
      <c r="G173" s="1603"/>
      <c r="H173" s="1583"/>
      <c r="I173" s="1603"/>
      <c r="J173" s="1583"/>
      <c r="K173" s="1583"/>
      <c r="L173" s="1603"/>
      <c r="M173" s="1583"/>
      <c r="N173" s="1583"/>
      <c r="O173" s="1603"/>
      <c r="P173" s="1583"/>
      <c r="Q173" s="1603"/>
      <c r="R173" s="1583"/>
      <c r="S173" s="1605" t="s">
        <v>343</v>
      </c>
      <c r="T173" s="1583"/>
      <c r="U173" s="1583"/>
      <c r="V173" s="1583"/>
      <c r="W173" s="1583"/>
      <c r="X173" s="1583"/>
      <c r="Y173" s="1583"/>
      <c r="Z173" s="1583"/>
      <c r="AA173" s="1603" t="s">
        <v>306</v>
      </c>
      <c r="AB173" s="1583"/>
      <c r="AC173" s="1583"/>
      <c r="AD173" s="1583"/>
      <c r="AE173" s="1583"/>
      <c r="AF173" s="1603" t="s">
        <v>309</v>
      </c>
      <c r="AG173" s="1583"/>
      <c r="AH173" s="1583"/>
      <c r="AI173" s="317" t="s">
        <v>101</v>
      </c>
      <c r="AJ173" s="1604" t="s">
        <v>310</v>
      </c>
      <c r="AK173" s="1583"/>
      <c r="AL173" s="1583"/>
      <c r="AM173" s="1583"/>
      <c r="AN173" s="1583"/>
      <c r="AO173" s="1583"/>
      <c r="AP173" s="318">
        <v>519000000</v>
      </c>
      <c r="AQ173" s="319">
        <v>0</v>
      </c>
      <c r="AR173" s="318">
        <v>519000000</v>
      </c>
      <c r="AS173" s="319">
        <v>0</v>
      </c>
      <c r="AT173" s="319">
        <v>0</v>
      </c>
      <c r="AU173" s="319">
        <v>0</v>
      </c>
      <c r="AV173" s="319">
        <v>0</v>
      </c>
      <c r="AW173" s="319">
        <v>0</v>
      </c>
      <c r="AX173" s="319">
        <v>0</v>
      </c>
      <c r="AY173" s="319">
        <v>0</v>
      </c>
      <c r="AZ173" s="319">
        <v>0</v>
      </c>
      <c r="BA173" s="319">
        <v>0</v>
      </c>
      <c r="BB173" s="319">
        <v>0</v>
      </c>
    </row>
    <row r="174" spans="1:54" hidden="1" x14ac:dyDescent="0.25">
      <c r="A174" s="1603" t="s">
        <v>35</v>
      </c>
      <c r="B174" s="1583"/>
      <c r="C174" s="1603" t="s">
        <v>322</v>
      </c>
      <c r="D174" s="1583"/>
      <c r="E174" s="1603" t="s">
        <v>315</v>
      </c>
      <c r="F174" s="1583"/>
      <c r="G174" s="1603" t="s">
        <v>312</v>
      </c>
      <c r="H174" s="1583"/>
      <c r="I174" s="1603"/>
      <c r="J174" s="1583"/>
      <c r="K174" s="1583"/>
      <c r="L174" s="1603"/>
      <c r="M174" s="1583"/>
      <c r="N174" s="1583"/>
      <c r="O174" s="1603"/>
      <c r="P174" s="1583"/>
      <c r="Q174" s="1603"/>
      <c r="R174" s="1583"/>
      <c r="S174" s="1605" t="s">
        <v>344</v>
      </c>
      <c r="T174" s="1583"/>
      <c r="U174" s="1583"/>
      <c r="V174" s="1583"/>
      <c r="W174" s="1583"/>
      <c r="X174" s="1583"/>
      <c r="Y174" s="1583"/>
      <c r="Z174" s="1583"/>
      <c r="AA174" s="1603" t="s">
        <v>306</v>
      </c>
      <c r="AB174" s="1583"/>
      <c r="AC174" s="1583"/>
      <c r="AD174" s="1583"/>
      <c r="AE174" s="1583"/>
      <c r="AF174" s="1603" t="s">
        <v>309</v>
      </c>
      <c r="AG174" s="1583"/>
      <c r="AH174" s="1583"/>
      <c r="AI174" s="317" t="s">
        <v>101</v>
      </c>
      <c r="AJ174" s="1604" t="s">
        <v>310</v>
      </c>
      <c r="AK174" s="1583"/>
      <c r="AL174" s="1583"/>
      <c r="AM174" s="1583"/>
      <c r="AN174" s="1583"/>
      <c r="AO174" s="1583"/>
      <c r="AP174" s="318">
        <v>519000000</v>
      </c>
      <c r="AQ174" s="319">
        <v>0</v>
      </c>
      <c r="AR174" s="318">
        <v>519000000</v>
      </c>
      <c r="AS174" s="319">
        <v>0</v>
      </c>
      <c r="AT174" s="319">
        <v>0</v>
      </c>
      <c r="AU174" s="319">
        <v>0</v>
      </c>
      <c r="AV174" s="319">
        <v>0</v>
      </c>
      <c r="AW174" s="319">
        <v>0</v>
      </c>
      <c r="AX174" s="319">
        <v>0</v>
      </c>
      <c r="AY174" s="319">
        <v>0</v>
      </c>
      <c r="AZ174" s="319">
        <v>0</v>
      </c>
      <c r="BA174" s="319">
        <v>0</v>
      </c>
      <c r="BB174" s="319">
        <v>0</v>
      </c>
    </row>
    <row r="175" spans="1:54" hidden="1" x14ac:dyDescent="0.25">
      <c r="A175" s="1608" t="s">
        <v>35</v>
      </c>
      <c r="B175" s="1583"/>
      <c r="C175" s="1608" t="s">
        <v>322</v>
      </c>
      <c r="D175" s="1583"/>
      <c r="E175" s="1608" t="s">
        <v>315</v>
      </c>
      <c r="F175" s="1583"/>
      <c r="G175" s="1608" t="s">
        <v>312</v>
      </c>
      <c r="H175" s="1583"/>
      <c r="I175" s="1608" t="s">
        <v>312</v>
      </c>
      <c r="J175" s="1583"/>
      <c r="K175" s="1583"/>
      <c r="L175" s="1608"/>
      <c r="M175" s="1583"/>
      <c r="N175" s="1583"/>
      <c r="O175" s="1608"/>
      <c r="P175" s="1583"/>
      <c r="Q175" s="1608"/>
      <c r="R175" s="1583"/>
      <c r="S175" s="1609" t="s">
        <v>113</v>
      </c>
      <c r="T175" s="1583"/>
      <c r="U175" s="1583"/>
      <c r="V175" s="1583"/>
      <c r="W175" s="1583"/>
      <c r="X175" s="1583"/>
      <c r="Y175" s="1583"/>
      <c r="Z175" s="1583"/>
      <c r="AA175" s="1608" t="s">
        <v>306</v>
      </c>
      <c r="AB175" s="1583"/>
      <c r="AC175" s="1583"/>
      <c r="AD175" s="1583"/>
      <c r="AE175" s="1583"/>
      <c r="AF175" s="1608" t="s">
        <v>309</v>
      </c>
      <c r="AG175" s="1583"/>
      <c r="AH175" s="1583"/>
      <c r="AI175" s="320" t="s">
        <v>101</v>
      </c>
      <c r="AJ175" s="1610" t="s">
        <v>310</v>
      </c>
      <c r="AK175" s="1583"/>
      <c r="AL175" s="1583"/>
      <c r="AM175" s="1583"/>
      <c r="AN175" s="1583"/>
      <c r="AO175" s="1583"/>
      <c r="AP175" s="321">
        <v>519000000</v>
      </c>
      <c r="AQ175" s="322">
        <v>0</v>
      </c>
      <c r="AR175" s="321">
        <v>519000000</v>
      </c>
      <c r="AS175" s="322">
        <v>0</v>
      </c>
      <c r="AT175" s="322">
        <v>0</v>
      </c>
      <c r="AU175" s="322">
        <v>0</v>
      </c>
      <c r="AV175" s="322">
        <v>0</v>
      </c>
      <c r="AW175" s="322">
        <v>0</v>
      </c>
      <c r="AX175" s="322">
        <v>0</v>
      </c>
      <c r="AY175" s="322">
        <v>0</v>
      </c>
      <c r="AZ175" s="322">
        <v>0</v>
      </c>
      <c r="BA175" s="322">
        <v>0</v>
      </c>
      <c r="BB175" s="322">
        <v>0</v>
      </c>
    </row>
    <row r="176" spans="1:54" hidden="1" x14ac:dyDescent="0.25">
      <c r="A176" s="1603" t="s">
        <v>35</v>
      </c>
      <c r="B176" s="1583"/>
      <c r="C176" s="1603" t="s">
        <v>322</v>
      </c>
      <c r="D176" s="1583"/>
      <c r="E176" s="1603" t="s">
        <v>317</v>
      </c>
      <c r="F176" s="1583"/>
      <c r="G176" s="1603"/>
      <c r="H176" s="1583"/>
      <c r="I176" s="1603"/>
      <c r="J176" s="1583"/>
      <c r="K176" s="1583"/>
      <c r="L176" s="1603"/>
      <c r="M176" s="1583"/>
      <c r="N176" s="1583"/>
      <c r="O176" s="1603"/>
      <c r="P176" s="1583"/>
      <c r="Q176" s="1603"/>
      <c r="R176" s="1583"/>
      <c r="S176" s="1605" t="s">
        <v>345</v>
      </c>
      <c r="T176" s="1583"/>
      <c r="U176" s="1583"/>
      <c r="V176" s="1583"/>
      <c r="W176" s="1583"/>
      <c r="X176" s="1583"/>
      <c r="Y176" s="1583"/>
      <c r="Z176" s="1583"/>
      <c r="AA176" s="1603" t="s">
        <v>306</v>
      </c>
      <c r="AB176" s="1583"/>
      <c r="AC176" s="1583"/>
      <c r="AD176" s="1583"/>
      <c r="AE176" s="1583"/>
      <c r="AF176" s="1603" t="s">
        <v>307</v>
      </c>
      <c r="AG176" s="1583"/>
      <c r="AH176" s="1583"/>
      <c r="AI176" s="317" t="s">
        <v>86</v>
      </c>
      <c r="AJ176" s="1604" t="s">
        <v>308</v>
      </c>
      <c r="AK176" s="1583"/>
      <c r="AL176" s="1583"/>
      <c r="AM176" s="1583"/>
      <c r="AN176" s="1583"/>
      <c r="AO176" s="1583"/>
      <c r="AP176" s="318">
        <v>576370912</v>
      </c>
      <c r="AQ176" s="319">
        <v>0</v>
      </c>
      <c r="AR176" s="318">
        <v>156370912</v>
      </c>
      <c r="AS176" s="318">
        <v>-390170912</v>
      </c>
      <c r="AT176" s="319">
        <v>0</v>
      </c>
      <c r="AU176" s="319">
        <v>0</v>
      </c>
      <c r="AV176" s="319">
        <v>0</v>
      </c>
      <c r="AW176" s="319">
        <v>0</v>
      </c>
      <c r="AX176" s="319">
        <v>0</v>
      </c>
      <c r="AY176" s="319">
        <v>0</v>
      </c>
      <c r="AZ176" s="319">
        <v>0</v>
      </c>
      <c r="BA176" s="319">
        <v>0</v>
      </c>
      <c r="BB176" s="319">
        <v>0</v>
      </c>
    </row>
    <row r="177" spans="1:54" hidden="1" x14ac:dyDescent="0.25">
      <c r="A177" s="1603" t="s">
        <v>35</v>
      </c>
      <c r="B177" s="1583"/>
      <c r="C177" s="1603" t="s">
        <v>322</v>
      </c>
      <c r="D177" s="1583"/>
      <c r="E177" s="1603" t="s">
        <v>317</v>
      </c>
      <c r="F177" s="1583"/>
      <c r="G177" s="1603" t="s">
        <v>322</v>
      </c>
      <c r="H177" s="1583"/>
      <c r="I177" s="1603"/>
      <c r="J177" s="1583"/>
      <c r="K177" s="1583"/>
      <c r="L177" s="1603"/>
      <c r="M177" s="1583"/>
      <c r="N177" s="1583"/>
      <c r="O177" s="1603"/>
      <c r="P177" s="1583"/>
      <c r="Q177" s="1603"/>
      <c r="R177" s="1583"/>
      <c r="S177" s="1605" t="s">
        <v>346</v>
      </c>
      <c r="T177" s="1583"/>
      <c r="U177" s="1583"/>
      <c r="V177" s="1583"/>
      <c r="W177" s="1583"/>
      <c r="X177" s="1583"/>
      <c r="Y177" s="1583"/>
      <c r="Z177" s="1583"/>
      <c r="AA177" s="1603" t="s">
        <v>306</v>
      </c>
      <c r="AB177" s="1583"/>
      <c r="AC177" s="1583"/>
      <c r="AD177" s="1583"/>
      <c r="AE177" s="1583"/>
      <c r="AF177" s="1603" t="s">
        <v>307</v>
      </c>
      <c r="AG177" s="1583"/>
      <c r="AH177" s="1583"/>
      <c r="AI177" s="317" t="s">
        <v>86</v>
      </c>
      <c r="AJ177" s="1604" t="s">
        <v>308</v>
      </c>
      <c r="AK177" s="1583"/>
      <c r="AL177" s="1583"/>
      <c r="AM177" s="1583"/>
      <c r="AN177" s="1583"/>
      <c r="AO177" s="1583"/>
      <c r="AP177" s="318">
        <v>576370912</v>
      </c>
      <c r="AQ177" s="319">
        <v>0</v>
      </c>
      <c r="AR177" s="318">
        <v>156370912</v>
      </c>
      <c r="AS177" s="318">
        <v>-390170912</v>
      </c>
      <c r="AT177" s="319">
        <v>0</v>
      </c>
      <c r="AU177" s="319">
        <v>0</v>
      </c>
      <c r="AV177" s="319">
        <v>0</v>
      </c>
      <c r="AW177" s="319">
        <v>0</v>
      </c>
      <c r="AX177" s="319">
        <v>0</v>
      </c>
      <c r="AY177" s="319">
        <v>0</v>
      </c>
      <c r="AZ177" s="319">
        <v>0</v>
      </c>
      <c r="BA177" s="319">
        <v>0</v>
      </c>
      <c r="BB177" s="319">
        <v>0</v>
      </c>
    </row>
    <row r="178" spans="1:54" hidden="1" x14ac:dyDescent="0.25">
      <c r="A178" s="1608" t="s">
        <v>35</v>
      </c>
      <c r="B178" s="1583"/>
      <c r="C178" s="1608" t="s">
        <v>322</v>
      </c>
      <c r="D178" s="1583"/>
      <c r="E178" s="1608" t="s">
        <v>317</v>
      </c>
      <c r="F178" s="1583"/>
      <c r="G178" s="1608" t="s">
        <v>322</v>
      </c>
      <c r="H178" s="1583"/>
      <c r="I178" s="1608" t="s">
        <v>347</v>
      </c>
      <c r="J178" s="1583"/>
      <c r="K178" s="1583"/>
      <c r="L178" s="1608"/>
      <c r="M178" s="1583"/>
      <c r="N178" s="1583"/>
      <c r="O178" s="1608"/>
      <c r="P178" s="1583"/>
      <c r="Q178" s="1608"/>
      <c r="R178" s="1583"/>
      <c r="S178" s="1609" t="s">
        <v>114</v>
      </c>
      <c r="T178" s="1583"/>
      <c r="U178" s="1583"/>
      <c r="V178" s="1583"/>
      <c r="W178" s="1583"/>
      <c r="X178" s="1583"/>
      <c r="Y178" s="1583"/>
      <c r="Z178" s="1583"/>
      <c r="AA178" s="1608" t="s">
        <v>306</v>
      </c>
      <c r="AB178" s="1583"/>
      <c r="AC178" s="1583"/>
      <c r="AD178" s="1583"/>
      <c r="AE178" s="1583"/>
      <c r="AF178" s="1608" t="s">
        <v>307</v>
      </c>
      <c r="AG178" s="1583"/>
      <c r="AH178" s="1583"/>
      <c r="AI178" s="320" t="s">
        <v>86</v>
      </c>
      <c r="AJ178" s="1610" t="s">
        <v>308</v>
      </c>
      <c r="AK178" s="1583"/>
      <c r="AL178" s="1583"/>
      <c r="AM178" s="1583"/>
      <c r="AN178" s="1583"/>
      <c r="AO178" s="1583"/>
      <c r="AP178" s="321">
        <v>576370912</v>
      </c>
      <c r="AQ178" s="322">
        <v>0</v>
      </c>
      <c r="AR178" s="321">
        <v>156370912</v>
      </c>
      <c r="AS178" s="321">
        <v>-390170912</v>
      </c>
      <c r="AT178" s="322">
        <v>0</v>
      </c>
      <c r="AU178" s="322">
        <v>0</v>
      </c>
      <c r="AV178" s="322">
        <v>0</v>
      </c>
      <c r="AW178" s="322">
        <v>0</v>
      </c>
      <c r="AX178" s="322">
        <v>0</v>
      </c>
      <c r="AY178" s="322">
        <v>0</v>
      </c>
      <c r="AZ178" s="322">
        <v>0</v>
      </c>
      <c r="BA178" s="322">
        <v>0</v>
      </c>
      <c r="BB178" s="322">
        <v>0</v>
      </c>
    </row>
    <row r="179" spans="1:54" hidden="1" x14ac:dyDescent="0.25">
      <c r="A179" s="1603" t="s">
        <v>35</v>
      </c>
      <c r="B179" s="1583"/>
      <c r="C179" s="1603" t="s">
        <v>322</v>
      </c>
      <c r="D179" s="1583"/>
      <c r="E179" s="1603" t="s">
        <v>325</v>
      </c>
      <c r="F179" s="1583"/>
      <c r="G179" s="1603"/>
      <c r="H179" s="1583"/>
      <c r="I179" s="1603"/>
      <c r="J179" s="1583"/>
      <c r="K179" s="1583"/>
      <c r="L179" s="1603"/>
      <c r="M179" s="1583"/>
      <c r="N179" s="1583"/>
      <c r="O179" s="1603"/>
      <c r="P179" s="1583"/>
      <c r="Q179" s="1603"/>
      <c r="R179" s="1583"/>
      <c r="S179" s="1605" t="s">
        <v>348</v>
      </c>
      <c r="T179" s="1583"/>
      <c r="U179" s="1583"/>
      <c r="V179" s="1583"/>
      <c r="W179" s="1583"/>
      <c r="X179" s="1583"/>
      <c r="Y179" s="1583"/>
      <c r="Z179" s="1583"/>
      <c r="AA179" s="1603" t="s">
        <v>306</v>
      </c>
      <c r="AB179" s="1583"/>
      <c r="AC179" s="1583"/>
      <c r="AD179" s="1583"/>
      <c r="AE179" s="1583"/>
      <c r="AF179" s="1603" t="s">
        <v>307</v>
      </c>
      <c r="AG179" s="1583"/>
      <c r="AH179" s="1583"/>
      <c r="AI179" s="317" t="s">
        <v>86</v>
      </c>
      <c r="AJ179" s="1604" t="s">
        <v>308</v>
      </c>
      <c r="AK179" s="1583"/>
      <c r="AL179" s="1583"/>
      <c r="AM179" s="1583"/>
      <c r="AN179" s="1583"/>
      <c r="AO179" s="1583"/>
      <c r="AP179" s="318">
        <v>211718000000</v>
      </c>
      <c r="AQ179" s="318">
        <v>221716800</v>
      </c>
      <c r="AR179" s="318">
        <v>235575106</v>
      </c>
      <c r="AS179" s="318">
        <v>-10000000000</v>
      </c>
      <c r="AT179" s="318">
        <v>2688263590</v>
      </c>
      <c r="AU179" s="318">
        <v>-2466546790</v>
      </c>
      <c r="AV179" s="318">
        <v>17124554758</v>
      </c>
      <c r="AW179" s="318">
        <v>-14436291168</v>
      </c>
      <c r="AX179" s="318">
        <v>17123526579</v>
      </c>
      <c r="AY179" s="318">
        <v>1028179</v>
      </c>
      <c r="AZ179" s="318">
        <v>17123526579</v>
      </c>
      <c r="BA179" s="319">
        <v>0</v>
      </c>
      <c r="BB179" s="318">
        <v>5082000</v>
      </c>
    </row>
    <row r="180" spans="1:54" hidden="1" x14ac:dyDescent="0.25">
      <c r="A180" s="1603" t="s">
        <v>35</v>
      </c>
      <c r="B180" s="1583"/>
      <c r="C180" s="1603" t="s">
        <v>322</v>
      </c>
      <c r="D180" s="1583"/>
      <c r="E180" s="1603" t="s">
        <v>325</v>
      </c>
      <c r="F180" s="1583"/>
      <c r="G180" s="1603"/>
      <c r="H180" s="1583"/>
      <c r="I180" s="1603"/>
      <c r="J180" s="1583"/>
      <c r="K180" s="1583"/>
      <c r="L180" s="1603"/>
      <c r="M180" s="1583"/>
      <c r="N180" s="1583"/>
      <c r="O180" s="1603"/>
      <c r="P180" s="1583"/>
      <c r="Q180" s="1603"/>
      <c r="R180" s="1583"/>
      <c r="S180" s="1605" t="s">
        <v>348</v>
      </c>
      <c r="T180" s="1583"/>
      <c r="U180" s="1583"/>
      <c r="V180" s="1583"/>
      <c r="W180" s="1583"/>
      <c r="X180" s="1583"/>
      <c r="Y180" s="1583"/>
      <c r="Z180" s="1583"/>
      <c r="AA180" s="1603" t="s">
        <v>306</v>
      </c>
      <c r="AB180" s="1583"/>
      <c r="AC180" s="1583"/>
      <c r="AD180" s="1583"/>
      <c r="AE180" s="1583"/>
      <c r="AF180" s="1603" t="s">
        <v>309</v>
      </c>
      <c r="AG180" s="1583"/>
      <c r="AH180" s="1583"/>
      <c r="AI180" s="317" t="s">
        <v>44</v>
      </c>
      <c r="AJ180" s="1604" t="s">
        <v>311</v>
      </c>
      <c r="AK180" s="1583"/>
      <c r="AL180" s="1583"/>
      <c r="AM180" s="1583"/>
      <c r="AN180" s="1583"/>
      <c r="AO180" s="1583"/>
      <c r="AP180" s="318">
        <v>66513900000</v>
      </c>
      <c r="AQ180" s="318">
        <v>1366424655</v>
      </c>
      <c r="AR180" s="318">
        <v>47767401357</v>
      </c>
      <c r="AS180" s="319">
        <v>0</v>
      </c>
      <c r="AT180" s="318">
        <v>1063929593</v>
      </c>
      <c r="AU180" s="318">
        <v>302495062</v>
      </c>
      <c r="AV180" s="318">
        <v>919591005</v>
      </c>
      <c r="AW180" s="318">
        <v>144338588</v>
      </c>
      <c r="AX180" s="318">
        <v>835951361</v>
      </c>
      <c r="AY180" s="318">
        <v>83639644</v>
      </c>
      <c r="AZ180" s="318">
        <v>835951361</v>
      </c>
      <c r="BA180" s="319">
        <v>0</v>
      </c>
      <c r="BB180" s="319">
        <v>0</v>
      </c>
    </row>
    <row r="181" spans="1:54" hidden="1" x14ac:dyDescent="0.25">
      <c r="A181" s="1603" t="s">
        <v>35</v>
      </c>
      <c r="B181" s="1583"/>
      <c r="C181" s="1603" t="s">
        <v>322</v>
      </c>
      <c r="D181" s="1583"/>
      <c r="E181" s="1603" t="s">
        <v>325</v>
      </c>
      <c r="F181" s="1583"/>
      <c r="G181" s="1603" t="s">
        <v>312</v>
      </c>
      <c r="H181" s="1583"/>
      <c r="I181" s="1603"/>
      <c r="J181" s="1583"/>
      <c r="K181" s="1583"/>
      <c r="L181" s="1603"/>
      <c r="M181" s="1583"/>
      <c r="N181" s="1583"/>
      <c r="O181" s="1603"/>
      <c r="P181" s="1583"/>
      <c r="Q181" s="1603"/>
      <c r="R181" s="1583"/>
      <c r="S181" s="1605" t="s">
        <v>453</v>
      </c>
      <c r="T181" s="1583"/>
      <c r="U181" s="1583"/>
      <c r="V181" s="1583"/>
      <c r="W181" s="1583"/>
      <c r="X181" s="1583"/>
      <c r="Y181" s="1583"/>
      <c r="Z181" s="1583"/>
      <c r="AA181" s="1603" t="s">
        <v>306</v>
      </c>
      <c r="AB181" s="1583"/>
      <c r="AC181" s="1583"/>
      <c r="AD181" s="1583"/>
      <c r="AE181" s="1583"/>
      <c r="AF181" s="1603" t="s">
        <v>307</v>
      </c>
      <c r="AG181" s="1583"/>
      <c r="AH181" s="1583"/>
      <c r="AI181" s="317" t="s">
        <v>86</v>
      </c>
      <c r="AJ181" s="1604" t="s">
        <v>308</v>
      </c>
      <c r="AK181" s="1583"/>
      <c r="AL181" s="1583"/>
      <c r="AM181" s="1583"/>
      <c r="AN181" s="1583"/>
      <c r="AO181" s="1583"/>
      <c r="AP181" s="318">
        <v>420000000</v>
      </c>
      <c r="AQ181" s="319">
        <v>0</v>
      </c>
      <c r="AR181" s="318">
        <v>18535849</v>
      </c>
      <c r="AS181" s="319">
        <v>0</v>
      </c>
      <c r="AT181" s="319">
        <v>0</v>
      </c>
      <c r="AU181" s="319">
        <v>0</v>
      </c>
      <c r="AV181" s="319">
        <v>0</v>
      </c>
      <c r="AW181" s="319">
        <v>0</v>
      </c>
      <c r="AX181" s="319">
        <v>0</v>
      </c>
      <c r="AY181" s="319">
        <v>0</v>
      </c>
      <c r="AZ181" s="319">
        <v>0</v>
      </c>
      <c r="BA181" s="319">
        <v>0</v>
      </c>
      <c r="BB181" s="319">
        <v>0</v>
      </c>
    </row>
    <row r="182" spans="1:54" hidden="1" x14ac:dyDescent="0.25">
      <c r="A182" s="1608" t="s">
        <v>35</v>
      </c>
      <c r="B182" s="1583"/>
      <c r="C182" s="1608" t="s">
        <v>322</v>
      </c>
      <c r="D182" s="1583"/>
      <c r="E182" s="1608" t="s">
        <v>325</v>
      </c>
      <c r="F182" s="1583"/>
      <c r="G182" s="1608" t="s">
        <v>312</v>
      </c>
      <c r="H182" s="1583"/>
      <c r="I182" s="1608" t="s">
        <v>312</v>
      </c>
      <c r="J182" s="1583"/>
      <c r="K182" s="1583"/>
      <c r="L182" s="1608"/>
      <c r="M182" s="1583"/>
      <c r="N182" s="1583"/>
      <c r="O182" s="1608"/>
      <c r="P182" s="1583"/>
      <c r="Q182" s="1608"/>
      <c r="R182" s="1583"/>
      <c r="S182" s="1609" t="s">
        <v>453</v>
      </c>
      <c r="T182" s="1583"/>
      <c r="U182" s="1583"/>
      <c r="V182" s="1583"/>
      <c r="W182" s="1583"/>
      <c r="X182" s="1583"/>
      <c r="Y182" s="1583"/>
      <c r="Z182" s="1583"/>
      <c r="AA182" s="1608" t="s">
        <v>306</v>
      </c>
      <c r="AB182" s="1583"/>
      <c r="AC182" s="1583"/>
      <c r="AD182" s="1583"/>
      <c r="AE182" s="1583"/>
      <c r="AF182" s="1608" t="s">
        <v>307</v>
      </c>
      <c r="AG182" s="1583"/>
      <c r="AH182" s="1583"/>
      <c r="AI182" s="320" t="s">
        <v>86</v>
      </c>
      <c r="AJ182" s="1610" t="s">
        <v>308</v>
      </c>
      <c r="AK182" s="1583"/>
      <c r="AL182" s="1583"/>
      <c r="AM182" s="1583"/>
      <c r="AN182" s="1583"/>
      <c r="AO182" s="1583"/>
      <c r="AP182" s="321">
        <v>420000000</v>
      </c>
      <c r="AQ182" s="322">
        <v>0</v>
      </c>
      <c r="AR182" s="321">
        <v>18535849</v>
      </c>
      <c r="AS182" s="322">
        <v>0</v>
      </c>
      <c r="AT182" s="322">
        <v>0</v>
      </c>
      <c r="AU182" s="322">
        <v>0</v>
      </c>
      <c r="AV182" s="322">
        <v>0</v>
      </c>
      <c r="AW182" s="322">
        <v>0</v>
      </c>
      <c r="AX182" s="322">
        <v>0</v>
      </c>
      <c r="AY182" s="322">
        <v>0</v>
      </c>
      <c r="AZ182" s="322">
        <v>0</v>
      </c>
      <c r="BA182" s="322">
        <v>0</v>
      </c>
      <c r="BB182" s="322">
        <v>0</v>
      </c>
    </row>
    <row r="183" spans="1:54" hidden="1" x14ac:dyDescent="0.25">
      <c r="A183" s="1608" t="s">
        <v>35</v>
      </c>
      <c r="B183" s="1583"/>
      <c r="C183" s="1608" t="s">
        <v>322</v>
      </c>
      <c r="D183" s="1583"/>
      <c r="E183" s="1608" t="s">
        <v>325</v>
      </c>
      <c r="F183" s="1583"/>
      <c r="G183" s="1608" t="s">
        <v>312</v>
      </c>
      <c r="H183" s="1583"/>
      <c r="I183" s="1608" t="s">
        <v>312</v>
      </c>
      <c r="J183" s="1583"/>
      <c r="K183" s="1583"/>
      <c r="L183" s="1608" t="s">
        <v>315</v>
      </c>
      <c r="M183" s="1583"/>
      <c r="N183" s="1583"/>
      <c r="O183" s="1608"/>
      <c r="P183" s="1583"/>
      <c r="Q183" s="1608"/>
      <c r="R183" s="1583"/>
      <c r="S183" s="1609" t="s">
        <v>454</v>
      </c>
      <c r="T183" s="1583"/>
      <c r="U183" s="1583"/>
      <c r="V183" s="1583"/>
      <c r="W183" s="1583"/>
      <c r="X183" s="1583"/>
      <c r="Y183" s="1583"/>
      <c r="Z183" s="1583"/>
      <c r="AA183" s="1608" t="s">
        <v>306</v>
      </c>
      <c r="AB183" s="1583"/>
      <c r="AC183" s="1583"/>
      <c r="AD183" s="1583"/>
      <c r="AE183" s="1583"/>
      <c r="AF183" s="1608" t="s">
        <v>307</v>
      </c>
      <c r="AG183" s="1583"/>
      <c r="AH183" s="1583"/>
      <c r="AI183" s="320" t="s">
        <v>86</v>
      </c>
      <c r="AJ183" s="1610" t="s">
        <v>308</v>
      </c>
      <c r="AK183" s="1583"/>
      <c r="AL183" s="1583"/>
      <c r="AM183" s="1583"/>
      <c r="AN183" s="1583"/>
      <c r="AO183" s="1583"/>
      <c r="AP183" s="321">
        <v>420000000</v>
      </c>
      <c r="AQ183" s="322">
        <v>0</v>
      </c>
      <c r="AR183" s="321">
        <v>18535849</v>
      </c>
      <c r="AS183" s="322">
        <v>0</v>
      </c>
      <c r="AT183" s="322">
        <v>0</v>
      </c>
      <c r="AU183" s="322">
        <v>0</v>
      </c>
      <c r="AV183" s="322">
        <v>0</v>
      </c>
      <c r="AW183" s="322">
        <v>0</v>
      </c>
      <c r="AX183" s="322">
        <v>0</v>
      </c>
      <c r="AY183" s="322">
        <v>0</v>
      </c>
      <c r="AZ183" s="322">
        <v>0</v>
      </c>
      <c r="BA183" s="322">
        <v>0</v>
      </c>
      <c r="BB183" s="322">
        <v>0</v>
      </c>
    </row>
    <row r="184" spans="1:54" hidden="1" x14ac:dyDescent="0.25">
      <c r="A184" s="1603" t="s">
        <v>35</v>
      </c>
      <c r="B184" s="1583"/>
      <c r="C184" s="1603" t="s">
        <v>322</v>
      </c>
      <c r="D184" s="1583"/>
      <c r="E184" s="1603" t="s">
        <v>325</v>
      </c>
      <c r="F184" s="1583"/>
      <c r="G184" s="1603" t="s">
        <v>322</v>
      </c>
      <c r="H184" s="1583"/>
      <c r="I184" s="1603"/>
      <c r="J184" s="1583"/>
      <c r="K184" s="1583"/>
      <c r="L184" s="1603"/>
      <c r="M184" s="1583"/>
      <c r="N184" s="1583"/>
      <c r="O184" s="1603"/>
      <c r="P184" s="1583"/>
      <c r="Q184" s="1603"/>
      <c r="R184" s="1583"/>
      <c r="S184" s="1605" t="s">
        <v>349</v>
      </c>
      <c r="T184" s="1583"/>
      <c r="U184" s="1583"/>
      <c r="V184" s="1583"/>
      <c r="W184" s="1583"/>
      <c r="X184" s="1583"/>
      <c r="Y184" s="1583"/>
      <c r="Z184" s="1583"/>
      <c r="AA184" s="1603" t="s">
        <v>306</v>
      </c>
      <c r="AB184" s="1583"/>
      <c r="AC184" s="1583"/>
      <c r="AD184" s="1583"/>
      <c r="AE184" s="1583"/>
      <c r="AF184" s="1603" t="s">
        <v>307</v>
      </c>
      <c r="AG184" s="1583"/>
      <c r="AH184" s="1583"/>
      <c r="AI184" s="317" t="s">
        <v>86</v>
      </c>
      <c r="AJ184" s="1604" t="s">
        <v>308</v>
      </c>
      <c r="AK184" s="1583"/>
      <c r="AL184" s="1583"/>
      <c r="AM184" s="1583"/>
      <c r="AN184" s="1583"/>
      <c r="AO184" s="1583"/>
      <c r="AP184" s="318">
        <v>211298000000</v>
      </c>
      <c r="AQ184" s="318">
        <v>221716800</v>
      </c>
      <c r="AR184" s="318">
        <v>217039257</v>
      </c>
      <c r="AS184" s="318">
        <v>-10000000000</v>
      </c>
      <c r="AT184" s="318">
        <v>2688263590</v>
      </c>
      <c r="AU184" s="318">
        <v>-2466546790</v>
      </c>
      <c r="AV184" s="318">
        <v>17124554758</v>
      </c>
      <c r="AW184" s="318">
        <v>-14436291168</v>
      </c>
      <c r="AX184" s="318">
        <v>17123526579</v>
      </c>
      <c r="AY184" s="318">
        <v>1028179</v>
      </c>
      <c r="AZ184" s="318">
        <v>17123526579</v>
      </c>
      <c r="BA184" s="319">
        <v>0</v>
      </c>
      <c r="BB184" s="318">
        <v>5082000</v>
      </c>
    </row>
    <row r="185" spans="1:54" hidden="1" x14ac:dyDescent="0.25">
      <c r="A185" s="1603" t="s">
        <v>35</v>
      </c>
      <c r="B185" s="1583"/>
      <c r="C185" s="1603" t="s">
        <v>322</v>
      </c>
      <c r="D185" s="1583"/>
      <c r="E185" s="1603" t="s">
        <v>325</v>
      </c>
      <c r="F185" s="1583"/>
      <c r="G185" s="1603" t="s">
        <v>322</v>
      </c>
      <c r="H185" s="1583"/>
      <c r="I185" s="1603"/>
      <c r="J185" s="1583"/>
      <c r="K185" s="1583"/>
      <c r="L185" s="1603"/>
      <c r="M185" s="1583"/>
      <c r="N185" s="1583"/>
      <c r="O185" s="1603"/>
      <c r="P185" s="1583"/>
      <c r="Q185" s="1603"/>
      <c r="R185" s="1583"/>
      <c r="S185" s="1605" t="s">
        <v>349</v>
      </c>
      <c r="T185" s="1583"/>
      <c r="U185" s="1583"/>
      <c r="V185" s="1583"/>
      <c r="W185" s="1583"/>
      <c r="X185" s="1583"/>
      <c r="Y185" s="1583"/>
      <c r="Z185" s="1583"/>
      <c r="AA185" s="1603" t="s">
        <v>306</v>
      </c>
      <c r="AB185" s="1583"/>
      <c r="AC185" s="1583"/>
      <c r="AD185" s="1583"/>
      <c r="AE185" s="1583"/>
      <c r="AF185" s="1603" t="s">
        <v>309</v>
      </c>
      <c r="AG185" s="1583"/>
      <c r="AH185" s="1583"/>
      <c r="AI185" s="317" t="s">
        <v>44</v>
      </c>
      <c r="AJ185" s="1604" t="s">
        <v>311</v>
      </c>
      <c r="AK185" s="1583"/>
      <c r="AL185" s="1583"/>
      <c r="AM185" s="1583"/>
      <c r="AN185" s="1583"/>
      <c r="AO185" s="1583"/>
      <c r="AP185" s="318">
        <v>66513900000</v>
      </c>
      <c r="AQ185" s="318">
        <v>1366424655</v>
      </c>
      <c r="AR185" s="318">
        <v>47767401357</v>
      </c>
      <c r="AS185" s="319">
        <v>0</v>
      </c>
      <c r="AT185" s="318">
        <v>1063929593</v>
      </c>
      <c r="AU185" s="318">
        <v>302495062</v>
      </c>
      <c r="AV185" s="318">
        <v>919591005</v>
      </c>
      <c r="AW185" s="318">
        <v>144338588</v>
      </c>
      <c r="AX185" s="318">
        <v>835951361</v>
      </c>
      <c r="AY185" s="318">
        <v>83639644</v>
      </c>
      <c r="AZ185" s="318">
        <v>835951361</v>
      </c>
      <c r="BA185" s="319">
        <v>0</v>
      </c>
      <c r="BB185" s="319">
        <v>0</v>
      </c>
    </row>
    <row r="186" spans="1:54" hidden="1" x14ac:dyDescent="0.25">
      <c r="A186" s="1608" t="s">
        <v>35</v>
      </c>
      <c r="B186" s="1583"/>
      <c r="C186" s="1608" t="s">
        <v>322</v>
      </c>
      <c r="D186" s="1583"/>
      <c r="E186" s="1608" t="s">
        <v>325</v>
      </c>
      <c r="F186" s="1583"/>
      <c r="G186" s="1608" t="s">
        <v>322</v>
      </c>
      <c r="H186" s="1583"/>
      <c r="I186" s="1608" t="s">
        <v>316</v>
      </c>
      <c r="J186" s="1583"/>
      <c r="K186" s="1583"/>
      <c r="L186" s="1608"/>
      <c r="M186" s="1583"/>
      <c r="N186" s="1583"/>
      <c r="O186" s="1608"/>
      <c r="P186" s="1583"/>
      <c r="Q186" s="1608"/>
      <c r="R186" s="1583"/>
      <c r="S186" s="1609" t="s">
        <v>115</v>
      </c>
      <c r="T186" s="1583"/>
      <c r="U186" s="1583"/>
      <c r="V186" s="1583"/>
      <c r="W186" s="1583"/>
      <c r="X186" s="1583"/>
      <c r="Y186" s="1583"/>
      <c r="Z186" s="1583"/>
      <c r="AA186" s="1608" t="s">
        <v>306</v>
      </c>
      <c r="AB186" s="1583"/>
      <c r="AC186" s="1583"/>
      <c r="AD186" s="1583"/>
      <c r="AE186" s="1583"/>
      <c r="AF186" s="1608" t="s">
        <v>307</v>
      </c>
      <c r="AG186" s="1583"/>
      <c r="AH186" s="1583"/>
      <c r="AI186" s="320" t="s">
        <v>86</v>
      </c>
      <c r="AJ186" s="1610" t="s">
        <v>308</v>
      </c>
      <c r="AK186" s="1583"/>
      <c r="AL186" s="1583"/>
      <c r="AM186" s="1583"/>
      <c r="AN186" s="1583"/>
      <c r="AO186" s="1583"/>
      <c r="AP186" s="321">
        <v>298000000</v>
      </c>
      <c r="AQ186" s="322">
        <v>0</v>
      </c>
      <c r="AR186" s="321">
        <v>933333</v>
      </c>
      <c r="AS186" s="322">
        <v>0</v>
      </c>
      <c r="AT186" s="322">
        <v>0</v>
      </c>
      <c r="AU186" s="322">
        <v>0</v>
      </c>
      <c r="AV186" s="321">
        <v>28254687</v>
      </c>
      <c r="AW186" s="321">
        <v>-28254687</v>
      </c>
      <c r="AX186" s="321">
        <v>28254687</v>
      </c>
      <c r="AY186" s="322">
        <v>0</v>
      </c>
      <c r="AZ186" s="321">
        <v>28254687</v>
      </c>
      <c r="BA186" s="322">
        <v>0</v>
      </c>
      <c r="BB186" s="322">
        <v>0</v>
      </c>
    </row>
    <row r="187" spans="1:54" hidden="1" x14ac:dyDescent="0.25">
      <c r="A187" s="1608" t="s">
        <v>35</v>
      </c>
      <c r="B187" s="1583"/>
      <c r="C187" s="1608" t="s">
        <v>322</v>
      </c>
      <c r="D187" s="1583"/>
      <c r="E187" s="1608" t="s">
        <v>325</v>
      </c>
      <c r="F187" s="1583"/>
      <c r="G187" s="1608" t="s">
        <v>322</v>
      </c>
      <c r="H187" s="1583"/>
      <c r="I187" s="1608" t="s">
        <v>326</v>
      </c>
      <c r="J187" s="1583"/>
      <c r="K187" s="1583"/>
      <c r="L187" s="1608"/>
      <c r="M187" s="1583"/>
      <c r="N187" s="1583"/>
      <c r="O187" s="1608"/>
      <c r="P187" s="1583"/>
      <c r="Q187" s="1608"/>
      <c r="R187" s="1583"/>
      <c r="S187" s="1609" t="s">
        <v>116</v>
      </c>
      <c r="T187" s="1583"/>
      <c r="U187" s="1583"/>
      <c r="V187" s="1583"/>
      <c r="W187" s="1583"/>
      <c r="X187" s="1583"/>
      <c r="Y187" s="1583"/>
      <c r="Z187" s="1583"/>
      <c r="AA187" s="1608" t="s">
        <v>306</v>
      </c>
      <c r="AB187" s="1583"/>
      <c r="AC187" s="1583"/>
      <c r="AD187" s="1583"/>
      <c r="AE187" s="1583"/>
      <c r="AF187" s="1608" t="s">
        <v>307</v>
      </c>
      <c r="AG187" s="1583"/>
      <c r="AH187" s="1583"/>
      <c r="AI187" s="320" t="s">
        <v>86</v>
      </c>
      <c r="AJ187" s="1610" t="s">
        <v>308</v>
      </c>
      <c r="AK187" s="1583"/>
      <c r="AL187" s="1583"/>
      <c r="AM187" s="1583"/>
      <c r="AN187" s="1583"/>
      <c r="AO187" s="1583"/>
      <c r="AP187" s="321">
        <v>211000000000</v>
      </c>
      <c r="AQ187" s="321">
        <v>221716800</v>
      </c>
      <c r="AR187" s="321">
        <v>216105924</v>
      </c>
      <c r="AS187" s="321">
        <v>-10000000000</v>
      </c>
      <c r="AT187" s="321">
        <v>2688263590</v>
      </c>
      <c r="AU187" s="321">
        <v>-2466546790</v>
      </c>
      <c r="AV187" s="321">
        <v>17096300071</v>
      </c>
      <c r="AW187" s="321">
        <v>-14408036481</v>
      </c>
      <c r="AX187" s="321">
        <v>17095271892</v>
      </c>
      <c r="AY187" s="321">
        <v>1028179</v>
      </c>
      <c r="AZ187" s="321">
        <v>17095271892</v>
      </c>
      <c r="BA187" s="322">
        <v>0</v>
      </c>
      <c r="BB187" s="321">
        <v>5082000</v>
      </c>
    </row>
    <row r="188" spans="1:54" hidden="1" x14ac:dyDescent="0.25">
      <c r="A188" s="1608" t="s">
        <v>35</v>
      </c>
      <c r="B188" s="1583"/>
      <c r="C188" s="1608" t="s">
        <v>322</v>
      </c>
      <c r="D188" s="1583"/>
      <c r="E188" s="1608" t="s">
        <v>325</v>
      </c>
      <c r="F188" s="1583"/>
      <c r="G188" s="1608" t="s">
        <v>322</v>
      </c>
      <c r="H188" s="1583"/>
      <c r="I188" s="1608" t="s">
        <v>101</v>
      </c>
      <c r="J188" s="1583"/>
      <c r="K188" s="1583"/>
      <c r="L188" s="1608"/>
      <c r="M188" s="1583"/>
      <c r="N188" s="1583"/>
      <c r="O188" s="1608"/>
      <c r="P188" s="1583"/>
      <c r="Q188" s="1608"/>
      <c r="R188" s="1583"/>
      <c r="S188" s="1609" t="s">
        <v>208</v>
      </c>
      <c r="T188" s="1583"/>
      <c r="U188" s="1583"/>
      <c r="V188" s="1583"/>
      <c r="W188" s="1583"/>
      <c r="X188" s="1583"/>
      <c r="Y188" s="1583"/>
      <c r="Z188" s="1583"/>
      <c r="AA188" s="1608" t="s">
        <v>306</v>
      </c>
      <c r="AB188" s="1583"/>
      <c r="AC188" s="1583"/>
      <c r="AD188" s="1583"/>
      <c r="AE188" s="1583"/>
      <c r="AF188" s="1608" t="s">
        <v>309</v>
      </c>
      <c r="AG188" s="1583"/>
      <c r="AH188" s="1583"/>
      <c r="AI188" s="320" t="s">
        <v>44</v>
      </c>
      <c r="AJ188" s="1610" t="s">
        <v>311</v>
      </c>
      <c r="AK188" s="1583"/>
      <c r="AL188" s="1583"/>
      <c r="AM188" s="1583"/>
      <c r="AN188" s="1583"/>
      <c r="AO188" s="1583"/>
      <c r="AP188" s="321">
        <v>66009000000</v>
      </c>
      <c r="AQ188" s="321">
        <v>1366424655</v>
      </c>
      <c r="AR188" s="321">
        <v>47262501357</v>
      </c>
      <c r="AS188" s="322">
        <v>0</v>
      </c>
      <c r="AT188" s="321">
        <v>1063929593</v>
      </c>
      <c r="AU188" s="321">
        <v>302495062</v>
      </c>
      <c r="AV188" s="321">
        <v>919591005</v>
      </c>
      <c r="AW188" s="321">
        <v>144338588</v>
      </c>
      <c r="AX188" s="321">
        <v>835951361</v>
      </c>
      <c r="AY188" s="321">
        <v>83639644</v>
      </c>
      <c r="AZ188" s="321">
        <v>835951361</v>
      </c>
      <c r="BA188" s="322">
        <v>0</v>
      </c>
      <c r="BB188" s="322">
        <v>0</v>
      </c>
    </row>
    <row r="189" spans="1:54" hidden="1" x14ac:dyDescent="0.25">
      <c r="A189" s="1608" t="s">
        <v>35</v>
      </c>
      <c r="B189" s="1583"/>
      <c r="C189" s="1608" t="s">
        <v>322</v>
      </c>
      <c r="D189" s="1583"/>
      <c r="E189" s="1608" t="s">
        <v>325</v>
      </c>
      <c r="F189" s="1583"/>
      <c r="G189" s="1608" t="s">
        <v>322</v>
      </c>
      <c r="H189" s="1583"/>
      <c r="I189" s="1608" t="s">
        <v>101</v>
      </c>
      <c r="J189" s="1583"/>
      <c r="K189" s="1583"/>
      <c r="L189" s="1608" t="s">
        <v>312</v>
      </c>
      <c r="M189" s="1583"/>
      <c r="N189" s="1583"/>
      <c r="O189" s="1608" t="s">
        <v>269</v>
      </c>
      <c r="P189" s="1583"/>
      <c r="Q189" s="1608" t="s">
        <v>269</v>
      </c>
      <c r="R189" s="1583"/>
      <c r="S189" s="1609" t="s">
        <v>117</v>
      </c>
      <c r="T189" s="1583"/>
      <c r="U189" s="1583"/>
      <c r="V189" s="1583"/>
      <c r="W189" s="1583"/>
      <c r="X189" s="1583"/>
      <c r="Y189" s="1583"/>
      <c r="Z189" s="1583"/>
      <c r="AA189" s="1608" t="s">
        <v>306</v>
      </c>
      <c r="AB189" s="1583"/>
      <c r="AC189" s="1583"/>
      <c r="AD189" s="1583"/>
      <c r="AE189" s="1583"/>
      <c r="AF189" s="1608" t="s">
        <v>309</v>
      </c>
      <c r="AG189" s="1583"/>
      <c r="AH189" s="1583"/>
      <c r="AI189" s="320" t="s">
        <v>44</v>
      </c>
      <c r="AJ189" s="1610" t="s">
        <v>311</v>
      </c>
      <c r="AK189" s="1583"/>
      <c r="AL189" s="1583"/>
      <c r="AM189" s="1583"/>
      <c r="AN189" s="1583"/>
      <c r="AO189" s="1583"/>
      <c r="AP189" s="321">
        <v>58014500000</v>
      </c>
      <c r="AQ189" s="321">
        <v>1306424655</v>
      </c>
      <c r="AR189" s="321">
        <v>47232501357</v>
      </c>
      <c r="AS189" s="322">
        <v>0</v>
      </c>
      <c r="AT189" s="321">
        <v>1054804433</v>
      </c>
      <c r="AU189" s="321">
        <v>251620222</v>
      </c>
      <c r="AV189" s="321">
        <v>910465845</v>
      </c>
      <c r="AW189" s="321">
        <v>144338588</v>
      </c>
      <c r="AX189" s="321">
        <v>826826201</v>
      </c>
      <c r="AY189" s="321">
        <v>83639644</v>
      </c>
      <c r="AZ189" s="321">
        <v>826826201</v>
      </c>
      <c r="BA189" s="322">
        <v>0</v>
      </c>
      <c r="BB189" s="322">
        <v>0</v>
      </c>
    </row>
    <row r="190" spans="1:54" hidden="1" x14ac:dyDescent="0.25">
      <c r="A190" s="1608" t="s">
        <v>35</v>
      </c>
      <c r="B190" s="1583"/>
      <c r="C190" s="1608" t="s">
        <v>322</v>
      </c>
      <c r="D190" s="1583"/>
      <c r="E190" s="1608" t="s">
        <v>325</v>
      </c>
      <c r="F190" s="1583"/>
      <c r="G190" s="1608" t="s">
        <v>322</v>
      </c>
      <c r="H190" s="1583"/>
      <c r="I190" s="1608" t="s">
        <v>101</v>
      </c>
      <c r="J190" s="1583"/>
      <c r="K190" s="1583"/>
      <c r="L190" s="1608" t="s">
        <v>315</v>
      </c>
      <c r="M190" s="1583"/>
      <c r="N190" s="1583"/>
      <c r="O190" s="1608" t="s">
        <v>269</v>
      </c>
      <c r="P190" s="1583"/>
      <c r="Q190" s="1608" t="s">
        <v>269</v>
      </c>
      <c r="R190" s="1583"/>
      <c r="S190" s="1609" t="s">
        <v>118</v>
      </c>
      <c r="T190" s="1583"/>
      <c r="U190" s="1583"/>
      <c r="V190" s="1583"/>
      <c r="W190" s="1583"/>
      <c r="X190" s="1583"/>
      <c r="Y190" s="1583"/>
      <c r="Z190" s="1583"/>
      <c r="AA190" s="1608" t="s">
        <v>306</v>
      </c>
      <c r="AB190" s="1583"/>
      <c r="AC190" s="1583"/>
      <c r="AD190" s="1583"/>
      <c r="AE190" s="1583"/>
      <c r="AF190" s="1608" t="s">
        <v>309</v>
      </c>
      <c r="AG190" s="1583"/>
      <c r="AH190" s="1583"/>
      <c r="AI190" s="320" t="s">
        <v>44</v>
      </c>
      <c r="AJ190" s="1610" t="s">
        <v>311</v>
      </c>
      <c r="AK190" s="1583"/>
      <c r="AL190" s="1583"/>
      <c r="AM190" s="1583"/>
      <c r="AN190" s="1583"/>
      <c r="AO190" s="1583"/>
      <c r="AP190" s="321">
        <v>7994500000</v>
      </c>
      <c r="AQ190" s="321">
        <v>60000000</v>
      </c>
      <c r="AR190" s="321">
        <v>30000000</v>
      </c>
      <c r="AS190" s="322">
        <v>0</v>
      </c>
      <c r="AT190" s="321">
        <v>9125160</v>
      </c>
      <c r="AU190" s="321">
        <v>50874840</v>
      </c>
      <c r="AV190" s="321">
        <v>9125160</v>
      </c>
      <c r="AW190" s="322">
        <v>0</v>
      </c>
      <c r="AX190" s="321">
        <v>9125160</v>
      </c>
      <c r="AY190" s="322">
        <v>0</v>
      </c>
      <c r="AZ190" s="321">
        <v>9125160</v>
      </c>
      <c r="BA190" s="322">
        <v>0</v>
      </c>
      <c r="BB190" s="322">
        <v>0</v>
      </c>
    </row>
    <row r="191" spans="1:54" hidden="1" x14ac:dyDescent="0.25">
      <c r="A191" s="1608" t="s">
        <v>35</v>
      </c>
      <c r="B191" s="1583"/>
      <c r="C191" s="1608" t="s">
        <v>322</v>
      </c>
      <c r="D191" s="1583"/>
      <c r="E191" s="1608" t="s">
        <v>325</v>
      </c>
      <c r="F191" s="1583"/>
      <c r="G191" s="1608" t="s">
        <v>322</v>
      </c>
      <c r="H191" s="1583"/>
      <c r="I191" s="1608" t="s">
        <v>350</v>
      </c>
      <c r="J191" s="1583"/>
      <c r="K191" s="1583"/>
      <c r="L191" s="1608"/>
      <c r="M191" s="1583"/>
      <c r="N191" s="1583"/>
      <c r="O191" s="1608"/>
      <c r="P191" s="1583"/>
      <c r="Q191" s="1608"/>
      <c r="R191" s="1583"/>
      <c r="S191" s="1609" t="s">
        <v>119</v>
      </c>
      <c r="T191" s="1583"/>
      <c r="U191" s="1583"/>
      <c r="V191" s="1583"/>
      <c r="W191" s="1583"/>
      <c r="X191" s="1583"/>
      <c r="Y191" s="1583"/>
      <c r="Z191" s="1583"/>
      <c r="AA191" s="1608" t="s">
        <v>306</v>
      </c>
      <c r="AB191" s="1583"/>
      <c r="AC191" s="1583"/>
      <c r="AD191" s="1583"/>
      <c r="AE191" s="1583"/>
      <c r="AF191" s="1608" t="s">
        <v>309</v>
      </c>
      <c r="AG191" s="1583"/>
      <c r="AH191" s="1583"/>
      <c r="AI191" s="320" t="s">
        <v>44</v>
      </c>
      <c r="AJ191" s="1610" t="s">
        <v>311</v>
      </c>
      <c r="AK191" s="1583"/>
      <c r="AL191" s="1583"/>
      <c r="AM191" s="1583"/>
      <c r="AN191" s="1583"/>
      <c r="AO191" s="1583"/>
      <c r="AP191" s="321">
        <v>504900000</v>
      </c>
      <c r="AQ191" s="322">
        <v>0</v>
      </c>
      <c r="AR191" s="321">
        <v>504900000</v>
      </c>
      <c r="AS191" s="322">
        <v>0</v>
      </c>
      <c r="AT191" s="322">
        <v>0</v>
      </c>
      <c r="AU191" s="322">
        <v>0</v>
      </c>
      <c r="AV191" s="322">
        <v>0</v>
      </c>
      <c r="AW191" s="322">
        <v>0</v>
      </c>
      <c r="AX191" s="322">
        <v>0</v>
      </c>
      <c r="AY191" s="322">
        <v>0</v>
      </c>
      <c r="AZ191" s="322">
        <v>0</v>
      </c>
      <c r="BA191" s="322">
        <v>0</v>
      </c>
      <c r="BB191" s="322">
        <v>0</v>
      </c>
    </row>
    <row r="192" spans="1:54" s="987" customFormat="1" x14ac:dyDescent="0.25">
      <c r="A192" s="1619" t="s">
        <v>120</v>
      </c>
      <c r="B192" s="1620"/>
      <c r="C192" s="1619"/>
      <c r="D192" s="1620"/>
      <c r="E192" s="1619"/>
      <c r="F192" s="1620"/>
      <c r="G192" s="1619"/>
      <c r="H192" s="1620"/>
      <c r="I192" s="1619"/>
      <c r="J192" s="1620"/>
      <c r="K192" s="1620"/>
      <c r="L192" s="1619"/>
      <c r="M192" s="1620"/>
      <c r="N192" s="1620"/>
      <c r="O192" s="1619"/>
      <c r="P192" s="1620"/>
      <c r="Q192" s="1619"/>
      <c r="R192" s="1620"/>
      <c r="S192" s="1621" t="s">
        <v>27</v>
      </c>
      <c r="T192" s="1620"/>
      <c r="U192" s="1620"/>
      <c r="V192" s="1620"/>
      <c r="W192" s="1620"/>
      <c r="X192" s="1620"/>
      <c r="Y192" s="1620"/>
      <c r="Z192" s="1620"/>
      <c r="AA192" s="1619" t="s">
        <v>306</v>
      </c>
      <c r="AB192" s="1620"/>
      <c r="AC192" s="1620"/>
      <c r="AD192" s="1620"/>
      <c r="AE192" s="1620"/>
      <c r="AF192" s="1619" t="s">
        <v>307</v>
      </c>
      <c r="AG192" s="1620"/>
      <c r="AH192" s="1620"/>
      <c r="AI192" s="479" t="s">
        <v>86</v>
      </c>
      <c r="AJ192" s="1622" t="s">
        <v>308</v>
      </c>
      <c r="AK192" s="1620"/>
      <c r="AL192" s="1620"/>
      <c r="AM192" s="1620"/>
      <c r="AN192" s="1620"/>
      <c r="AO192" s="1620"/>
      <c r="AP192" s="478">
        <v>40119754179</v>
      </c>
      <c r="AQ192" s="478">
        <v>7361938829</v>
      </c>
      <c r="AR192" s="478">
        <v>4797887023</v>
      </c>
      <c r="AS192" s="478">
        <v>-13499334179</v>
      </c>
      <c r="AT192" s="478">
        <v>695335975</v>
      </c>
      <c r="AU192" s="478">
        <v>6666602854</v>
      </c>
      <c r="AV192" s="1072">
        <v>1203341099</v>
      </c>
      <c r="AW192" s="478">
        <v>-508005124</v>
      </c>
      <c r="AX192" s="1085">
        <v>1175570842</v>
      </c>
      <c r="AY192" s="478">
        <v>27770257</v>
      </c>
      <c r="AZ192" s="478">
        <v>1175570842</v>
      </c>
      <c r="BA192" s="477">
        <v>0</v>
      </c>
      <c r="BB192" s="478">
        <v>920000</v>
      </c>
    </row>
    <row r="193" spans="1:54" s="987" customFormat="1" x14ac:dyDescent="0.25">
      <c r="A193" s="1619" t="s">
        <v>120</v>
      </c>
      <c r="B193" s="1620"/>
      <c r="C193" s="1619"/>
      <c r="D193" s="1620"/>
      <c r="E193" s="1619"/>
      <c r="F193" s="1620"/>
      <c r="G193" s="1619"/>
      <c r="H193" s="1620"/>
      <c r="I193" s="1619"/>
      <c r="J193" s="1620"/>
      <c r="K193" s="1620"/>
      <c r="L193" s="1619"/>
      <c r="M193" s="1620"/>
      <c r="N193" s="1620"/>
      <c r="O193" s="1619"/>
      <c r="P193" s="1620"/>
      <c r="Q193" s="1619"/>
      <c r="R193" s="1620"/>
      <c r="S193" s="1621" t="s">
        <v>27</v>
      </c>
      <c r="T193" s="1620"/>
      <c r="U193" s="1620"/>
      <c r="V193" s="1620"/>
      <c r="W193" s="1620"/>
      <c r="X193" s="1620"/>
      <c r="Y193" s="1620"/>
      <c r="Z193" s="1620"/>
      <c r="AA193" s="1619" t="s">
        <v>306</v>
      </c>
      <c r="AB193" s="1620"/>
      <c r="AC193" s="1620"/>
      <c r="AD193" s="1620"/>
      <c r="AE193" s="1620"/>
      <c r="AF193" s="1619" t="s">
        <v>307</v>
      </c>
      <c r="AG193" s="1620"/>
      <c r="AH193" s="1620"/>
      <c r="AI193" s="479" t="s">
        <v>336</v>
      </c>
      <c r="AJ193" s="1622" t="s">
        <v>354</v>
      </c>
      <c r="AK193" s="1620"/>
      <c r="AL193" s="1620"/>
      <c r="AM193" s="1620"/>
      <c r="AN193" s="1620"/>
      <c r="AO193" s="1620"/>
      <c r="AP193" s="478">
        <v>9021085821</v>
      </c>
      <c r="AQ193" s="477">
        <v>0</v>
      </c>
      <c r="AR193" s="477">
        <v>0</v>
      </c>
      <c r="AS193" s="478">
        <v>-4021085821</v>
      </c>
      <c r="AT193" s="477">
        <v>0</v>
      </c>
      <c r="AU193" s="477">
        <v>0</v>
      </c>
      <c r="AV193" s="1072">
        <v>215738409.41</v>
      </c>
      <c r="AW193" s="478">
        <v>-215738409.41</v>
      </c>
      <c r="AX193" s="1085">
        <v>215738409.41</v>
      </c>
      <c r="AY193" s="477">
        <v>0</v>
      </c>
      <c r="AZ193" s="478">
        <v>215738409.41</v>
      </c>
      <c r="BA193" s="477">
        <v>0</v>
      </c>
      <c r="BB193" s="477">
        <v>0</v>
      </c>
    </row>
    <row r="194" spans="1:54" s="987" customFormat="1" x14ac:dyDescent="0.25">
      <c r="A194" s="1619" t="s">
        <v>120</v>
      </c>
      <c r="B194" s="1620"/>
      <c r="C194" s="1619"/>
      <c r="D194" s="1620"/>
      <c r="E194" s="1619"/>
      <c r="F194" s="1620"/>
      <c r="G194" s="1619"/>
      <c r="H194" s="1620"/>
      <c r="I194" s="1619"/>
      <c r="J194" s="1620"/>
      <c r="K194" s="1620"/>
      <c r="L194" s="1619"/>
      <c r="M194" s="1620"/>
      <c r="N194" s="1620"/>
      <c r="O194" s="1619"/>
      <c r="P194" s="1620"/>
      <c r="Q194" s="1619"/>
      <c r="R194" s="1620"/>
      <c r="S194" s="1621" t="s">
        <v>27</v>
      </c>
      <c r="T194" s="1620"/>
      <c r="U194" s="1620"/>
      <c r="V194" s="1620"/>
      <c r="W194" s="1620"/>
      <c r="X194" s="1620"/>
      <c r="Y194" s="1620"/>
      <c r="Z194" s="1620"/>
      <c r="AA194" s="1619" t="s">
        <v>306</v>
      </c>
      <c r="AB194" s="1620"/>
      <c r="AC194" s="1620"/>
      <c r="AD194" s="1620"/>
      <c r="AE194" s="1620"/>
      <c r="AF194" s="1619" t="s">
        <v>307</v>
      </c>
      <c r="AG194" s="1620"/>
      <c r="AH194" s="1620"/>
      <c r="AI194" s="479" t="s">
        <v>319</v>
      </c>
      <c r="AJ194" s="1622" t="s">
        <v>455</v>
      </c>
      <c r="AK194" s="1620"/>
      <c r="AL194" s="1620"/>
      <c r="AM194" s="1620"/>
      <c r="AN194" s="1620"/>
      <c r="AO194" s="1620"/>
      <c r="AP194" s="478">
        <v>2815325822</v>
      </c>
      <c r="AQ194" s="477">
        <v>0</v>
      </c>
      <c r="AR194" s="478">
        <v>1779225822</v>
      </c>
      <c r="AS194" s="477">
        <v>0</v>
      </c>
      <c r="AT194" s="477">
        <v>0</v>
      </c>
      <c r="AU194" s="477">
        <v>0</v>
      </c>
      <c r="AV194" s="1073">
        <v>0</v>
      </c>
      <c r="AW194" s="477">
        <v>0</v>
      </c>
      <c r="AX194" s="1086">
        <v>0</v>
      </c>
      <c r="AY194" s="477">
        <v>0</v>
      </c>
      <c r="AZ194" s="477">
        <v>0</v>
      </c>
      <c r="BA194" s="477">
        <v>0</v>
      </c>
      <c r="BB194" s="477">
        <v>0</v>
      </c>
    </row>
    <row r="195" spans="1:54" x14ac:dyDescent="0.25">
      <c r="A195" s="1603" t="s">
        <v>120</v>
      </c>
      <c r="B195" s="1583"/>
      <c r="C195" s="1603" t="s">
        <v>355</v>
      </c>
      <c r="D195" s="1583"/>
      <c r="E195" s="1603"/>
      <c r="F195" s="1583"/>
      <c r="G195" s="1603"/>
      <c r="H195" s="1583"/>
      <c r="I195" s="1603"/>
      <c r="J195" s="1583"/>
      <c r="K195" s="1583"/>
      <c r="L195" s="1603"/>
      <c r="M195" s="1583"/>
      <c r="N195" s="1583"/>
      <c r="O195" s="1603"/>
      <c r="P195" s="1583"/>
      <c r="Q195" s="1603"/>
      <c r="R195" s="1583"/>
      <c r="S195" s="1605" t="s">
        <v>356</v>
      </c>
      <c r="T195" s="1583"/>
      <c r="U195" s="1583"/>
      <c r="V195" s="1583"/>
      <c r="W195" s="1583"/>
      <c r="X195" s="1583"/>
      <c r="Y195" s="1583"/>
      <c r="Z195" s="1583"/>
      <c r="AA195" s="1603" t="s">
        <v>306</v>
      </c>
      <c r="AB195" s="1583"/>
      <c r="AC195" s="1583"/>
      <c r="AD195" s="1583"/>
      <c r="AE195" s="1583"/>
      <c r="AF195" s="1603" t="s">
        <v>307</v>
      </c>
      <c r="AG195" s="1583"/>
      <c r="AH195" s="1583"/>
      <c r="AI195" s="317" t="s">
        <v>86</v>
      </c>
      <c r="AJ195" s="1604" t="s">
        <v>308</v>
      </c>
      <c r="AK195" s="1583"/>
      <c r="AL195" s="1583"/>
      <c r="AM195" s="1583"/>
      <c r="AN195" s="1583"/>
      <c r="AO195" s="1583"/>
      <c r="AP195" s="318">
        <v>19573920000</v>
      </c>
      <c r="AQ195" s="318">
        <v>1106077571</v>
      </c>
      <c r="AR195" s="318">
        <v>1876660281</v>
      </c>
      <c r="AS195" s="318">
        <v>-2623920000</v>
      </c>
      <c r="AT195" s="318">
        <v>689559620</v>
      </c>
      <c r="AU195" s="318">
        <v>416517951</v>
      </c>
      <c r="AV195" s="1074">
        <v>1188566880</v>
      </c>
      <c r="AW195" s="318">
        <v>-499007260</v>
      </c>
      <c r="AX195" s="1087">
        <v>1159798513</v>
      </c>
      <c r="AY195" s="318">
        <v>28768367</v>
      </c>
      <c r="AZ195" s="318">
        <v>1159798513</v>
      </c>
      <c r="BA195" s="319">
        <v>0</v>
      </c>
      <c r="BB195" s="318">
        <v>920000</v>
      </c>
    </row>
    <row r="196" spans="1:54" x14ac:dyDescent="0.25">
      <c r="A196" s="1603" t="s">
        <v>120</v>
      </c>
      <c r="B196" s="1583"/>
      <c r="C196" s="1603" t="s">
        <v>355</v>
      </c>
      <c r="D196" s="1583"/>
      <c r="E196" s="1603"/>
      <c r="F196" s="1583"/>
      <c r="G196" s="1603"/>
      <c r="H196" s="1583"/>
      <c r="I196" s="1603"/>
      <c r="J196" s="1583"/>
      <c r="K196" s="1583"/>
      <c r="L196" s="1603"/>
      <c r="M196" s="1583"/>
      <c r="N196" s="1583"/>
      <c r="O196" s="1603"/>
      <c r="P196" s="1583"/>
      <c r="Q196" s="1603"/>
      <c r="R196" s="1583"/>
      <c r="S196" s="1605" t="s">
        <v>356</v>
      </c>
      <c r="T196" s="1583"/>
      <c r="U196" s="1583"/>
      <c r="V196" s="1583"/>
      <c r="W196" s="1583"/>
      <c r="X196" s="1583"/>
      <c r="Y196" s="1583"/>
      <c r="Z196" s="1583"/>
      <c r="AA196" s="1603" t="s">
        <v>306</v>
      </c>
      <c r="AB196" s="1583"/>
      <c r="AC196" s="1583"/>
      <c r="AD196" s="1583"/>
      <c r="AE196" s="1583"/>
      <c r="AF196" s="1603" t="s">
        <v>307</v>
      </c>
      <c r="AG196" s="1583"/>
      <c r="AH196" s="1583"/>
      <c r="AI196" s="317" t="s">
        <v>319</v>
      </c>
      <c r="AJ196" s="1604" t="s">
        <v>455</v>
      </c>
      <c r="AK196" s="1583"/>
      <c r="AL196" s="1583"/>
      <c r="AM196" s="1583"/>
      <c r="AN196" s="1583"/>
      <c r="AO196" s="1583"/>
      <c r="AP196" s="318">
        <v>2815325822</v>
      </c>
      <c r="AQ196" s="319">
        <v>0</v>
      </c>
      <c r="AR196" s="318">
        <v>1779225822</v>
      </c>
      <c r="AS196" s="319">
        <v>0</v>
      </c>
      <c r="AT196" s="319">
        <v>0</v>
      </c>
      <c r="AU196" s="319">
        <v>0</v>
      </c>
      <c r="AV196" s="1075">
        <v>0</v>
      </c>
      <c r="AW196" s="319">
        <v>0</v>
      </c>
      <c r="AX196" s="1088">
        <v>0</v>
      </c>
      <c r="AY196" s="319">
        <v>0</v>
      </c>
      <c r="AZ196" s="319">
        <v>0</v>
      </c>
      <c r="BA196" s="319">
        <v>0</v>
      </c>
      <c r="BB196" s="319">
        <v>0</v>
      </c>
    </row>
    <row r="197" spans="1:54" x14ac:dyDescent="0.25">
      <c r="A197" s="1603" t="s">
        <v>120</v>
      </c>
      <c r="B197" s="1583"/>
      <c r="C197" s="1603" t="s">
        <v>355</v>
      </c>
      <c r="D197" s="1583"/>
      <c r="E197" s="1603" t="s">
        <v>357</v>
      </c>
      <c r="F197" s="1583"/>
      <c r="G197" s="1603"/>
      <c r="H197" s="1583"/>
      <c r="I197" s="1603"/>
      <c r="J197" s="1583"/>
      <c r="K197" s="1583"/>
      <c r="L197" s="1603"/>
      <c r="M197" s="1583"/>
      <c r="N197" s="1583"/>
      <c r="O197" s="1603"/>
      <c r="P197" s="1583"/>
      <c r="Q197" s="1603"/>
      <c r="R197" s="1583"/>
      <c r="S197" s="1605" t="s">
        <v>358</v>
      </c>
      <c r="T197" s="1583"/>
      <c r="U197" s="1583"/>
      <c r="V197" s="1583"/>
      <c r="W197" s="1583"/>
      <c r="X197" s="1583"/>
      <c r="Y197" s="1583"/>
      <c r="Z197" s="1583"/>
      <c r="AA197" s="1603" t="s">
        <v>306</v>
      </c>
      <c r="AB197" s="1583"/>
      <c r="AC197" s="1583"/>
      <c r="AD197" s="1583"/>
      <c r="AE197" s="1583"/>
      <c r="AF197" s="1603" t="s">
        <v>307</v>
      </c>
      <c r="AG197" s="1583"/>
      <c r="AH197" s="1583"/>
      <c r="AI197" s="317" t="s">
        <v>86</v>
      </c>
      <c r="AJ197" s="1604" t="s">
        <v>308</v>
      </c>
      <c r="AK197" s="1583"/>
      <c r="AL197" s="1583"/>
      <c r="AM197" s="1583"/>
      <c r="AN197" s="1583"/>
      <c r="AO197" s="1583"/>
      <c r="AP197" s="318">
        <v>19573920000</v>
      </c>
      <c r="AQ197" s="318">
        <v>1106077571</v>
      </c>
      <c r="AR197" s="318">
        <v>1876660281</v>
      </c>
      <c r="AS197" s="318">
        <v>-2623920000</v>
      </c>
      <c r="AT197" s="318">
        <v>689559620</v>
      </c>
      <c r="AU197" s="318">
        <v>416517951</v>
      </c>
      <c r="AV197" s="1074">
        <v>1188566880</v>
      </c>
      <c r="AW197" s="318">
        <v>-499007260</v>
      </c>
      <c r="AX197" s="1087">
        <v>1159798513</v>
      </c>
      <c r="AY197" s="318">
        <v>28768367</v>
      </c>
      <c r="AZ197" s="318">
        <v>1159798513</v>
      </c>
      <c r="BA197" s="319">
        <v>0</v>
      </c>
      <c r="BB197" s="318">
        <v>920000</v>
      </c>
    </row>
    <row r="198" spans="1:54" x14ac:dyDescent="0.25">
      <c r="A198" s="1603" t="s">
        <v>120</v>
      </c>
      <c r="B198" s="1583"/>
      <c r="C198" s="1603" t="s">
        <v>355</v>
      </c>
      <c r="D198" s="1583"/>
      <c r="E198" s="1603" t="s">
        <v>357</v>
      </c>
      <c r="F198" s="1583"/>
      <c r="G198" s="1603"/>
      <c r="H198" s="1583"/>
      <c r="I198" s="1603"/>
      <c r="J198" s="1583"/>
      <c r="K198" s="1583"/>
      <c r="L198" s="1603"/>
      <c r="M198" s="1583"/>
      <c r="N198" s="1583"/>
      <c r="O198" s="1603"/>
      <c r="P198" s="1583"/>
      <c r="Q198" s="1603"/>
      <c r="R198" s="1583"/>
      <c r="S198" s="1605" t="s">
        <v>358</v>
      </c>
      <c r="T198" s="1583"/>
      <c r="U198" s="1583"/>
      <c r="V198" s="1583"/>
      <c r="W198" s="1583"/>
      <c r="X198" s="1583"/>
      <c r="Y198" s="1583"/>
      <c r="Z198" s="1583"/>
      <c r="AA198" s="1603" t="s">
        <v>306</v>
      </c>
      <c r="AB198" s="1583"/>
      <c r="AC198" s="1583"/>
      <c r="AD198" s="1583"/>
      <c r="AE198" s="1583"/>
      <c r="AF198" s="1603" t="s">
        <v>307</v>
      </c>
      <c r="AG198" s="1583"/>
      <c r="AH198" s="1583"/>
      <c r="AI198" s="317" t="s">
        <v>319</v>
      </c>
      <c r="AJ198" s="1604" t="s">
        <v>455</v>
      </c>
      <c r="AK198" s="1583"/>
      <c r="AL198" s="1583"/>
      <c r="AM198" s="1583"/>
      <c r="AN198" s="1583"/>
      <c r="AO198" s="1583"/>
      <c r="AP198" s="318">
        <v>2815325822</v>
      </c>
      <c r="AQ198" s="319">
        <v>0</v>
      </c>
      <c r="AR198" s="318">
        <v>1779225822</v>
      </c>
      <c r="AS198" s="319">
        <v>0</v>
      </c>
      <c r="AT198" s="319">
        <v>0</v>
      </c>
      <c r="AU198" s="319">
        <v>0</v>
      </c>
      <c r="AV198" s="1075">
        <v>0</v>
      </c>
      <c r="AW198" s="319">
        <v>0</v>
      </c>
      <c r="AX198" s="1088">
        <v>0</v>
      </c>
      <c r="AY198" s="319">
        <v>0</v>
      </c>
      <c r="AZ198" s="319">
        <v>0</v>
      </c>
      <c r="BA198" s="319">
        <v>0</v>
      </c>
      <c r="BB198" s="319">
        <v>0</v>
      </c>
    </row>
    <row r="199" spans="1:54" s="519" customFormat="1" x14ac:dyDescent="0.25">
      <c r="A199" s="1786" t="s">
        <v>120</v>
      </c>
      <c r="B199" s="1787"/>
      <c r="C199" s="1786" t="s">
        <v>355</v>
      </c>
      <c r="D199" s="1787"/>
      <c r="E199" s="1786" t="s">
        <v>357</v>
      </c>
      <c r="F199" s="1787"/>
      <c r="G199" s="1786" t="s">
        <v>312</v>
      </c>
      <c r="H199" s="1787"/>
      <c r="I199" s="1786"/>
      <c r="J199" s="1787"/>
      <c r="K199" s="1787"/>
      <c r="L199" s="1786"/>
      <c r="M199" s="1787"/>
      <c r="N199" s="1787"/>
      <c r="O199" s="1786"/>
      <c r="P199" s="1787"/>
      <c r="Q199" s="1786"/>
      <c r="R199" s="1787"/>
      <c r="S199" s="1788" t="s">
        <v>270</v>
      </c>
      <c r="T199" s="1787"/>
      <c r="U199" s="1787"/>
      <c r="V199" s="1787"/>
      <c r="W199" s="1787"/>
      <c r="X199" s="1787"/>
      <c r="Y199" s="1787"/>
      <c r="Z199" s="1787"/>
      <c r="AA199" s="1786" t="s">
        <v>306</v>
      </c>
      <c r="AB199" s="1787"/>
      <c r="AC199" s="1787"/>
      <c r="AD199" s="1787"/>
      <c r="AE199" s="1787"/>
      <c r="AF199" s="1786" t="s">
        <v>307</v>
      </c>
      <c r="AG199" s="1787"/>
      <c r="AH199" s="1787"/>
      <c r="AI199" s="1059" t="s">
        <v>86</v>
      </c>
      <c r="AJ199" s="1789" t="s">
        <v>308</v>
      </c>
      <c r="AK199" s="1787"/>
      <c r="AL199" s="1787"/>
      <c r="AM199" s="1787"/>
      <c r="AN199" s="1787"/>
      <c r="AO199" s="1787"/>
      <c r="AP199" s="1060">
        <v>1700000000</v>
      </c>
      <c r="AQ199" s="1060">
        <v>6180120</v>
      </c>
      <c r="AR199" s="1060">
        <v>308819880</v>
      </c>
      <c r="AS199" s="1060">
        <v>-400000000</v>
      </c>
      <c r="AT199" s="1060">
        <v>45522369</v>
      </c>
      <c r="AU199" s="1060">
        <v>-39342249</v>
      </c>
      <c r="AV199" s="1076">
        <v>34259119</v>
      </c>
      <c r="AW199" s="1060">
        <v>11263250</v>
      </c>
      <c r="AX199" s="1057">
        <v>28097071</v>
      </c>
      <c r="AY199" s="1060">
        <v>6162048</v>
      </c>
      <c r="AZ199" s="1060">
        <v>28097071</v>
      </c>
      <c r="BA199" s="1061">
        <v>0</v>
      </c>
      <c r="BB199" s="1061">
        <v>0</v>
      </c>
    </row>
    <row r="200" spans="1:54" x14ac:dyDescent="0.25">
      <c r="A200" s="1603" t="s">
        <v>120</v>
      </c>
      <c r="B200" s="1583"/>
      <c r="C200" s="1603" t="s">
        <v>355</v>
      </c>
      <c r="D200" s="1583"/>
      <c r="E200" s="1603" t="s">
        <v>357</v>
      </c>
      <c r="F200" s="1583"/>
      <c r="G200" s="1603" t="s">
        <v>312</v>
      </c>
      <c r="H200" s="1583"/>
      <c r="I200" s="1603"/>
      <c r="J200" s="1583"/>
      <c r="K200" s="1583"/>
      <c r="L200" s="1603"/>
      <c r="M200" s="1583"/>
      <c r="N200" s="1583"/>
      <c r="O200" s="1603"/>
      <c r="P200" s="1583"/>
      <c r="Q200" s="1603"/>
      <c r="R200" s="1583"/>
      <c r="S200" s="1605" t="s">
        <v>270</v>
      </c>
      <c r="T200" s="1583"/>
      <c r="U200" s="1583"/>
      <c r="V200" s="1583"/>
      <c r="W200" s="1583"/>
      <c r="X200" s="1583"/>
      <c r="Y200" s="1583"/>
      <c r="Z200" s="1583"/>
      <c r="AA200" s="1603" t="s">
        <v>306</v>
      </c>
      <c r="AB200" s="1583"/>
      <c r="AC200" s="1583"/>
      <c r="AD200" s="1583"/>
      <c r="AE200" s="1583"/>
      <c r="AF200" s="1603" t="s">
        <v>307</v>
      </c>
      <c r="AG200" s="1583"/>
      <c r="AH200" s="1583"/>
      <c r="AI200" s="317" t="s">
        <v>319</v>
      </c>
      <c r="AJ200" s="1604" t="s">
        <v>455</v>
      </c>
      <c r="AK200" s="1583"/>
      <c r="AL200" s="1583"/>
      <c r="AM200" s="1583"/>
      <c r="AN200" s="1583"/>
      <c r="AO200" s="1583"/>
      <c r="AP200" s="318">
        <v>2815325822</v>
      </c>
      <c r="AQ200" s="319">
        <v>0</v>
      </c>
      <c r="AR200" s="318">
        <v>1779225822</v>
      </c>
      <c r="AS200" s="319">
        <v>0</v>
      </c>
      <c r="AT200" s="319">
        <v>0</v>
      </c>
      <c r="AU200" s="319">
        <v>0</v>
      </c>
      <c r="AV200" s="1075">
        <v>0</v>
      </c>
      <c r="AW200" s="319">
        <v>0</v>
      </c>
      <c r="AX200" s="1088">
        <v>0</v>
      </c>
      <c r="AY200" s="319">
        <v>0</v>
      </c>
      <c r="AZ200" s="319">
        <v>0</v>
      </c>
      <c r="BA200" s="319">
        <v>0</v>
      </c>
      <c r="BB200" s="319">
        <v>0</v>
      </c>
    </row>
    <row r="201" spans="1:54" x14ac:dyDescent="0.25">
      <c r="A201" s="1603" t="s">
        <v>120</v>
      </c>
      <c r="B201" s="1583"/>
      <c r="C201" s="1603" t="s">
        <v>355</v>
      </c>
      <c r="D201" s="1583"/>
      <c r="E201" s="1603" t="s">
        <v>357</v>
      </c>
      <c r="F201" s="1583"/>
      <c r="G201" s="1603" t="s">
        <v>312</v>
      </c>
      <c r="H201" s="1583"/>
      <c r="I201" s="1603" t="s">
        <v>313</v>
      </c>
      <c r="J201" s="1583"/>
      <c r="K201" s="1583"/>
      <c r="L201" s="1603"/>
      <c r="M201" s="1583"/>
      <c r="N201" s="1583"/>
      <c r="O201" s="1603"/>
      <c r="P201" s="1583"/>
      <c r="Q201" s="1603"/>
      <c r="R201" s="1583"/>
      <c r="S201" s="1605" t="s">
        <v>270</v>
      </c>
      <c r="T201" s="1583"/>
      <c r="U201" s="1583"/>
      <c r="V201" s="1583"/>
      <c r="W201" s="1583"/>
      <c r="X201" s="1583"/>
      <c r="Y201" s="1583"/>
      <c r="Z201" s="1583"/>
      <c r="AA201" s="1603" t="s">
        <v>306</v>
      </c>
      <c r="AB201" s="1583"/>
      <c r="AC201" s="1583"/>
      <c r="AD201" s="1583"/>
      <c r="AE201" s="1583"/>
      <c r="AF201" s="1603" t="s">
        <v>307</v>
      </c>
      <c r="AG201" s="1583"/>
      <c r="AH201" s="1583"/>
      <c r="AI201" s="317" t="s">
        <v>86</v>
      </c>
      <c r="AJ201" s="1604" t="s">
        <v>308</v>
      </c>
      <c r="AK201" s="1583"/>
      <c r="AL201" s="1583"/>
      <c r="AM201" s="1583"/>
      <c r="AN201" s="1583"/>
      <c r="AO201" s="1583"/>
      <c r="AP201" s="318">
        <v>1300000000</v>
      </c>
      <c r="AQ201" s="318">
        <v>6180120</v>
      </c>
      <c r="AR201" s="318">
        <v>308819880</v>
      </c>
      <c r="AS201" s="319">
        <v>0</v>
      </c>
      <c r="AT201" s="318">
        <v>45522369</v>
      </c>
      <c r="AU201" s="318">
        <v>-39342249</v>
      </c>
      <c r="AV201" s="1074">
        <v>34259119</v>
      </c>
      <c r="AW201" s="318">
        <v>11263250</v>
      </c>
      <c r="AX201" s="1087">
        <v>28097071</v>
      </c>
      <c r="AY201" s="318">
        <v>6162048</v>
      </c>
      <c r="AZ201" s="318">
        <v>28097071</v>
      </c>
      <c r="BA201" s="319">
        <v>0</v>
      </c>
      <c r="BB201" s="319">
        <v>0</v>
      </c>
    </row>
    <row r="202" spans="1:54" x14ac:dyDescent="0.25">
      <c r="A202" s="1603" t="s">
        <v>120</v>
      </c>
      <c r="B202" s="1583"/>
      <c r="C202" s="1603" t="s">
        <v>355</v>
      </c>
      <c r="D202" s="1583"/>
      <c r="E202" s="1603" t="s">
        <v>357</v>
      </c>
      <c r="F202" s="1583"/>
      <c r="G202" s="1603" t="s">
        <v>312</v>
      </c>
      <c r="H202" s="1583"/>
      <c r="I202" s="1603" t="s">
        <v>313</v>
      </c>
      <c r="J202" s="1583"/>
      <c r="K202" s="1583"/>
      <c r="L202" s="1603"/>
      <c r="M202" s="1583"/>
      <c r="N202" s="1583"/>
      <c r="O202" s="1603"/>
      <c r="P202" s="1583"/>
      <c r="Q202" s="1603"/>
      <c r="R202" s="1583"/>
      <c r="S202" s="1605" t="s">
        <v>270</v>
      </c>
      <c r="T202" s="1583"/>
      <c r="U202" s="1583"/>
      <c r="V202" s="1583"/>
      <c r="W202" s="1583"/>
      <c r="X202" s="1583"/>
      <c r="Y202" s="1583"/>
      <c r="Z202" s="1583"/>
      <c r="AA202" s="1603" t="s">
        <v>306</v>
      </c>
      <c r="AB202" s="1583"/>
      <c r="AC202" s="1583"/>
      <c r="AD202" s="1583"/>
      <c r="AE202" s="1583"/>
      <c r="AF202" s="1603" t="s">
        <v>307</v>
      </c>
      <c r="AG202" s="1583"/>
      <c r="AH202" s="1583"/>
      <c r="AI202" s="317" t="s">
        <v>319</v>
      </c>
      <c r="AJ202" s="1604" t="s">
        <v>455</v>
      </c>
      <c r="AK202" s="1583"/>
      <c r="AL202" s="1583"/>
      <c r="AM202" s="1583"/>
      <c r="AN202" s="1583"/>
      <c r="AO202" s="1583"/>
      <c r="AP202" s="318">
        <v>2815325822</v>
      </c>
      <c r="AQ202" s="319">
        <v>0</v>
      </c>
      <c r="AR202" s="318">
        <v>1779225822</v>
      </c>
      <c r="AS202" s="319">
        <v>0</v>
      </c>
      <c r="AT202" s="319">
        <v>0</v>
      </c>
      <c r="AU202" s="319">
        <v>0</v>
      </c>
      <c r="AV202" s="1075">
        <v>0</v>
      </c>
      <c r="AW202" s="319">
        <v>0</v>
      </c>
      <c r="AX202" s="1088">
        <v>0</v>
      </c>
      <c r="AY202" s="319">
        <v>0</v>
      </c>
      <c r="AZ202" s="319">
        <v>0</v>
      </c>
      <c r="BA202" s="319">
        <v>0</v>
      </c>
      <c r="BB202" s="319">
        <v>0</v>
      </c>
    </row>
    <row r="203" spans="1:54" x14ac:dyDescent="0.25">
      <c r="A203" s="1603" t="s">
        <v>120</v>
      </c>
      <c r="B203" s="1583"/>
      <c r="C203" s="1603" t="s">
        <v>355</v>
      </c>
      <c r="D203" s="1583"/>
      <c r="E203" s="1603" t="s">
        <v>357</v>
      </c>
      <c r="F203" s="1583"/>
      <c r="G203" s="1603" t="s">
        <v>312</v>
      </c>
      <c r="H203" s="1583"/>
      <c r="I203" s="1603" t="s">
        <v>313</v>
      </c>
      <c r="J203" s="1583"/>
      <c r="K203" s="1583"/>
      <c r="L203" s="1603" t="s">
        <v>315</v>
      </c>
      <c r="M203" s="1583"/>
      <c r="N203" s="1583"/>
      <c r="O203" s="1603"/>
      <c r="P203" s="1583"/>
      <c r="Q203" s="1603"/>
      <c r="R203" s="1583"/>
      <c r="S203" s="1605" t="s">
        <v>359</v>
      </c>
      <c r="T203" s="1583"/>
      <c r="U203" s="1583"/>
      <c r="V203" s="1583"/>
      <c r="W203" s="1583"/>
      <c r="X203" s="1583"/>
      <c r="Y203" s="1583"/>
      <c r="Z203" s="1583"/>
      <c r="AA203" s="1603" t="s">
        <v>306</v>
      </c>
      <c r="AB203" s="1583"/>
      <c r="AC203" s="1583"/>
      <c r="AD203" s="1583"/>
      <c r="AE203" s="1583"/>
      <c r="AF203" s="1603" t="s">
        <v>307</v>
      </c>
      <c r="AG203" s="1583"/>
      <c r="AH203" s="1583"/>
      <c r="AI203" s="317" t="s">
        <v>86</v>
      </c>
      <c r="AJ203" s="1604" t="s">
        <v>308</v>
      </c>
      <c r="AK203" s="1583"/>
      <c r="AL203" s="1583"/>
      <c r="AM203" s="1583"/>
      <c r="AN203" s="1583"/>
      <c r="AO203" s="1583"/>
      <c r="AP203" s="318">
        <v>1300000000</v>
      </c>
      <c r="AQ203" s="318">
        <v>6180120</v>
      </c>
      <c r="AR203" s="318">
        <v>308819880</v>
      </c>
      <c r="AS203" s="319">
        <v>0</v>
      </c>
      <c r="AT203" s="318">
        <v>45522369</v>
      </c>
      <c r="AU203" s="318">
        <v>-39342249</v>
      </c>
      <c r="AV203" s="1074">
        <v>34259119</v>
      </c>
      <c r="AW203" s="318">
        <v>11263250</v>
      </c>
      <c r="AX203" s="1087">
        <v>28097071</v>
      </c>
      <c r="AY203" s="318">
        <v>6162048</v>
      </c>
      <c r="AZ203" s="318">
        <v>28097071</v>
      </c>
      <c r="BA203" s="319">
        <v>0</v>
      </c>
      <c r="BB203" s="319">
        <v>0</v>
      </c>
    </row>
    <row r="204" spans="1:54" x14ac:dyDescent="0.25">
      <c r="A204" s="1608" t="s">
        <v>120</v>
      </c>
      <c r="B204" s="1583"/>
      <c r="C204" s="1608" t="s">
        <v>355</v>
      </c>
      <c r="D204" s="1583"/>
      <c r="E204" s="1608" t="s">
        <v>357</v>
      </c>
      <c r="F204" s="1583"/>
      <c r="G204" s="1608" t="s">
        <v>312</v>
      </c>
      <c r="H204" s="1583"/>
      <c r="I204" s="1608" t="s">
        <v>313</v>
      </c>
      <c r="J204" s="1583"/>
      <c r="K204" s="1583"/>
      <c r="L204" s="1608" t="s">
        <v>315</v>
      </c>
      <c r="M204" s="1583"/>
      <c r="N204" s="1583"/>
      <c r="O204" s="1608" t="s">
        <v>312</v>
      </c>
      <c r="P204" s="1583"/>
      <c r="Q204" s="1608"/>
      <c r="R204" s="1583"/>
      <c r="S204" s="1609" t="s">
        <v>365</v>
      </c>
      <c r="T204" s="1583"/>
      <c r="U204" s="1583"/>
      <c r="V204" s="1583"/>
      <c r="W204" s="1583"/>
      <c r="X204" s="1583"/>
      <c r="Y204" s="1583"/>
      <c r="Z204" s="1583"/>
      <c r="AA204" s="1608" t="s">
        <v>306</v>
      </c>
      <c r="AB204" s="1583"/>
      <c r="AC204" s="1583"/>
      <c r="AD204" s="1583"/>
      <c r="AE204" s="1583"/>
      <c r="AF204" s="1608" t="s">
        <v>307</v>
      </c>
      <c r="AG204" s="1583"/>
      <c r="AH204" s="1583"/>
      <c r="AI204" s="320" t="s">
        <v>86</v>
      </c>
      <c r="AJ204" s="1610" t="s">
        <v>308</v>
      </c>
      <c r="AK204" s="1583"/>
      <c r="AL204" s="1583"/>
      <c r="AM204" s="1583"/>
      <c r="AN204" s="1583"/>
      <c r="AO204" s="1583"/>
      <c r="AP204" s="321">
        <v>197200000</v>
      </c>
      <c r="AQ204" s="322">
        <v>0</v>
      </c>
      <c r="AR204" s="321">
        <v>107200000</v>
      </c>
      <c r="AS204" s="322">
        <v>0</v>
      </c>
      <c r="AT204" s="322">
        <v>0</v>
      </c>
      <c r="AU204" s="322">
        <v>0</v>
      </c>
      <c r="AV204" s="1077">
        <v>0</v>
      </c>
      <c r="AW204" s="322">
        <v>0</v>
      </c>
      <c r="AX204" s="1058">
        <v>0</v>
      </c>
      <c r="AY204" s="322">
        <v>0</v>
      </c>
      <c r="AZ204" s="322">
        <v>0</v>
      </c>
      <c r="BA204" s="322">
        <v>0</v>
      </c>
      <c r="BB204" s="322">
        <v>0</v>
      </c>
    </row>
    <row r="205" spans="1:54" x14ac:dyDescent="0.25">
      <c r="A205" s="1608" t="s">
        <v>120</v>
      </c>
      <c r="B205" s="1583"/>
      <c r="C205" s="1608" t="s">
        <v>355</v>
      </c>
      <c r="D205" s="1583"/>
      <c r="E205" s="1608" t="s">
        <v>357</v>
      </c>
      <c r="F205" s="1583"/>
      <c r="G205" s="1608" t="s">
        <v>312</v>
      </c>
      <c r="H205" s="1583"/>
      <c r="I205" s="1608" t="s">
        <v>313</v>
      </c>
      <c r="J205" s="1583"/>
      <c r="K205" s="1583"/>
      <c r="L205" s="1608" t="s">
        <v>315</v>
      </c>
      <c r="M205" s="1583"/>
      <c r="N205" s="1583"/>
      <c r="O205" s="1608" t="s">
        <v>315</v>
      </c>
      <c r="P205" s="1583"/>
      <c r="Q205" s="1608"/>
      <c r="R205" s="1583"/>
      <c r="S205" s="1609" t="s">
        <v>360</v>
      </c>
      <c r="T205" s="1583"/>
      <c r="U205" s="1583"/>
      <c r="V205" s="1583"/>
      <c r="W205" s="1583"/>
      <c r="X205" s="1583"/>
      <c r="Y205" s="1583"/>
      <c r="Z205" s="1583"/>
      <c r="AA205" s="1608" t="s">
        <v>306</v>
      </c>
      <c r="AB205" s="1583"/>
      <c r="AC205" s="1583"/>
      <c r="AD205" s="1583"/>
      <c r="AE205" s="1583"/>
      <c r="AF205" s="1608" t="s">
        <v>307</v>
      </c>
      <c r="AG205" s="1583"/>
      <c r="AH205" s="1583"/>
      <c r="AI205" s="320" t="s">
        <v>86</v>
      </c>
      <c r="AJ205" s="1610" t="s">
        <v>308</v>
      </c>
      <c r="AK205" s="1583"/>
      <c r="AL205" s="1583"/>
      <c r="AM205" s="1583"/>
      <c r="AN205" s="1583"/>
      <c r="AO205" s="1583"/>
      <c r="AP205" s="321">
        <v>135600000</v>
      </c>
      <c r="AQ205" s="322">
        <v>0</v>
      </c>
      <c r="AR205" s="321">
        <v>30600000</v>
      </c>
      <c r="AS205" s="322">
        <v>0</v>
      </c>
      <c r="AT205" s="322">
        <v>0</v>
      </c>
      <c r="AU205" s="322">
        <v>0</v>
      </c>
      <c r="AV205" s="1076">
        <v>1906627</v>
      </c>
      <c r="AW205" s="321">
        <v>-1906627</v>
      </c>
      <c r="AX205" s="1057">
        <v>1906627</v>
      </c>
      <c r="AY205" s="322">
        <v>0</v>
      </c>
      <c r="AZ205" s="321">
        <v>1906627</v>
      </c>
      <c r="BA205" s="322">
        <v>0</v>
      </c>
      <c r="BB205" s="322">
        <v>0</v>
      </c>
    </row>
    <row r="206" spans="1:54" x14ac:dyDescent="0.25">
      <c r="A206" s="1608" t="s">
        <v>120</v>
      </c>
      <c r="B206" s="1583"/>
      <c r="C206" s="1608" t="s">
        <v>355</v>
      </c>
      <c r="D206" s="1583"/>
      <c r="E206" s="1608" t="s">
        <v>357</v>
      </c>
      <c r="F206" s="1583"/>
      <c r="G206" s="1608" t="s">
        <v>312</v>
      </c>
      <c r="H206" s="1583"/>
      <c r="I206" s="1608" t="s">
        <v>313</v>
      </c>
      <c r="J206" s="1583"/>
      <c r="K206" s="1583"/>
      <c r="L206" s="1608" t="s">
        <v>315</v>
      </c>
      <c r="M206" s="1583"/>
      <c r="N206" s="1583"/>
      <c r="O206" s="1608" t="s">
        <v>322</v>
      </c>
      <c r="P206" s="1583"/>
      <c r="Q206" s="1608"/>
      <c r="R206" s="1583"/>
      <c r="S206" s="1609" t="s">
        <v>361</v>
      </c>
      <c r="T206" s="1583"/>
      <c r="U206" s="1583"/>
      <c r="V206" s="1583"/>
      <c r="W206" s="1583"/>
      <c r="X206" s="1583"/>
      <c r="Y206" s="1583"/>
      <c r="Z206" s="1583"/>
      <c r="AA206" s="1608" t="s">
        <v>306</v>
      </c>
      <c r="AB206" s="1583"/>
      <c r="AC206" s="1583"/>
      <c r="AD206" s="1583"/>
      <c r="AE206" s="1583"/>
      <c r="AF206" s="1608" t="s">
        <v>307</v>
      </c>
      <c r="AG206" s="1583"/>
      <c r="AH206" s="1583"/>
      <c r="AI206" s="320" t="s">
        <v>86</v>
      </c>
      <c r="AJ206" s="1610" t="s">
        <v>308</v>
      </c>
      <c r="AK206" s="1583"/>
      <c r="AL206" s="1583"/>
      <c r="AM206" s="1583"/>
      <c r="AN206" s="1583"/>
      <c r="AO206" s="1583"/>
      <c r="AP206" s="321">
        <v>341600000</v>
      </c>
      <c r="AQ206" s="322">
        <v>0</v>
      </c>
      <c r="AR206" s="322">
        <v>0</v>
      </c>
      <c r="AS206" s="322">
        <v>0</v>
      </c>
      <c r="AT206" s="322">
        <v>0</v>
      </c>
      <c r="AU206" s="322">
        <v>0</v>
      </c>
      <c r="AV206" s="1076">
        <v>16252300</v>
      </c>
      <c r="AW206" s="321">
        <v>-16252300</v>
      </c>
      <c r="AX206" s="1057">
        <v>16252300</v>
      </c>
      <c r="AY206" s="322">
        <v>0</v>
      </c>
      <c r="AZ206" s="321">
        <v>16252300</v>
      </c>
      <c r="BA206" s="322">
        <v>0</v>
      </c>
      <c r="BB206" s="322">
        <v>0</v>
      </c>
    </row>
    <row r="207" spans="1:54" x14ac:dyDescent="0.25">
      <c r="A207" s="1608" t="s">
        <v>120</v>
      </c>
      <c r="B207" s="1583"/>
      <c r="C207" s="1608" t="s">
        <v>355</v>
      </c>
      <c r="D207" s="1583"/>
      <c r="E207" s="1608" t="s">
        <v>357</v>
      </c>
      <c r="F207" s="1583"/>
      <c r="G207" s="1608" t="s">
        <v>312</v>
      </c>
      <c r="H207" s="1583"/>
      <c r="I207" s="1608" t="s">
        <v>313</v>
      </c>
      <c r="J207" s="1583"/>
      <c r="K207" s="1583"/>
      <c r="L207" s="1608" t="s">
        <v>315</v>
      </c>
      <c r="M207" s="1583"/>
      <c r="N207" s="1583"/>
      <c r="O207" s="1608" t="s">
        <v>316</v>
      </c>
      <c r="P207" s="1583"/>
      <c r="Q207" s="1608"/>
      <c r="R207" s="1583"/>
      <c r="S207" s="1609" t="s">
        <v>105</v>
      </c>
      <c r="T207" s="1583"/>
      <c r="U207" s="1583"/>
      <c r="V207" s="1583"/>
      <c r="W207" s="1583"/>
      <c r="X207" s="1583"/>
      <c r="Y207" s="1583"/>
      <c r="Z207" s="1583"/>
      <c r="AA207" s="1608" t="s">
        <v>306</v>
      </c>
      <c r="AB207" s="1583"/>
      <c r="AC207" s="1583"/>
      <c r="AD207" s="1583"/>
      <c r="AE207" s="1583"/>
      <c r="AF207" s="1608" t="s">
        <v>307</v>
      </c>
      <c r="AG207" s="1583"/>
      <c r="AH207" s="1583"/>
      <c r="AI207" s="320" t="s">
        <v>86</v>
      </c>
      <c r="AJ207" s="1610" t="s">
        <v>308</v>
      </c>
      <c r="AK207" s="1583"/>
      <c r="AL207" s="1583"/>
      <c r="AM207" s="1583"/>
      <c r="AN207" s="1583"/>
      <c r="AO207" s="1583"/>
      <c r="AP207" s="321">
        <v>394400000</v>
      </c>
      <c r="AQ207" s="322">
        <v>0</v>
      </c>
      <c r="AR207" s="322">
        <v>0</v>
      </c>
      <c r="AS207" s="322">
        <v>0</v>
      </c>
      <c r="AT207" s="321">
        <v>45522369</v>
      </c>
      <c r="AU207" s="321">
        <v>-45522369</v>
      </c>
      <c r="AV207" s="1076">
        <v>16100192</v>
      </c>
      <c r="AW207" s="321">
        <v>29422177</v>
      </c>
      <c r="AX207" s="1057">
        <v>9938144</v>
      </c>
      <c r="AY207" s="321">
        <v>6162048</v>
      </c>
      <c r="AZ207" s="321">
        <v>9938144</v>
      </c>
      <c r="BA207" s="322">
        <v>0</v>
      </c>
      <c r="BB207" s="322">
        <v>0</v>
      </c>
    </row>
    <row r="208" spans="1:54" x14ac:dyDescent="0.25">
      <c r="A208" s="1608" t="s">
        <v>120</v>
      </c>
      <c r="B208" s="1583"/>
      <c r="C208" s="1608" t="s">
        <v>355</v>
      </c>
      <c r="D208" s="1583"/>
      <c r="E208" s="1608" t="s">
        <v>357</v>
      </c>
      <c r="F208" s="1583"/>
      <c r="G208" s="1608" t="s">
        <v>312</v>
      </c>
      <c r="H208" s="1583"/>
      <c r="I208" s="1608" t="s">
        <v>313</v>
      </c>
      <c r="J208" s="1583"/>
      <c r="K208" s="1583"/>
      <c r="L208" s="1608" t="s">
        <v>315</v>
      </c>
      <c r="M208" s="1583"/>
      <c r="N208" s="1583"/>
      <c r="O208" s="1608" t="s">
        <v>325</v>
      </c>
      <c r="P208" s="1583"/>
      <c r="Q208" s="1608"/>
      <c r="R208" s="1583"/>
      <c r="S208" s="1609" t="s">
        <v>362</v>
      </c>
      <c r="T208" s="1583"/>
      <c r="U208" s="1583"/>
      <c r="V208" s="1583"/>
      <c r="W208" s="1583"/>
      <c r="X208" s="1583"/>
      <c r="Y208" s="1583"/>
      <c r="Z208" s="1583"/>
      <c r="AA208" s="1608" t="s">
        <v>306</v>
      </c>
      <c r="AB208" s="1583"/>
      <c r="AC208" s="1583"/>
      <c r="AD208" s="1583"/>
      <c r="AE208" s="1583"/>
      <c r="AF208" s="1608" t="s">
        <v>307</v>
      </c>
      <c r="AG208" s="1583"/>
      <c r="AH208" s="1583"/>
      <c r="AI208" s="320" t="s">
        <v>86</v>
      </c>
      <c r="AJ208" s="1610" t="s">
        <v>308</v>
      </c>
      <c r="AK208" s="1583"/>
      <c r="AL208" s="1583"/>
      <c r="AM208" s="1583"/>
      <c r="AN208" s="1583"/>
      <c r="AO208" s="1583"/>
      <c r="AP208" s="321">
        <v>230000000</v>
      </c>
      <c r="AQ208" s="321">
        <v>6180120</v>
      </c>
      <c r="AR208" s="321">
        <v>169819880</v>
      </c>
      <c r="AS208" s="322">
        <v>0</v>
      </c>
      <c r="AT208" s="322">
        <v>0</v>
      </c>
      <c r="AU208" s="321">
        <v>6180120</v>
      </c>
      <c r="AV208" s="1077">
        <v>0</v>
      </c>
      <c r="AW208" s="322">
        <v>0</v>
      </c>
      <c r="AX208" s="1058">
        <v>0</v>
      </c>
      <c r="AY208" s="322">
        <v>0</v>
      </c>
      <c r="AZ208" s="322">
        <v>0</v>
      </c>
      <c r="BA208" s="322">
        <v>0</v>
      </c>
      <c r="BB208" s="322">
        <v>0</v>
      </c>
    </row>
    <row r="209" spans="1:54" x14ac:dyDescent="0.25">
      <c r="A209" s="1608" t="s">
        <v>120</v>
      </c>
      <c r="B209" s="1583"/>
      <c r="C209" s="1608" t="s">
        <v>355</v>
      </c>
      <c r="D209" s="1583"/>
      <c r="E209" s="1608" t="s">
        <v>357</v>
      </c>
      <c r="F209" s="1583"/>
      <c r="G209" s="1608" t="s">
        <v>312</v>
      </c>
      <c r="H209" s="1583"/>
      <c r="I209" s="1608" t="s">
        <v>313</v>
      </c>
      <c r="J209" s="1583"/>
      <c r="K209" s="1583"/>
      <c r="L209" s="1608" t="s">
        <v>315</v>
      </c>
      <c r="M209" s="1583"/>
      <c r="N209" s="1583"/>
      <c r="O209" s="1608" t="s">
        <v>101</v>
      </c>
      <c r="P209" s="1583"/>
      <c r="Q209" s="1608"/>
      <c r="R209" s="1583"/>
      <c r="S209" s="1609" t="s">
        <v>363</v>
      </c>
      <c r="T209" s="1583"/>
      <c r="U209" s="1583"/>
      <c r="V209" s="1583"/>
      <c r="W209" s="1583"/>
      <c r="X209" s="1583"/>
      <c r="Y209" s="1583"/>
      <c r="Z209" s="1583"/>
      <c r="AA209" s="1608" t="s">
        <v>306</v>
      </c>
      <c r="AB209" s="1583"/>
      <c r="AC209" s="1583"/>
      <c r="AD209" s="1583"/>
      <c r="AE209" s="1583"/>
      <c r="AF209" s="1608" t="s">
        <v>307</v>
      </c>
      <c r="AG209" s="1583"/>
      <c r="AH209" s="1583"/>
      <c r="AI209" s="320" t="s">
        <v>86</v>
      </c>
      <c r="AJ209" s="1610" t="s">
        <v>308</v>
      </c>
      <c r="AK209" s="1583"/>
      <c r="AL209" s="1583"/>
      <c r="AM209" s="1583"/>
      <c r="AN209" s="1583"/>
      <c r="AO209" s="1583"/>
      <c r="AP209" s="321">
        <v>1200000</v>
      </c>
      <c r="AQ209" s="322">
        <v>0</v>
      </c>
      <c r="AR209" s="321">
        <v>1200000</v>
      </c>
      <c r="AS209" s="322">
        <v>0</v>
      </c>
      <c r="AT209" s="322">
        <v>0</v>
      </c>
      <c r="AU209" s="322">
        <v>0</v>
      </c>
      <c r="AV209" s="1077">
        <v>0</v>
      </c>
      <c r="AW209" s="322">
        <v>0</v>
      </c>
      <c r="AX209" s="1058">
        <v>0</v>
      </c>
      <c r="AY209" s="322">
        <v>0</v>
      </c>
      <c r="AZ209" s="322">
        <v>0</v>
      </c>
      <c r="BA209" s="322">
        <v>0</v>
      </c>
      <c r="BB209" s="322">
        <v>0</v>
      </c>
    </row>
    <row r="210" spans="1:54" x14ac:dyDescent="0.25">
      <c r="A210" s="1603" t="s">
        <v>120</v>
      </c>
      <c r="B210" s="1583"/>
      <c r="C210" s="1603" t="s">
        <v>355</v>
      </c>
      <c r="D210" s="1583"/>
      <c r="E210" s="1603" t="s">
        <v>357</v>
      </c>
      <c r="F210" s="1583"/>
      <c r="G210" s="1603" t="s">
        <v>312</v>
      </c>
      <c r="H210" s="1583"/>
      <c r="I210" s="1603" t="s">
        <v>313</v>
      </c>
      <c r="J210" s="1583"/>
      <c r="K210" s="1583"/>
      <c r="L210" s="1603" t="s">
        <v>322</v>
      </c>
      <c r="M210" s="1583"/>
      <c r="N210" s="1583"/>
      <c r="O210" s="1603"/>
      <c r="P210" s="1583"/>
      <c r="Q210" s="1603"/>
      <c r="R210" s="1583"/>
      <c r="S210" s="1605" t="s">
        <v>456</v>
      </c>
      <c r="T210" s="1583"/>
      <c r="U210" s="1583"/>
      <c r="V210" s="1583"/>
      <c r="W210" s="1583"/>
      <c r="X210" s="1583"/>
      <c r="Y210" s="1583"/>
      <c r="Z210" s="1583"/>
      <c r="AA210" s="1603" t="s">
        <v>306</v>
      </c>
      <c r="AB210" s="1583"/>
      <c r="AC210" s="1583"/>
      <c r="AD210" s="1583"/>
      <c r="AE210" s="1583"/>
      <c r="AF210" s="1603" t="s">
        <v>307</v>
      </c>
      <c r="AG210" s="1583"/>
      <c r="AH210" s="1583"/>
      <c r="AI210" s="317" t="s">
        <v>319</v>
      </c>
      <c r="AJ210" s="1604" t="s">
        <v>455</v>
      </c>
      <c r="AK210" s="1583"/>
      <c r="AL210" s="1583"/>
      <c r="AM210" s="1583"/>
      <c r="AN210" s="1583"/>
      <c r="AO210" s="1583"/>
      <c r="AP210" s="318">
        <v>2815325822</v>
      </c>
      <c r="AQ210" s="319">
        <v>0</v>
      </c>
      <c r="AR210" s="318">
        <v>1779225822</v>
      </c>
      <c r="AS210" s="319">
        <v>0</v>
      </c>
      <c r="AT210" s="319">
        <v>0</v>
      </c>
      <c r="AU210" s="319">
        <v>0</v>
      </c>
      <c r="AV210" s="1075">
        <v>0</v>
      </c>
      <c r="AW210" s="319">
        <v>0</v>
      </c>
      <c r="AX210" s="1088">
        <v>0</v>
      </c>
      <c r="AY210" s="319">
        <v>0</v>
      </c>
      <c r="AZ210" s="319">
        <v>0</v>
      </c>
      <c r="BA210" s="319">
        <v>0</v>
      </c>
      <c r="BB210" s="319">
        <v>0</v>
      </c>
    </row>
    <row r="211" spans="1:54" x14ac:dyDescent="0.25">
      <c r="A211" s="1608" t="s">
        <v>120</v>
      </c>
      <c r="B211" s="1583"/>
      <c r="C211" s="1608" t="s">
        <v>355</v>
      </c>
      <c r="D211" s="1583"/>
      <c r="E211" s="1608" t="s">
        <v>357</v>
      </c>
      <c r="F211" s="1583"/>
      <c r="G211" s="1608" t="s">
        <v>312</v>
      </c>
      <c r="H211" s="1583"/>
      <c r="I211" s="1608" t="s">
        <v>313</v>
      </c>
      <c r="J211" s="1583"/>
      <c r="K211" s="1583"/>
      <c r="L211" s="1608" t="s">
        <v>322</v>
      </c>
      <c r="M211" s="1583"/>
      <c r="N211" s="1583"/>
      <c r="O211" s="1608" t="s">
        <v>312</v>
      </c>
      <c r="P211" s="1583"/>
      <c r="Q211" s="1608"/>
      <c r="R211" s="1583"/>
      <c r="S211" s="1609" t="s">
        <v>365</v>
      </c>
      <c r="T211" s="1583"/>
      <c r="U211" s="1583"/>
      <c r="V211" s="1583"/>
      <c r="W211" s="1583"/>
      <c r="X211" s="1583"/>
      <c r="Y211" s="1583"/>
      <c r="Z211" s="1583"/>
      <c r="AA211" s="1608" t="s">
        <v>306</v>
      </c>
      <c r="AB211" s="1583"/>
      <c r="AC211" s="1583"/>
      <c r="AD211" s="1583"/>
      <c r="AE211" s="1583"/>
      <c r="AF211" s="1608" t="s">
        <v>307</v>
      </c>
      <c r="AG211" s="1583"/>
      <c r="AH211" s="1583"/>
      <c r="AI211" s="320" t="s">
        <v>319</v>
      </c>
      <c r="AJ211" s="1610" t="s">
        <v>455</v>
      </c>
      <c r="AK211" s="1583"/>
      <c r="AL211" s="1583"/>
      <c r="AM211" s="1583"/>
      <c r="AN211" s="1583"/>
      <c r="AO211" s="1583"/>
      <c r="AP211" s="321">
        <v>1217200000</v>
      </c>
      <c r="AQ211" s="322">
        <v>0</v>
      </c>
      <c r="AR211" s="321">
        <v>590400000</v>
      </c>
      <c r="AS211" s="322">
        <v>0</v>
      </c>
      <c r="AT211" s="322">
        <v>0</v>
      </c>
      <c r="AU211" s="322">
        <v>0</v>
      </c>
      <c r="AV211" s="1077">
        <v>0</v>
      </c>
      <c r="AW211" s="322">
        <v>0</v>
      </c>
      <c r="AX211" s="1058">
        <v>0</v>
      </c>
      <c r="AY211" s="322">
        <v>0</v>
      </c>
      <c r="AZ211" s="322">
        <v>0</v>
      </c>
      <c r="BA211" s="322">
        <v>0</v>
      </c>
      <c r="BB211" s="322">
        <v>0</v>
      </c>
    </row>
    <row r="212" spans="1:54" x14ac:dyDescent="0.25">
      <c r="A212" s="1608" t="s">
        <v>120</v>
      </c>
      <c r="B212" s="1583"/>
      <c r="C212" s="1608" t="s">
        <v>355</v>
      </c>
      <c r="D212" s="1583"/>
      <c r="E212" s="1608" t="s">
        <v>357</v>
      </c>
      <c r="F212" s="1583"/>
      <c r="G212" s="1608" t="s">
        <v>312</v>
      </c>
      <c r="H212" s="1583"/>
      <c r="I212" s="1608" t="s">
        <v>313</v>
      </c>
      <c r="J212" s="1583"/>
      <c r="K212" s="1583"/>
      <c r="L212" s="1608" t="s">
        <v>322</v>
      </c>
      <c r="M212" s="1583"/>
      <c r="N212" s="1583"/>
      <c r="O212" s="1608" t="s">
        <v>315</v>
      </c>
      <c r="P212" s="1583"/>
      <c r="Q212" s="1608"/>
      <c r="R212" s="1583"/>
      <c r="S212" s="1609" t="s">
        <v>360</v>
      </c>
      <c r="T212" s="1583"/>
      <c r="U212" s="1583"/>
      <c r="V212" s="1583"/>
      <c r="W212" s="1583"/>
      <c r="X212" s="1583"/>
      <c r="Y212" s="1583"/>
      <c r="Z212" s="1583"/>
      <c r="AA212" s="1608" t="s">
        <v>306</v>
      </c>
      <c r="AB212" s="1583"/>
      <c r="AC212" s="1583"/>
      <c r="AD212" s="1583"/>
      <c r="AE212" s="1583"/>
      <c r="AF212" s="1608" t="s">
        <v>307</v>
      </c>
      <c r="AG212" s="1583"/>
      <c r="AH212" s="1583"/>
      <c r="AI212" s="320" t="s">
        <v>319</v>
      </c>
      <c r="AJ212" s="1610" t="s">
        <v>455</v>
      </c>
      <c r="AK212" s="1583"/>
      <c r="AL212" s="1583"/>
      <c r="AM212" s="1583"/>
      <c r="AN212" s="1583"/>
      <c r="AO212" s="1583"/>
      <c r="AP212" s="321">
        <v>228000000</v>
      </c>
      <c r="AQ212" s="322">
        <v>0</v>
      </c>
      <c r="AR212" s="322">
        <v>0</v>
      </c>
      <c r="AS212" s="322">
        <v>0</v>
      </c>
      <c r="AT212" s="322">
        <v>0</v>
      </c>
      <c r="AU212" s="322">
        <v>0</v>
      </c>
      <c r="AV212" s="1077">
        <v>0</v>
      </c>
      <c r="AW212" s="322">
        <v>0</v>
      </c>
      <c r="AX212" s="1058">
        <v>0</v>
      </c>
      <c r="AY212" s="322">
        <v>0</v>
      </c>
      <c r="AZ212" s="322">
        <v>0</v>
      </c>
      <c r="BA212" s="322">
        <v>0</v>
      </c>
      <c r="BB212" s="322">
        <v>0</v>
      </c>
    </row>
    <row r="213" spans="1:54" x14ac:dyDescent="0.25">
      <c r="A213" s="1608" t="s">
        <v>120</v>
      </c>
      <c r="B213" s="1583"/>
      <c r="C213" s="1608" t="s">
        <v>355</v>
      </c>
      <c r="D213" s="1583"/>
      <c r="E213" s="1608" t="s">
        <v>357</v>
      </c>
      <c r="F213" s="1583"/>
      <c r="G213" s="1608" t="s">
        <v>312</v>
      </c>
      <c r="H213" s="1583"/>
      <c r="I213" s="1608" t="s">
        <v>313</v>
      </c>
      <c r="J213" s="1583"/>
      <c r="K213" s="1583"/>
      <c r="L213" s="1608" t="s">
        <v>322</v>
      </c>
      <c r="M213" s="1583"/>
      <c r="N213" s="1583"/>
      <c r="O213" s="1608" t="s">
        <v>322</v>
      </c>
      <c r="P213" s="1583"/>
      <c r="Q213" s="1608"/>
      <c r="R213" s="1583"/>
      <c r="S213" s="1609" t="s">
        <v>361</v>
      </c>
      <c r="T213" s="1583"/>
      <c r="U213" s="1583"/>
      <c r="V213" s="1583"/>
      <c r="W213" s="1583"/>
      <c r="X213" s="1583"/>
      <c r="Y213" s="1583"/>
      <c r="Z213" s="1583"/>
      <c r="AA213" s="1608" t="s">
        <v>306</v>
      </c>
      <c r="AB213" s="1583"/>
      <c r="AC213" s="1583"/>
      <c r="AD213" s="1583"/>
      <c r="AE213" s="1583"/>
      <c r="AF213" s="1608" t="s">
        <v>307</v>
      </c>
      <c r="AG213" s="1583"/>
      <c r="AH213" s="1583"/>
      <c r="AI213" s="320" t="s">
        <v>319</v>
      </c>
      <c r="AJ213" s="1610" t="s">
        <v>455</v>
      </c>
      <c r="AK213" s="1583"/>
      <c r="AL213" s="1583"/>
      <c r="AM213" s="1583"/>
      <c r="AN213" s="1583"/>
      <c r="AO213" s="1583"/>
      <c r="AP213" s="321">
        <v>164000000</v>
      </c>
      <c r="AQ213" s="322">
        <v>0</v>
      </c>
      <c r="AR213" s="322">
        <v>0</v>
      </c>
      <c r="AS213" s="322">
        <v>0</v>
      </c>
      <c r="AT213" s="322">
        <v>0</v>
      </c>
      <c r="AU213" s="322">
        <v>0</v>
      </c>
      <c r="AV213" s="1077">
        <v>0</v>
      </c>
      <c r="AW213" s="322">
        <v>0</v>
      </c>
      <c r="AX213" s="1058">
        <v>0</v>
      </c>
      <c r="AY213" s="322">
        <v>0</v>
      </c>
      <c r="AZ213" s="322">
        <v>0</v>
      </c>
      <c r="BA213" s="322">
        <v>0</v>
      </c>
      <c r="BB213" s="322">
        <v>0</v>
      </c>
    </row>
    <row r="214" spans="1:54" x14ac:dyDescent="0.25">
      <c r="A214" s="1608" t="s">
        <v>120</v>
      </c>
      <c r="B214" s="1583"/>
      <c r="C214" s="1608" t="s">
        <v>355</v>
      </c>
      <c r="D214" s="1583"/>
      <c r="E214" s="1608" t="s">
        <v>357</v>
      </c>
      <c r="F214" s="1583"/>
      <c r="G214" s="1608" t="s">
        <v>312</v>
      </c>
      <c r="H214" s="1583"/>
      <c r="I214" s="1608" t="s">
        <v>313</v>
      </c>
      <c r="J214" s="1583"/>
      <c r="K214" s="1583"/>
      <c r="L214" s="1608" t="s">
        <v>322</v>
      </c>
      <c r="M214" s="1583"/>
      <c r="N214" s="1583"/>
      <c r="O214" s="1608" t="s">
        <v>316</v>
      </c>
      <c r="P214" s="1583"/>
      <c r="Q214" s="1608"/>
      <c r="R214" s="1583"/>
      <c r="S214" s="1609" t="s">
        <v>105</v>
      </c>
      <c r="T214" s="1583"/>
      <c r="U214" s="1583"/>
      <c r="V214" s="1583"/>
      <c r="W214" s="1583"/>
      <c r="X214" s="1583"/>
      <c r="Y214" s="1583"/>
      <c r="Z214" s="1583"/>
      <c r="AA214" s="1608" t="s">
        <v>306</v>
      </c>
      <c r="AB214" s="1583"/>
      <c r="AC214" s="1583"/>
      <c r="AD214" s="1583"/>
      <c r="AE214" s="1583"/>
      <c r="AF214" s="1608" t="s">
        <v>307</v>
      </c>
      <c r="AG214" s="1583"/>
      <c r="AH214" s="1583"/>
      <c r="AI214" s="320" t="s">
        <v>319</v>
      </c>
      <c r="AJ214" s="1610" t="s">
        <v>455</v>
      </c>
      <c r="AK214" s="1583"/>
      <c r="AL214" s="1583"/>
      <c r="AM214" s="1583"/>
      <c r="AN214" s="1583"/>
      <c r="AO214" s="1583"/>
      <c r="AP214" s="321">
        <v>361540000</v>
      </c>
      <c r="AQ214" s="322">
        <v>0</v>
      </c>
      <c r="AR214" s="321">
        <v>344240000</v>
      </c>
      <c r="AS214" s="322">
        <v>0</v>
      </c>
      <c r="AT214" s="322">
        <v>0</v>
      </c>
      <c r="AU214" s="322">
        <v>0</v>
      </c>
      <c r="AV214" s="1077">
        <v>0</v>
      </c>
      <c r="AW214" s="322">
        <v>0</v>
      </c>
      <c r="AX214" s="1058">
        <v>0</v>
      </c>
      <c r="AY214" s="322">
        <v>0</v>
      </c>
      <c r="AZ214" s="322">
        <v>0</v>
      </c>
      <c r="BA214" s="322">
        <v>0</v>
      </c>
      <c r="BB214" s="322">
        <v>0</v>
      </c>
    </row>
    <row r="215" spans="1:54" x14ac:dyDescent="0.25">
      <c r="A215" s="1608" t="s">
        <v>120</v>
      </c>
      <c r="B215" s="1583"/>
      <c r="C215" s="1608" t="s">
        <v>355</v>
      </c>
      <c r="D215" s="1583"/>
      <c r="E215" s="1608" t="s">
        <v>357</v>
      </c>
      <c r="F215" s="1583"/>
      <c r="G215" s="1608" t="s">
        <v>312</v>
      </c>
      <c r="H215" s="1583"/>
      <c r="I215" s="1608" t="s">
        <v>313</v>
      </c>
      <c r="J215" s="1583"/>
      <c r="K215" s="1583"/>
      <c r="L215" s="1608" t="s">
        <v>322</v>
      </c>
      <c r="M215" s="1583"/>
      <c r="N215" s="1583"/>
      <c r="O215" s="1608" t="s">
        <v>101</v>
      </c>
      <c r="P215" s="1583"/>
      <c r="Q215" s="1608"/>
      <c r="R215" s="1583"/>
      <c r="S215" s="1609" t="s">
        <v>363</v>
      </c>
      <c r="T215" s="1583"/>
      <c r="U215" s="1583"/>
      <c r="V215" s="1583"/>
      <c r="W215" s="1583"/>
      <c r="X215" s="1583"/>
      <c r="Y215" s="1583"/>
      <c r="Z215" s="1583"/>
      <c r="AA215" s="1608" t="s">
        <v>306</v>
      </c>
      <c r="AB215" s="1583"/>
      <c r="AC215" s="1583"/>
      <c r="AD215" s="1583"/>
      <c r="AE215" s="1583"/>
      <c r="AF215" s="1608" t="s">
        <v>307</v>
      </c>
      <c r="AG215" s="1583"/>
      <c r="AH215" s="1583"/>
      <c r="AI215" s="320" t="s">
        <v>319</v>
      </c>
      <c r="AJ215" s="1610" t="s">
        <v>455</v>
      </c>
      <c r="AK215" s="1583"/>
      <c r="AL215" s="1583"/>
      <c r="AM215" s="1583"/>
      <c r="AN215" s="1583"/>
      <c r="AO215" s="1583"/>
      <c r="AP215" s="321">
        <v>844585822</v>
      </c>
      <c r="AQ215" s="322">
        <v>0</v>
      </c>
      <c r="AR215" s="321">
        <v>844585822</v>
      </c>
      <c r="AS215" s="322">
        <v>0</v>
      </c>
      <c r="AT215" s="322">
        <v>0</v>
      </c>
      <c r="AU215" s="322">
        <v>0</v>
      </c>
      <c r="AV215" s="1077">
        <v>0</v>
      </c>
      <c r="AW215" s="322">
        <v>0</v>
      </c>
      <c r="AX215" s="1058">
        <v>0</v>
      </c>
      <c r="AY215" s="322">
        <v>0</v>
      </c>
      <c r="AZ215" s="322">
        <v>0</v>
      </c>
      <c r="BA215" s="322">
        <v>0</v>
      </c>
      <c r="BB215" s="322">
        <v>0</v>
      </c>
    </row>
    <row r="216" spans="1:54" s="519" customFormat="1" x14ac:dyDescent="0.25">
      <c r="A216" s="1786" t="s">
        <v>120</v>
      </c>
      <c r="B216" s="1787"/>
      <c r="C216" s="1786" t="s">
        <v>355</v>
      </c>
      <c r="D216" s="1787"/>
      <c r="E216" s="1786" t="s">
        <v>357</v>
      </c>
      <c r="F216" s="1787"/>
      <c r="G216" s="1786" t="s">
        <v>315</v>
      </c>
      <c r="H216" s="1787"/>
      <c r="I216" s="1786"/>
      <c r="J216" s="1787"/>
      <c r="K216" s="1787"/>
      <c r="L216" s="1786"/>
      <c r="M216" s="1787"/>
      <c r="N216" s="1787"/>
      <c r="O216" s="1786"/>
      <c r="P216" s="1787"/>
      <c r="Q216" s="1786"/>
      <c r="R216" s="1787"/>
      <c r="S216" s="1788" t="s">
        <v>351</v>
      </c>
      <c r="T216" s="1787"/>
      <c r="U216" s="1787"/>
      <c r="V216" s="1787"/>
      <c r="W216" s="1787"/>
      <c r="X216" s="1787"/>
      <c r="Y216" s="1787"/>
      <c r="Z216" s="1787"/>
      <c r="AA216" s="1786" t="s">
        <v>306</v>
      </c>
      <c r="AB216" s="1787"/>
      <c r="AC216" s="1787"/>
      <c r="AD216" s="1787"/>
      <c r="AE216" s="1787"/>
      <c r="AF216" s="1786" t="s">
        <v>307</v>
      </c>
      <c r="AG216" s="1787"/>
      <c r="AH216" s="1787"/>
      <c r="AI216" s="1059" t="s">
        <v>86</v>
      </c>
      <c r="AJ216" s="1789" t="s">
        <v>308</v>
      </c>
      <c r="AK216" s="1787"/>
      <c r="AL216" s="1787"/>
      <c r="AM216" s="1787"/>
      <c r="AN216" s="1787"/>
      <c r="AO216" s="1787"/>
      <c r="AP216" s="1060">
        <v>1923920000</v>
      </c>
      <c r="AQ216" s="1060">
        <v>131000000</v>
      </c>
      <c r="AR216" s="1060">
        <v>111400540</v>
      </c>
      <c r="AS216" s="1060">
        <v>-323920000</v>
      </c>
      <c r="AT216" s="1060">
        <v>45008510</v>
      </c>
      <c r="AU216" s="1060">
        <v>85991490</v>
      </c>
      <c r="AV216" s="1076">
        <v>176591282</v>
      </c>
      <c r="AW216" s="1060">
        <v>-131582772</v>
      </c>
      <c r="AX216" s="1057">
        <v>175992416</v>
      </c>
      <c r="AY216" s="1060">
        <v>598866</v>
      </c>
      <c r="AZ216" s="1060">
        <v>175992416</v>
      </c>
      <c r="BA216" s="1061">
        <v>0</v>
      </c>
      <c r="BB216" s="1061">
        <v>0</v>
      </c>
    </row>
    <row r="217" spans="1:54" x14ac:dyDescent="0.25">
      <c r="A217" s="1603" t="s">
        <v>120</v>
      </c>
      <c r="B217" s="1583"/>
      <c r="C217" s="1603" t="s">
        <v>355</v>
      </c>
      <c r="D217" s="1583"/>
      <c r="E217" s="1603" t="s">
        <v>357</v>
      </c>
      <c r="F217" s="1583"/>
      <c r="G217" s="1603" t="s">
        <v>315</v>
      </c>
      <c r="H217" s="1583"/>
      <c r="I217" s="1603" t="s">
        <v>313</v>
      </c>
      <c r="J217" s="1583"/>
      <c r="K217" s="1583"/>
      <c r="L217" s="1603"/>
      <c r="M217" s="1583"/>
      <c r="N217" s="1583"/>
      <c r="O217" s="1603"/>
      <c r="P217" s="1583"/>
      <c r="Q217" s="1603"/>
      <c r="R217" s="1583"/>
      <c r="S217" s="1605" t="s">
        <v>351</v>
      </c>
      <c r="T217" s="1583"/>
      <c r="U217" s="1583"/>
      <c r="V217" s="1583"/>
      <c r="W217" s="1583"/>
      <c r="X217" s="1583"/>
      <c r="Y217" s="1583"/>
      <c r="Z217" s="1583"/>
      <c r="AA217" s="1603" t="s">
        <v>306</v>
      </c>
      <c r="AB217" s="1583"/>
      <c r="AC217" s="1583"/>
      <c r="AD217" s="1583"/>
      <c r="AE217" s="1583"/>
      <c r="AF217" s="1603" t="s">
        <v>307</v>
      </c>
      <c r="AG217" s="1583"/>
      <c r="AH217" s="1583"/>
      <c r="AI217" s="317" t="s">
        <v>86</v>
      </c>
      <c r="AJ217" s="1604" t="s">
        <v>308</v>
      </c>
      <c r="AK217" s="1583"/>
      <c r="AL217" s="1583"/>
      <c r="AM217" s="1583"/>
      <c r="AN217" s="1583"/>
      <c r="AO217" s="1583"/>
      <c r="AP217" s="318">
        <v>1600000000</v>
      </c>
      <c r="AQ217" s="318">
        <v>131000000</v>
      </c>
      <c r="AR217" s="318">
        <v>111400540</v>
      </c>
      <c r="AS217" s="319">
        <v>0</v>
      </c>
      <c r="AT217" s="318">
        <v>45008510</v>
      </c>
      <c r="AU217" s="318">
        <v>85991490</v>
      </c>
      <c r="AV217" s="1074">
        <v>176591282</v>
      </c>
      <c r="AW217" s="318">
        <v>-131582772</v>
      </c>
      <c r="AX217" s="1087">
        <v>175992416</v>
      </c>
      <c r="AY217" s="318">
        <v>598866</v>
      </c>
      <c r="AZ217" s="318">
        <v>175992416</v>
      </c>
      <c r="BA217" s="319">
        <v>0</v>
      </c>
      <c r="BB217" s="319">
        <v>0</v>
      </c>
    </row>
    <row r="218" spans="1:54" x14ac:dyDescent="0.25">
      <c r="A218" s="1603" t="s">
        <v>120</v>
      </c>
      <c r="B218" s="1583"/>
      <c r="C218" s="1603" t="s">
        <v>355</v>
      </c>
      <c r="D218" s="1583"/>
      <c r="E218" s="1603" t="s">
        <v>357</v>
      </c>
      <c r="F218" s="1583"/>
      <c r="G218" s="1603" t="s">
        <v>315</v>
      </c>
      <c r="H218" s="1583"/>
      <c r="I218" s="1603" t="s">
        <v>313</v>
      </c>
      <c r="J218" s="1583"/>
      <c r="K218" s="1583"/>
      <c r="L218" s="1603" t="s">
        <v>312</v>
      </c>
      <c r="M218" s="1583"/>
      <c r="N218" s="1583"/>
      <c r="O218" s="1603"/>
      <c r="P218" s="1583"/>
      <c r="Q218" s="1603"/>
      <c r="R218" s="1583"/>
      <c r="S218" s="1605" t="s">
        <v>364</v>
      </c>
      <c r="T218" s="1583"/>
      <c r="U218" s="1583"/>
      <c r="V218" s="1583"/>
      <c r="W218" s="1583"/>
      <c r="X218" s="1583"/>
      <c r="Y218" s="1583"/>
      <c r="Z218" s="1583"/>
      <c r="AA218" s="1603" t="s">
        <v>306</v>
      </c>
      <c r="AB218" s="1583"/>
      <c r="AC218" s="1583"/>
      <c r="AD218" s="1583"/>
      <c r="AE218" s="1583"/>
      <c r="AF218" s="1603" t="s">
        <v>307</v>
      </c>
      <c r="AG218" s="1583"/>
      <c r="AH218" s="1583"/>
      <c r="AI218" s="317" t="s">
        <v>86</v>
      </c>
      <c r="AJ218" s="1604" t="s">
        <v>308</v>
      </c>
      <c r="AK218" s="1583"/>
      <c r="AL218" s="1583"/>
      <c r="AM218" s="1583"/>
      <c r="AN218" s="1583"/>
      <c r="AO218" s="1583"/>
      <c r="AP218" s="318">
        <v>374740540</v>
      </c>
      <c r="AQ218" s="318">
        <v>15000000</v>
      </c>
      <c r="AR218" s="318">
        <v>74740540</v>
      </c>
      <c r="AS218" s="319">
        <v>0</v>
      </c>
      <c r="AT218" s="318">
        <v>11406476</v>
      </c>
      <c r="AU218" s="318">
        <v>3593524</v>
      </c>
      <c r="AV218" s="1074">
        <v>15937243</v>
      </c>
      <c r="AW218" s="318">
        <v>-4530767</v>
      </c>
      <c r="AX218" s="1087">
        <v>15937243</v>
      </c>
      <c r="AY218" s="319">
        <v>0</v>
      </c>
      <c r="AZ218" s="318">
        <v>15937243</v>
      </c>
      <c r="BA218" s="319">
        <v>0</v>
      </c>
      <c r="BB218" s="319">
        <v>0</v>
      </c>
    </row>
    <row r="219" spans="1:54" x14ac:dyDescent="0.25">
      <c r="A219" s="1608" t="s">
        <v>120</v>
      </c>
      <c r="B219" s="1583"/>
      <c r="C219" s="1608" t="s">
        <v>355</v>
      </c>
      <c r="D219" s="1583"/>
      <c r="E219" s="1608" t="s">
        <v>357</v>
      </c>
      <c r="F219" s="1583"/>
      <c r="G219" s="1608" t="s">
        <v>315</v>
      </c>
      <c r="H219" s="1583"/>
      <c r="I219" s="1608" t="s">
        <v>313</v>
      </c>
      <c r="J219" s="1583"/>
      <c r="K219" s="1583"/>
      <c r="L219" s="1608" t="s">
        <v>312</v>
      </c>
      <c r="M219" s="1583"/>
      <c r="N219" s="1583"/>
      <c r="O219" s="1608" t="s">
        <v>312</v>
      </c>
      <c r="P219" s="1583"/>
      <c r="Q219" s="1608"/>
      <c r="R219" s="1583"/>
      <c r="S219" s="1609" t="s">
        <v>365</v>
      </c>
      <c r="T219" s="1583"/>
      <c r="U219" s="1583"/>
      <c r="V219" s="1583"/>
      <c r="W219" s="1583"/>
      <c r="X219" s="1583"/>
      <c r="Y219" s="1583"/>
      <c r="Z219" s="1583"/>
      <c r="AA219" s="1608" t="s">
        <v>306</v>
      </c>
      <c r="AB219" s="1583"/>
      <c r="AC219" s="1583"/>
      <c r="AD219" s="1583"/>
      <c r="AE219" s="1583"/>
      <c r="AF219" s="1608" t="s">
        <v>307</v>
      </c>
      <c r="AG219" s="1583"/>
      <c r="AH219" s="1583"/>
      <c r="AI219" s="320" t="s">
        <v>86</v>
      </c>
      <c r="AJ219" s="1610" t="s">
        <v>308</v>
      </c>
      <c r="AK219" s="1583"/>
      <c r="AL219" s="1583"/>
      <c r="AM219" s="1583"/>
      <c r="AN219" s="1583"/>
      <c r="AO219" s="1583"/>
      <c r="AP219" s="321">
        <v>169740540</v>
      </c>
      <c r="AQ219" s="321">
        <v>15000000</v>
      </c>
      <c r="AR219" s="321">
        <v>74740540</v>
      </c>
      <c r="AS219" s="322">
        <v>0</v>
      </c>
      <c r="AT219" s="321">
        <v>11000000</v>
      </c>
      <c r="AU219" s="321">
        <v>4000000</v>
      </c>
      <c r="AV219" s="1076">
        <v>15000000</v>
      </c>
      <c r="AW219" s="321">
        <v>-4000000</v>
      </c>
      <c r="AX219" s="1057">
        <v>15000000</v>
      </c>
      <c r="AY219" s="322">
        <v>0</v>
      </c>
      <c r="AZ219" s="321">
        <v>15000000</v>
      </c>
      <c r="BA219" s="322">
        <v>0</v>
      </c>
      <c r="BB219" s="322">
        <v>0</v>
      </c>
    </row>
    <row r="220" spans="1:54" x14ac:dyDescent="0.25">
      <c r="A220" s="1608" t="s">
        <v>120</v>
      </c>
      <c r="B220" s="1583"/>
      <c r="C220" s="1608" t="s">
        <v>355</v>
      </c>
      <c r="D220" s="1583"/>
      <c r="E220" s="1608" t="s">
        <v>357</v>
      </c>
      <c r="F220" s="1583"/>
      <c r="G220" s="1608" t="s">
        <v>315</v>
      </c>
      <c r="H220" s="1583"/>
      <c r="I220" s="1608" t="s">
        <v>313</v>
      </c>
      <c r="J220" s="1583"/>
      <c r="K220" s="1583"/>
      <c r="L220" s="1608" t="s">
        <v>312</v>
      </c>
      <c r="M220" s="1583"/>
      <c r="N220" s="1583"/>
      <c r="O220" s="1608" t="s">
        <v>315</v>
      </c>
      <c r="P220" s="1583"/>
      <c r="Q220" s="1608"/>
      <c r="R220" s="1583"/>
      <c r="S220" s="1609" t="s">
        <v>360</v>
      </c>
      <c r="T220" s="1583"/>
      <c r="U220" s="1583"/>
      <c r="V220" s="1583"/>
      <c r="W220" s="1583"/>
      <c r="X220" s="1583"/>
      <c r="Y220" s="1583"/>
      <c r="Z220" s="1583"/>
      <c r="AA220" s="1608" t="s">
        <v>306</v>
      </c>
      <c r="AB220" s="1583"/>
      <c r="AC220" s="1583"/>
      <c r="AD220" s="1583"/>
      <c r="AE220" s="1583"/>
      <c r="AF220" s="1608" t="s">
        <v>307</v>
      </c>
      <c r="AG220" s="1583"/>
      <c r="AH220" s="1583"/>
      <c r="AI220" s="320" t="s">
        <v>86</v>
      </c>
      <c r="AJ220" s="1610" t="s">
        <v>308</v>
      </c>
      <c r="AK220" s="1583"/>
      <c r="AL220" s="1583"/>
      <c r="AM220" s="1583"/>
      <c r="AN220" s="1583"/>
      <c r="AO220" s="1583"/>
      <c r="AP220" s="321">
        <v>175000000</v>
      </c>
      <c r="AQ220" s="322">
        <v>0</v>
      </c>
      <c r="AR220" s="322">
        <v>0</v>
      </c>
      <c r="AS220" s="322">
        <v>0</v>
      </c>
      <c r="AT220" s="322">
        <v>0</v>
      </c>
      <c r="AU220" s="322">
        <v>0</v>
      </c>
      <c r="AV220" s="1077">
        <v>0</v>
      </c>
      <c r="AW220" s="322">
        <v>0</v>
      </c>
      <c r="AX220" s="1058">
        <v>0</v>
      </c>
      <c r="AY220" s="322">
        <v>0</v>
      </c>
      <c r="AZ220" s="322">
        <v>0</v>
      </c>
      <c r="BA220" s="322">
        <v>0</v>
      </c>
      <c r="BB220" s="322">
        <v>0</v>
      </c>
    </row>
    <row r="221" spans="1:54" x14ac:dyDescent="0.25">
      <c r="A221" s="1608" t="s">
        <v>120</v>
      </c>
      <c r="B221" s="1583"/>
      <c r="C221" s="1608" t="s">
        <v>355</v>
      </c>
      <c r="D221" s="1583"/>
      <c r="E221" s="1608" t="s">
        <v>357</v>
      </c>
      <c r="F221" s="1583"/>
      <c r="G221" s="1608" t="s">
        <v>315</v>
      </c>
      <c r="H221" s="1583"/>
      <c r="I221" s="1608" t="s">
        <v>313</v>
      </c>
      <c r="J221" s="1583"/>
      <c r="K221" s="1583"/>
      <c r="L221" s="1608" t="s">
        <v>312</v>
      </c>
      <c r="M221" s="1583"/>
      <c r="N221" s="1583"/>
      <c r="O221" s="1608" t="s">
        <v>322</v>
      </c>
      <c r="P221" s="1583"/>
      <c r="Q221" s="1608"/>
      <c r="R221" s="1583"/>
      <c r="S221" s="1609" t="s">
        <v>361</v>
      </c>
      <c r="T221" s="1583"/>
      <c r="U221" s="1583"/>
      <c r="V221" s="1583"/>
      <c r="W221" s="1583"/>
      <c r="X221" s="1583"/>
      <c r="Y221" s="1583"/>
      <c r="Z221" s="1583"/>
      <c r="AA221" s="1608" t="s">
        <v>306</v>
      </c>
      <c r="AB221" s="1583"/>
      <c r="AC221" s="1583"/>
      <c r="AD221" s="1583"/>
      <c r="AE221" s="1583"/>
      <c r="AF221" s="1608" t="s">
        <v>307</v>
      </c>
      <c r="AG221" s="1583"/>
      <c r="AH221" s="1583"/>
      <c r="AI221" s="320" t="s">
        <v>86</v>
      </c>
      <c r="AJ221" s="1610" t="s">
        <v>308</v>
      </c>
      <c r="AK221" s="1583"/>
      <c r="AL221" s="1583"/>
      <c r="AM221" s="1583"/>
      <c r="AN221" s="1583"/>
      <c r="AO221" s="1583"/>
      <c r="AP221" s="321">
        <v>5000000</v>
      </c>
      <c r="AQ221" s="322">
        <v>0</v>
      </c>
      <c r="AR221" s="322">
        <v>0</v>
      </c>
      <c r="AS221" s="322">
        <v>0</v>
      </c>
      <c r="AT221" s="322">
        <v>0</v>
      </c>
      <c r="AU221" s="322">
        <v>0</v>
      </c>
      <c r="AV221" s="1076">
        <v>937243</v>
      </c>
      <c r="AW221" s="321">
        <v>-937243</v>
      </c>
      <c r="AX221" s="1057">
        <v>937243</v>
      </c>
      <c r="AY221" s="322">
        <v>0</v>
      </c>
      <c r="AZ221" s="321">
        <v>937243</v>
      </c>
      <c r="BA221" s="322">
        <v>0</v>
      </c>
      <c r="BB221" s="322">
        <v>0</v>
      </c>
    </row>
    <row r="222" spans="1:54" x14ac:dyDescent="0.25">
      <c r="A222" s="1608" t="s">
        <v>120</v>
      </c>
      <c r="B222" s="1583"/>
      <c r="C222" s="1608" t="s">
        <v>355</v>
      </c>
      <c r="D222" s="1583"/>
      <c r="E222" s="1608" t="s">
        <v>357</v>
      </c>
      <c r="F222" s="1583"/>
      <c r="G222" s="1608" t="s">
        <v>315</v>
      </c>
      <c r="H222" s="1583"/>
      <c r="I222" s="1608" t="s">
        <v>313</v>
      </c>
      <c r="J222" s="1583"/>
      <c r="K222" s="1583"/>
      <c r="L222" s="1608" t="s">
        <v>312</v>
      </c>
      <c r="M222" s="1583"/>
      <c r="N222" s="1583"/>
      <c r="O222" s="1608" t="s">
        <v>316</v>
      </c>
      <c r="P222" s="1583"/>
      <c r="Q222" s="1608"/>
      <c r="R222" s="1583"/>
      <c r="S222" s="1609" t="s">
        <v>105</v>
      </c>
      <c r="T222" s="1583"/>
      <c r="U222" s="1583"/>
      <c r="V222" s="1583"/>
      <c r="W222" s="1583"/>
      <c r="X222" s="1583"/>
      <c r="Y222" s="1583"/>
      <c r="Z222" s="1583"/>
      <c r="AA222" s="1608" t="s">
        <v>306</v>
      </c>
      <c r="AB222" s="1583"/>
      <c r="AC222" s="1583"/>
      <c r="AD222" s="1583"/>
      <c r="AE222" s="1583"/>
      <c r="AF222" s="1608" t="s">
        <v>307</v>
      </c>
      <c r="AG222" s="1583"/>
      <c r="AH222" s="1583"/>
      <c r="AI222" s="320" t="s">
        <v>86</v>
      </c>
      <c r="AJ222" s="1610" t="s">
        <v>308</v>
      </c>
      <c r="AK222" s="1583"/>
      <c r="AL222" s="1583"/>
      <c r="AM222" s="1583"/>
      <c r="AN222" s="1583"/>
      <c r="AO222" s="1583"/>
      <c r="AP222" s="321">
        <v>25000000</v>
      </c>
      <c r="AQ222" s="322">
        <v>0</v>
      </c>
      <c r="AR222" s="322">
        <v>0</v>
      </c>
      <c r="AS222" s="322">
        <v>0</v>
      </c>
      <c r="AT222" s="321">
        <v>406476</v>
      </c>
      <c r="AU222" s="321">
        <v>-406476</v>
      </c>
      <c r="AV222" s="1077">
        <v>0</v>
      </c>
      <c r="AW222" s="321">
        <v>406476</v>
      </c>
      <c r="AX222" s="1058">
        <v>0</v>
      </c>
      <c r="AY222" s="322">
        <v>0</v>
      </c>
      <c r="AZ222" s="322">
        <v>0</v>
      </c>
      <c r="BA222" s="322">
        <v>0</v>
      </c>
      <c r="BB222" s="322">
        <v>0</v>
      </c>
    </row>
    <row r="223" spans="1:54" x14ac:dyDescent="0.25">
      <c r="A223" s="1603" t="s">
        <v>120</v>
      </c>
      <c r="B223" s="1583"/>
      <c r="C223" s="1603" t="s">
        <v>355</v>
      </c>
      <c r="D223" s="1583"/>
      <c r="E223" s="1603" t="s">
        <v>357</v>
      </c>
      <c r="F223" s="1583"/>
      <c r="G223" s="1603" t="s">
        <v>315</v>
      </c>
      <c r="H223" s="1583"/>
      <c r="I223" s="1603" t="s">
        <v>313</v>
      </c>
      <c r="J223" s="1583"/>
      <c r="K223" s="1583"/>
      <c r="L223" s="1603" t="s">
        <v>315</v>
      </c>
      <c r="M223" s="1583"/>
      <c r="N223" s="1583"/>
      <c r="O223" s="1603"/>
      <c r="P223" s="1583"/>
      <c r="Q223" s="1603"/>
      <c r="R223" s="1583"/>
      <c r="S223" s="1605" t="s">
        <v>359</v>
      </c>
      <c r="T223" s="1583"/>
      <c r="U223" s="1583"/>
      <c r="V223" s="1583"/>
      <c r="W223" s="1583"/>
      <c r="X223" s="1583"/>
      <c r="Y223" s="1583"/>
      <c r="Z223" s="1583"/>
      <c r="AA223" s="1603" t="s">
        <v>306</v>
      </c>
      <c r="AB223" s="1583"/>
      <c r="AC223" s="1583"/>
      <c r="AD223" s="1583"/>
      <c r="AE223" s="1583"/>
      <c r="AF223" s="1603" t="s">
        <v>307</v>
      </c>
      <c r="AG223" s="1583"/>
      <c r="AH223" s="1583"/>
      <c r="AI223" s="317" t="s">
        <v>86</v>
      </c>
      <c r="AJ223" s="1604" t="s">
        <v>308</v>
      </c>
      <c r="AK223" s="1583"/>
      <c r="AL223" s="1583"/>
      <c r="AM223" s="1583"/>
      <c r="AN223" s="1583"/>
      <c r="AO223" s="1583"/>
      <c r="AP223" s="318">
        <v>1225259460</v>
      </c>
      <c r="AQ223" s="318">
        <v>116000000</v>
      </c>
      <c r="AR223" s="318">
        <v>36660000</v>
      </c>
      <c r="AS223" s="319">
        <v>0</v>
      </c>
      <c r="AT223" s="318">
        <v>33602034</v>
      </c>
      <c r="AU223" s="318">
        <v>82397966</v>
      </c>
      <c r="AV223" s="1074">
        <v>160654039</v>
      </c>
      <c r="AW223" s="318">
        <v>-127052005</v>
      </c>
      <c r="AX223" s="1087">
        <v>160055173</v>
      </c>
      <c r="AY223" s="318">
        <v>598866</v>
      </c>
      <c r="AZ223" s="318">
        <v>160055173</v>
      </c>
      <c r="BA223" s="319">
        <v>0</v>
      </c>
      <c r="BB223" s="319">
        <v>0</v>
      </c>
    </row>
    <row r="224" spans="1:54" x14ac:dyDescent="0.25">
      <c r="A224" s="1608" t="s">
        <v>120</v>
      </c>
      <c r="B224" s="1583"/>
      <c r="C224" s="1608" t="s">
        <v>355</v>
      </c>
      <c r="D224" s="1583"/>
      <c r="E224" s="1608" t="s">
        <v>357</v>
      </c>
      <c r="F224" s="1583"/>
      <c r="G224" s="1608" t="s">
        <v>315</v>
      </c>
      <c r="H224" s="1583"/>
      <c r="I224" s="1608" t="s">
        <v>313</v>
      </c>
      <c r="J224" s="1583"/>
      <c r="K224" s="1583"/>
      <c r="L224" s="1608" t="s">
        <v>315</v>
      </c>
      <c r="M224" s="1583"/>
      <c r="N224" s="1583"/>
      <c r="O224" s="1608" t="s">
        <v>312</v>
      </c>
      <c r="P224" s="1583"/>
      <c r="Q224" s="1608"/>
      <c r="R224" s="1583"/>
      <c r="S224" s="1609" t="s">
        <v>365</v>
      </c>
      <c r="T224" s="1583"/>
      <c r="U224" s="1583"/>
      <c r="V224" s="1583"/>
      <c r="W224" s="1583"/>
      <c r="X224" s="1583"/>
      <c r="Y224" s="1583"/>
      <c r="Z224" s="1583"/>
      <c r="AA224" s="1608" t="s">
        <v>306</v>
      </c>
      <c r="AB224" s="1583"/>
      <c r="AC224" s="1583"/>
      <c r="AD224" s="1583"/>
      <c r="AE224" s="1583"/>
      <c r="AF224" s="1608" t="s">
        <v>307</v>
      </c>
      <c r="AG224" s="1583"/>
      <c r="AH224" s="1583"/>
      <c r="AI224" s="320" t="s">
        <v>86</v>
      </c>
      <c r="AJ224" s="1610" t="s">
        <v>308</v>
      </c>
      <c r="AK224" s="1583"/>
      <c r="AL224" s="1583"/>
      <c r="AM224" s="1583"/>
      <c r="AN224" s="1583"/>
      <c r="AO224" s="1583"/>
      <c r="AP224" s="321">
        <v>172000000</v>
      </c>
      <c r="AQ224" s="322">
        <v>0</v>
      </c>
      <c r="AR224" s="321">
        <v>36660000</v>
      </c>
      <c r="AS224" s="322">
        <v>0</v>
      </c>
      <c r="AT224" s="322">
        <v>0</v>
      </c>
      <c r="AU224" s="322">
        <v>0</v>
      </c>
      <c r="AV224" s="1076">
        <v>17700000</v>
      </c>
      <c r="AW224" s="321">
        <v>-17700000</v>
      </c>
      <c r="AX224" s="1057">
        <v>17700000</v>
      </c>
      <c r="AY224" s="322">
        <v>0</v>
      </c>
      <c r="AZ224" s="321">
        <v>17700000</v>
      </c>
      <c r="BA224" s="322">
        <v>0</v>
      </c>
      <c r="BB224" s="322">
        <v>0</v>
      </c>
    </row>
    <row r="225" spans="1:54" x14ac:dyDescent="0.25">
      <c r="A225" s="1608" t="s">
        <v>120</v>
      </c>
      <c r="B225" s="1583"/>
      <c r="C225" s="1608" t="s">
        <v>355</v>
      </c>
      <c r="D225" s="1583"/>
      <c r="E225" s="1608" t="s">
        <v>357</v>
      </c>
      <c r="F225" s="1583"/>
      <c r="G225" s="1608" t="s">
        <v>315</v>
      </c>
      <c r="H225" s="1583"/>
      <c r="I225" s="1608" t="s">
        <v>313</v>
      </c>
      <c r="J225" s="1583"/>
      <c r="K225" s="1583"/>
      <c r="L225" s="1608" t="s">
        <v>315</v>
      </c>
      <c r="M225" s="1583"/>
      <c r="N225" s="1583"/>
      <c r="O225" s="1608" t="s">
        <v>315</v>
      </c>
      <c r="P225" s="1583"/>
      <c r="Q225" s="1608"/>
      <c r="R225" s="1583"/>
      <c r="S225" s="1609" t="s">
        <v>360</v>
      </c>
      <c r="T225" s="1583"/>
      <c r="U225" s="1583"/>
      <c r="V225" s="1583"/>
      <c r="W225" s="1583"/>
      <c r="X225" s="1583"/>
      <c r="Y225" s="1583"/>
      <c r="Z225" s="1583"/>
      <c r="AA225" s="1608" t="s">
        <v>306</v>
      </c>
      <c r="AB225" s="1583"/>
      <c r="AC225" s="1583"/>
      <c r="AD225" s="1583"/>
      <c r="AE225" s="1583"/>
      <c r="AF225" s="1608" t="s">
        <v>307</v>
      </c>
      <c r="AG225" s="1583"/>
      <c r="AH225" s="1583"/>
      <c r="AI225" s="320" t="s">
        <v>86</v>
      </c>
      <c r="AJ225" s="1610" t="s">
        <v>308</v>
      </c>
      <c r="AK225" s="1583"/>
      <c r="AL225" s="1583"/>
      <c r="AM225" s="1583"/>
      <c r="AN225" s="1583"/>
      <c r="AO225" s="1583"/>
      <c r="AP225" s="321">
        <v>633400000</v>
      </c>
      <c r="AQ225" s="322">
        <v>0</v>
      </c>
      <c r="AR225" s="322">
        <v>0</v>
      </c>
      <c r="AS225" s="322">
        <v>0</v>
      </c>
      <c r="AT225" s="322">
        <v>0</v>
      </c>
      <c r="AU225" s="322">
        <v>0</v>
      </c>
      <c r="AV225" s="1076">
        <v>110179405</v>
      </c>
      <c r="AW225" s="321">
        <v>-110179405</v>
      </c>
      <c r="AX225" s="1057">
        <v>110179405</v>
      </c>
      <c r="AY225" s="322">
        <v>0</v>
      </c>
      <c r="AZ225" s="321">
        <v>110179405</v>
      </c>
      <c r="BA225" s="322">
        <v>0</v>
      </c>
      <c r="BB225" s="322">
        <v>0</v>
      </c>
    </row>
    <row r="226" spans="1:54" x14ac:dyDescent="0.25">
      <c r="A226" s="1608" t="s">
        <v>120</v>
      </c>
      <c r="B226" s="1583"/>
      <c r="C226" s="1608" t="s">
        <v>355</v>
      </c>
      <c r="D226" s="1583"/>
      <c r="E226" s="1608" t="s">
        <v>357</v>
      </c>
      <c r="F226" s="1583"/>
      <c r="G226" s="1608" t="s">
        <v>315</v>
      </c>
      <c r="H226" s="1583"/>
      <c r="I226" s="1608" t="s">
        <v>313</v>
      </c>
      <c r="J226" s="1583"/>
      <c r="K226" s="1583"/>
      <c r="L226" s="1608" t="s">
        <v>315</v>
      </c>
      <c r="M226" s="1583"/>
      <c r="N226" s="1583"/>
      <c r="O226" s="1608" t="s">
        <v>322</v>
      </c>
      <c r="P226" s="1583"/>
      <c r="Q226" s="1608"/>
      <c r="R226" s="1583"/>
      <c r="S226" s="1609" t="s">
        <v>361</v>
      </c>
      <c r="T226" s="1583"/>
      <c r="U226" s="1583"/>
      <c r="V226" s="1583"/>
      <c r="W226" s="1583"/>
      <c r="X226" s="1583"/>
      <c r="Y226" s="1583"/>
      <c r="Z226" s="1583"/>
      <c r="AA226" s="1608" t="s">
        <v>306</v>
      </c>
      <c r="AB226" s="1583"/>
      <c r="AC226" s="1583"/>
      <c r="AD226" s="1583"/>
      <c r="AE226" s="1583"/>
      <c r="AF226" s="1608" t="s">
        <v>307</v>
      </c>
      <c r="AG226" s="1583"/>
      <c r="AH226" s="1583"/>
      <c r="AI226" s="320" t="s">
        <v>86</v>
      </c>
      <c r="AJ226" s="1610" t="s">
        <v>308</v>
      </c>
      <c r="AK226" s="1583"/>
      <c r="AL226" s="1583"/>
      <c r="AM226" s="1583"/>
      <c r="AN226" s="1583"/>
      <c r="AO226" s="1583"/>
      <c r="AP226" s="321">
        <v>160000000</v>
      </c>
      <c r="AQ226" s="322">
        <v>0</v>
      </c>
      <c r="AR226" s="322">
        <v>0</v>
      </c>
      <c r="AS226" s="322">
        <v>0</v>
      </c>
      <c r="AT226" s="322">
        <v>0</v>
      </c>
      <c r="AU226" s="322">
        <v>0</v>
      </c>
      <c r="AV226" s="1076">
        <v>20083502</v>
      </c>
      <c r="AW226" s="321">
        <v>-20083502</v>
      </c>
      <c r="AX226" s="1057">
        <v>20083502</v>
      </c>
      <c r="AY226" s="322">
        <v>0</v>
      </c>
      <c r="AZ226" s="321">
        <v>20083502</v>
      </c>
      <c r="BA226" s="322">
        <v>0</v>
      </c>
      <c r="BB226" s="322">
        <v>0</v>
      </c>
    </row>
    <row r="227" spans="1:54" x14ac:dyDescent="0.25">
      <c r="A227" s="1608" t="s">
        <v>120</v>
      </c>
      <c r="B227" s="1583"/>
      <c r="C227" s="1608" t="s">
        <v>355</v>
      </c>
      <c r="D227" s="1583"/>
      <c r="E227" s="1608" t="s">
        <v>357</v>
      </c>
      <c r="F227" s="1583"/>
      <c r="G227" s="1608" t="s">
        <v>315</v>
      </c>
      <c r="H227" s="1583"/>
      <c r="I227" s="1608" t="s">
        <v>313</v>
      </c>
      <c r="J227" s="1583"/>
      <c r="K227" s="1583"/>
      <c r="L227" s="1608" t="s">
        <v>315</v>
      </c>
      <c r="M227" s="1583"/>
      <c r="N227" s="1583"/>
      <c r="O227" s="1608" t="s">
        <v>316</v>
      </c>
      <c r="P227" s="1583"/>
      <c r="Q227" s="1608"/>
      <c r="R227" s="1583"/>
      <c r="S227" s="1609" t="s">
        <v>105</v>
      </c>
      <c r="T227" s="1583"/>
      <c r="U227" s="1583"/>
      <c r="V227" s="1583"/>
      <c r="W227" s="1583"/>
      <c r="X227" s="1583"/>
      <c r="Y227" s="1583"/>
      <c r="Z227" s="1583"/>
      <c r="AA227" s="1608" t="s">
        <v>306</v>
      </c>
      <c r="AB227" s="1583"/>
      <c r="AC227" s="1583"/>
      <c r="AD227" s="1583"/>
      <c r="AE227" s="1583"/>
      <c r="AF227" s="1608" t="s">
        <v>307</v>
      </c>
      <c r="AG227" s="1583"/>
      <c r="AH227" s="1583"/>
      <c r="AI227" s="320" t="s">
        <v>86</v>
      </c>
      <c r="AJ227" s="1610" t="s">
        <v>308</v>
      </c>
      <c r="AK227" s="1583"/>
      <c r="AL227" s="1583"/>
      <c r="AM227" s="1583"/>
      <c r="AN227" s="1583"/>
      <c r="AO227" s="1583"/>
      <c r="AP227" s="321">
        <v>140000000</v>
      </c>
      <c r="AQ227" s="322">
        <v>0</v>
      </c>
      <c r="AR227" s="322">
        <v>0</v>
      </c>
      <c r="AS227" s="322">
        <v>0</v>
      </c>
      <c r="AT227" s="321">
        <v>33602034</v>
      </c>
      <c r="AU227" s="321">
        <v>-33602034</v>
      </c>
      <c r="AV227" s="1076">
        <v>12691132</v>
      </c>
      <c r="AW227" s="321">
        <v>20910902</v>
      </c>
      <c r="AX227" s="1057">
        <v>12092266</v>
      </c>
      <c r="AY227" s="321">
        <v>598866</v>
      </c>
      <c r="AZ227" s="321">
        <v>12092266</v>
      </c>
      <c r="BA227" s="322">
        <v>0</v>
      </c>
      <c r="BB227" s="322">
        <v>0</v>
      </c>
    </row>
    <row r="228" spans="1:54" x14ac:dyDescent="0.25">
      <c r="A228" s="1608" t="s">
        <v>120</v>
      </c>
      <c r="B228" s="1583"/>
      <c r="C228" s="1608" t="s">
        <v>355</v>
      </c>
      <c r="D228" s="1583"/>
      <c r="E228" s="1608" t="s">
        <v>357</v>
      </c>
      <c r="F228" s="1583"/>
      <c r="G228" s="1608" t="s">
        <v>315</v>
      </c>
      <c r="H228" s="1583"/>
      <c r="I228" s="1608" t="s">
        <v>313</v>
      </c>
      <c r="J228" s="1583"/>
      <c r="K228" s="1583"/>
      <c r="L228" s="1608" t="s">
        <v>315</v>
      </c>
      <c r="M228" s="1583"/>
      <c r="N228" s="1583"/>
      <c r="O228" s="1608" t="s">
        <v>325</v>
      </c>
      <c r="P228" s="1583"/>
      <c r="Q228" s="1608"/>
      <c r="R228" s="1583"/>
      <c r="S228" s="1609" t="s">
        <v>362</v>
      </c>
      <c r="T228" s="1583"/>
      <c r="U228" s="1583"/>
      <c r="V228" s="1583"/>
      <c r="W228" s="1583"/>
      <c r="X228" s="1583"/>
      <c r="Y228" s="1583"/>
      <c r="Z228" s="1583"/>
      <c r="AA228" s="1608" t="s">
        <v>306</v>
      </c>
      <c r="AB228" s="1583"/>
      <c r="AC228" s="1583"/>
      <c r="AD228" s="1583"/>
      <c r="AE228" s="1583"/>
      <c r="AF228" s="1608" t="s">
        <v>307</v>
      </c>
      <c r="AG228" s="1583"/>
      <c r="AH228" s="1583"/>
      <c r="AI228" s="320" t="s">
        <v>86</v>
      </c>
      <c r="AJ228" s="1610" t="s">
        <v>308</v>
      </c>
      <c r="AK228" s="1583"/>
      <c r="AL228" s="1583"/>
      <c r="AM228" s="1583"/>
      <c r="AN228" s="1583"/>
      <c r="AO228" s="1583"/>
      <c r="AP228" s="321">
        <v>70000000</v>
      </c>
      <c r="AQ228" s="321">
        <v>70000000</v>
      </c>
      <c r="AR228" s="322">
        <v>0</v>
      </c>
      <c r="AS228" s="322">
        <v>0</v>
      </c>
      <c r="AT228" s="322">
        <v>0</v>
      </c>
      <c r="AU228" s="321">
        <v>70000000</v>
      </c>
      <c r="AV228" s="1077">
        <v>0</v>
      </c>
      <c r="AW228" s="322">
        <v>0</v>
      </c>
      <c r="AX228" s="1058">
        <v>0</v>
      </c>
      <c r="AY228" s="322">
        <v>0</v>
      </c>
      <c r="AZ228" s="322">
        <v>0</v>
      </c>
      <c r="BA228" s="322">
        <v>0</v>
      </c>
      <c r="BB228" s="322">
        <v>0</v>
      </c>
    </row>
    <row r="229" spans="1:54" x14ac:dyDescent="0.25">
      <c r="A229" s="1608" t="s">
        <v>120</v>
      </c>
      <c r="B229" s="1583"/>
      <c r="C229" s="1608" t="s">
        <v>355</v>
      </c>
      <c r="D229" s="1583"/>
      <c r="E229" s="1608" t="s">
        <v>357</v>
      </c>
      <c r="F229" s="1583"/>
      <c r="G229" s="1608" t="s">
        <v>315</v>
      </c>
      <c r="H229" s="1583"/>
      <c r="I229" s="1608" t="s">
        <v>313</v>
      </c>
      <c r="J229" s="1583"/>
      <c r="K229" s="1583"/>
      <c r="L229" s="1608" t="s">
        <v>315</v>
      </c>
      <c r="M229" s="1583"/>
      <c r="N229" s="1583"/>
      <c r="O229" s="1608" t="s">
        <v>101</v>
      </c>
      <c r="P229" s="1583"/>
      <c r="Q229" s="1608"/>
      <c r="R229" s="1583"/>
      <c r="S229" s="1609" t="s">
        <v>363</v>
      </c>
      <c r="T229" s="1583"/>
      <c r="U229" s="1583"/>
      <c r="V229" s="1583"/>
      <c r="W229" s="1583"/>
      <c r="X229" s="1583"/>
      <c r="Y229" s="1583"/>
      <c r="Z229" s="1583"/>
      <c r="AA229" s="1608" t="s">
        <v>306</v>
      </c>
      <c r="AB229" s="1583"/>
      <c r="AC229" s="1583"/>
      <c r="AD229" s="1583"/>
      <c r="AE229" s="1583"/>
      <c r="AF229" s="1608" t="s">
        <v>307</v>
      </c>
      <c r="AG229" s="1583"/>
      <c r="AH229" s="1583"/>
      <c r="AI229" s="320" t="s">
        <v>86</v>
      </c>
      <c r="AJ229" s="1610" t="s">
        <v>308</v>
      </c>
      <c r="AK229" s="1583"/>
      <c r="AL229" s="1583"/>
      <c r="AM229" s="1583"/>
      <c r="AN229" s="1583"/>
      <c r="AO229" s="1583"/>
      <c r="AP229" s="321">
        <v>49859460</v>
      </c>
      <c r="AQ229" s="321">
        <v>46000000</v>
      </c>
      <c r="AR229" s="322">
        <v>0</v>
      </c>
      <c r="AS229" s="322">
        <v>0</v>
      </c>
      <c r="AT229" s="322">
        <v>0</v>
      </c>
      <c r="AU229" s="321">
        <v>46000000</v>
      </c>
      <c r="AV229" s="1077">
        <v>0</v>
      </c>
      <c r="AW229" s="322">
        <v>0</v>
      </c>
      <c r="AX229" s="1058">
        <v>0</v>
      </c>
      <c r="AY229" s="322">
        <v>0</v>
      </c>
      <c r="AZ229" s="322">
        <v>0</v>
      </c>
      <c r="BA229" s="322">
        <v>0</v>
      </c>
      <c r="BB229" s="322">
        <v>0</v>
      </c>
    </row>
    <row r="230" spans="1:54" s="519" customFormat="1" x14ac:dyDescent="0.25">
      <c r="A230" s="1786" t="s">
        <v>120</v>
      </c>
      <c r="B230" s="1787"/>
      <c r="C230" s="1786" t="s">
        <v>355</v>
      </c>
      <c r="D230" s="1787"/>
      <c r="E230" s="1786" t="s">
        <v>357</v>
      </c>
      <c r="F230" s="1787"/>
      <c r="G230" s="1786" t="s">
        <v>322</v>
      </c>
      <c r="H230" s="1787"/>
      <c r="I230" s="1786"/>
      <c r="J230" s="1787"/>
      <c r="K230" s="1787"/>
      <c r="L230" s="1786"/>
      <c r="M230" s="1787"/>
      <c r="N230" s="1787"/>
      <c r="O230" s="1786"/>
      <c r="P230" s="1787"/>
      <c r="Q230" s="1786"/>
      <c r="R230" s="1787"/>
      <c r="S230" s="1788" t="s">
        <v>353</v>
      </c>
      <c r="T230" s="1787"/>
      <c r="U230" s="1787"/>
      <c r="V230" s="1787"/>
      <c r="W230" s="1787"/>
      <c r="X230" s="1787"/>
      <c r="Y230" s="1787"/>
      <c r="Z230" s="1787"/>
      <c r="AA230" s="1786" t="s">
        <v>306</v>
      </c>
      <c r="AB230" s="1787"/>
      <c r="AC230" s="1787"/>
      <c r="AD230" s="1787"/>
      <c r="AE230" s="1787"/>
      <c r="AF230" s="1786" t="s">
        <v>307</v>
      </c>
      <c r="AG230" s="1787"/>
      <c r="AH230" s="1787"/>
      <c r="AI230" s="1059" t="s">
        <v>86</v>
      </c>
      <c r="AJ230" s="1789" t="s">
        <v>308</v>
      </c>
      <c r="AK230" s="1787"/>
      <c r="AL230" s="1787"/>
      <c r="AM230" s="1787"/>
      <c r="AN230" s="1787"/>
      <c r="AO230" s="1787"/>
      <c r="AP230" s="1060">
        <v>3500000000</v>
      </c>
      <c r="AQ230" s="1061">
        <v>0</v>
      </c>
      <c r="AR230" s="1060">
        <v>339089919</v>
      </c>
      <c r="AS230" s="1060">
        <v>-1000000000</v>
      </c>
      <c r="AT230" s="1060">
        <v>186610368</v>
      </c>
      <c r="AU230" s="1060">
        <v>-186610368</v>
      </c>
      <c r="AV230" s="1076">
        <v>254321552</v>
      </c>
      <c r="AW230" s="1060">
        <v>-67711184</v>
      </c>
      <c r="AX230" s="1057">
        <v>252712888</v>
      </c>
      <c r="AY230" s="1060">
        <v>1608664</v>
      </c>
      <c r="AZ230" s="1060">
        <v>252712888</v>
      </c>
      <c r="BA230" s="1061">
        <v>0</v>
      </c>
      <c r="BB230" s="1060">
        <v>900000</v>
      </c>
    </row>
    <row r="231" spans="1:54" x14ac:dyDescent="0.25">
      <c r="A231" s="1603" t="s">
        <v>120</v>
      </c>
      <c r="B231" s="1583"/>
      <c r="C231" s="1603" t="s">
        <v>355</v>
      </c>
      <c r="D231" s="1583"/>
      <c r="E231" s="1603" t="s">
        <v>357</v>
      </c>
      <c r="F231" s="1583"/>
      <c r="G231" s="1603" t="s">
        <v>322</v>
      </c>
      <c r="H231" s="1583"/>
      <c r="I231" s="1603" t="s">
        <v>313</v>
      </c>
      <c r="J231" s="1583"/>
      <c r="K231" s="1583"/>
      <c r="L231" s="1603"/>
      <c r="M231" s="1583"/>
      <c r="N231" s="1583"/>
      <c r="O231" s="1603"/>
      <c r="P231" s="1583"/>
      <c r="Q231" s="1603"/>
      <c r="R231" s="1583"/>
      <c r="S231" s="1605" t="s">
        <v>353</v>
      </c>
      <c r="T231" s="1583"/>
      <c r="U231" s="1583"/>
      <c r="V231" s="1583"/>
      <c r="W231" s="1583"/>
      <c r="X231" s="1583"/>
      <c r="Y231" s="1583"/>
      <c r="Z231" s="1583"/>
      <c r="AA231" s="1603" t="s">
        <v>306</v>
      </c>
      <c r="AB231" s="1583"/>
      <c r="AC231" s="1583"/>
      <c r="AD231" s="1583"/>
      <c r="AE231" s="1583"/>
      <c r="AF231" s="1603" t="s">
        <v>307</v>
      </c>
      <c r="AG231" s="1583"/>
      <c r="AH231" s="1583"/>
      <c r="AI231" s="317" t="s">
        <v>86</v>
      </c>
      <c r="AJ231" s="1604" t="s">
        <v>308</v>
      </c>
      <c r="AK231" s="1583"/>
      <c r="AL231" s="1583"/>
      <c r="AM231" s="1583"/>
      <c r="AN231" s="1583"/>
      <c r="AO231" s="1583"/>
      <c r="AP231" s="318">
        <v>2500000000</v>
      </c>
      <c r="AQ231" s="319">
        <v>0</v>
      </c>
      <c r="AR231" s="318">
        <v>339089919</v>
      </c>
      <c r="AS231" s="319">
        <v>0</v>
      </c>
      <c r="AT231" s="318">
        <v>186610368</v>
      </c>
      <c r="AU231" s="318">
        <v>-186610368</v>
      </c>
      <c r="AV231" s="1074">
        <v>254321552</v>
      </c>
      <c r="AW231" s="318">
        <v>-67711184</v>
      </c>
      <c r="AX231" s="1087">
        <v>252712888</v>
      </c>
      <c r="AY231" s="318">
        <v>1608664</v>
      </c>
      <c r="AZ231" s="318">
        <v>252712888</v>
      </c>
      <c r="BA231" s="319">
        <v>0</v>
      </c>
      <c r="BB231" s="318">
        <v>900000</v>
      </c>
    </row>
    <row r="232" spans="1:54" x14ac:dyDescent="0.25">
      <c r="A232" s="1603" t="s">
        <v>120</v>
      </c>
      <c r="B232" s="1583"/>
      <c r="C232" s="1603" t="s">
        <v>355</v>
      </c>
      <c r="D232" s="1583"/>
      <c r="E232" s="1603" t="s">
        <v>357</v>
      </c>
      <c r="F232" s="1583"/>
      <c r="G232" s="1603" t="s">
        <v>322</v>
      </c>
      <c r="H232" s="1583"/>
      <c r="I232" s="1603" t="s">
        <v>313</v>
      </c>
      <c r="J232" s="1583"/>
      <c r="K232" s="1583"/>
      <c r="L232" s="1603" t="s">
        <v>312</v>
      </c>
      <c r="M232" s="1583"/>
      <c r="N232" s="1583"/>
      <c r="O232" s="1603"/>
      <c r="P232" s="1583"/>
      <c r="Q232" s="1603"/>
      <c r="R232" s="1583"/>
      <c r="S232" s="1605" t="s">
        <v>364</v>
      </c>
      <c r="T232" s="1583"/>
      <c r="U232" s="1583"/>
      <c r="V232" s="1583"/>
      <c r="W232" s="1583"/>
      <c r="X232" s="1583"/>
      <c r="Y232" s="1583"/>
      <c r="Z232" s="1583"/>
      <c r="AA232" s="1603" t="s">
        <v>306</v>
      </c>
      <c r="AB232" s="1583"/>
      <c r="AC232" s="1583"/>
      <c r="AD232" s="1583"/>
      <c r="AE232" s="1583"/>
      <c r="AF232" s="1603" t="s">
        <v>307</v>
      </c>
      <c r="AG232" s="1583"/>
      <c r="AH232" s="1583"/>
      <c r="AI232" s="317" t="s">
        <v>86</v>
      </c>
      <c r="AJ232" s="1604" t="s">
        <v>308</v>
      </c>
      <c r="AK232" s="1583"/>
      <c r="AL232" s="1583"/>
      <c r="AM232" s="1583"/>
      <c r="AN232" s="1583"/>
      <c r="AO232" s="1583"/>
      <c r="AP232" s="319">
        <v>0</v>
      </c>
      <c r="AQ232" s="319">
        <v>0</v>
      </c>
      <c r="AR232" s="319">
        <v>0</v>
      </c>
      <c r="AS232" s="319">
        <v>0</v>
      </c>
      <c r="AT232" s="319">
        <v>0</v>
      </c>
      <c r="AU232" s="319">
        <v>0</v>
      </c>
      <c r="AV232" s="1075">
        <v>0</v>
      </c>
      <c r="AW232" s="319">
        <v>0</v>
      </c>
      <c r="AX232" s="1088">
        <v>0</v>
      </c>
      <c r="AY232" s="319">
        <v>0</v>
      </c>
      <c r="AZ232" s="319">
        <v>0</v>
      </c>
      <c r="BA232" s="319">
        <v>0</v>
      </c>
      <c r="BB232" s="319">
        <v>0</v>
      </c>
    </row>
    <row r="233" spans="1:54" x14ac:dyDescent="0.25">
      <c r="A233" s="1608" t="s">
        <v>120</v>
      </c>
      <c r="B233" s="1583"/>
      <c r="C233" s="1608" t="s">
        <v>355</v>
      </c>
      <c r="D233" s="1583"/>
      <c r="E233" s="1608" t="s">
        <v>357</v>
      </c>
      <c r="F233" s="1583"/>
      <c r="G233" s="1608" t="s">
        <v>322</v>
      </c>
      <c r="H233" s="1583"/>
      <c r="I233" s="1608" t="s">
        <v>313</v>
      </c>
      <c r="J233" s="1583"/>
      <c r="K233" s="1583"/>
      <c r="L233" s="1608" t="s">
        <v>312</v>
      </c>
      <c r="M233" s="1583"/>
      <c r="N233" s="1583"/>
      <c r="O233" s="1608" t="s">
        <v>316</v>
      </c>
      <c r="P233" s="1583"/>
      <c r="Q233" s="1608"/>
      <c r="R233" s="1583"/>
      <c r="S233" s="1609" t="s">
        <v>105</v>
      </c>
      <c r="T233" s="1583"/>
      <c r="U233" s="1583"/>
      <c r="V233" s="1583"/>
      <c r="W233" s="1583"/>
      <c r="X233" s="1583"/>
      <c r="Y233" s="1583"/>
      <c r="Z233" s="1583"/>
      <c r="AA233" s="1608" t="s">
        <v>306</v>
      </c>
      <c r="AB233" s="1583"/>
      <c r="AC233" s="1583"/>
      <c r="AD233" s="1583"/>
      <c r="AE233" s="1583"/>
      <c r="AF233" s="1608" t="s">
        <v>307</v>
      </c>
      <c r="AG233" s="1583"/>
      <c r="AH233" s="1583"/>
      <c r="AI233" s="320" t="s">
        <v>86</v>
      </c>
      <c r="AJ233" s="1610" t="s">
        <v>308</v>
      </c>
      <c r="AK233" s="1583"/>
      <c r="AL233" s="1583"/>
      <c r="AM233" s="1583"/>
      <c r="AN233" s="1583"/>
      <c r="AO233" s="1583"/>
      <c r="AP233" s="322">
        <v>0</v>
      </c>
      <c r="AQ233" s="322">
        <v>0</v>
      </c>
      <c r="AR233" s="322">
        <v>0</v>
      </c>
      <c r="AS233" s="322">
        <v>0</v>
      </c>
      <c r="AT233" s="322">
        <v>0</v>
      </c>
      <c r="AU233" s="322">
        <v>0</v>
      </c>
      <c r="AV233" s="1077">
        <v>0</v>
      </c>
      <c r="AW233" s="322">
        <v>0</v>
      </c>
      <c r="AX233" s="1058">
        <v>0</v>
      </c>
      <c r="AY233" s="322">
        <v>0</v>
      </c>
      <c r="AZ233" s="322">
        <v>0</v>
      </c>
      <c r="BA233" s="322">
        <v>0</v>
      </c>
      <c r="BB233" s="322">
        <v>0</v>
      </c>
    </row>
    <row r="234" spans="1:54" x14ac:dyDescent="0.25">
      <c r="A234" s="1603" t="s">
        <v>120</v>
      </c>
      <c r="B234" s="1583"/>
      <c r="C234" s="1603" t="s">
        <v>355</v>
      </c>
      <c r="D234" s="1583"/>
      <c r="E234" s="1603" t="s">
        <v>357</v>
      </c>
      <c r="F234" s="1583"/>
      <c r="G234" s="1603" t="s">
        <v>322</v>
      </c>
      <c r="H234" s="1583"/>
      <c r="I234" s="1603" t="s">
        <v>313</v>
      </c>
      <c r="J234" s="1583"/>
      <c r="K234" s="1583"/>
      <c r="L234" s="1603" t="s">
        <v>315</v>
      </c>
      <c r="M234" s="1583"/>
      <c r="N234" s="1583"/>
      <c r="O234" s="1603"/>
      <c r="P234" s="1583"/>
      <c r="Q234" s="1603"/>
      <c r="R234" s="1583"/>
      <c r="S234" s="1605" t="s">
        <v>359</v>
      </c>
      <c r="T234" s="1583"/>
      <c r="U234" s="1583"/>
      <c r="V234" s="1583"/>
      <c r="W234" s="1583"/>
      <c r="X234" s="1583"/>
      <c r="Y234" s="1583"/>
      <c r="Z234" s="1583"/>
      <c r="AA234" s="1603" t="s">
        <v>306</v>
      </c>
      <c r="AB234" s="1583"/>
      <c r="AC234" s="1583"/>
      <c r="AD234" s="1583"/>
      <c r="AE234" s="1583"/>
      <c r="AF234" s="1603" t="s">
        <v>307</v>
      </c>
      <c r="AG234" s="1583"/>
      <c r="AH234" s="1583"/>
      <c r="AI234" s="317" t="s">
        <v>86</v>
      </c>
      <c r="AJ234" s="1604" t="s">
        <v>308</v>
      </c>
      <c r="AK234" s="1583"/>
      <c r="AL234" s="1583"/>
      <c r="AM234" s="1583"/>
      <c r="AN234" s="1583"/>
      <c r="AO234" s="1583"/>
      <c r="AP234" s="318">
        <v>2500000000</v>
      </c>
      <c r="AQ234" s="319">
        <v>0</v>
      </c>
      <c r="AR234" s="318">
        <v>339089919</v>
      </c>
      <c r="AS234" s="319">
        <v>0</v>
      </c>
      <c r="AT234" s="318">
        <v>186610368</v>
      </c>
      <c r="AU234" s="318">
        <v>-186610368</v>
      </c>
      <c r="AV234" s="1074">
        <v>254321552</v>
      </c>
      <c r="AW234" s="318">
        <v>-67711184</v>
      </c>
      <c r="AX234" s="1087">
        <v>252712888</v>
      </c>
      <c r="AY234" s="318">
        <v>1608664</v>
      </c>
      <c r="AZ234" s="318">
        <v>252712888</v>
      </c>
      <c r="BA234" s="319">
        <v>0</v>
      </c>
      <c r="BB234" s="318">
        <v>900000</v>
      </c>
    </row>
    <row r="235" spans="1:54" x14ac:dyDescent="0.25">
      <c r="A235" s="1608" t="s">
        <v>120</v>
      </c>
      <c r="B235" s="1583"/>
      <c r="C235" s="1608" t="s">
        <v>355</v>
      </c>
      <c r="D235" s="1583"/>
      <c r="E235" s="1608" t="s">
        <v>357</v>
      </c>
      <c r="F235" s="1583"/>
      <c r="G235" s="1608" t="s">
        <v>322</v>
      </c>
      <c r="H235" s="1583"/>
      <c r="I235" s="1608" t="s">
        <v>313</v>
      </c>
      <c r="J235" s="1583"/>
      <c r="K235" s="1583"/>
      <c r="L235" s="1608" t="s">
        <v>315</v>
      </c>
      <c r="M235" s="1583"/>
      <c r="N235" s="1583"/>
      <c r="O235" s="1608" t="s">
        <v>312</v>
      </c>
      <c r="P235" s="1583"/>
      <c r="Q235" s="1608"/>
      <c r="R235" s="1583"/>
      <c r="S235" s="1609" t="s">
        <v>365</v>
      </c>
      <c r="T235" s="1583"/>
      <c r="U235" s="1583"/>
      <c r="V235" s="1583"/>
      <c r="W235" s="1583"/>
      <c r="X235" s="1583"/>
      <c r="Y235" s="1583"/>
      <c r="Z235" s="1583"/>
      <c r="AA235" s="1608" t="s">
        <v>306</v>
      </c>
      <c r="AB235" s="1583"/>
      <c r="AC235" s="1583"/>
      <c r="AD235" s="1583"/>
      <c r="AE235" s="1583"/>
      <c r="AF235" s="1608" t="s">
        <v>307</v>
      </c>
      <c r="AG235" s="1583"/>
      <c r="AH235" s="1583"/>
      <c r="AI235" s="320" t="s">
        <v>86</v>
      </c>
      <c r="AJ235" s="1610" t="s">
        <v>308</v>
      </c>
      <c r="AK235" s="1583"/>
      <c r="AL235" s="1583"/>
      <c r="AM235" s="1583"/>
      <c r="AN235" s="1583"/>
      <c r="AO235" s="1583"/>
      <c r="AP235" s="321">
        <v>1000000000</v>
      </c>
      <c r="AQ235" s="322">
        <v>0</v>
      </c>
      <c r="AR235" s="321">
        <v>109089919</v>
      </c>
      <c r="AS235" s="322">
        <v>0</v>
      </c>
      <c r="AT235" s="321">
        <v>146450000</v>
      </c>
      <c r="AU235" s="321">
        <v>-146450000</v>
      </c>
      <c r="AV235" s="1076">
        <v>79269880</v>
      </c>
      <c r="AW235" s="321">
        <v>67180120</v>
      </c>
      <c r="AX235" s="1057">
        <v>79269880</v>
      </c>
      <c r="AY235" s="322">
        <v>0</v>
      </c>
      <c r="AZ235" s="321">
        <v>79269880</v>
      </c>
      <c r="BA235" s="322">
        <v>0</v>
      </c>
      <c r="BB235" s="322">
        <v>0</v>
      </c>
    </row>
    <row r="236" spans="1:54" x14ac:dyDescent="0.25">
      <c r="A236" s="1608" t="s">
        <v>120</v>
      </c>
      <c r="B236" s="1583"/>
      <c r="C236" s="1608" t="s">
        <v>355</v>
      </c>
      <c r="D236" s="1583"/>
      <c r="E236" s="1608" t="s">
        <v>357</v>
      </c>
      <c r="F236" s="1583"/>
      <c r="G236" s="1608" t="s">
        <v>322</v>
      </c>
      <c r="H236" s="1583"/>
      <c r="I236" s="1608" t="s">
        <v>313</v>
      </c>
      <c r="J236" s="1583"/>
      <c r="K236" s="1583"/>
      <c r="L236" s="1608" t="s">
        <v>315</v>
      </c>
      <c r="M236" s="1583"/>
      <c r="N236" s="1583"/>
      <c r="O236" s="1608" t="s">
        <v>315</v>
      </c>
      <c r="P236" s="1583"/>
      <c r="Q236" s="1608"/>
      <c r="R236" s="1583"/>
      <c r="S236" s="1609" t="s">
        <v>360</v>
      </c>
      <c r="T236" s="1583"/>
      <c r="U236" s="1583"/>
      <c r="V236" s="1583"/>
      <c r="W236" s="1583"/>
      <c r="X236" s="1583"/>
      <c r="Y236" s="1583"/>
      <c r="Z236" s="1583"/>
      <c r="AA236" s="1608" t="s">
        <v>306</v>
      </c>
      <c r="AB236" s="1583"/>
      <c r="AC236" s="1583"/>
      <c r="AD236" s="1583"/>
      <c r="AE236" s="1583"/>
      <c r="AF236" s="1608" t="s">
        <v>307</v>
      </c>
      <c r="AG236" s="1583"/>
      <c r="AH236" s="1583"/>
      <c r="AI236" s="320" t="s">
        <v>86</v>
      </c>
      <c r="AJ236" s="1610" t="s">
        <v>308</v>
      </c>
      <c r="AK236" s="1583"/>
      <c r="AL236" s="1583"/>
      <c r="AM236" s="1583"/>
      <c r="AN236" s="1583"/>
      <c r="AO236" s="1583"/>
      <c r="AP236" s="321">
        <v>420000000</v>
      </c>
      <c r="AQ236" s="322">
        <v>0</v>
      </c>
      <c r="AR236" s="322">
        <v>0</v>
      </c>
      <c r="AS236" s="322">
        <v>0</v>
      </c>
      <c r="AT236" s="322">
        <v>0</v>
      </c>
      <c r="AU236" s="322">
        <v>0</v>
      </c>
      <c r="AV236" s="1076">
        <v>58030353</v>
      </c>
      <c r="AW236" s="321">
        <v>-58030353</v>
      </c>
      <c r="AX236" s="1057">
        <v>58030353</v>
      </c>
      <c r="AY236" s="322">
        <v>0</v>
      </c>
      <c r="AZ236" s="321">
        <v>58030353</v>
      </c>
      <c r="BA236" s="322">
        <v>0</v>
      </c>
      <c r="BB236" s="322">
        <v>0</v>
      </c>
    </row>
    <row r="237" spans="1:54" x14ac:dyDescent="0.25">
      <c r="A237" s="1608" t="s">
        <v>120</v>
      </c>
      <c r="B237" s="1583"/>
      <c r="C237" s="1608" t="s">
        <v>355</v>
      </c>
      <c r="D237" s="1583"/>
      <c r="E237" s="1608" t="s">
        <v>357</v>
      </c>
      <c r="F237" s="1583"/>
      <c r="G237" s="1608" t="s">
        <v>322</v>
      </c>
      <c r="H237" s="1583"/>
      <c r="I237" s="1608" t="s">
        <v>313</v>
      </c>
      <c r="J237" s="1583"/>
      <c r="K237" s="1583"/>
      <c r="L237" s="1608" t="s">
        <v>315</v>
      </c>
      <c r="M237" s="1583"/>
      <c r="N237" s="1583"/>
      <c r="O237" s="1608" t="s">
        <v>322</v>
      </c>
      <c r="P237" s="1583"/>
      <c r="Q237" s="1608"/>
      <c r="R237" s="1583"/>
      <c r="S237" s="1609" t="s">
        <v>361</v>
      </c>
      <c r="T237" s="1583"/>
      <c r="U237" s="1583"/>
      <c r="V237" s="1583"/>
      <c r="W237" s="1583"/>
      <c r="X237" s="1583"/>
      <c r="Y237" s="1583"/>
      <c r="Z237" s="1583"/>
      <c r="AA237" s="1608" t="s">
        <v>306</v>
      </c>
      <c r="AB237" s="1583"/>
      <c r="AC237" s="1583"/>
      <c r="AD237" s="1583"/>
      <c r="AE237" s="1583"/>
      <c r="AF237" s="1608" t="s">
        <v>307</v>
      </c>
      <c r="AG237" s="1583"/>
      <c r="AH237" s="1583"/>
      <c r="AI237" s="320" t="s">
        <v>86</v>
      </c>
      <c r="AJ237" s="1610" t="s">
        <v>308</v>
      </c>
      <c r="AK237" s="1583"/>
      <c r="AL237" s="1583"/>
      <c r="AM237" s="1583"/>
      <c r="AN237" s="1583"/>
      <c r="AO237" s="1583"/>
      <c r="AP237" s="321">
        <v>250000000</v>
      </c>
      <c r="AQ237" s="322">
        <v>0</v>
      </c>
      <c r="AR237" s="322">
        <v>0</v>
      </c>
      <c r="AS237" s="322">
        <v>0</v>
      </c>
      <c r="AT237" s="322">
        <v>0</v>
      </c>
      <c r="AU237" s="322">
        <v>0</v>
      </c>
      <c r="AV237" s="1076">
        <v>91926352</v>
      </c>
      <c r="AW237" s="321">
        <v>-91926352</v>
      </c>
      <c r="AX237" s="1057">
        <v>91926352</v>
      </c>
      <c r="AY237" s="322">
        <v>0</v>
      </c>
      <c r="AZ237" s="321">
        <v>91926352</v>
      </c>
      <c r="BA237" s="322">
        <v>0</v>
      </c>
      <c r="BB237" s="322">
        <v>0</v>
      </c>
    </row>
    <row r="238" spans="1:54" x14ac:dyDescent="0.25">
      <c r="A238" s="1608" t="s">
        <v>120</v>
      </c>
      <c r="B238" s="1583"/>
      <c r="C238" s="1608" t="s">
        <v>355</v>
      </c>
      <c r="D238" s="1583"/>
      <c r="E238" s="1608" t="s">
        <v>357</v>
      </c>
      <c r="F238" s="1583"/>
      <c r="G238" s="1608" t="s">
        <v>322</v>
      </c>
      <c r="H238" s="1583"/>
      <c r="I238" s="1608" t="s">
        <v>313</v>
      </c>
      <c r="J238" s="1583"/>
      <c r="K238" s="1583"/>
      <c r="L238" s="1608" t="s">
        <v>315</v>
      </c>
      <c r="M238" s="1583"/>
      <c r="N238" s="1583"/>
      <c r="O238" s="1608" t="s">
        <v>316</v>
      </c>
      <c r="P238" s="1583"/>
      <c r="Q238" s="1608"/>
      <c r="R238" s="1583"/>
      <c r="S238" s="1609" t="s">
        <v>105</v>
      </c>
      <c r="T238" s="1583"/>
      <c r="U238" s="1583"/>
      <c r="V238" s="1583"/>
      <c r="W238" s="1583"/>
      <c r="X238" s="1583"/>
      <c r="Y238" s="1583"/>
      <c r="Z238" s="1583"/>
      <c r="AA238" s="1608" t="s">
        <v>306</v>
      </c>
      <c r="AB238" s="1583"/>
      <c r="AC238" s="1583"/>
      <c r="AD238" s="1583"/>
      <c r="AE238" s="1583"/>
      <c r="AF238" s="1608" t="s">
        <v>307</v>
      </c>
      <c r="AG238" s="1583"/>
      <c r="AH238" s="1583"/>
      <c r="AI238" s="320" t="s">
        <v>86</v>
      </c>
      <c r="AJ238" s="1610" t="s">
        <v>308</v>
      </c>
      <c r="AK238" s="1583"/>
      <c r="AL238" s="1583"/>
      <c r="AM238" s="1583"/>
      <c r="AN238" s="1583"/>
      <c r="AO238" s="1583"/>
      <c r="AP238" s="321">
        <v>400000000</v>
      </c>
      <c r="AQ238" s="322">
        <v>0</v>
      </c>
      <c r="AR238" s="322">
        <v>0</v>
      </c>
      <c r="AS238" s="322">
        <v>0</v>
      </c>
      <c r="AT238" s="321">
        <v>40160368</v>
      </c>
      <c r="AU238" s="321">
        <v>-40160368</v>
      </c>
      <c r="AV238" s="1076">
        <v>25094967</v>
      </c>
      <c r="AW238" s="321">
        <v>15065401</v>
      </c>
      <c r="AX238" s="1057">
        <v>23486303</v>
      </c>
      <c r="AY238" s="321">
        <v>1608664</v>
      </c>
      <c r="AZ238" s="321">
        <v>23486303</v>
      </c>
      <c r="BA238" s="322">
        <v>0</v>
      </c>
      <c r="BB238" s="321">
        <v>900000</v>
      </c>
    </row>
    <row r="239" spans="1:54" x14ac:dyDescent="0.25">
      <c r="A239" s="1608" t="s">
        <v>120</v>
      </c>
      <c r="B239" s="1583"/>
      <c r="C239" s="1608" t="s">
        <v>355</v>
      </c>
      <c r="D239" s="1583"/>
      <c r="E239" s="1608" t="s">
        <v>357</v>
      </c>
      <c r="F239" s="1583"/>
      <c r="G239" s="1608" t="s">
        <v>322</v>
      </c>
      <c r="H239" s="1583"/>
      <c r="I239" s="1608" t="s">
        <v>313</v>
      </c>
      <c r="J239" s="1583"/>
      <c r="K239" s="1583"/>
      <c r="L239" s="1608" t="s">
        <v>315</v>
      </c>
      <c r="M239" s="1583"/>
      <c r="N239" s="1583"/>
      <c r="O239" s="1608" t="s">
        <v>325</v>
      </c>
      <c r="P239" s="1583"/>
      <c r="Q239" s="1608"/>
      <c r="R239" s="1583"/>
      <c r="S239" s="1609" t="s">
        <v>362</v>
      </c>
      <c r="T239" s="1583"/>
      <c r="U239" s="1583"/>
      <c r="V239" s="1583"/>
      <c r="W239" s="1583"/>
      <c r="X239" s="1583"/>
      <c r="Y239" s="1583"/>
      <c r="Z239" s="1583"/>
      <c r="AA239" s="1608" t="s">
        <v>306</v>
      </c>
      <c r="AB239" s="1583"/>
      <c r="AC239" s="1583"/>
      <c r="AD239" s="1583"/>
      <c r="AE239" s="1583"/>
      <c r="AF239" s="1608" t="s">
        <v>307</v>
      </c>
      <c r="AG239" s="1583"/>
      <c r="AH239" s="1583"/>
      <c r="AI239" s="320" t="s">
        <v>86</v>
      </c>
      <c r="AJ239" s="1610" t="s">
        <v>308</v>
      </c>
      <c r="AK239" s="1583"/>
      <c r="AL239" s="1583"/>
      <c r="AM239" s="1583"/>
      <c r="AN239" s="1583"/>
      <c r="AO239" s="1583"/>
      <c r="AP239" s="321">
        <v>200000000</v>
      </c>
      <c r="AQ239" s="322">
        <v>0</v>
      </c>
      <c r="AR239" s="322">
        <v>0</v>
      </c>
      <c r="AS239" s="322">
        <v>0</v>
      </c>
      <c r="AT239" s="322">
        <v>0</v>
      </c>
      <c r="AU239" s="322">
        <v>0</v>
      </c>
      <c r="AV239" s="1077">
        <v>0</v>
      </c>
      <c r="AW239" s="322">
        <v>0</v>
      </c>
      <c r="AX239" s="1058">
        <v>0</v>
      </c>
      <c r="AY239" s="322">
        <v>0</v>
      </c>
      <c r="AZ239" s="322">
        <v>0</v>
      </c>
      <c r="BA239" s="322">
        <v>0</v>
      </c>
      <c r="BB239" s="322">
        <v>0</v>
      </c>
    </row>
    <row r="240" spans="1:54" x14ac:dyDescent="0.25">
      <c r="A240" s="1608" t="s">
        <v>120</v>
      </c>
      <c r="B240" s="1583"/>
      <c r="C240" s="1608" t="s">
        <v>355</v>
      </c>
      <c r="D240" s="1583"/>
      <c r="E240" s="1608" t="s">
        <v>357</v>
      </c>
      <c r="F240" s="1583"/>
      <c r="G240" s="1608" t="s">
        <v>322</v>
      </c>
      <c r="H240" s="1583"/>
      <c r="I240" s="1608" t="s">
        <v>313</v>
      </c>
      <c r="J240" s="1583"/>
      <c r="K240" s="1583"/>
      <c r="L240" s="1608" t="s">
        <v>315</v>
      </c>
      <c r="M240" s="1583"/>
      <c r="N240" s="1583"/>
      <c r="O240" s="1608" t="s">
        <v>101</v>
      </c>
      <c r="P240" s="1583"/>
      <c r="Q240" s="1608"/>
      <c r="R240" s="1583"/>
      <c r="S240" s="1609" t="s">
        <v>363</v>
      </c>
      <c r="T240" s="1583"/>
      <c r="U240" s="1583"/>
      <c r="V240" s="1583"/>
      <c r="W240" s="1583"/>
      <c r="X240" s="1583"/>
      <c r="Y240" s="1583"/>
      <c r="Z240" s="1583"/>
      <c r="AA240" s="1608" t="s">
        <v>306</v>
      </c>
      <c r="AB240" s="1583"/>
      <c r="AC240" s="1583"/>
      <c r="AD240" s="1583"/>
      <c r="AE240" s="1583"/>
      <c r="AF240" s="1608" t="s">
        <v>307</v>
      </c>
      <c r="AG240" s="1583"/>
      <c r="AH240" s="1583"/>
      <c r="AI240" s="320" t="s">
        <v>86</v>
      </c>
      <c r="AJ240" s="1610" t="s">
        <v>308</v>
      </c>
      <c r="AK240" s="1583"/>
      <c r="AL240" s="1583"/>
      <c r="AM240" s="1583"/>
      <c r="AN240" s="1583"/>
      <c r="AO240" s="1583"/>
      <c r="AP240" s="321">
        <v>230000000</v>
      </c>
      <c r="AQ240" s="322">
        <v>0</v>
      </c>
      <c r="AR240" s="321">
        <v>230000000</v>
      </c>
      <c r="AS240" s="322">
        <v>0</v>
      </c>
      <c r="AT240" s="322">
        <v>0</v>
      </c>
      <c r="AU240" s="322">
        <v>0</v>
      </c>
      <c r="AV240" s="1077">
        <v>0</v>
      </c>
      <c r="AW240" s="322">
        <v>0</v>
      </c>
      <c r="AX240" s="1058">
        <v>0</v>
      </c>
      <c r="AY240" s="322">
        <v>0</v>
      </c>
      <c r="AZ240" s="322">
        <v>0</v>
      </c>
      <c r="BA240" s="322">
        <v>0</v>
      </c>
      <c r="BB240" s="322">
        <v>0</v>
      </c>
    </row>
    <row r="241" spans="1:54" s="519" customFormat="1" x14ac:dyDescent="0.25">
      <c r="A241" s="1786" t="s">
        <v>120</v>
      </c>
      <c r="B241" s="1787"/>
      <c r="C241" s="1786" t="s">
        <v>355</v>
      </c>
      <c r="D241" s="1787"/>
      <c r="E241" s="1786" t="s">
        <v>357</v>
      </c>
      <c r="F241" s="1787"/>
      <c r="G241" s="1786" t="s">
        <v>316</v>
      </c>
      <c r="H241" s="1787"/>
      <c r="I241" s="1786"/>
      <c r="J241" s="1787"/>
      <c r="K241" s="1787"/>
      <c r="L241" s="1786"/>
      <c r="M241" s="1787"/>
      <c r="N241" s="1787"/>
      <c r="O241" s="1786"/>
      <c r="P241" s="1787"/>
      <c r="Q241" s="1786"/>
      <c r="R241" s="1787"/>
      <c r="S241" s="1788" t="s">
        <v>352</v>
      </c>
      <c r="T241" s="1787"/>
      <c r="U241" s="1787"/>
      <c r="V241" s="1787"/>
      <c r="W241" s="1787"/>
      <c r="X241" s="1787"/>
      <c r="Y241" s="1787"/>
      <c r="Z241" s="1787"/>
      <c r="AA241" s="1786" t="s">
        <v>306</v>
      </c>
      <c r="AB241" s="1787"/>
      <c r="AC241" s="1787"/>
      <c r="AD241" s="1787"/>
      <c r="AE241" s="1787"/>
      <c r="AF241" s="1786" t="s">
        <v>307</v>
      </c>
      <c r="AG241" s="1787"/>
      <c r="AH241" s="1787"/>
      <c r="AI241" s="1059" t="s">
        <v>86</v>
      </c>
      <c r="AJ241" s="1789" t="s">
        <v>308</v>
      </c>
      <c r="AK241" s="1787"/>
      <c r="AL241" s="1787"/>
      <c r="AM241" s="1787"/>
      <c r="AN241" s="1787"/>
      <c r="AO241" s="1787"/>
      <c r="AP241" s="1060">
        <v>900000000</v>
      </c>
      <c r="AQ241" s="1060">
        <v>16000000</v>
      </c>
      <c r="AR241" s="1061">
        <v>0</v>
      </c>
      <c r="AS241" s="1060">
        <v>-300000000</v>
      </c>
      <c r="AT241" s="1060">
        <v>26640627</v>
      </c>
      <c r="AU241" s="1060">
        <v>-10640627</v>
      </c>
      <c r="AV241" s="1076">
        <v>61676273</v>
      </c>
      <c r="AW241" s="1060">
        <v>-35035646</v>
      </c>
      <c r="AX241" s="1057">
        <v>60528718</v>
      </c>
      <c r="AY241" s="1060">
        <v>1147555</v>
      </c>
      <c r="AZ241" s="1060">
        <v>60528718</v>
      </c>
      <c r="BA241" s="1061">
        <v>0</v>
      </c>
      <c r="BB241" s="1061">
        <v>0</v>
      </c>
    </row>
    <row r="242" spans="1:54" x14ac:dyDescent="0.25">
      <c r="A242" s="1603" t="s">
        <v>120</v>
      </c>
      <c r="B242" s="1583"/>
      <c r="C242" s="1603" t="s">
        <v>355</v>
      </c>
      <c r="D242" s="1583"/>
      <c r="E242" s="1603" t="s">
        <v>357</v>
      </c>
      <c r="F242" s="1583"/>
      <c r="G242" s="1603" t="s">
        <v>316</v>
      </c>
      <c r="H242" s="1583"/>
      <c r="I242" s="1603" t="s">
        <v>313</v>
      </c>
      <c r="J242" s="1583"/>
      <c r="K242" s="1583"/>
      <c r="L242" s="1603"/>
      <c r="M242" s="1583"/>
      <c r="N242" s="1583"/>
      <c r="O242" s="1603"/>
      <c r="P242" s="1583"/>
      <c r="Q242" s="1603"/>
      <c r="R242" s="1583"/>
      <c r="S242" s="1605" t="s">
        <v>352</v>
      </c>
      <c r="T242" s="1583"/>
      <c r="U242" s="1583"/>
      <c r="V242" s="1583"/>
      <c r="W242" s="1583"/>
      <c r="X242" s="1583"/>
      <c r="Y242" s="1583"/>
      <c r="Z242" s="1583"/>
      <c r="AA242" s="1603" t="s">
        <v>306</v>
      </c>
      <c r="AB242" s="1583"/>
      <c r="AC242" s="1583"/>
      <c r="AD242" s="1583"/>
      <c r="AE242" s="1583"/>
      <c r="AF242" s="1603" t="s">
        <v>307</v>
      </c>
      <c r="AG242" s="1583"/>
      <c r="AH242" s="1583"/>
      <c r="AI242" s="317" t="s">
        <v>86</v>
      </c>
      <c r="AJ242" s="1604" t="s">
        <v>308</v>
      </c>
      <c r="AK242" s="1583"/>
      <c r="AL242" s="1583"/>
      <c r="AM242" s="1583"/>
      <c r="AN242" s="1583"/>
      <c r="AO242" s="1583"/>
      <c r="AP242" s="318">
        <v>600000000</v>
      </c>
      <c r="AQ242" s="318">
        <v>16000000</v>
      </c>
      <c r="AR242" s="319">
        <v>0</v>
      </c>
      <c r="AS242" s="319">
        <v>0</v>
      </c>
      <c r="AT242" s="318">
        <v>26640627</v>
      </c>
      <c r="AU242" s="318">
        <v>-10640627</v>
      </c>
      <c r="AV242" s="1074">
        <v>61676273</v>
      </c>
      <c r="AW242" s="318">
        <v>-35035646</v>
      </c>
      <c r="AX242" s="1087">
        <v>60528718</v>
      </c>
      <c r="AY242" s="318">
        <v>1147555</v>
      </c>
      <c r="AZ242" s="318">
        <v>60528718</v>
      </c>
      <c r="BA242" s="319">
        <v>0</v>
      </c>
      <c r="BB242" s="319">
        <v>0</v>
      </c>
    </row>
    <row r="243" spans="1:54" x14ac:dyDescent="0.25">
      <c r="A243" s="1603" t="s">
        <v>120</v>
      </c>
      <c r="B243" s="1583"/>
      <c r="C243" s="1603" t="s">
        <v>355</v>
      </c>
      <c r="D243" s="1583"/>
      <c r="E243" s="1603" t="s">
        <v>357</v>
      </c>
      <c r="F243" s="1583"/>
      <c r="G243" s="1603" t="s">
        <v>316</v>
      </c>
      <c r="H243" s="1583"/>
      <c r="I243" s="1603" t="s">
        <v>313</v>
      </c>
      <c r="J243" s="1583"/>
      <c r="K243" s="1583"/>
      <c r="L243" s="1603" t="s">
        <v>315</v>
      </c>
      <c r="M243" s="1583"/>
      <c r="N243" s="1583"/>
      <c r="O243" s="1603"/>
      <c r="P243" s="1583"/>
      <c r="Q243" s="1603"/>
      <c r="R243" s="1583"/>
      <c r="S243" s="1605" t="s">
        <v>359</v>
      </c>
      <c r="T243" s="1583"/>
      <c r="U243" s="1583"/>
      <c r="V243" s="1583"/>
      <c r="W243" s="1583"/>
      <c r="X243" s="1583"/>
      <c r="Y243" s="1583"/>
      <c r="Z243" s="1583"/>
      <c r="AA243" s="1603" t="s">
        <v>306</v>
      </c>
      <c r="AB243" s="1583"/>
      <c r="AC243" s="1583"/>
      <c r="AD243" s="1583"/>
      <c r="AE243" s="1583"/>
      <c r="AF243" s="1603" t="s">
        <v>307</v>
      </c>
      <c r="AG243" s="1583"/>
      <c r="AH243" s="1583"/>
      <c r="AI243" s="317" t="s">
        <v>86</v>
      </c>
      <c r="AJ243" s="1604" t="s">
        <v>308</v>
      </c>
      <c r="AK243" s="1583"/>
      <c r="AL243" s="1583"/>
      <c r="AM243" s="1583"/>
      <c r="AN243" s="1583"/>
      <c r="AO243" s="1583"/>
      <c r="AP243" s="318">
        <v>600000000</v>
      </c>
      <c r="AQ243" s="318">
        <v>16000000</v>
      </c>
      <c r="AR243" s="319">
        <v>0</v>
      </c>
      <c r="AS243" s="319">
        <v>0</v>
      </c>
      <c r="AT243" s="318">
        <v>26640627</v>
      </c>
      <c r="AU243" s="318">
        <v>-10640627</v>
      </c>
      <c r="AV243" s="1074">
        <v>61676273</v>
      </c>
      <c r="AW243" s="318">
        <v>-35035646</v>
      </c>
      <c r="AX243" s="1087">
        <v>60528718</v>
      </c>
      <c r="AY243" s="318">
        <v>1147555</v>
      </c>
      <c r="AZ243" s="318">
        <v>60528718</v>
      </c>
      <c r="BA243" s="319">
        <v>0</v>
      </c>
      <c r="BB243" s="319">
        <v>0</v>
      </c>
    </row>
    <row r="244" spans="1:54" x14ac:dyDescent="0.25">
      <c r="A244" s="1608" t="s">
        <v>120</v>
      </c>
      <c r="B244" s="1583"/>
      <c r="C244" s="1608" t="s">
        <v>355</v>
      </c>
      <c r="D244" s="1583"/>
      <c r="E244" s="1608" t="s">
        <v>357</v>
      </c>
      <c r="F244" s="1583"/>
      <c r="G244" s="1608" t="s">
        <v>316</v>
      </c>
      <c r="H244" s="1583"/>
      <c r="I244" s="1608" t="s">
        <v>313</v>
      </c>
      <c r="J244" s="1583"/>
      <c r="K244" s="1583"/>
      <c r="L244" s="1608" t="s">
        <v>315</v>
      </c>
      <c r="M244" s="1583"/>
      <c r="N244" s="1583"/>
      <c r="O244" s="1608" t="s">
        <v>312</v>
      </c>
      <c r="P244" s="1583"/>
      <c r="Q244" s="1608"/>
      <c r="R244" s="1583"/>
      <c r="S244" s="1609" t="s">
        <v>365</v>
      </c>
      <c r="T244" s="1583"/>
      <c r="U244" s="1583"/>
      <c r="V244" s="1583"/>
      <c r="W244" s="1583"/>
      <c r="X244" s="1583"/>
      <c r="Y244" s="1583"/>
      <c r="Z244" s="1583"/>
      <c r="AA244" s="1608" t="s">
        <v>306</v>
      </c>
      <c r="AB244" s="1583"/>
      <c r="AC244" s="1583"/>
      <c r="AD244" s="1583"/>
      <c r="AE244" s="1583"/>
      <c r="AF244" s="1608" t="s">
        <v>307</v>
      </c>
      <c r="AG244" s="1583"/>
      <c r="AH244" s="1583"/>
      <c r="AI244" s="320" t="s">
        <v>86</v>
      </c>
      <c r="AJ244" s="1610" t="s">
        <v>308</v>
      </c>
      <c r="AK244" s="1583"/>
      <c r="AL244" s="1583"/>
      <c r="AM244" s="1583"/>
      <c r="AN244" s="1583"/>
      <c r="AO244" s="1583"/>
      <c r="AP244" s="321">
        <v>289194899</v>
      </c>
      <c r="AQ244" s="321">
        <v>16000000</v>
      </c>
      <c r="AR244" s="322">
        <v>0</v>
      </c>
      <c r="AS244" s="322">
        <v>0</v>
      </c>
      <c r="AT244" s="321">
        <v>13852300</v>
      </c>
      <c r="AU244" s="321">
        <v>2147700</v>
      </c>
      <c r="AV244" s="1076">
        <v>25059370</v>
      </c>
      <c r="AW244" s="321">
        <v>-11207070</v>
      </c>
      <c r="AX244" s="1057">
        <v>25059370</v>
      </c>
      <c r="AY244" s="322">
        <v>0</v>
      </c>
      <c r="AZ244" s="321">
        <v>25059370</v>
      </c>
      <c r="BA244" s="322">
        <v>0</v>
      </c>
      <c r="BB244" s="322">
        <v>0</v>
      </c>
    </row>
    <row r="245" spans="1:54" x14ac:dyDescent="0.25">
      <c r="A245" s="1608" t="s">
        <v>120</v>
      </c>
      <c r="B245" s="1583"/>
      <c r="C245" s="1608" t="s">
        <v>355</v>
      </c>
      <c r="D245" s="1583"/>
      <c r="E245" s="1608" t="s">
        <v>357</v>
      </c>
      <c r="F245" s="1583"/>
      <c r="G245" s="1608" t="s">
        <v>316</v>
      </c>
      <c r="H245" s="1583"/>
      <c r="I245" s="1608" t="s">
        <v>313</v>
      </c>
      <c r="J245" s="1583"/>
      <c r="K245" s="1583"/>
      <c r="L245" s="1608" t="s">
        <v>315</v>
      </c>
      <c r="M245" s="1583"/>
      <c r="N245" s="1583"/>
      <c r="O245" s="1608" t="s">
        <v>315</v>
      </c>
      <c r="P245" s="1583"/>
      <c r="Q245" s="1608"/>
      <c r="R245" s="1583"/>
      <c r="S245" s="1609" t="s">
        <v>360</v>
      </c>
      <c r="T245" s="1583"/>
      <c r="U245" s="1583"/>
      <c r="V245" s="1583"/>
      <c r="W245" s="1583"/>
      <c r="X245" s="1583"/>
      <c r="Y245" s="1583"/>
      <c r="Z245" s="1583"/>
      <c r="AA245" s="1608" t="s">
        <v>306</v>
      </c>
      <c r="AB245" s="1583"/>
      <c r="AC245" s="1583"/>
      <c r="AD245" s="1583"/>
      <c r="AE245" s="1583"/>
      <c r="AF245" s="1608" t="s">
        <v>307</v>
      </c>
      <c r="AG245" s="1583"/>
      <c r="AH245" s="1583"/>
      <c r="AI245" s="320" t="s">
        <v>86</v>
      </c>
      <c r="AJ245" s="1610" t="s">
        <v>308</v>
      </c>
      <c r="AK245" s="1583"/>
      <c r="AL245" s="1583"/>
      <c r="AM245" s="1583"/>
      <c r="AN245" s="1583"/>
      <c r="AO245" s="1583"/>
      <c r="AP245" s="321">
        <v>99544101</v>
      </c>
      <c r="AQ245" s="322">
        <v>0</v>
      </c>
      <c r="AR245" s="322">
        <v>0</v>
      </c>
      <c r="AS245" s="322">
        <v>0</v>
      </c>
      <c r="AT245" s="322">
        <v>0</v>
      </c>
      <c r="AU245" s="322">
        <v>0</v>
      </c>
      <c r="AV245" s="1077">
        <v>0</v>
      </c>
      <c r="AW245" s="322">
        <v>0</v>
      </c>
      <c r="AX245" s="1058">
        <v>0</v>
      </c>
      <c r="AY245" s="322">
        <v>0</v>
      </c>
      <c r="AZ245" s="322">
        <v>0</v>
      </c>
      <c r="BA245" s="322">
        <v>0</v>
      </c>
      <c r="BB245" s="322">
        <v>0</v>
      </c>
    </row>
    <row r="246" spans="1:54" x14ac:dyDescent="0.25">
      <c r="A246" s="1608" t="s">
        <v>120</v>
      </c>
      <c r="B246" s="1583"/>
      <c r="C246" s="1608" t="s">
        <v>355</v>
      </c>
      <c r="D246" s="1583"/>
      <c r="E246" s="1608" t="s">
        <v>357</v>
      </c>
      <c r="F246" s="1583"/>
      <c r="G246" s="1608" t="s">
        <v>316</v>
      </c>
      <c r="H246" s="1583"/>
      <c r="I246" s="1608" t="s">
        <v>313</v>
      </c>
      <c r="J246" s="1583"/>
      <c r="K246" s="1583"/>
      <c r="L246" s="1608" t="s">
        <v>315</v>
      </c>
      <c r="M246" s="1583"/>
      <c r="N246" s="1583"/>
      <c r="O246" s="1608" t="s">
        <v>322</v>
      </c>
      <c r="P246" s="1583"/>
      <c r="Q246" s="1608"/>
      <c r="R246" s="1583"/>
      <c r="S246" s="1609" t="s">
        <v>361</v>
      </c>
      <c r="T246" s="1583"/>
      <c r="U246" s="1583"/>
      <c r="V246" s="1583"/>
      <c r="W246" s="1583"/>
      <c r="X246" s="1583"/>
      <c r="Y246" s="1583"/>
      <c r="Z246" s="1583"/>
      <c r="AA246" s="1608" t="s">
        <v>306</v>
      </c>
      <c r="AB246" s="1583"/>
      <c r="AC246" s="1583"/>
      <c r="AD246" s="1583"/>
      <c r="AE246" s="1583"/>
      <c r="AF246" s="1608" t="s">
        <v>307</v>
      </c>
      <c r="AG246" s="1583"/>
      <c r="AH246" s="1583"/>
      <c r="AI246" s="320" t="s">
        <v>86</v>
      </c>
      <c r="AJ246" s="1610" t="s">
        <v>308</v>
      </c>
      <c r="AK246" s="1583"/>
      <c r="AL246" s="1583"/>
      <c r="AM246" s="1583"/>
      <c r="AN246" s="1583"/>
      <c r="AO246" s="1583"/>
      <c r="AP246" s="321">
        <v>56540000</v>
      </c>
      <c r="AQ246" s="322">
        <v>0</v>
      </c>
      <c r="AR246" s="322">
        <v>0</v>
      </c>
      <c r="AS246" s="322">
        <v>0</v>
      </c>
      <c r="AT246" s="322">
        <v>0</v>
      </c>
      <c r="AU246" s="322">
        <v>0</v>
      </c>
      <c r="AV246" s="1076">
        <v>24232860</v>
      </c>
      <c r="AW246" s="321">
        <v>-24232860</v>
      </c>
      <c r="AX246" s="1057">
        <v>24232860</v>
      </c>
      <c r="AY246" s="322">
        <v>0</v>
      </c>
      <c r="AZ246" s="321">
        <v>24232860</v>
      </c>
      <c r="BA246" s="322">
        <v>0</v>
      </c>
      <c r="BB246" s="322">
        <v>0</v>
      </c>
    </row>
    <row r="247" spans="1:54" x14ac:dyDescent="0.25">
      <c r="A247" s="1608" t="s">
        <v>120</v>
      </c>
      <c r="B247" s="1583"/>
      <c r="C247" s="1608" t="s">
        <v>355</v>
      </c>
      <c r="D247" s="1583"/>
      <c r="E247" s="1608" t="s">
        <v>357</v>
      </c>
      <c r="F247" s="1583"/>
      <c r="G247" s="1608" t="s">
        <v>316</v>
      </c>
      <c r="H247" s="1583"/>
      <c r="I247" s="1608" t="s">
        <v>313</v>
      </c>
      <c r="J247" s="1583"/>
      <c r="K247" s="1583"/>
      <c r="L247" s="1608" t="s">
        <v>315</v>
      </c>
      <c r="M247" s="1583"/>
      <c r="N247" s="1583"/>
      <c r="O247" s="1608" t="s">
        <v>316</v>
      </c>
      <c r="P247" s="1583"/>
      <c r="Q247" s="1608"/>
      <c r="R247" s="1583"/>
      <c r="S247" s="1609" t="s">
        <v>105</v>
      </c>
      <c r="T247" s="1583"/>
      <c r="U247" s="1583"/>
      <c r="V247" s="1583"/>
      <c r="W247" s="1583"/>
      <c r="X247" s="1583"/>
      <c r="Y247" s="1583"/>
      <c r="Z247" s="1583"/>
      <c r="AA247" s="1608" t="s">
        <v>306</v>
      </c>
      <c r="AB247" s="1583"/>
      <c r="AC247" s="1583"/>
      <c r="AD247" s="1583"/>
      <c r="AE247" s="1583"/>
      <c r="AF247" s="1608" t="s">
        <v>307</v>
      </c>
      <c r="AG247" s="1583"/>
      <c r="AH247" s="1583"/>
      <c r="AI247" s="320" t="s">
        <v>86</v>
      </c>
      <c r="AJ247" s="1610" t="s">
        <v>308</v>
      </c>
      <c r="AK247" s="1583"/>
      <c r="AL247" s="1583"/>
      <c r="AM247" s="1583"/>
      <c r="AN247" s="1583"/>
      <c r="AO247" s="1583"/>
      <c r="AP247" s="321">
        <v>134721000</v>
      </c>
      <c r="AQ247" s="322">
        <v>0</v>
      </c>
      <c r="AR247" s="322">
        <v>0</v>
      </c>
      <c r="AS247" s="322">
        <v>0</v>
      </c>
      <c r="AT247" s="321">
        <v>12788327</v>
      </c>
      <c r="AU247" s="321">
        <v>-12788327</v>
      </c>
      <c r="AV247" s="1076">
        <v>12384043</v>
      </c>
      <c r="AW247" s="321">
        <v>404284</v>
      </c>
      <c r="AX247" s="1057">
        <v>11236488</v>
      </c>
      <c r="AY247" s="321">
        <v>1147555</v>
      </c>
      <c r="AZ247" s="321">
        <v>11236488</v>
      </c>
      <c r="BA247" s="322">
        <v>0</v>
      </c>
      <c r="BB247" s="322">
        <v>0</v>
      </c>
    </row>
    <row r="248" spans="1:54" x14ac:dyDescent="0.25">
      <c r="A248" s="1608" t="s">
        <v>120</v>
      </c>
      <c r="B248" s="1583"/>
      <c r="C248" s="1608" t="s">
        <v>355</v>
      </c>
      <c r="D248" s="1583"/>
      <c r="E248" s="1608" t="s">
        <v>357</v>
      </c>
      <c r="F248" s="1583"/>
      <c r="G248" s="1608" t="s">
        <v>316</v>
      </c>
      <c r="H248" s="1583"/>
      <c r="I248" s="1608" t="s">
        <v>313</v>
      </c>
      <c r="J248" s="1583"/>
      <c r="K248" s="1583"/>
      <c r="L248" s="1608" t="s">
        <v>315</v>
      </c>
      <c r="M248" s="1583"/>
      <c r="N248" s="1583"/>
      <c r="O248" s="1608" t="s">
        <v>325</v>
      </c>
      <c r="P248" s="1583"/>
      <c r="Q248" s="1608"/>
      <c r="R248" s="1583"/>
      <c r="S248" s="1609" t="s">
        <v>362</v>
      </c>
      <c r="T248" s="1583"/>
      <c r="U248" s="1583"/>
      <c r="V248" s="1583"/>
      <c r="W248" s="1583"/>
      <c r="X248" s="1583"/>
      <c r="Y248" s="1583"/>
      <c r="Z248" s="1583"/>
      <c r="AA248" s="1608" t="s">
        <v>306</v>
      </c>
      <c r="AB248" s="1583"/>
      <c r="AC248" s="1583"/>
      <c r="AD248" s="1583"/>
      <c r="AE248" s="1583"/>
      <c r="AF248" s="1608" t="s">
        <v>307</v>
      </c>
      <c r="AG248" s="1583"/>
      <c r="AH248" s="1583"/>
      <c r="AI248" s="320" t="s">
        <v>86</v>
      </c>
      <c r="AJ248" s="1610" t="s">
        <v>308</v>
      </c>
      <c r="AK248" s="1583"/>
      <c r="AL248" s="1583"/>
      <c r="AM248" s="1583"/>
      <c r="AN248" s="1583"/>
      <c r="AO248" s="1583"/>
      <c r="AP248" s="321">
        <v>20000000</v>
      </c>
      <c r="AQ248" s="322">
        <v>0</v>
      </c>
      <c r="AR248" s="322">
        <v>0</v>
      </c>
      <c r="AS248" s="322">
        <v>0</v>
      </c>
      <c r="AT248" s="322">
        <v>0</v>
      </c>
      <c r="AU248" s="322">
        <v>0</v>
      </c>
      <c r="AV248" s="1077">
        <v>0</v>
      </c>
      <c r="AW248" s="322">
        <v>0</v>
      </c>
      <c r="AX248" s="1058">
        <v>0</v>
      </c>
      <c r="AY248" s="322">
        <v>0</v>
      </c>
      <c r="AZ248" s="322">
        <v>0</v>
      </c>
      <c r="BA248" s="322">
        <v>0</v>
      </c>
      <c r="BB248" s="322">
        <v>0</v>
      </c>
    </row>
    <row r="249" spans="1:54" x14ac:dyDescent="0.25">
      <c r="A249" s="1608" t="s">
        <v>120</v>
      </c>
      <c r="B249" s="1583"/>
      <c r="C249" s="1608" t="s">
        <v>355</v>
      </c>
      <c r="D249" s="1583"/>
      <c r="E249" s="1608" t="s">
        <v>357</v>
      </c>
      <c r="F249" s="1583"/>
      <c r="G249" s="1608" t="s">
        <v>316</v>
      </c>
      <c r="H249" s="1583"/>
      <c r="I249" s="1608" t="s">
        <v>313</v>
      </c>
      <c r="J249" s="1583"/>
      <c r="K249" s="1583"/>
      <c r="L249" s="1608" t="s">
        <v>315</v>
      </c>
      <c r="M249" s="1583"/>
      <c r="N249" s="1583"/>
      <c r="O249" s="1608" t="s">
        <v>101</v>
      </c>
      <c r="P249" s="1583"/>
      <c r="Q249" s="1608"/>
      <c r="R249" s="1583"/>
      <c r="S249" s="1609" t="s">
        <v>363</v>
      </c>
      <c r="T249" s="1583"/>
      <c r="U249" s="1583"/>
      <c r="V249" s="1583"/>
      <c r="W249" s="1583"/>
      <c r="X249" s="1583"/>
      <c r="Y249" s="1583"/>
      <c r="Z249" s="1583"/>
      <c r="AA249" s="1608" t="s">
        <v>306</v>
      </c>
      <c r="AB249" s="1583"/>
      <c r="AC249" s="1583"/>
      <c r="AD249" s="1583"/>
      <c r="AE249" s="1583"/>
      <c r="AF249" s="1608" t="s">
        <v>307</v>
      </c>
      <c r="AG249" s="1583"/>
      <c r="AH249" s="1583"/>
      <c r="AI249" s="320" t="s">
        <v>86</v>
      </c>
      <c r="AJ249" s="1610" t="s">
        <v>308</v>
      </c>
      <c r="AK249" s="1583"/>
      <c r="AL249" s="1583"/>
      <c r="AM249" s="1583"/>
      <c r="AN249" s="1583"/>
      <c r="AO249" s="1583"/>
      <c r="AP249" s="322">
        <v>0</v>
      </c>
      <c r="AQ249" s="322">
        <v>0</v>
      </c>
      <c r="AR249" s="322">
        <v>0</v>
      </c>
      <c r="AS249" s="322">
        <v>0</v>
      </c>
      <c r="AT249" s="322">
        <v>0</v>
      </c>
      <c r="AU249" s="322">
        <v>0</v>
      </c>
      <c r="AV249" s="1077">
        <v>0</v>
      </c>
      <c r="AW249" s="322">
        <v>0</v>
      </c>
      <c r="AX249" s="1058">
        <v>0</v>
      </c>
      <c r="AY249" s="322">
        <v>0</v>
      </c>
      <c r="AZ249" s="322">
        <v>0</v>
      </c>
      <c r="BA249" s="322">
        <v>0</v>
      </c>
      <c r="BB249" s="322">
        <v>0</v>
      </c>
    </row>
    <row r="250" spans="1:54" s="519" customFormat="1" x14ac:dyDescent="0.25">
      <c r="A250" s="1786" t="s">
        <v>120</v>
      </c>
      <c r="B250" s="1787"/>
      <c r="C250" s="1786" t="s">
        <v>355</v>
      </c>
      <c r="D250" s="1787"/>
      <c r="E250" s="1786" t="s">
        <v>357</v>
      </c>
      <c r="F250" s="1787"/>
      <c r="G250" s="1786" t="s">
        <v>317</v>
      </c>
      <c r="H250" s="1787"/>
      <c r="I250" s="1786"/>
      <c r="J250" s="1787"/>
      <c r="K250" s="1787"/>
      <c r="L250" s="1786"/>
      <c r="M250" s="1787"/>
      <c r="N250" s="1787"/>
      <c r="O250" s="1786"/>
      <c r="P250" s="1787"/>
      <c r="Q250" s="1786"/>
      <c r="R250" s="1787"/>
      <c r="S250" s="1788" t="s">
        <v>366</v>
      </c>
      <c r="T250" s="1787"/>
      <c r="U250" s="1787"/>
      <c r="V250" s="1787"/>
      <c r="W250" s="1787"/>
      <c r="X250" s="1787"/>
      <c r="Y250" s="1787"/>
      <c r="Z250" s="1787"/>
      <c r="AA250" s="1786" t="s">
        <v>306</v>
      </c>
      <c r="AB250" s="1787"/>
      <c r="AC250" s="1787"/>
      <c r="AD250" s="1787"/>
      <c r="AE250" s="1787"/>
      <c r="AF250" s="1786" t="s">
        <v>307</v>
      </c>
      <c r="AG250" s="1787"/>
      <c r="AH250" s="1787"/>
      <c r="AI250" s="1059" t="s">
        <v>86</v>
      </c>
      <c r="AJ250" s="1789" t="s">
        <v>308</v>
      </c>
      <c r="AK250" s="1787"/>
      <c r="AL250" s="1787"/>
      <c r="AM250" s="1787"/>
      <c r="AN250" s="1787"/>
      <c r="AO250" s="1787"/>
      <c r="AP250" s="1060">
        <v>1200000000</v>
      </c>
      <c r="AQ250" s="1061">
        <v>0</v>
      </c>
      <c r="AR250" s="1061">
        <v>0</v>
      </c>
      <c r="AS250" s="1060">
        <v>-300000000</v>
      </c>
      <c r="AT250" s="1060">
        <v>46848106</v>
      </c>
      <c r="AU250" s="1060">
        <v>-46848106</v>
      </c>
      <c r="AV250" s="1076">
        <v>127054087</v>
      </c>
      <c r="AW250" s="1060">
        <v>-80205981</v>
      </c>
      <c r="AX250" s="1057">
        <v>124233752</v>
      </c>
      <c r="AY250" s="1060">
        <v>2820335</v>
      </c>
      <c r="AZ250" s="1060">
        <v>124233752</v>
      </c>
      <c r="BA250" s="1061">
        <v>0</v>
      </c>
      <c r="BB250" s="1061">
        <v>0</v>
      </c>
    </row>
    <row r="251" spans="1:54" x14ac:dyDescent="0.25">
      <c r="A251" s="1603" t="s">
        <v>120</v>
      </c>
      <c r="B251" s="1583"/>
      <c r="C251" s="1603" t="s">
        <v>355</v>
      </c>
      <c r="D251" s="1583"/>
      <c r="E251" s="1603" t="s">
        <v>357</v>
      </c>
      <c r="F251" s="1583"/>
      <c r="G251" s="1603" t="s">
        <v>317</v>
      </c>
      <c r="H251" s="1583"/>
      <c r="I251" s="1603" t="s">
        <v>313</v>
      </c>
      <c r="J251" s="1583"/>
      <c r="K251" s="1583"/>
      <c r="L251" s="1603"/>
      <c r="M251" s="1583"/>
      <c r="N251" s="1583"/>
      <c r="O251" s="1603"/>
      <c r="P251" s="1583"/>
      <c r="Q251" s="1603"/>
      <c r="R251" s="1583"/>
      <c r="S251" s="1605" t="s">
        <v>366</v>
      </c>
      <c r="T251" s="1583"/>
      <c r="U251" s="1583"/>
      <c r="V251" s="1583"/>
      <c r="W251" s="1583"/>
      <c r="X251" s="1583"/>
      <c r="Y251" s="1583"/>
      <c r="Z251" s="1583"/>
      <c r="AA251" s="1603" t="s">
        <v>306</v>
      </c>
      <c r="AB251" s="1583"/>
      <c r="AC251" s="1583"/>
      <c r="AD251" s="1583"/>
      <c r="AE251" s="1583"/>
      <c r="AF251" s="1603" t="s">
        <v>307</v>
      </c>
      <c r="AG251" s="1583"/>
      <c r="AH251" s="1583"/>
      <c r="AI251" s="317" t="s">
        <v>86</v>
      </c>
      <c r="AJ251" s="1604" t="s">
        <v>308</v>
      </c>
      <c r="AK251" s="1583"/>
      <c r="AL251" s="1583"/>
      <c r="AM251" s="1583"/>
      <c r="AN251" s="1583"/>
      <c r="AO251" s="1583"/>
      <c r="AP251" s="318">
        <v>900000000</v>
      </c>
      <c r="AQ251" s="319">
        <v>0</v>
      </c>
      <c r="AR251" s="319">
        <v>0</v>
      </c>
      <c r="AS251" s="319">
        <v>0</v>
      </c>
      <c r="AT251" s="318">
        <v>46848106</v>
      </c>
      <c r="AU251" s="318">
        <v>-46848106</v>
      </c>
      <c r="AV251" s="1074">
        <v>127054087</v>
      </c>
      <c r="AW251" s="318">
        <v>-80205981</v>
      </c>
      <c r="AX251" s="1087">
        <v>124233752</v>
      </c>
      <c r="AY251" s="318">
        <v>2820335</v>
      </c>
      <c r="AZ251" s="318">
        <v>124233752</v>
      </c>
      <c r="BA251" s="319">
        <v>0</v>
      </c>
      <c r="BB251" s="319">
        <v>0</v>
      </c>
    </row>
    <row r="252" spans="1:54" x14ac:dyDescent="0.25">
      <c r="A252" s="1603" t="s">
        <v>120</v>
      </c>
      <c r="B252" s="1583"/>
      <c r="C252" s="1603" t="s">
        <v>355</v>
      </c>
      <c r="D252" s="1583"/>
      <c r="E252" s="1603" t="s">
        <v>357</v>
      </c>
      <c r="F252" s="1583"/>
      <c r="G252" s="1603" t="s">
        <v>317</v>
      </c>
      <c r="H252" s="1583"/>
      <c r="I252" s="1603" t="s">
        <v>313</v>
      </c>
      <c r="J252" s="1583"/>
      <c r="K252" s="1583"/>
      <c r="L252" s="1603" t="s">
        <v>315</v>
      </c>
      <c r="M252" s="1583"/>
      <c r="N252" s="1583"/>
      <c r="O252" s="1603"/>
      <c r="P252" s="1583"/>
      <c r="Q252" s="1603"/>
      <c r="R252" s="1583"/>
      <c r="S252" s="1605" t="s">
        <v>359</v>
      </c>
      <c r="T252" s="1583"/>
      <c r="U252" s="1583"/>
      <c r="V252" s="1583"/>
      <c r="W252" s="1583"/>
      <c r="X252" s="1583"/>
      <c r="Y252" s="1583"/>
      <c r="Z252" s="1583"/>
      <c r="AA252" s="1603" t="s">
        <v>306</v>
      </c>
      <c r="AB252" s="1583"/>
      <c r="AC252" s="1583"/>
      <c r="AD252" s="1583"/>
      <c r="AE252" s="1583"/>
      <c r="AF252" s="1603" t="s">
        <v>307</v>
      </c>
      <c r="AG252" s="1583"/>
      <c r="AH252" s="1583"/>
      <c r="AI252" s="317" t="s">
        <v>86</v>
      </c>
      <c r="AJ252" s="1604" t="s">
        <v>308</v>
      </c>
      <c r="AK252" s="1583"/>
      <c r="AL252" s="1583"/>
      <c r="AM252" s="1583"/>
      <c r="AN252" s="1583"/>
      <c r="AO252" s="1583"/>
      <c r="AP252" s="318">
        <v>900000000</v>
      </c>
      <c r="AQ252" s="319">
        <v>0</v>
      </c>
      <c r="AR252" s="319">
        <v>0</v>
      </c>
      <c r="AS252" s="319">
        <v>0</v>
      </c>
      <c r="AT252" s="318">
        <v>46848106</v>
      </c>
      <c r="AU252" s="318">
        <v>-46848106</v>
      </c>
      <c r="AV252" s="1074">
        <v>127054087</v>
      </c>
      <c r="AW252" s="318">
        <v>-80205981</v>
      </c>
      <c r="AX252" s="1087">
        <v>124233752</v>
      </c>
      <c r="AY252" s="318">
        <v>2820335</v>
      </c>
      <c r="AZ252" s="318">
        <v>124233752</v>
      </c>
      <c r="BA252" s="319">
        <v>0</v>
      </c>
      <c r="BB252" s="319">
        <v>0</v>
      </c>
    </row>
    <row r="253" spans="1:54" x14ac:dyDescent="0.25">
      <c r="A253" s="1608" t="s">
        <v>120</v>
      </c>
      <c r="B253" s="1583"/>
      <c r="C253" s="1608" t="s">
        <v>355</v>
      </c>
      <c r="D253" s="1583"/>
      <c r="E253" s="1608" t="s">
        <v>357</v>
      </c>
      <c r="F253" s="1583"/>
      <c r="G253" s="1608" t="s">
        <v>317</v>
      </c>
      <c r="H253" s="1583"/>
      <c r="I253" s="1608" t="s">
        <v>313</v>
      </c>
      <c r="J253" s="1583"/>
      <c r="K253" s="1583"/>
      <c r="L253" s="1608" t="s">
        <v>315</v>
      </c>
      <c r="M253" s="1583"/>
      <c r="N253" s="1583"/>
      <c r="O253" s="1608" t="s">
        <v>312</v>
      </c>
      <c r="P253" s="1583"/>
      <c r="Q253" s="1608"/>
      <c r="R253" s="1583"/>
      <c r="S253" s="1609" t="s">
        <v>365</v>
      </c>
      <c r="T253" s="1583"/>
      <c r="U253" s="1583"/>
      <c r="V253" s="1583"/>
      <c r="W253" s="1583"/>
      <c r="X253" s="1583"/>
      <c r="Y253" s="1583"/>
      <c r="Z253" s="1583"/>
      <c r="AA253" s="1608" t="s">
        <v>306</v>
      </c>
      <c r="AB253" s="1583"/>
      <c r="AC253" s="1583"/>
      <c r="AD253" s="1583"/>
      <c r="AE253" s="1583"/>
      <c r="AF253" s="1608" t="s">
        <v>307</v>
      </c>
      <c r="AG253" s="1583"/>
      <c r="AH253" s="1583"/>
      <c r="AI253" s="320" t="s">
        <v>86</v>
      </c>
      <c r="AJ253" s="1610" t="s">
        <v>308</v>
      </c>
      <c r="AK253" s="1583"/>
      <c r="AL253" s="1583"/>
      <c r="AM253" s="1583"/>
      <c r="AN253" s="1583"/>
      <c r="AO253" s="1583"/>
      <c r="AP253" s="321">
        <v>435700000</v>
      </c>
      <c r="AQ253" s="322">
        <v>0</v>
      </c>
      <c r="AR253" s="322">
        <v>0</v>
      </c>
      <c r="AS253" s="322">
        <v>0</v>
      </c>
      <c r="AT253" s="322">
        <v>0</v>
      </c>
      <c r="AU253" s="322">
        <v>0</v>
      </c>
      <c r="AV253" s="1076">
        <v>42400000</v>
      </c>
      <c r="AW253" s="321">
        <v>-42400000</v>
      </c>
      <c r="AX253" s="1057">
        <v>42400000</v>
      </c>
      <c r="AY253" s="322">
        <v>0</v>
      </c>
      <c r="AZ253" s="321">
        <v>42400000</v>
      </c>
      <c r="BA253" s="322">
        <v>0</v>
      </c>
      <c r="BB253" s="322">
        <v>0</v>
      </c>
    </row>
    <row r="254" spans="1:54" x14ac:dyDescent="0.25">
      <c r="A254" s="1608" t="s">
        <v>120</v>
      </c>
      <c r="B254" s="1583"/>
      <c r="C254" s="1608" t="s">
        <v>355</v>
      </c>
      <c r="D254" s="1583"/>
      <c r="E254" s="1608" t="s">
        <v>357</v>
      </c>
      <c r="F254" s="1583"/>
      <c r="G254" s="1608" t="s">
        <v>317</v>
      </c>
      <c r="H254" s="1583"/>
      <c r="I254" s="1608" t="s">
        <v>313</v>
      </c>
      <c r="J254" s="1583"/>
      <c r="K254" s="1583"/>
      <c r="L254" s="1608" t="s">
        <v>315</v>
      </c>
      <c r="M254" s="1583"/>
      <c r="N254" s="1583"/>
      <c r="O254" s="1608" t="s">
        <v>315</v>
      </c>
      <c r="P254" s="1583"/>
      <c r="Q254" s="1608"/>
      <c r="R254" s="1583"/>
      <c r="S254" s="1609" t="s">
        <v>360</v>
      </c>
      <c r="T254" s="1583"/>
      <c r="U254" s="1583"/>
      <c r="V254" s="1583"/>
      <c r="W254" s="1583"/>
      <c r="X254" s="1583"/>
      <c r="Y254" s="1583"/>
      <c r="Z254" s="1583"/>
      <c r="AA254" s="1608" t="s">
        <v>306</v>
      </c>
      <c r="AB254" s="1583"/>
      <c r="AC254" s="1583"/>
      <c r="AD254" s="1583"/>
      <c r="AE254" s="1583"/>
      <c r="AF254" s="1608" t="s">
        <v>307</v>
      </c>
      <c r="AG254" s="1583"/>
      <c r="AH254" s="1583"/>
      <c r="AI254" s="320" t="s">
        <v>86</v>
      </c>
      <c r="AJ254" s="1610" t="s">
        <v>308</v>
      </c>
      <c r="AK254" s="1583"/>
      <c r="AL254" s="1583"/>
      <c r="AM254" s="1583"/>
      <c r="AN254" s="1583"/>
      <c r="AO254" s="1583"/>
      <c r="AP254" s="321">
        <v>154000000</v>
      </c>
      <c r="AQ254" s="322">
        <v>0</v>
      </c>
      <c r="AR254" s="322">
        <v>0</v>
      </c>
      <c r="AS254" s="322">
        <v>0</v>
      </c>
      <c r="AT254" s="322">
        <v>0</v>
      </c>
      <c r="AU254" s="322">
        <v>0</v>
      </c>
      <c r="AV254" s="1076">
        <v>34091264</v>
      </c>
      <c r="AW254" s="321">
        <v>-34091264</v>
      </c>
      <c r="AX254" s="1057">
        <v>34091264</v>
      </c>
      <c r="AY254" s="322">
        <v>0</v>
      </c>
      <c r="AZ254" s="321">
        <v>34091264</v>
      </c>
      <c r="BA254" s="322">
        <v>0</v>
      </c>
      <c r="BB254" s="322">
        <v>0</v>
      </c>
    </row>
    <row r="255" spans="1:54" x14ac:dyDescent="0.25">
      <c r="A255" s="1608" t="s">
        <v>120</v>
      </c>
      <c r="B255" s="1583"/>
      <c r="C255" s="1608" t="s">
        <v>355</v>
      </c>
      <c r="D255" s="1583"/>
      <c r="E255" s="1608" t="s">
        <v>357</v>
      </c>
      <c r="F255" s="1583"/>
      <c r="G255" s="1608" t="s">
        <v>317</v>
      </c>
      <c r="H255" s="1583"/>
      <c r="I255" s="1608" t="s">
        <v>313</v>
      </c>
      <c r="J255" s="1583"/>
      <c r="K255" s="1583"/>
      <c r="L255" s="1608" t="s">
        <v>315</v>
      </c>
      <c r="M255" s="1583"/>
      <c r="N255" s="1583"/>
      <c r="O255" s="1608" t="s">
        <v>322</v>
      </c>
      <c r="P255" s="1583"/>
      <c r="Q255" s="1608"/>
      <c r="R255" s="1583"/>
      <c r="S255" s="1609" t="s">
        <v>361</v>
      </c>
      <c r="T255" s="1583"/>
      <c r="U255" s="1583"/>
      <c r="V255" s="1583"/>
      <c r="W255" s="1583"/>
      <c r="X255" s="1583"/>
      <c r="Y255" s="1583"/>
      <c r="Z255" s="1583"/>
      <c r="AA255" s="1608" t="s">
        <v>306</v>
      </c>
      <c r="AB255" s="1583"/>
      <c r="AC255" s="1583"/>
      <c r="AD255" s="1583"/>
      <c r="AE255" s="1583"/>
      <c r="AF255" s="1608" t="s">
        <v>307</v>
      </c>
      <c r="AG255" s="1583"/>
      <c r="AH255" s="1583"/>
      <c r="AI255" s="320" t="s">
        <v>86</v>
      </c>
      <c r="AJ255" s="1610" t="s">
        <v>308</v>
      </c>
      <c r="AK255" s="1583"/>
      <c r="AL255" s="1583"/>
      <c r="AM255" s="1583"/>
      <c r="AN255" s="1583"/>
      <c r="AO255" s="1583"/>
      <c r="AP255" s="321">
        <v>65000000</v>
      </c>
      <c r="AQ255" s="322">
        <v>0</v>
      </c>
      <c r="AR255" s="322">
        <v>0</v>
      </c>
      <c r="AS255" s="322">
        <v>0</v>
      </c>
      <c r="AT255" s="322">
        <v>0</v>
      </c>
      <c r="AU255" s="322">
        <v>0</v>
      </c>
      <c r="AV255" s="1076">
        <v>23575357</v>
      </c>
      <c r="AW255" s="321">
        <v>-23575357</v>
      </c>
      <c r="AX255" s="1057">
        <v>23575357</v>
      </c>
      <c r="AY255" s="322">
        <v>0</v>
      </c>
      <c r="AZ255" s="321">
        <v>23575357</v>
      </c>
      <c r="BA255" s="322">
        <v>0</v>
      </c>
      <c r="BB255" s="322">
        <v>0</v>
      </c>
    </row>
    <row r="256" spans="1:54" x14ac:dyDescent="0.25">
      <c r="A256" s="1608" t="s">
        <v>120</v>
      </c>
      <c r="B256" s="1583"/>
      <c r="C256" s="1608" t="s">
        <v>355</v>
      </c>
      <c r="D256" s="1583"/>
      <c r="E256" s="1608" t="s">
        <v>357</v>
      </c>
      <c r="F256" s="1583"/>
      <c r="G256" s="1608" t="s">
        <v>317</v>
      </c>
      <c r="H256" s="1583"/>
      <c r="I256" s="1608" t="s">
        <v>313</v>
      </c>
      <c r="J256" s="1583"/>
      <c r="K256" s="1583"/>
      <c r="L256" s="1608" t="s">
        <v>315</v>
      </c>
      <c r="M256" s="1583"/>
      <c r="N256" s="1583"/>
      <c r="O256" s="1608" t="s">
        <v>316</v>
      </c>
      <c r="P256" s="1583"/>
      <c r="Q256" s="1608"/>
      <c r="R256" s="1583"/>
      <c r="S256" s="1609" t="s">
        <v>105</v>
      </c>
      <c r="T256" s="1583"/>
      <c r="U256" s="1583"/>
      <c r="V256" s="1583"/>
      <c r="W256" s="1583"/>
      <c r="X256" s="1583"/>
      <c r="Y256" s="1583"/>
      <c r="Z256" s="1583"/>
      <c r="AA256" s="1608" t="s">
        <v>306</v>
      </c>
      <c r="AB256" s="1583"/>
      <c r="AC256" s="1583"/>
      <c r="AD256" s="1583"/>
      <c r="AE256" s="1583"/>
      <c r="AF256" s="1608" t="s">
        <v>307</v>
      </c>
      <c r="AG256" s="1583"/>
      <c r="AH256" s="1583"/>
      <c r="AI256" s="320" t="s">
        <v>86</v>
      </c>
      <c r="AJ256" s="1610" t="s">
        <v>308</v>
      </c>
      <c r="AK256" s="1583"/>
      <c r="AL256" s="1583"/>
      <c r="AM256" s="1583"/>
      <c r="AN256" s="1583"/>
      <c r="AO256" s="1583"/>
      <c r="AP256" s="321">
        <v>245300000</v>
      </c>
      <c r="AQ256" s="322">
        <v>0</v>
      </c>
      <c r="AR256" s="322">
        <v>0</v>
      </c>
      <c r="AS256" s="322">
        <v>0</v>
      </c>
      <c r="AT256" s="321">
        <v>46848106</v>
      </c>
      <c r="AU256" s="321">
        <v>-46848106</v>
      </c>
      <c r="AV256" s="1076">
        <v>26987466</v>
      </c>
      <c r="AW256" s="321">
        <v>19860640</v>
      </c>
      <c r="AX256" s="1057">
        <v>24167131</v>
      </c>
      <c r="AY256" s="321">
        <v>2820335</v>
      </c>
      <c r="AZ256" s="321">
        <v>24167131</v>
      </c>
      <c r="BA256" s="322">
        <v>0</v>
      </c>
      <c r="BB256" s="322">
        <v>0</v>
      </c>
    </row>
    <row r="257" spans="1:54" x14ac:dyDescent="0.25">
      <c r="A257" s="1608" t="s">
        <v>120</v>
      </c>
      <c r="B257" s="1583"/>
      <c r="C257" s="1608" t="s">
        <v>355</v>
      </c>
      <c r="D257" s="1583"/>
      <c r="E257" s="1608" t="s">
        <v>357</v>
      </c>
      <c r="F257" s="1583"/>
      <c r="G257" s="1608" t="s">
        <v>317</v>
      </c>
      <c r="H257" s="1583"/>
      <c r="I257" s="1608" t="s">
        <v>313</v>
      </c>
      <c r="J257" s="1583"/>
      <c r="K257" s="1583"/>
      <c r="L257" s="1608" t="s">
        <v>315</v>
      </c>
      <c r="M257" s="1583"/>
      <c r="N257" s="1583"/>
      <c r="O257" s="1608" t="s">
        <v>325</v>
      </c>
      <c r="P257" s="1583"/>
      <c r="Q257" s="1608"/>
      <c r="R257" s="1583"/>
      <c r="S257" s="1609" t="s">
        <v>362</v>
      </c>
      <c r="T257" s="1583"/>
      <c r="U257" s="1583"/>
      <c r="V257" s="1583"/>
      <c r="W257" s="1583"/>
      <c r="X257" s="1583"/>
      <c r="Y257" s="1583"/>
      <c r="Z257" s="1583"/>
      <c r="AA257" s="1608" t="s">
        <v>306</v>
      </c>
      <c r="AB257" s="1583"/>
      <c r="AC257" s="1583"/>
      <c r="AD257" s="1583"/>
      <c r="AE257" s="1583"/>
      <c r="AF257" s="1608" t="s">
        <v>307</v>
      </c>
      <c r="AG257" s="1583"/>
      <c r="AH257" s="1583"/>
      <c r="AI257" s="320" t="s">
        <v>86</v>
      </c>
      <c r="AJ257" s="1610" t="s">
        <v>308</v>
      </c>
      <c r="AK257" s="1583"/>
      <c r="AL257" s="1583"/>
      <c r="AM257" s="1583"/>
      <c r="AN257" s="1583"/>
      <c r="AO257" s="1583"/>
      <c r="AP257" s="322">
        <v>0</v>
      </c>
      <c r="AQ257" s="322">
        <v>0</v>
      </c>
      <c r="AR257" s="322">
        <v>0</v>
      </c>
      <c r="AS257" s="322">
        <v>0</v>
      </c>
      <c r="AT257" s="322">
        <v>0</v>
      </c>
      <c r="AU257" s="322">
        <v>0</v>
      </c>
      <c r="AV257" s="1077">
        <v>0</v>
      </c>
      <c r="AW257" s="322">
        <v>0</v>
      </c>
      <c r="AX257" s="1058">
        <v>0</v>
      </c>
      <c r="AY257" s="322">
        <v>0</v>
      </c>
      <c r="AZ257" s="322">
        <v>0</v>
      </c>
      <c r="BA257" s="322">
        <v>0</v>
      </c>
      <c r="BB257" s="322">
        <v>0</v>
      </c>
    </row>
    <row r="258" spans="1:54" x14ac:dyDescent="0.25">
      <c r="A258" s="1608" t="s">
        <v>120</v>
      </c>
      <c r="B258" s="1583"/>
      <c r="C258" s="1608" t="s">
        <v>355</v>
      </c>
      <c r="D258" s="1583"/>
      <c r="E258" s="1608" t="s">
        <v>357</v>
      </c>
      <c r="F258" s="1583"/>
      <c r="G258" s="1608" t="s">
        <v>317</v>
      </c>
      <c r="H258" s="1583"/>
      <c r="I258" s="1608" t="s">
        <v>313</v>
      </c>
      <c r="J258" s="1583"/>
      <c r="K258" s="1583"/>
      <c r="L258" s="1608" t="s">
        <v>315</v>
      </c>
      <c r="M258" s="1583"/>
      <c r="N258" s="1583"/>
      <c r="O258" s="1608" t="s">
        <v>101</v>
      </c>
      <c r="P258" s="1583"/>
      <c r="Q258" s="1608"/>
      <c r="R258" s="1583"/>
      <c r="S258" s="1609" t="s">
        <v>363</v>
      </c>
      <c r="T258" s="1583"/>
      <c r="U258" s="1583"/>
      <c r="V258" s="1583"/>
      <c r="W258" s="1583"/>
      <c r="X258" s="1583"/>
      <c r="Y258" s="1583"/>
      <c r="Z258" s="1583"/>
      <c r="AA258" s="1608" t="s">
        <v>306</v>
      </c>
      <c r="AB258" s="1583"/>
      <c r="AC258" s="1583"/>
      <c r="AD258" s="1583"/>
      <c r="AE258" s="1583"/>
      <c r="AF258" s="1608" t="s">
        <v>307</v>
      </c>
      <c r="AG258" s="1583"/>
      <c r="AH258" s="1583"/>
      <c r="AI258" s="320" t="s">
        <v>86</v>
      </c>
      <c r="AJ258" s="1610" t="s">
        <v>308</v>
      </c>
      <c r="AK258" s="1583"/>
      <c r="AL258" s="1583"/>
      <c r="AM258" s="1583"/>
      <c r="AN258" s="1583"/>
      <c r="AO258" s="1583"/>
      <c r="AP258" s="322">
        <v>0</v>
      </c>
      <c r="AQ258" s="322">
        <v>0</v>
      </c>
      <c r="AR258" s="322">
        <v>0</v>
      </c>
      <c r="AS258" s="322">
        <v>0</v>
      </c>
      <c r="AT258" s="322">
        <v>0</v>
      </c>
      <c r="AU258" s="322">
        <v>0</v>
      </c>
      <c r="AV258" s="1077">
        <v>0</v>
      </c>
      <c r="AW258" s="322">
        <v>0</v>
      </c>
      <c r="AX258" s="1058">
        <v>0</v>
      </c>
      <c r="AY258" s="322">
        <v>0</v>
      </c>
      <c r="AZ258" s="322">
        <v>0</v>
      </c>
      <c r="BA258" s="322">
        <v>0</v>
      </c>
      <c r="BB258" s="322">
        <v>0</v>
      </c>
    </row>
    <row r="259" spans="1:54" s="519" customFormat="1" x14ac:dyDescent="0.25">
      <c r="A259" s="1786" t="s">
        <v>120</v>
      </c>
      <c r="B259" s="1787"/>
      <c r="C259" s="1786" t="s">
        <v>355</v>
      </c>
      <c r="D259" s="1787"/>
      <c r="E259" s="1786" t="s">
        <v>357</v>
      </c>
      <c r="F259" s="1787"/>
      <c r="G259" s="1786" t="s">
        <v>325</v>
      </c>
      <c r="H259" s="1787"/>
      <c r="I259" s="1786"/>
      <c r="J259" s="1787"/>
      <c r="K259" s="1787"/>
      <c r="L259" s="1786"/>
      <c r="M259" s="1787"/>
      <c r="N259" s="1787"/>
      <c r="O259" s="1786"/>
      <c r="P259" s="1787"/>
      <c r="Q259" s="1786"/>
      <c r="R259" s="1787"/>
      <c r="S259" s="1788" t="s">
        <v>367</v>
      </c>
      <c r="T259" s="1787"/>
      <c r="U259" s="1787"/>
      <c r="V259" s="1787"/>
      <c r="W259" s="1787"/>
      <c r="X259" s="1787"/>
      <c r="Y259" s="1787"/>
      <c r="Z259" s="1787"/>
      <c r="AA259" s="1786" t="s">
        <v>306</v>
      </c>
      <c r="AB259" s="1787"/>
      <c r="AC259" s="1787"/>
      <c r="AD259" s="1787"/>
      <c r="AE259" s="1787"/>
      <c r="AF259" s="1786" t="s">
        <v>307</v>
      </c>
      <c r="AG259" s="1787"/>
      <c r="AH259" s="1787"/>
      <c r="AI259" s="1059" t="s">
        <v>86</v>
      </c>
      <c r="AJ259" s="1789" t="s">
        <v>308</v>
      </c>
      <c r="AK259" s="1787"/>
      <c r="AL259" s="1787"/>
      <c r="AM259" s="1787"/>
      <c r="AN259" s="1787"/>
      <c r="AO259" s="1787"/>
      <c r="AP259" s="1060">
        <v>4000000000</v>
      </c>
      <c r="AQ259" s="1060">
        <v>330000000</v>
      </c>
      <c r="AR259" s="1060">
        <v>69759725</v>
      </c>
      <c r="AS259" s="1061">
        <v>0</v>
      </c>
      <c r="AT259" s="1060">
        <v>209352948</v>
      </c>
      <c r="AU259" s="1060">
        <v>120647052</v>
      </c>
      <c r="AV259" s="1076">
        <v>202735307</v>
      </c>
      <c r="AW259" s="1060">
        <v>6617641</v>
      </c>
      <c r="AX259" s="1057">
        <v>188998661</v>
      </c>
      <c r="AY259" s="1060">
        <v>13736646</v>
      </c>
      <c r="AZ259" s="1060">
        <v>188998661</v>
      </c>
      <c r="BA259" s="1061">
        <v>0</v>
      </c>
      <c r="BB259" s="1060">
        <v>20000</v>
      </c>
    </row>
    <row r="260" spans="1:54" x14ac:dyDescent="0.25">
      <c r="A260" s="1603" t="s">
        <v>120</v>
      </c>
      <c r="B260" s="1583"/>
      <c r="C260" s="1603" t="s">
        <v>355</v>
      </c>
      <c r="D260" s="1583"/>
      <c r="E260" s="1603" t="s">
        <v>357</v>
      </c>
      <c r="F260" s="1583"/>
      <c r="G260" s="1603" t="s">
        <v>325</v>
      </c>
      <c r="H260" s="1583"/>
      <c r="I260" s="1603" t="s">
        <v>313</v>
      </c>
      <c r="J260" s="1583"/>
      <c r="K260" s="1583"/>
      <c r="L260" s="1603"/>
      <c r="M260" s="1583"/>
      <c r="N260" s="1583"/>
      <c r="O260" s="1603"/>
      <c r="P260" s="1583"/>
      <c r="Q260" s="1603"/>
      <c r="R260" s="1583"/>
      <c r="S260" s="1605" t="s">
        <v>367</v>
      </c>
      <c r="T260" s="1583"/>
      <c r="U260" s="1583"/>
      <c r="V260" s="1583"/>
      <c r="W260" s="1583"/>
      <c r="X260" s="1583"/>
      <c r="Y260" s="1583"/>
      <c r="Z260" s="1583"/>
      <c r="AA260" s="1603" t="s">
        <v>306</v>
      </c>
      <c r="AB260" s="1583"/>
      <c r="AC260" s="1583"/>
      <c r="AD260" s="1583"/>
      <c r="AE260" s="1583"/>
      <c r="AF260" s="1603" t="s">
        <v>307</v>
      </c>
      <c r="AG260" s="1583"/>
      <c r="AH260" s="1583"/>
      <c r="AI260" s="317" t="s">
        <v>86</v>
      </c>
      <c r="AJ260" s="1604" t="s">
        <v>308</v>
      </c>
      <c r="AK260" s="1583"/>
      <c r="AL260" s="1583"/>
      <c r="AM260" s="1583"/>
      <c r="AN260" s="1583"/>
      <c r="AO260" s="1583"/>
      <c r="AP260" s="318">
        <v>4000000000</v>
      </c>
      <c r="AQ260" s="318">
        <v>330000000</v>
      </c>
      <c r="AR260" s="318">
        <v>69759725</v>
      </c>
      <c r="AS260" s="319">
        <v>0</v>
      </c>
      <c r="AT260" s="318">
        <v>209352948</v>
      </c>
      <c r="AU260" s="318">
        <v>120647052</v>
      </c>
      <c r="AV260" s="1074">
        <v>202735307</v>
      </c>
      <c r="AW260" s="318">
        <v>6617641</v>
      </c>
      <c r="AX260" s="1087">
        <v>188998661</v>
      </c>
      <c r="AY260" s="318">
        <v>13736646</v>
      </c>
      <c r="AZ260" s="318">
        <v>188998661</v>
      </c>
      <c r="BA260" s="319">
        <v>0</v>
      </c>
      <c r="BB260" s="318">
        <v>20000</v>
      </c>
    </row>
    <row r="261" spans="1:54" x14ac:dyDescent="0.25">
      <c r="A261" s="1603" t="s">
        <v>120</v>
      </c>
      <c r="B261" s="1583"/>
      <c r="C261" s="1603" t="s">
        <v>355</v>
      </c>
      <c r="D261" s="1583"/>
      <c r="E261" s="1603" t="s">
        <v>357</v>
      </c>
      <c r="F261" s="1583"/>
      <c r="G261" s="1603" t="s">
        <v>325</v>
      </c>
      <c r="H261" s="1583"/>
      <c r="I261" s="1603" t="s">
        <v>313</v>
      </c>
      <c r="J261" s="1583"/>
      <c r="K261" s="1583"/>
      <c r="L261" s="1603" t="s">
        <v>312</v>
      </c>
      <c r="M261" s="1583"/>
      <c r="N261" s="1583"/>
      <c r="O261" s="1603"/>
      <c r="P261" s="1583"/>
      <c r="Q261" s="1603"/>
      <c r="R261" s="1583"/>
      <c r="S261" s="1605" t="s">
        <v>364</v>
      </c>
      <c r="T261" s="1583"/>
      <c r="U261" s="1583"/>
      <c r="V261" s="1583"/>
      <c r="W261" s="1583"/>
      <c r="X261" s="1583"/>
      <c r="Y261" s="1583"/>
      <c r="Z261" s="1583"/>
      <c r="AA261" s="1603" t="s">
        <v>306</v>
      </c>
      <c r="AB261" s="1583"/>
      <c r="AC261" s="1583"/>
      <c r="AD261" s="1583"/>
      <c r="AE261" s="1583"/>
      <c r="AF261" s="1603" t="s">
        <v>307</v>
      </c>
      <c r="AG261" s="1583"/>
      <c r="AH261" s="1583"/>
      <c r="AI261" s="317" t="s">
        <v>86</v>
      </c>
      <c r="AJ261" s="1604" t="s">
        <v>308</v>
      </c>
      <c r="AK261" s="1583"/>
      <c r="AL261" s="1583"/>
      <c r="AM261" s="1583"/>
      <c r="AN261" s="1583"/>
      <c r="AO261" s="1583"/>
      <c r="AP261" s="318">
        <v>4000000000</v>
      </c>
      <c r="AQ261" s="318">
        <v>330000000</v>
      </c>
      <c r="AR261" s="318">
        <v>69759725</v>
      </c>
      <c r="AS261" s="319">
        <v>0</v>
      </c>
      <c r="AT261" s="318">
        <v>209352948</v>
      </c>
      <c r="AU261" s="318">
        <v>120647052</v>
      </c>
      <c r="AV261" s="1074">
        <v>202735307</v>
      </c>
      <c r="AW261" s="318">
        <v>6617641</v>
      </c>
      <c r="AX261" s="1087">
        <v>188998661</v>
      </c>
      <c r="AY261" s="318">
        <v>13736646</v>
      </c>
      <c r="AZ261" s="318">
        <v>188998661</v>
      </c>
      <c r="BA261" s="319">
        <v>0</v>
      </c>
      <c r="BB261" s="318">
        <v>20000</v>
      </c>
    </row>
    <row r="262" spans="1:54" x14ac:dyDescent="0.25">
      <c r="A262" s="1608" t="s">
        <v>120</v>
      </c>
      <c r="B262" s="1583"/>
      <c r="C262" s="1608" t="s">
        <v>355</v>
      </c>
      <c r="D262" s="1583"/>
      <c r="E262" s="1608" t="s">
        <v>357</v>
      </c>
      <c r="F262" s="1583"/>
      <c r="G262" s="1608" t="s">
        <v>325</v>
      </c>
      <c r="H262" s="1583"/>
      <c r="I262" s="1608" t="s">
        <v>313</v>
      </c>
      <c r="J262" s="1583"/>
      <c r="K262" s="1583"/>
      <c r="L262" s="1608" t="s">
        <v>312</v>
      </c>
      <c r="M262" s="1583"/>
      <c r="N262" s="1583"/>
      <c r="O262" s="1608" t="s">
        <v>312</v>
      </c>
      <c r="P262" s="1583"/>
      <c r="Q262" s="1608"/>
      <c r="R262" s="1583"/>
      <c r="S262" s="1609" t="s">
        <v>365</v>
      </c>
      <c r="T262" s="1583"/>
      <c r="U262" s="1583"/>
      <c r="V262" s="1583"/>
      <c r="W262" s="1583"/>
      <c r="X262" s="1583"/>
      <c r="Y262" s="1583"/>
      <c r="Z262" s="1583"/>
      <c r="AA262" s="1608" t="s">
        <v>306</v>
      </c>
      <c r="AB262" s="1583"/>
      <c r="AC262" s="1583"/>
      <c r="AD262" s="1583"/>
      <c r="AE262" s="1583"/>
      <c r="AF262" s="1608" t="s">
        <v>307</v>
      </c>
      <c r="AG262" s="1583"/>
      <c r="AH262" s="1583"/>
      <c r="AI262" s="320" t="s">
        <v>86</v>
      </c>
      <c r="AJ262" s="1610" t="s">
        <v>308</v>
      </c>
      <c r="AK262" s="1583"/>
      <c r="AL262" s="1583"/>
      <c r="AM262" s="1583"/>
      <c r="AN262" s="1583"/>
      <c r="AO262" s="1583"/>
      <c r="AP262" s="321">
        <v>1103992633</v>
      </c>
      <c r="AQ262" s="322">
        <v>0</v>
      </c>
      <c r="AR262" s="322">
        <v>0</v>
      </c>
      <c r="AS262" s="322">
        <v>0</v>
      </c>
      <c r="AT262" s="321">
        <v>61400000</v>
      </c>
      <c r="AU262" s="321">
        <v>-61400000</v>
      </c>
      <c r="AV262" s="1076">
        <v>75795000</v>
      </c>
      <c r="AW262" s="321">
        <v>-14395000</v>
      </c>
      <c r="AX262" s="1057">
        <v>75795000</v>
      </c>
      <c r="AY262" s="322">
        <v>0</v>
      </c>
      <c r="AZ262" s="321">
        <v>75795000</v>
      </c>
      <c r="BA262" s="322">
        <v>0</v>
      </c>
      <c r="BB262" s="322">
        <v>0</v>
      </c>
    </row>
    <row r="263" spans="1:54" x14ac:dyDescent="0.25">
      <c r="A263" s="1608" t="s">
        <v>120</v>
      </c>
      <c r="B263" s="1583"/>
      <c r="C263" s="1608" t="s">
        <v>355</v>
      </c>
      <c r="D263" s="1583"/>
      <c r="E263" s="1608" t="s">
        <v>357</v>
      </c>
      <c r="F263" s="1583"/>
      <c r="G263" s="1608" t="s">
        <v>325</v>
      </c>
      <c r="H263" s="1583"/>
      <c r="I263" s="1608" t="s">
        <v>313</v>
      </c>
      <c r="J263" s="1583"/>
      <c r="K263" s="1583"/>
      <c r="L263" s="1608" t="s">
        <v>312</v>
      </c>
      <c r="M263" s="1583"/>
      <c r="N263" s="1583"/>
      <c r="O263" s="1608" t="s">
        <v>315</v>
      </c>
      <c r="P263" s="1583"/>
      <c r="Q263" s="1608"/>
      <c r="R263" s="1583"/>
      <c r="S263" s="1609" t="s">
        <v>360</v>
      </c>
      <c r="T263" s="1583"/>
      <c r="U263" s="1583"/>
      <c r="V263" s="1583"/>
      <c r="W263" s="1583"/>
      <c r="X263" s="1583"/>
      <c r="Y263" s="1583"/>
      <c r="Z263" s="1583"/>
      <c r="AA263" s="1608" t="s">
        <v>306</v>
      </c>
      <c r="AB263" s="1583"/>
      <c r="AC263" s="1583"/>
      <c r="AD263" s="1583"/>
      <c r="AE263" s="1583"/>
      <c r="AF263" s="1608" t="s">
        <v>307</v>
      </c>
      <c r="AG263" s="1583"/>
      <c r="AH263" s="1583"/>
      <c r="AI263" s="320" t="s">
        <v>86</v>
      </c>
      <c r="AJ263" s="1610" t="s">
        <v>308</v>
      </c>
      <c r="AK263" s="1583"/>
      <c r="AL263" s="1583"/>
      <c r="AM263" s="1583"/>
      <c r="AN263" s="1583"/>
      <c r="AO263" s="1583"/>
      <c r="AP263" s="321">
        <v>534700000</v>
      </c>
      <c r="AQ263" s="322">
        <v>0</v>
      </c>
      <c r="AR263" s="322">
        <v>0</v>
      </c>
      <c r="AS263" s="322">
        <v>0</v>
      </c>
      <c r="AT263" s="322">
        <v>0</v>
      </c>
      <c r="AU263" s="322">
        <v>0</v>
      </c>
      <c r="AV263" s="1076">
        <v>7421877</v>
      </c>
      <c r="AW263" s="321">
        <v>-7421877</v>
      </c>
      <c r="AX263" s="1057">
        <v>7421877</v>
      </c>
      <c r="AY263" s="322">
        <v>0</v>
      </c>
      <c r="AZ263" s="321">
        <v>7421877</v>
      </c>
      <c r="BA263" s="322">
        <v>0</v>
      </c>
      <c r="BB263" s="322">
        <v>0</v>
      </c>
    </row>
    <row r="264" spans="1:54" x14ac:dyDescent="0.25">
      <c r="A264" s="1608" t="s">
        <v>120</v>
      </c>
      <c r="B264" s="1583"/>
      <c r="C264" s="1608" t="s">
        <v>355</v>
      </c>
      <c r="D264" s="1583"/>
      <c r="E264" s="1608" t="s">
        <v>357</v>
      </c>
      <c r="F264" s="1583"/>
      <c r="G264" s="1608" t="s">
        <v>325</v>
      </c>
      <c r="H264" s="1583"/>
      <c r="I264" s="1608" t="s">
        <v>313</v>
      </c>
      <c r="J264" s="1583"/>
      <c r="K264" s="1583"/>
      <c r="L264" s="1608" t="s">
        <v>312</v>
      </c>
      <c r="M264" s="1583"/>
      <c r="N264" s="1583"/>
      <c r="O264" s="1608" t="s">
        <v>322</v>
      </c>
      <c r="P264" s="1583"/>
      <c r="Q264" s="1608"/>
      <c r="R264" s="1583"/>
      <c r="S264" s="1609" t="s">
        <v>361</v>
      </c>
      <c r="T264" s="1583"/>
      <c r="U264" s="1583"/>
      <c r="V264" s="1583"/>
      <c r="W264" s="1583"/>
      <c r="X264" s="1583"/>
      <c r="Y264" s="1583"/>
      <c r="Z264" s="1583"/>
      <c r="AA264" s="1608" t="s">
        <v>306</v>
      </c>
      <c r="AB264" s="1583"/>
      <c r="AC264" s="1583"/>
      <c r="AD264" s="1583"/>
      <c r="AE264" s="1583"/>
      <c r="AF264" s="1608" t="s">
        <v>307</v>
      </c>
      <c r="AG264" s="1583"/>
      <c r="AH264" s="1583"/>
      <c r="AI264" s="320" t="s">
        <v>86</v>
      </c>
      <c r="AJ264" s="1610" t="s">
        <v>308</v>
      </c>
      <c r="AK264" s="1583"/>
      <c r="AL264" s="1583"/>
      <c r="AM264" s="1583"/>
      <c r="AN264" s="1583"/>
      <c r="AO264" s="1583"/>
      <c r="AP264" s="321">
        <v>390000000</v>
      </c>
      <c r="AQ264" s="322">
        <v>0</v>
      </c>
      <c r="AR264" s="322">
        <v>0</v>
      </c>
      <c r="AS264" s="322">
        <v>0</v>
      </c>
      <c r="AT264" s="322">
        <v>0</v>
      </c>
      <c r="AU264" s="322">
        <v>0</v>
      </c>
      <c r="AV264" s="1076">
        <v>27318176</v>
      </c>
      <c r="AW264" s="321">
        <v>-27318176</v>
      </c>
      <c r="AX264" s="1057">
        <v>27318176</v>
      </c>
      <c r="AY264" s="322">
        <v>0</v>
      </c>
      <c r="AZ264" s="321">
        <v>27318176</v>
      </c>
      <c r="BA264" s="322">
        <v>0</v>
      </c>
      <c r="BB264" s="322">
        <v>0</v>
      </c>
    </row>
    <row r="265" spans="1:54" x14ac:dyDescent="0.25">
      <c r="A265" s="1608" t="s">
        <v>120</v>
      </c>
      <c r="B265" s="1583"/>
      <c r="C265" s="1608" t="s">
        <v>355</v>
      </c>
      <c r="D265" s="1583"/>
      <c r="E265" s="1608" t="s">
        <v>357</v>
      </c>
      <c r="F265" s="1583"/>
      <c r="G265" s="1608" t="s">
        <v>325</v>
      </c>
      <c r="H265" s="1583"/>
      <c r="I265" s="1608" t="s">
        <v>313</v>
      </c>
      <c r="J265" s="1583"/>
      <c r="K265" s="1583"/>
      <c r="L265" s="1608" t="s">
        <v>312</v>
      </c>
      <c r="M265" s="1583"/>
      <c r="N265" s="1583"/>
      <c r="O265" s="1608" t="s">
        <v>316</v>
      </c>
      <c r="P265" s="1583"/>
      <c r="Q265" s="1608"/>
      <c r="R265" s="1583"/>
      <c r="S265" s="1609" t="s">
        <v>105</v>
      </c>
      <c r="T265" s="1583"/>
      <c r="U265" s="1583"/>
      <c r="V265" s="1583"/>
      <c r="W265" s="1583"/>
      <c r="X265" s="1583"/>
      <c r="Y265" s="1583"/>
      <c r="Z265" s="1583"/>
      <c r="AA265" s="1608" t="s">
        <v>306</v>
      </c>
      <c r="AB265" s="1583"/>
      <c r="AC265" s="1583"/>
      <c r="AD265" s="1583"/>
      <c r="AE265" s="1583"/>
      <c r="AF265" s="1608" t="s">
        <v>307</v>
      </c>
      <c r="AG265" s="1583"/>
      <c r="AH265" s="1583"/>
      <c r="AI265" s="320" t="s">
        <v>86</v>
      </c>
      <c r="AJ265" s="1610" t="s">
        <v>308</v>
      </c>
      <c r="AK265" s="1583"/>
      <c r="AL265" s="1583"/>
      <c r="AM265" s="1583"/>
      <c r="AN265" s="1583"/>
      <c r="AO265" s="1583"/>
      <c r="AP265" s="321">
        <v>1634547642</v>
      </c>
      <c r="AQ265" s="322">
        <v>0</v>
      </c>
      <c r="AR265" s="321">
        <v>63000000</v>
      </c>
      <c r="AS265" s="322">
        <v>0</v>
      </c>
      <c r="AT265" s="321">
        <v>147952948</v>
      </c>
      <c r="AU265" s="321">
        <v>-147952948</v>
      </c>
      <c r="AV265" s="1076">
        <v>92200254</v>
      </c>
      <c r="AW265" s="321">
        <v>55752694</v>
      </c>
      <c r="AX265" s="1057">
        <v>78463608</v>
      </c>
      <c r="AY265" s="321">
        <v>13736646</v>
      </c>
      <c r="AZ265" s="321">
        <v>78463608</v>
      </c>
      <c r="BA265" s="322">
        <v>0</v>
      </c>
      <c r="BB265" s="321">
        <v>20000</v>
      </c>
    </row>
    <row r="266" spans="1:54" x14ac:dyDescent="0.25">
      <c r="A266" s="1608" t="s">
        <v>120</v>
      </c>
      <c r="B266" s="1583"/>
      <c r="C266" s="1608" t="s">
        <v>355</v>
      </c>
      <c r="D266" s="1583"/>
      <c r="E266" s="1608" t="s">
        <v>357</v>
      </c>
      <c r="F266" s="1583"/>
      <c r="G266" s="1608" t="s">
        <v>325</v>
      </c>
      <c r="H266" s="1583"/>
      <c r="I266" s="1608" t="s">
        <v>313</v>
      </c>
      <c r="J266" s="1583"/>
      <c r="K266" s="1583"/>
      <c r="L266" s="1608" t="s">
        <v>312</v>
      </c>
      <c r="M266" s="1583"/>
      <c r="N266" s="1583"/>
      <c r="O266" s="1608" t="s">
        <v>326</v>
      </c>
      <c r="P266" s="1583"/>
      <c r="Q266" s="1608"/>
      <c r="R266" s="1583"/>
      <c r="S266" s="1609" t="s">
        <v>368</v>
      </c>
      <c r="T266" s="1583"/>
      <c r="U266" s="1583"/>
      <c r="V266" s="1583"/>
      <c r="W266" s="1583"/>
      <c r="X266" s="1583"/>
      <c r="Y266" s="1583"/>
      <c r="Z266" s="1583"/>
      <c r="AA266" s="1608" t="s">
        <v>306</v>
      </c>
      <c r="AB266" s="1583"/>
      <c r="AC266" s="1583"/>
      <c r="AD266" s="1583"/>
      <c r="AE266" s="1583"/>
      <c r="AF266" s="1608" t="s">
        <v>307</v>
      </c>
      <c r="AG266" s="1583"/>
      <c r="AH266" s="1583"/>
      <c r="AI266" s="320" t="s">
        <v>86</v>
      </c>
      <c r="AJ266" s="1610" t="s">
        <v>308</v>
      </c>
      <c r="AK266" s="1583"/>
      <c r="AL266" s="1583"/>
      <c r="AM266" s="1583"/>
      <c r="AN266" s="1583"/>
      <c r="AO266" s="1583"/>
      <c r="AP266" s="321">
        <v>196759725</v>
      </c>
      <c r="AQ266" s="321">
        <v>190000000</v>
      </c>
      <c r="AR266" s="321">
        <v>6759725</v>
      </c>
      <c r="AS266" s="322">
        <v>0</v>
      </c>
      <c r="AT266" s="322">
        <v>0</v>
      </c>
      <c r="AU266" s="321">
        <v>190000000</v>
      </c>
      <c r="AV266" s="1077">
        <v>0</v>
      </c>
      <c r="AW266" s="322">
        <v>0</v>
      </c>
      <c r="AX266" s="1058">
        <v>0</v>
      </c>
      <c r="AY266" s="322">
        <v>0</v>
      </c>
      <c r="AZ266" s="322">
        <v>0</v>
      </c>
      <c r="BA266" s="322">
        <v>0</v>
      </c>
      <c r="BB266" s="322">
        <v>0</v>
      </c>
    </row>
    <row r="267" spans="1:54" x14ac:dyDescent="0.25">
      <c r="A267" s="1608" t="s">
        <v>120</v>
      </c>
      <c r="B267" s="1583"/>
      <c r="C267" s="1608" t="s">
        <v>355</v>
      </c>
      <c r="D267" s="1583"/>
      <c r="E267" s="1608" t="s">
        <v>357</v>
      </c>
      <c r="F267" s="1583"/>
      <c r="G267" s="1608" t="s">
        <v>325</v>
      </c>
      <c r="H267" s="1583"/>
      <c r="I267" s="1608" t="s">
        <v>313</v>
      </c>
      <c r="J267" s="1583"/>
      <c r="K267" s="1583"/>
      <c r="L267" s="1608" t="s">
        <v>312</v>
      </c>
      <c r="M267" s="1583"/>
      <c r="N267" s="1583"/>
      <c r="O267" s="1608" t="s">
        <v>323</v>
      </c>
      <c r="P267" s="1583"/>
      <c r="Q267" s="1608" t="s">
        <v>269</v>
      </c>
      <c r="R267" s="1583"/>
      <c r="S267" s="1609" t="s">
        <v>732</v>
      </c>
      <c r="T267" s="1583"/>
      <c r="U267" s="1583"/>
      <c r="V267" s="1583"/>
      <c r="W267" s="1583"/>
      <c r="X267" s="1583"/>
      <c r="Y267" s="1583"/>
      <c r="Z267" s="1583"/>
      <c r="AA267" s="1608" t="s">
        <v>306</v>
      </c>
      <c r="AB267" s="1583"/>
      <c r="AC267" s="1583"/>
      <c r="AD267" s="1583"/>
      <c r="AE267" s="1583"/>
      <c r="AF267" s="1608" t="s">
        <v>307</v>
      </c>
      <c r="AG267" s="1583"/>
      <c r="AH267" s="1583"/>
      <c r="AI267" s="320" t="s">
        <v>86</v>
      </c>
      <c r="AJ267" s="1610" t="s">
        <v>308</v>
      </c>
      <c r="AK267" s="1583"/>
      <c r="AL267" s="1583"/>
      <c r="AM267" s="1583"/>
      <c r="AN267" s="1583"/>
      <c r="AO267" s="1583"/>
      <c r="AP267" s="321">
        <v>140000000</v>
      </c>
      <c r="AQ267" s="321">
        <v>140000000</v>
      </c>
      <c r="AR267" s="322">
        <v>0</v>
      </c>
      <c r="AS267" s="322">
        <v>0</v>
      </c>
      <c r="AT267" s="322">
        <v>0</v>
      </c>
      <c r="AU267" s="321">
        <v>140000000</v>
      </c>
      <c r="AV267" s="1077">
        <v>0</v>
      </c>
      <c r="AW267" s="322">
        <v>0</v>
      </c>
      <c r="AX267" s="1058">
        <v>0</v>
      </c>
      <c r="AY267" s="322">
        <v>0</v>
      </c>
      <c r="AZ267" s="322">
        <v>0</v>
      </c>
      <c r="BA267" s="322">
        <v>0</v>
      </c>
      <c r="BB267" s="322">
        <v>0</v>
      </c>
    </row>
    <row r="268" spans="1:54" s="519" customFormat="1" x14ac:dyDescent="0.25">
      <c r="A268" s="1786" t="s">
        <v>120</v>
      </c>
      <c r="B268" s="1787"/>
      <c r="C268" s="1786" t="s">
        <v>355</v>
      </c>
      <c r="D268" s="1787"/>
      <c r="E268" s="1786" t="s">
        <v>357</v>
      </c>
      <c r="F268" s="1787"/>
      <c r="G268" s="1786" t="s">
        <v>326</v>
      </c>
      <c r="H268" s="1787"/>
      <c r="I268" s="1786"/>
      <c r="J268" s="1787"/>
      <c r="K268" s="1787"/>
      <c r="L268" s="1786"/>
      <c r="M268" s="1787"/>
      <c r="N268" s="1787"/>
      <c r="O268" s="1786"/>
      <c r="P268" s="1787"/>
      <c r="Q268" s="1786"/>
      <c r="R268" s="1787"/>
      <c r="S268" s="1788" t="s">
        <v>369</v>
      </c>
      <c r="T268" s="1787"/>
      <c r="U268" s="1787"/>
      <c r="V268" s="1787"/>
      <c r="W268" s="1787"/>
      <c r="X268" s="1787"/>
      <c r="Y268" s="1787"/>
      <c r="Z268" s="1787"/>
      <c r="AA268" s="1786" t="s">
        <v>306</v>
      </c>
      <c r="AB268" s="1787"/>
      <c r="AC268" s="1787"/>
      <c r="AD268" s="1787"/>
      <c r="AE268" s="1787"/>
      <c r="AF268" s="1786" t="s">
        <v>307</v>
      </c>
      <c r="AG268" s="1787"/>
      <c r="AH268" s="1787"/>
      <c r="AI268" s="1059" t="s">
        <v>86</v>
      </c>
      <c r="AJ268" s="1789" t="s">
        <v>308</v>
      </c>
      <c r="AK268" s="1787"/>
      <c r="AL268" s="1787"/>
      <c r="AM268" s="1787"/>
      <c r="AN268" s="1787"/>
      <c r="AO268" s="1787"/>
      <c r="AP268" s="1060">
        <v>5000000000</v>
      </c>
      <c r="AQ268" s="1061">
        <v>0</v>
      </c>
      <c r="AR268" s="1060">
        <v>610487668</v>
      </c>
      <c r="AS268" s="1060">
        <v>-300000000</v>
      </c>
      <c r="AT268" s="1060">
        <v>98606995</v>
      </c>
      <c r="AU268" s="1060">
        <v>-98606995</v>
      </c>
      <c r="AV268" s="1076">
        <v>311448956</v>
      </c>
      <c r="AW268" s="1060">
        <v>-212841961</v>
      </c>
      <c r="AX268" s="1057">
        <v>310545956</v>
      </c>
      <c r="AY268" s="1060">
        <v>903000</v>
      </c>
      <c r="AZ268" s="1060">
        <v>310545956</v>
      </c>
      <c r="BA268" s="1061">
        <v>0</v>
      </c>
      <c r="BB268" s="1061">
        <v>0</v>
      </c>
    </row>
    <row r="269" spans="1:54" x14ac:dyDescent="0.25">
      <c r="A269" s="1603" t="s">
        <v>120</v>
      </c>
      <c r="B269" s="1583"/>
      <c r="C269" s="1603" t="s">
        <v>355</v>
      </c>
      <c r="D269" s="1583"/>
      <c r="E269" s="1603" t="s">
        <v>357</v>
      </c>
      <c r="F269" s="1583"/>
      <c r="G269" s="1603" t="s">
        <v>326</v>
      </c>
      <c r="H269" s="1583"/>
      <c r="I269" s="1603" t="s">
        <v>313</v>
      </c>
      <c r="J269" s="1583"/>
      <c r="K269" s="1583"/>
      <c r="L269" s="1603"/>
      <c r="M269" s="1583"/>
      <c r="N269" s="1583"/>
      <c r="O269" s="1603"/>
      <c r="P269" s="1583"/>
      <c r="Q269" s="1603"/>
      <c r="R269" s="1583"/>
      <c r="S269" s="1605" t="s">
        <v>369</v>
      </c>
      <c r="T269" s="1583"/>
      <c r="U269" s="1583"/>
      <c r="V269" s="1583"/>
      <c r="W269" s="1583"/>
      <c r="X269" s="1583"/>
      <c r="Y269" s="1583"/>
      <c r="Z269" s="1583"/>
      <c r="AA269" s="1603" t="s">
        <v>306</v>
      </c>
      <c r="AB269" s="1583"/>
      <c r="AC269" s="1583"/>
      <c r="AD269" s="1583"/>
      <c r="AE269" s="1583"/>
      <c r="AF269" s="1603" t="s">
        <v>307</v>
      </c>
      <c r="AG269" s="1583"/>
      <c r="AH269" s="1583"/>
      <c r="AI269" s="317" t="s">
        <v>86</v>
      </c>
      <c r="AJ269" s="1604" t="s">
        <v>308</v>
      </c>
      <c r="AK269" s="1583"/>
      <c r="AL269" s="1583"/>
      <c r="AM269" s="1583"/>
      <c r="AN269" s="1583"/>
      <c r="AO269" s="1583"/>
      <c r="AP269" s="318">
        <v>4700000000</v>
      </c>
      <c r="AQ269" s="319">
        <v>0</v>
      </c>
      <c r="AR269" s="318">
        <v>610487668</v>
      </c>
      <c r="AS269" s="319">
        <v>0</v>
      </c>
      <c r="AT269" s="318">
        <v>98606995</v>
      </c>
      <c r="AU269" s="318">
        <v>-98606995</v>
      </c>
      <c r="AV269" s="1074">
        <v>311448956</v>
      </c>
      <c r="AW269" s="318">
        <v>-212841961</v>
      </c>
      <c r="AX269" s="1087">
        <v>310545956</v>
      </c>
      <c r="AY269" s="318">
        <v>903000</v>
      </c>
      <c r="AZ269" s="318">
        <v>310545956</v>
      </c>
      <c r="BA269" s="319">
        <v>0</v>
      </c>
      <c r="BB269" s="319">
        <v>0</v>
      </c>
    </row>
    <row r="270" spans="1:54" x14ac:dyDescent="0.25">
      <c r="A270" s="1603" t="s">
        <v>120</v>
      </c>
      <c r="B270" s="1583"/>
      <c r="C270" s="1603" t="s">
        <v>355</v>
      </c>
      <c r="D270" s="1583"/>
      <c r="E270" s="1603" t="s">
        <v>357</v>
      </c>
      <c r="F270" s="1583"/>
      <c r="G270" s="1603" t="s">
        <v>326</v>
      </c>
      <c r="H270" s="1583"/>
      <c r="I270" s="1603" t="s">
        <v>313</v>
      </c>
      <c r="J270" s="1583"/>
      <c r="K270" s="1583"/>
      <c r="L270" s="1603" t="s">
        <v>315</v>
      </c>
      <c r="M270" s="1583"/>
      <c r="N270" s="1583"/>
      <c r="O270" s="1603"/>
      <c r="P270" s="1583"/>
      <c r="Q270" s="1603"/>
      <c r="R270" s="1583"/>
      <c r="S270" s="1605" t="s">
        <v>359</v>
      </c>
      <c r="T270" s="1583"/>
      <c r="U270" s="1583"/>
      <c r="V270" s="1583"/>
      <c r="W270" s="1583"/>
      <c r="X270" s="1583"/>
      <c r="Y270" s="1583"/>
      <c r="Z270" s="1583"/>
      <c r="AA270" s="1603" t="s">
        <v>306</v>
      </c>
      <c r="AB270" s="1583"/>
      <c r="AC270" s="1583"/>
      <c r="AD270" s="1583"/>
      <c r="AE270" s="1583"/>
      <c r="AF270" s="1603" t="s">
        <v>307</v>
      </c>
      <c r="AG270" s="1583"/>
      <c r="AH270" s="1583"/>
      <c r="AI270" s="317" t="s">
        <v>86</v>
      </c>
      <c r="AJ270" s="1604" t="s">
        <v>308</v>
      </c>
      <c r="AK270" s="1583"/>
      <c r="AL270" s="1583"/>
      <c r="AM270" s="1583"/>
      <c r="AN270" s="1583"/>
      <c r="AO270" s="1583"/>
      <c r="AP270" s="318">
        <v>4700000000</v>
      </c>
      <c r="AQ270" s="319">
        <v>0</v>
      </c>
      <c r="AR270" s="318">
        <v>610487668</v>
      </c>
      <c r="AS270" s="319">
        <v>0</v>
      </c>
      <c r="AT270" s="318">
        <v>98606995</v>
      </c>
      <c r="AU270" s="318">
        <v>-98606995</v>
      </c>
      <c r="AV270" s="1074">
        <v>311448956</v>
      </c>
      <c r="AW270" s="318">
        <v>-212841961</v>
      </c>
      <c r="AX270" s="1087">
        <v>310545956</v>
      </c>
      <c r="AY270" s="318">
        <v>903000</v>
      </c>
      <c r="AZ270" s="318">
        <v>310545956</v>
      </c>
      <c r="BA270" s="319">
        <v>0</v>
      </c>
      <c r="BB270" s="319">
        <v>0</v>
      </c>
    </row>
    <row r="271" spans="1:54" x14ac:dyDescent="0.25">
      <c r="A271" s="1608" t="s">
        <v>120</v>
      </c>
      <c r="B271" s="1583"/>
      <c r="C271" s="1608" t="s">
        <v>355</v>
      </c>
      <c r="D271" s="1583"/>
      <c r="E271" s="1608" t="s">
        <v>357</v>
      </c>
      <c r="F271" s="1583"/>
      <c r="G271" s="1608" t="s">
        <v>326</v>
      </c>
      <c r="H271" s="1583"/>
      <c r="I271" s="1608" t="s">
        <v>313</v>
      </c>
      <c r="J271" s="1583"/>
      <c r="K271" s="1583"/>
      <c r="L271" s="1608" t="s">
        <v>315</v>
      </c>
      <c r="M271" s="1583"/>
      <c r="N271" s="1583"/>
      <c r="O271" s="1608" t="s">
        <v>312</v>
      </c>
      <c r="P271" s="1583"/>
      <c r="Q271" s="1608"/>
      <c r="R271" s="1583"/>
      <c r="S271" s="1609" t="s">
        <v>365</v>
      </c>
      <c r="T271" s="1583"/>
      <c r="U271" s="1583"/>
      <c r="V271" s="1583"/>
      <c r="W271" s="1583"/>
      <c r="X271" s="1583"/>
      <c r="Y271" s="1583"/>
      <c r="Z271" s="1583"/>
      <c r="AA271" s="1608" t="s">
        <v>306</v>
      </c>
      <c r="AB271" s="1583"/>
      <c r="AC271" s="1583"/>
      <c r="AD271" s="1583"/>
      <c r="AE271" s="1583"/>
      <c r="AF271" s="1608" t="s">
        <v>307</v>
      </c>
      <c r="AG271" s="1583"/>
      <c r="AH271" s="1583"/>
      <c r="AI271" s="320" t="s">
        <v>86</v>
      </c>
      <c r="AJ271" s="1610" t="s">
        <v>308</v>
      </c>
      <c r="AK271" s="1583"/>
      <c r="AL271" s="1583"/>
      <c r="AM271" s="1583"/>
      <c r="AN271" s="1583"/>
      <c r="AO271" s="1583"/>
      <c r="AP271" s="321">
        <v>2393000000</v>
      </c>
      <c r="AQ271" s="322">
        <v>0</v>
      </c>
      <c r="AR271" s="321">
        <v>245487668</v>
      </c>
      <c r="AS271" s="322">
        <v>0</v>
      </c>
      <c r="AT271" s="321">
        <v>37950000</v>
      </c>
      <c r="AU271" s="321">
        <v>-37950000</v>
      </c>
      <c r="AV271" s="1076">
        <v>244892000</v>
      </c>
      <c r="AW271" s="321">
        <v>-206942000</v>
      </c>
      <c r="AX271" s="1057">
        <v>244892000</v>
      </c>
      <c r="AY271" s="322">
        <v>0</v>
      </c>
      <c r="AZ271" s="321">
        <v>244892000</v>
      </c>
      <c r="BA271" s="322">
        <v>0</v>
      </c>
      <c r="BB271" s="322">
        <v>0</v>
      </c>
    </row>
    <row r="272" spans="1:54" x14ac:dyDescent="0.25">
      <c r="A272" s="1608" t="s">
        <v>120</v>
      </c>
      <c r="B272" s="1583"/>
      <c r="C272" s="1608" t="s">
        <v>355</v>
      </c>
      <c r="D272" s="1583"/>
      <c r="E272" s="1608" t="s">
        <v>357</v>
      </c>
      <c r="F272" s="1583"/>
      <c r="G272" s="1608" t="s">
        <v>326</v>
      </c>
      <c r="H272" s="1583"/>
      <c r="I272" s="1608" t="s">
        <v>313</v>
      </c>
      <c r="J272" s="1583"/>
      <c r="K272" s="1583"/>
      <c r="L272" s="1608" t="s">
        <v>315</v>
      </c>
      <c r="M272" s="1583"/>
      <c r="N272" s="1583"/>
      <c r="O272" s="1608" t="s">
        <v>315</v>
      </c>
      <c r="P272" s="1583"/>
      <c r="Q272" s="1608"/>
      <c r="R272" s="1583"/>
      <c r="S272" s="1609" t="s">
        <v>360</v>
      </c>
      <c r="T272" s="1583"/>
      <c r="U272" s="1583"/>
      <c r="V272" s="1583"/>
      <c r="W272" s="1583"/>
      <c r="X272" s="1583"/>
      <c r="Y272" s="1583"/>
      <c r="Z272" s="1583"/>
      <c r="AA272" s="1608" t="s">
        <v>306</v>
      </c>
      <c r="AB272" s="1583"/>
      <c r="AC272" s="1583"/>
      <c r="AD272" s="1583"/>
      <c r="AE272" s="1583"/>
      <c r="AF272" s="1608" t="s">
        <v>307</v>
      </c>
      <c r="AG272" s="1583"/>
      <c r="AH272" s="1583"/>
      <c r="AI272" s="320" t="s">
        <v>86</v>
      </c>
      <c r="AJ272" s="1610" t="s">
        <v>308</v>
      </c>
      <c r="AK272" s="1583"/>
      <c r="AL272" s="1583"/>
      <c r="AM272" s="1583"/>
      <c r="AN272" s="1583"/>
      <c r="AO272" s="1583"/>
      <c r="AP272" s="321">
        <v>841000000</v>
      </c>
      <c r="AQ272" s="322">
        <v>0</v>
      </c>
      <c r="AR272" s="322">
        <v>0</v>
      </c>
      <c r="AS272" s="322">
        <v>0</v>
      </c>
      <c r="AT272" s="322">
        <v>0</v>
      </c>
      <c r="AU272" s="322">
        <v>0</v>
      </c>
      <c r="AV272" s="1076">
        <v>4275227</v>
      </c>
      <c r="AW272" s="321">
        <v>-4275227</v>
      </c>
      <c r="AX272" s="1057">
        <v>4275227</v>
      </c>
      <c r="AY272" s="322">
        <v>0</v>
      </c>
      <c r="AZ272" s="321">
        <v>4275227</v>
      </c>
      <c r="BA272" s="322">
        <v>0</v>
      </c>
      <c r="BB272" s="322">
        <v>0</v>
      </c>
    </row>
    <row r="273" spans="1:54" x14ac:dyDescent="0.25">
      <c r="A273" s="1608" t="s">
        <v>120</v>
      </c>
      <c r="B273" s="1583"/>
      <c r="C273" s="1608" t="s">
        <v>355</v>
      </c>
      <c r="D273" s="1583"/>
      <c r="E273" s="1608" t="s">
        <v>357</v>
      </c>
      <c r="F273" s="1583"/>
      <c r="G273" s="1608" t="s">
        <v>326</v>
      </c>
      <c r="H273" s="1583"/>
      <c r="I273" s="1608" t="s">
        <v>313</v>
      </c>
      <c r="J273" s="1583"/>
      <c r="K273" s="1583"/>
      <c r="L273" s="1608" t="s">
        <v>315</v>
      </c>
      <c r="M273" s="1583"/>
      <c r="N273" s="1583"/>
      <c r="O273" s="1608" t="s">
        <v>322</v>
      </c>
      <c r="P273" s="1583"/>
      <c r="Q273" s="1608"/>
      <c r="R273" s="1583"/>
      <c r="S273" s="1609" t="s">
        <v>361</v>
      </c>
      <c r="T273" s="1583"/>
      <c r="U273" s="1583"/>
      <c r="V273" s="1583"/>
      <c r="W273" s="1583"/>
      <c r="X273" s="1583"/>
      <c r="Y273" s="1583"/>
      <c r="Z273" s="1583"/>
      <c r="AA273" s="1608" t="s">
        <v>306</v>
      </c>
      <c r="AB273" s="1583"/>
      <c r="AC273" s="1583"/>
      <c r="AD273" s="1583"/>
      <c r="AE273" s="1583"/>
      <c r="AF273" s="1608" t="s">
        <v>307</v>
      </c>
      <c r="AG273" s="1583"/>
      <c r="AH273" s="1583"/>
      <c r="AI273" s="320" t="s">
        <v>86</v>
      </c>
      <c r="AJ273" s="1610" t="s">
        <v>308</v>
      </c>
      <c r="AK273" s="1583"/>
      <c r="AL273" s="1583"/>
      <c r="AM273" s="1583"/>
      <c r="AN273" s="1583"/>
      <c r="AO273" s="1583"/>
      <c r="AP273" s="321">
        <v>408000000</v>
      </c>
      <c r="AQ273" s="322">
        <v>0</v>
      </c>
      <c r="AR273" s="322">
        <v>0</v>
      </c>
      <c r="AS273" s="322">
        <v>0</v>
      </c>
      <c r="AT273" s="322">
        <v>0</v>
      </c>
      <c r="AU273" s="322">
        <v>0</v>
      </c>
      <c r="AV273" s="1076">
        <v>22804354</v>
      </c>
      <c r="AW273" s="321">
        <v>-22804354</v>
      </c>
      <c r="AX273" s="1057">
        <v>22804354</v>
      </c>
      <c r="AY273" s="322">
        <v>0</v>
      </c>
      <c r="AZ273" s="321">
        <v>22804354</v>
      </c>
      <c r="BA273" s="322">
        <v>0</v>
      </c>
      <c r="BB273" s="322">
        <v>0</v>
      </c>
    </row>
    <row r="274" spans="1:54" x14ac:dyDescent="0.25">
      <c r="A274" s="1608" t="s">
        <v>120</v>
      </c>
      <c r="B274" s="1583"/>
      <c r="C274" s="1608" t="s">
        <v>355</v>
      </c>
      <c r="D274" s="1583"/>
      <c r="E274" s="1608" t="s">
        <v>357</v>
      </c>
      <c r="F274" s="1583"/>
      <c r="G274" s="1608" t="s">
        <v>326</v>
      </c>
      <c r="H274" s="1583"/>
      <c r="I274" s="1608" t="s">
        <v>313</v>
      </c>
      <c r="J274" s="1583"/>
      <c r="K274" s="1583"/>
      <c r="L274" s="1608" t="s">
        <v>315</v>
      </c>
      <c r="M274" s="1583"/>
      <c r="N274" s="1583"/>
      <c r="O274" s="1608" t="s">
        <v>316</v>
      </c>
      <c r="P274" s="1583"/>
      <c r="Q274" s="1608"/>
      <c r="R274" s="1583"/>
      <c r="S274" s="1609" t="s">
        <v>105</v>
      </c>
      <c r="T274" s="1583"/>
      <c r="U274" s="1583"/>
      <c r="V274" s="1583"/>
      <c r="W274" s="1583"/>
      <c r="X274" s="1583"/>
      <c r="Y274" s="1583"/>
      <c r="Z274" s="1583"/>
      <c r="AA274" s="1608" t="s">
        <v>306</v>
      </c>
      <c r="AB274" s="1583"/>
      <c r="AC274" s="1583"/>
      <c r="AD274" s="1583"/>
      <c r="AE274" s="1583"/>
      <c r="AF274" s="1608" t="s">
        <v>307</v>
      </c>
      <c r="AG274" s="1583"/>
      <c r="AH274" s="1583"/>
      <c r="AI274" s="320" t="s">
        <v>86</v>
      </c>
      <c r="AJ274" s="1610" t="s">
        <v>308</v>
      </c>
      <c r="AK274" s="1583"/>
      <c r="AL274" s="1583"/>
      <c r="AM274" s="1583"/>
      <c r="AN274" s="1583"/>
      <c r="AO274" s="1583"/>
      <c r="AP274" s="321">
        <v>693000000</v>
      </c>
      <c r="AQ274" s="322">
        <v>0</v>
      </c>
      <c r="AR274" s="322">
        <v>0</v>
      </c>
      <c r="AS274" s="322">
        <v>0</v>
      </c>
      <c r="AT274" s="321">
        <v>60656995</v>
      </c>
      <c r="AU274" s="321">
        <v>-60656995</v>
      </c>
      <c r="AV274" s="1076">
        <v>39477375</v>
      </c>
      <c r="AW274" s="321">
        <v>21179620</v>
      </c>
      <c r="AX274" s="1057">
        <v>38574375</v>
      </c>
      <c r="AY274" s="321">
        <v>903000</v>
      </c>
      <c r="AZ274" s="321">
        <v>38574375</v>
      </c>
      <c r="BA274" s="322">
        <v>0</v>
      </c>
      <c r="BB274" s="322">
        <v>0</v>
      </c>
    </row>
    <row r="275" spans="1:54" x14ac:dyDescent="0.25">
      <c r="A275" s="1608" t="s">
        <v>120</v>
      </c>
      <c r="B275" s="1583"/>
      <c r="C275" s="1608" t="s">
        <v>355</v>
      </c>
      <c r="D275" s="1583"/>
      <c r="E275" s="1608" t="s">
        <v>357</v>
      </c>
      <c r="F275" s="1583"/>
      <c r="G275" s="1608" t="s">
        <v>326</v>
      </c>
      <c r="H275" s="1583"/>
      <c r="I275" s="1608" t="s">
        <v>313</v>
      </c>
      <c r="J275" s="1583"/>
      <c r="K275" s="1583"/>
      <c r="L275" s="1608" t="s">
        <v>315</v>
      </c>
      <c r="M275" s="1583"/>
      <c r="N275" s="1583"/>
      <c r="O275" s="1608" t="s">
        <v>325</v>
      </c>
      <c r="P275" s="1583"/>
      <c r="Q275" s="1608"/>
      <c r="R275" s="1583"/>
      <c r="S275" s="1609" t="s">
        <v>362</v>
      </c>
      <c r="T275" s="1583"/>
      <c r="U275" s="1583"/>
      <c r="V275" s="1583"/>
      <c r="W275" s="1583"/>
      <c r="X275" s="1583"/>
      <c r="Y275" s="1583"/>
      <c r="Z275" s="1583"/>
      <c r="AA275" s="1608" t="s">
        <v>306</v>
      </c>
      <c r="AB275" s="1583"/>
      <c r="AC275" s="1583"/>
      <c r="AD275" s="1583"/>
      <c r="AE275" s="1583"/>
      <c r="AF275" s="1608" t="s">
        <v>307</v>
      </c>
      <c r="AG275" s="1583"/>
      <c r="AH275" s="1583"/>
      <c r="AI275" s="320" t="s">
        <v>86</v>
      </c>
      <c r="AJ275" s="1610" t="s">
        <v>308</v>
      </c>
      <c r="AK275" s="1583"/>
      <c r="AL275" s="1583"/>
      <c r="AM275" s="1583"/>
      <c r="AN275" s="1583"/>
      <c r="AO275" s="1583"/>
      <c r="AP275" s="321">
        <v>75000000</v>
      </c>
      <c r="AQ275" s="322">
        <v>0</v>
      </c>
      <c r="AR275" s="321">
        <v>75000000</v>
      </c>
      <c r="AS275" s="322">
        <v>0</v>
      </c>
      <c r="AT275" s="322">
        <v>0</v>
      </c>
      <c r="AU275" s="322">
        <v>0</v>
      </c>
      <c r="AV275" s="1077">
        <v>0</v>
      </c>
      <c r="AW275" s="322">
        <v>0</v>
      </c>
      <c r="AX275" s="1058">
        <v>0</v>
      </c>
      <c r="AY275" s="322">
        <v>0</v>
      </c>
      <c r="AZ275" s="322">
        <v>0</v>
      </c>
      <c r="BA275" s="322">
        <v>0</v>
      </c>
      <c r="BB275" s="322">
        <v>0</v>
      </c>
    </row>
    <row r="276" spans="1:54" x14ac:dyDescent="0.25">
      <c r="A276" s="1608" t="s">
        <v>120</v>
      </c>
      <c r="B276" s="1583"/>
      <c r="C276" s="1608" t="s">
        <v>355</v>
      </c>
      <c r="D276" s="1583"/>
      <c r="E276" s="1608" t="s">
        <v>357</v>
      </c>
      <c r="F276" s="1583"/>
      <c r="G276" s="1608" t="s">
        <v>326</v>
      </c>
      <c r="H276" s="1583"/>
      <c r="I276" s="1608" t="s">
        <v>313</v>
      </c>
      <c r="J276" s="1583"/>
      <c r="K276" s="1583"/>
      <c r="L276" s="1608" t="s">
        <v>315</v>
      </c>
      <c r="M276" s="1583"/>
      <c r="N276" s="1583"/>
      <c r="O276" s="1608" t="s">
        <v>101</v>
      </c>
      <c r="P276" s="1583"/>
      <c r="Q276" s="1608"/>
      <c r="R276" s="1583"/>
      <c r="S276" s="1609" t="s">
        <v>363</v>
      </c>
      <c r="T276" s="1583"/>
      <c r="U276" s="1583"/>
      <c r="V276" s="1583"/>
      <c r="W276" s="1583"/>
      <c r="X276" s="1583"/>
      <c r="Y276" s="1583"/>
      <c r="Z276" s="1583"/>
      <c r="AA276" s="1608" t="s">
        <v>306</v>
      </c>
      <c r="AB276" s="1583"/>
      <c r="AC276" s="1583"/>
      <c r="AD276" s="1583"/>
      <c r="AE276" s="1583"/>
      <c r="AF276" s="1608" t="s">
        <v>307</v>
      </c>
      <c r="AG276" s="1583"/>
      <c r="AH276" s="1583"/>
      <c r="AI276" s="320" t="s">
        <v>86</v>
      </c>
      <c r="AJ276" s="1610" t="s">
        <v>308</v>
      </c>
      <c r="AK276" s="1583"/>
      <c r="AL276" s="1583"/>
      <c r="AM276" s="1583"/>
      <c r="AN276" s="1583"/>
      <c r="AO276" s="1583"/>
      <c r="AP276" s="321">
        <v>290000000</v>
      </c>
      <c r="AQ276" s="322">
        <v>0</v>
      </c>
      <c r="AR276" s="321">
        <v>290000000</v>
      </c>
      <c r="AS276" s="322">
        <v>0</v>
      </c>
      <c r="AT276" s="322">
        <v>0</v>
      </c>
      <c r="AU276" s="322">
        <v>0</v>
      </c>
      <c r="AV276" s="1077">
        <v>0</v>
      </c>
      <c r="AW276" s="322">
        <v>0</v>
      </c>
      <c r="AX276" s="1058">
        <v>0</v>
      </c>
      <c r="AY276" s="322">
        <v>0</v>
      </c>
      <c r="AZ276" s="322">
        <v>0</v>
      </c>
      <c r="BA276" s="322">
        <v>0</v>
      </c>
      <c r="BB276" s="322">
        <v>0</v>
      </c>
    </row>
    <row r="277" spans="1:54" s="519" customFormat="1" x14ac:dyDescent="0.25">
      <c r="A277" s="1791" t="s">
        <v>120</v>
      </c>
      <c r="B277" s="1787"/>
      <c r="C277" s="1791" t="s">
        <v>355</v>
      </c>
      <c r="D277" s="1787"/>
      <c r="E277" s="1791" t="s">
        <v>357</v>
      </c>
      <c r="F277" s="1787"/>
      <c r="G277" s="1791" t="s">
        <v>327</v>
      </c>
      <c r="H277" s="1787"/>
      <c r="I277" s="1791" t="s">
        <v>269</v>
      </c>
      <c r="J277" s="1787"/>
      <c r="K277" s="1787"/>
      <c r="L277" s="1791" t="s">
        <v>269</v>
      </c>
      <c r="M277" s="1787"/>
      <c r="N277" s="1787"/>
      <c r="O277" s="1791" t="s">
        <v>269</v>
      </c>
      <c r="P277" s="1787"/>
      <c r="Q277" s="1791" t="s">
        <v>269</v>
      </c>
      <c r="R277" s="1787"/>
      <c r="S277" s="1790" t="s">
        <v>755</v>
      </c>
      <c r="T277" s="1787"/>
      <c r="U277" s="1787"/>
      <c r="V277" s="1787"/>
      <c r="W277" s="1787"/>
      <c r="X277" s="1787"/>
      <c r="Y277" s="1787"/>
      <c r="Z277" s="1787"/>
      <c r="AA277" s="1791" t="s">
        <v>306</v>
      </c>
      <c r="AB277" s="1787"/>
      <c r="AC277" s="1787"/>
      <c r="AD277" s="1787"/>
      <c r="AE277" s="1787"/>
      <c r="AF277" s="1791" t="s">
        <v>307</v>
      </c>
      <c r="AG277" s="1787"/>
      <c r="AH277" s="1787"/>
      <c r="AI277" s="1062" t="s">
        <v>86</v>
      </c>
      <c r="AJ277" s="1792" t="s">
        <v>308</v>
      </c>
      <c r="AK277" s="1787"/>
      <c r="AL277" s="1787"/>
      <c r="AM277" s="1787"/>
      <c r="AN277" s="1787"/>
      <c r="AO277" s="1787"/>
      <c r="AP277" s="1063">
        <v>400000000</v>
      </c>
      <c r="AQ277" s="1063">
        <v>398697451</v>
      </c>
      <c r="AR277" s="1063">
        <v>1302549</v>
      </c>
      <c r="AS277" s="1064">
        <v>0</v>
      </c>
      <c r="AT277" s="1064">
        <v>0</v>
      </c>
      <c r="AU277" s="1063">
        <v>398697451</v>
      </c>
      <c r="AV277" s="1075">
        <v>0</v>
      </c>
      <c r="AW277" s="1064">
        <v>0</v>
      </c>
      <c r="AX277" s="1088">
        <v>0</v>
      </c>
      <c r="AY277" s="1064">
        <v>0</v>
      </c>
      <c r="AZ277" s="1064">
        <v>0</v>
      </c>
      <c r="BA277" s="1064">
        <v>0</v>
      </c>
      <c r="BB277" s="1064">
        <v>0</v>
      </c>
    </row>
    <row r="278" spans="1:54" x14ac:dyDescent="0.25">
      <c r="A278" s="1603" t="s">
        <v>120</v>
      </c>
      <c r="B278" s="1583"/>
      <c r="C278" s="1603" t="s">
        <v>355</v>
      </c>
      <c r="D278" s="1583"/>
      <c r="E278" s="1603" t="s">
        <v>357</v>
      </c>
      <c r="F278" s="1583"/>
      <c r="G278" s="1603" t="s">
        <v>327</v>
      </c>
      <c r="H278" s="1583"/>
      <c r="I278" s="1603" t="s">
        <v>313</v>
      </c>
      <c r="J278" s="1583"/>
      <c r="K278" s="1583"/>
      <c r="L278" s="1603" t="s">
        <v>269</v>
      </c>
      <c r="M278" s="1583"/>
      <c r="N278" s="1583"/>
      <c r="O278" s="1603" t="s">
        <v>269</v>
      </c>
      <c r="P278" s="1583"/>
      <c r="Q278" s="1603" t="s">
        <v>269</v>
      </c>
      <c r="R278" s="1583"/>
      <c r="S278" s="1605" t="s">
        <v>755</v>
      </c>
      <c r="T278" s="1583"/>
      <c r="U278" s="1583"/>
      <c r="V278" s="1583"/>
      <c r="W278" s="1583"/>
      <c r="X278" s="1583"/>
      <c r="Y278" s="1583"/>
      <c r="Z278" s="1583"/>
      <c r="AA278" s="1603" t="s">
        <v>306</v>
      </c>
      <c r="AB278" s="1583"/>
      <c r="AC278" s="1583"/>
      <c r="AD278" s="1583"/>
      <c r="AE278" s="1583"/>
      <c r="AF278" s="1603" t="s">
        <v>307</v>
      </c>
      <c r="AG278" s="1583"/>
      <c r="AH278" s="1583"/>
      <c r="AI278" s="317" t="s">
        <v>86</v>
      </c>
      <c r="AJ278" s="1604" t="s">
        <v>308</v>
      </c>
      <c r="AK278" s="1583"/>
      <c r="AL278" s="1583"/>
      <c r="AM278" s="1583"/>
      <c r="AN278" s="1583"/>
      <c r="AO278" s="1583"/>
      <c r="AP278" s="318">
        <v>400000000</v>
      </c>
      <c r="AQ278" s="318">
        <v>398697451</v>
      </c>
      <c r="AR278" s="318">
        <v>1302549</v>
      </c>
      <c r="AS278" s="319">
        <v>0</v>
      </c>
      <c r="AT278" s="319">
        <v>0</v>
      </c>
      <c r="AU278" s="318">
        <v>398697451</v>
      </c>
      <c r="AV278" s="1075">
        <v>0</v>
      </c>
      <c r="AW278" s="319">
        <v>0</v>
      </c>
      <c r="AX278" s="1088">
        <v>0</v>
      </c>
      <c r="AY278" s="319">
        <v>0</v>
      </c>
      <c r="AZ278" s="319">
        <v>0</v>
      </c>
      <c r="BA278" s="319">
        <v>0</v>
      </c>
      <c r="BB278" s="319">
        <v>0</v>
      </c>
    </row>
    <row r="279" spans="1:54" x14ac:dyDescent="0.25">
      <c r="A279" s="1603" t="s">
        <v>120</v>
      </c>
      <c r="B279" s="1583"/>
      <c r="C279" s="1603" t="s">
        <v>355</v>
      </c>
      <c r="D279" s="1583"/>
      <c r="E279" s="1603" t="s">
        <v>357</v>
      </c>
      <c r="F279" s="1583"/>
      <c r="G279" s="1603" t="s">
        <v>327</v>
      </c>
      <c r="H279" s="1583"/>
      <c r="I279" s="1603" t="s">
        <v>313</v>
      </c>
      <c r="J279" s="1583"/>
      <c r="K279" s="1583"/>
      <c r="L279" s="1603" t="s">
        <v>315</v>
      </c>
      <c r="M279" s="1583"/>
      <c r="N279" s="1583"/>
      <c r="O279" s="1603" t="s">
        <v>269</v>
      </c>
      <c r="P279" s="1583"/>
      <c r="Q279" s="1603" t="s">
        <v>269</v>
      </c>
      <c r="R279" s="1583"/>
      <c r="S279" s="1605" t="s">
        <v>359</v>
      </c>
      <c r="T279" s="1583"/>
      <c r="U279" s="1583"/>
      <c r="V279" s="1583"/>
      <c r="W279" s="1583"/>
      <c r="X279" s="1583"/>
      <c r="Y279" s="1583"/>
      <c r="Z279" s="1583"/>
      <c r="AA279" s="1603" t="s">
        <v>306</v>
      </c>
      <c r="AB279" s="1583"/>
      <c r="AC279" s="1583"/>
      <c r="AD279" s="1583"/>
      <c r="AE279" s="1583"/>
      <c r="AF279" s="1603" t="s">
        <v>307</v>
      </c>
      <c r="AG279" s="1583"/>
      <c r="AH279" s="1583"/>
      <c r="AI279" s="317" t="s">
        <v>86</v>
      </c>
      <c r="AJ279" s="1604" t="s">
        <v>308</v>
      </c>
      <c r="AK279" s="1583"/>
      <c r="AL279" s="1583"/>
      <c r="AM279" s="1583"/>
      <c r="AN279" s="1583"/>
      <c r="AO279" s="1583"/>
      <c r="AP279" s="318">
        <v>400000000</v>
      </c>
      <c r="AQ279" s="318">
        <v>398697451</v>
      </c>
      <c r="AR279" s="318">
        <v>1302549</v>
      </c>
      <c r="AS279" s="319">
        <v>0</v>
      </c>
      <c r="AT279" s="319">
        <v>0</v>
      </c>
      <c r="AU279" s="318">
        <v>398697451</v>
      </c>
      <c r="AV279" s="1075">
        <v>0</v>
      </c>
      <c r="AW279" s="319">
        <v>0</v>
      </c>
      <c r="AX279" s="1088">
        <v>0</v>
      </c>
      <c r="AY279" s="319">
        <v>0</v>
      </c>
      <c r="AZ279" s="319">
        <v>0</v>
      </c>
      <c r="BA279" s="319">
        <v>0</v>
      </c>
      <c r="BB279" s="319">
        <v>0</v>
      </c>
    </row>
    <row r="280" spans="1:54" x14ac:dyDescent="0.25">
      <c r="A280" s="1608" t="s">
        <v>120</v>
      </c>
      <c r="B280" s="1583"/>
      <c r="C280" s="1608" t="s">
        <v>355</v>
      </c>
      <c r="D280" s="1583"/>
      <c r="E280" s="1608" t="s">
        <v>357</v>
      </c>
      <c r="F280" s="1583"/>
      <c r="G280" s="1608" t="s">
        <v>327</v>
      </c>
      <c r="H280" s="1583"/>
      <c r="I280" s="1608" t="s">
        <v>313</v>
      </c>
      <c r="J280" s="1583"/>
      <c r="K280" s="1583"/>
      <c r="L280" s="1608" t="s">
        <v>315</v>
      </c>
      <c r="M280" s="1583"/>
      <c r="N280" s="1583"/>
      <c r="O280" s="1608" t="s">
        <v>86</v>
      </c>
      <c r="P280" s="1583"/>
      <c r="Q280" s="1608" t="s">
        <v>269</v>
      </c>
      <c r="R280" s="1583"/>
      <c r="S280" s="1609" t="s">
        <v>757</v>
      </c>
      <c r="T280" s="1583"/>
      <c r="U280" s="1583"/>
      <c r="V280" s="1583"/>
      <c r="W280" s="1583"/>
      <c r="X280" s="1583"/>
      <c r="Y280" s="1583"/>
      <c r="Z280" s="1583"/>
      <c r="AA280" s="1608" t="s">
        <v>306</v>
      </c>
      <c r="AB280" s="1583"/>
      <c r="AC280" s="1583"/>
      <c r="AD280" s="1583"/>
      <c r="AE280" s="1583"/>
      <c r="AF280" s="1608" t="s">
        <v>307</v>
      </c>
      <c r="AG280" s="1583"/>
      <c r="AH280" s="1583"/>
      <c r="AI280" s="320" t="s">
        <v>86</v>
      </c>
      <c r="AJ280" s="1610" t="s">
        <v>308</v>
      </c>
      <c r="AK280" s="1583"/>
      <c r="AL280" s="1583"/>
      <c r="AM280" s="1583"/>
      <c r="AN280" s="1583"/>
      <c r="AO280" s="1583"/>
      <c r="AP280" s="321">
        <v>361979000</v>
      </c>
      <c r="AQ280" s="321">
        <v>360676951</v>
      </c>
      <c r="AR280" s="321">
        <v>1302049</v>
      </c>
      <c r="AS280" s="322">
        <v>0</v>
      </c>
      <c r="AT280" s="322">
        <v>0</v>
      </c>
      <c r="AU280" s="321">
        <v>360676951</v>
      </c>
      <c r="AV280" s="1077">
        <v>0</v>
      </c>
      <c r="AW280" s="322">
        <v>0</v>
      </c>
      <c r="AX280" s="1058">
        <v>0</v>
      </c>
      <c r="AY280" s="322">
        <v>0</v>
      </c>
      <c r="AZ280" s="322">
        <v>0</v>
      </c>
      <c r="BA280" s="322">
        <v>0</v>
      </c>
      <c r="BB280" s="322">
        <v>0</v>
      </c>
    </row>
    <row r="281" spans="1:54" x14ac:dyDescent="0.25">
      <c r="A281" s="1608" t="s">
        <v>120</v>
      </c>
      <c r="B281" s="1583"/>
      <c r="C281" s="1608" t="s">
        <v>355</v>
      </c>
      <c r="D281" s="1583"/>
      <c r="E281" s="1608" t="s">
        <v>357</v>
      </c>
      <c r="F281" s="1583"/>
      <c r="G281" s="1608" t="s">
        <v>327</v>
      </c>
      <c r="H281" s="1583"/>
      <c r="I281" s="1608" t="s">
        <v>313</v>
      </c>
      <c r="J281" s="1583"/>
      <c r="K281" s="1583"/>
      <c r="L281" s="1608" t="s">
        <v>315</v>
      </c>
      <c r="M281" s="1583"/>
      <c r="N281" s="1583"/>
      <c r="O281" s="1608" t="s">
        <v>101</v>
      </c>
      <c r="P281" s="1583"/>
      <c r="Q281" s="1608" t="s">
        <v>269</v>
      </c>
      <c r="R281" s="1583"/>
      <c r="S281" s="1609" t="s">
        <v>363</v>
      </c>
      <c r="T281" s="1583"/>
      <c r="U281" s="1583"/>
      <c r="V281" s="1583"/>
      <c r="W281" s="1583"/>
      <c r="X281" s="1583"/>
      <c r="Y281" s="1583"/>
      <c r="Z281" s="1583"/>
      <c r="AA281" s="1608" t="s">
        <v>306</v>
      </c>
      <c r="AB281" s="1583"/>
      <c r="AC281" s="1583"/>
      <c r="AD281" s="1583"/>
      <c r="AE281" s="1583"/>
      <c r="AF281" s="1608" t="s">
        <v>307</v>
      </c>
      <c r="AG281" s="1583"/>
      <c r="AH281" s="1583"/>
      <c r="AI281" s="320" t="s">
        <v>86</v>
      </c>
      <c r="AJ281" s="1610" t="s">
        <v>308</v>
      </c>
      <c r="AK281" s="1583"/>
      <c r="AL281" s="1583"/>
      <c r="AM281" s="1583"/>
      <c r="AN281" s="1583"/>
      <c r="AO281" s="1583"/>
      <c r="AP281" s="321">
        <v>38021000</v>
      </c>
      <c r="AQ281" s="321">
        <v>38020500</v>
      </c>
      <c r="AR281" s="322">
        <v>500</v>
      </c>
      <c r="AS281" s="322">
        <v>0</v>
      </c>
      <c r="AT281" s="322">
        <v>0</v>
      </c>
      <c r="AU281" s="321">
        <v>38020500</v>
      </c>
      <c r="AV281" s="1077">
        <v>0</v>
      </c>
      <c r="AW281" s="322">
        <v>0</v>
      </c>
      <c r="AX281" s="1058">
        <v>0</v>
      </c>
      <c r="AY281" s="322">
        <v>0</v>
      </c>
      <c r="AZ281" s="322">
        <v>0</v>
      </c>
      <c r="BA281" s="322">
        <v>0</v>
      </c>
      <c r="BB281" s="322">
        <v>0</v>
      </c>
    </row>
    <row r="282" spans="1:54" x14ac:dyDescent="0.25">
      <c r="A282" s="1603" t="s">
        <v>120</v>
      </c>
      <c r="B282" s="1583"/>
      <c r="C282" s="1603" t="s">
        <v>355</v>
      </c>
      <c r="D282" s="1583"/>
      <c r="E282" s="1603" t="s">
        <v>357</v>
      </c>
      <c r="F282" s="1583"/>
      <c r="G282" s="1603" t="s">
        <v>327</v>
      </c>
      <c r="H282" s="1583"/>
      <c r="I282" s="1603" t="s">
        <v>313</v>
      </c>
      <c r="J282" s="1583"/>
      <c r="K282" s="1583"/>
      <c r="L282" s="1603" t="s">
        <v>322</v>
      </c>
      <c r="M282" s="1583"/>
      <c r="N282" s="1583"/>
      <c r="O282" s="1603" t="s">
        <v>269</v>
      </c>
      <c r="P282" s="1583"/>
      <c r="Q282" s="1603" t="s">
        <v>269</v>
      </c>
      <c r="R282" s="1583"/>
      <c r="S282" s="1605" t="s">
        <v>756</v>
      </c>
      <c r="T282" s="1583"/>
      <c r="U282" s="1583"/>
      <c r="V282" s="1583"/>
      <c r="W282" s="1583"/>
      <c r="X282" s="1583"/>
      <c r="Y282" s="1583"/>
      <c r="Z282" s="1583"/>
      <c r="AA282" s="1603" t="s">
        <v>306</v>
      </c>
      <c r="AB282" s="1583"/>
      <c r="AC282" s="1583"/>
      <c r="AD282" s="1583"/>
      <c r="AE282" s="1583"/>
      <c r="AF282" s="1603" t="s">
        <v>307</v>
      </c>
      <c r="AG282" s="1583"/>
      <c r="AH282" s="1583"/>
      <c r="AI282" s="317" t="s">
        <v>86</v>
      </c>
      <c r="AJ282" s="1604" t="s">
        <v>308</v>
      </c>
      <c r="AK282" s="1583"/>
      <c r="AL282" s="1583"/>
      <c r="AM282" s="1583"/>
      <c r="AN282" s="1583"/>
      <c r="AO282" s="1583"/>
      <c r="AP282" s="319">
        <v>0</v>
      </c>
      <c r="AQ282" s="319">
        <v>0</v>
      </c>
      <c r="AR282" s="319">
        <v>0</v>
      </c>
      <c r="AS282" s="319">
        <v>0</v>
      </c>
      <c r="AT282" s="319">
        <v>0</v>
      </c>
      <c r="AU282" s="319">
        <v>0</v>
      </c>
      <c r="AV282" s="1075">
        <v>0</v>
      </c>
      <c r="AW282" s="319">
        <v>0</v>
      </c>
      <c r="AX282" s="1088">
        <v>0</v>
      </c>
      <c r="AY282" s="319">
        <v>0</v>
      </c>
      <c r="AZ282" s="319">
        <v>0</v>
      </c>
      <c r="BA282" s="319">
        <v>0</v>
      </c>
      <c r="BB282" s="319">
        <v>0</v>
      </c>
    </row>
    <row r="283" spans="1:54" x14ac:dyDescent="0.25">
      <c r="A283" s="1608" t="s">
        <v>120</v>
      </c>
      <c r="B283" s="1583"/>
      <c r="C283" s="1608" t="s">
        <v>355</v>
      </c>
      <c r="D283" s="1583"/>
      <c r="E283" s="1608" t="s">
        <v>357</v>
      </c>
      <c r="F283" s="1583"/>
      <c r="G283" s="1608" t="s">
        <v>327</v>
      </c>
      <c r="H283" s="1583"/>
      <c r="I283" s="1608" t="s">
        <v>313</v>
      </c>
      <c r="J283" s="1583"/>
      <c r="K283" s="1583"/>
      <c r="L283" s="1608" t="s">
        <v>322</v>
      </c>
      <c r="M283" s="1583"/>
      <c r="N283" s="1583"/>
      <c r="O283" s="1608" t="s">
        <v>86</v>
      </c>
      <c r="P283" s="1583"/>
      <c r="Q283" s="1608" t="s">
        <v>269</v>
      </c>
      <c r="R283" s="1583"/>
      <c r="S283" s="1609" t="s">
        <v>757</v>
      </c>
      <c r="T283" s="1583"/>
      <c r="U283" s="1583"/>
      <c r="V283" s="1583"/>
      <c r="W283" s="1583"/>
      <c r="X283" s="1583"/>
      <c r="Y283" s="1583"/>
      <c r="Z283" s="1583"/>
      <c r="AA283" s="1608" t="s">
        <v>306</v>
      </c>
      <c r="AB283" s="1583"/>
      <c r="AC283" s="1583"/>
      <c r="AD283" s="1583"/>
      <c r="AE283" s="1583"/>
      <c r="AF283" s="1608" t="s">
        <v>307</v>
      </c>
      <c r="AG283" s="1583"/>
      <c r="AH283" s="1583"/>
      <c r="AI283" s="320" t="s">
        <v>86</v>
      </c>
      <c r="AJ283" s="1610" t="s">
        <v>308</v>
      </c>
      <c r="AK283" s="1583"/>
      <c r="AL283" s="1583"/>
      <c r="AM283" s="1583"/>
      <c r="AN283" s="1583"/>
      <c r="AO283" s="1583"/>
      <c r="AP283" s="322">
        <v>0</v>
      </c>
      <c r="AQ283" s="322">
        <v>0</v>
      </c>
      <c r="AR283" s="322">
        <v>0</v>
      </c>
      <c r="AS283" s="322">
        <v>0</v>
      </c>
      <c r="AT283" s="322">
        <v>0</v>
      </c>
      <c r="AU283" s="322">
        <v>0</v>
      </c>
      <c r="AV283" s="1077">
        <v>0</v>
      </c>
      <c r="AW283" s="322">
        <v>0</v>
      </c>
      <c r="AX283" s="1058">
        <v>0</v>
      </c>
      <c r="AY283" s="322">
        <v>0</v>
      </c>
      <c r="AZ283" s="322">
        <v>0</v>
      </c>
      <c r="BA283" s="322">
        <v>0</v>
      </c>
      <c r="BB283" s="322">
        <v>0</v>
      </c>
    </row>
    <row r="284" spans="1:54" x14ac:dyDescent="0.25">
      <c r="A284" s="1608" t="s">
        <v>120</v>
      </c>
      <c r="B284" s="1583"/>
      <c r="C284" s="1608" t="s">
        <v>355</v>
      </c>
      <c r="D284" s="1583"/>
      <c r="E284" s="1608" t="s">
        <v>357</v>
      </c>
      <c r="F284" s="1583"/>
      <c r="G284" s="1608" t="s">
        <v>327</v>
      </c>
      <c r="H284" s="1583"/>
      <c r="I284" s="1608" t="s">
        <v>313</v>
      </c>
      <c r="J284" s="1583"/>
      <c r="K284" s="1583"/>
      <c r="L284" s="1608" t="s">
        <v>322</v>
      </c>
      <c r="M284" s="1583"/>
      <c r="N284" s="1583"/>
      <c r="O284" s="1608" t="s">
        <v>101</v>
      </c>
      <c r="P284" s="1583"/>
      <c r="Q284" s="1608" t="s">
        <v>269</v>
      </c>
      <c r="R284" s="1583"/>
      <c r="S284" s="1609" t="s">
        <v>363</v>
      </c>
      <c r="T284" s="1583"/>
      <c r="U284" s="1583"/>
      <c r="V284" s="1583"/>
      <c r="W284" s="1583"/>
      <c r="X284" s="1583"/>
      <c r="Y284" s="1583"/>
      <c r="Z284" s="1583"/>
      <c r="AA284" s="1608" t="s">
        <v>306</v>
      </c>
      <c r="AB284" s="1583"/>
      <c r="AC284" s="1583"/>
      <c r="AD284" s="1583"/>
      <c r="AE284" s="1583"/>
      <c r="AF284" s="1608" t="s">
        <v>307</v>
      </c>
      <c r="AG284" s="1583"/>
      <c r="AH284" s="1583"/>
      <c r="AI284" s="320" t="s">
        <v>86</v>
      </c>
      <c r="AJ284" s="1610" t="s">
        <v>308</v>
      </c>
      <c r="AK284" s="1583"/>
      <c r="AL284" s="1583"/>
      <c r="AM284" s="1583"/>
      <c r="AN284" s="1583"/>
      <c r="AO284" s="1583"/>
      <c r="AP284" s="322">
        <v>0</v>
      </c>
      <c r="AQ284" s="322">
        <v>0</v>
      </c>
      <c r="AR284" s="322">
        <v>0</v>
      </c>
      <c r="AS284" s="322">
        <v>0</v>
      </c>
      <c r="AT284" s="322">
        <v>0</v>
      </c>
      <c r="AU284" s="322">
        <v>0</v>
      </c>
      <c r="AV284" s="1077">
        <v>0</v>
      </c>
      <c r="AW284" s="322">
        <v>0</v>
      </c>
      <c r="AX284" s="1058">
        <v>0</v>
      </c>
      <c r="AY284" s="322">
        <v>0</v>
      </c>
      <c r="AZ284" s="322">
        <v>0</v>
      </c>
      <c r="BA284" s="322">
        <v>0</v>
      </c>
      <c r="BB284" s="322">
        <v>0</v>
      </c>
    </row>
    <row r="285" spans="1:54" x14ac:dyDescent="0.25">
      <c r="A285" s="1603" t="s">
        <v>120</v>
      </c>
      <c r="B285" s="1583"/>
      <c r="C285" s="1603" t="s">
        <v>355</v>
      </c>
      <c r="D285" s="1583"/>
      <c r="E285" s="1603" t="s">
        <v>357</v>
      </c>
      <c r="F285" s="1583"/>
      <c r="G285" s="1603" t="s">
        <v>321</v>
      </c>
      <c r="H285" s="1583"/>
      <c r="I285" s="1603" t="s">
        <v>313</v>
      </c>
      <c r="J285" s="1583"/>
      <c r="K285" s="1583"/>
      <c r="L285" s="1603"/>
      <c r="M285" s="1583"/>
      <c r="N285" s="1583"/>
      <c r="O285" s="1603"/>
      <c r="P285" s="1583"/>
      <c r="Q285" s="1603"/>
      <c r="R285" s="1583"/>
      <c r="S285" s="1605" t="s">
        <v>786</v>
      </c>
      <c r="T285" s="1583"/>
      <c r="U285" s="1583"/>
      <c r="V285" s="1583"/>
      <c r="W285" s="1583"/>
      <c r="X285" s="1583"/>
      <c r="Y285" s="1583"/>
      <c r="Z285" s="1583"/>
      <c r="AA285" s="1603" t="s">
        <v>306</v>
      </c>
      <c r="AB285" s="1583"/>
      <c r="AC285" s="1583"/>
      <c r="AD285" s="1583"/>
      <c r="AE285" s="1583"/>
      <c r="AF285" s="1603" t="s">
        <v>307</v>
      </c>
      <c r="AG285" s="1583"/>
      <c r="AH285" s="1583"/>
      <c r="AI285" s="317" t="s">
        <v>86</v>
      </c>
      <c r="AJ285" s="1604" t="s">
        <v>308</v>
      </c>
      <c r="AK285" s="1583"/>
      <c r="AL285" s="1583"/>
      <c r="AM285" s="1583"/>
      <c r="AN285" s="1583"/>
      <c r="AO285" s="1583"/>
      <c r="AP285" s="318">
        <v>300000000</v>
      </c>
      <c r="AQ285" s="318">
        <v>211200000</v>
      </c>
      <c r="AR285" s="318">
        <v>88800000</v>
      </c>
      <c r="AS285" s="319">
        <v>0</v>
      </c>
      <c r="AT285" s="318">
        <v>2690000</v>
      </c>
      <c r="AU285" s="318">
        <v>208510000</v>
      </c>
      <c r="AV285" s="1075">
        <v>0</v>
      </c>
      <c r="AW285" s="318">
        <v>2690000</v>
      </c>
      <c r="AX285" s="1088">
        <v>0</v>
      </c>
      <c r="AY285" s="319">
        <v>0</v>
      </c>
      <c r="AZ285" s="319">
        <v>0</v>
      </c>
      <c r="BA285" s="319">
        <v>0</v>
      </c>
      <c r="BB285" s="319">
        <v>0</v>
      </c>
    </row>
    <row r="286" spans="1:54" s="519" customFormat="1" x14ac:dyDescent="0.25">
      <c r="A286" s="1791" t="s">
        <v>120</v>
      </c>
      <c r="B286" s="1787"/>
      <c r="C286" s="1791" t="s">
        <v>355</v>
      </c>
      <c r="D286" s="1787"/>
      <c r="E286" s="1791" t="s">
        <v>357</v>
      </c>
      <c r="F286" s="1787"/>
      <c r="G286" s="1791" t="s">
        <v>321</v>
      </c>
      <c r="H286" s="1787"/>
      <c r="I286" s="1791" t="s">
        <v>269</v>
      </c>
      <c r="J286" s="1787"/>
      <c r="K286" s="1787"/>
      <c r="L286" s="1791" t="s">
        <v>269</v>
      </c>
      <c r="M286" s="1787"/>
      <c r="N286" s="1787"/>
      <c r="O286" s="1791" t="s">
        <v>269</v>
      </c>
      <c r="P286" s="1787"/>
      <c r="Q286" s="1791" t="s">
        <v>269</v>
      </c>
      <c r="R286" s="1787"/>
      <c r="S286" s="1790" t="s">
        <v>786</v>
      </c>
      <c r="T286" s="1787"/>
      <c r="U286" s="1787"/>
      <c r="V286" s="1787"/>
      <c r="W286" s="1787"/>
      <c r="X286" s="1787"/>
      <c r="Y286" s="1787"/>
      <c r="Z286" s="1787"/>
      <c r="AA286" s="1791" t="s">
        <v>306</v>
      </c>
      <c r="AB286" s="1787"/>
      <c r="AC286" s="1787"/>
      <c r="AD286" s="1787"/>
      <c r="AE286" s="1787"/>
      <c r="AF286" s="1791" t="s">
        <v>307</v>
      </c>
      <c r="AG286" s="1787"/>
      <c r="AH286" s="1787"/>
      <c r="AI286" s="1062" t="s">
        <v>86</v>
      </c>
      <c r="AJ286" s="1792" t="s">
        <v>308</v>
      </c>
      <c r="AK286" s="1787"/>
      <c r="AL286" s="1787"/>
      <c r="AM286" s="1787"/>
      <c r="AN286" s="1787"/>
      <c r="AO286" s="1787"/>
      <c r="AP286" s="1063">
        <v>300000000</v>
      </c>
      <c r="AQ286" s="1063">
        <v>211200000</v>
      </c>
      <c r="AR286" s="1063">
        <v>88800000</v>
      </c>
      <c r="AS286" s="1064">
        <v>0</v>
      </c>
      <c r="AT286" s="1063">
        <v>2690000</v>
      </c>
      <c r="AU286" s="1063">
        <v>208510000</v>
      </c>
      <c r="AV286" s="1075">
        <v>0</v>
      </c>
      <c r="AW286" s="1063">
        <v>2690000</v>
      </c>
      <c r="AX286" s="1088">
        <v>0</v>
      </c>
      <c r="AY286" s="1064">
        <v>0</v>
      </c>
      <c r="AZ286" s="1064">
        <v>0</v>
      </c>
      <c r="BA286" s="1064">
        <v>0</v>
      </c>
      <c r="BB286" s="1064">
        <v>0</v>
      </c>
    </row>
    <row r="287" spans="1:54" x14ac:dyDescent="0.25">
      <c r="A287" s="1603" t="s">
        <v>120</v>
      </c>
      <c r="B287" s="1583"/>
      <c r="C287" s="1603" t="s">
        <v>355</v>
      </c>
      <c r="D287" s="1583"/>
      <c r="E287" s="1603" t="s">
        <v>357</v>
      </c>
      <c r="F287" s="1583"/>
      <c r="G287" s="1603" t="s">
        <v>321</v>
      </c>
      <c r="H287" s="1583"/>
      <c r="I287" s="1603" t="s">
        <v>313</v>
      </c>
      <c r="J287" s="1583"/>
      <c r="K287" s="1583"/>
      <c r="L287" s="1603" t="s">
        <v>315</v>
      </c>
      <c r="M287" s="1583"/>
      <c r="N287" s="1583"/>
      <c r="O287" s="1603"/>
      <c r="P287" s="1583"/>
      <c r="Q287" s="1603"/>
      <c r="R287" s="1583"/>
      <c r="S287" s="1605" t="s">
        <v>359</v>
      </c>
      <c r="T287" s="1583"/>
      <c r="U287" s="1583"/>
      <c r="V287" s="1583"/>
      <c r="W287" s="1583"/>
      <c r="X287" s="1583"/>
      <c r="Y287" s="1583"/>
      <c r="Z287" s="1583"/>
      <c r="AA287" s="1603" t="s">
        <v>306</v>
      </c>
      <c r="AB287" s="1583"/>
      <c r="AC287" s="1583"/>
      <c r="AD287" s="1583"/>
      <c r="AE287" s="1583"/>
      <c r="AF287" s="1603" t="s">
        <v>307</v>
      </c>
      <c r="AG287" s="1583"/>
      <c r="AH287" s="1583"/>
      <c r="AI287" s="317" t="s">
        <v>86</v>
      </c>
      <c r="AJ287" s="1604" t="s">
        <v>308</v>
      </c>
      <c r="AK287" s="1583"/>
      <c r="AL287" s="1583"/>
      <c r="AM287" s="1583"/>
      <c r="AN287" s="1583"/>
      <c r="AO287" s="1583"/>
      <c r="AP287" s="318">
        <v>300000000</v>
      </c>
      <c r="AQ287" s="318">
        <v>211200000</v>
      </c>
      <c r="AR287" s="318">
        <v>88800000</v>
      </c>
      <c r="AS287" s="319">
        <v>0</v>
      </c>
      <c r="AT287" s="318">
        <v>2690000</v>
      </c>
      <c r="AU287" s="318">
        <v>208510000</v>
      </c>
      <c r="AV287" s="1075">
        <v>0</v>
      </c>
      <c r="AW287" s="318">
        <v>2690000</v>
      </c>
      <c r="AX287" s="1088">
        <v>0</v>
      </c>
      <c r="AY287" s="319">
        <v>0</v>
      </c>
      <c r="AZ287" s="319">
        <v>0</v>
      </c>
      <c r="BA287" s="319">
        <v>0</v>
      </c>
      <c r="BB287" s="319">
        <v>0</v>
      </c>
    </row>
    <row r="288" spans="1:54" x14ac:dyDescent="0.25">
      <c r="A288" s="1608" t="s">
        <v>120</v>
      </c>
      <c r="B288" s="1583"/>
      <c r="C288" s="1608" t="s">
        <v>355</v>
      </c>
      <c r="D288" s="1583"/>
      <c r="E288" s="1608" t="s">
        <v>357</v>
      </c>
      <c r="F288" s="1583"/>
      <c r="G288" s="1608" t="s">
        <v>321</v>
      </c>
      <c r="H288" s="1583"/>
      <c r="I288" s="1608" t="s">
        <v>313</v>
      </c>
      <c r="J288" s="1583"/>
      <c r="K288" s="1583"/>
      <c r="L288" s="1608" t="s">
        <v>315</v>
      </c>
      <c r="M288" s="1583"/>
      <c r="N288" s="1583"/>
      <c r="O288" s="1608" t="s">
        <v>312</v>
      </c>
      <c r="P288" s="1583"/>
      <c r="Q288" s="1608"/>
      <c r="R288" s="1583"/>
      <c r="S288" s="1609" t="s">
        <v>365</v>
      </c>
      <c r="T288" s="1583"/>
      <c r="U288" s="1583"/>
      <c r="V288" s="1583"/>
      <c r="W288" s="1583"/>
      <c r="X288" s="1583"/>
      <c r="Y288" s="1583"/>
      <c r="Z288" s="1583"/>
      <c r="AA288" s="1608" t="s">
        <v>306</v>
      </c>
      <c r="AB288" s="1583"/>
      <c r="AC288" s="1583"/>
      <c r="AD288" s="1583"/>
      <c r="AE288" s="1583"/>
      <c r="AF288" s="1608" t="s">
        <v>307</v>
      </c>
      <c r="AG288" s="1583"/>
      <c r="AH288" s="1583"/>
      <c r="AI288" s="320" t="s">
        <v>86</v>
      </c>
      <c r="AJ288" s="1610" t="s">
        <v>308</v>
      </c>
      <c r="AK288" s="1583"/>
      <c r="AL288" s="1583"/>
      <c r="AM288" s="1583"/>
      <c r="AN288" s="1583"/>
      <c r="AO288" s="1583"/>
      <c r="AP288" s="321">
        <v>46500000</v>
      </c>
      <c r="AQ288" s="322">
        <v>0</v>
      </c>
      <c r="AR288" s="321">
        <v>46500000</v>
      </c>
      <c r="AS288" s="322">
        <v>0</v>
      </c>
      <c r="AT288" s="322">
        <v>0</v>
      </c>
      <c r="AU288" s="322">
        <v>0</v>
      </c>
      <c r="AV288" s="1077">
        <v>0</v>
      </c>
      <c r="AW288" s="322">
        <v>0</v>
      </c>
      <c r="AX288" s="1058">
        <v>0</v>
      </c>
      <c r="AY288" s="322">
        <v>0</v>
      </c>
      <c r="AZ288" s="322">
        <v>0</v>
      </c>
      <c r="BA288" s="322">
        <v>0</v>
      </c>
      <c r="BB288" s="322">
        <v>0</v>
      </c>
    </row>
    <row r="289" spans="1:54" x14ac:dyDescent="0.25">
      <c r="A289" s="1608" t="s">
        <v>120</v>
      </c>
      <c r="B289" s="1583"/>
      <c r="C289" s="1608" t="s">
        <v>355</v>
      </c>
      <c r="D289" s="1583"/>
      <c r="E289" s="1608" t="s">
        <v>357</v>
      </c>
      <c r="F289" s="1583"/>
      <c r="G289" s="1608" t="s">
        <v>321</v>
      </c>
      <c r="H289" s="1583"/>
      <c r="I289" s="1608" t="s">
        <v>313</v>
      </c>
      <c r="J289" s="1583"/>
      <c r="K289" s="1583"/>
      <c r="L289" s="1608" t="s">
        <v>315</v>
      </c>
      <c r="M289" s="1583"/>
      <c r="N289" s="1583"/>
      <c r="O289" s="1608" t="s">
        <v>315</v>
      </c>
      <c r="P289" s="1583"/>
      <c r="Q289" s="1608"/>
      <c r="R289" s="1583"/>
      <c r="S289" s="1609" t="s">
        <v>360</v>
      </c>
      <c r="T289" s="1583"/>
      <c r="U289" s="1583"/>
      <c r="V289" s="1583"/>
      <c r="W289" s="1583"/>
      <c r="X289" s="1583"/>
      <c r="Y289" s="1583"/>
      <c r="Z289" s="1583"/>
      <c r="AA289" s="1608" t="s">
        <v>306</v>
      </c>
      <c r="AB289" s="1583"/>
      <c r="AC289" s="1583"/>
      <c r="AD289" s="1583"/>
      <c r="AE289" s="1583"/>
      <c r="AF289" s="1608" t="s">
        <v>307</v>
      </c>
      <c r="AG289" s="1583"/>
      <c r="AH289" s="1583"/>
      <c r="AI289" s="320" t="s">
        <v>86</v>
      </c>
      <c r="AJ289" s="1610" t="s">
        <v>308</v>
      </c>
      <c r="AK289" s="1583"/>
      <c r="AL289" s="1583"/>
      <c r="AM289" s="1583"/>
      <c r="AN289" s="1583"/>
      <c r="AO289" s="1583"/>
      <c r="AP289" s="321">
        <v>86000000</v>
      </c>
      <c r="AQ289" s="321">
        <v>86000000</v>
      </c>
      <c r="AR289" s="322">
        <v>0</v>
      </c>
      <c r="AS289" s="322">
        <v>0</v>
      </c>
      <c r="AT289" s="322">
        <v>0</v>
      </c>
      <c r="AU289" s="321">
        <v>86000000</v>
      </c>
      <c r="AV289" s="1077">
        <v>0</v>
      </c>
      <c r="AW289" s="322">
        <v>0</v>
      </c>
      <c r="AX289" s="1058">
        <v>0</v>
      </c>
      <c r="AY289" s="322">
        <v>0</v>
      </c>
      <c r="AZ289" s="322">
        <v>0</v>
      </c>
      <c r="BA289" s="322">
        <v>0</v>
      </c>
      <c r="BB289" s="322">
        <v>0</v>
      </c>
    </row>
    <row r="290" spans="1:54" x14ac:dyDescent="0.25">
      <c r="A290" s="1608" t="s">
        <v>120</v>
      </c>
      <c r="B290" s="1583"/>
      <c r="C290" s="1608" t="s">
        <v>355</v>
      </c>
      <c r="D290" s="1583"/>
      <c r="E290" s="1608" t="s">
        <v>357</v>
      </c>
      <c r="F290" s="1583"/>
      <c r="G290" s="1608" t="s">
        <v>321</v>
      </c>
      <c r="H290" s="1583"/>
      <c r="I290" s="1608" t="s">
        <v>313</v>
      </c>
      <c r="J290" s="1583"/>
      <c r="K290" s="1583"/>
      <c r="L290" s="1608" t="s">
        <v>315</v>
      </c>
      <c r="M290" s="1583"/>
      <c r="N290" s="1583"/>
      <c r="O290" s="1608" t="s">
        <v>322</v>
      </c>
      <c r="P290" s="1583"/>
      <c r="Q290" s="1608"/>
      <c r="R290" s="1583"/>
      <c r="S290" s="1609" t="s">
        <v>361</v>
      </c>
      <c r="T290" s="1583"/>
      <c r="U290" s="1583"/>
      <c r="V290" s="1583"/>
      <c r="W290" s="1583"/>
      <c r="X290" s="1583"/>
      <c r="Y290" s="1583"/>
      <c r="Z290" s="1583"/>
      <c r="AA290" s="1608" t="s">
        <v>306</v>
      </c>
      <c r="AB290" s="1583"/>
      <c r="AC290" s="1583"/>
      <c r="AD290" s="1583"/>
      <c r="AE290" s="1583"/>
      <c r="AF290" s="1608" t="s">
        <v>307</v>
      </c>
      <c r="AG290" s="1583"/>
      <c r="AH290" s="1583"/>
      <c r="AI290" s="320" t="s">
        <v>86</v>
      </c>
      <c r="AJ290" s="1610" t="s">
        <v>308</v>
      </c>
      <c r="AK290" s="1583"/>
      <c r="AL290" s="1583"/>
      <c r="AM290" s="1583"/>
      <c r="AN290" s="1583"/>
      <c r="AO290" s="1583"/>
      <c r="AP290" s="321">
        <v>68860000</v>
      </c>
      <c r="AQ290" s="321">
        <v>68860000</v>
      </c>
      <c r="AR290" s="322">
        <v>0</v>
      </c>
      <c r="AS290" s="322">
        <v>0</v>
      </c>
      <c r="AT290" s="322">
        <v>0</v>
      </c>
      <c r="AU290" s="321">
        <v>68860000</v>
      </c>
      <c r="AV290" s="1077">
        <v>0</v>
      </c>
      <c r="AW290" s="322">
        <v>0</v>
      </c>
      <c r="AX290" s="1058">
        <v>0</v>
      </c>
      <c r="AY290" s="322">
        <v>0</v>
      </c>
      <c r="AZ290" s="322">
        <v>0</v>
      </c>
      <c r="BA290" s="322">
        <v>0</v>
      </c>
      <c r="BB290" s="322">
        <v>0</v>
      </c>
    </row>
    <row r="291" spans="1:54" x14ac:dyDescent="0.25">
      <c r="A291" s="1608" t="s">
        <v>120</v>
      </c>
      <c r="B291" s="1583"/>
      <c r="C291" s="1608" t="s">
        <v>355</v>
      </c>
      <c r="D291" s="1583"/>
      <c r="E291" s="1608" t="s">
        <v>357</v>
      </c>
      <c r="F291" s="1583"/>
      <c r="G291" s="1608" t="s">
        <v>321</v>
      </c>
      <c r="H291" s="1583"/>
      <c r="I291" s="1608" t="s">
        <v>313</v>
      </c>
      <c r="J291" s="1583"/>
      <c r="K291" s="1583"/>
      <c r="L291" s="1608" t="s">
        <v>315</v>
      </c>
      <c r="M291" s="1583"/>
      <c r="N291" s="1583"/>
      <c r="O291" s="1608" t="s">
        <v>316</v>
      </c>
      <c r="P291" s="1583"/>
      <c r="Q291" s="1608"/>
      <c r="R291" s="1583"/>
      <c r="S291" s="1609" t="s">
        <v>105</v>
      </c>
      <c r="T291" s="1583"/>
      <c r="U291" s="1583"/>
      <c r="V291" s="1583"/>
      <c r="W291" s="1583"/>
      <c r="X291" s="1583"/>
      <c r="Y291" s="1583"/>
      <c r="Z291" s="1583"/>
      <c r="AA291" s="1608" t="s">
        <v>306</v>
      </c>
      <c r="AB291" s="1583"/>
      <c r="AC291" s="1583"/>
      <c r="AD291" s="1583"/>
      <c r="AE291" s="1583"/>
      <c r="AF291" s="1608" t="s">
        <v>307</v>
      </c>
      <c r="AG291" s="1583"/>
      <c r="AH291" s="1583"/>
      <c r="AI291" s="320" t="s">
        <v>86</v>
      </c>
      <c r="AJ291" s="1610" t="s">
        <v>308</v>
      </c>
      <c r="AK291" s="1583"/>
      <c r="AL291" s="1583"/>
      <c r="AM291" s="1583"/>
      <c r="AN291" s="1583"/>
      <c r="AO291" s="1583"/>
      <c r="AP291" s="321">
        <v>56340000</v>
      </c>
      <c r="AQ291" s="321">
        <v>56340000</v>
      </c>
      <c r="AR291" s="322">
        <v>0</v>
      </c>
      <c r="AS291" s="322">
        <v>0</v>
      </c>
      <c r="AT291" s="321">
        <v>2690000</v>
      </c>
      <c r="AU291" s="321">
        <v>53650000</v>
      </c>
      <c r="AV291" s="1077">
        <v>0</v>
      </c>
      <c r="AW291" s="321">
        <v>2690000</v>
      </c>
      <c r="AX291" s="1058">
        <v>0</v>
      </c>
      <c r="AY291" s="322">
        <v>0</v>
      </c>
      <c r="AZ291" s="322">
        <v>0</v>
      </c>
      <c r="BA291" s="322">
        <v>0</v>
      </c>
      <c r="BB291" s="322">
        <v>0</v>
      </c>
    </row>
    <row r="292" spans="1:54" x14ac:dyDescent="0.25">
      <c r="A292" s="1608" t="s">
        <v>120</v>
      </c>
      <c r="B292" s="1583"/>
      <c r="C292" s="1608" t="s">
        <v>355</v>
      </c>
      <c r="D292" s="1583"/>
      <c r="E292" s="1608" t="s">
        <v>357</v>
      </c>
      <c r="F292" s="1583"/>
      <c r="G292" s="1608" t="s">
        <v>321</v>
      </c>
      <c r="H292" s="1583"/>
      <c r="I292" s="1608" t="s">
        <v>313</v>
      </c>
      <c r="J292" s="1583"/>
      <c r="K292" s="1583"/>
      <c r="L292" s="1608" t="s">
        <v>315</v>
      </c>
      <c r="M292" s="1583"/>
      <c r="N292" s="1583"/>
      <c r="O292" s="1608" t="s">
        <v>325</v>
      </c>
      <c r="P292" s="1583"/>
      <c r="Q292" s="1608"/>
      <c r="R292" s="1583"/>
      <c r="S292" s="1609" t="s">
        <v>362</v>
      </c>
      <c r="T292" s="1583"/>
      <c r="U292" s="1583"/>
      <c r="V292" s="1583"/>
      <c r="W292" s="1583"/>
      <c r="X292" s="1583"/>
      <c r="Y292" s="1583"/>
      <c r="Z292" s="1583"/>
      <c r="AA292" s="1608" t="s">
        <v>306</v>
      </c>
      <c r="AB292" s="1583"/>
      <c r="AC292" s="1583"/>
      <c r="AD292" s="1583"/>
      <c r="AE292" s="1583"/>
      <c r="AF292" s="1608" t="s">
        <v>307</v>
      </c>
      <c r="AG292" s="1583"/>
      <c r="AH292" s="1583"/>
      <c r="AI292" s="320" t="s">
        <v>86</v>
      </c>
      <c r="AJ292" s="1610" t="s">
        <v>308</v>
      </c>
      <c r="AK292" s="1583"/>
      <c r="AL292" s="1583"/>
      <c r="AM292" s="1583"/>
      <c r="AN292" s="1583"/>
      <c r="AO292" s="1583"/>
      <c r="AP292" s="321">
        <v>42300000</v>
      </c>
      <c r="AQ292" s="322">
        <v>0</v>
      </c>
      <c r="AR292" s="321">
        <v>42300000</v>
      </c>
      <c r="AS292" s="322">
        <v>0</v>
      </c>
      <c r="AT292" s="322">
        <v>0</v>
      </c>
      <c r="AU292" s="322">
        <v>0</v>
      </c>
      <c r="AV292" s="1077">
        <v>0</v>
      </c>
      <c r="AW292" s="322">
        <v>0</v>
      </c>
      <c r="AX292" s="1058">
        <v>0</v>
      </c>
      <c r="AY292" s="322">
        <v>0</v>
      </c>
      <c r="AZ292" s="322">
        <v>0</v>
      </c>
      <c r="BA292" s="322">
        <v>0</v>
      </c>
      <c r="BB292" s="322">
        <v>0</v>
      </c>
    </row>
    <row r="293" spans="1:54" x14ac:dyDescent="0.25">
      <c r="A293" s="1603" t="s">
        <v>120</v>
      </c>
      <c r="B293" s="1583"/>
      <c r="C293" s="1603" t="s">
        <v>355</v>
      </c>
      <c r="D293" s="1583"/>
      <c r="E293" s="1603" t="s">
        <v>357</v>
      </c>
      <c r="F293" s="1583"/>
      <c r="G293" s="1603" t="s">
        <v>323</v>
      </c>
      <c r="H293" s="1583"/>
      <c r="I293" s="1603" t="s">
        <v>313</v>
      </c>
      <c r="J293" s="1583"/>
      <c r="K293" s="1583"/>
      <c r="L293" s="1603"/>
      <c r="M293" s="1583"/>
      <c r="N293" s="1583"/>
      <c r="O293" s="1603"/>
      <c r="P293" s="1583"/>
      <c r="Q293" s="1603"/>
      <c r="R293" s="1583"/>
      <c r="S293" s="1605" t="s">
        <v>758</v>
      </c>
      <c r="T293" s="1583"/>
      <c r="U293" s="1583"/>
      <c r="V293" s="1583"/>
      <c r="W293" s="1583"/>
      <c r="X293" s="1583"/>
      <c r="Y293" s="1583"/>
      <c r="Z293" s="1583"/>
      <c r="AA293" s="1603" t="s">
        <v>306</v>
      </c>
      <c r="AB293" s="1583"/>
      <c r="AC293" s="1583"/>
      <c r="AD293" s="1583"/>
      <c r="AE293" s="1583"/>
      <c r="AF293" s="1603" t="s">
        <v>307</v>
      </c>
      <c r="AG293" s="1583"/>
      <c r="AH293" s="1583"/>
      <c r="AI293" s="317" t="s">
        <v>86</v>
      </c>
      <c r="AJ293" s="1604" t="s">
        <v>308</v>
      </c>
      <c r="AK293" s="1583"/>
      <c r="AL293" s="1583"/>
      <c r="AM293" s="1583"/>
      <c r="AN293" s="1583"/>
      <c r="AO293" s="1583"/>
      <c r="AP293" s="318">
        <v>300000000</v>
      </c>
      <c r="AQ293" s="318">
        <v>10000000</v>
      </c>
      <c r="AR293" s="319">
        <v>0</v>
      </c>
      <c r="AS293" s="319">
        <v>0</v>
      </c>
      <c r="AT293" s="318">
        <v>28279697</v>
      </c>
      <c r="AU293" s="318">
        <v>-18279697</v>
      </c>
      <c r="AV293" s="1074">
        <v>20480304</v>
      </c>
      <c r="AW293" s="318">
        <v>7799393</v>
      </c>
      <c r="AX293" s="1087">
        <v>18689051</v>
      </c>
      <c r="AY293" s="318">
        <v>1791253</v>
      </c>
      <c r="AZ293" s="318">
        <v>18689051</v>
      </c>
      <c r="BA293" s="319">
        <v>0</v>
      </c>
      <c r="BB293" s="319">
        <v>0</v>
      </c>
    </row>
    <row r="294" spans="1:54" s="519" customFormat="1" x14ac:dyDescent="0.25">
      <c r="A294" s="1791" t="s">
        <v>120</v>
      </c>
      <c r="B294" s="1787"/>
      <c r="C294" s="1791" t="s">
        <v>355</v>
      </c>
      <c r="D294" s="1787"/>
      <c r="E294" s="1791" t="s">
        <v>357</v>
      </c>
      <c r="F294" s="1787"/>
      <c r="G294" s="1791" t="s">
        <v>323</v>
      </c>
      <c r="H294" s="1787"/>
      <c r="I294" s="1791" t="s">
        <v>269</v>
      </c>
      <c r="J294" s="1787"/>
      <c r="K294" s="1787"/>
      <c r="L294" s="1791" t="s">
        <v>269</v>
      </c>
      <c r="M294" s="1787"/>
      <c r="N294" s="1787"/>
      <c r="O294" s="1791" t="s">
        <v>269</v>
      </c>
      <c r="P294" s="1787"/>
      <c r="Q294" s="1791" t="s">
        <v>269</v>
      </c>
      <c r="R294" s="1787"/>
      <c r="S294" s="1790" t="s">
        <v>758</v>
      </c>
      <c r="T294" s="1787"/>
      <c r="U294" s="1787"/>
      <c r="V294" s="1787"/>
      <c r="W294" s="1787"/>
      <c r="X294" s="1787"/>
      <c r="Y294" s="1787"/>
      <c r="Z294" s="1787"/>
      <c r="AA294" s="1791" t="s">
        <v>306</v>
      </c>
      <c r="AB294" s="1787"/>
      <c r="AC294" s="1787"/>
      <c r="AD294" s="1787"/>
      <c r="AE294" s="1787"/>
      <c r="AF294" s="1791" t="s">
        <v>307</v>
      </c>
      <c r="AG294" s="1787"/>
      <c r="AH294" s="1787"/>
      <c r="AI294" s="1062" t="s">
        <v>86</v>
      </c>
      <c r="AJ294" s="1792" t="s">
        <v>308</v>
      </c>
      <c r="AK294" s="1787"/>
      <c r="AL294" s="1787"/>
      <c r="AM294" s="1787"/>
      <c r="AN294" s="1787"/>
      <c r="AO294" s="1787"/>
      <c r="AP294" s="1063">
        <v>300000000</v>
      </c>
      <c r="AQ294" s="1063">
        <v>10000000</v>
      </c>
      <c r="AR294" s="1064">
        <v>0</v>
      </c>
      <c r="AS294" s="1064">
        <v>0</v>
      </c>
      <c r="AT294" s="1063">
        <v>28279697</v>
      </c>
      <c r="AU294" s="1063">
        <v>-18279697</v>
      </c>
      <c r="AV294" s="1074">
        <v>20480304</v>
      </c>
      <c r="AW294" s="1063">
        <v>7799393</v>
      </c>
      <c r="AX294" s="1087">
        <v>18689051</v>
      </c>
      <c r="AY294" s="1063">
        <v>1791253</v>
      </c>
      <c r="AZ294" s="1063">
        <v>18689051</v>
      </c>
      <c r="BA294" s="1064">
        <v>0</v>
      </c>
      <c r="BB294" s="1064">
        <v>0</v>
      </c>
    </row>
    <row r="295" spans="1:54" x14ac:dyDescent="0.25">
      <c r="A295" s="1603" t="s">
        <v>120</v>
      </c>
      <c r="B295" s="1583"/>
      <c r="C295" s="1603" t="s">
        <v>355</v>
      </c>
      <c r="D295" s="1583"/>
      <c r="E295" s="1603" t="s">
        <v>357</v>
      </c>
      <c r="F295" s="1583"/>
      <c r="G295" s="1603" t="s">
        <v>323</v>
      </c>
      <c r="H295" s="1583"/>
      <c r="I295" s="1603" t="s">
        <v>313</v>
      </c>
      <c r="J295" s="1583"/>
      <c r="K295" s="1583"/>
      <c r="L295" s="1603" t="s">
        <v>315</v>
      </c>
      <c r="M295" s="1583"/>
      <c r="N295" s="1583"/>
      <c r="O295" s="1603"/>
      <c r="P295" s="1583"/>
      <c r="Q295" s="1603"/>
      <c r="R295" s="1583"/>
      <c r="S295" s="1605" t="s">
        <v>359</v>
      </c>
      <c r="T295" s="1583"/>
      <c r="U295" s="1583"/>
      <c r="V295" s="1583"/>
      <c r="W295" s="1583"/>
      <c r="X295" s="1583"/>
      <c r="Y295" s="1583"/>
      <c r="Z295" s="1583"/>
      <c r="AA295" s="1603" t="s">
        <v>306</v>
      </c>
      <c r="AB295" s="1583"/>
      <c r="AC295" s="1583"/>
      <c r="AD295" s="1583"/>
      <c r="AE295" s="1583"/>
      <c r="AF295" s="1603" t="s">
        <v>307</v>
      </c>
      <c r="AG295" s="1583"/>
      <c r="AH295" s="1583"/>
      <c r="AI295" s="317" t="s">
        <v>86</v>
      </c>
      <c r="AJ295" s="1604" t="s">
        <v>308</v>
      </c>
      <c r="AK295" s="1583"/>
      <c r="AL295" s="1583"/>
      <c r="AM295" s="1583"/>
      <c r="AN295" s="1583"/>
      <c r="AO295" s="1583"/>
      <c r="AP295" s="318">
        <v>300000000</v>
      </c>
      <c r="AQ295" s="318">
        <v>10000000</v>
      </c>
      <c r="AR295" s="319">
        <v>0</v>
      </c>
      <c r="AS295" s="319">
        <v>0</v>
      </c>
      <c r="AT295" s="318">
        <v>28279697</v>
      </c>
      <c r="AU295" s="318">
        <v>-18279697</v>
      </c>
      <c r="AV295" s="1074">
        <v>20480304</v>
      </c>
      <c r="AW295" s="318">
        <v>7799393</v>
      </c>
      <c r="AX295" s="1087">
        <v>18689051</v>
      </c>
      <c r="AY295" s="318">
        <v>1791253</v>
      </c>
      <c r="AZ295" s="318">
        <v>18689051</v>
      </c>
      <c r="BA295" s="319">
        <v>0</v>
      </c>
      <c r="BB295" s="319">
        <v>0</v>
      </c>
    </row>
    <row r="296" spans="1:54" x14ac:dyDescent="0.25">
      <c r="A296" s="1608" t="s">
        <v>120</v>
      </c>
      <c r="B296" s="1583"/>
      <c r="C296" s="1608" t="s">
        <v>355</v>
      </c>
      <c r="D296" s="1583"/>
      <c r="E296" s="1608" t="s">
        <v>357</v>
      </c>
      <c r="F296" s="1583"/>
      <c r="G296" s="1608" t="s">
        <v>323</v>
      </c>
      <c r="H296" s="1583"/>
      <c r="I296" s="1608" t="s">
        <v>313</v>
      </c>
      <c r="J296" s="1583"/>
      <c r="K296" s="1583"/>
      <c r="L296" s="1608" t="s">
        <v>315</v>
      </c>
      <c r="M296" s="1583"/>
      <c r="N296" s="1583"/>
      <c r="O296" s="1608" t="s">
        <v>312</v>
      </c>
      <c r="P296" s="1583"/>
      <c r="Q296" s="1608"/>
      <c r="R296" s="1583"/>
      <c r="S296" s="1609" t="s">
        <v>365</v>
      </c>
      <c r="T296" s="1583"/>
      <c r="U296" s="1583"/>
      <c r="V296" s="1583"/>
      <c r="W296" s="1583"/>
      <c r="X296" s="1583"/>
      <c r="Y296" s="1583"/>
      <c r="Z296" s="1583"/>
      <c r="AA296" s="1608" t="s">
        <v>306</v>
      </c>
      <c r="AB296" s="1583"/>
      <c r="AC296" s="1583"/>
      <c r="AD296" s="1583"/>
      <c r="AE296" s="1583"/>
      <c r="AF296" s="1608" t="s">
        <v>307</v>
      </c>
      <c r="AG296" s="1583"/>
      <c r="AH296" s="1583"/>
      <c r="AI296" s="320" t="s">
        <v>86</v>
      </c>
      <c r="AJ296" s="1610" t="s">
        <v>308</v>
      </c>
      <c r="AK296" s="1583"/>
      <c r="AL296" s="1583"/>
      <c r="AM296" s="1583"/>
      <c r="AN296" s="1583"/>
      <c r="AO296" s="1583"/>
      <c r="AP296" s="321">
        <v>45000000</v>
      </c>
      <c r="AQ296" s="322">
        <v>0</v>
      </c>
      <c r="AR296" s="322">
        <v>0</v>
      </c>
      <c r="AS296" s="322">
        <v>0</v>
      </c>
      <c r="AT296" s="322">
        <v>0</v>
      </c>
      <c r="AU296" s="322">
        <v>0</v>
      </c>
      <c r="AV296" s="1077">
        <v>0</v>
      </c>
      <c r="AW296" s="322">
        <v>0</v>
      </c>
      <c r="AX296" s="1058">
        <v>0</v>
      </c>
      <c r="AY296" s="322">
        <v>0</v>
      </c>
      <c r="AZ296" s="322">
        <v>0</v>
      </c>
      <c r="BA296" s="322">
        <v>0</v>
      </c>
      <c r="BB296" s="322">
        <v>0</v>
      </c>
    </row>
    <row r="297" spans="1:54" x14ac:dyDescent="0.25">
      <c r="A297" s="1608" t="s">
        <v>120</v>
      </c>
      <c r="B297" s="1583"/>
      <c r="C297" s="1608" t="s">
        <v>355</v>
      </c>
      <c r="D297" s="1583"/>
      <c r="E297" s="1608" t="s">
        <v>357</v>
      </c>
      <c r="F297" s="1583"/>
      <c r="G297" s="1608" t="s">
        <v>323</v>
      </c>
      <c r="H297" s="1583"/>
      <c r="I297" s="1608" t="s">
        <v>313</v>
      </c>
      <c r="J297" s="1583"/>
      <c r="K297" s="1583"/>
      <c r="L297" s="1608" t="s">
        <v>315</v>
      </c>
      <c r="M297" s="1583"/>
      <c r="N297" s="1583"/>
      <c r="O297" s="1608" t="s">
        <v>315</v>
      </c>
      <c r="P297" s="1583"/>
      <c r="Q297" s="1608"/>
      <c r="R297" s="1583"/>
      <c r="S297" s="1609" t="s">
        <v>360</v>
      </c>
      <c r="T297" s="1583"/>
      <c r="U297" s="1583"/>
      <c r="V297" s="1583"/>
      <c r="W297" s="1583"/>
      <c r="X297" s="1583"/>
      <c r="Y297" s="1583"/>
      <c r="Z297" s="1583"/>
      <c r="AA297" s="1608" t="s">
        <v>306</v>
      </c>
      <c r="AB297" s="1583"/>
      <c r="AC297" s="1583"/>
      <c r="AD297" s="1583"/>
      <c r="AE297" s="1583"/>
      <c r="AF297" s="1608" t="s">
        <v>307</v>
      </c>
      <c r="AG297" s="1583"/>
      <c r="AH297" s="1583"/>
      <c r="AI297" s="320" t="s">
        <v>86</v>
      </c>
      <c r="AJ297" s="1610" t="s">
        <v>308</v>
      </c>
      <c r="AK297" s="1583"/>
      <c r="AL297" s="1583"/>
      <c r="AM297" s="1583"/>
      <c r="AN297" s="1583"/>
      <c r="AO297" s="1583"/>
      <c r="AP297" s="321">
        <v>101000000</v>
      </c>
      <c r="AQ297" s="322">
        <v>0</v>
      </c>
      <c r="AR297" s="322">
        <v>0</v>
      </c>
      <c r="AS297" s="322">
        <v>0</v>
      </c>
      <c r="AT297" s="322">
        <v>0</v>
      </c>
      <c r="AU297" s="322">
        <v>0</v>
      </c>
      <c r="AV297" s="1077">
        <v>0</v>
      </c>
      <c r="AW297" s="322">
        <v>0</v>
      </c>
      <c r="AX297" s="1058">
        <v>0</v>
      </c>
      <c r="AY297" s="322">
        <v>0</v>
      </c>
      <c r="AZ297" s="322">
        <v>0</v>
      </c>
      <c r="BA297" s="322">
        <v>0</v>
      </c>
      <c r="BB297" s="322">
        <v>0</v>
      </c>
    </row>
    <row r="298" spans="1:54" x14ac:dyDescent="0.25">
      <c r="A298" s="1608" t="s">
        <v>120</v>
      </c>
      <c r="B298" s="1583"/>
      <c r="C298" s="1608" t="s">
        <v>355</v>
      </c>
      <c r="D298" s="1583"/>
      <c r="E298" s="1608" t="s">
        <v>357</v>
      </c>
      <c r="F298" s="1583"/>
      <c r="G298" s="1608" t="s">
        <v>323</v>
      </c>
      <c r="H298" s="1583"/>
      <c r="I298" s="1608" t="s">
        <v>313</v>
      </c>
      <c r="J298" s="1583"/>
      <c r="K298" s="1583"/>
      <c r="L298" s="1608" t="s">
        <v>315</v>
      </c>
      <c r="M298" s="1583"/>
      <c r="N298" s="1583"/>
      <c r="O298" s="1608" t="s">
        <v>322</v>
      </c>
      <c r="P298" s="1583"/>
      <c r="Q298" s="1608"/>
      <c r="R298" s="1583"/>
      <c r="S298" s="1609" t="s">
        <v>361</v>
      </c>
      <c r="T298" s="1583"/>
      <c r="U298" s="1583"/>
      <c r="V298" s="1583"/>
      <c r="W298" s="1583"/>
      <c r="X298" s="1583"/>
      <c r="Y298" s="1583"/>
      <c r="Z298" s="1583"/>
      <c r="AA298" s="1608" t="s">
        <v>306</v>
      </c>
      <c r="AB298" s="1583"/>
      <c r="AC298" s="1583"/>
      <c r="AD298" s="1583"/>
      <c r="AE298" s="1583"/>
      <c r="AF298" s="1608" t="s">
        <v>307</v>
      </c>
      <c r="AG298" s="1583"/>
      <c r="AH298" s="1583"/>
      <c r="AI298" s="320" t="s">
        <v>86</v>
      </c>
      <c r="AJ298" s="1610" t="s">
        <v>308</v>
      </c>
      <c r="AK298" s="1583"/>
      <c r="AL298" s="1583"/>
      <c r="AM298" s="1583"/>
      <c r="AN298" s="1583"/>
      <c r="AO298" s="1583"/>
      <c r="AP298" s="321">
        <v>49000000</v>
      </c>
      <c r="AQ298" s="322">
        <v>0</v>
      </c>
      <c r="AR298" s="322">
        <v>0</v>
      </c>
      <c r="AS298" s="322">
        <v>0</v>
      </c>
      <c r="AT298" s="322">
        <v>0</v>
      </c>
      <c r="AU298" s="322">
        <v>0</v>
      </c>
      <c r="AV298" s="1077">
        <v>0</v>
      </c>
      <c r="AW298" s="322">
        <v>0</v>
      </c>
      <c r="AX298" s="1058">
        <v>0</v>
      </c>
      <c r="AY298" s="322">
        <v>0</v>
      </c>
      <c r="AZ298" s="322">
        <v>0</v>
      </c>
      <c r="BA298" s="322">
        <v>0</v>
      </c>
      <c r="BB298" s="322">
        <v>0</v>
      </c>
    </row>
    <row r="299" spans="1:54" x14ac:dyDescent="0.25">
      <c r="A299" s="1608" t="s">
        <v>120</v>
      </c>
      <c r="B299" s="1583"/>
      <c r="C299" s="1608" t="s">
        <v>355</v>
      </c>
      <c r="D299" s="1583"/>
      <c r="E299" s="1608" t="s">
        <v>357</v>
      </c>
      <c r="F299" s="1583"/>
      <c r="G299" s="1608" t="s">
        <v>323</v>
      </c>
      <c r="H299" s="1583"/>
      <c r="I299" s="1608" t="s">
        <v>313</v>
      </c>
      <c r="J299" s="1583"/>
      <c r="K299" s="1583"/>
      <c r="L299" s="1608" t="s">
        <v>315</v>
      </c>
      <c r="M299" s="1583"/>
      <c r="N299" s="1583"/>
      <c r="O299" s="1608" t="s">
        <v>316</v>
      </c>
      <c r="P299" s="1583"/>
      <c r="Q299" s="1608"/>
      <c r="R299" s="1583"/>
      <c r="S299" s="1609" t="s">
        <v>105</v>
      </c>
      <c r="T299" s="1583"/>
      <c r="U299" s="1583"/>
      <c r="V299" s="1583"/>
      <c r="W299" s="1583"/>
      <c r="X299" s="1583"/>
      <c r="Y299" s="1583"/>
      <c r="Z299" s="1583"/>
      <c r="AA299" s="1608" t="s">
        <v>306</v>
      </c>
      <c r="AB299" s="1583"/>
      <c r="AC299" s="1583"/>
      <c r="AD299" s="1583"/>
      <c r="AE299" s="1583"/>
      <c r="AF299" s="1608" t="s">
        <v>307</v>
      </c>
      <c r="AG299" s="1583"/>
      <c r="AH299" s="1583"/>
      <c r="AI299" s="320" t="s">
        <v>86</v>
      </c>
      <c r="AJ299" s="1610" t="s">
        <v>308</v>
      </c>
      <c r="AK299" s="1583"/>
      <c r="AL299" s="1583"/>
      <c r="AM299" s="1583"/>
      <c r="AN299" s="1583"/>
      <c r="AO299" s="1583"/>
      <c r="AP299" s="321">
        <v>95000000</v>
      </c>
      <c r="AQ299" s="322">
        <v>0</v>
      </c>
      <c r="AR299" s="322">
        <v>0</v>
      </c>
      <c r="AS299" s="322">
        <v>0</v>
      </c>
      <c r="AT299" s="321">
        <v>28279697</v>
      </c>
      <c r="AU299" s="321">
        <v>-28279697</v>
      </c>
      <c r="AV299" s="1076">
        <v>20480304</v>
      </c>
      <c r="AW299" s="321">
        <v>7799393</v>
      </c>
      <c r="AX299" s="1057">
        <v>18689051</v>
      </c>
      <c r="AY299" s="321">
        <v>1791253</v>
      </c>
      <c r="AZ299" s="321">
        <v>18689051</v>
      </c>
      <c r="BA299" s="322">
        <v>0</v>
      </c>
      <c r="BB299" s="322">
        <v>0</v>
      </c>
    </row>
    <row r="300" spans="1:54" x14ac:dyDescent="0.25">
      <c r="A300" s="1608" t="s">
        <v>120</v>
      </c>
      <c r="B300" s="1583"/>
      <c r="C300" s="1608" t="s">
        <v>355</v>
      </c>
      <c r="D300" s="1583"/>
      <c r="E300" s="1608" t="s">
        <v>357</v>
      </c>
      <c r="F300" s="1583"/>
      <c r="G300" s="1608" t="s">
        <v>323</v>
      </c>
      <c r="H300" s="1583"/>
      <c r="I300" s="1608" t="s">
        <v>313</v>
      </c>
      <c r="J300" s="1583"/>
      <c r="K300" s="1583"/>
      <c r="L300" s="1608" t="s">
        <v>315</v>
      </c>
      <c r="M300" s="1583"/>
      <c r="N300" s="1583"/>
      <c r="O300" s="1608" t="s">
        <v>325</v>
      </c>
      <c r="P300" s="1583"/>
      <c r="Q300" s="1608"/>
      <c r="R300" s="1583"/>
      <c r="S300" s="1609" t="s">
        <v>362</v>
      </c>
      <c r="T300" s="1583"/>
      <c r="U300" s="1583"/>
      <c r="V300" s="1583"/>
      <c r="W300" s="1583"/>
      <c r="X300" s="1583"/>
      <c r="Y300" s="1583"/>
      <c r="Z300" s="1583"/>
      <c r="AA300" s="1608" t="s">
        <v>306</v>
      </c>
      <c r="AB300" s="1583"/>
      <c r="AC300" s="1583"/>
      <c r="AD300" s="1583"/>
      <c r="AE300" s="1583"/>
      <c r="AF300" s="1608" t="s">
        <v>307</v>
      </c>
      <c r="AG300" s="1583"/>
      <c r="AH300" s="1583"/>
      <c r="AI300" s="320" t="s">
        <v>86</v>
      </c>
      <c r="AJ300" s="1610" t="s">
        <v>308</v>
      </c>
      <c r="AK300" s="1583"/>
      <c r="AL300" s="1583"/>
      <c r="AM300" s="1583"/>
      <c r="AN300" s="1583"/>
      <c r="AO300" s="1583"/>
      <c r="AP300" s="321">
        <v>10000000</v>
      </c>
      <c r="AQ300" s="321">
        <v>10000000</v>
      </c>
      <c r="AR300" s="322">
        <v>0</v>
      </c>
      <c r="AS300" s="322">
        <v>0</v>
      </c>
      <c r="AT300" s="322">
        <v>0</v>
      </c>
      <c r="AU300" s="321">
        <v>10000000</v>
      </c>
      <c r="AV300" s="1077">
        <v>0</v>
      </c>
      <c r="AW300" s="322">
        <v>0</v>
      </c>
      <c r="AX300" s="1058">
        <v>0</v>
      </c>
      <c r="AY300" s="322">
        <v>0</v>
      </c>
      <c r="AZ300" s="322">
        <v>0</v>
      </c>
      <c r="BA300" s="322">
        <v>0</v>
      </c>
      <c r="BB300" s="322">
        <v>0</v>
      </c>
    </row>
    <row r="301" spans="1:54" x14ac:dyDescent="0.25">
      <c r="A301" s="1603" t="s">
        <v>120</v>
      </c>
      <c r="B301" s="1583"/>
      <c r="C301" s="1603" t="s">
        <v>355</v>
      </c>
      <c r="D301" s="1583"/>
      <c r="E301" s="1603" t="s">
        <v>357</v>
      </c>
      <c r="F301" s="1583"/>
      <c r="G301" s="1603" t="s">
        <v>318</v>
      </c>
      <c r="H301" s="1583"/>
      <c r="I301" s="1603" t="s">
        <v>313</v>
      </c>
      <c r="J301" s="1583"/>
      <c r="K301" s="1583"/>
      <c r="L301" s="1603"/>
      <c r="M301" s="1583"/>
      <c r="N301" s="1583"/>
      <c r="O301" s="1603"/>
      <c r="P301" s="1583"/>
      <c r="Q301" s="1603"/>
      <c r="R301" s="1583"/>
      <c r="S301" s="1605" t="s">
        <v>787</v>
      </c>
      <c r="T301" s="1583"/>
      <c r="U301" s="1583"/>
      <c r="V301" s="1583"/>
      <c r="W301" s="1583"/>
      <c r="X301" s="1583"/>
      <c r="Y301" s="1583"/>
      <c r="Z301" s="1583"/>
      <c r="AA301" s="1603" t="s">
        <v>306</v>
      </c>
      <c r="AB301" s="1583"/>
      <c r="AC301" s="1583"/>
      <c r="AD301" s="1583"/>
      <c r="AE301" s="1583"/>
      <c r="AF301" s="1603" t="s">
        <v>307</v>
      </c>
      <c r="AG301" s="1583"/>
      <c r="AH301" s="1583"/>
      <c r="AI301" s="317" t="s">
        <v>86</v>
      </c>
      <c r="AJ301" s="1604" t="s">
        <v>308</v>
      </c>
      <c r="AK301" s="1583"/>
      <c r="AL301" s="1583"/>
      <c r="AM301" s="1583"/>
      <c r="AN301" s="1583"/>
      <c r="AO301" s="1583"/>
      <c r="AP301" s="318">
        <v>350000000</v>
      </c>
      <c r="AQ301" s="318">
        <v>3000000</v>
      </c>
      <c r="AR301" s="318">
        <v>347000000</v>
      </c>
      <c r="AS301" s="319">
        <v>0</v>
      </c>
      <c r="AT301" s="319">
        <v>0</v>
      </c>
      <c r="AU301" s="318">
        <v>3000000</v>
      </c>
      <c r="AV301" s="1075">
        <v>0</v>
      </c>
      <c r="AW301" s="319">
        <v>0</v>
      </c>
      <c r="AX301" s="1088">
        <v>0</v>
      </c>
      <c r="AY301" s="319">
        <v>0</v>
      </c>
      <c r="AZ301" s="319">
        <v>0</v>
      </c>
      <c r="BA301" s="319">
        <v>0</v>
      </c>
      <c r="BB301" s="319">
        <v>0</v>
      </c>
    </row>
    <row r="302" spans="1:54" s="519" customFormat="1" x14ac:dyDescent="0.25">
      <c r="A302" s="1791" t="s">
        <v>120</v>
      </c>
      <c r="B302" s="1787"/>
      <c r="C302" s="1791" t="s">
        <v>355</v>
      </c>
      <c r="D302" s="1787"/>
      <c r="E302" s="1791" t="s">
        <v>357</v>
      </c>
      <c r="F302" s="1787"/>
      <c r="G302" s="1791" t="s">
        <v>318</v>
      </c>
      <c r="H302" s="1787"/>
      <c r="I302" s="1791" t="s">
        <v>269</v>
      </c>
      <c r="J302" s="1787"/>
      <c r="K302" s="1787"/>
      <c r="L302" s="1791" t="s">
        <v>269</v>
      </c>
      <c r="M302" s="1787"/>
      <c r="N302" s="1787"/>
      <c r="O302" s="1791" t="s">
        <v>269</v>
      </c>
      <c r="P302" s="1787"/>
      <c r="Q302" s="1791" t="s">
        <v>269</v>
      </c>
      <c r="R302" s="1787"/>
      <c r="S302" s="1790" t="s">
        <v>787</v>
      </c>
      <c r="T302" s="1787"/>
      <c r="U302" s="1787"/>
      <c r="V302" s="1787"/>
      <c r="W302" s="1787"/>
      <c r="X302" s="1787"/>
      <c r="Y302" s="1787"/>
      <c r="Z302" s="1787"/>
      <c r="AA302" s="1791" t="s">
        <v>306</v>
      </c>
      <c r="AB302" s="1787"/>
      <c r="AC302" s="1787"/>
      <c r="AD302" s="1787"/>
      <c r="AE302" s="1787"/>
      <c r="AF302" s="1791" t="s">
        <v>307</v>
      </c>
      <c r="AG302" s="1787"/>
      <c r="AH302" s="1787"/>
      <c r="AI302" s="1062" t="s">
        <v>86</v>
      </c>
      <c r="AJ302" s="1792" t="s">
        <v>308</v>
      </c>
      <c r="AK302" s="1787"/>
      <c r="AL302" s="1787"/>
      <c r="AM302" s="1787"/>
      <c r="AN302" s="1787"/>
      <c r="AO302" s="1787"/>
      <c r="AP302" s="1063">
        <v>350000000</v>
      </c>
      <c r="AQ302" s="1063">
        <v>3000000</v>
      </c>
      <c r="AR302" s="1063">
        <v>347000000</v>
      </c>
      <c r="AS302" s="1064">
        <v>0</v>
      </c>
      <c r="AT302" s="1064">
        <v>0</v>
      </c>
      <c r="AU302" s="1063">
        <v>3000000</v>
      </c>
      <c r="AV302" s="1075">
        <v>0</v>
      </c>
      <c r="AW302" s="1064">
        <v>0</v>
      </c>
      <c r="AX302" s="1088">
        <v>0</v>
      </c>
      <c r="AY302" s="1064">
        <v>0</v>
      </c>
      <c r="AZ302" s="1064">
        <v>0</v>
      </c>
      <c r="BA302" s="1064">
        <v>0</v>
      </c>
      <c r="BB302" s="1064">
        <v>0</v>
      </c>
    </row>
    <row r="303" spans="1:54" x14ac:dyDescent="0.25">
      <c r="A303" s="1603" t="s">
        <v>120</v>
      </c>
      <c r="B303" s="1583"/>
      <c r="C303" s="1603" t="s">
        <v>355</v>
      </c>
      <c r="D303" s="1583"/>
      <c r="E303" s="1603" t="s">
        <v>357</v>
      </c>
      <c r="F303" s="1583"/>
      <c r="G303" s="1603" t="s">
        <v>318</v>
      </c>
      <c r="H303" s="1583"/>
      <c r="I303" s="1603" t="s">
        <v>313</v>
      </c>
      <c r="J303" s="1583"/>
      <c r="K303" s="1583"/>
      <c r="L303" s="1603" t="s">
        <v>315</v>
      </c>
      <c r="M303" s="1583"/>
      <c r="N303" s="1583"/>
      <c r="O303" s="1603"/>
      <c r="P303" s="1583"/>
      <c r="Q303" s="1603"/>
      <c r="R303" s="1583"/>
      <c r="S303" s="1605" t="s">
        <v>359</v>
      </c>
      <c r="T303" s="1583"/>
      <c r="U303" s="1583"/>
      <c r="V303" s="1583"/>
      <c r="W303" s="1583"/>
      <c r="X303" s="1583"/>
      <c r="Y303" s="1583"/>
      <c r="Z303" s="1583"/>
      <c r="AA303" s="1603" t="s">
        <v>306</v>
      </c>
      <c r="AB303" s="1583"/>
      <c r="AC303" s="1583"/>
      <c r="AD303" s="1583"/>
      <c r="AE303" s="1583"/>
      <c r="AF303" s="1603" t="s">
        <v>307</v>
      </c>
      <c r="AG303" s="1583"/>
      <c r="AH303" s="1583"/>
      <c r="AI303" s="317" t="s">
        <v>86</v>
      </c>
      <c r="AJ303" s="1604" t="s">
        <v>308</v>
      </c>
      <c r="AK303" s="1583"/>
      <c r="AL303" s="1583"/>
      <c r="AM303" s="1583"/>
      <c r="AN303" s="1583"/>
      <c r="AO303" s="1583"/>
      <c r="AP303" s="318">
        <v>350000000</v>
      </c>
      <c r="AQ303" s="318">
        <v>3000000</v>
      </c>
      <c r="AR303" s="318">
        <v>347000000</v>
      </c>
      <c r="AS303" s="319">
        <v>0</v>
      </c>
      <c r="AT303" s="319">
        <v>0</v>
      </c>
      <c r="AU303" s="318">
        <v>3000000</v>
      </c>
      <c r="AV303" s="1075">
        <v>0</v>
      </c>
      <c r="AW303" s="319">
        <v>0</v>
      </c>
      <c r="AX303" s="1088">
        <v>0</v>
      </c>
      <c r="AY303" s="319">
        <v>0</v>
      </c>
      <c r="AZ303" s="319">
        <v>0</v>
      </c>
      <c r="BA303" s="319">
        <v>0</v>
      </c>
      <c r="BB303" s="319">
        <v>0</v>
      </c>
    </row>
    <row r="304" spans="1:54" x14ac:dyDescent="0.25">
      <c r="A304" s="1608" t="s">
        <v>120</v>
      </c>
      <c r="B304" s="1583"/>
      <c r="C304" s="1608" t="s">
        <v>355</v>
      </c>
      <c r="D304" s="1583"/>
      <c r="E304" s="1608" t="s">
        <v>357</v>
      </c>
      <c r="F304" s="1583"/>
      <c r="G304" s="1608" t="s">
        <v>318</v>
      </c>
      <c r="H304" s="1583"/>
      <c r="I304" s="1608" t="s">
        <v>313</v>
      </c>
      <c r="J304" s="1583"/>
      <c r="K304" s="1583"/>
      <c r="L304" s="1608" t="s">
        <v>315</v>
      </c>
      <c r="M304" s="1583"/>
      <c r="N304" s="1583"/>
      <c r="O304" s="1608" t="s">
        <v>312</v>
      </c>
      <c r="P304" s="1583"/>
      <c r="Q304" s="1608"/>
      <c r="R304" s="1583"/>
      <c r="S304" s="1609" t="s">
        <v>365</v>
      </c>
      <c r="T304" s="1583"/>
      <c r="U304" s="1583"/>
      <c r="V304" s="1583"/>
      <c r="W304" s="1583"/>
      <c r="X304" s="1583"/>
      <c r="Y304" s="1583"/>
      <c r="Z304" s="1583"/>
      <c r="AA304" s="1608" t="s">
        <v>306</v>
      </c>
      <c r="AB304" s="1583"/>
      <c r="AC304" s="1583"/>
      <c r="AD304" s="1583"/>
      <c r="AE304" s="1583"/>
      <c r="AF304" s="1608" t="s">
        <v>307</v>
      </c>
      <c r="AG304" s="1583"/>
      <c r="AH304" s="1583"/>
      <c r="AI304" s="320" t="s">
        <v>86</v>
      </c>
      <c r="AJ304" s="1610" t="s">
        <v>308</v>
      </c>
      <c r="AK304" s="1583"/>
      <c r="AL304" s="1583"/>
      <c r="AM304" s="1583"/>
      <c r="AN304" s="1583"/>
      <c r="AO304" s="1583"/>
      <c r="AP304" s="321">
        <v>341000000</v>
      </c>
      <c r="AQ304" s="321">
        <v>3000000</v>
      </c>
      <c r="AR304" s="321">
        <v>338000000</v>
      </c>
      <c r="AS304" s="322">
        <v>0</v>
      </c>
      <c r="AT304" s="322">
        <v>0</v>
      </c>
      <c r="AU304" s="321">
        <v>3000000</v>
      </c>
      <c r="AV304" s="1077">
        <v>0</v>
      </c>
      <c r="AW304" s="322">
        <v>0</v>
      </c>
      <c r="AX304" s="1058">
        <v>0</v>
      </c>
      <c r="AY304" s="322">
        <v>0</v>
      </c>
      <c r="AZ304" s="322">
        <v>0</v>
      </c>
      <c r="BA304" s="322">
        <v>0</v>
      </c>
      <c r="BB304" s="322">
        <v>0</v>
      </c>
    </row>
    <row r="305" spans="1:54" x14ac:dyDescent="0.25">
      <c r="A305" s="1608" t="s">
        <v>120</v>
      </c>
      <c r="B305" s="1583"/>
      <c r="C305" s="1608" t="s">
        <v>355</v>
      </c>
      <c r="D305" s="1583"/>
      <c r="E305" s="1608" t="s">
        <v>357</v>
      </c>
      <c r="F305" s="1583"/>
      <c r="G305" s="1608" t="s">
        <v>318</v>
      </c>
      <c r="H305" s="1583"/>
      <c r="I305" s="1608" t="s">
        <v>313</v>
      </c>
      <c r="J305" s="1583"/>
      <c r="K305" s="1583"/>
      <c r="L305" s="1608" t="s">
        <v>315</v>
      </c>
      <c r="M305" s="1583"/>
      <c r="N305" s="1583"/>
      <c r="O305" s="1608" t="s">
        <v>315</v>
      </c>
      <c r="P305" s="1583"/>
      <c r="Q305" s="1608"/>
      <c r="R305" s="1583"/>
      <c r="S305" s="1609" t="s">
        <v>360</v>
      </c>
      <c r="T305" s="1583"/>
      <c r="U305" s="1583"/>
      <c r="V305" s="1583"/>
      <c r="W305" s="1583"/>
      <c r="X305" s="1583"/>
      <c r="Y305" s="1583"/>
      <c r="Z305" s="1583"/>
      <c r="AA305" s="1608" t="s">
        <v>306</v>
      </c>
      <c r="AB305" s="1583"/>
      <c r="AC305" s="1583"/>
      <c r="AD305" s="1583"/>
      <c r="AE305" s="1583"/>
      <c r="AF305" s="1608" t="s">
        <v>307</v>
      </c>
      <c r="AG305" s="1583"/>
      <c r="AH305" s="1583"/>
      <c r="AI305" s="320" t="s">
        <v>86</v>
      </c>
      <c r="AJ305" s="1610" t="s">
        <v>308</v>
      </c>
      <c r="AK305" s="1583"/>
      <c r="AL305" s="1583"/>
      <c r="AM305" s="1583"/>
      <c r="AN305" s="1583"/>
      <c r="AO305" s="1583"/>
      <c r="AP305" s="321">
        <v>9000000</v>
      </c>
      <c r="AQ305" s="322">
        <v>0</v>
      </c>
      <c r="AR305" s="321">
        <v>9000000</v>
      </c>
      <c r="AS305" s="322">
        <v>0</v>
      </c>
      <c r="AT305" s="322">
        <v>0</v>
      </c>
      <c r="AU305" s="322">
        <v>0</v>
      </c>
      <c r="AV305" s="1077">
        <v>0</v>
      </c>
      <c r="AW305" s="322">
        <v>0</v>
      </c>
      <c r="AX305" s="1058">
        <v>0</v>
      </c>
      <c r="AY305" s="322">
        <v>0</v>
      </c>
      <c r="AZ305" s="322">
        <v>0</v>
      </c>
      <c r="BA305" s="322">
        <v>0</v>
      </c>
      <c r="BB305" s="322">
        <v>0</v>
      </c>
    </row>
    <row r="306" spans="1:54" x14ac:dyDescent="0.25">
      <c r="A306" s="1603" t="s">
        <v>120</v>
      </c>
      <c r="B306" s="1583"/>
      <c r="C306" s="1603" t="s">
        <v>370</v>
      </c>
      <c r="D306" s="1583"/>
      <c r="E306" s="1603"/>
      <c r="F306" s="1583"/>
      <c r="G306" s="1603"/>
      <c r="H306" s="1583"/>
      <c r="I306" s="1603"/>
      <c r="J306" s="1583"/>
      <c r="K306" s="1583"/>
      <c r="L306" s="1603"/>
      <c r="M306" s="1583"/>
      <c r="N306" s="1583"/>
      <c r="O306" s="1603"/>
      <c r="P306" s="1583"/>
      <c r="Q306" s="1603"/>
      <c r="R306" s="1583"/>
      <c r="S306" s="1605" t="s">
        <v>371</v>
      </c>
      <c r="T306" s="1583"/>
      <c r="U306" s="1583"/>
      <c r="V306" s="1583"/>
      <c r="W306" s="1583"/>
      <c r="X306" s="1583"/>
      <c r="Y306" s="1583"/>
      <c r="Z306" s="1583"/>
      <c r="AA306" s="1603" t="s">
        <v>306</v>
      </c>
      <c r="AB306" s="1583"/>
      <c r="AC306" s="1583"/>
      <c r="AD306" s="1583"/>
      <c r="AE306" s="1583"/>
      <c r="AF306" s="1603" t="s">
        <v>307</v>
      </c>
      <c r="AG306" s="1583"/>
      <c r="AH306" s="1583"/>
      <c r="AI306" s="317" t="s">
        <v>86</v>
      </c>
      <c r="AJ306" s="1604" t="s">
        <v>308</v>
      </c>
      <c r="AK306" s="1583"/>
      <c r="AL306" s="1583"/>
      <c r="AM306" s="1583"/>
      <c r="AN306" s="1583"/>
      <c r="AO306" s="1583"/>
      <c r="AP306" s="318">
        <v>20545834179</v>
      </c>
      <c r="AQ306" s="318">
        <v>6255861258</v>
      </c>
      <c r="AR306" s="318">
        <v>2921226742</v>
      </c>
      <c r="AS306" s="318">
        <v>-10875414179</v>
      </c>
      <c r="AT306" s="318">
        <v>5776355</v>
      </c>
      <c r="AU306" s="318">
        <v>6250084903</v>
      </c>
      <c r="AV306" s="1074">
        <v>14774219</v>
      </c>
      <c r="AW306" s="318">
        <v>-8997864</v>
      </c>
      <c r="AX306" s="1087">
        <v>15772329</v>
      </c>
      <c r="AY306" s="318">
        <v>-998110</v>
      </c>
      <c r="AZ306" s="318">
        <v>15772329</v>
      </c>
      <c r="BA306" s="319">
        <v>0</v>
      </c>
      <c r="BB306" s="319">
        <v>0</v>
      </c>
    </row>
    <row r="307" spans="1:54" x14ac:dyDescent="0.25">
      <c r="A307" s="1603" t="s">
        <v>120</v>
      </c>
      <c r="B307" s="1583"/>
      <c r="C307" s="1603" t="s">
        <v>370</v>
      </c>
      <c r="D307" s="1583"/>
      <c r="E307" s="1603"/>
      <c r="F307" s="1583"/>
      <c r="G307" s="1603"/>
      <c r="H307" s="1583"/>
      <c r="I307" s="1603"/>
      <c r="J307" s="1583"/>
      <c r="K307" s="1583"/>
      <c r="L307" s="1603"/>
      <c r="M307" s="1583"/>
      <c r="N307" s="1583"/>
      <c r="O307" s="1603"/>
      <c r="P307" s="1583"/>
      <c r="Q307" s="1603"/>
      <c r="R307" s="1583"/>
      <c r="S307" s="1605" t="s">
        <v>371</v>
      </c>
      <c r="T307" s="1583"/>
      <c r="U307" s="1583"/>
      <c r="V307" s="1583"/>
      <c r="W307" s="1583"/>
      <c r="X307" s="1583"/>
      <c r="Y307" s="1583"/>
      <c r="Z307" s="1583"/>
      <c r="AA307" s="1603" t="s">
        <v>306</v>
      </c>
      <c r="AB307" s="1583"/>
      <c r="AC307" s="1583"/>
      <c r="AD307" s="1583"/>
      <c r="AE307" s="1583"/>
      <c r="AF307" s="1603" t="s">
        <v>307</v>
      </c>
      <c r="AG307" s="1583"/>
      <c r="AH307" s="1583"/>
      <c r="AI307" s="317" t="s">
        <v>336</v>
      </c>
      <c r="AJ307" s="1604" t="s">
        <v>354</v>
      </c>
      <c r="AK307" s="1583"/>
      <c r="AL307" s="1583"/>
      <c r="AM307" s="1583"/>
      <c r="AN307" s="1583"/>
      <c r="AO307" s="1583"/>
      <c r="AP307" s="318">
        <v>9021085821</v>
      </c>
      <c r="AQ307" s="319">
        <v>0</v>
      </c>
      <c r="AR307" s="319">
        <v>0</v>
      </c>
      <c r="AS307" s="318">
        <v>-4021085821</v>
      </c>
      <c r="AT307" s="319">
        <v>0</v>
      </c>
      <c r="AU307" s="319">
        <v>0</v>
      </c>
      <c r="AV307" s="1074">
        <v>215738409.41</v>
      </c>
      <c r="AW307" s="318">
        <v>-215738409.41</v>
      </c>
      <c r="AX307" s="1087">
        <v>215738409.41</v>
      </c>
      <c r="AY307" s="319">
        <v>0</v>
      </c>
      <c r="AZ307" s="318">
        <v>215738409.41</v>
      </c>
      <c r="BA307" s="319">
        <v>0</v>
      </c>
      <c r="BB307" s="319">
        <v>0</v>
      </c>
    </row>
    <row r="308" spans="1:54" x14ac:dyDescent="0.25">
      <c r="A308" s="1603" t="s">
        <v>120</v>
      </c>
      <c r="B308" s="1583"/>
      <c r="C308" s="1603" t="s">
        <v>370</v>
      </c>
      <c r="D308" s="1583"/>
      <c r="E308" s="1603" t="s">
        <v>357</v>
      </c>
      <c r="F308" s="1583"/>
      <c r="G308" s="1603"/>
      <c r="H308" s="1583"/>
      <c r="I308" s="1603"/>
      <c r="J308" s="1583"/>
      <c r="K308" s="1583"/>
      <c r="L308" s="1603"/>
      <c r="M308" s="1583"/>
      <c r="N308" s="1583"/>
      <c r="O308" s="1603"/>
      <c r="P308" s="1583"/>
      <c r="Q308" s="1603"/>
      <c r="R308" s="1583"/>
      <c r="S308" s="1605" t="s">
        <v>358</v>
      </c>
      <c r="T308" s="1583"/>
      <c r="U308" s="1583"/>
      <c r="V308" s="1583"/>
      <c r="W308" s="1583"/>
      <c r="X308" s="1583"/>
      <c r="Y308" s="1583"/>
      <c r="Z308" s="1583"/>
      <c r="AA308" s="1603" t="s">
        <v>306</v>
      </c>
      <c r="AB308" s="1583"/>
      <c r="AC308" s="1583"/>
      <c r="AD308" s="1583"/>
      <c r="AE308" s="1583"/>
      <c r="AF308" s="1603" t="s">
        <v>307</v>
      </c>
      <c r="AG308" s="1583"/>
      <c r="AH308" s="1583"/>
      <c r="AI308" s="317" t="s">
        <v>86</v>
      </c>
      <c r="AJ308" s="1604" t="s">
        <v>308</v>
      </c>
      <c r="AK308" s="1583"/>
      <c r="AL308" s="1583"/>
      <c r="AM308" s="1583"/>
      <c r="AN308" s="1583"/>
      <c r="AO308" s="1583"/>
      <c r="AP308" s="318">
        <v>20545834179</v>
      </c>
      <c r="AQ308" s="318">
        <v>6255861258</v>
      </c>
      <c r="AR308" s="318">
        <v>2921226742</v>
      </c>
      <c r="AS308" s="318">
        <v>-10875414179</v>
      </c>
      <c r="AT308" s="318">
        <v>5776355</v>
      </c>
      <c r="AU308" s="318">
        <v>6250084903</v>
      </c>
      <c r="AV308" s="1074">
        <v>14774219</v>
      </c>
      <c r="AW308" s="318">
        <v>-8997864</v>
      </c>
      <c r="AX308" s="1087">
        <v>15772329</v>
      </c>
      <c r="AY308" s="318">
        <v>-998110</v>
      </c>
      <c r="AZ308" s="318">
        <v>15772329</v>
      </c>
      <c r="BA308" s="319">
        <v>0</v>
      </c>
      <c r="BB308" s="319">
        <v>0</v>
      </c>
    </row>
    <row r="309" spans="1:54" x14ac:dyDescent="0.25">
      <c r="A309" s="1603" t="s">
        <v>120</v>
      </c>
      <c r="B309" s="1583"/>
      <c r="C309" s="1603" t="s">
        <v>370</v>
      </c>
      <c r="D309" s="1583"/>
      <c r="E309" s="1603" t="s">
        <v>357</v>
      </c>
      <c r="F309" s="1583"/>
      <c r="G309" s="1603"/>
      <c r="H309" s="1583"/>
      <c r="I309" s="1603"/>
      <c r="J309" s="1583"/>
      <c r="K309" s="1583"/>
      <c r="L309" s="1603"/>
      <c r="M309" s="1583"/>
      <c r="N309" s="1583"/>
      <c r="O309" s="1603"/>
      <c r="P309" s="1583"/>
      <c r="Q309" s="1603"/>
      <c r="R309" s="1583"/>
      <c r="S309" s="1605" t="s">
        <v>358</v>
      </c>
      <c r="T309" s="1583"/>
      <c r="U309" s="1583"/>
      <c r="V309" s="1583"/>
      <c r="W309" s="1583"/>
      <c r="X309" s="1583"/>
      <c r="Y309" s="1583"/>
      <c r="Z309" s="1583"/>
      <c r="AA309" s="1603" t="s">
        <v>306</v>
      </c>
      <c r="AB309" s="1583"/>
      <c r="AC309" s="1583"/>
      <c r="AD309" s="1583"/>
      <c r="AE309" s="1583"/>
      <c r="AF309" s="1603" t="s">
        <v>307</v>
      </c>
      <c r="AG309" s="1583"/>
      <c r="AH309" s="1583"/>
      <c r="AI309" s="317" t="s">
        <v>336</v>
      </c>
      <c r="AJ309" s="1604" t="s">
        <v>354</v>
      </c>
      <c r="AK309" s="1583"/>
      <c r="AL309" s="1583"/>
      <c r="AM309" s="1583"/>
      <c r="AN309" s="1583"/>
      <c r="AO309" s="1583"/>
      <c r="AP309" s="318">
        <v>9021085821</v>
      </c>
      <c r="AQ309" s="319">
        <v>0</v>
      </c>
      <c r="AR309" s="319">
        <v>0</v>
      </c>
      <c r="AS309" s="318">
        <v>-4021085821</v>
      </c>
      <c r="AT309" s="319">
        <v>0</v>
      </c>
      <c r="AU309" s="319">
        <v>0</v>
      </c>
      <c r="AV309" s="1074">
        <v>215738409.41</v>
      </c>
      <c r="AW309" s="318">
        <v>-215738409.41</v>
      </c>
      <c r="AX309" s="1087">
        <v>215738409.41</v>
      </c>
      <c r="AY309" s="319">
        <v>0</v>
      </c>
      <c r="AZ309" s="318">
        <v>215738409.41</v>
      </c>
      <c r="BA309" s="319">
        <v>0</v>
      </c>
      <c r="BB309" s="319">
        <v>0</v>
      </c>
    </row>
    <row r="310" spans="1:54" s="519" customFormat="1" x14ac:dyDescent="0.25">
      <c r="A310" s="1786" t="s">
        <v>120</v>
      </c>
      <c r="B310" s="1787"/>
      <c r="C310" s="1786" t="s">
        <v>370</v>
      </c>
      <c r="D310" s="1787"/>
      <c r="E310" s="1786" t="s">
        <v>357</v>
      </c>
      <c r="F310" s="1787"/>
      <c r="G310" s="1786" t="s">
        <v>312</v>
      </c>
      <c r="H310" s="1787"/>
      <c r="I310" s="1786"/>
      <c r="J310" s="1787"/>
      <c r="K310" s="1787"/>
      <c r="L310" s="1786"/>
      <c r="M310" s="1787"/>
      <c r="N310" s="1787"/>
      <c r="O310" s="1786"/>
      <c r="P310" s="1787"/>
      <c r="Q310" s="1786"/>
      <c r="R310" s="1787"/>
      <c r="S310" s="1788" t="s">
        <v>209</v>
      </c>
      <c r="T310" s="1787"/>
      <c r="U310" s="1787"/>
      <c r="V310" s="1787"/>
      <c r="W310" s="1787"/>
      <c r="X310" s="1787"/>
      <c r="Y310" s="1787"/>
      <c r="Z310" s="1787"/>
      <c r="AA310" s="1786" t="s">
        <v>306</v>
      </c>
      <c r="AB310" s="1787"/>
      <c r="AC310" s="1787"/>
      <c r="AD310" s="1787"/>
      <c r="AE310" s="1787"/>
      <c r="AF310" s="1786" t="s">
        <v>307</v>
      </c>
      <c r="AG310" s="1787"/>
      <c r="AH310" s="1787"/>
      <c r="AI310" s="1059" t="s">
        <v>86</v>
      </c>
      <c r="AJ310" s="1789" t="s">
        <v>308</v>
      </c>
      <c r="AK310" s="1787"/>
      <c r="AL310" s="1787"/>
      <c r="AM310" s="1787"/>
      <c r="AN310" s="1787"/>
      <c r="AO310" s="1787"/>
      <c r="AP310" s="1060">
        <v>10875414179</v>
      </c>
      <c r="AQ310" s="1061">
        <v>0</v>
      </c>
      <c r="AR310" s="1061">
        <v>0</v>
      </c>
      <c r="AS310" s="1060">
        <v>-10875414179</v>
      </c>
      <c r="AT310" s="1061">
        <v>0</v>
      </c>
      <c r="AU310" s="1061">
        <v>0</v>
      </c>
      <c r="AV310" s="1077">
        <v>0</v>
      </c>
      <c r="AW310" s="1061">
        <v>0</v>
      </c>
      <c r="AX310" s="1058">
        <v>0</v>
      </c>
      <c r="AY310" s="1061">
        <v>0</v>
      </c>
      <c r="AZ310" s="1061">
        <v>0</v>
      </c>
      <c r="BA310" s="1061">
        <v>0</v>
      </c>
      <c r="BB310" s="1061">
        <v>0</v>
      </c>
    </row>
    <row r="311" spans="1:54" s="519" customFormat="1" x14ac:dyDescent="0.25">
      <c r="A311" s="1786" t="s">
        <v>120</v>
      </c>
      <c r="B311" s="1787"/>
      <c r="C311" s="1786" t="s">
        <v>370</v>
      </c>
      <c r="D311" s="1787"/>
      <c r="E311" s="1786" t="s">
        <v>357</v>
      </c>
      <c r="F311" s="1787"/>
      <c r="G311" s="1786" t="s">
        <v>312</v>
      </c>
      <c r="H311" s="1787"/>
      <c r="I311" s="1786"/>
      <c r="J311" s="1787"/>
      <c r="K311" s="1787"/>
      <c r="L311" s="1786"/>
      <c r="M311" s="1787"/>
      <c r="N311" s="1787"/>
      <c r="O311" s="1786"/>
      <c r="P311" s="1787"/>
      <c r="Q311" s="1786"/>
      <c r="R311" s="1787"/>
      <c r="S311" s="1788" t="s">
        <v>209</v>
      </c>
      <c r="T311" s="1787"/>
      <c r="U311" s="1787"/>
      <c r="V311" s="1787"/>
      <c r="W311" s="1787"/>
      <c r="X311" s="1787"/>
      <c r="Y311" s="1787"/>
      <c r="Z311" s="1787"/>
      <c r="AA311" s="1786" t="s">
        <v>306</v>
      </c>
      <c r="AB311" s="1787"/>
      <c r="AC311" s="1787"/>
      <c r="AD311" s="1787"/>
      <c r="AE311" s="1787"/>
      <c r="AF311" s="1786" t="s">
        <v>307</v>
      </c>
      <c r="AG311" s="1787"/>
      <c r="AH311" s="1787"/>
      <c r="AI311" s="1059" t="s">
        <v>336</v>
      </c>
      <c r="AJ311" s="1789" t="s">
        <v>354</v>
      </c>
      <c r="AK311" s="1787"/>
      <c r="AL311" s="1787"/>
      <c r="AM311" s="1787"/>
      <c r="AN311" s="1787"/>
      <c r="AO311" s="1787"/>
      <c r="AP311" s="1060">
        <v>9021085821</v>
      </c>
      <c r="AQ311" s="1061">
        <v>0</v>
      </c>
      <c r="AR311" s="1061">
        <v>0</v>
      </c>
      <c r="AS311" s="1060">
        <v>-4021085821</v>
      </c>
      <c r="AT311" s="1061">
        <v>0</v>
      </c>
      <c r="AU311" s="1061">
        <v>0</v>
      </c>
      <c r="AV311" s="1076">
        <v>215738409.41</v>
      </c>
      <c r="AW311" s="1060">
        <v>-215738409.41</v>
      </c>
      <c r="AX311" s="1057">
        <v>215738409.41</v>
      </c>
      <c r="AY311" s="1061">
        <v>0</v>
      </c>
      <c r="AZ311" s="1060">
        <v>215738409.41</v>
      </c>
      <c r="BA311" s="1061">
        <v>0</v>
      </c>
      <c r="BB311" s="1061">
        <v>0</v>
      </c>
    </row>
    <row r="312" spans="1:54" x14ac:dyDescent="0.25">
      <c r="A312" s="1603" t="s">
        <v>120</v>
      </c>
      <c r="B312" s="1583"/>
      <c r="C312" s="1603" t="s">
        <v>370</v>
      </c>
      <c r="D312" s="1583"/>
      <c r="E312" s="1603" t="s">
        <v>357</v>
      </c>
      <c r="F312" s="1583"/>
      <c r="G312" s="1603" t="s">
        <v>315</v>
      </c>
      <c r="H312" s="1583"/>
      <c r="I312" s="1603" t="s">
        <v>313</v>
      </c>
      <c r="J312" s="1583"/>
      <c r="K312" s="1583"/>
      <c r="L312" s="1603" t="s">
        <v>269</v>
      </c>
      <c r="M312" s="1583"/>
      <c r="N312" s="1583"/>
      <c r="O312" s="1603" t="s">
        <v>269</v>
      </c>
      <c r="P312" s="1583"/>
      <c r="Q312" s="1603" t="s">
        <v>269</v>
      </c>
      <c r="R312" s="1583"/>
      <c r="S312" s="1605" t="s">
        <v>681</v>
      </c>
      <c r="T312" s="1583"/>
      <c r="U312" s="1583"/>
      <c r="V312" s="1583"/>
      <c r="W312" s="1583"/>
      <c r="X312" s="1583"/>
      <c r="Y312" s="1583"/>
      <c r="Z312" s="1583"/>
      <c r="AA312" s="1603" t="s">
        <v>306</v>
      </c>
      <c r="AB312" s="1583"/>
      <c r="AC312" s="1583"/>
      <c r="AD312" s="1583"/>
      <c r="AE312" s="1583"/>
      <c r="AF312" s="1603" t="s">
        <v>307</v>
      </c>
      <c r="AG312" s="1583"/>
      <c r="AH312" s="1583"/>
      <c r="AI312" s="317" t="s">
        <v>86</v>
      </c>
      <c r="AJ312" s="1604" t="s">
        <v>308</v>
      </c>
      <c r="AK312" s="1583"/>
      <c r="AL312" s="1583"/>
      <c r="AM312" s="1583"/>
      <c r="AN312" s="1583"/>
      <c r="AO312" s="1583"/>
      <c r="AP312" s="318">
        <v>7720420000</v>
      </c>
      <c r="AQ312" s="318">
        <v>4909361258</v>
      </c>
      <c r="AR312" s="318">
        <v>2811058742</v>
      </c>
      <c r="AS312" s="319">
        <v>0</v>
      </c>
      <c r="AT312" s="319">
        <v>0</v>
      </c>
      <c r="AU312" s="318">
        <v>4909361258</v>
      </c>
      <c r="AV312" s="1075">
        <v>0</v>
      </c>
      <c r="AW312" s="319">
        <v>0</v>
      </c>
      <c r="AX312" s="1088">
        <v>0</v>
      </c>
      <c r="AY312" s="319">
        <v>0</v>
      </c>
      <c r="AZ312" s="319">
        <v>0</v>
      </c>
      <c r="BA312" s="319">
        <v>0</v>
      </c>
      <c r="BB312" s="319">
        <v>0</v>
      </c>
    </row>
    <row r="313" spans="1:54" s="519" customFormat="1" x14ac:dyDescent="0.25">
      <c r="A313" s="1786" t="s">
        <v>120</v>
      </c>
      <c r="B313" s="1787"/>
      <c r="C313" s="1786" t="s">
        <v>370</v>
      </c>
      <c r="D313" s="1787"/>
      <c r="E313" s="1786" t="s">
        <v>357</v>
      </c>
      <c r="F313" s="1787"/>
      <c r="G313" s="1786" t="s">
        <v>315</v>
      </c>
      <c r="H313" s="1787"/>
      <c r="I313" s="1786" t="s">
        <v>269</v>
      </c>
      <c r="J313" s="1787"/>
      <c r="K313" s="1787"/>
      <c r="L313" s="1786" t="s">
        <v>269</v>
      </c>
      <c r="M313" s="1787"/>
      <c r="N313" s="1787"/>
      <c r="O313" s="1786" t="s">
        <v>269</v>
      </c>
      <c r="P313" s="1787"/>
      <c r="Q313" s="1786" t="s">
        <v>269</v>
      </c>
      <c r="R313" s="1787"/>
      <c r="S313" s="1788" t="s">
        <v>681</v>
      </c>
      <c r="T313" s="1787"/>
      <c r="U313" s="1787"/>
      <c r="V313" s="1787"/>
      <c r="W313" s="1787"/>
      <c r="X313" s="1787"/>
      <c r="Y313" s="1787"/>
      <c r="Z313" s="1787"/>
      <c r="AA313" s="1786" t="s">
        <v>306</v>
      </c>
      <c r="AB313" s="1787"/>
      <c r="AC313" s="1787"/>
      <c r="AD313" s="1787"/>
      <c r="AE313" s="1787"/>
      <c r="AF313" s="1786" t="s">
        <v>307</v>
      </c>
      <c r="AG313" s="1787"/>
      <c r="AH313" s="1787"/>
      <c r="AI313" s="1059" t="s">
        <v>86</v>
      </c>
      <c r="AJ313" s="1789" t="s">
        <v>308</v>
      </c>
      <c r="AK313" s="1787"/>
      <c r="AL313" s="1787"/>
      <c r="AM313" s="1787"/>
      <c r="AN313" s="1787"/>
      <c r="AO313" s="1787"/>
      <c r="AP313" s="1060">
        <v>7720420000</v>
      </c>
      <c r="AQ313" s="1060">
        <v>4909361258</v>
      </c>
      <c r="AR313" s="1060">
        <v>2811058742</v>
      </c>
      <c r="AS313" s="1061">
        <v>0</v>
      </c>
      <c r="AT313" s="1061">
        <v>0</v>
      </c>
      <c r="AU313" s="1060">
        <v>4909361258</v>
      </c>
      <c r="AV313" s="1077">
        <v>0</v>
      </c>
      <c r="AW313" s="1061">
        <v>0</v>
      </c>
      <c r="AX313" s="1058">
        <v>0</v>
      </c>
      <c r="AY313" s="1061">
        <v>0</v>
      </c>
      <c r="AZ313" s="1061">
        <v>0</v>
      </c>
      <c r="BA313" s="1061">
        <v>0</v>
      </c>
      <c r="BB313" s="1061">
        <v>0</v>
      </c>
    </row>
    <row r="314" spans="1:54" x14ac:dyDescent="0.25">
      <c r="A314" s="1603" t="s">
        <v>120</v>
      </c>
      <c r="B314" s="1583"/>
      <c r="C314" s="1603" t="s">
        <v>370</v>
      </c>
      <c r="D314" s="1583"/>
      <c r="E314" s="1603" t="s">
        <v>357</v>
      </c>
      <c r="F314" s="1583"/>
      <c r="G314" s="1603" t="s">
        <v>315</v>
      </c>
      <c r="H314" s="1583"/>
      <c r="I314" s="1603" t="s">
        <v>313</v>
      </c>
      <c r="J314" s="1583"/>
      <c r="K314" s="1583"/>
      <c r="L314" s="1603" t="s">
        <v>315</v>
      </c>
      <c r="M314" s="1583"/>
      <c r="N314" s="1583"/>
      <c r="O314" s="1603" t="s">
        <v>269</v>
      </c>
      <c r="P314" s="1583"/>
      <c r="Q314" s="1603" t="s">
        <v>269</v>
      </c>
      <c r="R314" s="1583"/>
      <c r="S314" s="1605" t="s">
        <v>435</v>
      </c>
      <c r="T314" s="1583"/>
      <c r="U314" s="1583"/>
      <c r="V314" s="1583"/>
      <c r="W314" s="1583"/>
      <c r="X314" s="1583"/>
      <c r="Y314" s="1583"/>
      <c r="Z314" s="1583"/>
      <c r="AA314" s="1603" t="s">
        <v>306</v>
      </c>
      <c r="AB314" s="1583"/>
      <c r="AC314" s="1583"/>
      <c r="AD314" s="1583"/>
      <c r="AE314" s="1583"/>
      <c r="AF314" s="1603" t="s">
        <v>307</v>
      </c>
      <c r="AG314" s="1583"/>
      <c r="AH314" s="1583"/>
      <c r="AI314" s="317" t="s">
        <v>86</v>
      </c>
      <c r="AJ314" s="1604" t="s">
        <v>308</v>
      </c>
      <c r="AK314" s="1583"/>
      <c r="AL314" s="1583"/>
      <c r="AM314" s="1583"/>
      <c r="AN314" s="1583"/>
      <c r="AO314" s="1583"/>
      <c r="AP314" s="318">
        <v>323920000</v>
      </c>
      <c r="AQ314" s="318">
        <v>323920000</v>
      </c>
      <c r="AR314" s="319">
        <v>0</v>
      </c>
      <c r="AS314" s="319">
        <v>0</v>
      </c>
      <c r="AT314" s="319">
        <v>0</v>
      </c>
      <c r="AU314" s="318">
        <v>323920000</v>
      </c>
      <c r="AV314" s="1075">
        <v>0</v>
      </c>
      <c r="AW314" s="319">
        <v>0</v>
      </c>
      <c r="AX314" s="1088">
        <v>0</v>
      </c>
      <c r="AY314" s="319">
        <v>0</v>
      </c>
      <c r="AZ314" s="319">
        <v>0</v>
      </c>
      <c r="BA314" s="319">
        <v>0</v>
      </c>
      <c r="BB314" s="319">
        <v>0</v>
      </c>
    </row>
    <row r="315" spans="1:54" x14ac:dyDescent="0.25">
      <c r="A315" s="1608" t="s">
        <v>120</v>
      </c>
      <c r="B315" s="1583"/>
      <c r="C315" s="1608" t="s">
        <v>370</v>
      </c>
      <c r="D315" s="1583"/>
      <c r="E315" s="1608" t="s">
        <v>357</v>
      </c>
      <c r="F315" s="1583"/>
      <c r="G315" s="1608" t="s">
        <v>315</v>
      </c>
      <c r="H315" s="1583"/>
      <c r="I315" s="1608" t="s">
        <v>313</v>
      </c>
      <c r="J315" s="1583"/>
      <c r="K315" s="1583"/>
      <c r="L315" s="1608" t="s">
        <v>315</v>
      </c>
      <c r="M315" s="1583"/>
      <c r="N315" s="1583"/>
      <c r="O315" s="1608" t="s">
        <v>336</v>
      </c>
      <c r="P315" s="1583"/>
      <c r="Q315" s="1608" t="s">
        <v>269</v>
      </c>
      <c r="R315" s="1583"/>
      <c r="S315" s="1609" t="s">
        <v>759</v>
      </c>
      <c r="T315" s="1583"/>
      <c r="U315" s="1583"/>
      <c r="V315" s="1583"/>
      <c r="W315" s="1583"/>
      <c r="X315" s="1583"/>
      <c r="Y315" s="1583"/>
      <c r="Z315" s="1583"/>
      <c r="AA315" s="1608" t="s">
        <v>306</v>
      </c>
      <c r="AB315" s="1583"/>
      <c r="AC315" s="1583"/>
      <c r="AD315" s="1583"/>
      <c r="AE315" s="1583"/>
      <c r="AF315" s="1608" t="s">
        <v>307</v>
      </c>
      <c r="AG315" s="1583"/>
      <c r="AH315" s="1583"/>
      <c r="AI315" s="320" t="s">
        <v>86</v>
      </c>
      <c r="AJ315" s="1610" t="s">
        <v>308</v>
      </c>
      <c r="AK315" s="1583"/>
      <c r="AL315" s="1583"/>
      <c r="AM315" s="1583"/>
      <c r="AN315" s="1583"/>
      <c r="AO315" s="1583"/>
      <c r="AP315" s="321">
        <v>323920000</v>
      </c>
      <c r="AQ315" s="321">
        <v>323920000</v>
      </c>
      <c r="AR315" s="322">
        <v>0</v>
      </c>
      <c r="AS315" s="322">
        <v>0</v>
      </c>
      <c r="AT315" s="322">
        <v>0</v>
      </c>
      <c r="AU315" s="321">
        <v>323920000</v>
      </c>
      <c r="AV315" s="1077">
        <v>0</v>
      </c>
      <c r="AW315" s="322">
        <v>0</v>
      </c>
      <c r="AX315" s="1058">
        <v>0</v>
      </c>
      <c r="AY315" s="322">
        <v>0</v>
      </c>
      <c r="AZ315" s="322">
        <v>0</v>
      </c>
      <c r="BA315" s="322">
        <v>0</v>
      </c>
      <c r="BB315" s="322">
        <v>0</v>
      </c>
    </row>
    <row r="316" spans="1:54" x14ac:dyDescent="0.25">
      <c r="A316" s="1603" t="s">
        <v>120</v>
      </c>
      <c r="B316" s="1583"/>
      <c r="C316" s="1603" t="s">
        <v>370</v>
      </c>
      <c r="D316" s="1583"/>
      <c r="E316" s="1603" t="s">
        <v>357</v>
      </c>
      <c r="F316" s="1583"/>
      <c r="G316" s="1603" t="s">
        <v>315</v>
      </c>
      <c r="H316" s="1583"/>
      <c r="I316" s="1603" t="s">
        <v>313</v>
      </c>
      <c r="J316" s="1583"/>
      <c r="K316" s="1583"/>
      <c r="L316" s="1603" t="s">
        <v>322</v>
      </c>
      <c r="M316" s="1583"/>
      <c r="N316" s="1583"/>
      <c r="O316" s="1603" t="s">
        <v>269</v>
      </c>
      <c r="P316" s="1583"/>
      <c r="Q316" s="1603" t="s">
        <v>269</v>
      </c>
      <c r="R316" s="1583"/>
      <c r="S316" s="1605" t="s">
        <v>756</v>
      </c>
      <c r="T316" s="1583"/>
      <c r="U316" s="1583"/>
      <c r="V316" s="1583"/>
      <c r="W316" s="1583"/>
      <c r="X316" s="1583"/>
      <c r="Y316" s="1583"/>
      <c r="Z316" s="1583"/>
      <c r="AA316" s="1603" t="s">
        <v>306</v>
      </c>
      <c r="AB316" s="1583"/>
      <c r="AC316" s="1583"/>
      <c r="AD316" s="1583"/>
      <c r="AE316" s="1583"/>
      <c r="AF316" s="1603" t="s">
        <v>307</v>
      </c>
      <c r="AG316" s="1583"/>
      <c r="AH316" s="1583"/>
      <c r="AI316" s="317" t="s">
        <v>86</v>
      </c>
      <c r="AJ316" s="1604" t="s">
        <v>308</v>
      </c>
      <c r="AK316" s="1583"/>
      <c r="AL316" s="1583"/>
      <c r="AM316" s="1583"/>
      <c r="AN316" s="1583"/>
      <c r="AO316" s="1583"/>
      <c r="AP316" s="318">
        <v>7396500000</v>
      </c>
      <c r="AQ316" s="318">
        <v>4585441258</v>
      </c>
      <c r="AR316" s="318">
        <v>2811058742</v>
      </c>
      <c r="AS316" s="319">
        <v>0</v>
      </c>
      <c r="AT316" s="319">
        <v>0</v>
      </c>
      <c r="AU316" s="318">
        <v>4585441258</v>
      </c>
      <c r="AV316" s="1075">
        <v>0</v>
      </c>
      <c r="AW316" s="319">
        <v>0</v>
      </c>
      <c r="AX316" s="1088">
        <v>0</v>
      </c>
      <c r="AY316" s="319">
        <v>0</v>
      </c>
      <c r="AZ316" s="319">
        <v>0</v>
      </c>
      <c r="BA316" s="319">
        <v>0</v>
      </c>
      <c r="BB316" s="319">
        <v>0</v>
      </c>
    </row>
    <row r="317" spans="1:54" x14ac:dyDescent="0.25">
      <c r="A317" s="1608" t="s">
        <v>120</v>
      </c>
      <c r="B317" s="1583"/>
      <c r="C317" s="1608" t="s">
        <v>370</v>
      </c>
      <c r="D317" s="1583"/>
      <c r="E317" s="1608" t="s">
        <v>357</v>
      </c>
      <c r="F317" s="1583"/>
      <c r="G317" s="1608" t="s">
        <v>315</v>
      </c>
      <c r="H317" s="1583"/>
      <c r="I317" s="1608" t="s">
        <v>313</v>
      </c>
      <c r="J317" s="1583"/>
      <c r="K317" s="1583"/>
      <c r="L317" s="1608" t="s">
        <v>322</v>
      </c>
      <c r="M317" s="1583"/>
      <c r="N317" s="1583"/>
      <c r="O317" s="1608" t="s">
        <v>101</v>
      </c>
      <c r="P317" s="1583"/>
      <c r="Q317" s="1608" t="s">
        <v>269</v>
      </c>
      <c r="R317" s="1583"/>
      <c r="S317" s="1609" t="s">
        <v>363</v>
      </c>
      <c r="T317" s="1583"/>
      <c r="U317" s="1583"/>
      <c r="V317" s="1583"/>
      <c r="W317" s="1583"/>
      <c r="X317" s="1583"/>
      <c r="Y317" s="1583"/>
      <c r="Z317" s="1583"/>
      <c r="AA317" s="1608" t="s">
        <v>306</v>
      </c>
      <c r="AB317" s="1583"/>
      <c r="AC317" s="1583"/>
      <c r="AD317" s="1583"/>
      <c r="AE317" s="1583"/>
      <c r="AF317" s="1608" t="s">
        <v>307</v>
      </c>
      <c r="AG317" s="1583"/>
      <c r="AH317" s="1583"/>
      <c r="AI317" s="320" t="s">
        <v>86</v>
      </c>
      <c r="AJ317" s="1610" t="s">
        <v>308</v>
      </c>
      <c r="AK317" s="1583"/>
      <c r="AL317" s="1583"/>
      <c r="AM317" s="1583"/>
      <c r="AN317" s="1583"/>
      <c r="AO317" s="1583"/>
      <c r="AP317" s="321">
        <v>4885992000</v>
      </c>
      <c r="AQ317" s="321">
        <v>3700391258</v>
      </c>
      <c r="AR317" s="321">
        <v>1185600742</v>
      </c>
      <c r="AS317" s="322">
        <v>0</v>
      </c>
      <c r="AT317" s="322">
        <v>0</v>
      </c>
      <c r="AU317" s="321">
        <v>3700391258</v>
      </c>
      <c r="AV317" s="1077">
        <v>0</v>
      </c>
      <c r="AW317" s="322">
        <v>0</v>
      </c>
      <c r="AX317" s="1058">
        <v>0</v>
      </c>
      <c r="AY317" s="322">
        <v>0</v>
      </c>
      <c r="AZ317" s="322">
        <v>0</v>
      </c>
      <c r="BA317" s="322">
        <v>0</v>
      </c>
      <c r="BB317" s="322">
        <v>0</v>
      </c>
    </row>
    <row r="318" spans="1:54" x14ac:dyDescent="0.25">
      <c r="A318" s="1608" t="s">
        <v>120</v>
      </c>
      <c r="B318" s="1583"/>
      <c r="C318" s="1608" t="s">
        <v>370</v>
      </c>
      <c r="D318" s="1583"/>
      <c r="E318" s="1608" t="s">
        <v>357</v>
      </c>
      <c r="F318" s="1583"/>
      <c r="G318" s="1608" t="s">
        <v>315</v>
      </c>
      <c r="H318" s="1583"/>
      <c r="I318" s="1608" t="s">
        <v>313</v>
      </c>
      <c r="J318" s="1583"/>
      <c r="K318" s="1583"/>
      <c r="L318" s="1608" t="s">
        <v>322</v>
      </c>
      <c r="M318" s="1583"/>
      <c r="N318" s="1583"/>
      <c r="O318" s="1608" t="s">
        <v>336</v>
      </c>
      <c r="P318" s="1583"/>
      <c r="Q318" s="1608" t="s">
        <v>269</v>
      </c>
      <c r="R318" s="1583"/>
      <c r="S318" s="1609" t="s">
        <v>759</v>
      </c>
      <c r="T318" s="1583"/>
      <c r="U318" s="1583"/>
      <c r="V318" s="1583"/>
      <c r="W318" s="1583"/>
      <c r="X318" s="1583"/>
      <c r="Y318" s="1583"/>
      <c r="Z318" s="1583"/>
      <c r="AA318" s="1608" t="s">
        <v>306</v>
      </c>
      <c r="AB318" s="1583"/>
      <c r="AC318" s="1583"/>
      <c r="AD318" s="1583"/>
      <c r="AE318" s="1583"/>
      <c r="AF318" s="1608" t="s">
        <v>307</v>
      </c>
      <c r="AG318" s="1583"/>
      <c r="AH318" s="1583"/>
      <c r="AI318" s="320" t="s">
        <v>86</v>
      </c>
      <c r="AJ318" s="1610" t="s">
        <v>308</v>
      </c>
      <c r="AK318" s="1583"/>
      <c r="AL318" s="1583"/>
      <c r="AM318" s="1583"/>
      <c r="AN318" s="1583"/>
      <c r="AO318" s="1583"/>
      <c r="AP318" s="321">
        <v>2510508000</v>
      </c>
      <c r="AQ318" s="321">
        <v>885050000</v>
      </c>
      <c r="AR318" s="321">
        <v>1625458000</v>
      </c>
      <c r="AS318" s="322">
        <v>0</v>
      </c>
      <c r="AT318" s="322">
        <v>0</v>
      </c>
      <c r="AU318" s="321">
        <v>885050000</v>
      </c>
      <c r="AV318" s="1077">
        <v>0</v>
      </c>
      <c r="AW318" s="322">
        <v>0</v>
      </c>
      <c r="AX318" s="1058">
        <v>0</v>
      </c>
      <c r="AY318" s="322">
        <v>0</v>
      </c>
      <c r="AZ318" s="322">
        <v>0</v>
      </c>
      <c r="BA318" s="322">
        <v>0</v>
      </c>
      <c r="BB318" s="322">
        <v>0</v>
      </c>
    </row>
    <row r="319" spans="1:54" s="519" customFormat="1" x14ac:dyDescent="0.25">
      <c r="A319" s="1791" t="s">
        <v>120</v>
      </c>
      <c r="B319" s="1787"/>
      <c r="C319" s="1791" t="s">
        <v>370</v>
      </c>
      <c r="D319" s="1787"/>
      <c r="E319" s="1791" t="s">
        <v>357</v>
      </c>
      <c r="F319" s="1787"/>
      <c r="G319" s="1791" t="s">
        <v>322</v>
      </c>
      <c r="H319" s="1787"/>
      <c r="I319" s="1791" t="s">
        <v>269</v>
      </c>
      <c r="J319" s="1787"/>
      <c r="K319" s="1787"/>
      <c r="L319" s="1791" t="s">
        <v>269</v>
      </c>
      <c r="M319" s="1787"/>
      <c r="N319" s="1787"/>
      <c r="O319" s="1791" t="s">
        <v>269</v>
      </c>
      <c r="P319" s="1787"/>
      <c r="Q319" s="1791" t="s">
        <v>269</v>
      </c>
      <c r="R319" s="1787"/>
      <c r="S319" s="1790" t="s">
        <v>760</v>
      </c>
      <c r="T319" s="1787"/>
      <c r="U319" s="1787"/>
      <c r="V319" s="1787"/>
      <c r="W319" s="1787"/>
      <c r="X319" s="1787"/>
      <c r="Y319" s="1787"/>
      <c r="Z319" s="1787"/>
      <c r="AA319" s="1791" t="s">
        <v>306</v>
      </c>
      <c r="AB319" s="1787"/>
      <c r="AC319" s="1787"/>
      <c r="AD319" s="1787"/>
      <c r="AE319" s="1787"/>
      <c r="AF319" s="1791" t="s">
        <v>307</v>
      </c>
      <c r="AG319" s="1787"/>
      <c r="AH319" s="1787"/>
      <c r="AI319" s="1062" t="s">
        <v>86</v>
      </c>
      <c r="AJ319" s="1792" t="s">
        <v>308</v>
      </c>
      <c r="AK319" s="1787"/>
      <c r="AL319" s="1787"/>
      <c r="AM319" s="1787"/>
      <c r="AN319" s="1787"/>
      <c r="AO319" s="1787"/>
      <c r="AP319" s="1063">
        <v>500000000</v>
      </c>
      <c r="AQ319" s="1063">
        <v>500000000</v>
      </c>
      <c r="AR319" s="1064">
        <v>0</v>
      </c>
      <c r="AS319" s="1064">
        <v>0</v>
      </c>
      <c r="AT319" s="1064">
        <v>0</v>
      </c>
      <c r="AU319" s="1063">
        <v>500000000</v>
      </c>
      <c r="AV319" s="1075">
        <v>0</v>
      </c>
      <c r="AW319" s="1064">
        <v>0</v>
      </c>
      <c r="AX319" s="1088">
        <v>0</v>
      </c>
      <c r="AY319" s="1064">
        <v>0</v>
      </c>
      <c r="AZ319" s="1064">
        <v>0</v>
      </c>
      <c r="BA319" s="1064">
        <v>0</v>
      </c>
      <c r="BB319" s="1064">
        <v>0</v>
      </c>
    </row>
    <row r="320" spans="1:54" x14ac:dyDescent="0.25">
      <c r="A320" s="1603" t="s">
        <v>120</v>
      </c>
      <c r="B320" s="1583"/>
      <c r="C320" s="1603" t="s">
        <v>370</v>
      </c>
      <c r="D320" s="1583"/>
      <c r="E320" s="1603" t="s">
        <v>357</v>
      </c>
      <c r="F320" s="1583"/>
      <c r="G320" s="1603" t="s">
        <v>322</v>
      </c>
      <c r="H320" s="1583"/>
      <c r="I320" s="1603" t="s">
        <v>313</v>
      </c>
      <c r="J320" s="1583"/>
      <c r="K320" s="1583"/>
      <c r="L320" s="1603" t="s">
        <v>269</v>
      </c>
      <c r="M320" s="1583"/>
      <c r="N320" s="1583"/>
      <c r="O320" s="1603" t="s">
        <v>269</v>
      </c>
      <c r="P320" s="1583"/>
      <c r="Q320" s="1603" t="s">
        <v>269</v>
      </c>
      <c r="R320" s="1583"/>
      <c r="S320" s="1605" t="s">
        <v>760</v>
      </c>
      <c r="T320" s="1583"/>
      <c r="U320" s="1583"/>
      <c r="V320" s="1583"/>
      <c r="W320" s="1583"/>
      <c r="X320" s="1583"/>
      <c r="Y320" s="1583"/>
      <c r="Z320" s="1583"/>
      <c r="AA320" s="1603" t="s">
        <v>306</v>
      </c>
      <c r="AB320" s="1583"/>
      <c r="AC320" s="1583"/>
      <c r="AD320" s="1583"/>
      <c r="AE320" s="1583"/>
      <c r="AF320" s="1603" t="s">
        <v>307</v>
      </c>
      <c r="AG320" s="1583"/>
      <c r="AH320" s="1583"/>
      <c r="AI320" s="317" t="s">
        <v>86</v>
      </c>
      <c r="AJ320" s="1604" t="s">
        <v>308</v>
      </c>
      <c r="AK320" s="1583"/>
      <c r="AL320" s="1583"/>
      <c r="AM320" s="1583"/>
      <c r="AN320" s="1583"/>
      <c r="AO320" s="1583"/>
      <c r="AP320" s="318">
        <v>500000000</v>
      </c>
      <c r="AQ320" s="318">
        <v>500000000</v>
      </c>
      <c r="AR320" s="319">
        <v>0</v>
      </c>
      <c r="AS320" s="319">
        <v>0</v>
      </c>
      <c r="AT320" s="319">
        <v>0</v>
      </c>
      <c r="AU320" s="318">
        <v>500000000</v>
      </c>
      <c r="AV320" s="1075">
        <v>0</v>
      </c>
      <c r="AW320" s="319">
        <v>0</v>
      </c>
      <c r="AX320" s="1088">
        <v>0</v>
      </c>
      <c r="AY320" s="319">
        <v>0</v>
      </c>
      <c r="AZ320" s="319">
        <v>0</v>
      </c>
      <c r="BA320" s="319">
        <v>0</v>
      </c>
      <c r="BB320" s="319">
        <v>0</v>
      </c>
    </row>
    <row r="321" spans="1:54" x14ac:dyDescent="0.25">
      <c r="A321" s="1603" t="s">
        <v>120</v>
      </c>
      <c r="B321" s="1583"/>
      <c r="C321" s="1603" t="s">
        <v>370</v>
      </c>
      <c r="D321" s="1583"/>
      <c r="E321" s="1603" t="s">
        <v>357</v>
      </c>
      <c r="F321" s="1583"/>
      <c r="G321" s="1603" t="s">
        <v>322</v>
      </c>
      <c r="H321" s="1583"/>
      <c r="I321" s="1603" t="s">
        <v>313</v>
      </c>
      <c r="J321" s="1583"/>
      <c r="K321" s="1583"/>
      <c r="L321" s="1603" t="s">
        <v>322</v>
      </c>
      <c r="M321" s="1583"/>
      <c r="N321" s="1583"/>
      <c r="O321" s="1603" t="s">
        <v>269</v>
      </c>
      <c r="P321" s="1583"/>
      <c r="Q321" s="1603" t="s">
        <v>269</v>
      </c>
      <c r="R321" s="1583"/>
      <c r="S321" s="1605" t="s">
        <v>756</v>
      </c>
      <c r="T321" s="1583"/>
      <c r="U321" s="1583"/>
      <c r="V321" s="1583"/>
      <c r="W321" s="1583"/>
      <c r="X321" s="1583"/>
      <c r="Y321" s="1583"/>
      <c r="Z321" s="1583"/>
      <c r="AA321" s="1603" t="s">
        <v>306</v>
      </c>
      <c r="AB321" s="1583"/>
      <c r="AC321" s="1583"/>
      <c r="AD321" s="1583"/>
      <c r="AE321" s="1583"/>
      <c r="AF321" s="1603" t="s">
        <v>307</v>
      </c>
      <c r="AG321" s="1583"/>
      <c r="AH321" s="1583"/>
      <c r="AI321" s="317" t="s">
        <v>86</v>
      </c>
      <c r="AJ321" s="1604" t="s">
        <v>308</v>
      </c>
      <c r="AK321" s="1583"/>
      <c r="AL321" s="1583"/>
      <c r="AM321" s="1583"/>
      <c r="AN321" s="1583"/>
      <c r="AO321" s="1583"/>
      <c r="AP321" s="318">
        <v>500000000</v>
      </c>
      <c r="AQ321" s="318">
        <v>500000000</v>
      </c>
      <c r="AR321" s="319">
        <v>0</v>
      </c>
      <c r="AS321" s="319">
        <v>0</v>
      </c>
      <c r="AT321" s="319">
        <v>0</v>
      </c>
      <c r="AU321" s="318">
        <v>500000000</v>
      </c>
      <c r="AV321" s="1075">
        <v>0</v>
      </c>
      <c r="AW321" s="319">
        <v>0</v>
      </c>
      <c r="AX321" s="1088">
        <v>0</v>
      </c>
      <c r="AY321" s="319">
        <v>0</v>
      </c>
      <c r="AZ321" s="319">
        <v>0</v>
      </c>
      <c r="BA321" s="319">
        <v>0</v>
      </c>
      <c r="BB321" s="319">
        <v>0</v>
      </c>
    </row>
    <row r="322" spans="1:54" x14ac:dyDescent="0.25">
      <c r="A322" s="1608" t="s">
        <v>120</v>
      </c>
      <c r="B322" s="1583"/>
      <c r="C322" s="1608" t="s">
        <v>370</v>
      </c>
      <c r="D322" s="1583"/>
      <c r="E322" s="1608" t="s">
        <v>357</v>
      </c>
      <c r="F322" s="1583"/>
      <c r="G322" s="1608" t="s">
        <v>322</v>
      </c>
      <c r="H322" s="1583"/>
      <c r="I322" s="1608" t="s">
        <v>313</v>
      </c>
      <c r="J322" s="1583"/>
      <c r="K322" s="1583"/>
      <c r="L322" s="1608" t="s">
        <v>322</v>
      </c>
      <c r="M322" s="1583"/>
      <c r="N322" s="1583"/>
      <c r="O322" s="1608" t="s">
        <v>101</v>
      </c>
      <c r="P322" s="1583"/>
      <c r="Q322" s="1608" t="s">
        <v>269</v>
      </c>
      <c r="R322" s="1583"/>
      <c r="S322" s="1609" t="s">
        <v>761</v>
      </c>
      <c r="T322" s="1583"/>
      <c r="U322" s="1583"/>
      <c r="V322" s="1583"/>
      <c r="W322" s="1583"/>
      <c r="X322" s="1583"/>
      <c r="Y322" s="1583"/>
      <c r="Z322" s="1583"/>
      <c r="AA322" s="1608" t="s">
        <v>306</v>
      </c>
      <c r="AB322" s="1583"/>
      <c r="AC322" s="1583"/>
      <c r="AD322" s="1583"/>
      <c r="AE322" s="1583"/>
      <c r="AF322" s="1608" t="s">
        <v>307</v>
      </c>
      <c r="AG322" s="1583"/>
      <c r="AH322" s="1583"/>
      <c r="AI322" s="320" t="s">
        <v>86</v>
      </c>
      <c r="AJ322" s="1610" t="s">
        <v>308</v>
      </c>
      <c r="AK322" s="1583"/>
      <c r="AL322" s="1583"/>
      <c r="AM322" s="1583"/>
      <c r="AN322" s="1583"/>
      <c r="AO322" s="1583"/>
      <c r="AP322" s="321">
        <v>500000000</v>
      </c>
      <c r="AQ322" s="321">
        <v>500000000</v>
      </c>
      <c r="AR322" s="322">
        <v>0</v>
      </c>
      <c r="AS322" s="322">
        <v>0</v>
      </c>
      <c r="AT322" s="322">
        <v>0</v>
      </c>
      <c r="AU322" s="321">
        <v>500000000</v>
      </c>
      <c r="AV322" s="1077">
        <v>0</v>
      </c>
      <c r="AW322" s="322">
        <v>0</v>
      </c>
      <c r="AX322" s="1058">
        <v>0</v>
      </c>
      <c r="AY322" s="322">
        <v>0</v>
      </c>
      <c r="AZ322" s="322">
        <v>0</v>
      </c>
      <c r="BA322" s="322">
        <v>0</v>
      </c>
      <c r="BB322" s="322">
        <v>0</v>
      </c>
    </row>
    <row r="323" spans="1:54" x14ac:dyDescent="0.25">
      <c r="A323" s="1603" t="s">
        <v>120</v>
      </c>
      <c r="B323" s="1583"/>
      <c r="C323" s="1603" t="s">
        <v>370</v>
      </c>
      <c r="D323" s="1583"/>
      <c r="E323" s="1603" t="s">
        <v>357</v>
      </c>
      <c r="F323" s="1583"/>
      <c r="G323" s="1603" t="s">
        <v>316</v>
      </c>
      <c r="H323" s="1583"/>
      <c r="I323" s="1603" t="s">
        <v>313</v>
      </c>
      <c r="J323" s="1583"/>
      <c r="K323" s="1583"/>
      <c r="L323" s="1603"/>
      <c r="M323" s="1583"/>
      <c r="N323" s="1583"/>
      <c r="O323" s="1603"/>
      <c r="P323" s="1583"/>
      <c r="Q323" s="1603"/>
      <c r="R323" s="1583"/>
      <c r="S323" s="1605" t="s">
        <v>682</v>
      </c>
      <c r="T323" s="1583"/>
      <c r="U323" s="1583"/>
      <c r="V323" s="1583"/>
      <c r="W323" s="1583"/>
      <c r="X323" s="1583"/>
      <c r="Y323" s="1583"/>
      <c r="Z323" s="1583"/>
      <c r="AA323" s="1603" t="s">
        <v>306</v>
      </c>
      <c r="AB323" s="1583"/>
      <c r="AC323" s="1583"/>
      <c r="AD323" s="1583"/>
      <c r="AE323" s="1583"/>
      <c r="AF323" s="1603" t="s">
        <v>307</v>
      </c>
      <c r="AG323" s="1583"/>
      <c r="AH323" s="1583"/>
      <c r="AI323" s="317" t="s">
        <v>86</v>
      </c>
      <c r="AJ323" s="1604" t="s">
        <v>308</v>
      </c>
      <c r="AK323" s="1583"/>
      <c r="AL323" s="1583"/>
      <c r="AM323" s="1583"/>
      <c r="AN323" s="1583"/>
      <c r="AO323" s="1583"/>
      <c r="AP323" s="318">
        <v>850000000</v>
      </c>
      <c r="AQ323" s="318">
        <v>500000000</v>
      </c>
      <c r="AR323" s="318">
        <v>100000000</v>
      </c>
      <c r="AS323" s="319">
        <v>0</v>
      </c>
      <c r="AT323" s="319">
        <v>0</v>
      </c>
      <c r="AU323" s="318">
        <v>500000000</v>
      </c>
      <c r="AV323" s="1074">
        <v>10280000</v>
      </c>
      <c r="AW323" s="318">
        <v>-10280000</v>
      </c>
      <c r="AX323" s="1087">
        <v>10280000</v>
      </c>
      <c r="AY323" s="319">
        <v>0</v>
      </c>
      <c r="AZ323" s="318">
        <v>10280000</v>
      </c>
      <c r="BA323" s="319">
        <v>0</v>
      </c>
      <c r="BB323" s="319">
        <v>0</v>
      </c>
    </row>
    <row r="324" spans="1:54" s="519" customFormat="1" x14ac:dyDescent="0.25">
      <c r="A324" s="1791" t="s">
        <v>120</v>
      </c>
      <c r="B324" s="1787"/>
      <c r="C324" s="1791" t="s">
        <v>370</v>
      </c>
      <c r="D324" s="1787"/>
      <c r="E324" s="1791" t="s">
        <v>357</v>
      </c>
      <c r="F324" s="1787"/>
      <c r="G324" s="1791" t="s">
        <v>316</v>
      </c>
      <c r="H324" s="1787"/>
      <c r="I324" s="1791" t="s">
        <v>269</v>
      </c>
      <c r="J324" s="1787"/>
      <c r="K324" s="1787"/>
      <c r="L324" s="1791" t="s">
        <v>269</v>
      </c>
      <c r="M324" s="1787"/>
      <c r="N324" s="1787"/>
      <c r="O324" s="1791" t="s">
        <v>269</v>
      </c>
      <c r="P324" s="1787"/>
      <c r="Q324" s="1791" t="s">
        <v>269</v>
      </c>
      <c r="R324" s="1787"/>
      <c r="S324" s="1790" t="s">
        <v>682</v>
      </c>
      <c r="T324" s="1787"/>
      <c r="U324" s="1787"/>
      <c r="V324" s="1787"/>
      <c r="W324" s="1787"/>
      <c r="X324" s="1787"/>
      <c r="Y324" s="1787"/>
      <c r="Z324" s="1787"/>
      <c r="AA324" s="1791" t="s">
        <v>306</v>
      </c>
      <c r="AB324" s="1787"/>
      <c r="AC324" s="1787"/>
      <c r="AD324" s="1787"/>
      <c r="AE324" s="1787"/>
      <c r="AF324" s="1791" t="s">
        <v>307</v>
      </c>
      <c r="AG324" s="1787"/>
      <c r="AH324" s="1787"/>
      <c r="AI324" s="1062" t="s">
        <v>86</v>
      </c>
      <c r="AJ324" s="1792" t="s">
        <v>308</v>
      </c>
      <c r="AK324" s="1787"/>
      <c r="AL324" s="1787"/>
      <c r="AM324" s="1787"/>
      <c r="AN324" s="1787"/>
      <c r="AO324" s="1787"/>
      <c r="AP324" s="1063">
        <v>850000000</v>
      </c>
      <c r="AQ324" s="1063">
        <v>500000000</v>
      </c>
      <c r="AR324" s="1063">
        <v>100000000</v>
      </c>
      <c r="AS324" s="1064">
        <v>0</v>
      </c>
      <c r="AT324" s="1064">
        <v>0</v>
      </c>
      <c r="AU324" s="1063">
        <v>500000000</v>
      </c>
      <c r="AV324" s="1074">
        <v>10280000</v>
      </c>
      <c r="AW324" s="1063">
        <v>-10280000</v>
      </c>
      <c r="AX324" s="1087">
        <v>10280000</v>
      </c>
      <c r="AY324" s="1064">
        <v>0</v>
      </c>
      <c r="AZ324" s="1063">
        <v>10280000</v>
      </c>
      <c r="BA324" s="1064">
        <v>0</v>
      </c>
      <c r="BB324" s="1064">
        <v>0</v>
      </c>
    </row>
    <row r="325" spans="1:54" x14ac:dyDescent="0.25">
      <c r="A325" s="1603" t="s">
        <v>120</v>
      </c>
      <c r="B325" s="1583"/>
      <c r="C325" s="1603" t="s">
        <v>370</v>
      </c>
      <c r="D325" s="1583"/>
      <c r="E325" s="1603" t="s">
        <v>357</v>
      </c>
      <c r="F325" s="1583"/>
      <c r="G325" s="1603" t="s">
        <v>316</v>
      </c>
      <c r="H325" s="1583"/>
      <c r="I325" s="1603" t="s">
        <v>313</v>
      </c>
      <c r="J325" s="1583"/>
      <c r="K325" s="1583"/>
      <c r="L325" s="1603" t="s">
        <v>315</v>
      </c>
      <c r="M325" s="1583"/>
      <c r="N325" s="1583"/>
      <c r="O325" s="1603"/>
      <c r="P325" s="1583"/>
      <c r="Q325" s="1603"/>
      <c r="R325" s="1583"/>
      <c r="S325" s="1605" t="s">
        <v>359</v>
      </c>
      <c r="T325" s="1583"/>
      <c r="U325" s="1583"/>
      <c r="V325" s="1583"/>
      <c r="W325" s="1583"/>
      <c r="X325" s="1583"/>
      <c r="Y325" s="1583"/>
      <c r="Z325" s="1583"/>
      <c r="AA325" s="1603" t="s">
        <v>306</v>
      </c>
      <c r="AB325" s="1583"/>
      <c r="AC325" s="1583"/>
      <c r="AD325" s="1583"/>
      <c r="AE325" s="1583"/>
      <c r="AF325" s="1603" t="s">
        <v>307</v>
      </c>
      <c r="AG325" s="1583"/>
      <c r="AH325" s="1583"/>
      <c r="AI325" s="317" t="s">
        <v>86</v>
      </c>
      <c r="AJ325" s="1604" t="s">
        <v>308</v>
      </c>
      <c r="AK325" s="1583"/>
      <c r="AL325" s="1583"/>
      <c r="AM325" s="1583"/>
      <c r="AN325" s="1583"/>
      <c r="AO325" s="1583"/>
      <c r="AP325" s="318">
        <v>350000000</v>
      </c>
      <c r="AQ325" s="319">
        <v>0</v>
      </c>
      <c r="AR325" s="318">
        <v>100000000</v>
      </c>
      <c r="AS325" s="319">
        <v>0</v>
      </c>
      <c r="AT325" s="319">
        <v>0</v>
      </c>
      <c r="AU325" s="319">
        <v>0</v>
      </c>
      <c r="AV325" s="1074">
        <v>10280000</v>
      </c>
      <c r="AW325" s="318">
        <v>-10280000</v>
      </c>
      <c r="AX325" s="1087">
        <v>10280000</v>
      </c>
      <c r="AY325" s="319">
        <v>0</v>
      </c>
      <c r="AZ325" s="318">
        <v>10280000</v>
      </c>
      <c r="BA325" s="319">
        <v>0</v>
      </c>
      <c r="BB325" s="319">
        <v>0</v>
      </c>
    </row>
    <row r="326" spans="1:54" x14ac:dyDescent="0.25">
      <c r="A326" s="1608" t="s">
        <v>120</v>
      </c>
      <c r="B326" s="1583"/>
      <c r="C326" s="1608" t="s">
        <v>370</v>
      </c>
      <c r="D326" s="1583"/>
      <c r="E326" s="1608" t="s">
        <v>357</v>
      </c>
      <c r="F326" s="1583"/>
      <c r="G326" s="1608" t="s">
        <v>316</v>
      </c>
      <c r="H326" s="1583"/>
      <c r="I326" s="1608" t="s">
        <v>313</v>
      </c>
      <c r="J326" s="1583"/>
      <c r="K326" s="1583"/>
      <c r="L326" s="1608" t="s">
        <v>315</v>
      </c>
      <c r="M326" s="1583"/>
      <c r="N326" s="1583"/>
      <c r="O326" s="1608" t="s">
        <v>312</v>
      </c>
      <c r="P326" s="1583"/>
      <c r="Q326" s="1608"/>
      <c r="R326" s="1583"/>
      <c r="S326" s="1609" t="s">
        <v>365</v>
      </c>
      <c r="T326" s="1583"/>
      <c r="U326" s="1583"/>
      <c r="V326" s="1583"/>
      <c r="W326" s="1583"/>
      <c r="X326" s="1583"/>
      <c r="Y326" s="1583"/>
      <c r="Z326" s="1583"/>
      <c r="AA326" s="1608" t="s">
        <v>306</v>
      </c>
      <c r="AB326" s="1583"/>
      <c r="AC326" s="1583"/>
      <c r="AD326" s="1583"/>
      <c r="AE326" s="1583"/>
      <c r="AF326" s="1608" t="s">
        <v>307</v>
      </c>
      <c r="AG326" s="1583"/>
      <c r="AH326" s="1583"/>
      <c r="AI326" s="320" t="s">
        <v>86</v>
      </c>
      <c r="AJ326" s="1610" t="s">
        <v>308</v>
      </c>
      <c r="AK326" s="1583"/>
      <c r="AL326" s="1583"/>
      <c r="AM326" s="1583"/>
      <c r="AN326" s="1583"/>
      <c r="AO326" s="1583"/>
      <c r="AP326" s="321">
        <v>120000000</v>
      </c>
      <c r="AQ326" s="322">
        <v>0</v>
      </c>
      <c r="AR326" s="322">
        <v>0</v>
      </c>
      <c r="AS326" s="322">
        <v>0</v>
      </c>
      <c r="AT326" s="322">
        <v>0</v>
      </c>
      <c r="AU326" s="322">
        <v>0</v>
      </c>
      <c r="AV326" s="1076">
        <v>10280000</v>
      </c>
      <c r="AW326" s="321">
        <v>-10280000</v>
      </c>
      <c r="AX326" s="1057">
        <v>10280000</v>
      </c>
      <c r="AY326" s="322">
        <v>0</v>
      </c>
      <c r="AZ326" s="321">
        <v>10280000</v>
      </c>
      <c r="BA326" s="322">
        <v>0</v>
      </c>
      <c r="BB326" s="322">
        <v>0</v>
      </c>
    </row>
    <row r="327" spans="1:54" x14ac:dyDescent="0.25">
      <c r="A327" s="1608" t="s">
        <v>120</v>
      </c>
      <c r="B327" s="1583"/>
      <c r="C327" s="1608" t="s">
        <v>370</v>
      </c>
      <c r="D327" s="1583"/>
      <c r="E327" s="1608" t="s">
        <v>357</v>
      </c>
      <c r="F327" s="1583"/>
      <c r="G327" s="1608" t="s">
        <v>316</v>
      </c>
      <c r="H327" s="1583"/>
      <c r="I327" s="1608" t="s">
        <v>313</v>
      </c>
      <c r="J327" s="1583"/>
      <c r="K327" s="1583"/>
      <c r="L327" s="1608" t="s">
        <v>315</v>
      </c>
      <c r="M327" s="1583"/>
      <c r="N327" s="1583"/>
      <c r="O327" s="1608" t="s">
        <v>322</v>
      </c>
      <c r="P327" s="1583"/>
      <c r="Q327" s="1608"/>
      <c r="R327" s="1583"/>
      <c r="S327" s="1609" t="s">
        <v>361</v>
      </c>
      <c r="T327" s="1583"/>
      <c r="U327" s="1583"/>
      <c r="V327" s="1583"/>
      <c r="W327" s="1583"/>
      <c r="X327" s="1583"/>
      <c r="Y327" s="1583"/>
      <c r="Z327" s="1583"/>
      <c r="AA327" s="1608" t="s">
        <v>306</v>
      </c>
      <c r="AB327" s="1583"/>
      <c r="AC327" s="1583"/>
      <c r="AD327" s="1583"/>
      <c r="AE327" s="1583"/>
      <c r="AF327" s="1608" t="s">
        <v>307</v>
      </c>
      <c r="AG327" s="1583"/>
      <c r="AH327" s="1583"/>
      <c r="AI327" s="320" t="s">
        <v>86</v>
      </c>
      <c r="AJ327" s="1610" t="s">
        <v>308</v>
      </c>
      <c r="AK327" s="1583"/>
      <c r="AL327" s="1583"/>
      <c r="AM327" s="1583"/>
      <c r="AN327" s="1583"/>
      <c r="AO327" s="1583"/>
      <c r="AP327" s="321">
        <v>45000000</v>
      </c>
      <c r="AQ327" s="322">
        <v>0</v>
      </c>
      <c r="AR327" s="321">
        <v>45000000</v>
      </c>
      <c r="AS327" s="322">
        <v>0</v>
      </c>
      <c r="AT327" s="322">
        <v>0</v>
      </c>
      <c r="AU327" s="322">
        <v>0</v>
      </c>
      <c r="AV327" s="1077">
        <v>0</v>
      </c>
      <c r="AW327" s="322">
        <v>0</v>
      </c>
      <c r="AX327" s="1058">
        <v>0</v>
      </c>
      <c r="AY327" s="322">
        <v>0</v>
      </c>
      <c r="AZ327" s="322">
        <v>0</v>
      </c>
      <c r="BA327" s="322">
        <v>0</v>
      </c>
      <c r="BB327" s="322">
        <v>0</v>
      </c>
    </row>
    <row r="328" spans="1:54" x14ac:dyDescent="0.25">
      <c r="A328" s="1608" t="s">
        <v>120</v>
      </c>
      <c r="B328" s="1583"/>
      <c r="C328" s="1608" t="s">
        <v>370</v>
      </c>
      <c r="D328" s="1583"/>
      <c r="E328" s="1608" t="s">
        <v>357</v>
      </c>
      <c r="F328" s="1583"/>
      <c r="G328" s="1608" t="s">
        <v>316</v>
      </c>
      <c r="H328" s="1583"/>
      <c r="I328" s="1608" t="s">
        <v>313</v>
      </c>
      <c r="J328" s="1583"/>
      <c r="K328" s="1583"/>
      <c r="L328" s="1608" t="s">
        <v>315</v>
      </c>
      <c r="M328" s="1583"/>
      <c r="N328" s="1583"/>
      <c r="O328" s="1608" t="s">
        <v>316</v>
      </c>
      <c r="P328" s="1583"/>
      <c r="Q328" s="1608"/>
      <c r="R328" s="1583"/>
      <c r="S328" s="1609" t="s">
        <v>105</v>
      </c>
      <c r="T328" s="1583"/>
      <c r="U328" s="1583"/>
      <c r="V328" s="1583"/>
      <c r="W328" s="1583"/>
      <c r="X328" s="1583"/>
      <c r="Y328" s="1583"/>
      <c r="Z328" s="1583"/>
      <c r="AA328" s="1608" t="s">
        <v>306</v>
      </c>
      <c r="AB328" s="1583"/>
      <c r="AC328" s="1583"/>
      <c r="AD328" s="1583"/>
      <c r="AE328" s="1583"/>
      <c r="AF328" s="1608" t="s">
        <v>307</v>
      </c>
      <c r="AG328" s="1583"/>
      <c r="AH328" s="1583"/>
      <c r="AI328" s="320" t="s">
        <v>86</v>
      </c>
      <c r="AJ328" s="1610" t="s">
        <v>308</v>
      </c>
      <c r="AK328" s="1583"/>
      <c r="AL328" s="1583"/>
      <c r="AM328" s="1583"/>
      <c r="AN328" s="1583"/>
      <c r="AO328" s="1583"/>
      <c r="AP328" s="321">
        <v>55000000</v>
      </c>
      <c r="AQ328" s="322">
        <v>0</v>
      </c>
      <c r="AR328" s="321">
        <v>55000000</v>
      </c>
      <c r="AS328" s="322">
        <v>0</v>
      </c>
      <c r="AT328" s="322">
        <v>0</v>
      </c>
      <c r="AU328" s="322">
        <v>0</v>
      </c>
      <c r="AV328" s="1077">
        <v>0</v>
      </c>
      <c r="AW328" s="322">
        <v>0</v>
      </c>
      <c r="AX328" s="1058">
        <v>0</v>
      </c>
      <c r="AY328" s="322">
        <v>0</v>
      </c>
      <c r="AZ328" s="322">
        <v>0</v>
      </c>
      <c r="BA328" s="322">
        <v>0</v>
      </c>
      <c r="BB328" s="322">
        <v>0</v>
      </c>
    </row>
    <row r="329" spans="1:54" x14ac:dyDescent="0.25">
      <c r="A329" s="1608" t="s">
        <v>120</v>
      </c>
      <c r="B329" s="1583"/>
      <c r="C329" s="1608" t="s">
        <v>370</v>
      </c>
      <c r="D329" s="1583"/>
      <c r="E329" s="1608" t="s">
        <v>357</v>
      </c>
      <c r="F329" s="1583"/>
      <c r="G329" s="1608" t="s">
        <v>316</v>
      </c>
      <c r="H329" s="1583"/>
      <c r="I329" s="1608" t="s">
        <v>313</v>
      </c>
      <c r="J329" s="1583"/>
      <c r="K329" s="1583"/>
      <c r="L329" s="1608" t="s">
        <v>315</v>
      </c>
      <c r="M329" s="1583"/>
      <c r="N329" s="1583"/>
      <c r="O329" s="1608" t="s">
        <v>326</v>
      </c>
      <c r="P329" s="1583"/>
      <c r="Q329" s="1608"/>
      <c r="R329" s="1583"/>
      <c r="S329" s="1609" t="s">
        <v>368</v>
      </c>
      <c r="T329" s="1583"/>
      <c r="U329" s="1583"/>
      <c r="V329" s="1583"/>
      <c r="W329" s="1583"/>
      <c r="X329" s="1583"/>
      <c r="Y329" s="1583"/>
      <c r="Z329" s="1583"/>
      <c r="AA329" s="1608" t="s">
        <v>306</v>
      </c>
      <c r="AB329" s="1583"/>
      <c r="AC329" s="1583"/>
      <c r="AD329" s="1583"/>
      <c r="AE329" s="1583"/>
      <c r="AF329" s="1608" t="s">
        <v>307</v>
      </c>
      <c r="AG329" s="1583"/>
      <c r="AH329" s="1583"/>
      <c r="AI329" s="320" t="s">
        <v>86</v>
      </c>
      <c r="AJ329" s="1610" t="s">
        <v>308</v>
      </c>
      <c r="AK329" s="1583"/>
      <c r="AL329" s="1583"/>
      <c r="AM329" s="1583"/>
      <c r="AN329" s="1583"/>
      <c r="AO329" s="1583"/>
      <c r="AP329" s="321">
        <v>130000000</v>
      </c>
      <c r="AQ329" s="322">
        <v>0</v>
      </c>
      <c r="AR329" s="322">
        <v>0</v>
      </c>
      <c r="AS329" s="322">
        <v>0</v>
      </c>
      <c r="AT329" s="322">
        <v>0</v>
      </c>
      <c r="AU329" s="322">
        <v>0</v>
      </c>
      <c r="AV329" s="1077">
        <v>0</v>
      </c>
      <c r="AW329" s="322">
        <v>0</v>
      </c>
      <c r="AX329" s="1058">
        <v>0</v>
      </c>
      <c r="AY329" s="322">
        <v>0</v>
      </c>
      <c r="AZ329" s="322">
        <v>0</v>
      </c>
      <c r="BA329" s="322">
        <v>0</v>
      </c>
      <c r="BB329" s="322">
        <v>0</v>
      </c>
    </row>
    <row r="330" spans="1:54" x14ac:dyDescent="0.25">
      <c r="A330" s="1603" t="s">
        <v>120</v>
      </c>
      <c r="B330" s="1583"/>
      <c r="C330" s="1603" t="s">
        <v>370</v>
      </c>
      <c r="D330" s="1583"/>
      <c r="E330" s="1603" t="s">
        <v>357</v>
      </c>
      <c r="F330" s="1583"/>
      <c r="G330" s="1603" t="s">
        <v>316</v>
      </c>
      <c r="H330" s="1583"/>
      <c r="I330" s="1603" t="s">
        <v>313</v>
      </c>
      <c r="J330" s="1583"/>
      <c r="K330" s="1583"/>
      <c r="L330" s="1603" t="s">
        <v>322</v>
      </c>
      <c r="M330" s="1583"/>
      <c r="N330" s="1583"/>
      <c r="O330" s="1603"/>
      <c r="P330" s="1583"/>
      <c r="Q330" s="1603"/>
      <c r="R330" s="1583"/>
      <c r="S330" s="1605" t="s">
        <v>456</v>
      </c>
      <c r="T330" s="1583"/>
      <c r="U330" s="1583"/>
      <c r="V330" s="1583"/>
      <c r="W330" s="1583"/>
      <c r="X330" s="1583"/>
      <c r="Y330" s="1583"/>
      <c r="Z330" s="1583"/>
      <c r="AA330" s="1603" t="s">
        <v>306</v>
      </c>
      <c r="AB330" s="1583"/>
      <c r="AC330" s="1583"/>
      <c r="AD330" s="1583"/>
      <c r="AE330" s="1583"/>
      <c r="AF330" s="1603" t="s">
        <v>307</v>
      </c>
      <c r="AG330" s="1583"/>
      <c r="AH330" s="1583"/>
      <c r="AI330" s="317" t="s">
        <v>86</v>
      </c>
      <c r="AJ330" s="1604" t="s">
        <v>308</v>
      </c>
      <c r="AK330" s="1583"/>
      <c r="AL330" s="1583"/>
      <c r="AM330" s="1583"/>
      <c r="AN330" s="1583"/>
      <c r="AO330" s="1583"/>
      <c r="AP330" s="318">
        <v>500000000</v>
      </c>
      <c r="AQ330" s="318">
        <v>500000000</v>
      </c>
      <c r="AR330" s="319">
        <v>0</v>
      </c>
      <c r="AS330" s="319">
        <v>0</v>
      </c>
      <c r="AT330" s="319">
        <v>0</v>
      </c>
      <c r="AU330" s="318">
        <v>500000000</v>
      </c>
      <c r="AV330" s="1075">
        <v>0</v>
      </c>
      <c r="AW330" s="319">
        <v>0</v>
      </c>
      <c r="AX330" s="1088">
        <v>0</v>
      </c>
      <c r="AY330" s="319">
        <v>0</v>
      </c>
      <c r="AZ330" s="319">
        <v>0</v>
      </c>
      <c r="BA330" s="319">
        <v>0</v>
      </c>
      <c r="BB330" s="319">
        <v>0</v>
      </c>
    </row>
    <row r="331" spans="1:54" x14ac:dyDescent="0.25">
      <c r="A331" s="1608" t="s">
        <v>120</v>
      </c>
      <c r="B331" s="1583"/>
      <c r="C331" s="1608" t="s">
        <v>370</v>
      </c>
      <c r="D331" s="1583"/>
      <c r="E331" s="1608" t="s">
        <v>357</v>
      </c>
      <c r="F331" s="1583"/>
      <c r="G331" s="1608" t="s">
        <v>316</v>
      </c>
      <c r="H331" s="1583"/>
      <c r="I331" s="1608" t="s">
        <v>313</v>
      </c>
      <c r="J331" s="1583"/>
      <c r="K331" s="1583"/>
      <c r="L331" s="1608" t="s">
        <v>322</v>
      </c>
      <c r="M331" s="1583"/>
      <c r="N331" s="1583"/>
      <c r="O331" s="1608" t="s">
        <v>326</v>
      </c>
      <c r="P331" s="1583"/>
      <c r="Q331" s="1608"/>
      <c r="R331" s="1583"/>
      <c r="S331" s="1609" t="s">
        <v>368</v>
      </c>
      <c r="T331" s="1583"/>
      <c r="U331" s="1583"/>
      <c r="V331" s="1583"/>
      <c r="W331" s="1583"/>
      <c r="X331" s="1583"/>
      <c r="Y331" s="1583"/>
      <c r="Z331" s="1583"/>
      <c r="AA331" s="1608" t="s">
        <v>306</v>
      </c>
      <c r="AB331" s="1583"/>
      <c r="AC331" s="1583"/>
      <c r="AD331" s="1583"/>
      <c r="AE331" s="1583"/>
      <c r="AF331" s="1608" t="s">
        <v>307</v>
      </c>
      <c r="AG331" s="1583"/>
      <c r="AH331" s="1583"/>
      <c r="AI331" s="320" t="s">
        <v>86</v>
      </c>
      <c r="AJ331" s="1610" t="s">
        <v>308</v>
      </c>
      <c r="AK331" s="1583"/>
      <c r="AL331" s="1583"/>
      <c r="AM331" s="1583"/>
      <c r="AN331" s="1583"/>
      <c r="AO331" s="1583"/>
      <c r="AP331" s="321">
        <v>500000000</v>
      </c>
      <c r="AQ331" s="321">
        <v>500000000</v>
      </c>
      <c r="AR331" s="322">
        <v>0</v>
      </c>
      <c r="AS331" s="322">
        <v>0</v>
      </c>
      <c r="AT331" s="322">
        <v>0</v>
      </c>
      <c r="AU331" s="321">
        <v>500000000</v>
      </c>
      <c r="AV331" s="1077">
        <v>0</v>
      </c>
      <c r="AW331" s="322">
        <v>0</v>
      </c>
      <c r="AX331" s="1058">
        <v>0</v>
      </c>
      <c r="AY331" s="322">
        <v>0</v>
      </c>
      <c r="AZ331" s="322">
        <v>0</v>
      </c>
      <c r="BA331" s="322">
        <v>0</v>
      </c>
      <c r="BB331" s="322">
        <v>0</v>
      </c>
    </row>
    <row r="332" spans="1:54" x14ac:dyDescent="0.25">
      <c r="A332" s="1603" t="s">
        <v>120</v>
      </c>
      <c r="B332" s="1583"/>
      <c r="C332" s="1603" t="s">
        <v>370</v>
      </c>
      <c r="D332" s="1583"/>
      <c r="E332" s="1603" t="s">
        <v>357</v>
      </c>
      <c r="F332" s="1583"/>
      <c r="G332" s="1603" t="s">
        <v>317</v>
      </c>
      <c r="H332" s="1583"/>
      <c r="I332" s="1603" t="s">
        <v>313</v>
      </c>
      <c r="J332" s="1583"/>
      <c r="K332" s="1583"/>
      <c r="L332" s="1603"/>
      <c r="M332" s="1583"/>
      <c r="N332" s="1583"/>
      <c r="O332" s="1603"/>
      <c r="P332" s="1583"/>
      <c r="Q332" s="1603"/>
      <c r="R332" s="1583"/>
      <c r="S332" s="1605" t="s">
        <v>683</v>
      </c>
      <c r="T332" s="1583"/>
      <c r="U332" s="1583"/>
      <c r="V332" s="1583"/>
      <c r="W332" s="1583"/>
      <c r="X332" s="1583"/>
      <c r="Y332" s="1583"/>
      <c r="Z332" s="1583"/>
      <c r="AA332" s="1603" t="s">
        <v>306</v>
      </c>
      <c r="AB332" s="1583"/>
      <c r="AC332" s="1583"/>
      <c r="AD332" s="1583"/>
      <c r="AE332" s="1583"/>
      <c r="AF332" s="1603" t="s">
        <v>307</v>
      </c>
      <c r="AG332" s="1583"/>
      <c r="AH332" s="1583"/>
      <c r="AI332" s="317" t="s">
        <v>86</v>
      </c>
      <c r="AJ332" s="1604" t="s">
        <v>308</v>
      </c>
      <c r="AK332" s="1583"/>
      <c r="AL332" s="1583"/>
      <c r="AM332" s="1583"/>
      <c r="AN332" s="1583"/>
      <c r="AO332" s="1583"/>
      <c r="AP332" s="318">
        <v>300000000</v>
      </c>
      <c r="AQ332" s="318">
        <v>300000000</v>
      </c>
      <c r="AR332" s="319">
        <v>0</v>
      </c>
      <c r="AS332" s="319">
        <v>0</v>
      </c>
      <c r="AT332" s="319">
        <v>0</v>
      </c>
      <c r="AU332" s="318">
        <v>300000000</v>
      </c>
      <c r="AV332" s="1075">
        <v>0</v>
      </c>
      <c r="AW332" s="319">
        <v>0</v>
      </c>
      <c r="AX332" s="1088">
        <v>0</v>
      </c>
      <c r="AY332" s="319">
        <v>0</v>
      </c>
      <c r="AZ332" s="319">
        <v>0</v>
      </c>
      <c r="BA332" s="319">
        <v>0</v>
      </c>
      <c r="BB332" s="319">
        <v>0</v>
      </c>
    </row>
    <row r="333" spans="1:54" s="519" customFormat="1" x14ac:dyDescent="0.25">
      <c r="A333" s="1791" t="s">
        <v>120</v>
      </c>
      <c r="B333" s="1787"/>
      <c r="C333" s="1791" t="s">
        <v>370</v>
      </c>
      <c r="D333" s="1787"/>
      <c r="E333" s="1791" t="s">
        <v>357</v>
      </c>
      <c r="F333" s="1787"/>
      <c r="G333" s="1791" t="s">
        <v>317</v>
      </c>
      <c r="H333" s="1787"/>
      <c r="I333" s="1791" t="s">
        <v>269</v>
      </c>
      <c r="J333" s="1787"/>
      <c r="K333" s="1787"/>
      <c r="L333" s="1791" t="s">
        <v>269</v>
      </c>
      <c r="M333" s="1787"/>
      <c r="N333" s="1787"/>
      <c r="O333" s="1791" t="s">
        <v>269</v>
      </c>
      <c r="P333" s="1787"/>
      <c r="Q333" s="1791" t="s">
        <v>269</v>
      </c>
      <c r="R333" s="1787"/>
      <c r="S333" s="1790" t="s">
        <v>683</v>
      </c>
      <c r="T333" s="1787"/>
      <c r="U333" s="1787"/>
      <c r="V333" s="1787"/>
      <c r="W333" s="1787"/>
      <c r="X333" s="1787"/>
      <c r="Y333" s="1787"/>
      <c r="Z333" s="1787"/>
      <c r="AA333" s="1791" t="s">
        <v>306</v>
      </c>
      <c r="AB333" s="1787"/>
      <c r="AC333" s="1787"/>
      <c r="AD333" s="1787"/>
      <c r="AE333" s="1787"/>
      <c r="AF333" s="1791" t="s">
        <v>307</v>
      </c>
      <c r="AG333" s="1787"/>
      <c r="AH333" s="1787"/>
      <c r="AI333" s="1062" t="s">
        <v>86</v>
      </c>
      <c r="AJ333" s="1792" t="s">
        <v>308</v>
      </c>
      <c r="AK333" s="1787"/>
      <c r="AL333" s="1787"/>
      <c r="AM333" s="1787"/>
      <c r="AN333" s="1787"/>
      <c r="AO333" s="1787"/>
      <c r="AP333" s="1063">
        <v>300000000</v>
      </c>
      <c r="AQ333" s="1063">
        <v>300000000</v>
      </c>
      <c r="AR333" s="1064">
        <v>0</v>
      </c>
      <c r="AS333" s="1064">
        <v>0</v>
      </c>
      <c r="AT333" s="1064">
        <v>0</v>
      </c>
      <c r="AU333" s="1063">
        <v>300000000</v>
      </c>
      <c r="AV333" s="1075">
        <v>0</v>
      </c>
      <c r="AW333" s="1064">
        <v>0</v>
      </c>
      <c r="AX333" s="1088">
        <v>0</v>
      </c>
      <c r="AY333" s="1064">
        <v>0</v>
      </c>
      <c r="AZ333" s="1064">
        <v>0</v>
      </c>
      <c r="BA333" s="1064">
        <v>0</v>
      </c>
      <c r="BB333" s="1064">
        <v>0</v>
      </c>
    </row>
    <row r="334" spans="1:54" x14ac:dyDescent="0.25">
      <c r="A334" s="1603" t="s">
        <v>120</v>
      </c>
      <c r="B334" s="1583"/>
      <c r="C334" s="1603" t="s">
        <v>370</v>
      </c>
      <c r="D334" s="1583"/>
      <c r="E334" s="1603" t="s">
        <v>357</v>
      </c>
      <c r="F334" s="1583"/>
      <c r="G334" s="1603" t="s">
        <v>317</v>
      </c>
      <c r="H334" s="1583"/>
      <c r="I334" s="1603" t="s">
        <v>313</v>
      </c>
      <c r="J334" s="1583"/>
      <c r="K334" s="1583"/>
      <c r="L334" s="1603" t="s">
        <v>315</v>
      </c>
      <c r="M334" s="1583"/>
      <c r="N334" s="1583"/>
      <c r="O334" s="1603"/>
      <c r="P334" s="1583"/>
      <c r="Q334" s="1603"/>
      <c r="R334" s="1583"/>
      <c r="S334" s="1605" t="s">
        <v>359</v>
      </c>
      <c r="T334" s="1583"/>
      <c r="U334" s="1583"/>
      <c r="V334" s="1583"/>
      <c r="W334" s="1583"/>
      <c r="X334" s="1583"/>
      <c r="Y334" s="1583"/>
      <c r="Z334" s="1583"/>
      <c r="AA334" s="1603" t="s">
        <v>306</v>
      </c>
      <c r="AB334" s="1583"/>
      <c r="AC334" s="1583"/>
      <c r="AD334" s="1583"/>
      <c r="AE334" s="1583"/>
      <c r="AF334" s="1603" t="s">
        <v>307</v>
      </c>
      <c r="AG334" s="1583"/>
      <c r="AH334" s="1583"/>
      <c r="AI334" s="317" t="s">
        <v>86</v>
      </c>
      <c r="AJ334" s="1604" t="s">
        <v>308</v>
      </c>
      <c r="AK334" s="1583"/>
      <c r="AL334" s="1583"/>
      <c r="AM334" s="1583"/>
      <c r="AN334" s="1583"/>
      <c r="AO334" s="1583"/>
      <c r="AP334" s="318">
        <v>300000000</v>
      </c>
      <c r="AQ334" s="318">
        <v>300000000</v>
      </c>
      <c r="AR334" s="319">
        <v>0</v>
      </c>
      <c r="AS334" s="319">
        <v>0</v>
      </c>
      <c r="AT334" s="319">
        <v>0</v>
      </c>
      <c r="AU334" s="318">
        <v>300000000</v>
      </c>
      <c r="AV334" s="1075">
        <v>0</v>
      </c>
      <c r="AW334" s="319">
        <v>0</v>
      </c>
      <c r="AX334" s="1088">
        <v>0</v>
      </c>
      <c r="AY334" s="319">
        <v>0</v>
      </c>
      <c r="AZ334" s="319">
        <v>0</v>
      </c>
      <c r="BA334" s="319">
        <v>0</v>
      </c>
      <c r="BB334" s="319">
        <v>0</v>
      </c>
    </row>
    <row r="335" spans="1:54" x14ac:dyDescent="0.25">
      <c r="A335" s="1608" t="s">
        <v>120</v>
      </c>
      <c r="B335" s="1583"/>
      <c r="C335" s="1608" t="s">
        <v>370</v>
      </c>
      <c r="D335" s="1583"/>
      <c r="E335" s="1608" t="s">
        <v>357</v>
      </c>
      <c r="F335" s="1583"/>
      <c r="G335" s="1608" t="s">
        <v>317</v>
      </c>
      <c r="H335" s="1583"/>
      <c r="I335" s="1608" t="s">
        <v>313</v>
      </c>
      <c r="J335" s="1583"/>
      <c r="K335" s="1583"/>
      <c r="L335" s="1608" t="s">
        <v>315</v>
      </c>
      <c r="M335" s="1583"/>
      <c r="N335" s="1583"/>
      <c r="O335" s="1608" t="s">
        <v>312</v>
      </c>
      <c r="P335" s="1583"/>
      <c r="Q335" s="1608"/>
      <c r="R335" s="1583"/>
      <c r="S335" s="1609" t="s">
        <v>365</v>
      </c>
      <c r="T335" s="1583"/>
      <c r="U335" s="1583"/>
      <c r="V335" s="1583"/>
      <c r="W335" s="1583"/>
      <c r="X335" s="1583"/>
      <c r="Y335" s="1583"/>
      <c r="Z335" s="1583"/>
      <c r="AA335" s="1608" t="s">
        <v>306</v>
      </c>
      <c r="AB335" s="1583"/>
      <c r="AC335" s="1583"/>
      <c r="AD335" s="1583"/>
      <c r="AE335" s="1583"/>
      <c r="AF335" s="1608" t="s">
        <v>307</v>
      </c>
      <c r="AG335" s="1583"/>
      <c r="AH335" s="1583"/>
      <c r="AI335" s="320" t="s">
        <v>86</v>
      </c>
      <c r="AJ335" s="1610" t="s">
        <v>308</v>
      </c>
      <c r="AK335" s="1583"/>
      <c r="AL335" s="1583"/>
      <c r="AM335" s="1583"/>
      <c r="AN335" s="1583"/>
      <c r="AO335" s="1583"/>
      <c r="AP335" s="321">
        <v>300000000</v>
      </c>
      <c r="AQ335" s="321">
        <v>300000000</v>
      </c>
      <c r="AR335" s="322">
        <v>0</v>
      </c>
      <c r="AS335" s="322">
        <v>0</v>
      </c>
      <c r="AT335" s="322">
        <v>0</v>
      </c>
      <c r="AU335" s="321">
        <v>300000000</v>
      </c>
      <c r="AV335" s="1077">
        <v>0</v>
      </c>
      <c r="AW335" s="322">
        <v>0</v>
      </c>
      <c r="AX335" s="1058">
        <v>0</v>
      </c>
      <c r="AY335" s="322">
        <v>0</v>
      </c>
      <c r="AZ335" s="322">
        <v>0</v>
      </c>
      <c r="BA335" s="322">
        <v>0</v>
      </c>
      <c r="BB335" s="322">
        <v>0</v>
      </c>
    </row>
    <row r="336" spans="1:54" x14ac:dyDescent="0.25">
      <c r="A336" s="1603" t="s">
        <v>120</v>
      </c>
      <c r="B336" s="1583"/>
      <c r="C336" s="1603" t="s">
        <v>370</v>
      </c>
      <c r="D336" s="1583"/>
      <c r="E336" s="1603" t="s">
        <v>357</v>
      </c>
      <c r="F336" s="1583"/>
      <c r="G336" s="1603" t="s">
        <v>325</v>
      </c>
      <c r="H336" s="1583"/>
      <c r="I336" s="1603" t="s">
        <v>313</v>
      </c>
      <c r="J336" s="1583"/>
      <c r="K336" s="1583"/>
      <c r="L336" s="1603"/>
      <c r="M336" s="1583"/>
      <c r="N336" s="1583"/>
      <c r="O336" s="1603"/>
      <c r="P336" s="1583"/>
      <c r="Q336" s="1603"/>
      <c r="R336" s="1583"/>
      <c r="S336" s="1605" t="s">
        <v>700</v>
      </c>
      <c r="T336" s="1583"/>
      <c r="U336" s="1583"/>
      <c r="V336" s="1583"/>
      <c r="W336" s="1583"/>
      <c r="X336" s="1583"/>
      <c r="Y336" s="1583"/>
      <c r="Z336" s="1583"/>
      <c r="AA336" s="1603" t="s">
        <v>306</v>
      </c>
      <c r="AB336" s="1583"/>
      <c r="AC336" s="1583"/>
      <c r="AD336" s="1583"/>
      <c r="AE336" s="1583"/>
      <c r="AF336" s="1603" t="s">
        <v>307</v>
      </c>
      <c r="AG336" s="1583"/>
      <c r="AH336" s="1583"/>
      <c r="AI336" s="317" t="s">
        <v>86</v>
      </c>
      <c r="AJ336" s="1604" t="s">
        <v>308</v>
      </c>
      <c r="AK336" s="1583"/>
      <c r="AL336" s="1583"/>
      <c r="AM336" s="1583"/>
      <c r="AN336" s="1583"/>
      <c r="AO336" s="1583"/>
      <c r="AP336" s="318">
        <v>300000000</v>
      </c>
      <c r="AQ336" s="318">
        <v>46500000</v>
      </c>
      <c r="AR336" s="318">
        <v>10168000</v>
      </c>
      <c r="AS336" s="319">
        <v>0</v>
      </c>
      <c r="AT336" s="318">
        <v>5776355</v>
      </c>
      <c r="AU336" s="318">
        <v>40723645</v>
      </c>
      <c r="AV336" s="1074">
        <v>4494219</v>
      </c>
      <c r="AW336" s="318">
        <v>1282136</v>
      </c>
      <c r="AX336" s="1087">
        <v>5492329</v>
      </c>
      <c r="AY336" s="318">
        <v>-998110</v>
      </c>
      <c r="AZ336" s="318">
        <v>5492329</v>
      </c>
      <c r="BA336" s="319">
        <v>0</v>
      </c>
      <c r="BB336" s="319">
        <v>0</v>
      </c>
    </row>
    <row r="337" spans="1:54" s="519" customFormat="1" x14ac:dyDescent="0.25">
      <c r="A337" s="1791" t="s">
        <v>120</v>
      </c>
      <c r="B337" s="1787"/>
      <c r="C337" s="1791" t="s">
        <v>370</v>
      </c>
      <c r="D337" s="1787"/>
      <c r="E337" s="1791" t="s">
        <v>357</v>
      </c>
      <c r="F337" s="1787"/>
      <c r="G337" s="1791" t="s">
        <v>325</v>
      </c>
      <c r="H337" s="1787"/>
      <c r="I337" s="1791" t="s">
        <v>269</v>
      </c>
      <c r="J337" s="1787"/>
      <c r="K337" s="1787"/>
      <c r="L337" s="1791" t="s">
        <v>269</v>
      </c>
      <c r="M337" s="1787"/>
      <c r="N337" s="1787"/>
      <c r="O337" s="1791" t="s">
        <v>269</v>
      </c>
      <c r="P337" s="1787"/>
      <c r="Q337" s="1791" t="s">
        <v>269</v>
      </c>
      <c r="R337" s="1787"/>
      <c r="S337" s="1790" t="s">
        <v>685</v>
      </c>
      <c r="T337" s="1787"/>
      <c r="U337" s="1787"/>
      <c r="V337" s="1787"/>
      <c r="W337" s="1787"/>
      <c r="X337" s="1787"/>
      <c r="Y337" s="1787"/>
      <c r="Z337" s="1787"/>
      <c r="AA337" s="1791" t="s">
        <v>306</v>
      </c>
      <c r="AB337" s="1787"/>
      <c r="AC337" s="1787"/>
      <c r="AD337" s="1787"/>
      <c r="AE337" s="1787"/>
      <c r="AF337" s="1791" t="s">
        <v>307</v>
      </c>
      <c r="AG337" s="1787"/>
      <c r="AH337" s="1787"/>
      <c r="AI337" s="1062" t="s">
        <v>86</v>
      </c>
      <c r="AJ337" s="1792" t="s">
        <v>308</v>
      </c>
      <c r="AK337" s="1787"/>
      <c r="AL337" s="1787"/>
      <c r="AM337" s="1787"/>
      <c r="AN337" s="1787"/>
      <c r="AO337" s="1787"/>
      <c r="AP337" s="1063">
        <v>300000000</v>
      </c>
      <c r="AQ337" s="1063">
        <v>46500000</v>
      </c>
      <c r="AR337" s="1063">
        <v>10168000</v>
      </c>
      <c r="AS337" s="1064">
        <v>0</v>
      </c>
      <c r="AT337" s="1063">
        <v>5776355</v>
      </c>
      <c r="AU337" s="1063">
        <v>40723645</v>
      </c>
      <c r="AV337" s="1074">
        <v>4494219</v>
      </c>
      <c r="AW337" s="1063">
        <v>1282136</v>
      </c>
      <c r="AX337" s="1087">
        <v>5492329</v>
      </c>
      <c r="AY337" s="1063">
        <v>-998110</v>
      </c>
      <c r="AZ337" s="1063">
        <v>5492329</v>
      </c>
      <c r="BA337" s="1064">
        <v>0</v>
      </c>
      <c r="BB337" s="1064">
        <v>0</v>
      </c>
    </row>
    <row r="338" spans="1:54" x14ac:dyDescent="0.25">
      <c r="A338" s="1603" t="s">
        <v>120</v>
      </c>
      <c r="B338" s="1583"/>
      <c r="C338" s="1603" t="s">
        <v>370</v>
      </c>
      <c r="D338" s="1583"/>
      <c r="E338" s="1603" t="s">
        <v>357</v>
      </c>
      <c r="F338" s="1583"/>
      <c r="G338" s="1603" t="s">
        <v>325</v>
      </c>
      <c r="H338" s="1583"/>
      <c r="I338" s="1603" t="s">
        <v>313</v>
      </c>
      <c r="J338" s="1583"/>
      <c r="K338" s="1583"/>
      <c r="L338" s="1603" t="s">
        <v>312</v>
      </c>
      <c r="M338" s="1583"/>
      <c r="N338" s="1583"/>
      <c r="O338" s="1603"/>
      <c r="P338" s="1583"/>
      <c r="Q338" s="1603"/>
      <c r="R338" s="1583"/>
      <c r="S338" s="1605" t="s">
        <v>364</v>
      </c>
      <c r="T338" s="1583"/>
      <c r="U338" s="1583"/>
      <c r="V338" s="1583"/>
      <c r="W338" s="1583"/>
      <c r="X338" s="1583"/>
      <c r="Y338" s="1583"/>
      <c r="Z338" s="1583"/>
      <c r="AA338" s="1603" t="s">
        <v>306</v>
      </c>
      <c r="AB338" s="1583"/>
      <c r="AC338" s="1583"/>
      <c r="AD338" s="1583"/>
      <c r="AE338" s="1583"/>
      <c r="AF338" s="1603" t="s">
        <v>307</v>
      </c>
      <c r="AG338" s="1583"/>
      <c r="AH338" s="1583"/>
      <c r="AI338" s="317" t="s">
        <v>86</v>
      </c>
      <c r="AJ338" s="1604" t="s">
        <v>308</v>
      </c>
      <c r="AK338" s="1583"/>
      <c r="AL338" s="1583"/>
      <c r="AM338" s="1583"/>
      <c r="AN338" s="1583"/>
      <c r="AO338" s="1583"/>
      <c r="AP338" s="319">
        <v>0</v>
      </c>
      <c r="AQ338" s="319">
        <v>0</v>
      </c>
      <c r="AR338" s="319">
        <v>0</v>
      </c>
      <c r="AS338" s="319">
        <v>0</v>
      </c>
      <c r="AT338" s="319">
        <v>0</v>
      </c>
      <c r="AU338" s="319">
        <v>0</v>
      </c>
      <c r="AV338" s="1075">
        <v>0</v>
      </c>
      <c r="AW338" s="319">
        <v>0</v>
      </c>
      <c r="AX338" s="1088">
        <v>0</v>
      </c>
      <c r="AY338" s="319">
        <v>0</v>
      </c>
      <c r="AZ338" s="319">
        <v>0</v>
      </c>
      <c r="BA338" s="319">
        <v>0</v>
      </c>
      <c r="BB338" s="319">
        <v>0</v>
      </c>
    </row>
    <row r="339" spans="1:54" x14ac:dyDescent="0.25">
      <c r="A339" s="1608" t="s">
        <v>120</v>
      </c>
      <c r="B339" s="1583"/>
      <c r="C339" s="1608" t="s">
        <v>370</v>
      </c>
      <c r="D339" s="1583"/>
      <c r="E339" s="1608" t="s">
        <v>357</v>
      </c>
      <c r="F339" s="1583"/>
      <c r="G339" s="1608" t="s">
        <v>325</v>
      </c>
      <c r="H339" s="1583"/>
      <c r="I339" s="1608" t="s">
        <v>313</v>
      </c>
      <c r="J339" s="1583"/>
      <c r="K339" s="1583"/>
      <c r="L339" s="1608" t="s">
        <v>312</v>
      </c>
      <c r="M339" s="1583"/>
      <c r="N339" s="1583"/>
      <c r="O339" s="1608" t="s">
        <v>312</v>
      </c>
      <c r="P339" s="1583"/>
      <c r="Q339" s="1608"/>
      <c r="R339" s="1583"/>
      <c r="S339" s="1609" t="s">
        <v>365</v>
      </c>
      <c r="T339" s="1583"/>
      <c r="U339" s="1583"/>
      <c r="V339" s="1583"/>
      <c r="W339" s="1583"/>
      <c r="X339" s="1583"/>
      <c r="Y339" s="1583"/>
      <c r="Z339" s="1583"/>
      <c r="AA339" s="1608" t="s">
        <v>306</v>
      </c>
      <c r="AB339" s="1583"/>
      <c r="AC339" s="1583"/>
      <c r="AD339" s="1583"/>
      <c r="AE339" s="1583"/>
      <c r="AF339" s="1608" t="s">
        <v>307</v>
      </c>
      <c r="AG339" s="1583"/>
      <c r="AH339" s="1583"/>
      <c r="AI339" s="320" t="s">
        <v>86</v>
      </c>
      <c r="AJ339" s="1610" t="s">
        <v>308</v>
      </c>
      <c r="AK339" s="1583"/>
      <c r="AL339" s="1583"/>
      <c r="AM339" s="1583"/>
      <c r="AN339" s="1583"/>
      <c r="AO339" s="1583"/>
      <c r="AP339" s="322">
        <v>0</v>
      </c>
      <c r="AQ339" s="322">
        <v>0</v>
      </c>
      <c r="AR339" s="322">
        <v>0</v>
      </c>
      <c r="AS339" s="322">
        <v>0</v>
      </c>
      <c r="AT339" s="322">
        <v>0</v>
      </c>
      <c r="AU339" s="322">
        <v>0</v>
      </c>
      <c r="AV339" s="1077">
        <v>0</v>
      </c>
      <c r="AW339" s="322">
        <v>0</v>
      </c>
      <c r="AX339" s="1058">
        <v>0</v>
      </c>
      <c r="AY339" s="322">
        <v>0</v>
      </c>
      <c r="AZ339" s="322">
        <v>0</v>
      </c>
      <c r="BA339" s="322">
        <v>0</v>
      </c>
      <c r="BB339" s="322">
        <v>0</v>
      </c>
    </row>
    <row r="340" spans="1:54" x14ac:dyDescent="0.25">
      <c r="A340" s="1608" t="s">
        <v>120</v>
      </c>
      <c r="B340" s="1583"/>
      <c r="C340" s="1608" t="s">
        <v>370</v>
      </c>
      <c r="D340" s="1583"/>
      <c r="E340" s="1608" t="s">
        <v>357</v>
      </c>
      <c r="F340" s="1583"/>
      <c r="G340" s="1608" t="s">
        <v>325</v>
      </c>
      <c r="H340" s="1583"/>
      <c r="I340" s="1608" t="s">
        <v>313</v>
      </c>
      <c r="J340" s="1583"/>
      <c r="K340" s="1583"/>
      <c r="L340" s="1608" t="s">
        <v>312</v>
      </c>
      <c r="M340" s="1583"/>
      <c r="N340" s="1583"/>
      <c r="O340" s="1608" t="s">
        <v>327</v>
      </c>
      <c r="P340" s="1583"/>
      <c r="Q340" s="1608"/>
      <c r="R340" s="1583"/>
      <c r="S340" s="1609" t="s">
        <v>686</v>
      </c>
      <c r="T340" s="1583"/>
      <c r="U340" s="1583"/>
      <c r="V340" s="1583"/>
      <c r="W340" s="1583"/>
      <c r="X340" s="1583"/>
      <c r="Y340" s="1583"/>
      <c r="Z340" s="1583"/>
      <c r="AA340" s="1608" t="s">
        <v>306</v>
      </c>
      <c r="AB340" s="1583"/>
      <c r="AC340" s="1583"/>
      <c r="AD340" s="1583"/>
      <c r="AE340" s="1583"/>
      <c r="AF340" s="1608" t="s">
        <v>307</v>
      </c>
      <c r="AG340" s="1583"/>
      <c r="AH340" s="1583"/>
      <c r="AI340" s="320" t="s">
        <v>86</v>
      </c>
      <c r="AJ340" s="1610" t="s">
        <v>308</v>
      </c>
      <c r="AK340" s="1583"/>
      <c r="AL340" s="1583"/>
      <c r="AM340" s="1583"/>
      <c r="AN340" s="1583"/>
      <c r="AO340" s="1583"/>
      <c r="AP340" s="322">
        <v>0</v>
      </c>
      <c r="AQ340" s="322">
        <v>0</v>
      </c>
      <c r="AR340" s="322">
        <v>0</v>
      </c>
      <c r="AS340" s="322">
        <v>0</v>
      </c>
      <c r="AT340" s="322">
        <v>0</v>
      </c>
      <c r="AU340" s="322">
        <v>0</v>
      </c>
      <c r="AV340" s="1077">
        <v>0</v>
      </c>
      <c r="AW340" s="322">
        <v>0</v>
      </c>
      <c r="AX340" s="1058">
        <v>0</v>
      </c>
      <c r="AY340" s="322">
        <v>0</v>
      </c>
      <c r="AZ340" s="322">
        <v>0</v>
      </c>
      <c r="BA340" s="322">
        <v>0</v>
      </c>
      <c r="BB340" s="322">
        <v>0</v>
      </c>
    </row>
    <row r="341" spans="1:54" x14ac:dyDescent="0.25">
      <c r="A341" s="1603" t="s">
        <v>120</v>
      </c>
      <c r="B341" s="1583"/>
      <c r="C341" s="1603" t="s">
        <v>370</v>
      </c>
      <c r="D341" s="1583"/>
      <c r="E341" s="1603" t="s">
        <v>357</v>
      </c>
      <c r="F341" s="1583"/>
      <c r="G341" s="1603" t="s">
        <v>325</v>
      </c>
      <c r="H341" s="1583"/>
      <c r="I341" s="1603" t="s">
        <v>313</v>
      </c>
      <c r="J341" s="1583"/>
      <c r="K341" s="1583"/>
      <c r="L341" s="1603" t="s">
        <v>315</v>
      </c>
      <c r="M341" s="1583"/>
      <c r="N341" s="1583"/>
      <c r="O341" s="1603"/>
      <c r="P341" s="1583"/>
      <c r="Q341" s="1603"/>
      <c r="R341" s="1583"/>
      <c r="S341" s="1605" t="s">
        <v>359</v>
      </c>
      <c r="T341" s="1583"/>
      <c r="U341" s="1583"/>
      <c r="V341" s="1583"/>
      <c r="W341" s="1583"/>
      <c r="X341" s="1583"/>
      <c r="Y341" s="1583"/>
      <c r="Z341" s="1583"/>
      <c r="AA341" s="1603" t="s">
        <v>306</v>
      </c>
      <c r="AB341" s="1583"/>
      <c r="AC341" s="1583"/>
      <c r="AD341" s="1583"/>
      <c r="AE341" s="1583"/>
      <c r="AF341" s="1603" t="s">
        <v>307</v>
      </c>
      <c r="AG341" s="1583"/>
      <c r="AH341" s="1583"/>
      <c r="AI341" s="317" t="s">
        <v>86</v>
      </c>
      <c r="AJ341" s="1604" t="s">
        <v>308</v>
      </c>
      <c r="AK341" s="1583"/>
      <c r="AL341" s="1583"/>
      <c r="AM341" s="1583"/>
      <c r="AN341" s="1583"/>
      <c r="AO341" s="1583"/>
      <c r="AP341" s="318">
        <v>300000000</v>
      </c>
      <c r="AQ341" s="318">
        <v>46500000</v>
      </c>
      <c r="AR341" s="318">
        <v>10168000</v>
      </c>
      <c r="AS341" s="319">
        <v>0</v>
      </c>
      <c r="AT341" s="318">
        <v>5776355</v>
      </c>
      <c r="AU341" s="318">
        <v>40723645</v>
      </c>
      <c r="AV341" s="1074">
        <v>4494219</v>
      </c>
      <c r="AW341" s="318">
        <v>1282136</v>
      </c>
      <c r="AX341" s="1087">
        <v>5492329</v>
      </c>
      <c r="AY341" s="318">
        <v>-998110</v>
      </c>
      <c r="AZ341" s="318">
        <v>5492329</v>
      </c>
      <c r="BA341" s="319">
        <v>0</v>
      </c>
      <c r="BB341" s="319">
        <v>0</v>
      </c>
    </row>
    <row r="342" spans="1:54" x14ac:dyDescent="0.25">
      <c r="A342" s="1608" t="s">
        <v>120</v>
      </c>
      <c r="B342" s="1583"/>
      <c r="C342" s="1608" t="s">
        <v>370</v>
      </c>
      <c r="D342" s="1583"/>
      <c r="E342" s="1608" t="s">
        <v>357</v>
      </c>
      <c r="F342" s="1583"/>
      <c r="G342" s="1608" t="s">
        <v>325</v>
      </c>
      <c r="H342" s="1583"/>
      <c r="I342" s="1608" t="s">
        <v>313</v>
      </c>
      <c r="J342" s="1583"/>
      <c r="K342" s="1583"/>
      <c r="L342" s="1608" t="s">
        <v>315</v>
      </c>
      <c r="M342" s="1583"/>
      <c r="N342" s="1583"/>
      <c r="O342" s="1608" t="s">
        <v>312</v>
      </c>
      <c r="P342" s="1583"/>
      <c r="Q342" s="1608"/>
      <c r="R342" s="1583"/>
      <c r="S342" s="1609" t="s">
        <v>365</v>
      </c>
      <c r="T342" s="1583"/>
      <c r="U342" s="1583"/>
      <c r="V342" s="1583"/>
      <c r="W342" s="1583"/>
      <c r="X342" s="1583"/>
      <c r="Y342" s="1583"/>
      <c r="Z342" s="1583"/>
      <c r="AA342" s="1608" t="s">
        <v>306</v>
      </c>
      <c r="AB342" s="1583"/>
      <c r="AC342" s="1583"/>
      <c r="AD342" s="1583"/>
      <c r="AE342" s="1583"/>
      <c r="AF342" s="1608" t="s">
        <v>307</v>
      </c>
      <c r="AG342" s="1583"/>
      <c r="AH342" s="1583"/>
      <c r="AI342" s="320" t="s">
        <v>86</v>
      </c>
      <c r="AJ342" s="1610" t="s">
        <v>308</v>
      </c>
      <c r="AK342" s="1583"/>
      <c r="AL342" s="1583"/>
      <c r="AM342" s="1583"/>
      <c r="AN342" s="1583"/>
      <c r="AO342" s="1583"/>
      <c r="AP342" s="321">
        <v>37332000</v>
      </c>
      <c r="AQ342" s="322">
        <v>0</v>
      </c>
      <c r="AR342" s="322">
        <v>0</v>
      </c>
      <c r="AS342" s="322">
        <v>0</v>
      </c>
      <c r="AT342" s="322">
        <v>0</v>
      </c>
      <c r="AU342" s="322">
        <v>0</v>
      </c>
      <c r="AV342" s="1077">
        <v>0</v>
      </c>
      <c r="AW342" s="322">
        <v>0</v>
      </c>
      <c r="AX342" s="1058">
        <v>0</v>
      </c>
      <c r="AY342" s="322">
        <v>0</v>
      </c>
      <c r="AZ342" s="322">
        <v>0</v>
      </c>
      <c r="BA342" s="322">
        <v>0</v>
      </c>
      <c r="BB342" s="322">
        <v>0</v>
      </c>
    </row>
    <row r="343" spans="1:54" x14ac:dyDescent="0.25">
      <c r="A343" s="1608" t="s">
        <v>120</v>
      </c>
      <c r="B343" s="1583"/>
      <c r="C343" s="1608" t="s">
        <v>370</v>
      </c>
      <c r="D343" s="1583"/>
      <c r="E343" s="1608" t="s">
        <v>357</v>
      </c>
      <c r="F343" s="1583"/>
      <c r="G343" s="1608" t="s">
        <v>325</v>
      </c>
      <c r="H343" s="1583"/>
      <c r="I343" s="1608" t="s">
        <v>313</v>
      </c>
      <c r="J343" s="1583"/>
      <c r="K343" s="1583"/>
      <c r="L343" s="1608" t="s">
        <v>315</v>
      </c>
      <c r="M343" s="1583"/>
      <c r="N343" s="1583"/>
      <c r="O343" s="1608" t="s">
        <v>322</v>
      </c>
      <c r="P343" s="1583"/>
      <c r="Q343" s="1608"/>
      <c r="R343" s="1583"/>
      <c r="S343" s="1609" t="s">
        <v>361</v>
      </c>
      <c r="T343" s="1583"/>
      <c r="U343" s="1583"/>
      <c r="V343" s="1583"/>
      <c r="W343" s="1583"/>
      <c r="X343" s="1583"/>
      <c r="Y343" s="1583"/>
      <c r="Z343" s="1583"/>
      <c r="AA343" s="1608" t="s">
        <v>306</v>
      </c>
      <c r="AB343" s="1583"/>
      <c r="AC343" s="1583"/>
      <c r="AD343" s="1583"/>
      <c r="AE343" s="1583"/>
      <c r="AF343" s="1608" t="s">
        <v>307</v>
      </c>
      <c r="AG343" s="1583"/>
      <c r="AH343" s="1583"/>
      <c r="AI343" s="320" t="s">
        <v>86</v>
      </c>
      <c r="AJ343" s="1610" t="s">
        <v>308</v>
      </c>
      <c r="AK343" s="1583"/>
      <c r="AL343" s="1583"/>
      <c r="AM343" s="1583"/>
      <c r="AN343" s="1583"/>
      <c r="AO343" s="1583"/>
      <c r="AP343" s="321">
        <v>20750000</v>
      </c>
      <c r="AQ343" s="322">
        <v>0</v>
      </c>
      <c r="AR343" s="321">
        <v>4750000</v>
      </c>
      <c r="AS343" s="322">
        <v>0</v>
      </c>
      <c r="AT343" s="322">
        <v>0</v>
      </c>
      <c r="AU343" s="322">
        <v>0</v>
      </c>
      <c r="AV343" s="1076">
        <v>4147334</v>
      </c>
      <c r="AW343" s="321">
        <v>-4147334</v>
      </c>
      <c r="AX343" s="1057">
        <v>4147334</v>
      </c>
      <c r="AY343" s="322">
        <v>0</v>
      </c>
      <c r="AZ343" s="321">
        <v>4147334</v>
      </c>
      <c r="BA343" s="322">
        <v>0</v>
      </c>
      <c r="BB343" s="322">
        <v>0</v>
      </c>
    </row>
    <row r="344" spans="1:54" x14ac:dyDescent="0.25">
      <c r="A344" s="1608" t="s">
        <v>120</v>
      </c>
      <c r="B344" s="1583"/>
      <c r="C344" s="1608" t="s">
        <v>370</v>
      </c>
      <c r="D344" s="1583"/>
      <c r="E344" s="1608" t="s">
        <v>357</v>
      </c>
      <c r="F344" s="1583"/>
      <c r="G344" s="1608" t="s">
        <v>325</v>
      </c>
      <c r="H344" s="1583"/>
      <c r="I344" s="1608" t="s">
        <v>313</v>
      </c>
      <c r="J344" s="1583"/>
      <c r="K344" s="1583"/>
      <c r="L344" s="1608" t="s">
        <v>315</v>
      </c>
      <c r="M344" s="1583"/>
      <c r="N344" s="1583"/>
      <c r="O344" s="1608" t="s">
        <v>316</v>
      </c>
      <c r="P344" s="1583"/>
      <c r="Q344" s="1608"/>
      <c r="R344" s="1583"/>
      <c r="S344" s="1609" t="s">
        <v>105</v>
      </c>
      <c r="T344" s="1583"/>
      <c r="U344" s="1583"/>
      <c r="V344" s="1583"/>
      <c r="W344" s="1583"/>
      <c r="X344" s="1583"/>
      <c r="Y344" s="1583"/>
      <c r="Z344" s="1583"/>
      <c r="AA344" s="1608" t="s">
        <v>306</v>
      </c>
      <c r="AB344" s="1583"/>
      <c r="AC344" s="1583"/>
      <c r="AD344" s="1583"/>
      <c r="AE344" s="1583"/>
      <c r="AF344" s="1608" t="s">
        <v>307</v>
      </c>
      <c r="AG344" s="1583"/>
      <c r="AH344" s="1583"/>
      <c r="AI344" s="320" t="s">
        <v>86</v>
      </c>
      <c r="AJ344" s="1610" t="s">
        <v>308</v>
      </c>
      <c r="AK344" s="1583"/>
      <c r="AL344" s="1583"/>
      <c r="AM344" s="1583"/>
      <c r="AN344" s="1583"/>
      <c r="AO344" s="1583"/>
      <c r="AP344" s="321">
        <v>15418000</v>
      </c>
      <c r="AQ344" s="322">
        <v>0</v>
      </c>
      <c r="AR344" s="321">
        <v>5418000</v>
      </c>
      <c r="AS344" s="322">
        <v>0</v>
      </c>
      <c r="AT344" s="321">
        <v>5776355</v>
      </c>
      <c r="AU344" s="321">
        <v>-5776355</v>
      </c>
      <c r="AV344" s="1076">
        <v>346885</v>
      </c>
      <c r="AW344" s="321">
        <v>5429470</v>
      </c>
      <c r="AX344" s="1057">
        <v>1344995</v>
      </c>
      <c r="AY344" s="321">
        <v>-998110</v>
      </c>
      <c r="AZ344" s="321">
        <v>1344995</v>
      </c>
      <c r="BA344" s="322">
        <v>0</v>
      </c>
      <c r="BB344" s="322">
        <v>0</v>
      </c>
    </row>
    <row r="345" spans="1:54" x14ac:dyDescent="0.25">
      <c r="A345" s="1608" t="s">
        <v>120</v>
      </c>
      <c r="B345" s="1583"/>
      <c r="C345" s="1608" t="s">
        <v>370</v>
      </c>
      <c r="D345" s="1583"/>
      <c r="E345" s="1608" t="s">
        <v>357</v>
      </c>
      <c r="F345" s="1583"/>
      <c r="G345" s="1608" t="s">
        <v>325</v>
      </c>
      <c r="H345" s="1583"/>
      <c r="I345" s="1608" t="s">
        <v>313</v>
      </c>
      <c r="J345" s="1583"/>
      <c r="K345" s="1583"/>
      <c r="L345" s="1608" t="s">
        <v>315</v>
      </c>
      <c r="M345" s="1583"/>
      <c r="N345" s="1583"/>
      <c r="O345" s="1608" t="s">
        <v>327</v>
      </c>
      <c r="P345" s="1583"/>
      <c r="Q345" s="1608"/>
      <c r="R345" s="1583"/>
      <c r="S345" s="1609" t="s">
        <v>686</v>
      </c>
      <c r="T345" s="1583"/>
      <c r="U345" s="1583"/>
      <c r="V345" s="1583"/>
      <c r="W345" s="1583"/>
      <c r="X345" s="1583"/>
      <c r="Y345" s="1583"/>
      <c r="Z345" s="1583"/>
      <c r="AA345" s="1608" t="s">
        <v>306</v>
      </c>
      <c r="AB345" s="1583"/>
      <c r="AC345" s="1583"/>
      <c r="AD345" s="1583"/>
      <c r="AE345" s="1583"/>
      <c r="AF345" s="1608" t="s">
        <v>307</v>
      </c>
      <c r="AG345" s="1583"/>
      <c r="AH345" s="1583"/>
      <c r="AI345" s="320" t="s">
        <v>86</v>
      </c>
      <c r="AJ345" s="1610" t="s">
        <v>308</v>
      </c>
      <c r="AK345" s="1583"/>
      <c r="AL345" s="1583"/>
      <c r="AM345" s="1583"/>
      <c r="AN345" s="1583"/>
      <c r="AO345" s="1583"/>
      <c r="AP345" s="321">
        <v>180000000</v>
      </c>
      <c r="AQ345" s="322">
        <v>0</v>
      </c>
      <c r="AR345" s="322">
        <v>0</v>
      </c>
      <c r="AS345" s="322">
        <v>0</v>
      </c>
      <c r="AT345" s="322">
        <v>0</v>
      </c>
      <c r="AU345" s="322">
        <v>0</v>
      </c>
      <c r="AV345" s="1077">
        <v>0</v>
      </c>
      <c r="AW345" s="322">
        <v>0</v>
      </c>
      <c r="AX345" s="1058">
        <v>0</v>
      </c>
      <c r="AY345" s="322">
        <v>0</v>
      </c>
      <c r="AZ345" s="322">
        <v>0</v>
      </c>
      <c r="BA345" s="322">
        <v>0</v>
      </c>
      <c r="BB345" s="322">
        <v>0</v>
      </c>
    </row>
    <row r="346" spans="1:54" x14ac:dyDescent="0.25">
      <c r="A346" s="1608" t="s">
        <v>120</v>
      </c>
      <c r="B346" s="1583"/>
      <c r="C346" s="1608" t="s">
        <v>370</v>
      </c>
      <c r="D346" s="1583"/>
      <c r="E346" s="1608" t="s">
        <v>357</v>
      </c>
      <c r="F346" s="1583"/>
      <c r="G346" s="1608" t="s">
        <v>325</v>
      </c>
      <c r="H346" s="1583"/>
      <c r="I346" s="1608" t="s">
        <v>313</v>
      </c>
      <c r="J346" s="1583"/>
      <c r="K346" s="1583"/>
      <c r="L346" s="1608" t="s">
        <v>315</v>
      </c>
      <c r="M346" s="1583"/>
      <c r="N346" s="1583"/>
      <c r="O346" s="1608" t="s">
        <v>101</v>
      </c>
      <c r="P346" s="1583"/>
      <c r="Q346" s="1608"/>
      <c r="R346" s="1583"/>
      <c r="S346" s="1609" t="s">
        <v>363</v>
      </c>
      <c r="T346" s="1583"/>
      <c r="U346" s="1583"/>
      <c r="V346" s="1583"/>
      <c r="W346" s="1583"/>
      <c r="X346" s="1583"/>
      <c r="Y346" s="1583"/>
      <c r="Z346" s="1583"/>
      <c r="AA346" s="1608" t="s">
        <v>306</v>
      </c>
      <c r="AB346" s="1583"/>
      <c r="AC346" s="1583"/>
      <c r="AD346" s="1583"/>
      <c r="AE346" s="1583"/>
      <c r="AF346" s="1608" t="s">
        <v>307</v>
      </c>
      <c r="AG346" s="1583"/>
      <c r="AH346" s="1583"/>
      <c r="AI346" s="320" t="s">
        <v>86</v>
      </c>
      <c r="AJ346" s="1610" t="s">
        <v>308</v>
      </c>
      <c r="AK346" s="1583"/>
      <c r="AL346" s="1583"/>
      <c r="AM346" s="1583"/>
      <c r="AN346" s="1583"/>
      <c r="AO346" s="1583"/>
      <c r="AP346" s="321">
        <v>46500000</v>
      </c>
      <c r="AQ346" s="321">
        <v>46500000</v>
      </c>
      <c r="AR346" s="322">
        <v>0</v>
      </c>
      <c r="AS346" s="322">
        <v>0</v>
      </c>
      <c r="AT346" s="322">
        <v>0</v>
      </c>
      <c r="AU346" s="321">
        <v>46500000</v>
      </c>
      <c r="AV346" s="1077">
        <v>0</v>
      </c>
      <c r="AW346" s="322">
        <v>0</v>
      </c>
      <c r="AX346" s="1058">
        <v>0</v>
      </c>
      <c r="AY346" s="322">
        <v>0</v>
      </c>
      <c r="AZ346" s="322">
        <v>0</v>
      </c>
      <c r="BA346" s="322">
        <v>0</v>
      </c>
      <c r="BB346" s="322">
        <v>0</v>
      </c>
    </row>
    <row r="347" spans="1:54" hidden="1" x14ac:dyDescent="0.25">
      <c r="A347" s="977" t="s">
        <v>269</v>
      </c>
      <c r="B347" s="977" t="s">
        <v>269</v>
      </c>
      <c r="C347" s="977" t="s">
        <v>269</v>
      </c>
      <c r="D347" s="977" t="s">
        <v>269</v>
      </c>
      <c r="E347" s="977" t="s">
        <v>269</v>
      </c>
      <c r="F347" s="977" t="s">
        <v>269</v>
      </c>
      <c r="G347" s="977" t="s">
        <v>269</v>
      </c>
      <c r="H347" s="977" t="s">
        <v>269</v>
      </c>
      <c r="I347" s="977" t="s">
        <v>269</v>
      </c>
      <c r="J347" s="1600" t="s">
        <v>269</v>
      </c>
      <c r="K347" s="1583"/>
      <c r="L347" s="1600" t="s">
        <v>269</v>
      </c>
      <c r="M347" s="1583"/>
      <c r="N347" s="977" t="s">
        <v>269</v>
      </c>
      <c r="O347" s="977" t="s">
        <v>269</v>
      </c>
      <c r="P347" s="977" t="s">
        <v>269</v>
      </c>
      <c r="Q347" s="977" t="s">
        <v>269</v>
      </c>
      <c r="R347" s="977" t="s">
        <v>269</v>
      </c>
      <c r="S347" s="977" t="s">
        <v>269</v>
      </c>
      <c r="T347" s="977" t="s">
        <v>269</v>
      </c>
      <c r="U347" s="977" t="s">
        <v>269</v>
      </c>
      <c r="V347" s="977" t="s">
        <v>269</v>
      </c>
      <c r="W347" s="977" t="s">
        <v>269</v>
      </c>
      <c r="X347" s="977" t="s">
        <v>269</v>
      </c>
      <c r="Y347" s="977" t="s">
        <v>269</v>
      </c>
      <c r="Z347" s="977" t="s">
        <v>269</v>
      </c>
      <c r="AA347" s="1600" t="s">
        <v>269</v>
      </c>
      <c r="AB347" s="1583"/>
      <c r="AC347" s="1600" t="s">
        <v>269</v>
      </c>
      <c r="AD347" s="1583"/>
      <c r="AE347" s="977" t="s">
        <v>269</v>
      </c>
      <c r="AF347" s="977" t="s">
        <v>269</v>
      </c>
      <c r="AG347" s="977" t="s">
        <v>269</v>
      </c>
      <c r="AH347" s="977" t="s">
        <v>269</v>
      </c>
      <c r="AI347" s="977" t="s">
        <v>269</v>
      </c>
      <c r="AJ347" s="977" t="s">
        <v>269</v>
      </c>
      <c r="AK347" s="977" t="s">
        <v>269</v>
      </c>
      <c r="AL347" s="977" t="s">
        <v>269</v>
      </c>
      <c r="AM347" s="1600" t="s">
        <v>269</v>
      </c>
      <c r="AN347" s="1583"/>
      <c r="AO347" s="1583"/>
      <c r="AP347" s="977" t="s">
        <v>269</v>
      </c>
      <c r="AQ347" s="977" t="s">
        <v>269</v>
      </c>
      <c r="AR347" s="977" t="s">
        <v>269</v>
      </c>
      <c r="AS347" s="977" t="s">
        <v>269</v>
      </c>
      <c r="AT347" s="977" t="s">
        <v>269</v>
      </c>
      <c r="AU347" s="977" t="s">
        <v>269</v>
      </c>
      <c r="AV347" s="977" t="s">
        <v>269</v>
      </c>
      <c r="AW347" s="977" t="s">
        <v>269</v>
      </c>
      <c r="AX347" s="977" t="s">
        <v>269</v>
      </c>
      <c r="AY347" s="977" t="s">
        <v>269</v>
      </c>
      <c r="AZ347" s="977" t="s">
        <v>269</v>
      </c>
      <c r="BA347" s="977" t="s">
        <v>269</v>
      </c>
      <c r="BB347" s="977" t="s">
        <v>269</v>
      </c>
    </row>
    <row r="348" spans="1:54" hidden="1" x14ac:dyDescent="0.25">
      <c r="A348" s="1589" t="s">
        <v>697</v>
      </c>
      <c r="B348" s="1590"/>
      <c r="C348" s="1590"/>
      <c r="D348" s="1590"/>
      <c r="E348" s="1590"/>
      <c r="F348" s="1590"/>
      <c r="G348" s="1591"/>
      <c r="H348" s="1592" t="s">
        <v>717</v>
      </c>
      <c r="I348" s="1590"/>
      <c r="J348" s="1590"/>
      <c r="K348" s="1590"/>
      <c r="L348" s="1590"/>
      <c r="M348" s="1590"/>
      <c r="N348" s="1590"/>
      <c r="O348" s="1590"/>
      <c r="P348" s="1590"/>
      <c r="Q348" s="1590"/>
      <c r="R348" s="1590"/>
      <c r="S348" s="1590"/>
      <c r="T348" s="1590"/>
      <c r="U348" s="1590"/>
      <c r="V348" s="1590"/>
      <c r="W348" s="1590"/>
      <c r="X348" s="1590"/>
      <c r="Y348" s="1590"/>
      <c r="Z348" s="1590"/>
      <c r="AA348" s="1590"/>
      <c r="AB348" s="1590"/>
      <c r="AC348" s="1590"/>
      <c r="AD348" s="1590"/>
      <c r="AE348" s="1590"/>
      <c r="AF348" s="1590"/>
      <c r="AG348" s="1590"/>
      <c r="AH348" s="1590"/>
      <c r="AI348" s="1590"/>
      <c r="AJ348" s="1590"/>
      <c r="AK348" s="1590"/>
      <c r="AL348" s="1590"/>
      <c r="AM348" s="1590"/>
      <c r="AN348" s="1590"/>
      <c r="AO348" s="1591"/>
      <c r="AP348" s="977" t="s">
        <v>269</v>
      </c>
      <c r="AQ348" s="977" t="s">
        <v>269</v>
      </c>
      <c r="AR348" s="977" t="s">
        <v>269</v>
      </c>
      <c r="AS348" s="977" t="s">
        <v>269</v>
      </c>
      <c r="AT348" s="977" t="s">
        <v>269</v>
      </c>
      <c r="AU348" s="977" t="s">
        <v>269</v>
      </c>
      <c r="AV348" s="977" t="s">
        <v>269</v>
      </c>
      <c r="AW348" s="977" t="s">
        <v>269</v>
      </c>
      <c r="AX348" s="977" t="s">
        <v>269</v>
      </c>
      <c r="AY348" s="977" t="s">
        <v>269</v>
      </c>
      <c r="AZ348" s="977" t="s">
        <v>269</v>
      </c>
      <c r="BA348" s="977" t="s">
        <v>269</v>
      </c>
      <c r="BB348" s="977" t="s">
        <v>269</v>
      </c>
    </row>
    <row r="349" spans="1:54" ht="36" hidden="1" x14ac:dyDescent="0.25">
      <c r="A349" s="1595" t="s">
        <v>280</v>
      </c>
      <c r="B349" s="1591"/>
      <c r="C349" s="1596" t="s">
        <v>281</v>
      </c>
      <c r="D349" s="1591"/>
      <c r="E349" s="1595" t="s">
        <v>282</v>
      </c>
      <c r="F349" s="1591"/>
      <c r="G349" s="1595" t="s">
        <v>283</v>
      </c>
      <c r="H349" s="1591"/>
      <c r="I349" s="1595" t="s">
        <v>284</v>
      </c>
      <c r="J349" s="1590"/>
      <c r="K349" s="1591"/>
      <c r="L349" s="1595" t="s">
        <v>285</v>
      </c>
      <c r="M349" s="1590"/>
      <c r="N349" s="1591"/>
      <c r="O349" s="1595" t="s">
        <v>286</v>
      </c>
      <c r="P349" s="1591"/>
      <c r="Q349" s="1595" t="s">
        <v>287</v>
      </c>
      <c r="R349" s="1591"/>
      <c r="S349" s="1595" t="s">
        <v>288</v>
      </c>
      <c r="T349" s="1590"/>
      <c r="U349" s="1590"/>
      <c r="V349" s="1590"/>
      <c r="W349" s="1590"/>
      <c r="X349" s="1590"/>
      <c r="Y349" s="1590"/>
      <c r="Z349" s="1591"/>
      <c r="AA349" s="1595" t="s">
        <v>289</v>
      </c>
      <c r="AB349" s="1590"/>
      <c r="AC349" s="1590"/>
      <c r="AD349" s="1590"/>
      <c r="AE349" s="1591"/>
      <c r="AF349" s="1595" t="s">
        <v>290</v>
      </c>
      <c r="AG349" s="1590"/>
      <c r="AH349" s="1591"/>
      <c r="AI349" s="986" t="s">
        <v>291</v>
      </c>
      <c r="AJ349" s="1595" t="s">
        <v>292</v>
      </c>
      <c r="AK349" s="1590"/>
      <c r="AL349" s="1590"/>
      <c r="AM349" s="1590"/>
      <c r="AN349" s="1590"/>
      <c r="AO349" s="1591"/>
      <c r="AP349" s="986" t="s">
        <v>293</v>
      </c>
      <c r="AQ349" s="986" t="s">
        <v>294</v>
      </c>
      <c r="AR349" s="986" t="s">
        <v>295</v>
      </c>
      <c r="AS349" s="986" t="s">
        <v>296</v>
      </c>
      <c r="AT349" s="986" t="s">
        <v>297</v>
      </c>
      <c r="AU349" s="986" t="s">
        <v>298</v>
      </c>
      <c r="AV349" s="986" t="s">
        <v>299</v>
      </c>
      <c r="AW349" s="986" t="s">
        <v>300</v>
      </c>
      <c r="AX349" s="986" t="s">
        <v>301</v>
      </c>
      <c r="AY349" s="986" t="s">
        <v>302</v>
      </c>
      <c r="AZ349" s="986" t="s">
        <v>303</v>
      </c>
      <c r="BA349" s="986" t="s">
        <v>304</v>
      </c>
      <c r="BB349" s="986" t="s">
        <v>305</v>
      </c>
    </row>
    <row r="350" spans="1:54" x14ac:dyDescent="0.25">
      <c r="A350" s="1603" t="s">
        <v>120</v>
      </c>
      <c r="B350" s="1583"/>
      <c r="C350" s="1603"/>
      <c r="D350" s="1583"/>
      <c r="E350" s="1603"/>
      <c r="F350" s="1583"/>
      <c r="G350" s="1603"/>
      <c r="H350" s="1583"/>
      <c r="I350" s="1603"/>
      <c r="J350" s="1583"/>
      <c r="K350" s="1583"/>
      <c r="L350" s="1603"/>
      <c r="M350" s="1583"/>
      <c r="N350" s="1583"/>
      <c r="O350" s="1603"/>
      <c r="P350" s="1583"/>
      <c r="Q350" s="1603"/>
      <c r="R350" s="1583"/>
      <c r="S350" s="1605" t="s">
        <v>27</v>
      </c>
      <c r="T350" s="1583"/>
      <c r="U350" s="1583"/>
      <c r="V350" s="1583"/>
      <c r="W350" s="1583"/>
      <c r="X350" s="1583"/>
      <c r="Y350" s="1583"/>
      <c r="Z350" s="1583"/>
      <c r="AA350" s="1603" t="s">
        <v>306</v>
      </c>
      <c r="AB350" s="1583"/>
      <c r="AC350" s="1583"/>
      <c r="AD350" s="1583"/>
      <c r="AE350" s="1583"/>
      <c r="AF350" s="1603" t="s">
        <v>307</v>
      </c>
      <c r="AG350" s="1583"/>
      <c r="AH350" s="1583"/>
      <c r="AI350" s="317" t="s">
        <v>86</v>
      </c>
      <c r="AJ350" s="1604" t="s">
        <v>308</v>
      </c>
      <c r="AK350" s="1583"/>
      <c r="AL350" s="1583"/>
      <c r="AM350" s="1583"/>
      <c r="AN350" s="1583"/>
      <c r="AO350" s="1583"/>
      <c r="AP350" s="319">
        <v>0</v>
      </c>
      <c r="AQ350" s="319">
        <v>0</v>
      </c>
      <c r="AR350" s="319">
        <v>0</v>
      </c>
      <c r="AS350" s="318">
        <v>-323920000</v>
      </c>
      <c r="AT350" s="319">
        <v>0</v>
      </c>
      <c r="AU350" s="319">
        <v>0</v>
      </c>
      <c r="AV350" s="1075">
        <v>0</v>
      </c>
      <c r="AW350" s="319">
        <v>0</v>
      </c>
      <c r="AX350" s="1088">
        <v>0</v>
      </c>
      <c r="AY350" s="319">
        <v>0</v>
      </c>
      <c r="AZ350" s="319">
        <v>0</v>
      </c>
      <c r="BA350" s="319">
        <v>0</v>
      </c>
      <c r="BB350" s="319">
        <v>0</v>
      </c>
    </row>
    <row r="351" spans="1:54" x14ac:dyDescent="0.25">
      <c r="A351" s="1603" t="s">
        <v>120</v>
      </c>
      <c r="B351" s="1583"/>
      <c r="C351" s="1603" t="s">
        <v>355</v>
      </c>
      <c r="D351" s="1583"/>
      <c r="E351" s="1603"/>
      <c r="F351" s="1583"/>
      <c r="G351" s="1603"/>
      <c r="H351" s="1583"/>
      <c r="I351" s="1603"/>
      <c r="J351" s="1583"/>
      <c r="K351" s="1583"/>
      <c r="L351" s="1603"/>
      <c r="M351" s="1583"/>
      <c r="N351" s="1583"/>
      <c r="O351" s="1603"/>
      <c r="P351" s="1583"/>
      <c r="Q351" s="1603"/>
      <c r="R351" s="1583"/>
      <c r="S351" s="1605" t="s">
        <v>356</v>
      </c>
      <c r="T351" s="1583"/>
      <c r="U351" s="1583"/>
      <c r="V351" s="1583"/>
      <c r="W351" s="1583"/>
      <c r="X351" s="1583"/>
      <c r="Y351" s="1583"/>
      <c r="Z351" s="1583"/>
      <c r="AA351" s="1603" t="s">
        <v>306</v>
      </c>
      <c r="AB351" s="1583"/>
      <c r="AC351" s="1583"/>
      <c r="AD351" s="1583"/>
      <c r="AE351" s="1583"/>
      <c r="AF351" s="1603" t="s">
        <v>307</v>
      </c>
      <c r="AG351" s="1583"/>
      <c r="AH351" s="1583"/>
      <c r="AI351" s="317" t="s">
        <v>86</v>
      </c>
      <c r="AJ351" s="1604" t="s">
        <v>308</v>
      </c>
      <c r="AK351" s="1583"/>
      <c r="AL351" s="1583"/>
      <c r="AM351" s="1583"/>
      <c r="AN351" s="1583"/>
      <c r="AO351" s="1583"/>
      <c r="AP351" s="319">
        <v>0</v>
      </c>
      <c r="AQ351" s="319">
        <v>0</v>
      </c>
      <c r="AR351" s="319">
        <v>0</v>
      </c>
      <c r="AS351" s="318">
        <v>-323920000</v>
      </c>
      <c r="AT351" s="319">
        <v>0</v>
      </c>
      <c r="AU351" s="319">
        <v>0</v>
      </c>
      <c r="AV351" s="1075">
        <v>0</v>
      </c>
      <c r="AW351" s="319">
        <v>0</v>
      </c>
      <c r="AX351" s="1088">
        <v>0</v>
      </c>
      <c r="AY351" s="319">
        <v>0</v>
      </c>
      <c r="AZ351" s="319">
        <v>0</v>
      </c>
      <c r="BA351" s="319">
        <v>0</v>
      </c>
      <c r="BB351" s="319">
        <v>0</v>
      </c>
    </row>
    <row r="352" spans="1:54" x14ac:dyDescent="0.25">
      <c r="A352" s="1603" t="s">
        <v>120</v>
      </c>
      <c r="B352" s="1583"/>
      <c r="C352" s="1603" t="s">
        <v>355</v>
      </c>
      <c r="D352" s="1583"/>
      <c r="E352" s="1603" t="s">
        <v>357</v>
      </c>
      <c r="F352" s="1583"/>
      <c r="G352" s="1603"/>
      <c r="H352" s="1583"/>
      <c r="I352" s="1603"/>
      <c r="J352" s="1583"/>
      <c r="K352" s="1583"/>
      <c r="L352" s="1603"/>
      <c r="M352" s="1583"/>
      <c r="N352" s="1583"/>
      <c r="O352" s="1603"/>
      <c r="P352" s="1583"/>
      <c r="Q352" s="1603"/>
      <c r="R352" s="1583"/>
      <c r="S352" s="1605" t="s">
        <v>358</v>
      </c>
      <c r="T352" s="1583"/>
      <c r="U352" s="1583"/>
      <c r="V352" s="1583"/>
      <c r="W352" s="1583"/>
      <c r="X352" s="1583"/>
      <c r="Y352" s="1583"/>
      <c r="Z352" s="1583"/>
      <c r="AA352" s="1603" t="s">
        <v>306</v>
      </c>
      <c r="AB352" s="1583"/>
      <c r="AC352" s="1583"/>
      <c r="AD352" s="1583"/>
      <c r="AE352" s="1583"/>
      <c r="AF352" s="1603" t="s">
        <v>307</v>
      </c>
      <c r="AG352" s="1583"/>
      <c r="AH352" s="1583"/>
      <c r="AI352" s="317" t="s">
        <v>86</v>
      </c>
      <c r="AJ352" s="1604" t="s">
        <v>308</v>
      </c>
      <c r="AK352" s="1583"/>
      <c r="AL352" s="1583"/>
      <c r="AM352" s="1583"/>
      <c r="AN352" s="1583"/>
      <c r="AO352" s="1583"/>
      <c r="AP352" s="319">
        <v>0</v>
      </c>
      <c r="AQ352" s="319">
        <v>0</v>
      </c>
      <c r="AR352" s="319">
        <v>0</v>
      </c>
      <c r="AS352" s="318">
        <v>-323920000</v>
      </c>
      <c r="AT352" s="319">
        <v>0</v>
      </c>
      <c r="AU352" s="319">
        <v>0</v>
      </c>
      <c r="AV352" s="1075">
        <v>0</v>
      </c>
      <c r="AW352" s="319">
        <v>0</v>
      </c>
      <c r="AX352" s="1088">
        <v>0</v>
      </c>
      <c r="AY352" s="319">
        <v>0</v>
      </c>
      <c r="AZ352" s="319">
        <v>0</v>
      </c>
      <c r="BA352" s="319">
        <v>0</v>
      </c>
      <c r="BB352" s="319">
        <v>0</v>
      </c>
    </row>
    <row r="353" spans="1:54" s="519" customFormat="1" x14ac:dyDescent="0.25">
      <c r="A353" s="1786" t="s">
        <v>120</v>
      </c>
      <c r="B353" s="1787"/>
      <c r="C353" s="1786" t="s">
        <v>355</v>
      </c>
      <c r="D353" s="1787"/>
      <c r="E353" s="1786" t="s">
        <v>357</v>
      </c>
      <c r="F353" s="1787"/>
      <c r="G353" s="1786" t="s">
        <v>315</v>
      </c>
      <c r="H353" s="1787"/>
      <c r="I353" s="1786"/>
      <c r="J353" s="1787"/>
      <c r="K353" s="1787"/>
      <c r="L353" s="1786"/>
      <c r="M353" s="1787"/>
      <c r="N353" s="1787"/>
      <c r="O353" s="1786"/>
      <c r="P353" s="1787"/>
      <c r="Q353" s="1786"/>
      <c r="R353" s="1787"/>
      <c r="S353" s="1788" t="s">
        <v>351</v>
      </c>
      <c r="T353" s="1787"/>
      <c r="U353" s="1787"/>
      <c r="V353" s="1787"/>
      <c r="W353" s="1787"/>
      <c r="X353" s="1787"/>
      <c r="Y353" s="1787"/>
      <c r="Z353" s="1787"/>
      <c r="AA353" s="1786" t="s">
        <v>306</v>
      </c>
      <c r="AB353" s="1787"/>
      <c r="AC353" s="1787"/>
      <c r="AD353" s="1787"/>
      <c r="AE353" s="1787"/>
      <c r="AF353" s="1786" t="s">
        <v>307</v>
      </c>
      <c r="AG353" s="1787"/>
      <c r="AH353" s="1787"/>
      <c r="AI353" s="1059" t="s">
        <v>86</v>
      </c>
      <c r="AJ353" s="1789" t="s">
        <v>308</v>
      </c>
      <c r="AK353" s="1787"/>
      <c r="AL353" s="1787"/>
      <c r="AM353" s="1787"/>
      <c r="AN353" s="1787"/>
      <c r="AO353" s="1787"/>
      <c r="AP353" s="1061">
        <v>0</v>
      </c>
      <c r="AQ353" s="1061">
        <v>0</v>
      </c>
      <c r="AR353" s="1061">
        <v>0</v>
      </c>
      <c r="AS353" s="1060">
        <v>-323920000</v>
      </c>
      <c r="AT353" s="1061">
        <v>0</v>
      </c>
      <c r="AU353" s="1061">
        <v>0</v>
      </c>
      <c r="AV353" s="1077">
        <v>0</v>
      </c>
      <c r="AW353" s="1061">
        <v>0</v>
      </c>
      <c r="AX353" s="1058">
        <v>0</v>
      </c>
      <c r="AY353" s="1061">
        <v>0</v>
      </c>
      <c r="AZ353" s="1061">
        <v>0</v>
      </c>
      <c r="BA353" s="1061">
        <v>0</v>
      </c>
      <c r="BB353" s="1061">
        <v>0</v>
      </c>
    </row>
    <row r="354" spans="1:54" hidden="1" x14ac:dyDescent="0.25">
      <c r="A354" s="977" t="s">
        <v>269</v>
      </c>
      <c r="B354" s="977" t="s">
        <v>269</v>
      </c>
      <c r="C354" s="977" t="s">
        <v>269</v>
      </c>
      <c r="D354" s="977" t="s">
        <v>269</v>
      </c>
      <c r="E354" s="977" t="s">
        <v>269</v>
      </c>
      <c r="F354" s="977" t="s">
        <v>269</v>
      </c>
      <c r="G354" s="977" t="s">
        <v>269</v>
      </c>
      <c r="H354" s="977" t="s">
        <v>269</v>
      </c>
      <c r="I354" s="977" t="s">
        <v>269</v>
      </c>
      <c r="J354" s="1600" t="s">
        <v>269</v>
      </c>
      <c r="K354" s="1583"/>
      <c r="L354" s="1600" t="s">
        <v>269</v>
      </c>
      <c r="M354" s="1583"/>
      <c r="N354" s="977" t="s">
        <v>269</v>
      </c>
      <c r="O354" s="977" t="s">
        <v>269</v>
      </c>
      <c r="P354" s="977" t="s">
        <v>269</v>
      </c>
      <c r="Q354" s="977" t="s">
        <v>269</v>
      </c>
      <c r="R354" s="977" t="s">
        <v>269</v>
      </c>
      <c r="S354" s="977" t="s">
        <v>269</v>
      </c>
      <c r="T354" s="977" t="s">
        <v>269</v>
      </c>
      <c r="U354" s="977" t="s">
        <v>269</v>
      </c>
      <c r="V354" s="977" t="s">
        <v>269</v>
      </c>
      <c r="W354" s="977" t="s">
        <v>269</v>
      </c>
      <c r="X354" s="977" t="s">
        <v>269</v>
      </c>
      <c r="Y354" s="977" t="s">
        <v>269</v>
      </c>
      <c r="Z354" s="977" t="s">
        <v>269</v>
      </c>
      <c r="AA354" s="1600" t="s">
        <v>269</v>
      </c>
      <c r="AB354" s="1583"/>
      <c r="AC354" s="1600" t="s">
        <v>269</v>
      </c>
      <c r="AD354" s="1583"/>
      <c r="AE354" s="977" t="s">
        <v>269</v>
      </c>
      <c r="AF354" s="977" t="s">
        <v>269</v>
      </c>
      <c r="AG354" s="977" t="s">
        <v>269</v>
      </c>
      <c r="AH354" s="977" t="s">
        <v>269</v>
      </c>
      <c r="AI354" s="977" t="s">
        <v>269</v>
      </c>
      <c r="AJ354" s="977" t="s">
        <v>269</v>
      </c>
      <c r="AK354" s="977" t="s">
        <v>269</v>
      </c>
      <c r="AL354" s="977" t="s">
        <v>269</v>
      </c>
      <c r="AM354" s="1600" t="s">
        <v>269</v>
      </c>
      <c r="AN354" s="1583"/>
      <c r="AO354" s="1583"/>
      <c r="AP354" s="977" t="s">
        <v>269</v>
      </c>
      <c r="AQ354" s="977" t="s">
        <v>269</v>
      </c>
      <c r="AR354" s="977" t="s">
        <v>269</v>
      </c>
      <c r="AS354" s="977" t="s">
        <v>269</v>
      </c>
      <c r="AT354" s="977" t="s">
        <v>269</v>
      </c>
      <c r="AU354" s="977" t="s">
        <v>269</v>
      </c>
      <c r="AV354" s="977" t="s">
        <v>269</v>
      </c>
      <c r="AW354" s="977" t="s">
        <v>269</v>
      </c>
      <c r="AX354" s="977" t="s">
        <v>269</v>
      </c>
      <c r="AY354" s="977" t="s">
        <v>269</v>
      </c>
      <c r="AZ354" s="977" t="s">
        <v>269</v>
      </c>
      <c r="BA354" s="977" t="s">
        <v>269</v>
      </c>
      <c r="BB354" s="977" t="s">
        <v>269</v>
      </c>
    </row>
  </sheetData>
  <autoFilter ref="A28:BB354">
    <filterColumn colId="0" showButton="0">
      <filters>
        <filter val="C"/>
      </filters>
    </filterColumn>
    <filterColumn colId="2" showButton="0"/>
    <filterColumn colId="4" showButton="0"/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5" showButton="0"/>
    <filterColumn colId="36" showButton="0"/>
    <filterColumn colId="37" showButton="0"/>
    <filterColumn colId="38" showButton="0"/>
    <filterColumn colId="39" showButton="0"/>
  </autoFilter>
  <mergeCells count="3920">
    <mergeCell ref="A2:J6"/>
    <mergeCell ref="M3:AA5"/>
    <mergeCell ref="AD3:AM3"/>
    <mergeCell ref="AO3:AS3"/>
    <mergeCell ref="AD5:AM7"/>
    <mergeCell ref="AO5:AS7"/>
    <mergeCell ref="A16:G16"/>
    <mergeCell ref="H16:AO16"/>
    <mergeCell ref="A28:B28"/>
    <mergeCell ref="C28:D28"/>
    <mergeCell ref="E28:F28"/>
    <mergeCell ref="G28:H28"/>
    <mergeCell ref="I28:K28"/>
    <mergeCell ref="L28:N28"/>
    <mergeCell ref="A15:F15"/>
    <mergeCell ref="G15:AG15"/>
    <mergeCell ref="AM15:AO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S29:Z29"/>
    <mergeCell ref="AA29:AE29"/>
    <mergeCell ref="AF29:AH29"/>
    <mergeCell ref="AJ29:AO29"/>
    <mergeCell ref="A29:B29"/>
    <mergeCell ref="C29:D29"/>
    <mergeCell ref="E29:F29"/>
    <mergeCell ref="G29:H29"/>
    <mergeCell ref="I29:K29"/>
    <mergeCell ref="L29:N29"/>
    <mergeCell ref="O29:P29"/>
    <mergeCell ref="Q29:R29"/>
    <mergeCell ref="O28:P28"/>
    <mergeCell ref="Q28:R28"/>
    <mergeCell ref="S28:Z28"/>
    <mergeCell ref="AA28:AE28"/>
    <mergeCell ref="AF28:AH28"/>
    <mergeCell ref="AJ28:AO28"/>
    <mergeCell ref="S31:Z31"/>
    <mergeCell ref="AA31:AE31"/>
    <mergeCell ref="AF31:AH31"/>
    <mergeCell ref="AJ31:AO31"/>
    <mergeCell ref="A31:B31"/>
    <mergeCell ref="C31:D31"/>
    <mergeCell ref="E31:F31"/>
    <mergeCell ref="G31:H31"/>
    <mergeCell ref="I31:K31"/>
    <mergeCell ref="L31:N31"/>
    <mergeCell ref="O31:P31"/>
    <mergeCell ref="Q31:R31"/>
    <mergeCell ref="O30:P30"/>
    <mergeCell ref="Q30:R30"/>
    <mergeCell ref="S30:Z30"/>
    <mergeCell ref="AA30:AE30"/>
    <mergeCell ref="AF30:AH30"/>
    <mergeCell ref="AJ30:AO30"/>
    <mergeCell ref="A30:B30"/>
    <mergeCell ref="C30:D30"/>
    <mergeCell ref="E30:F30"/>
    <mergeCell ref="G30:H30"/>
    <mergeCell ref="I30:K30"/>
    <mergeCell ref="L30:N30"/>
    <mergeCell ref="S33:Z33"/>
    <mergeCell ref="AA33:AE33"/>
    <mergeCell ref="AF33:AH33"/>
    <mergeCell ref="AJ33:AO33"/>
    <mergeCell ref="A33:B33"/>
    <mergeCell ref="C33:D33"/>
    <mergeCell ref="E33:F33"/>
    <mergeCell ref="G33:H33"/>
    <mergeCell ref="I33:K33"/>
    <mergeCell ref="L33:N33"/>
    <mergeCell ref="O33:P33"/>
    <mergeCell ref="Q33:R33"/>
    <mergeCell ref="O32:P32"/>
    <mergeCell ref="Q32:R32"/>
    <mergeCell ref="S32:Z32"/>
    <mergeCell ref="AA32:AE32"/>
    <mergeCell ref="AF32:AH32"/>
    <mergeCell ref="AJ32:AO32"/>
    <mergeCell ref="A32:B32"/>
    <mergeCell ref="C32:D32"/>
    <mergeCell ref="E32:F32"/>
    <mergeCell ref="G32:H32"/>
    <mergeCell ref="I32:K32"/>
    <mergeCell ref="L32:N32"/>
    <mergeCell ref="S35:Z35"/>
    <mergeCell ref="AA35:AE35"/>
    <mergeCell ref="AF35:AH35"/>
    <mergeCell ref="AJ35:AO35"/>
    <mergeCell ref="A35:B35"/>
    <mergeCell ref="C35:D35"/>
    <mergeCell ref="E35:F35"/>
    <mergeCell ref="G35:H35"/>
    <mergeCell ref="I35:K35"/>
    <mergeCell ref="L35:N35"/>
    <mergeCell ref="O35:P35"/>
    <mergeCell ref="Q35:R35"/>
    <mergeCell ref="O34:P34"/>
    <mergeCell ref="Q34:R34"/>
    <mergeCell ref="S34:Z34"/>
    <mergeCell ref="AA34:AE34"/>
    <mergeCell ref="AF34:AH34"/>
    <mergeCell ref="AJ34:AO34"/>
    <mergeCell ref="A34:B34"/>
    <mergeCell ref="C34:D34"/>
    <mergeCell ref="E34:F34"/>
    <mergeCell ref="G34:H34"/>
    <mergeCell ref="I34:K34"/>
    <mergeCell ref="L34:N34"/>
    <mergeCell ref="S37:Z37"/>
    <mergeCell ref="AA37:AE37"/>
    <mergeCell ref="AF37:AH37"/>
    <mergeCell ref="AJ37:AO37"/>
    <mergeCell ref="A37:B37"/>
    <mergeCell ref="C37:D37"/>
    <mergeCell ref="E37:F37"/>
    <mergeCell ref="G37:H37"/>
    <mergeCell ref="I37:K37"/>
    <mergeCell ref="L37:N37"/>
    <mergeCell ref="O37:P37"/>
    <mergeCell ref="Q37:R37"/>
    <mergeCell ref="O36:P36"/>
    <mergeCell ref="Q36:R36"/>
    <mergeCell ref="S36:Z36"/>
    <mergeCell ref="AA36:AE36"/>
    <mergeCell ref="AF36:AH36"/>
    <mergeCell ref="AJ36:AO36"/>
    <mergeCell ref="A36:B36"/>
    <mergeCell ref="C36:D36"/>
    <mergeCell ref="E36:F36"/>
    <mergeCell ref="G36:H36"/>
    <mergeCell ref="I36:K36"/>
    <mergeCell ref="L36:N36"/>
    <mergeCell ref="S39:Z39"/>
    <mergeCell ref="AA39:AE39"/>
    <mergeCell ref="AF39:AH39"/>
    <mergeCell ref="AJ39:AO39"/>
    <mergeCell ref="A39:B39"/>
    <mergeCell ref="C39:D39"/>
    <mergeCell ref="E39:F39"/>
    <mergeCell ref="G39:H39"/>
    <mergeCell ref="I39:K39"/>
    <mergeCell ref="L39:N39"/>
    <mergeCell ref="O39:P39"/>
    <mergeCell ref="Q39:R39"/>
    <mergeCell ref="O38:P38"/>
    <mergeCell ref="Q38:R38"/>
    <mergeCell ref="S38:Z38"/>
    <mergeCell ref="AA38:AE38"/>
    <mergeCell ref="AF38:AH38"/>
    <mergeCell ref="AJ38:AO38"/>
    <mergeCell ref="A38:B38"/>
    <mergeCell ref="C38:D38"/>
    <mergeCell ref="E38:F38"/>
    <mergeCell ref="G38:H38"/>
    <mergeCell ref="I38:K38"/>
    <mergeCell ref="L38:N38"/>
    <mergeCell ref="S41:Z41"/>
    <mergeCell ref="AA41:AE41"/>
    <mergeCell ref="AF41:AH41"/>
    <mergeCell ref="AJ41:AO41"/>
    <mergeCell ref="A41:B41"/>
    <mergeCell ref="C41:D41"/>
    <mergeCell ref="E41:F41"/>
    <mergeCell ref="G41:H41"/>
    <mergeCell ref="I41:K41"/>
    <mergeCell ref="L41:N41"/>
    <mergeCell ref="O41:P41"/>
    <mergeCell ref="Q41:R41"/>
    <mergeCell ref="O40:P40"/>
    <mergeCell ref="Q40:R40"/>
    <mergeCell ref="S40:Z40"/>
    <mergeCell ref="AA40:AE40"/>
    <mergeCell ref="AF40:AH40"/>
    <mergeCell ref="AJ40:AO40"/>
    <mergeCell ref="A40:B40"/>
    <mergeCell ref="C40:D40"/>
    <mergeCell ref="E40:F40"/>
    <mergeCell ref="G40:H40"/>
    <mergeCell ref="I40:K40"/>
    <mergeCell ref="L40:N40"/>
    <mergeCell ref="S43:Z43"/>
    <mergeCell ref="AA43:AE43"/>
    <mergeCell ref="AF43:AH43"/>
    <mergeCell ref="AJ43:AO43"/>
    <mergeCell ref="A43:B43"/>
    <mergeCell ref="C43:D43"/>
    <mergeCell ref="E43:F43"/>
    <mergeCell ref="G43:H43"/>
    <mergeCell ref="I43:K43"/>
    <mergeCell ref="L43:N43"/>
    <mergeCell ref="O43:P43"/>
    <mergeCell ref="Q43:R43"/>
    <mergeCell ref="O42:P42"/>
    <mergeCell ref="Q42:R42"/>
    <mergeCell ref="S42:Z42"/>
    <mergeCell ref="AA42:AE42"/>
    <mergeCell ref="AF42:AH42"/>
    <mergeCell ref="AJ42:AO42"/>
    <mergeCell ref="A42:B42"/>
    <mergeCell ref="C42:D42"/>
    <mergeCell ref="E42:F42"/>
    <mergeCell ref="G42:H42"/>
    <mergeCell ref="I42:K42"/>
    <mergeCell ref="L42:N42"/>
    <mergeCell ref="S45:Z45"/>
    <mergeCell ref="AA45:AE45"/>
    <mergeCell ref="AF45:AH45"/>
    <mergeCell ref="AJ45:AO45"/>
    <mergeCell ref="A45:B45"/>
    <mergeCell ref="C45:D45"/>
    <mergeCell ref="E45:F45"/>
    <mergeCell ref="G45:H45"/>
    <mergeCell ref="I45:K45"/>
    <mergeCell ref="L45:N45"/>
    <mergeCell ref="O45:P45"/>
    <mergeCell ref="Q45:R45"/>
    <mergeCell ref="O44:P44"/>
    <mergeCell ref="Q44:R44"/>
    <mergeCell ref="S44:Z44"/>
    <mergeCell ref="AA44:AE44"/>
    <mergeCell ref="AF44:AH44"/>
    <mergeCell ref="AJ44:AO44"/>
    <mergeCell ref="A44:B44"/>
    <mergeCell ref="C44:D44"/>
    <mergeCell ref="E44:F44"/>
    <mergeCell ref="G44:H44"/>
    <mergeCell ref="I44:K44"/>
    <mergeCell ref="L44:N44"/>
    <mergeCell ref="S47:Z47"/>
    <mergeCell ref="AA47:AE47"/>
    <mergeCell ref="AF47:AH47"/>
    <mergeCell ref="AJ47:AO47"/>
    <mergeCell ref="A47:B47"/>
    <mergeCell ref="C47:D47"/>
    <mergeCell ref="E47:F47"/>
    <mergeCell ref="G47:H47"/>
    <mergeCell ref="I47:K47"/>
    <mergeCell ref="L47:N47"/>
    <mergeCell ref="O47:P47"/>
    <mergeCell ref="Q47:R47"/>
    <mergeCell ref="O46:P46"/>
    <mergeCell ref="Q46:R46"/>
    <mergeCell ref="S46:Z46"/>
    <mergeCell ref="AA46:AE46"/>
    <mergeCell ref="AF46:AH46"/>
    <mergeCell ref="AJ46:AO46"/>
    <mergeCell ref="A46:B46"/>
    <mergeCell ref="C46:D46"/>
    <mergeCell ref="E46:F46"/>
    <mergeCell ref="G46:H46"/>
    <mergeCell ref="I46:K46"/>
    <mergeCell ref="L46:N46"/>
    <mergeCell ref="S49:Z49"/>
    <mergeCell ref="AA49:AE49"/>
    <mergeCell ref="AF49:AH49"/>
    <mergeCell ref="AJ49:AO49"/>
    <mergeCell ref="A49:B49"/>
    <mergeCell ref="C49:D49"/>
    <mergeCell ref="E49:F49"/>
    <mergeCell ref="G49:H49"/>
    <mergeCell ref="I49:K49"/>
    <mergeCell ref="L49:N49"/>
    <mergeCell ref="O49:P49"/>
    <mergeCell ref="Q49:R49"/>
    <mergeCell ref="O48:P48"/>
    <mergeCell ref="Q48:R48"/>
    <mergeCell ref="S48:Z48"/>
    <mergeCell ref="AA48:AE48"/>
    <mergeCell ref="AF48:AH48"/>
    <mergeCell ref="AJ48:AO48"/>
    <mergeCell ref="A48:B48"/>
    <mergeCell ref="C48:D48"/>
    <mergeCell ref="E48:F48"/>
    <mergeCell ref="G48:H48"/>
    <mergeCell ref="I48:K48"/>
    <mergeCell ref="L48:N48"/>
    <mergeCell ref="S51:Z51"/>
    <mergeCell ref="AA51:AE51"/>
    <mergeCell ref="AF51:AH51"/>
    <mergeCell ref="AJ51:AO51"/>
    <mergeCell ref="A51:B51"/>
    <mergeCell ref="C51:D51"/>
    <mergeCell ref="E51:F51"/>
    <mergeCell ref="G51:H51"/>
    <mergeCell ref="I51:K51"/>
    <mergeCell ref="L51:N51"/>
    <mergeCell ref="O51:P51"/>
    <mergeCell ref="Q51:R51"/>
    <mergeCell ref="O50:P50"/>
    <mergeCell ref="Q50:R50"/>
    <mergeCell ref="S50:Z50"/>
    <mergeCell ref="AA50:AE50"/>
    <mergeCell ref="AF50:AH50"/>
    <mergeCell ref="AJ50:AO50"/>
    <mergeCell ref="A50:B50"/>
    <mergeCell ref="C50:D50"/>
    <mergeCell ref="E50:F50"/>
    <mergeCell ref="G50:H50"/>
    <mergeCell ref="I50:K50"/>
    <mergeCell ref="L50:N50"/>
    <mergeCell ref="S53:Z53"/>
    <mergeCell ref="AA53:AE53"/>
    <mergeCell ref="AF53:AH53"/>
    <mergeCell ref="AJ53:AO53"/>
    <mergeCell ref="A53:B53"/>
    <mergeCell ref="C53:D53"/>
    <mergeCell ref="E53:F53"/>
    <mergeCell ref="G53:H53"/>
    <mergeCell ref="I53:K53"/>
    <mergeCell ref="L53:N53"/>
    <mergeCell ref="O53:P53"/>
    <mergeCell ref="Q53:R53"/>
    <mergeCell ref="O52:P52"/>
    <mergeCell ref="Q52:R52"/>
    <mergeCell ref="S52:Z52"/>
    <mergeCell ref="AA52:AE52"/>
    <mergeCell ref="AF52:AH52"/>
    <mergeCell ref="AJ52:AO52"/>
    <mergeCell ref="A52:B52"/>
    <mergeCell ref="C52:D52"/>
    <mergeCell ref="E52:F52"/>
    <mergeCell ref="G52:H52"/>
    <mergeCell ref="I52:K52"/>
    <mergeCell ref="L52:N52"/>
    <mergeCell ref="S55:Z55"/>
    <mergeCell ref="AA55:AE55"/>
    <mergeCell ref="AF55:AH55"/>
    <mergeCell ref="AJ55:AO55"/>
    <mergeCell ref="A55:B55"/>
    <mergeCell ref="C55:D55"/>
    <mergeCell ref="E55:F55"/>
    <mergeCell ref="G55:H55"/>
    <mergeCell ref="I55:K55"/>
    <mergeCell ref="L55:N55"/>
    <mergeCell ref="O55:P55"/>
    <mergeCell ref="Q55:R55"/>
    <mergeCell ref="O54:P54"/>
    <mergeCell ref="Q54:R54"/>
    <mergeCell ref="S54:Z54"/>
    <mergeCell ref="AA54:AE54"/>
    <mergeCell ref="AF54:AH54"/>
    <mergeCell ref="AJ54:AO54"/>
    <mergeCell ref="A54:B54"/>
    <mergeCell ref="C54:D54"/>
    <mergeCell ref="E54:F54"/>
    <mergeCell ref="G54:H54"/>
    <mergeCell ref="I54:K54"/>
    <mergeCell ref="L54:N54"/>
    <mergeCell ref="S57:Z57"/>
    <mergeCell ref="AA57:AE57"/>
    <mergeCell ref="AF57:AH57"/>
    <mergeCell ref="AJ57:AO57"/>
    <mergeCell ref="A57:B57"/>
    <mergeCell ref="C57:D57"/>
    <mergeCell ref="E57:F57"/>
    <mergeCell ref="G57:H57"/>
    <mergeCell ref="I57:K57"/>
    <mergeCell ref="L57:N57"/>
    <mergeCell ref="O57:P57"/>
    <mergeCell ref="Q57:R57"/>
    <mergeCell ref="O56:P56"/>
    <mergeCell ref="Q56:R56"/>
    <mergeCell ref="S56:Z56"/>
    <mergeCell ref="AA56:AE56"/>
    <mergeCell ref="AF56:AH56"/>
    <mergeCell ref="AJ56:AO56"/>
    <mergeCell ref="A56:B56"/>
    <mergeCell ref="C56:D56"/>
    <mergeCell ref="E56:F56"/>
    <mergeCell ref="G56:H56"/>
    <mergeCell ref="I56:K56"/>
    <mergeCell ref="L56:N56"/>
    <mergeCell ref="S59:Z59"/>
    <mergeCell ref="AA59:AE59"/>
    <mergeCell ref="AF59:AH59"/>
    <mergeCell ref="AJ59:AO59"/>
    <mergeCell ref="A59:B59"/>
    <mergeCell ref="C59:D59"/>
    <mergeCell ref="E59:F59"/>
    <mergeCell ref="G59:H59"/>
    <mergeCell ref="I59:K59"/>
    <mergeCell ref="L59:N59"/>
    <mergeCell ref="O59:P59"/>
    <mergeCell ref="Q59:R59"/>
    <mergeCell ref="O58:P58"/>
    <mergeCell ref="Q58:R58"/>
    <mergeCell ref="S58:Z58"/>
    <mergeCell ref="AA58:AE58"/>
    <mergeCell ref="AF58:AH58"/>
    <mergeCell ref="AJ58:AO58"/>
    <mergeCell ref="A58:B58"/>
    <mergeCell ref="C58:D58"/>
    <mergeCell ref="E58:F58"/>
    <mergeCell ref="G58:H58"/>
    <mergeCell ref="I58:K58"/>
    <mergeCell ref="L58:N58"/>
    <mergeCell ref="S61:Z61"/>
    <mergeCell ref="AA61:AE61"/>
    <mergeCell ref="AF61:AH61"/>
    <mergeCell ref="AJ61:AO61"/>
    <mergeCell ref="A61:B61"/>
    <mergeCell ref="C61:D61"/>
    <mergeCell ref="E61:F61"/>
    <mergeCell ref="G61:H61"/>
    <mergeCell ref="I61:K61"/>
    <mergeCell ref="L61:N61"/>
    <mergeCell ref="O61:P61"/>
    <mergeCell ref="Q61:R61"/>
    <mergeCell ref="O60:P60"/>
    <mergeCell ref="Q60:R60"/>
    <mergeCell ref="S60:Z60"/>
    <mergeCell ref="AA60:AE60"/>
    <mergeCell ref="AF60:AH60"/>
    <mergeCell ref="AJ60:AO60"/>
    <mergeCell ref="A60:B60"/>
    <mergeCell ref="C60:D60"/>
    <mergeCell ref="E60:F60"/>
    <mergeCell ref="G60:H60"/>
    <mergeCell ref="I60:K60"/>
    <mergeCell ref="L60:N60"/>
    <mergeCell ref="S63:Z63"/>
    <mergeCell ref="AA63:AE63"/>
    <mergeCell ref="AF63:AH63"/>
    <mergeCell ref="AJ63:AO63"/>
    <mergeCell ref="A63:B63"/>
    <mergeCell ref="C63:D63"/>
    <mergeCell ref="E63:F63"/>
    <mergeCell ref="G63:H63"/>
    <mergeCell ref="I63:K63"/>
    <mergeCell ref="L63:N63"/>
    <mergeCell ref="O63:P63"/>
    <mergeCell ref="Q63:R63"/>
    <mergeCell ref="O62:P62"/>
    <mergeCell ref="Q62:R62"/>
    <mergeCell ref="S62:Z62"/>
    <mergeCell ref="AA62:AE62"/>
    <mergeCell ref="AF62:AH62"/>
    <mergeCell ref="AJ62:AO62"/>
    <mergeCell ref="A62:B62"/>
    <mergeCell ref="C62:D62"/>
    <mergeCell ref="E62:F62"/>
    <mergeCell ref="G62:H62"/>
    <mergeCell ref="I62:K62"/>
    <mergeCell ref="L62:N62"/>
    <mergeCell ref="S65:Z65"/>
    <mergeCell ref="AA65:AE65"/>
    <mergeCell ref="AF65:AH65"/>
    <mergeCell ref="AJ65:AO65"/>
    <mergeCell ref="A65:B65"/>
    <mergeCell ref="C65:D65"/>
    <mergeCell ref="E65:F65"/>
    <mergeCell ref="G65:H65"/>
    <mergeCell ref="I65:K65"/>
    <mergeCell ref="L65:N65"/>
    <mergeCell ref="O65:P65"/>
    <mergeCell ref="Q65:R65"/>
    <mergeCell ref="O64:P64"/>
    <mergeCell ref="Q64:R64"/>
    <mergeCell ref="S64:Z64"/>
    <mergeCell ref="AA64:AE64"/>
    <mergeCell ref="AF64:AH64"/>
    <mergeCell ref="AJ64:AO64"/>
    <mergeCell ref="A64:B64"/>
    <mergeCell ref="C64:D64"/>
    <mergeCell ref="E64:F64"/>
    <mergeCell ref="G64:H64"/>
    <mergeCell ref="I64:K64"/>
    <mergeCell ref="L64:N64"/>
    <mergeCell ref="S67:Z67"/>
    <mergeCell ref="AA67:AE67"/>
    <mergeCell ref="AF67:AH67"/>
    <mergeCell ref="AJ67:AO67"/>
    <mergeCell ref="A67:B67"/>
    <mergeCell ref="C67:D67"/>
    <mergeCell ref="E67:F67"/>
    <mergeCell ref="G67:H67"/>
    <mergeCell ref="I67:K67"/>
    <mergeCell ref="L67:N67"/>
    <mergeCell ref="O67:P67"/>
    <mergeCell ref="Q67:R67"/>
    <mergeCell ref="O66:P66"/>
    <mergeCell ref="Q66:R66"/>
    <mergeCell ref="S66:Z66"/>
    <mergeCell ref="AA66:AE66"/>
    <mergeCell ref="AF66:AH66"/>
    <mergeCell ref="AJ66:AO66"/>
    <mergeCell ref="A66:B66"/>
    <mergeCell ref="C66:D66"/>
    <mergeCell ref="E66:F66"/>
    <mergeCell ref="G66:H66"/>
    <mergeCell ref="I66:K66"/>
    <mergeCell ref="L66:N66"/>
    <mergeCell ref="S69:Z69"/>
    <mergeCell ref="AA69:AE69"/>
    <mergeCell ref="AF69:AH69"/>
    <mergeCell ref="AJ69:AO69"/>
    <mergeCell ref="A69:B69"/>
    <mergeCell ref="C69:D69"/>
    <mergeCell ref="E69:F69"/>
    <mergeCell ref="G69:H69"/>
    <mergeCell ref="I69:K69"/>
    <mergeCell ref="L69:N69"/>
    <mergeCell ref="O69:P69"/>
    <mergeCell ref="Q69:R69"/>
    <mergeCell ref="O68:P68"/>
    <mergeCell ref="Q68:R68"/>
    <mergeCell ref="S68:Z68"/>
    <mergeCell ref="AA68:AE68"/>
    <mergeCell ref="AF68:AH68"/>
    <mergeCell ref="AJ68:AO68"/>
    <mergeCell ref="A68:B68"/>
    <mergeCell ref="C68:D68"/>
    <mergeCell ref="E68:F68"/>
    <mergeCell ref="G68:H68"/>
    <mergeCell ref="I68:K68"/>
    <mergeCell ref="L68:N68"/>
    <mergeCell ref="S71:Z71"/>
    <mergeCell ref="AA71:AE71"/>
    <mergeCell ref="AF71:AH71"/>
    <mergeCell ref="AJ71:AO71"/>
    <mergeCell ref="A71:B71"/>
    <mergeCell ref="C71:D71"/>
    <mergeCell ref="E71:F71"/>
    <mergeCell ref="G71:H71"/>
    <mergeCell ref="I71:K71"/>
    <mergeCell ref="L71:N71"/>
    <mergeCell ref="O71:P71"/>
    <mergeCell ref="Q71:R71"/>
    <mergeCell ref="O70:P70"/>
    <mergeCell ref="Q70:R70"/>
    <mergeCell ref="S70:Z70"/>
    <mergeCell ref="AA70:AE70"/>
    <mergeCell ref="AF70:AH70"/>
    <mergeCell ref="AJ70:AO70"/>
    <mergeCell ref="A70:B70"/>
    <mergeCell ref="C70:D70"/>
    <mergeCell ref="E70:F70"/>
    <mergeCell ref="G70:H70"/>
    <mergeCell ref="I70:K70"/>
    <mergeCell ref="L70:N70"/>
    <mergeCell ref="S73:Z73"/>
    <mergeCell ref="AA73:AE73"/>
    <mergeCell ref="AF73:AH73"/>
    <mergeCell ref="AJ73:AO73"/>
    <mergeCell ref="A73:B73"/>
    <mergeCell ref="C73:D73"/>
    <mergeCell ref="E73:F73"/>
    <mergeCell ref="G73:H73"/>
    <mergeCell ref="I73:K73"/>
    <mergeCell ref="L73:N73"/>
    <mergeCell ref="O73:P73"/>
    <mergeCell ref="Q73:R73"/>
    <mergeCell ref="O72:P72"/>
    <mergeCell ref="Q72:R72"/>
    <mergeCell ref="S72:Z72"/>
    <mergeCell ref="AA72:AE72"/>
    <mergeCell ref="AF72:AH72"/>
    <mergeCell ref="AJ72:AO72"/>
    <mergeCell ref="A72:B72"/>
    <mergeCell ref="C72:D72"/>
    <mergeCell ref="E72:F72"/>
    <mergeCell ref="G72:H72"/>
    <mergeCell ref="I72:K72"/>
    <mergeCell ref="L72:N72"/>
    <mergeCell ref="S75:Z75"/>
    <mergeCell ref="AA75:AE75"/>
    <mergeCell ref="AF75:AH75"/>
    <mergeCell ref="AJ75:AO75"/>
    <mergeCell ref="A75:B75"/>
    <mergeCell ref="C75:D75"/>
    <mergeCell ref="E75:F75"/>
    <mergeCell ref="G75:H75"/>
    <mergeCell ref="I75:K75"/>
    <mergeCell ref="L75:N75"/>
    <mergeCell ref="O75:P75"/>
    <mergeCell ref="Q75:R75"/>
    <mergeCell ref="O74:P74"/>
    <mergeCell ref="Q74:R74"/>
    <mergeCell ref="S74:Z74"/>
    <mergeCell ref="AA74:AE74"/>
    <mergeCell ref="AF74:AH74"/>
    <mergeCell ref="AJ74:AO74"/>
    <mergeCell ref="A74:B74"/>
    <mergeCell ref="C74:D74"/>
    <mergeCell ref="E74:F74"/>
    <mergeCell ref="G74:H74"/>
    <mergeCell ref="I74:K74"/>
    <mergeCell ref="L74:N74"/>
    <mergeCell ref="S77:Z77"/>
    <mergeCell ref="AA77:AE77"/>
    <mergeCell ref="AF77:AH77"/>
    <mergeCell ref="AJ77:AO77"/>
    <mergeCell ref="A77:B77"/>
    <mergeCell ref="C77:D77"/>
    <mergeCell ref="E77:F77"/>
    <mergeCell ref="G77:H77"/>
    <mergeCell ref="I77:K77"/>
    <mergeCell ref="L77:N77"/>
    <mergeCell ref="O77:P77"/>
    <mergeCell ref="Q77:R77"/>
    <mergeCell ref="O76:P76"/>
    <mergeCell ref="Q76:R76"/>
    <mergeCell ref="S76:Z76"/>
    <mergeCell ref="AA76:AE76"/>
    <mergeCell ref="AF76:AH76"/>
    <mergeCell ref="AJ76:AO76"/>
    <mergeCell ref="A76:B76"/>
    <mergeCell ref="C76:D76"/>
    <mergeCell ref="E76:F76"/>
    <mergeCell ref="G76:H76"/>
    <mergeCell ref="I76:K76"/>
    <mergeCell ref="L76:N76"/>
    <mergeCell ref="S79:Z79"/>
    <mergeCell ref="AA79:AE79"/>
    <mergeCell ref="AF79:AH79"/>
    <mergeCell ref="AJ79:AO79"/>
    <mergeCell ref="A79:B79"/>
    <mergeCell ref="C79:D79"/>
    <mergeCell ref="E79:F79"/>
    <mergeCell ref="G79:H79"/>
    <mergeCell ref="I79:K79"/>
    <mergeCell ref="L79:N79"/>
    <mergeCell ref="O79:P79"/>
    <mergeCell ref="Q79:R79"/>
    <mergeCell ref="O78:P78"/>
    <mergeCell ref="Q78:R78"/>
    <mergeCell ref="S78:Z78"/>
    <mergeCell ref="AA78:AE78"/>
    <mergeCell ref="AF78:AH78"/>
    <mergeCell ref="AJ78:AO78"/>
    <mergeCell ref="A78:B78"/>
    <mergeCell ref="C78:D78"/>
    <mergeCell ref="E78:F78"/>
    <mergeCell ref="G78:H78"/>
    <mergeCell ref="I78:K78"/>
    <mergeCell ref="L78:N78"/>
    <mergeCell ref="S81:Z81"/>
    <mergeCell ref="AA81:AE81"/>
    <mergeCell ref="AF81:AH81"/>
    <mergeCell ref="AJ81:AO81"/>
    <mergeCell ref="A81:B81"/>
    <mergeCell ref="C81:D81"/>
    <mergeCell ref="E81:F81"/>
    <mergeCell ref="G81:H81"/>
    <mergeCell ref="I81:K81"/>
    <mergeCell ref="L81:N81"/>
    <mergeCell ref="O81:P81"/>
    <mergeCell ref="Q81:R81"/>
    <mergeCell ref="O80:P80"/>
    <mergeCell ref="Q80:R80"/>
    <mergeCell ref="S80:Z80"/>
    <mergeCell ref="AA80:AE80"/>
    <mergeCell ref="AF80:AH80"/>
    <mergeCell ref="AJ80:AO80"/>
    <mergeCell ref="A80:B80"/>
    <mergeCell ref="C80:D80"/>
    <mergeCell ref="E80:F80"/>
    <mergeCell ref="G80:H80"/>
    <mergeCell ref="I80:K80"/>
    <mergeCell ref="L80:N80"/>
    <mergeCell ref="S83:Z83"/>
    <mergeCell ref="AA83:AE83"/>
    <mergeCell ref="AF83:AH83"/>
    <mergeCell ref="AJ83:AO83"/>
    <mergeCell ref="A83:B83"/>
    <mergeCell ref="C83:D83"/>
    <mergeCell ref="E83:F83"/>
    <mergeCell ref="G83:H83"/>
    <mergeCell ref="I83:K83"/>
    <mergeCell ref="L83:N83"/>
    <mergeCell ref="O83:P83"/>
    <mergeCell ref="Q83:R83"/>
    <mergeCell ref="O82:P82"/>
    <mergeCell ref="Q82:R82"/>
    <mergeCell ref="S82:Z82"/>
    <mergeCell ref="AA82:AE82"/>
    <mergeCell ref="AF82:AH82"/>
    <mergeCell ref="AJ82:AO82"/>
    <mergeCell ref="A82:B82"/>
    <mergeCell ref="C82:D82"/>
    <mergeCell ref="E82:F82"/>
    <mergeCell ref="G82:H82"/>
    <mergeCell ref="I82:K82"/>
    <mergeCell ref="L82:N82"/>
    <mergeCell ref="S85:Z85"/>
    <mergeCell ref="AA85:AE85"/>
    <mergeCell ref="AF85:AH85"/>
    <mergeCell ref="AJ85:AO85"/>
    <mergeCell ref="A85:B85"/>
    <mergeCell ref="C85:D85"/>
    <mergeCell ref="E85:F85"/>
    <mergeCell ref="G85:H85"/>
    <mergeCell ref="I85:K85"/>
    <mergeCell ref="L85:N85"/>
    <mergeCell ref="O85:P85"/>
    <mergeCell ref="Q85:R85"/>
    <mergeCell ref="O84:P84"/>
    <mergeCell ref="Q84:R84"/>
    <mergeCell ref="S84:Z84"/>
    <mergeCell ref="AA84:AE84"/>
    <mergeCell ref="AF84:AH84"/>
    <mergeCell ref="AJ84:AO84"/>
    <mergeCell ref="A84:B84"/>
    <mergeCell ref="C84:D84"/>
    <mergeCell ref="E84:F84"/>
    <mergeCell ref="G84:H84"/>
    <mergeCell ref="I84:K84"/>
    <mergeCell ref="L84:N84"/>
    <mergeCell ref="S87:Z87"/>
    <mergeCell ref="AA87:AE87"/>
    <mergeCell ref="AF87:AH87"/>
    <mergeCell ref="AJ87:AO87"/>
    <mergeCell ref="A87:B87"/>
    <mergeCell ref="C87:D87"/>
    <mergeCell ref="E87:F87"/>
    <mergeCell ref="G87:H87"/>
    <mergeCell ref="I87:K87"/>
    <mergeCell ref="L87:N87"/>
    <mergeCell ref="O87:P87"/>
    <mergeCell ref="Q87:R87"/>
    <mergeCell ref="O86:P86"/>
    <mergeCell ref="Q86:R86"/>
    <mergeCell ref="S86:Z86"/>
    <mergeCell ref="AA86:AE86"/>
    <mergeCell ref="AF86:AH86"/>
    <mergeCell ref="AJ86:AO86"/>
    <mergeCell ref="A86:B86"/>
    <mergeCell ref="C86:D86"/>
    <mergeCell ref="E86:F86"/>
    <mergeCell ref="G86:H86"/>
    <mergeCell ref="I86:K86"/>
    <mergeCell ref="L86:N86"/>
    <mergeCell ref="S89:Z89"/>
    <mergeCell ref="AA89:AE89"/>
    <mergeCell ref="AF89:AH89"/>
    <mergeCell ref="AJ89:AO89"/>
    <mergeCell ref="A89:B89"/>
    <mergeCell ref="C89:D89"/>
    <mergeCell ref="E89:F89"/>
    <mergeCell ref="G89:H89"/>
    <mergeCell ref="I89:K89"/>
    <mergeCell ref="L89:N89"/>
    <mergeCell ref="O89:P89"/>
    <mergeCell ref="Q89:R89"/>
    <mergeCell ref="O88:P88"/>
    <mergeCell ref="Q88:R88"/>
    <mergeCell ref="S88:Z88"/>
    <mergeCell ref="AA88:AE88"/>
    <mergeCell ref="AF88:AH88"/>
    <mergeCell ref="AJ88:AO88"/>
    <mergeCell ref="A88:B88"/>
    <mergeCell ref="C88:D88"/>
    <mergeCell ref="E88:F88"/>
    <mergeCell ref="G88:H88"/>
    <mergeCell ref="I88:K88"/>
    <mergeCell ref="L88:N88"/>
    <mergeCell ref="S91:Z91"/>
    <mergeCell ref="AA91:AE91"/>
    <mergeCell ref="AF91:AH91"/>
    <mergeCell ref="AJ91:AO91"/>
    <mergeCell ref="A91:B91"/>
    <mergeCell ref="C91:D91"/>
    <mergeCell ref="E91:F91"/>
    <mergeCell ref="G91:H91"/>
    <mergeCell ref="I91:K91"/>
    <mergeCell ref="L91:N91"/>
    <mergeCell ref="O91:P91"/>
    <mergeCell ref="Q91:R91"/>
    <mergeCell ref="O90:P90"/>
    <mergeCell ref="Q90:R90"/>
    <mergeCell ref="S90:Z90"/>
    <mergeCell ref="AA90:AE90"/>
    <mergeCell ref="AF90:AH90"/>
    <mergeCell ref="AJ90:AO90"/>
    <mergeCell ref="A90:B90"/>
    <mergeCell ref="C90:D90"/>
    <mergeCell ref="E90:F90"/>
    <mergeCell ref="G90:H90"/>
    <mergeCell ref="I90:K90"/>
    <mergeCell ref="L90:N90"/>
    <mergeCell ref="S93:Z93"/>
    <mergeCell ref="AA93:AE93"/>
    <mergeCell ref="AF93:AH93"/>
    <mergeCell ref="AJ93:AO93"/>
    <mergeCell ref="A93:B93"/>
    <mergeCell ref="C93:D93"/>
    <mergeCell ref="E93:F93"/>
    <mergeCell ref="G93:H93"/>
    <mergeCell ref="I93:K93"/>
    <mergeCell ref="L93:N93"/>
    <mergeCell ref="O93:P93"/>
    <mergeCell ref="Q93:R93"/>
    <mergeCell ref="O92:P92"/>
    <mergeCell ref="Q92:R92"/>
    <mergeCell ref="S92:Z92"/>
    <mergeCell ref="AA92:AE92"/>
    <mergeCell ref="AF92:AH92"/>
    <mergeCell ref="AJ92:AO92"/>
    <mergeCell ref="A92:B92"/>
    <mergeCell ref="C92:D92"/>
    <mergeCell ref="E92:F92"/>
    <mergeCell ref="G92:H92"/>
    <mergeCell ref="I92:K92"/>
    <mergeCell ref="L92:N92"/>
    <mergeCell ref="S95:Z95"/>
    <mergeCell ref="AA95:AE95"/>
    <mergeCell ref="AF95:AH95"/>
    <mergeCell ref="AJ95:AO95"/>
    <mergeCell ref="A95:B95"/>
    <mergeCell ref="C95:D95"/>
    <mergeCell ref="E95:F95"/>
    <mergeCell ref="G95:H95"/>
    <mergeCell ref="I95:K95"/>
    <mergeCell ref="L95:N95"/>
    <mergeCell ref="O95:P95"/>
    <mergeCell ref="Q95:R95"/>
    <mergeCell ref="O94:P94"/>
    <mergeCell ref="Q94:R94"/>
    <mergeCell ref="S94:Z94"/>
    <mergeCell ref="AA94:AE94"/>
    <mergeCell ref="AF94:AH94"/>
    <mergeCell ref="AJ94:AO94"/>
    <mergeCell ref="A94:B94"/>
    <mergeCell ref="C94:D94"/>
    <mergeCell ref="E94:F94"/>
    <mergeCell ref="G94:H94"/>
    <mergeCell ref="I94:K94"/>
    <mergeCell ref="L94:N94"/>
    <mergeCell ref="S97:Z97"/>
    <mergeCell ref="AA97:AE97"/>
    <mergeCell ref="AF97:AH97"/>
    <mergeCell ref="AJ97:AO97"/>
    <mergeCell ref="A97:B97"/>
    <mergeCell ref="C97:D97"/>
    <mergeCell ref="E97:F97"/>
    <mergeCell ref="G97:H97"/>
    <mergeCell ref="I97:K97"/>
    <mergeCell ref="L97:N97"/>
    <mergeCell ref="O97:P97"/>
    <mergeCell ref="Q97:R97"/>
    <mergeCell ref="O96:P96"/>
    <mergeCell ref="Q96:R96"/>
    <mergeCell ref="S96:Z96"/>
    <mergeCell ref="AA96:AE96"/>
    <mergeCell ref="AF96:AH96"/>
    <mergeCell ref="AJ96:AO96"/>
    <mergeCell ref="A96:B96"/>
    <mergeCell ref="C96:D96"/>
    <mergeCell ref="E96:F96"/>
    <mergeCell ref="G96:H96"/>
    <mergeCell ref="I96:K96"/>
    <mergeCell ref="L96:N96"/>
    <mergeCell ref="S99:Z99"/>
    <mergeCell ref="AA99:AE99"/>
    <mergeCell ref="AF99:AH99"/>
    <mergeCell ref="AJ99:AO99"/>
    <mergeCell ref="A99:B99"/>
    <mergeCell ref="C99:D99"/>
    <mergeCell ref="E99:F99"/>
    <mergeCell ref="G99:H99"/>
    <mergeCell ref="I99:K99"/>
    <mergeCell ref="L99:N99"/>
    <mergeCell ref="O99:P99"/>
    <mergeCell ref="Q99:R99"/>
    <mergeCell ref="O98:P98"/>
    <mergeCell ref="Q98:R98"/>
    <mergeCell ref="S98:Z98"/>
    <mergeCell ref="AA98:AE98"/>
    <mergeCell ref="AF98:AH98"/>
    <mergeCell ref="AJ98:AO98"/>
    <mergeCell ref="A98:B98"/>
    <mergeCell ref="C98:D98"/>
    <mergeCell ref="E98:F98"/>
    <mergeCell ref="G98:H98"/>
    <mergeCell ref="I98:K98"/>
    <mergeCell ref="L98:N98"/>
    <mergeCell ref="S101:Z101"/>
    <mergeCell ref="AA101:AE101"/>
    <mergeCell ref="AF101:AH101"/>
    <mergeCell ref="AJ101:AO101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O100:P100"/>
    <mergeCell ref="Q100:R100"/>
    <mergeCell ref="S100:Z100"/>
    <mergeCell ref="AA100:AE100"/>
    <mergeCell ref="AF100:AH100"/>
    <mergeCell ref="AJ100:AO100"/>
    <mergeCell ref="A100:B100"/>
    <mergeCell ref="C100:D100"/>
    <mergeCell ref="E100:F100"/>
    <mergeCell ref="G100:H100"/>
    <mergeCell ref="I100:K100"/>
    <mergeCell ref="L100:N100"/>
    <mergeCell ref="S103:Z103"/>
    <mergeCell ref="AA103:AE103"/>
    <mergeCell ref="AF103:AH103"/>
    <mergeCell ref="AJ103:AO103"/>
    <mergeCell ref="A103:B103"/>
    <mergeCell ref="C103:D103"/>
    <mergeCell ref="E103:F103"/>
    <mergeCell ref="G103:H103"/>
    <mergeCell ref="I103:K103"/>
    <mergeCell ref="L103:N103"/>
    <mergeCell ref="O103:P103"/>
    <mergeCell ref="Q103:R103"/>
    <mergeCell ref="O102:P102"/>
    <mergeCell ref="Q102:R102"/>
    <mergeCell ref="S102:Z102"/>
    <mergeCell ref="AA102:AE102"/>
    <mergeCell ref="AF102:AH102"/>
    <mergeCell ref="AJ102:AO102"/>
    <mergeCell ref="A102:B102"/>
    <mergeCell ref="C102:D102"/>
    <mergeCell ref="E102:F102"/>
    <mergeCell ref="G102:H102"/>
    <mergeCell ref="I102:K102"/>
    <mergeCell ref="L102:N102"/>
    <mergeCell ref="S105:Z105"/>
    <mergeCell ref="AA105:AE105"/>
    <mergeCell ref="AF105:AH105"/>
    <mergeCell ref="AJ105:AO105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O104:P104"/>
    <mergeCell ref="Q104:R104"/>
    <mergeCell ref="S104:Z104"/>
    <mergeCell ref="AA104:AE104"/>
    <mergeCell ref="AF104:AH104"/>
    <mergeCell ref="AJ104:AO104"/>
    <mergeCell ref="A104:B104"/>
    <mergeCell ref="C104:D104"/>
    <mergeCell ref="E104:F104"/>
    <mergeCell ref="G104:H104"/>
    <mergeCell ref="I104:K104"/>
    <mergeCell ref="L104:N104"/>
    <mergeCell ref="S107:Z107"/>
    <mergeCell ref="AA107:AE107"/>
    <mergeCell ref="AF107:AH107"/>
    <mergeCell ref="AJ107:AO107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O106:P106"/>
    <mergeCell ref="Q106:R106"/>
    <mergeCell ref="S106:Z106"/>
    <mergeCell ref="AA106:AE106"/>
    <mergeCell ref="AF106:AH106"/>
    <mergeCell ref="AJ106:AO106"/>
    <mergeCell ref="A106:B106"/>
    <mergeCell ref="C106:D106"/>
    <mergeCell ref="E106:F106"/>
    <mergeCell ref="G106:H106"/>
    <mergeCell ref="I106:K106"/>
    <mergeCell ref="L106:N106"/>
    <mergeCell ref="S109:Z109"/>
    <mergeCell ref="AA109:AE109"/>
    <mergeCell ref="AF109:AH109"/>
    <mergeCell ref="AJ109:AO109"/>
    <mergeCell ref="A109:B109"/>
    <mergeCell ref="C109:D109"/>
    <mergeCell ref="E109:F109"/>
    <mergeCell ref="G109:H109"/>
    <mergeCell ref="I109:K109"/>
    <mergeCell ref="L109:N109"/>
    <mergeCell ref="O109:P109"/>
    <mergeCell ref="Q109:R109"/>
    <mergeCell ref="O108:P108"/>
    <mergeCell ref="Q108:R108"/>
    <mergeCell ref="S108:Z108"/>
    <mergeCell ref="AA108:AE108"/>
    <mergeCell ref="AF108:AH108"/>
    <mergeCell ref="AJ108:AO108"/>
    <mergeCell ref="A108:B108"/>
    <mergeCell ref="C108:D108"/>
    <mergeCell ref="E108:F108"/>
    <mergeCell ref="G108:H108"/>
    <mergeCell ref="I108:K108"/>
    <mergeCell ref="L108:N108"/>
    <mergeCell ref="S111:Z111"/>
    <mergeCell ref="AA111:AE111"/>
    <mergeCell ref="AF111:AH111"/>
    <mergeCell ref="AJ111:AO111"/>
    <mergeCell ref="A111:B111"/>
    <mergeCell ref="C111:D111"/>
    <mergeCell ref="E111:F111"/>
    <mergeCell ref="G111:H111"/>
    <mergeCell ref="I111:K111"/>
    <mergeCell ref="L111:N111"/>
    <mergeCell ref="O111:P111"/>
    <mergeCell ref="Q111:R111"/>
    <mergeCell ref="O110:P110"/>
    <mergeCell ref="Q110:R110"/>
    <mergeCell ref="S110:Z110"/>
    <mergeCell ref="AA110:AE110"/>
    <mergeCell ref="AF110:AH110"/>
    <mergeCell ref="AJ110:AO110"/>
    <mergeCell ref="A110:B110"/>
    <mergeCell ref="C110:D110"/>
    <mergeCell ref="E110:F110"/>
    <mergeCell ref="G110:H110"/>
    <mergeCell ref="I110:K110"/>
    <mergeCell ref="L110:N110"/>
    <mergeCell ref="S113:Z113"/>
    <mergeCell ref="AA113:AE113"/>
    <mergeCell ref="AF113:AH113"/>
    <mergeCell ref="AJ113:AO113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O112:P112"/>
    <mergeCell ref="Q112:R112"/>
    <mergeCell ref="S112:Z112"/>
    <mergeCell ref="AA112:AE112"/>
    <mergeCell ref="AF112:AH112"/>
    <mergeCell ref="AJ112:AO112"/>
    <mergeCell ref="A112:B112"/>
    <mergeCell ref="C112:D112"/>
    <mergeCell ref="E112:F112"/>
    <mergeCell ref="G112:H112"/>
    <mergeCell ref="I112:K112"/>
    <mergeCell ref="L112:N112"/>
    <mergeCell ref="S115:Z115"/>
    <mergeCell ref="AA115:AE115"/>
    <mergeCell ref="AF115:AH115"/>
    <mergeCell ref="AJ115:AO115"/>
    <mergeCell ref="A115:B115"/>
    <mergeCell ref="C115:D115"/>
    <mergeCell ref="E115:F115"/>
    <mergeCell ref="G115:H115"/>
    <mergeCell ref="I115:K115"/>
    <mergeCell ref="L115:N115"/>
    <mergeCell ref="O115:P115"/>
    <mergeCell ref="Q115:R115"/>
    <mergeCell ref="O114:P114"/>
    <mergeCell ref="Q114:R114"/>
    <mergeCell ref="S114:Z114"/>
    <mergeCell ref="AA114:AE114"/>
    <mergeCell ref="AF114:AH114"/>
    <mergeCell ref="AJ114:AO114"/>
    <mergeCell ref="A114:B114"/>
    <mergeCell ref="C114:D114"/>
    <mergeCell ref="E114:F114"/>
    <mergeCell ref="G114:H114"/>
    <mergeCell ref="I114:K114"/>
    <mergeCell ref="L114:N114"/>
    <mergeCell ref="S117:Z117"/>
    <mergeCell ref="AA117:AE117"/>
    <mergeCell ref="AF117:AH117"/>
    <mergeCell ref="AJ117:AO117"/>
    <mergeCell ref="A117:B117"/>
    <mergeCell ref="C117:D117"/>
    <mergeCell ref="E117:F117"/>
    <mergeCell ref="G117:H117"/>
    <mergeCell ref="I117:K117"/>
    <mergeCell ref="L117:N117"/>
    <mergeCell ref="O117:P117"/>
    <mergeCell ref="Q117:R117"/>
    <mergeCell ref="O116:P116"/>
    <mergeCell ref="Q116:R116"/>
    <mergeCell ref="S116:Z116"/>
    <mergeCell ref="AA116:AE116"/>
    <mergeCell ref="AF116:AH116"/>
    <mergeCell ref="AJ116:AO116"/>
    <mergeCell ref="A116:B116"/>
    <mergeCell ref="C116:D116"/>
    <mergeCell ref="E116:F116"/>
    <mergeCell ref="G116:H116"/>
    <mergeCell ref="I116:K116"/>
    <mergeCell ref="L116:N116"/>
    <mergeCell ref="S119:Z119"/>
    <mergeCell ref="AA119:AE119"/>
    <mergeCell ref="AF119:AH119"/>
    <mergeCell ref="AJ119:AO119"/>
    <mergeCell ref="A119:B119"/>
    <mergeCell ref="C119:D119"/>
    <mergeCell ref="E119:F119"/>
    <mergeCell ref="G119:H119"/>
    <mergeCell ref="I119:K119"/>
    <mergeCell ref="L119:N119"/>
    <mergeCell ref="O119:P119"/>
    <mergeCell ref="Q119:R119"/>
    <mergeCell ref="O118:P118"/>
    <mergeCell ref="Q118:R118"/>
    <mergeCell ref="S118:Z118"/>
    <mergeCell ref="AA118:AE118"/>
    <mergeCell ref="AF118:AH118"/>
    <mergeCell ref="AJ118:AO118"/>
    <mergeCell ref="A118:B118"/>
    <mergeCell ref="C118:D118"/>
    <mergeCell ref="E118:F118"/>
    <mergeCell ref="G118:H118"/>
    <mergeCell ref="I118:K118"/>
    <mergeCell ref="L118:N118"/>
    <mergeCell ref="S121:Z121"/>
    <mergeCell ref="AA121:AE121"/>
    <mergeCell ref="AF121:AH121"/>
    <mergeCell ref="AJ121:AO121"/>
    <mergeCell ref="A121:B121"/>
    <mergeCell ref="C121:D121"/>
    <mergeCell ref="E121:F121"/>
    <mergeCell ref="G121:H121"/>
    <mergeCell ref="I121:K121"/>
    <mergeCell ref="L121:N121"/>
    <mergeCell ref="O121:P121"/>
    <mergeCell ref="Q121:R121"/>
    <mergeCell ref="O120:P120"/>
    <mergeCell ref="Q120:R120"/>
    <mergeCell ref="S120:Z120"/>
    <mergeCell ref="AA120:AE120"/>
    <mergeCell ref="AF120:AH120"/>
    <mergeCell ref="AJ120:AO120"/>
    <mergeCell ref="A120:B120"/>
    <mergeCell ref="C120:D120"/>
    <mergeCell ref="E120:F120"/>
    <mergeCell ref="G120:H120"/>
    <mergeCell ref="I120:K120"/>
    <mergeCell ref="L120:N120"/>
    <mergeCell ref="S123:Z123"/>
    <mergeCell ref="AA123:AE123"/>
    <mergeCell ref="AF123:AH123"/>
    <mergeCell ref="AJ123:AO123"/>
    <mergeCell ref="A123:B123"/>
    <mergeCell ref="C123:D123"/>
    <mergeCell ref="E123:F123"/>
    <mergeCell ref="G123:H123"/>
    <mergeCell ref="I123:K123"/>
    <mergeCell ref="L123:N123"/>
    <mergeCell ref="O123:P123"/>
    <mergeCell ref="Q123:R123"/>
    <mergeCell ref="O122:P122"/>
    <mergeCell ref="Q122:R122"/>
    <mergeCell ref="S122:Z122"/>
    <mergeCell ref="AA122:AE122"/>
    <mergeCell ref="AF122:AH122"/>
    <mergeCell ref="AJ122:AO122"/>
    <mergeCell ref="A122:B122"/>
    <mergeCell ref="C122:D122"/>
    <mergeCell ref="E122:F122"/>
    <mergeCell ref="G122:H122"/>
    <mergeCell ref="I122:K122"/>
    <mergeCell ref="L122:N122"/>
    <mergeCell ref="S125:Z125"/>
    <mergeCell ref="AA125:AE125"/>
    <mergeCell ref="AF125:AH125"/>
    <mergeCell ref="AJ125:AO125"/>
    <mergeCell ref="A125:B125"/>
    <mergeCell ref="C125:D125"/>
    <mergeCell ref="E125:F125"/>
    <mergeCell ref="G125:H125"/>
    <mergeCell ref="I125:K125"/>
    <mergeCell ref="L125:N125"/>
    <mergeCell ref="O125:P125"/>
    <mergeCell ref="Q125:R125"/>
    <mergeCell ref="O124:P124"/>
    <mergeCell ref="Q124:R124"/>
    <mergeCell ref="S124:Z124"/>
    <mergeCell ref="AA124:AE124"/>
    <mergeCell ref="AF124:AH124"/>
    <mergeCell ref="AJ124:AO124"/>
    <mergeCell ref="A124:B124"/>
    <mergeCell ref="C124:D124"/>
    <mergeCell ref="E124:F124"/>
    <mergeCell ref="G124:H124"/>
    <mergeCell ref="I124:K124"/>
    <mergeCell ref="L124:N124"/>
    <mergeCell ref="S127:Z127"/>
    <mergeCell ref="AA127:AE127"/>
    <mergeCell ref="AF127:AH127"/>
    <mergeCell ref="AJ127:AO127"/>
    <mergeCell ref="A127:B127"/>
    <mergeCell ref="C127:D127"/>
    <mergeCell ref="E127:F127"/>
    <mergeCell ref="G127:H127"/>
    <mergeCell ref="I127:K127"/>
    <mergeCell ref="L127:N127"/>
    <mergeCell ref="O127:P127"/>
    <mergeCell ref="Q127:R127"/>
    <mergeCell ref="O126:P126"/>
    <mergeCell ref="Q126:R126"/>
    <mergeCell ref="S126:Z126"/>
    <mergeCell ref="AA126:AE126"/>
    <mergeCell ref="AF126:AH126"/>
    <mergeCell ref="AJ126:AO126"/>
    <mergeCell ref="A126:B126"/>
    <mergeCell ref="C126:D126"/>
    <mergeCell ref="E126:F126"/>
    <mergeCell ref="G126:H126"/>
    <mergeCell ref="I126:K126"/>
    <mergeCell ref="L126:N126"/>
    <mergeCell ref="S129:Z129"/>
    <mergeCell ref="AA129:AE129"/>
    <mergeCell ref="AF129:AH129"/>
    <mergeCell ref="AJ129:AO129"/>
    <mergeCell ref="A129:B129"/>
    <mergeCell ref="C129:D129"/>
    <mergeCell ref="E129:F129"/>
    <mergeCell ref="G129:H129"/>
    <mergeCell ref="I129:K129"/>
    <mergeCell ref="L129:N129"/>
    <mergeCell ref="O129:P129"/>
    <mergeCell ref="Q129:R129"/>
    <mergeCell ref="O128:P128"/>
    <mergeCell ref="Q128:R128"/>
    <mergeCell ref="S128:Z128"/>
    <mergeCell ref="AA128:AE128"/>
    <mergeCell ref="AF128:AH128"/>
    <mergeCell ref="AJ128:AO128"/>
    <mergeCell ref="A128:B128"/>
    <mergeCell ref="C128:D128"/>
    <mergeCell ref="E128:F128"/>
    <mergeCell ref="G128:H128"/>
    <mergeCell ref="I128:K128"/>
    <mergeCell ref="L128:N128"/>
    <mergeCell ref="S131:Z131"/>
    <mergeCell ref="AA131:AE131"/>
    <mergeCell ref="AF131:AH131"/>
    <mergeCell ref="AJ131:AO131"/>
    <mergeCell ref="A131:B131"/>
    <mergeCell ref="C131:D131"/>
    <mergeCell ref="E131:F131"/>
    <mergeCell ref="G131:H131"/>
    <mergeCell ref="I131:K131"/>
    <mergeCell ref="L131:N131"/>
    <mergeCell ref="O131:P131"/>
    <mergeCell ref="Q131:R131"/>
    <mergeCell ref="O130:P130"/>
    <mergeCell ref="Q130:R130"/>
    <mergeCell ref="S130:Z130"/>
    <mergeCell ref="AA130:AE130"/>
    <mergeCell ref="AF130:AH130"/>
    <mergeCell ref="AJ130:AO130"/>
    <mergeCell ref="A130:B130"/>
    <mergeCell ref="C130:D130"/>
    <mergeCell ref="E130:F130"/>
    <mergeCell ref="G130:H130"/>
    <mergeCell ref="I130:K130"/>
    <mergeCell ref="L130:N130"/>
    <mergeCell ref="S133:Z133"/>
    <mergeCell ref="AA133:AE133"/>
    <mergeCell ref="AF133:AH133"/>
    <mergeCell ref="AJ133:AO133"/>
    <mergeCell ref="A133:B133"/>
    <mergeCell ref="C133:D133"/>
    <mergeCell ref="E133:F133"/>
    <mergeCell ref="G133:H133"/>
    <mergeCell ref="I133:K133"/>
    <mergeCell ref="L133:N133"/>
    <mergeCell ref="O133:P133"/>
    <mergeCell ref="Q133:R133"/>
    <mergeCell ref="O132:P132"/>
    <mergeCell ref="Q132:R132"/>
    <mergeCell ref="S132:Z132"/>
    <mergeCell ref="AA132:AE132"/>
    <mergeCell ref="AF132:AH132"/>
    <mergeCell ref="AJ132:AO132"/>
    <mergeCell ref="A132:B132"/>
    <mergeCell ref="C132:D132"/>
    <mergeCell ref="E132:F132"/>
    <mergeCell ref="G132:H132"/>
    <mergeCell ref="I132:K132"/>
    <mergeCell ref="L132:N132"/>
    <mergeCell ref="S135:Z135"/>
    <mergeCell ref="AA135:AE135"/>
    <mergeCell ref="AF135:AH135"/>
    <mergeCell ref="AJ135:AO135"/>
    <mergeCell ref="A135:B135"/>
    <mergeCell ref="C135:D135"/>
    <mergeCell ref="E135:F135"/>
    <mergeCell ref="G135:H135"/>
    <mergeCell ref="I135:K135"/>
    <mergeCell ref="L135:N135"/>
    <mergeCell ref="O135:P135"/>
    <mergeCell ref="Q135:R135"/>
    <mergeCell ref="O134:P134"/>
    <mergeCell ref="Q134:R134"/>
    <mergeCell ref="S134:Z134"/>
    <mergeCell ref="AA134:AE134"/>
    <mergeCell ref="AF134:AH134"/>
    <mergeCell ref="AJ134:AO134"/>
    <mergeCell ref="A134:B134"/>
    <mergeCell ref="C134:D134"/>
    <mergeCell ref="E134:F134"/>
    <mergeCell ref="G134:H134"/>
    <mergeCell ref="I134:K134"/>
    <mergeCell ref="L134:N134"/>
    <mergeCell ref="S137:Z137"/>
    <mergeCell ref="AA137:AE137"/>
    <mergeCell ref="AF137:AH137"/>
    <mergeCell ref="AJ137:AO137"/>
    <mergeCell ref="A137:B137"/>
    <mergeCell ref="C137:D137"/>
    <mergeCell ref="E137:F137"/>
    <mergeCell ref="G137:H137"/>
    <mergeCell ref="I137:K137"/>
    <mergeCell ref="L137:N137"/>
    <mergeCell ref="O137:P137"/>
    <mergeCell ref="Q137:R137"/>
    <mergeCell ref="O136:P136"/>
    <mergeCell ref="Q136:R136"/>
    <mergeCell ref="S136:Z136"/>
    <mergeCell ref="AA136:AE136"/>
    <mergeCell ref="AF136:AH136"/>
    <mergeCell ref="AJ136:AO136"/>
    <mergeCell ref="A136:B136"/>
    <mergeCell ref="C136:D136"/>
    <mergeCell ref="E136:F136"/>
    <mergeCell ref="G136:H136"/>
    <mergeCell ref="I136:K136"/>
    <mergeCell ref="L136:N136"/>
    <mergeCell ref="S139:Z139"/>
    <mergeCell ref="AA139:AE139"/>
    <mergeCell ref="AF139:AH139"/>
    <mergeCell ref="AJ139:AO139"/>
    <mergeCell ref="A139:B139"/>
    <mergeCell ref="C139:D139"/>
    <mergeCell ref="E139:F139"/>
    <mergeCell ref="G139:H139"/>
    <mergeCell ref="I139:K139"/>
    <mergeCell ref="L139:N139"/>
    <mergeCell ref="O139:P139"/>
    <mergeCell ref="Q139:R139"/>
    <mergeCell ref="O138:P138"/>
    <mergeCell ref="Q138:R138"/>
    <mergeCell ref="S138:Z138"/>
    <mergeCell ref="AA138:AE138"/>
    <mergeCell ref="AF138:AH138"/>
    <mergeCell ref="AJ138:AO138"/>
    <mergeCell ref="A138:B138"/>
    <mergeCell ref="C138:D138"/>
    <mergeCell ref="E138:F138"/>
    <mergeCell ref="G138:H138"/>
    <mergeCell ref="I138:K138"/>
    <mergeCell ref="L138:N138"/>
    <mergeCell ref="S141:Z141"/>
    <mergeCell ref="AA141:AE141"/>
    <mergeCell ref="AF141:AH141"/>
    <mergeCell ref="AJ141:AO141"/>
    <mergeCell ref="A141:B141"/>
    <mergeCell ref="C141:D141"/>
    <mergeCell ref="E141:F141"/>
    <mergeCell ref="G141:H141"/>
    <mergeCell ref="I141:K141"/>
    <mergeCell ref="L141:N141"/>
    <mergeCell ref="O141:P141"/>
    <mergeCell ref="Q141:R141"/>
    <mergeCell ref="O140:P140"/>
    <mergeCell ref="Q140:R140"/>
    <mergeCell ref="S140:Z140"/>
    <mergeCell ref="AA140:AE140"/>
    <mergeCell ref="AF140:AH140"/>
    <mergeCell ref="AJ140:AO140"/>
    <mergeCell ref="A140:B140"/>
    <mergeCell ref="C140:D140"/>
    <mergeCell ref="E140:F140"/>
    <mergeCell ref="G140:H140"/>
    <mergeCell ref="I140:K140"/>
    <mergeCell ref="L140:N140"/>
    <mergeCell ref="S143:Z143"/>
    <mergeCell ref="AA143:AE143"/>
    <mergeCell ref="AF143:AH143"/>
    <mergeCell ref="AJ143:AO143"/>
    <mergeCell ref="A143:B143"/>
    <mergeCell ref="C143:D143"/>
    <mergeCell ref="E143:F143"/>
    <mergeCell ref="G143:H143"/>
    <mergeCell ref="I143:K143"/>
    <mergeCell ref="L143:N143"/>
    <mergeCell ref="O143:P143"/>
    <mergeCell ref="Q143:R143"/>
    <mergeCell ref="O142:P142"/>
    <mergeCell ref="Q142:R142"/>
    <mergeCell ref="S142:Z142"/>
    <mergeCell ref="AA142:AE142"/>
    <mergeCell ref="AF142:AH142"/>
    <mergeCell ref="AJ142:AO142"/>
    <mergeCell ref="A142:B142"/>
    <mergeCell ref="C142:D142"/>
    <mergeCell ref="E142:F142"/>
    <mergeCell ref="G142:H142"/>
    <mergeCell ref="I142:K142"/>
    <mergeCell ref="L142:N142"/>
    <mergeCell ref="S145:Z145"/>
    <mergeCell ref="AA145:AE145"/>
    <mergeCell ref="AF145:AH145"/>
    <mergeCell ref="AJ145:AO145"/>
    <mergeCell ref="A145:B145"/>
    <mergeCell ref="C145:D145"/>
    <mergeCell ref="E145:F145"/>
    <mergeCell ref="G145:H145"/>
    <mergeCell ref="I145:K145"/>
    <mergeCell ref="L145:N145"/>
    <mergeCell ref="O145:P145"/>
    <mergeCell ref="Q145:R145"/>
    <mergeCell ref="O144:P144"/>
    <mergeCell ref="Q144:R144"/>
    <mergeCell ref="S144:Z144"/>
    <mergeCell ref="AA144:AE144"/>
    <mergeCell ref="AF144:AH144"/>
    <mergeCell ref="AJ144:AO144"/>
    <mergeCell ref="A144:B144"/>
    <mergeCell ref="C144:D144"/>
    <mergeCell ref="E144:F144"/>
    <mergeCell ref="G144:H144"/>
    <mergeCell ref="I144:K144"/>
    <mergeCell ref="L144:N144"/>
    <mergeCell ref="S147:Z147"/>
    <mergeCell ref="AA147:AE147"/>
    <mergeCell ref="AF147:AH147"/>
    <mergeCell ref="AJ147:AO147"/>
    <mergeCell ref="A147:B147"/>
    <mergeCell ref="C147:D147"/>
    <mergeCell ref="E147:F147"/>
    <mergeCell ref="G147:H147"/>
    <mergeCell ref="I147:K147"/>
    <mergeCell ref="L147:N147"/>
    <mergeCell ref="O147:P147"/>
    <mergeCell ref="Q147:R147"/>
    <mergeCell ref="O146:P146"/>
    <mergeCell ref="Q146:R146"/>
    <mergeCell ref="S146:Z146"/>
    <mergeCell ref="AA146:AE146"/>
    <mergeCell ref="AF146:AH146"/>
    <mergeCell ref="AJ146:AO146"/>
    <mergeCell ref="A146:B146"/>
    <mergeCell ref="C146:D146"/>
    <mergeCell ref="E146:F146"/>
    <mergeCell ref="G146:H146"/>
    <mergeCell ref="I146:K146"/>
    <mergeCell ref="L146:N146"/>
    <mergeCell ref="S149:Z149"/>
    <mergeCell ref="AA149:AE149"/>
    <mergeCell ref="AF149:AH149"/>
    <mergeCell ref="AJ149:AO149"/>
    <mergeCell ref="A149:B149"/>
    <mergeCell ref="C149:D149"/>
    <mergeCell ref="E149:F149"/>
    <mergeCell ref="G149:H149"/>
    <mergeCell ref="I149:K149"/>
    <mergeCell ref="L149:N149"/>
    <mergeCell ref="O149:P149"/>
    <mergeCell ref="Q149:R149"/>
    <mergeCell ref="O148:P148"/>
    <mergeCell ref="Q148:R148"/>
    <mergeCell ref="S148:Z148"/>
    <mergeCell ref="AA148:AE148"/>
    <mergeCell ref="AF148:AH148"/>
    <mergeCell ref="AJ148:AO148"/>
    <mergeCell ref="A148:B148"/>
    <mergeCell ref="C148:D148"/>
    <mergeCell ref="E148:F148"/>
    <mergeCell ref="G148:H148"/>
    <mergeCell ref="I148:K148"/>
    <mergeCell ref="L148:N148"/>
    <mergeCell ref="S151:Z151"/>
    <mergeCell ref="AA151:AE151"/>
    <mergeCell ref="AF151:AH151"/>
    <mergeCell ref="AJ151:AO151"/>
    <mergeCell ref="A151:B151"/>
    <mergeCell ref="C151:D151"/>
    <mergeCell ref="E151:F151"/>
    <mergeCell ref="G151:H151"/>
    <mergeCell ref="I151:K151"/>
    <mergeCell ref="L151:N151"/>
    <mergeCell ref="O151:P151"/>
    <mergeCell ref="Q151:R151"/>
    <mergeCell ref="O150:P150"/>
    <mergeCell ref="Q150:R150"/>
    <mergeCell ref="S150:Z150"/>
    <mergeCell ref="AA150:AE150"/>
    <mergeCell ref="AF150:AH150"/>
    <mergeCell ref="AJ150:AO150"/>
    <mergeCell ref="A150:B150"/>
    <mergeCell ref="C150:D150"/>
    <mergeCell ref="E150:F150"/>
    <mergeCell ref="G150:H150"/>
    <mergeCell ref="I150:K150"/>
    <mergeCell ref="L150:N150"/>
    <mergeCell ref="S153:Z153"/>
    <mergeCell ref="AA153:AE153"/>
    <mergeCell ref="AF153:AH153"/>
    <mergeCell ref="AJ153:AO153"/>
    <mergeCell ref="A153:B153"/>
    <mergeCell ref="C153:D153"/>
    <mergeCell ref="E153:F153"/>
    <mergeCell ref="G153:H153"/>
    <mergeCell ref="I153:K153"/>
    <mergeCell ref="L153:N153"/>
    <mergeCell ref="O153:P153"/>
    <mergeCell ref="Q153:R153"/>
    <mergeCell ref="O152:P152"/>
    <mergeCell ref="Q152:R152"/>
    <mergeCell ref="S152:Z152"/>
    <mergeCell ref="AA152:AE152"/>
    <mergeCell ref="AF152:AH152"/>
    <mergeCell ref="AJ152:AO152"/>
    <mergeCell ref="A152:B152"/>
    <mergeCell ref="C152:D152"/>
    <mergeCell ref="E152:F152"/>
    <mergeCell ref="G152:H152"/>
    <mergeCell ref="I152:K152"/>
    <mergeCell ref="L152:N152"/>
    <mergeCell ref="S155:Z155"/>
    <mergeCell ref="AA155:AE155"/>
    <mergeCell ref="AF155:AH155"/>
    <mergeCell ref="AJ155:AO155"/>
    <mergeCell ref="A155:B155"/>
    <mergeCell ref="C155:D155"/>
    <mergeCell ref="E155:F155"/>
    <mergeCell ref="G155:H155"/>
    <mergeCell ref="I155:K155"/>
    <mergeCell ref="L155:N155"/>
    <mergeCell ref="O155:P155"/>
    <mergeCell ref="Q155:R155"/>
    <mergeCell ref="O154:P154"/>
    <mergeCell ref="Q154:R154"/>
    <mergeCell ref="S154:Z154"/>
    <mergeCell ref="AA154:AE154"/>
    <mergeCell ref="AF154:AH154"/>
    <mergeCell ref="AJ154:AO154"/>
    <mergeCell ref="A154:B154"/>
    <mergeCell ref="C154:D154"/>
    <mergeCell ref="E154:F154"/>
    <mergeCell ref="G154:H154"/>
    <mergeCell ref="I154:K154"/>
    <mergeCell ref="L154:N154"/>
    <mergeCell ref="S157:Z157"/>
    <mergeCell ref="AA157:AE157"/>
    <mergeCell ref="AF157:AH157"/>
    <mergeCell ref="AJ157:AO157"/>
    <mergeCell ref="A157:B157"/>
    <mergeCell ref="C157:D157"/>
    <mergeCell ref="E157:F157"/>
    <mergeCell ref="G157:H157"/>
    <mergeCell ref="I157:K157"/>
    <mergeCell ref="L157:N157"/>
    <mergeCell ref="O157:P157"/>
    <mergeCell ref="Q157:R157"/>
    <mergeCell ref="O156:P156"/>
    <mergeCell ref="Q156:R156"/>
    <mergeCell ref="S156:Z156"/>
    <mergeCell ref="AA156:AE156"/>
    <mergeCell ref="AF156:AH156"/>
    <mergeCell ref="AJ156:AO156"/>
    <mergeCell ref="A156:B156"/>
    <mergeCell ref="C156:D156"/>
    <mergeCell ref="E156:F156"/>
    <mergeCell ref="G156:H156"/>
    <mergeCell ref="I156:K156"/>
    <mergeCell ref="L156:N156"/>
    <mergeCell ref="S159:Z159"/>
    <mergeCell ref="AA159:AE159"/>
    <mergeCell ref="AF159:AH159"/>
    <mergeCell ref="AJ159:AO159"/>
    <mergeCell ref="A159:B159"/>
    <mergeCell ref="C159:D159"/>
    <mergeCell ref="E159:F159"/>
    <mergeCell ref="G159:H159"/>
    <mergeCell ref="I159:K159"/>
    <mergeCell ref="L159:N159"/>
    <mergeCell ref="O159:P159"/>
    <mergeCell ref="Q159:R159"/>
    <mergeCell ref="O158:P158"/>
    <mergeCell ref="Q158:R158"/>
    <mergeCell ref="S158:Z158"/>
    <mergeCell ref="AA158:AE158"/>
    <mergeCell ref="AF158:AH158"/>
    <mergeCell ref="AJ158:AO158"/>
    <mergeCell ref="A158:B158"/>
    <mergeCell ref="C158:D158"/>
    <mergeCell ref="E158:F158"/>
    <mergeCell ref="G158:H158"/>
    <mergeCell ref="I158:K158"/>
    <mergeCell ref="L158:N158"/>
    <mergeCell ref="S161:Z161"/>
    <mergeCell ref="AA161:AE161"/>
    <mergeCell ref="AF161:AH161"/>
    <mergeCell ref="AJ161:AO161"/>
    <mergeCell ref="A161:B161"/>
    <mergeCell ref="C161:D161"/>
    <mergeCell ref="E161:F161"/>
    <mergeCell ref="G161:H161"/>
    <mergeCell ref="I161:K161"/>
    <mergeCell ref="L161:N161"/>
    <mergeCell ref="O161:P161"/>
    <mergeCell ref="Q161:R161"/>
    <mergeCell ref="O160:P160"/>
    <mergeCell ref="Q160:R160"/>
    <mergeCell ref="S160:Z160"/>
    <mergeCell ref="AA160:AE160"/>
    <mergeCell ref="AF160:AH160"/>
    <mergeCell ref="AJ160:AO160"/>
    <mergeCell ref="A160:B160"/>
    <mergeCell ref="C160:D160"/>
    <mergeCell ref="E160:F160"/>
    <mergeCell ref="G160:H160"/>
    <mergeCell ref="I160:K160"/>
    <mergeCell ref="L160:N160"/>
    <mergeCell ref="S163:Z163"/>
    <mergeCell ref="AA163:AE163"/>
    <mergeCell ref="AF163:AH163"/>
    <mergeCell ref="AJ163:AO163"/>
    <mergeCell ref="A163:B163"/>
    <mergeCell ref="C163:D163"/>
    <mergeCell ref="E163:F163"/>
    <mergeCell ref="G163:H163"/>
    <mergeCell ref="I163:K163"/>
    <mergeCell ref="L163:N163"/>
    <mergeCell ref="O163:P163"/>
    <mergeCell ref="Q163:R163"/>
    <mergeCell ref="O162:P162"/>
    <mergeCell ref="Q162:R162"/>
    <mergeCell ref="S162:Z162"/>
    <mergeCell ref="AA162:AE162"/>
    <mergeCell ref="AF162:AH162"/>
    <mergeCell ref="AJ162:AO162"/>
    <mergeCell ref="A162:B162"/>
    <mergeCell ref="C162:D162"/>
    <mergeCell ref="E162:F162"/>
    <mergeCell ref="G162:H162"/>
    <mergeCell ref="I162:K162"/>
    <mergeCell ref="L162:N162"/>
    <mergeCell ref="S165:Z165"/>
    <mergeCell ref="AA165:AE165"/>
    <mergeCell ref="AF165:AH165"/>
    <mergeCell ref="AJ165:AO165"/>
    <mergeCell ref="A165:B165"/>
    <mergeCell ref="C165:D165"/>
    <mergeCell ref="E165:F165"/>
    <mergeCell ref="G165:H165"/>
    <mergeCell ref="I165:K165"/>
    <mergeCell ref="L165:N165"/>
    <mergeCell ref="O165:P165"/>
    <mergeCell ref="Q165:R165"/>
    <mergeCell ref="O164:P164"/>
    <mergeCell ref="Q164:R164"/>
    <mergeCell ref="S164:Z164"/>
    <mergeCell ref="AA164:AE164"/>
    <mergeCell ref="AF164:AH164"/>
    <mergeCell ref="AJ164:AO164"/>
    <mergeCell ref="A164:B164"/>
    <mergeCell ref="C164:D164"/>
    <mergeCell ref="E164:F164"/>
    <mergeCell ref="G164:H164"/>
    <mergeCell ref="I164:K164"/>
    <mergeCell ref="L164:N164"/>
    <mergeCell ref="S167:Z167"/>
    <mergeCell ref="AA167:AE167"/>
    <mergeCell ref="AF167:AH167"/>
    <mergeCell ref="AJ167:AO167"/>
    <mergeCell ref="A167:B167"/>
    <mergeCell ref="C167:D167"/>
    <mergeCell ref="E167:F167"/>
    <mergeCell ref="G167:H167"/>
    <mergeCell ref="I167:K167"/>
    <mergeCell ref="L167:N167"/>
    <mergeCell ref="O167:P167"/>
    <mergeCell ref="Q167:R167"/>
    <mergeCell ref="O166:P166"/>
    <mergeCell ref="Q166:R166"/>
    <mergeCell ref="S166:Z166"/>
    <mergeCell ref="AA166:AE166"/>
    <mergeCell ref="AF166:AH166"/>
    <mergeCell ref="AJ166:AO166"/>
    <mergeCell ref="A166:B166"/>
    <mergeCell ref="C166:D166"/>
    <mergeCell ref="E166:F166"/>
    <mergeCell ref="G166:H166"/>
    <mergeCell ref="I166:K166"/>
    <mergeCell ref="L166:N166"/>
    <mergeCell ref="S169:Z169"/>
    <mergeCell ref="AA169:AE169"/>
    <mergeCell ref="AF169:AH169"/>
    <mergeCell ref="AJ169:AO169"/>
    <mergeCell ref="A169:B169"/>
    <mergeCell ref="C169:D169"/>
    <mergeCell ref="E169:F169"/>
    <mergeCell ref="G169:H169"/>
    <mergeCell ref="I169:K169"/>
    <mergeCell ref="L169:N169"/>
    <mergeCell ref="O169:P169"/>
    <mergeCell ref="Q169:R169"/>
    <mergeCell ref="O168:P168"/>
    <mergeCell ref="Q168:R168"/>
    <mergeCell ref="S168:Z168"/>
    <mergeCell ref="AA168:AE168"/>
    <mergeCell ref="AF168:AH168"/>
    <mergeCell ref="AJ168:AO168"/>
    <mergeCell ref="A168:B168"/>
    <mergeCell ref="C168:D168"/>
    <mergeCell ref="E168:F168"/>
    <mergeCell ref="G168:H168"/>
    <mergeCell ref="I168:K168"/>
    <mergeCell ref="L168:N168"/>
    <mergeCell ref="S171:Z171"/>
    <mergeCell ref="AA171:AE171"/>
    <mergeCell ref="AF171:AH171"/>
    <mergeCell ref="AJ171:AO171"/>
    <mergeCell ref="A171:B171"/>
    <mergeCell ref="C171:D171"/>
    <mergeCell ref="E171:F171"/>
    <mergeCell ref="G171:H171"/>
    <mergeCell ref="I171:K171"/>
    <mergeCell ref="L171:N171"/>
    <mergeCell ref="O171:P171"/>
    <mergeCell ref="Q171:R171"/>
    <mergeCell ref="O170:P170"/>
    <mergeCell ref="Q170:R170"/>
    <mergeCell ref="S170:Z170"/>
    <mergeCell ref="AA170:AE170"/>
    <mergeCell ref="AF170:AH170"/>
    <mergeCell ref="AJ170:AO170"/>
    <mergeCell ref="A170:B170"/>
    <mergeCell ref="C170:D170"/>
    <mergeCell ref="E170:F170"/>
    <mergeCell ref="G170:H170"/>
    <mergeCell ref="I170:K170"/>
    <mergeCell ref="L170:N170"/>
    <mergeCell ref="S173:Z173"/>
    <mergeCell ref="AA173:AE173"/>
    <mergeCell ref="AF173:AH173"/>
    <mergeCell ref="AJ173:AO173"/>
    <mergeCell ref="A173:B173"/>
    <mergeCell ref="C173:D173"/>
    <mergeCell ref="E173:F173"/>
    <mergeCell ref="G173:H173"/>
    <mergeCell ref="I173:K173"/>
    <mergeCell ref="L173:N173"/>
    <mergeCell ref="O173:P173"/>
    <mergeCell ref="Q173:R173"/>
    <mergeCell ref="O172:P172"/>
    <mergeCell ref="Q172:R172"/>
    <mergeCell ref="S172:Z172"/>
    <mergeCell ref="AA172:AE172"/>
    <mergeCell ref="AF172:AH172"/>
    <mergeCell ref="AJ172:AO172"/>
    <mergeCell ref="A172:B172"/>
    <mergeCell ref="C172:D172"/>
    <mergeCell ref="E172:F172"/>
    <mergeCell ref="G172:H172"/>
    <mergeCell ref="I172:K172"/>
    <mergeCell ref="L172:N172"/>
    <mergeCell ref="S175:Z175"/>
    <mergeCell ref="AA175:AE175"/>
    <mergeCell ref="AF175:AH175"/>
    <mergeCell ref="AJ175:AO175"/>
    <mergeCell ref="A175:B175"/>
    <mergeCell ref="C175:D175"/>
    <mergeCell ref="E175:F175"/>
    <mergeCell ref="G175:H175"/>
    <mergeCell ref="I175:K175"/>
    <mergeCell ref="L175:N175"/>
    <mergeCell ref="O175:P175"/>
    <mergeCell ref="Q175:R175"/>
    <mergeCell ref="O174:P174"/>
    <mergeCell ref="Q174:R174"/>
    <mergeCell ref="S174:Z174"/>
    <mergeCell ref="AA174:AE174"/>
    <mergeCell ref="AF174:AH174"/>
    <mergeCell ref="AJ174:AO174"/>
    <mergeCell ref="A174:B174"/>
    <mergeCell ref="C174:D174"/>
    <mergeCell ref="E174:F174"/>
    <mergeCell ref="G174:H174"/>
    <mergeCell ref="I174:K174"/>
    <mergeCell ref="L174:N174"/>
    <mergeCell ref="S177:Z177"/>
    <mergeCell ref="AA177:AE177"/>
    <mergeCell ref="AF177:AH177"/>
    <mergeCell ref="AJ177:AO177"/>
    <mergeCell ref="A177:B177"/>
    <mergeCell ref="C177:D177"/>
    <mergeCell ref="E177:F177"/>
    <mergeCell ref="G177:H177"/>
    <mergeCell ref="I177:K177"/>
    <mergeCell ref="L177:N177"/>
    <mergeCell ref="O177:P177"/>
    <mergeCell ref="Q177:R177"/>
    <mergeCell ref="O176:P176"/>
    <mergeCell ref="Q176:R176"/>
    <mergeCell ref="S176:Z176"/>
    <mergeCell ref="AA176:AE176"/>
    <mergeCell ref="AF176:AH176"/>
    <mergeCell ref="AJ176:AO176"/>
    <mergeCell ref="A176:B176"/>
    <mergeCell ref="C176:D176"/>
    <mergeCell ref="E176:F176"/>
    <mergeCell ref="G176:H176"/>
    <mergeCell ref="I176:K176"/>
    <mergeCell ref="L176:N176"/>
    <mergeCell ref="S179:Z179"/>
    <mergeCell ref="AA179:AE179"/>
    <mergeCell ref="AF179:AH179"/>
    <mergeCell ref="AJ179:AO179"/>
    <mergeCell ref="A179:B179"/>
    <mergeCell ref="C179:D179"/>
    <mergeCell ref="E179:F179"/>
    <mergeCell ref="G179:H179"/>
    <mergeCell ref="I179:K179"/>
    <mergeCell ref="L179:N179"/>
    <mergeCell ref="O179:P179"/>
    <mergeCell ref="Q179:R179"/>
    <mergeCell ref="O178:P178"/>
    <mergeCell ref="Q178:R178"/>
    <mergeCell ref="S178:Z178"/>
    <mergeCell ref="AA178:AE178"/>
    <mergeCell ref="AF178:AH178"/>
    <mergeCell ref="AJ178:AO178"/>
    <mergeCell ref="A178:B178"/>
    <mergeCell ref="C178:D178"/>
    <mergeCell ref="E178:F178"/>
    <mergeCell ref="G178:H178"/>
    <mergeCell ref="I178:K178"/>
    <mergeCell ref="L178:N178"/>
    <mergeCell ref="S181:Z181"/>
    <mergeCell ref="AA181:AE181"/>
    <mergeCell ref="AF181:AH181"/>
    <mergeCell ref="AJ181:AO181"/>
    <mergeCell ref="A181:B181"/>
    <mergeCell ref="C181:D181"/>
    <mergeCell ref="E181:F181"/>
    <mergeCell ref="G181:H181"/>
    <mergeCell ref="I181:K181"/>
    <mergeCell ref="L181:N181"/>
    <mergeCell ref="O181:P181"/>
    <mergeCell ref="Q181:R181"/>
    <mergeCell ref="O180:P180"/>
    <mergeCell ref="Q180:R180"/>
    <mergeCell ref="S180:Z180"/>
    <mergeCell ref="AA180:AE180"/>
    <mergeCell ref="AF180:AH180"/>
    <mergeCell ref="AJ180:AO180"/>
    <mergeCell ref="A180:B180"/>
    <mergeCell ref="C180:D180"/>
    <mergeCell ref="E180:F180"/>
    <mergeCell ref="G180:H180"/>
    <mergeCell ref="I180:K180"/>
    <mergeCell ref="L180:N180"/>
    <mergeCell ref="S183:Z183"/>
    <mergeCell ref="AA183:AE183"/>
    <mergeCell ref="AF183:AH183"/>
    <mergeCell ref="AJ183:AO183"/>
    <mergeCell ref="A183:B183"/>
    <mergeCell ref="C183:D183"/>
    <mergeCell ref="E183:F183"/>
    <mergeCell ref="G183:H183"/>
    <mergeCell ref="I183:K183"/>
    <mergeCell ref="L183:N183"/>
    <mergeCell ref="O183:P183"/>
    <mergeCell ref="Q183:R183"/>
    <mergeCell ref="O182:P182"/>
    <mergeCell ref="Q182:R182"/>
    <mergeCell ref="S182:Z182"/>
    <mergeCell ref="AA182:AE182"/>
    <mergeCell ref="AF182:AH182"/>
    <mergeCell ref="AJ182:AO182"/>
    <mergeCell ref="A182:B182"/>
    <mergeCell ref="C182:D182"/>
    <mergeCell ref="E182:F182"/>
    <mergeCell ref="G182:H182"/>
    <mergeCell ref="I182:K182"/>
    <mergeCell ref="L182:N182"/>
    <mergeCell ref="S185:Z185"/>
    <mergeCell ref="AA185:AE185"/>
    <mergeCell ref="AF185:AH185"/>
    <mergeCell ref="AJ185:AO185"/>
    <mergeCell ref="A185:B185"/>
    <mergeCell ref="C185:D185"/>
    <mergeCell ref="E185:F185"/>
    <mergeCell ref="G185:H185"/>
    <mergeCell ref="I185:K185"/>
    <mergeCell ref="L185:N185"/>
    <mergeCell ref="O185:P185"/>
    <mergeCell ref="Q185:R185"/>
    <mergeCell ref="O184:P184"/>
    <mergeCell ref="Q184:R184"/>
    <mergeCell ref="S184:Z184"/>
    <mergeCell ref="AA184:AE184"/>
    <mergeCell ref="AF184:AH184"/>
    <mergeCell ref="AJ184:AO184"/>
    <mergeCell ref="A184:B184"/>
    <mergeCell ref="C184:D184"/>
    <mergeCell ref="E184:F184"/>
    <mergeCell ref="G184:H184"/>
    <mergeCell ref="I184:K184"/>
    <mergeCell ref="L184:N184"/>
    <mergeCell ref="S187:Z187"/>
    <mergeCell ref="AA187:AE187"/>
    <mergeCell ref="AF187:AH187"/>
    <mergeCell ref="AJ187:AO187"/>
    <mergeCell ref="A187:B187"/>
    <mergeCell ref="C187:D187"/>
    <mergeCell ref="E187:F187"/>
    <mergeCell ref="G187:H187"/>
    <mergeCell ref="I187:K187"/>
    <mergeCell ref="L187:N187"/>
    <mergeCell ref="O187:P187"/>
    <mergeCell ref="Q187:R187"/>
    <mergeCell ref="O186:P186"/>
    <mergeCell ref="Q186:R186"/>
    <mergeCell ref="S186:Z186"/>
    <mergeCell ref="AA186:AE186"/>
    <mergeCell ref="AF186:AH186"/>
    <mergeCell ref="AJ186:AO186"/>
    <mergeCell ref="A186:B186"/>
    <mergeCell ref="C186:D186"/>
    <mergeCell ref="E186:F186"/>
    <mergeCell ref="G186:H186"/>
    <mergeCell ref="I186:K186"/>
    <mergeCell ref="L186:N186"/>
    <mergeCell ref="S189:Z189"/>
    <mergeCell ref="AA189:AE189"/>
    <mergeCell ref="AF189:AH189"/>
    <mergeCell ref="AJ189:AO189"/>
    <mergeCell ref="A189:B189"/>
    <mergeCell ref="C189:D189"/>
    <mergeCell ref="E189:F189"/>
    <mergeCell ref="G189:H189"/>
    <mergeCell ref="I189:K189"/>
    <mergeCell ref="L189:N189"/>
    <mergeCell ref="O189:P189"/>
    <mergeCell ref="Q189:R189"/>
    <mergeCell ref="O188:P188"/>
    <mergeCell ref="Q188:R188"/>
    <mergeCell ref="S188:Z188"/>
    <mergeCell ref="AA188:AE188"/>
    <mergeCell ref="AF188:AH188"/>
    <mergeCell ref="AJ188:AO188"/>
    <mergeCell ref="A188:B188"/>
    <mergeCell ref="C188:D188"/>
    <mergeCell ref="E188:F188"/>
    <mergeCell ref="G188:H188"/>
    <mergeCell ref="I188:K188"/>
    <mergeCell ref="L188:N188"/>
    <mergeCell ref="S191:Z191"/>
    <mergeCell ref="AA191:AE191"/>
    <mergeCell ref="AF191:AH191"/>
    <mergeCell ref="AJ191:AO191"/>
    <mergeCell ref="A191:B191"/>
    <mergeCell ref="C191:D191"/>
    <mergeCell ref="E191:F191"/>
    <mergeCell ref="G191:H191"/>
    <mergeCell ref="I191:K191"/>
    <mergeCell ref="L191:N191"/>
    <mergeCell ref="O191:P191"/>
    <mergeCell ref="Q191:R191"/>
    <mergeCell ref="O190:P190"/>
    <mergeCell ref="Q190:R190"/>
    <mergeCell ref="S190:Z190"/>
    <mergeCell ref="AA190:AE190"/>
    <mergeCell ref="AF190:AH190"/>
    <mergeCell ref="AJ190:AO190"/>
    <mergeCell ref="A190:B190"/>
    <mergeCell ref="C190:D190"/>
    <mergeCell ref="E190:F190"/>
    <mergeCell ref="G190:H190"/>
    <mergeCell ref="I190:K190"/>
    <mergeCell ref="L190:N190"/>
    <mergeCell ref="S193:Z193"/>
    <mergeCell ref="AA193:AE193"/>
    <mergeCell ref="AF193:AH193"/>
    <mergeCell ref="AJ193:AO193"/>
    <mergeCell ref="A193:B193"/>
    <mergeCell ref="C193:D193"/>
    <mergeCell ref="E193:F193"/>
    <mergeCell ref="G193:H193"/>
    <mergeCell ref="I193:K193"/>
    <mergeCell ref="L193:N193"/>
    <mergeCell ref="O193:P193"/>
    <mergeCell ref="Q193:R193"/>
    <mergeCell ref="O192:P192"/>
    <mergeCell ref="Q192:R192"/>
    <mergeCell ref="S192:Z192"/>
    <mergeCell ref="AA192:AE192"/>
    <mergeCell ref="AF192:AH192"/>
    <mergeCell ref="AJ192:AO192"/>
    <mergeCell ref="A192:B192"/>
    <mergeCell ref="C192:D192"/>
    <mergeCell ref="E192:F192"/>
    <mergeCell ref="G192:H192"/>
    <mergeCell ref="I192:K192"/>
    <mergeCell ref="L192:N192"/>
    <mergeCell ref="S195:Z195"/>
    <mergeCell ref="AA195:AE195"/>
    <mergeCell ref="AF195:AH195"/>
    <mergeCell ref="AJ195:AO195"/>
    <mergeCell ref="A195:B195"/>
    <mergeCell ref="C195:D195"/>
    <mergeCell ref="E195:F195"/>
    <mergeCell ref="G195:H195"/>
    <mergeCell ref="I195:K195"/>
    <mergeCell ref="L195:N195"/>
    <mergeCell ref="O195:P195"/>
    <mergeCell ref="Q195:R195"/>
    <mergeCell ref="O194:P194"/>
    <mergeCell ref="Q194:R194"/>
    <mergeCell ref="S194:Z194"/>
    <mergeCell ref="AA194:AE194"/>
    <mergeCell ref="AF194:AH194"/>
    <mergeCell ref="AJ194:AO194"/>
    <mergeCell ref="A194:B194"/>
    <mergeCell ref="C194:D194"/>
    <mergeCell ref="E194:F194"/>
    <mergeCell ref="G194:H194"/>
    <mergeCell ref="I194:K194"/>
    <mergeCell ref="L194:N194"/>
    <mergeCell ref="S197:Z197"/>
    <mergeCell ref="AA197:AE197"/>
    <mergeCell ref="AF197:AH197"/>
    <mergeCell ref="AJ197:AO197"/>
    <mergeCell ref="A197:B197"/>
    <mergeCell ref="C197:D197"/>
    <mergeCell ref="E197:F197"/>
    <mergeCell ref="G197:H197"/>
    <mergeCell ref="I197:K197"/>
    <mergeCell ref="L197:N197"/>
    <mergeCell ref="O197:P197"/>
    <mergeCell ref="Q197:R197"/>
    <mergeCell ref="O196:P196"/>
    <mergeCell ref="Q196:R196"/>
    <mergeCell ref="S196:Z196"/>
    <mergeCell ref="AA196:AE196"/>
    <mergeCell ref="AF196:AH196"/>
    <mergeCell ref="AJ196:AO196"/>
    <mergeCell ref="A196:B196"/>
    <mergeCell ref="C196:D196"/>
    <mergeCell ref="E196:F196"/>
    <mergeCell ref="G196:H196"/>
    <mergeCell ref="I196:K196"/>
    <mergeCell ref="L196:N196"/>
    <mergeCell ref="S199:Z199"/>
    <mergeCell ref="AA199:AE199"/>
    <mergeCell ref="AF199:AH199"/>
    <mergeCell ref="AJ199:AO199"/>
    <mergeCell ref="A199:B199"/>
    <mergeCell ref="C199:D199"/>
    <mergeCell ref="E199:F199"/>
    <mergeCell ref="G199:H199"/>
    <mergeCell ref="I199:K199"/>
    <mergeCell ref="L199:N199"/>
    <mergeCell ref="O199:P199"/>
    <mergeCell ref="Q199:R199"/>
    <mergeCell ref="O198:P198"/>
    <mergeCell ref="Q198:R198"/>
    <mergeCell ref="S198:Z198"/>
    <mergeCell ref="AA198:AE198"/>
    <mergeCell ref="AF198:AH198"/>
    <mergeCell ref="AJ198:AO198"/>
    <mergeCell ref="A198:B198"/>
    <mergeCell ref="C198:D198"/>
    <mergeCell ref="E198:F198"/>
    <mergeCell ref="G198:H198"/>
    <mergeCell ref="I198:K198"/>
    <mergeCell ref="L198:N198"/>
    <mergeCell ref="S201:Z201"/>
    <mergeCell ref="AA201:AE201"/>
    <mergeCell ref="AF201:AH201"/>
    <mergeCell ref="AJ201:AO201"/>
    <mergeCell ref="A201:B201"/>
    <mergeCell ref="C201:D201"/>
    <mergeCell ref="E201:F201"/>
    <mergeCell ref="G201:H201"/>
    <mergeCell ref="I201:K201"/>
    <mergeCell ref="L201:N201"/>
    <mergeCell ref="O201:P201"/>
    <mergeCell ref="Q201:R201"/>
    <mergeCell ref="O200:P200"/>
    <mergeCell ref="Q200:R200"/>
    <mergeCell ref="S200:Z200"/>
    <mergeCell ref="AA200:AE200"/>
    <mergeCell ref="AF200:AH200"/>
    <mergeCell ref="AJ200:AO200"/>
    <mergeCell ref="A200:B200"/>
    <mergeCell ref="C200:D200"/>
    <mergeCell ref="E200:F200"/>
    <mergeCell ref="G200:H200"/>
    <mergeCell ref="I200:K200"/>
    <mergeCell ref="L200:N200"/>
    <mergeCell ref="S203:Z203"/>
    <mergeCell ref="AA203:AE203"/>
    <mergeCell ref="AF203:AH203"/>
    <mergeCell ref="AJ203:AO203"/>
    <mergeCell ref="A203:B203"/>
    <mergeCell ref="C203:D203"/>
    <mergeCell ref="E203:F203"/>
    <mergeCell ref="G203:H203"/>
    <mergeCell ref="I203:K203"/>
    <mergeCell ref="L203:N203"/>
    <mergeCell ref="O203:P203"/>
    <mergeCell ref="Q203:R203"/>
    <mergeCell ref="O202:P202"/>
    <mergeCell ref="Q202:R202"/>
    <mergeCell ref="S202:Z202"/>
    <mergeCell ref="AA202:AE202"/>
    <mergeCell ref="AF202:AH202"/>
    <mergeCell ref="AJ202:AO202"/>
    <mergeCell ref="A202:B202"/>
    <mergeCell ref="C202:D202"/>
    <mergeCell ref="E202:F202"/>
    <mergeCell ref="G202:H202"/>
    <mergeCell ref="I202:K202"/>
    <mergeCell ref="L202:N202"/>
    <mergeCell ref="S205:Z205"/>
    <mergeCell ref="AA205:AE205"/>
    <mergeCell ref="AF205:AH205"/>
    <mergeCell ref="AJ205:AO205"/>
    <mergeCell ref="A205:B205"/>
    <mergeCell ref="C205:D205"/>
    <mergeCell ref="E205:F205"/>
    <mergeCell ref="G205:H205"/>
    <mergeCell ref="I205:K205"/>
    <mergeCell ref="L205:N205"/>
    <mergeCell ref="O205:P205"/>
    <mergeCell ref="Q205:R205"/>
    <mergeCell ref="O204:P204"/>
    <mergeCell ref="Q204:R204"/>
    <mergeCell ref="S204:Z204"/>
    <mergeCell ref="AA204:AE204"/>
    <mergeCell ref="AF204:AH204"/>
    <mergeCell ref="AJ204:AO204"/>
    <mergeCell ref="A204:B204"/>
    <mergeCell ref="C204:D204"/>
    <mergeCell ref="E204:F204"/>
    <mergeCell ref="G204:H204"/>
    <mergeCell ref="I204:K204"/>
    <mergeCell ref="L204:N204"/>
    <mergeCell ref="S207:Z207"/>
    <mergeCell ref="AA207:AE207"/>
    <mergeCell ref="AF207:AH207"/>
    <mergeCell ref="AJ207:AO207"/>
    <mergeCell ref="A207:B207"/>
    <mergeCell ref="C207:D207"/>
    <mergeCell ref="E207:F207"/>
    <mergeCell ref="G207:H207"/>
    <mergeCell ref="I207:K207"/>
    <mergeCell ref="L207:N207"/>
    <mergeCell ref="O207:P207"/>
    <mergeCell ref="Q207:R207"/>
    <mergeCell ref="O206:P206"/>
    <mergeCell ref="Q206:R206"/>
    <mergeCell ref="S206:Z206"/>
    <mergeCell ref="AA206:AE206"/>
    <mergeCell ref="AF206:AH206"/>
    <mergeCell ref="AJ206:AO206"/>
    <mergeCell ref="A206:B206"/>
    <mergeCell ref="C206:D206"/>
    <mergeCell ref="E206:F206"/>
    <mergeCell ref="G206:H206"/>
    <mergeCell ref="I206:K206"/>
    <mergeCell ref="L206:N206"/>
    <mergeCell ref="S209:Z209"/>
    <mergeCell ref="AA209:AE209"/>
    <mergeCell ref="AF209:AH209"/>
    <mergeCell ref="AJ209:AO209"/>
    <mergeCell ref="A209:B209"/>
    <mergeCell ref="C209:D209"/>
    <mergeCell ref="E209:F209"/>
    <mergeCell ref="G209:H209"/>
    <mergeCell ref="I209:K209"/>
    <mergeCell ref="L209:N209"/>
    <mergeCell ref="O209:P209"/>
    <mergeCell ref="Q209:R209"/>
    <mergeCell ref="O208:P208"/>
    <mergeCell ref="Q208:R208"/>
    <mergeCell ref="S208:Z208"/>
    <mergeCell ref="AA208:AE208"/>
    <mergeCell ref="AF208:AH208"/>
    <mergeCell ref="AJ208:AO208"/>
    <mergeCell ref="A208:B208"/>
    <mergeCell ref="C208:D208"/>
    <mergeCell ref="E208:F208"/>
    <mergeCell ref="G208:H208"/>
    <mergeCell ref="I208:K208"/>
    <mergeCell ref="L208:N208"/>
    <mergeCell ref="S211:Z211"/>
    <mergeCell ref="AA211:AE211"/>
    <mergeCell ref="AF211:AH211"/>
    <mergeCell ref="AJ211:AO211"/>
    <mergeCell ref="A211:B211"/>
    <mergeCell ref="C211:D211"/>
    <mergeCell ref="E211:F211"/>
    <mergeCell ref="G211:H211"/>
    <mergeCell ref="I211:K211"/>
    <mergeCell ref="L211:N211"/>
    <mergeCell ref="O211:P211"/>
    <mergeCell ref="Q211:R211"/>
    <mergeCell ref="O210:P210"/>
    <mergeCell ref="Q210:R210"/>
    <mergeCell ref="S210:Z210"/>
    <mergeCell ref="AA210:AE210"/>
    <mergeCell ref="AF210:AH210"/>
    <mergeCell ref="AJ210:AO210"/>
    <mergeCell ref="A210:B210"/>
    <mergeCell ref="C210:D210"/>
    <mergeCell ref="E210:F210"/>
    <mergeCell ref="G210:H210"/>
    <mergeCell ref="I210:K210"/>
    <mergeCell ref="L210:N210"/>
    <mergeCell ref="S213:Z213"/>
    <mergeCell ref="AA213:AE213"/>
    <mergeCell ref="AF213:AH213"/>
    <mergeCell ref="AJ213:AO213"/>
    <mergeCell ref="A213:B213"/>
    <mergeCell ref="C213:D213"/>
    <mergeCell ref="E213:F213"/>
    <mergeCell ref="G213:H213"/>
    <mergeCell ref="I213:K213"/>
    <mergeCell ref="L213:N213"/>
    <mergeCell ref="O213:P213"/>
    <mergeCell ref="Q213:R213"/>
    <mergeCell ref="O212:P212"/>
    <mergeCell ref="Q212:R212"/>
    <mergeCell ref="S212:Z212"/>
    <mergeCell ref="AA212:AE212"/>
    <mergeCell ref="AF212:AH212"/>
    <mergeCell ref="AJ212:AO212"/>
    <mergeCell ref="A212:B212"/>
    <mergeCell ref="C212:D212"/>
    <mergeCell ref="E212:F212"/>
    <mergeCell ref="G212:H212"/>
    <mergeCell ref="I212:K212"/>
    <mergeCell ref="L212:N212"/>
    <mergeCell ref="S215:Z215"/>
    <mergeCell ref="AA215:AE215"/>
    <mergeCell ref="AF215:AH215"/>
    <mergeCell ref="AJ215:AO215"/>
    <mergeCell ref="A215:B215"/>
    <mergeCell ref="C215:D215"/>
    <mergeCell ref="E215:F215"/>
    <mergeCell ref="G215:H215"/>
    <mergeCell ref="I215:K215"/>
    <mergeCell ref="L215:N215"/>
    <mergeCell ref="O215:P215"/>
    <mergeCell ref="Q215:R215"/>
    <mergeCell ref="O214:P214"/>
    <mergeCell ref="Q214:R214"/>
    <mergeCell ref="S214:Z214"/>
    <mergeCell ref="AA214:AE214"/>
    <mergeCell ref="AF214:AH214"/>
    <mergeCell ref="AJ214:AO214"/>
    <mergeCell ref="A214:B214"/>
    <mergeCell ref="C214:D214"/>
    <mergeCell ref="E214:F214"/>
    <mergeCell ref="G214:H214"/>
    <mergeCell ref="I214:K214"/>
    <mergeCell ref="L214:N214"/>
    <mergeCell ref="S217:Z217"/>
    <mergeCell ref="AA217:AE217"/>
    <mergeCell ref="AF217:AH217"/>
    <mergeCell ref="AJ217:AO217"/>
    <mergeCell ref="A217:B217"/>
    <mergeCell ref="C217:D217"/>
    <mergeCell ref="E217:F217"/>
    <mergeCell ref="G217:H217"/>
    <mergeCell ref="I217:K217"/>
    <mergeCell ref="L217:N217"/>
    <mergeCell ref="O217:P217"/>
    <mergeCell ref="Q217:R217"/>
    <mergeCell ref="O216:P216"/>
    <mergeCell ref="Q216:R216"/>
    <mergeCell ref="S216:Z216"/>
    <mergeCell ref="AA216:AE216"/>
    <mergeCell ref="AF216:AH216"/>
    <mergeCell ref="AJ216:AO216"/>
    <mergeCell ref="A216:B216"/>
    <mergeCell ref="C216:D216"/>
    <mergeCell ref="E216:F216"/>
    <mergeCell ref="G216:H216"/>
    <mergeCell ref="I216:K216"/>
    <mergeCell ref="L216:N216"/>
    <mergeCell ref="S219:Z219"/>
    <mergeCell ref="AA219:AE219"/>
    <mergeCell ref="AF219:AH219"/>
    <mergeCell ref="AJ219:AO219"/>
    <mergeCell ref="A219:B219"/>
    <mergeCell ref="C219:D219"/>
    <mergeCell ref="E219:F219"/>
    <mergeCell ref="G219:H219"/>
    <mergeCell ref="I219:K219"/>
    <mergeCell ref="L219:N219"/>
    <mergeCell ref="O219:P219"/>
    <mergeCell ref="Q219:R219"/>
    <mergeCell ref="O218:P218"/>
    <mergeCell ref="Q218:R218"/>
    <mergeCell ref="S218:Z218"/>
    <mergeCell ref="AA218:AE218"/>
    <mergeCell ref="AF218:AH218"/>
    <mergeCell ref="AJ218:AO218"/>
    <mergeCell ref="A218:B218"/>
    <mergeCell ref="C218:D218"/>
    <mergeCell ref="E218:F218"/>
    <mergeCell ref="G218:H218"/>
    <mergeCell ref="I218:K218"/>
    <mergeCell ref="L218:N218"/>
    <mergeCell ref="S221:Z221"/>
    <mergeCell ref="AA221:AE221"/>
    <mergeCell ref="AF221:AH221"/>
    <mergeCell ref="AJ221:AO221"/>
    <mergeCell ref="A221:B221"/>
    <mergeCell ref="C221:D221"/>
    <mergeCell ref="E221:F221"/>
    <mergeCell ref="G221:H221"/>
    <mergeCell ref="I221:K221"/>
    <mergeCell ref="L221:N221"/>
    <mergeCell ref="O221:P221"/>
    <mergeCell ref="Q221:R221"/>
    <mergeCell ref="O220:P220"/>
    <mergeCell ref="Q220:R220"/>
    <mergeCell ref="S220:Z220"/>
    <mergeCell ref="AA220:AE220"/>
    <mergeCell ref="AF220:AH220"/>
    <mergeCell ref="AJ220:AO220"/>
    <mergeCell ref="A220:B220"/>
    <mergeCell ref="C220:D220"/>
    <mergeCell ref="E220:F220"/>
    <mergeCell ref="G220:H220"/>
    <mergeCell ref="I220:K220"/>
    <mergeCell ref="L220:N220"/>
    <mergeCell ref="S223:Z223"/>
    <mergeCell ref="AA223:AE223"/>
    <mergeCell ref="AF223:AH223"/>
    <mergeCell ref="AJ223:AO223"/>
    <mergeCell ref="A223:B223"/>
    <mergeCell ref="C223:D223"/>
    <mergeCell ref="E223:F223"/>
    <mergeCell ref="G223:H223"/>
    <mergeCell ref="I223:K223"/>
    <mergeCell ref="L223:N223"/>
    <mergeCell ref="O223:P223"/>
    <mergeCell ref="Q223:R223"/>
    <mergeCell ref="O222:P222"/>
    <mergeCell ref="Q222:R222"/>
    <mergeCell ref="S222:Z222"/>
    <mergeCell ref="AA222:AE222"/>
    <mergeCell ref="AF222:AH222"/>
    <mergeCell ref="AJ222:AO222"/>
    <mergeCell ref="A222:B222"/>
    <mergeCell ref="C222:D222"/>
    <mergeCell ref="E222:F222"/>
    <mergeCell ref="G222:H222"/>
    <mergeCell ref="I222:K222"/>
    <mergeCell ref="L222:N222"/>
    <mergeCell ref="S225:Z225"/>
    <mergeCell ref="AA225:AE225"/>
    <mergeCell ref="AF225:AH225"/>
    <mergeCell ref="AJ225:AO225"/>
    <mergeCell ref="A225:B225"/>
    <mergeCell ref="C225:D225"/>
    <mergeCell ref="E225:F225"/>
    <mergeCell ref="G225:H225"/>
    <mergeCell ref="I225:K225"/>
    <mergeCell ref="L225:N225"/>
    <mergeCell ref="O225:P225"/>
    <mergeCell ref="Q225:R225"/>
    <mergeCell ref="O224:P224"/>
    <mergeCell ref="Q224:R224"/>
    <mergeCell ref="S224:Z224"/>
    <mergeCell ref="AA224:AE224"/>
    <mergeCell ref="AF224:AH224"/>
    <mergeCell ref="AJ224:AO224"/>
    <mergeCell ref="A224:B224"/>
    <mergeCell ref="C224:D224"/>
    <mergeCell ref="E224:F224"/>
    <mergeCell ref="G224:H224"/>
    <mergeCell ref="I224:K224"/>
    <mergeCell ref="L224:N224"/>
    <mergeCell ref="S227:Z227"/>
    <mergeCell ref="AA227:AE227"/>
    <mergeCell ref="AF227:AH227"/>
    <mergeCell ref="AJ227:AO227"/>
    <mergeCell ref="A227:B227"/>
    <mergeCell ref="C227:D227"/>
    <mergeCell ref="E227:F227"/>
    <mergeCell ref="G227:H227"/>
    <mergeCell ref="I227:K227"/>
    <mergeCell ref="L227:N227"/>
    <mergeCell ref="O227:P227"/>
    <mergeCell ref="Q227:R227"/>
    <mergeCell ref="O226:P226"/>
    <mergeCell ref="Q226:R226"/>
    <mergeCell ref="S226:Z226"/>
    <mergeCell ref="AA226:AE226"/>
    <mergeCell ref="AF226:AH226"/>
    <mergeCell ref="AJ226:AO226"/>
    <mergeCell ref="A226:B226"/>
    <mergeCell ref="C226:D226"/>
    <mergeCell ref="E226:F226"/>
    <mergeCell ref="G226:H226"/>
    <mergeCell ref="I226:K226"/>
    <mergeCell ref="L226:N226"/>
    <mergeCell ref="S229:Z229"/>
    <mergeCell ref="AA229:AE229"/>
    <mergeCell ref="AF229:AH229"/>
    <mergeCell ref="AJ229:AO229"/>
    <mergeCell ref="A229:B229"/>
    <mergeCell ref="C229:D229"/>
    <mergeCell ref="E229:F229"/>
    <mergeCell ref="G229:H229"/>
    <mergeCell ref="I229:K229"/>
    <mergeCell ref="L229:N229"/>
    <mergeCell ref="O229:P229"/>
    <mergeCell ref="Q229:R229"/>
    <mergeCell ref="O228:P228"/>
    <mergeCell ref="Q228:R228"/>
    <mergeCell ref="S228:Z228"/>
    <mergeCell ref="AA228:AE228"/>
    <mergeCell ref="AF228:AH228"/>
    <mergeCell ref="AJ228:AO228"/>
    <mergeCell ref="A228:B228"/>
    <mergeCell ref="C228:D228"/>
    <mergeCell ref="E228:F228"/>
    <mergeCell ref="G228:H228"/>
    <mergeCell ref="I228:K228"/>
    <mergeCell ref="L228:N228"/>
    <mergeCell ref="S231:Z231"/>
    <mergeCell ref="AA231:AE231"/>
    <mergeCell ref="AF231:AH231"/>
    <mergeCell ref="AJ231:AO231"/>
    <mergeCell ref="A231:B231"/>
    <mergeCell ref="C231:D231"/>
    <mergeCell ref="E231:F231"/>
    <mergeCell ref="G231:H231"/>
    <mergeCell ref="I231:K231"/>
    <mergeCell ref="L231:N231"/>
    <mergeCell ref="O231:P231"/>
    <mergeCell ref="Q231:R231"/>
    <mergeCell ref="O230:P230"/>
    <mergeCell ref="Q230:R230"/>
    <mergeCell ref="S230:Z230"/>
    <mergeCell ref="AA230:AE230"/>
    <mergeCell ref="AF230:AH230"/>
    <mergeCell ref="AJ230:AO230"/>
    <mergeCell ref="A230:B230"/>
    <mergeCell ref="C230:D230"/>
    <mergeCell ref="E230:F230"/>
    <mergeCell ref="G230:H230"/>
    <mergeCell ref="I230:K230"/>
    <mergeCell ref="L230:N230"/>
    <mergeCell ref="S233:Z233"/>
    <mergeCell ref="AA233:AE233"/>
    <mergeCell ref="AF233:AH233"/>
    <mergeCell ref="AJ233:AO233"/>
    <mergeCell ref="A233:B233"/>
    <mergeCell ref="C233:D233"/>
    <mergeCell ref="E233:F233"/>
    <mergeCell ref="G233:H233"/>
    <mergeCell ref="I233:K233"/>
    <mergeCell ref="L233:N233"/>
    <mergeCell ref="O233:P233"/>
    <mergeCell ref="Q233:R233"/>
    <mergeCell ref="O232:P232"/>
    <mergeCell ref="Q232:R232"/>
    <mergeCell ref="S232:Z232"/>
    <mergeCell ref="AA232:AE232"/>
    <mergeCell ref="AF232:AH232"/>
    <mergeCell ref="AJ232:AO232"/>
    <mergeCell ref="A232:B232"/>
    <mergeCell ref="C232:D232"/>
    <mergeCell ref="E232:F232"/>
    <mergeCell ref="G232:H232"/>
    <mergeCell ref="I232:K232"/>
    <mergeCell ref="L232:N232"/>
    <mergeCell ref="S235:Z235"/>
    <mergeCell ref="AA235:AE235"/>
    <mergeCell ref="AF235:AH235"/>
    <mergeCell ref="AJ235:AO235"/>
    <mergeCell ref="A235:B235"/>
    <mergeCell ref="C235:D235"/>
    <mergeCell ref="E235:F235"/>
    <mergeCell ref="G235:H235"/>
    <mergeCell ref="I235:K235"/>
    <mergeCell ref="L235:N235"/>
    <mergeCell ref="O235:P235"/>
    <mergeCell ref="Q235:R235"/>
    <mergeCell ref="O234:P234"/>
    <mergeCell ref="Q234:R234"/>
    <mergeCell ref="S234:Z234"/>
    <mergeCell ref="AA234:AE234"/>
    <mergeCell ref="AF234:AH234"/>
    <mergeCell ref="AJ234:AO234"/>
    <mergeCell ref="A234:B234"/>
    <mergeCell ref="C234:D234"/>
    <mergeCell ref="E234:F234"/>
    <mergeCell ref="G234:H234"/>
    <mergeCell ref="I234:K234"/>
    <mergeCell ref="L234:N234"/>
    <mergeCell ref="S237:Z237"/>
    <mergeCell ref="AA237:AE237"/>
    <mergeCell ref="AF237:AH237"/>
    <mergeCell ref="AJ237:AO237"/>
    <mergeCell ref="A237:B237"/>
    <mergeCell ref="C237:D237"/>
    <mergeCell ref="E237:F237"/>
    <mergeCell ref="G237:H237"/>
    <mergeCell ref="I237:K237"/>
    <mergeCell ref="L237:N237"/>
    <mergeCell ref="O237:P237"/>
    <mergeCell ref="Q237:R237"/>
    <mergeCell ref="O236:P236"/>
    <mergeCell ref="Q236:R236"/>
    <mergeCell ref="S236:Z236"/>
    <mergeCell ref="AA236:AE236"/>
    <mergeCell ref="AF236:AH236"/>
    <mergeCell ref="AJ236:AO236"/>
    <mergeCell ref="A236:B236"/>
    <mergeCell ref="C236:D236"/>
    <mergeCell ref="E236:F236"/>
    <mergeCell ref="G236:H236"/>
    <mergeCell ref="I236:K236"/>
    <mergeCell ref="L236:N236"/>
    <mergeCell ref="S239:Z239"/>
    <mergeCell ref="AA239:AE239"/>
    <mergeCell ref="AF239:AH239"/>
    <mergeCell ref="AJ239:AO239"/>
    <mergeCell ref="A239:B239"/>
    <mergeCell ref="C239:D239"/>
    <mergeCell ref="E239:F239"/>
    <mergeCell ref="G239:H239"/>
    <mergeCell ref="I239:K239"/>
    <mergeCell ref="L239:N239"/>
    <mergeCell ref="O239:P239"/>
    <mergeCell ref="Q239:R239"/>
    <mergeCell ref="O238:P238"/>
    <mergeCell ref="Q238:R238"/>
    <mergeCell ref="S238:Z238"/>
    <mergeCell ref="AA238:AE238"/>
    <mergeCell ref="AF238:AH238"/>
    <mergeCell ref="AJ238:AO238"/>
    <mergeCell ref="A238:B238"/>
    <mergeCell ref="C238:D238"/>
    <mergeCell ref="E238:F238"/>
    <mergeCell ref="G238:H238"/>
    <mergeCell ref="I238:K238"/>
    <mergeCell ref="L238:N238"/>
    <mergeCell ref="S241:Z241"/>
    <mergeCell ref="AA241:AE241"/>
    <mergeCell ref="AF241:AH241"/>
    <mergeCell ref="AJ241:AO241"/>
    <mergeCell ref="A241:B241"/>
    <mergeCell ref="C241:D241"/>
    <mergeCell ref="E241:F241"/>
    <mergeCell ref="G241:H241"/>
    <mergeCell ref="I241:K241"/>
    <mergeCell ref="L241:N241"/>
    <mergeCell ref="O241:P241"/>
    <mergeCell ref="Q241:R241"/>
    <mergeCell ref="O240:P240"/>
    <mergeCell ref="Q240:R240"/>
    <mergeCell ref="S240:Z240"/>
    <mergeCell ref="AA240:AE240"/>
    <mergeCell ref="AF240:AH240"/>
    <mergeCell ref="AJ240:AO240"/>
    <mergeCell ref="A240:B240"/>
    <mergeCell ref="C240:D240"/>
    <mergeCell ref="E240:F240"/>
    <mergeCell ref="G240:H240"/>
    <mergeCell ref="I240:K240"/>
    <mergeCell ref="L240:N240"/>
    <mergeCell ref="S243:Z243"/>
    <mergeCell ref="AA243:AE243"/>
    <mergeCell ref="AF243:AH243"/>
    <mergeCell ref="AJ243:AO243"/>
    <mergeCell ref="A243:B243"/>
    <mergeCell ref="C243:D243"/>
    <mergeCell ref="E243:F243"/>
    <mergeCell ref="G243:H243"/>
    <mergeCell ref="I243:K243"/>
    <mergeCell ref="L243:N243"/>
    <mergeCell ref="O243:P243"/>
    <mergeCell ref="Q243:R243"/>
    <mergeCell ref="O242:P242"/>
    <mergeCell ref="Q242:R242"/>
    <mergeCell ref="S242:Z242"/>
    <mergeCell ref="AA242:AE242"/>
    <mergeCell ref="AF242:AH242"/>
    <mergeCell ref="AJ242:AO242"/>
    <mergeCell ref="A242:B242"/>
    <mergeCell ref="C242:D242"/>
    <mergeCell ref="E242:F242"/>
    <mergeCell ref="G242:H242"/>
    <mergeCell ref="I242:K242"/>
    <mergeCell ref="L242:N242"/>
    <mergeCell ref="S245:Z245"/>
    <mergeCell ref="AA245:AE245"/>
    <mergeCell ref="AF245:AH245"/>
    <mergeCell ref="AJ245:AO245"/>
    <mergeCell ref="A245:B245"/>
    <mergeCell ref="C245:D245"/>
    <mergeCell ref="E245:F245"/>
    <mergeCell ref="G245:H245"/>
    <mergeCell ref="I245:K245"/>
    <mergeCell ref="L245:N245"/>
    <mergeCell ref="O245:P245"/>
    <mergeCell ref="Q245:R245"/>
    <mergeCell ref="O244:P244"/>
    <mergeCell ref="Q244:R244"/>
    <mergeCell ref="S244:Z244"/>
    <mergeCell ref="AA244:AE244"/>
    <mergeCell ref="AF244:AH244"/>
    <mergeCell ref="AJ244:AO244"/>
    <mergeCell ref="A244:B244"/>
    <mergeCell ref="C244:D244"/>
    <mergeCell ref="E244:F244"/>
    <mergeCell ref="G244:H244"/>
    <mergeCell ref="I244:K244"/>
    <mergeCell ref="L244:N244"/>
    <mergeCell ref="S247:Z247"/>
    <mergeCell ref="AA247:AE247"/>
    <mergeCell ref="AF247:AH247"/>
    <mergeCell ref="AJ247:AO247"/>
    <mergeCell ref="A247:B247"/>
    <mergeCell ref="C247:D247"/>
    <mergeCell ref="E247:F247"/>
    <mergeCell ref="G247:H247"/>
    <mergeCell ref="I247:K247"/>
    <mergeCell ref="L247:N247"/>
    <mergeCell ref="O247:P247"/>
    <mergeCell ref="Q247:R247"/>
    <mergeCell ref="O246:P246"/>
    <mergeCell ref="Q246:R246"/>
    <mergeCell ref="S246:Z246"/>
    <mergeCell ref="AA246:AE246"/>
    <mergeCell ref="AF246:AH246"/>
    <mergeCell ref="AJ246:AO246"/>
    <mergeCell ref="A246:B246"/>
    <mergeCell ref="C246:D246"/>
    <mergeCell ref="E246:F246"/>
    <mergeCell ref="G246:H246"/>
    <mergeCell ref="I246:K246"/>
    <mergeCell ref="L246:N246"/>
    <mergeCell ref="S249:Z249"/>
    <mergeCell ref="AA249:AE249"/>
    <mergeCell ref="AF249:AH249"/>
    <mergeCell ref="AJ249:AO249"/>
    <mergeCell ref="A249:B249"/>
    <mergeCell ref="C249:D249"/>
    <mergeCell ref="E249:F249"/>
    <mergeCell ref="G249:H249"/>
    <mergeCell ref="I249:K249"/>
    <mergeCell ref="L249:N249"/>
    <mergeCell ref="O249:P249"/>
    <mergeCell ref="Q249:R249"/>
    <mergeCell ref="O248:P248"/>
    <mergeCell ref="Q248:R248"/>
    <mergeCell ref="S248:Z248"/>
    <mergeCell ref="AA248:AE248"/>
    <mergeCell ref="AF248:AH248"/>
    <mergeCell ref="AJ248:AO248"/>
    <mergeCell ref="A248:B248"/>
    <mergeCell ref="C248:D248"/>
    <mergeCell ref="E248:F248"/>
    <mergeCell ref="G248:H248"/>
    <mergeCell ref="I248:K248"/>
    <mergeCell ref="L248:N248"/>
    <mergeCell ref="S251:Z251"/>
    <mergeCell ref="AA251:AE251"/>
    <mergeCell ref="AF251:AH251"/>
    <mergeCell ref="AJ251:AO251"/>
    <mergeCell ref="A251:B251"/>
    <mergeCell ref="C251:D251"/>
    <mergeCell ref="E251:F251"/>
    <mergeCell ref="G251:H251"/>
    <mergeCell ref="I251:K251"/>
    <mergeCell ref="L251:N251"/>
    <mergeCell ref="O251:P251"/>
    <mergeCell ref="Q251:R251"/>
    <mergeCell ref="O250:P250"/>
    <mergeCell ref="Q250:R250"/>
    <mergeCell ref="S250:Z250"/>
    <mergeCell ref="AA250:AE250"/>
    <mergeCell ref="AF250:AH250"/>
    <mergeCell ref="AJ250:AO250"/>
    <mergeCell ref="A250:B250"/>
    <mergeCell ref="C250:D250"/>
    <mergeCell ref="E250:F250"/>
    <mergeCell ref="G250:H250"/>
    <mergeCell ref="I250:K250"/>
    <mergeCell ref="L250:N250"/>
    <mergeCell ref="S253:Z253"/>
    <mergeCell ref="AA253:AE253"/>
    <mergeCell ref="AF253:AH253"/>
    <mergeCell ref="AJ253:AO253"/>
    <mergeCell ref="A253:B253"/>
    <mergeCell ref="C253:D253"/>
    <mergeCell ref="E253:F253"/>
    <mergeCell ref="G253:H253"/>
    <mergeCell ref="I253:K253"/>
    <mergeCell ref="L253:N253"/>
    <mergeCell ref="O253:P253"/>
    <mergeCell ref="Q253:R253"/>
    <mergeCell ref="O252:P252"/>
    <mergeCell ref="Q252:R252"/>
    <mergeCell ref="S252:Z252"/>
    <mergeCell ref="AA252:AE252"/>
    <mergeCell ref="AF252:AH252"/>
    <mergeCell ref="AJ252:AO252"/>
    <mergeCell ref="A252:B252"/>
    <mergeCell ref="C252:D252"/>
    <mergeCell ref="E252:F252"/>
    <mergeCell ref="G252:H252"/>
    <mergeCell ref="I252:K252"/>
    <mergeCell ref="L252:N252"/>
    <mergeCell ref="S255:Z255"/>
    <mergeCell ref="AA255:AE255"/>
    <mergeCell ref="AF255:AH255"/>
    <mergeCell ref="AJ255:AO255"/>
    <mergeCell ref="A255:B255"/>
    <mergeCell ref="C255:D255"/>
    <mergeCell ref="E255:F255"/>
    <mergeCell ref="G255:H255"/>
    <mergeCell ref="I255:K255"/>
    <mergeCell ref="L255:N255"/>
    <mergeCell ref="O255:P255"/>
    <mergeCell ref="Q255:R255"/>
    <mergeCell ref="O254:P254"/>
    <mergeCell ref="Q254:R254"/>
    <mergeCell ref="S254:Z254"/>
    <mergeCell ref="AA254:AE254"/>
    <mergeCell ref="AF254:AH254"/>
    <mergeCell ref="AJ254:AO254"/>
    <mergeCell ref="A254:B254"/>
    <mergeCell ref="C254:D254"/>
    <mergeCell ref="E254:F254"/>
    <mergeCell ref="G254:H254"/>
    <mergeCell ref="I254:K254"/>
    <mergeCell ref="L254:N254"/>
    <mergeCell ref="S257:Z257"/>
    <mergeCell ref="AA257:AE257"/>
    <mergeCell ref="AF257:AH257"/>
    <mergeCell ref="AJ257:AO257"/>
    <mergeCell ref="A257:B257"/>
    <mergeCell ref="C257:D257"/>
    <mergeCell ref="E257:F257"/>
    <mergeCell ref="G257:H257"/>
    <mergeCell ref="I257:K257"/>
    <mergeCell ref="L257:N257"/>
    <mergeCell ref="O257:P257"/>
    <mergeCell ref="Q257:R257"/>
    <mergeCell ref="O256:P256"/>
    <mergeCell ref="Q256:R256"/>
    <mergeCell ref="S256:Z256"/>
    <mergeCell ref="AA256:AE256"/>
    <mergeCell ref="AF256:AH256"/>
    <mergeCell ref="AJ256:AO256"/>
    <mergeCell ref="A256:B256"/>
    <mergeCell ref="C256:D256"/>
    <mergeCell ref="E256:F256"/>
    <mergeCell ref="G256:H256"/>
    <mergeCell ref="I256:K256"/>
    <mergeCell ref="L256:N256"/>
    <mergeCell ref="S259:Z259"/>
    <mergeCell ref="AA259:AE259"/>
    <mergeCell ref="AF259:AH259"/>
    <mergeCell ref="AJ259:AO259"/>
    <mergeCell ref="A259:B259"/>
    <mergeCell ref="C259:D259"/>
    <mergeCell ref="E259:F259"/>
    <mergeCell ref="G259:H259"/>
    <mergeCell ref="I259:K259"/>
    <mergeCell ref="L259:N259"/>
    <mergeCell ref="O259:P259"/>
    <mergeCell ref="Q259:R259"/>
    <mergeCell ref="O258:P258"/>
    <mergeCell ref="Q258:R258"/>
    <mergeCell ref="S258:Z258"/>
    <mergeCell ref="AA258:AE258"/>
    <mergeCell ref="AF258:AH258"/>
    <mergeCell ref="AJ258:AO258"/>
    <mergeCell ref="A258:B258"/>
    <mergeCell ref="C258:D258"/>
    <mergeCell ref="E258:F258"/>
    <mergeCell ref="G258:H258"/>
    <mergeCell ref="I258:K258"/>
    <mergeCell ref="L258:N258"/>
    <mergeCell ref="S261:Z261"/>
    <mergeCell ref="AA261:AE261"/>
    <mergeCell ref="AF261:AH261"/>
    <mergeCell ref="AJ261:AO261"/>
    <mergeCell ref="A261:B261"/>
    <mergeCell ref="C261:D261"/>
    <mergeCell ref="E261:F261"/>
    <mergeCell ref="G261:H261"/>
    <mergeCell ref="I261:K261"/>
    <mergeCell ref="L261:N261"/>
    <mergeCell ref="O261:P261"/>
    <mergeCell ref="Q261:R261"/>
    <mergeCell ref="O260:P260"/>
    <mergeCell ref="Q260:R260"/>
    <mergeCell ref="S260:Z260"/>
    <mergeCell ref="AA260:AE260"/>
    <mergeCell ref="AF260:AH260"/>
    <mergeCell ref="AJ260:AO260"/>
    <mergeCell ref="A260:B260"/>
    <mergeCell ref="C260:D260"/>
    <mergeCell ref="E260:F260"/>
    <mergeCell ref="G260:H260"/>
    <mergeCell ref="I260:K260"/>
    <mergeCell ref="L260:N260"/>
    <mergeCell ref="S263:Z263"/>
    <mergeCell ref="AA263:AE263"/>
    <mergeCell ref="AF263:AH263"/>
    <mergeCell ref="AJ263:AO263"/>
    <mergeCell ref="A263:B263"/>
    <mergeCell ref="C263:D263"/>
    <mergeCell ref="E263:F263"/>
    <mergeCell ref="G263:H263"/>
    <mergeCell ref="I263:K263"/>
    <mergeCell ref="L263:N263"/>
    <mergeCell ref="O263:P263"/>
    <mergeCell ref="Q263:R263"/>
    <mergeCell ref="O262:P262"/>
    <mergeCell ref="Q262:R262"/>
    <mergeCell ref="S262:Z262"/>
    <mergeCell ref="AA262:AE262"/>
    <mergeCell ref="AF262:AH262"/>
    <mergeCell ref="AJ262:AO262"/>
    <mergeCell ref="A262:B262"/>
    <mergeCell ref="C262:D262"/>
    <mergeCell ref="E262:F262"/>
    <mergeCell ref="G262:H262"/>
    <mergeCell ref="I262:K262"/>
    <mergeCell ref="L262:N262"/>
    <mergeCell ref="S265:Z265"/>
    <mergeCell ref="AA265:AE265"/>
    <mergeCell ref="AF265:AH265"/>
    <mergeCell ref="AJ265:AO265"/>
    <mergeCell ref="A265:B265"/>
    <mergeCell ref="C265:D265"/>
    <mergeCell ref="E265:F265"/>
    <mergeCell ref="G265:H265"/>
    <mergeCell ref="I265:K265"/>
    <mergeCell ref="L265:N265"/>
    <mergeCell ref="O265:P265"/>
    <mergeCell ref="Q265:R265"/>
    <mergeCell ref="O264:P264"/>
    <mergeCell ref="Q264:R264"/>
    <mergeCell ref="S264:Z264"/>
    <mergeCell ref="AA264:AE264"/>
    <mergeCell ref="AF264:AH264"/>
    <mergeCell ref="AJ264:AO264"/>
    <mergeCell ref="A264:B264"/>
    <mergeCell ref="C264:D264"/>
    <mergeCell ref="E264:F264"/>
    <mergeCell ref="G264:H264"/>
    <mergeCell ref="I264:K264"/>
    <mergeCell ref="L264:N264"/>
    <mergeCell ref="S267:Z267"/>
    <mergeCell ref="AA267:AE267"/>
    <mergeCell ref="AF267:AH267"/>
    <mergeCell ref="AJ267:AO267"/>
    <mergeCell ref="A267:B267"/>
    <mergeCell ref="C267:D267"/>
    <mergeCell ref="E267:F267"/>
    <mergeCell ref="G267:H267"/>
    <mergeCell ref="I267:K267"/>
    <mergeCell ref="L267:N267"/>
    <mergeCell ref="O267:P267"/>
    <mergeCell ref="Q267:R267"/>
    <mergeCell ref="O266:P266"/>
    <mergeCell ref="Q266:R266"/>
    <mergeCell ref="S266:Z266"/>
    <mergeCell ref="AA266:AE266"/>
    <mergeCell ref="AF266:AH266"/>
    <mergeCell ref="AJ266:AO266"/>
    <mergeCell ref="A266:B266"/>
    <mergeCell ref="C266:D266"/>
    <mergeCell ref="E266:F266"/>
    <mergeCell ref="G266:H266"/>
    <mergeCell ref="I266:K266"/>
    <mergeCell ref="L266:N266"/>
    <mergeCell ref="S269:Z269"/>
    <mergeCell ref="AA269:AE269"/>
    <mergeCell ref="AF269:AH269"/>
    <mergeCell ref="AJ269:AO269"/>
    <mergeCell ref="A269:B269"/>
    <mergeCell ref="C269:D269"/>
    <mergeCell ref="E269:F269"/>
    <mergeCell ref="G269:H269"/>
    <mergeCell ref="I269:K269"/>
    <mergeCell ref="L269:N269"/>
    <mergeCell ref="O269:P269"/>
    <mergeCell ref="Q269:R269"/>
    <mergeCell ref="O268:P268"/>
    <mergeCell ref="Q268:R268"/>
    <mergeCell ref="S268:Z268"/>
    <mergeCell ref="AA268:AE268"/>
    <mergeCell ref="AF268:AH268"/>
    <mergeCell ref="AJ268:AO268"/>
    <mergeCell ref="A268:B268"/>
    <mergeCell ref="C268:D268"/>
    <mergeCell ref="E268:F268"/>
    <mergeCell ref="G268:H268"/>
    <mergeCell ref="I268:K268"/>
    <mergeCell ref="L268:N268"/>
    <mergeCell ref="S271:Z271"/>
    <mergeCell ref="AA271:AE271"/>
    <mergeCell ref="AF271:AH271"/>
    <mergeCell ref="AJ271:AO271"/>
    <mergeCell ref="A271:B271"/>
    <mergeCell ref="C271:D271"/>
    <mergeCell ref="E271:F271"/>
    <mergeCell ref="G271:H271"/>
    <mergeCell ref="I271:K271"/>
    <mergeCell ref="L271:N271"/>
    <mergeCell ref="O271:P271"/>
    <mergeCell ref="Q271:R271"/>
    <mergeCell ref="O270:P270"/>
    <mergeCell ref="Q270:R270"/>
    <mergeCell ref="S270:Z270"/>
    <mergeCell ref="AA270:AE270"/>
    <mergeCell ref="AF270:AH270"/>
    <mergeCell ref="AJ270:AO270"/>
    <mergeCell ref="A270:B270"/>
    <mergeCell ref="C270:D270"/>
    <mergeCell ref="E270:F270"/>
    <mergeCell ref="G270:H270"/>
    <mergeCell ref="I270:K270"/>
    <mergeCell ref="L270:N270"/>
    <mergeCell ref="S273:Z273"/>
    <mergeCell ref="AA273:AE273"/>
    <mergeCell ref="AF273:AH273"/>
    <mergeCell ref="AJ273:AO273"/>
    <mergeCell ref="A273:B273"/>
    <mergeCell ref="C273:D273"/>
    <mergeCell ref="E273:F273"/>
    <mergeCell ref="G273:H273"/>
    <mergeCell ref="I273:K273"/>
    <mergeCell ref="L273:N273"/>
    <mergeCell ref="O273:P273"/>
    <mergeCell ref="Q273:R273"/>
    <mergeCell ref="O272:P272"/>
    <mergeCell ref="Q272:R272"/>
    <mergeCell ref="S272:Z272"/>
    <mergeCell ref="AA272:AE272"/>
    <mergeCell ref="AF272:AH272"/>
    <mergeCell ref="AJ272:AO272"/>
    <mergeCell ref="A272:B272"/>
    <mergeCell ref="C272:D272"/>
    <mergeCell ref="E272:F272"/>
    <mergeCell ref="G272:H272"/>
    <mergeCell ref="I272:K272"/>
    <mergeCell ref="L272:N272"/>
    <mergeCell ref="S275:Z275"/>
    <mergeCell ref="AA275:AE275"/>
    <mergeCell ref="AF275:AH275"/>
    <mergeCell ref="AJ275:AO275"/>
    <mergeCell ref="A275:B275"/>
    <mergeCell ref="C275:D275"/>
    <mergeCell ref="E275:F275"/>
    <mergeCell ref="G275:H275"/>
    <mergeCell ref="I275:K275"/>
    <mergeCell ref="L275:N275"/>
    <mergeCell ref="O275:P275"/>
    <mergeCell ref="Q275:R275"/>
    <mergeCell ref="O274:P274"/>
    <mergeCell ref="Q274:R274"/>
    <mergeCell ref="S274:Z274"/>
    <mergeCell ref="AA274:AE274"/>
    <mergeCell ref="AF274:AH274"/>
    <mergeCell ref="AJ274:AO274"/>
    <mergeCell ref="A274:B274"/>
    <mergeCell ref="C274:D274"/>
    <mergeCell ref="E274:F274"/>
    <mergeCell ref="G274:H274"/>
    <mergeCell ref="I274:K274"/>
    <mergeCell ref="L274:N274"/>
    <mergeCell ref="S277:Z277"/>
    <mergeCell ref="AA277:AE277"/>
    <mergeCell ref="AF277:AH277"/>
    <mergeCell ref="AJ277:AO277"/>
    <mergeCell ref="A277:B277"/>
    <mergeCell ref="C277:D277"/>
    <mergeCell ref="E277:F277"/>
    <mergeCell ref="G277:H277"/>
    <mergeCell ref="I277:K277"/>
    <mergeCell ref="L277:N277"/>
    <mergeCell ref="O277:P277"/>
    <mergeCell ref="Q277:R277"/>
    <mergeCell ref="O276:P276"/>
    <mergeCell ref="Q276:R276"/>
    <mergeCell ref="S276:Z276"/>
    <mergeCell ref="AA276:AE276"/>
    <mergeCell ref="AF276:AH276"/>
    <mergeCell ref="AJ276:AO276"/>
    <mergeCell ref="A276:B276"/>
    <mergeCell ref="C276:D276"/>
    <mergeCell ref="E276:F276"/>
    <mergeCell ref="G276:H276"/>
    <mergeCell ref="I276:K276"/>
    <mergeCell ref="L276:N276"/>
    <mergeCell ref="S279:Z279"/>
    <mergeCell ref="AA279:AE279"/>
    <mergeCell ref="AF279:AH279"/>
    <mergeCell ref="AJ279:AO279"/>
    <mergeCell ref="A279:B279"/>
    <mergeCell ref="C279:D279"/>
    <mergeCell ref="E279:F279"/>
    <mergeCell ref="G279:H279"/>
    <mergeCell ref="I279:K279"/>
    <mergeCell ref="L279:N279"/>
    <mergeCell ref="O279:P279"/>
    <mergeCell ref="Q279:R279"/>
    <mergeCell ref="O278:P278"/>
    <mergeCell ref="Q278:R278"/>
    <mergeCell ref="S278:Z278"/>
    <mergeCell ref="AA278:AE278"/>
    <mergeCell ref="AF278:AH278"/>
    <mergeCell ref="AJ278:AO278"/>
    <mergeCell ref="A278:B278"/>
    <mergeCell ref="C278:D278"/>
    <mergeCell ref="E278:F278"/>
    <mergeCell ref="G278:H278"/>
    <mergeCell ref="I278:K278"/>
    <mergeCell ref="L278:N278"/>
    <mergeCell ref="S281:Z281"/>
    <mergeCell ref="AA281:AE281"/>
    <mergeCell ref="AF281:AH281"/>
    <mergeCell ref="AJ281:AO281"/>
    <mergeCell ref="A281:B281"/>
    <mergeCell ref="C281:D281"/>
    <mergeCell ref="E281:F281"/>
    <mergeCell ref="G281:H281"/>
    <mergeCell ref="I281:K281"/>
    <mergeCell ref="L281:N281"/>
    <mergeCell ref="O281:P281"/>
    <mergeCell ref="Q281:R281"/>
    <mergeCell ref="O280:P280"/>
    <mergeCell ref="Q280:R280"/>
    <mergeCell ref="S280:Z280"/>
    <mergeCell ref="AA280:AE280"/>
    <mergeCell ref="AF280:AH280"/>
    <mergeCell ref="AJ280:AO280"/>
    <mergeCell ref="A280:B280"/>
    <mergeCell ref="C280:D280"/>
    <mergeCell ref="E280:F280"/>
    <mergeCell ref="G280:H280"/>
    <mergeCell ref="I280:K280"/>
    <mergeCell ref="L280:N280"/>
    <mergeCell ref="S283:Z283"/>
    <mergeCell ref="AA283:AE283"/>
    <mergeCell ref="AF283:AH283"/>
    <mergeCell ref="AJ283:AO283"/>
    <mergeCell ref="A283:B283"/>
    <mergeCell ref="C283:D283"/>
    <mergeCell ref="E283:F283"/>
    <mergeCell ref="G283:H283"/>
    <mergeCell ref="I283:K283"/>
    <mergeCell ref="L283:N283"/>
    <mergeCell ref="O283:P283"/>
    <mergeCell ref="Q283:R283"/>
    <mergeCell ref="O282:P282"/>
    <mergeCell ref="Q282:R282"/>
    <mergeCell ref="S282:Z282"/>
    <mergeCell ref="AA282:AE282"/>
    <mergeCell ref="AF282:AH282"/>
    <mergeCell ref="AJ282:AO282"/>
    <mergeCell ref="A282:B282"/>
    <mergeCell ref="C282:D282"/>
    <mergeCell ref="E282:F282"/>
    <mergeCell ref="G282:H282"/>
    <mergeCell ref="I282:K282"/>
    <mergeCell ref="L282:N282"/>
    <mergeCell ref="S285:Z285"/>
    <mergeCell ref="AA285:AE285"/>
    <mergeCell ref="AF285:AH285"/>
    <mergeCell ref="AJ285:AO285"/>
    <mergeCell ref="A285:B285"/>
    <mergeCell ref="C285:D285"/>
    <mergeCell ref="E285:F285"/>
    <mergeCell ref="G285:H285"/>
    <mergeCell ref="I285:K285"/>
    <mergeCell ref="L285:N285"/>
    <mergeCell ref="O285:P285"/>
    <mergeCell ref="Q285:R285"/>
    <mergeCell ref="O284:P284"/>
    <mergeCell ref="Q284:R284"/>
    <mergeCell ref="S284:Z284"/>
    <mergeCell ref="AA284:AE284"/>
    <mergeCell ref="AF284:AH284"/>
    <mergeCell ref="AJ284:AO284"/>
    <mergeCell ref="A284:B284"/>
    <mergeCell ref="C284:D284"/>
    <mergeCell ref="E284:F284"/>
    <mergeCell ref="G284:H284"/>
    <mergeCell ref="I284:K284"/>
    <mergeCell ref="L284:N284"/>
    <mergeCell ref="S287:Z287"/>
    <mergeCell ref="AA287:AE287"/>
    <mergeCell ref="AF287:AH287"/>
    <mergeCell ref="AJ287:AO287"/>
    <mergeCell ref="A287:B287"/>
    <mergeCell ref="C287:D287"/>
    <mergeCell ref="E287:F287"/>
    <mergeCell ref="G287:H287"/>
    <mergeCell ref="I287:K287"/>
    <mergeCell ref="L287:N287"/>
    <mergeCell ref="O287:P287"/>
    <mergeCell ref="Q287:R287"/>
    <mergeCell ref="O286:P286"/>
    <mergeCell ref="Q286:R286"/>
    <mergeCell ref="S286:Z286"/>
    <mergeCell ref="AA286:AE286"/>
    <mergeCell ref="AF286:AH286"/>
    <mergeCell ref="AJ286:AO286"/>
    <mergeCell ref="A286:B286"/>
    <mergeCell ref="C286:D286"/>
    <mergeCell ref="E286:F286"/>
    <mergeCell ref="G286:H286"/>
    <mergeCell ref="I286:K286"/>
    <mergeCell ref="L286:N286"/>
    <mergeCell ref="S289:Z289"/>
    <mergeCell ref="AA289:AE289"/>
    <mergeCell ref="AF289:AH289"/>
    <mergeCell ref="AJ289:AO289"/>
    <mergeCell ref="A289:B289"/>
    <mergeCell ref="C289:D289"/>
    <mergeCell ref="E289:F289"/>
    <mergeCell ref="G289:H289"/>
    <mergeCell ref="I289:K289"/>
    <mergeCell ref="L289:N289"/>
    <mergeCell ref="O289:P289"/>
    <mergeCell ref="Q289:R289"/>
    <mergeCell ref="O288:P288"/>
    <mergeCell ref="Q288:R288"/>
    <mergeCell ref="S288:Z288"/>
    <mergeCell ref="AA288:AE288"/>
    <mergeCell ref="AF288:AH288"/>
    <mergeCell ref="AJ288:AO288"/>
    <mergeCell ref="A288:B288"/>
    <mergeCell ref="C288:D288"/>
    <mergeCell ref="E288:F288"/>
    <mergeCell ref="G288:H288"/>
    <mergeCell ref="I288:K288"/>
    <mergeCell ref="L288:N288"/>
    <mergeCell ref="S291:Z291"/>
    <mergeCell ref="AA291:AE291"/>
    <mergeCell ref="AF291:AH291"/>
    <mergeCell ref="AJ291:AO291"/>
    <mergeCell ref="A291:B291"/>
    <mergeCell ref="C291:D291"/>
    <mergeCell ref="E291:F291"/>
    <mergeCell ref="G291:H291"/>
    <mergeCell ref="I291:K291"/>
    <mergeCell ref="L291:N291"/>
    <mergeCell ref="O291:P291"/>
    <mergeCell ref="Q291:R291"/>
    <mergeCell ref="O290:P290"/>
    <mergeCell ref="Q290:R290"/>
    <mergeCell ref="S290:Z290"/>
    <mergeCell ref="AA290:AE290"/>
    <mergeCell ref="AF290:AH290"/>
    <mergeCell ref="AJ290:AO290"/>
    <mergeCell ref="A290:B290"/>
    <mergeCell ref="C290:D290"/>
    <mergeCell ref="E290:F290"/>
    <mergeCell ref="G290:H290"/>
    <mergeCell ref="I290:K290"/>
    <mergeCell ref="L290:N290"/>
    <mergeCell ref="S293:Z293"/>
    <mergeCell ref="AA293:AE293"/>
    <mergeCell ref="AF293:AH293"/>
    <mergeCell ref="AJ293:AO293"/>
    <mergeCell ref="A293:B293"/>
    <mergeCell ref="C293:D293"/>
    <mergeCell ref="E293:F293"/>
    <mergeCell ref="G293:H293"/>
    <mergeCell ref="I293:K293"/>
    <mergeCell ref="L293:N293"/>
    <mergeCell ref="O293:P293"/>
    <mergeCell ref="Q293:R293"/>
    <mergeCell ref="O292:P292"/>
    <mergeCell ref="Q292:R292"/>
    <mergeCell ref="S292:Z292"/>
    <mergeCell ref="AA292:AE292"/>
    <mergeCell ref="AF292:AH292"/>
    <mergeCell ref="AJ292:AO292"/>
    <mergeCell ref="A292:B292"/>
    <mergeCell ref="C292:D292"/>
    <mergeCell ref="E292:F292"/>
    <mergeCell ref="G292:H292"/>
    <mergeCell ref="I292:K292"/>
    <mergeCell ref="L292:N292"/>
    <mergeCell ref="S295:Z295"/>
    <mergeCell ref="AA295:AE295"/>
    <mergeCell ref="AF295:AH295"/>
    <mergeCell ref="AJ295:AO295"/>
    <mergeCell ref="A295:B295"/>
    <mergeCell ref="C295:D295"/>
    <mergeCell ref="E295:F295"/>
    <mergeCell ref="G295:H295"/>
    <mergeCell ref="I295:K295"/>
    <mergeCell ref="L295:N295"/>
    <mergeCell ref="O295:P295"/>
    <mergeCell ref="Q295:R295"/>
    <mergeCell ref="O294:P294"/>
    <mergeCell ref="Q294:R294"/>
    <mergeCell ref="S294:Z294"/>
    <mergeCell ref="AA294:AE294"/>
    <mergeCell ref="AF294:AH294"/>
    <mergeCell ref="AJ294:AO294"/>
    <mergeCell ref="A294:B294"/>
    <mergeCell ref="C294:D294"/>
    <mergeCell ref="E294:F294"/>
    <mergeCell ref="G294:H294"/>
    <mergeCell ref="I294:K294"/>
    <mergeCell ref="L294:N294"/>
    <mergeCell ref="S297:Z297"/>
    <mergeCell ref="AA297:AE297"/>
    <mergeCell ref="AF297:AH297"/>
    <mergeCell ref="AJ297:AO297"/>
    <mergeCell ref="A297:B297"/>
    <mergeCell ref="C297:D297"/>
    <mergeCell ref="E297:F297"/>
    <mergeCell ref="G297:H297"/>
    <mergeCell ref="I297:K297"/>
    <mergeCell ref="L297:N297"/>
    <mergeCell ref="O297:P297"/>
    <mergeCell ref="Q297:R297"/>
    <mergeCell ref="O296:P296"/>
    <mergeCell ref="Q296:R296"/>
    <mergeCell ref="S296:Z296"/>
    <mergeCell ref="AA296:AE296"/>
    <mergeCell ref="AF296:AH296"/>
    <mergeCell ref="AJ296:AO296"/>
    <mergeCell ref="A296:B296"/>
    <mergeCell ref="C296:D296"/>
    <mergeCell ref="E296:F296"/>
    <mergeCell ref="G296:H296"/>
    <mergeCell ref="I296:K296"/>
    <mergeCell ref="L296:N296"/>
    <mergeCell ref="S299:Z299"/>
    <mergeCell ref="AA299:AE299"/>
    <mergeCell ref="AF299:AH299"/>
    <mergeCell ref="AJ299:AO299"/>
    <mergeCell ref="A299:B299"/>
    <mergeCell ref="C299:D299"/>
    <mergeCell ref="E299:F299"/>
    <mergeCell ref="G299:H299"/>
    <mergeCell ref="I299:K299"/>
    <mergeCell ref="L299:N299"/>
    <mergeCell ref="O299:P299"/>
    <mergeCell ref="Q299:R299"/>
    <mergeCell ref="O298:P298"/>
    <mergeCell ref="Q298:R298"/>
    <mergeCell ref="S298:Z298"/>
    <mergeCell ref="AA298:AE298"/>
    <mergeCell ref="AF298:AH298"/>
    <mergeCell ref="AJ298:AO298"/>
    <mergeCell ref="A298:B298"/>
    <mergeCell ref="C298:D298"/>
    <mergeCell ref="E298:F298"/>
    <mergeCell ref="G298:H298"/>
    <mergeCell ref="I298:K298"/>
    <mergeCell ref="L298:N298"/>
    <mergeCell ref="S301:Z301"/>
    <mergeCell ref="AA301:AE301"/>
    <mergeCell ref="AF301:AH301"/>
    <mergeCell ref="AJ301:AO301"/>
    <mergeCell ref="A301:B301"/>
    <mergeCell ref="C301:D301"/>
    <mergeCell ref="E301:F301"/>
    <mergeCell ref="G301:H301"/>
    <mergeCell ref="I301:K301"/>
    <mergeCell ref="L301:N301"/>
    <mergeCell ref="O301:P301"/>
    <mergeCell ref="Q301:R301"/>
    <mergeCell ref="O300:P300"/>
    <mergeCell ref="Q300:R300"/>
    <mergeCell ref="S300:Z300"/>
    <mergeCell ref="AA300:AE300"/>
    <mergeCell ref="AF300:AH300"/>
    <mergeCell ref="AJ300:AO300"/>
    <mergeCell ref="A300:B300"/>
    <mergeCell ref="C300:D300"/>
    <mergeCell ref="E300:F300"/>
    <mergeCell ref="G300:H300"/>
    <mergeCell ref="I300:K300"/>
    <mergeCell ref="L300:N300"/>
    <mergeCell ref="S303:Z303"/>
    <mergeCell ref="AA303:AE303"/>
    <mergeCell ref="AF303:AH303"/>
    <mergeCell ref="AJ303:AO303"/>
    <mergeCell ref="A303:B303"/>
    <mergeCell ref="C303:D303"/>
    <mergeCell ref="E303:F303"/>
    <mergeCell ref="G303:H303"/>
    <mergeCell ref="I303:K303"/>
    <mergeCell ref="L303:N303"/>
    <mergeCell ref="O303:P303"/>
    <mergeCell ref="Q303:R303"/>
    <mergeCell ref="O302:P302"/>
    <mergeCell ref="Q302:R302"/>
    <mergeCell ref="S302:Z302"/>
    <mergeCell ref="AA302:AE302"/>
    <mergeCell ref="AF302:AH302"/>
    <mergeCell ref="AJ302:AO302"/>
    <mergeCell ref="A302:B302"/>
    <mergeCell ref="C302:D302"/>
    <mergeCell ref="E302:F302"/>
    <mergeCell ref="G302:H302"/>
    <mergeCell ref="I302:K302"/>
    <mergeCell ref="L302:N302"/>
    <mergeCell ref="S305:Z305"/>
    <mergeCell ref="AA305:AE305"/>
    <mergeCell ref="AF305:AH305"/>
    <mergeCell ref="AJ305:AO305"/>
    <mergeCell ref="A305:B305"/>
    <mergeCell ref="C305:D305"/>
    <mergeCell ref="E305:F305"/>
    <mergeCell ref="G305:H305"/>
    <mergeCell ref="I305:K305"/>
    <mergeCell ref="L305:N305"/>
    <mergeCell ref="O305:P305"/>
    <mergeCell ref="Q305:R305"/>
    <mergeCell ref="O304:P304"/>
    <mergeCell ref="Q304:R304"/>
    <mergeCell ref="S304:Z304"/>
    <mergeCell ref="AA304:AE304"/>
    <mergeCell ref="AF304:AH304"/>
    <mergeCell ref="AJ304:AO304"/>
    <mergeCell ref="A304:B304"/>
    <mergeCell ref="C304:D304"/>
    <mergeCell ref="E304:F304"/>
    <mergeCell ref="G304:H304"/>
    <mergeCell ref="I304:K304"/>
    <mergeCell ref="L304:N304"/>
    <mergeCell ref="S307:Z307"/>
    <mergeCell ref="AA307:AE307"/>
    <mergeCell ref="AF307:AH307"/>
    <mergeCell ref="AJ307:AO307"/>
    <mergeCell ref="A307:B307"/>
    <mergeCell ref="C307:D307"/>
    <mergeCell ref="E307:F307"/>
    <mergeCell ref="G307:H307"/>
    <mergeCell ref="I307:K307"/>
    <mergeCell ref="L307:N307"/>
    <mergeCell ref="O307:P307"/>
    <mergeCell ref="Q307:R307"/>
    <mergeCell ref="O306:P306"/>
    <mergeCell ref="Q306:R306"/>
    <mergeCell ref="S306:Z306"/>
    <mergeCell ref="AA306:AE306"/>
    <mergeCell ref="AF306:AH306"/>
    <mergeCell ref="AJ306:AO306"/>
    <mergeCell ref="A306:B306"/>
    <mergeCell ref="C306:D306"/>
    <mergeCell ref="E306:F306"/>
    <mergeCell ref="G306:H306"/>
    <mergeCell ref="I306:K306"/>
    <mergeCell ref="L306:N306"/>
    <mergeCell ref="S309:Z309"/>
    <mergeCell ref="AA309:AE309"/>
    <mergeCell ref="AF309:AH309"/>
    <mergeCell ref="AJ309:AO309"/>
    <mergeCell ref="A309:B309"/>
    <mergeCell ref="C309:D309"/>
    <mergeCell ref="E309:F309"/>
    <mergeCell ref="G309:H309"/>
    <mergeCell ref="I309:K309"/>
    <mergeCell ref="L309:N309"/>
    <mergeCell ref="O309:P309"/>
    <mergeCell ref="Q309:R309"/>
    <mergeCell ref="O308:P308"/>
    <mergeCell ref="Q308:R308"/>
    <mergeCell ref="S308:Z308"/>
    <mergeCell ref="AA308:AE308"/>
    <mergeCell ref="AF308:AH308"/>
    <mergeCell ref="AJ308:AO308"/>
    <mergeCell ref="A308:B308"/>
    <mergeCell ref="C308:D308"/>
    <mergeCell ref="E308:F308"/>
    <mergeCell ref="G308:H308"/>
    <mergeCell ref="I308:K308"/>
    <mergeCell ref="L308:N308"/>
    <mergeCell ref="S311:Z311"/>
    <mergeCell ref="AA311:AE311"/>
    <mergeCell ref="AF311:AH311"/>
    <mergeCell ref="AJ311:AO311"/>
    <mergeCell ref="A311:B311"/>
    <mergeCell ref="C311:D311"/>
    <mergeCell ref="E311:F311"/>
    <mergeCell ref="G311:H311"/>
    <mergeCell ref="I311:K311"/>
    <mergeCell ref="L311:N311"/>
    <mergeCell ref="O311:P311"/>
    <mergeCell ref="Q311:R311"/>
    <mergeCell ref="O310:P310"/>
    <mergeCell ref="Q310:R310"/>
    <mergeCell ref="S310:Z310"/>
    <mergeCell ref="AA310:AE310"/>
    <mergeCell ref="AF310:AH310"/>
    <mergeCell ref="AJ310:AO310"/>
    <mergeCell ref="A310:B310"/>
    <mergeCell ref="C310:D310"/>
    <mergeCell ref="E310:F310"/>
    <mergeCell ref="G310:H310"/>
    <mergeCell ref="I310:K310"/>
    <mergeCell ref="L310:N310"/>
    <mergeCell ref="S313:Z313"/>
    <mergeCell ref="AA313:AE313"/>
    <mergeCell ref="AF313:AH313"/>
    <mergeCell ref="AJ313:AO313"/>
    <mergeCell ref="A313:B313"/>
    <mergeCell ref="C313:D313"/>
    <mergeCell ref="E313:F313"/>
    <mergeCell ref="G313:H313"/>
    <mergeCell ref="I313:K313"/>
    <mergeCell ref="L313:N313"/>
    <mergeCell ref="O313:P313"/>
    <mergeCell ref="Q313:R313"/>
    <mergeCell ref="O312:P312"/>
    <mergeCell ref="Q312:R312"/>
    <mergeCell ref="S312:Z312"/>
    <mergeCell ref="AA312:AE312"/>
    <mergeCell ref="AF312:AH312"/>
    <mergeCell ref="AJ312:AO312"/>
    <mergeCell ref="A312:B312"/>
    <mergeCell ref="C312:D312"/>
    <mergeCell ref="E312:F312"/>
    <mergeCell ref="G312:H312"/>
    <mergeCell ref="I312:K312"/>
    <mergeCell ref="L312:N312"/>
    <mergeCell ref="S315:Z315"/>
    <mergeCell ref="AA315:AE315"/>
    <mergeCell ref="AF315:AH315"/>
    <mergeCell ref="AJ315:AO315"/>
    <mergeCell ref="A315:B315"/>
    <mergeCell ref="C315:D315"/>
    <mergeCell ref="E315:F315"/>
    <mergeCell ref="G315:H315"/>
    <mergeCell ref="I315:K315"/>
    <mergeCell ref="L315:N315"/>
    <mergeCell ref="O315:P315"/>
    <mergeCell ref="Q315:R315"/>
    <mergeCell ref="O314:P314"/>
    <mergeCell ref="Q314:R314"/>
    <mergeCell ref="S314:Z314"/>
    <mergeCell ref="AA314:AE314"/>
    <mergeCell ref="AF314:AH314"/>
    <mergeCell ref="AJ314:AO314"/>
    <mergeCell ref="A314:B314"/>
    <mergeCell ref="C314:D314"/>
    <mergeCell ref="E314:F314"/>
    <mergeCell ref="G314:H314"/>
    <mergeCell ref="I314:K314"/>
    <mergeCell ref="L314:N314"/>
    <mergeCell ref="S317:Z317"/>
    <mergeCell ref="AA317:AE317"/>
    <mergeCell ref="AF317:AH317"/>
    <mergeCell ref="AJ317:AO317"/>
    <mergeCell ref="A317:B317"/>
    <mergeCell ref="C317:D317"/>
    <mergeCell ref="E317:F317"/>
    <mergeCell ref="G317:H317"/>
    <mergeCell ref="I317:K317"/>
    <mergeCell ref="L317:N317"/>
    <mergeCell ref="O317:P317"/>
    <mergeCell ref="Q317:R317"/>
    <mergeCell ref="O316:P316"/>
    <mergeCell ref="Q316:R316"/>
    <mergeCell ref="S316:Z316"/>
    <mergeCell ref="AA316:AE316"/>
    <mergeCell ref="AF316:AH316"/>
    <mergeCell ref="AJ316:AO316"/>
    <mergeCell ref="A316:B316"/>
    <mergeCell ref="C316:D316"/>
    <mergeCell ref="E316:F316"/>
    <mergeCell ref="G316:H316"/>
    <mergeCell ref="I316:K316"/>
    <mergeCell ref="L316:N316"/>
    <mergeCell ref="S319:Z319"/>
    <mergeCell ref="AA319:AE319"/>
    <mergeCell ref="AF319:AH319"/>
    <mergeCell ref="AJ319:AO319"/>
    <mergeCell ref="A319:B319"/>
    <mergeCell ref="C319:D319"/>
    <mergeCell ref="E319:F319"/>
    <mergeCell ref="G319:H319"/>
    <mergeCell ref="I319:K319"/>
    <mergeCell ref="L319:N319"/>
    <mergeCell ref="O319:P319"/>
    <mergeCell ref="Q319:R319"/>
    <mergeCell ref="O318:P318"/>
    <mergeCell ref="Q318:R318"/>
    <mergeCell ref="S318:Z318"/>
    <mergeCell ref="AA318:AE318"/>
    <mergeCell ref="AF318:AH318"/>
    <mergeCell ref="AJ318:AO318"/>
    <mergeCell ref="A318:B318"/>
    <mergeCell ref="C318:D318"/>
    <mergeCell ref="E318:F318"/>
    <mergeCell ref="G318:H318"/>
    <mergeCell ref="I318:K318"/>
    <mergeCell ref="L318:N318"/>
    <mergeCell ref="S321:Z321"/>
    <mergeCell ref="AA321:AE321"/>
    <mergeCell ref="AF321:AH321"/>
    <mergeCell ref="AJ321:AO321"/>
    <mergeCell ref="A321:B321"/>
    <mergeCell ref="C321:D321"/>
    <mergeCell ref="E321:F321"/>
    <mergeCell ref="G321:H321"/>
    <mergeCell ref="I321:K321"/>
    <mergeCell ref="L321:N321"/>
    <mergeCell ref="O321:P321"/>
    <mergeCell ref="Q321:R321"/>
    <mergeCell ref="O320:P320"/>
    <mergeCell ref="Q320:R320"/>
    <mergeCell ref="S320:Z320"/>
    <mergeCell ref="AA320:AE320"/>
    <mergeCell ref="AF320:AH320"/>
    <mergeCell ref="AJ320:AO320"/>
    <mergeCell ref="A320:B320"/>
    <mergeCell ref="C320:D320"/>
    <mergeCell ref="E320:F320"/>
    <mergeCell ref="G320:H320"/>
    <mergeCell ref="I320:K320"/>
    <mergeCell ref="L320:N320"/>
    <mergeCell ref="S323:Z323"/>
    <mergeCell ref="AA323:AE323"/>
    <mergeCell ref="AF323:AH323"/>
    <mergeCell ref="AJ323:AO323"/>
    <mergeCell ref="A323:B323"/>
    <mergeCell ref="C323:D323"/>
    <mergeCell ref="E323:F323"/>
    <mergeCell ref="G323:H323"/>
    <mergeCell ref="I323:K323"/>
    <mergeCell ref="L323:N323"/>
    <mergeCell ref="O323:P323"/>
    <mergeCell ref="Q323:R323"/>
    <mergeCell ref="O322:P322"/>
    <mergeCell ref="Q322:R322"/>
    <mergeCell ref="S322:Z322"/>
    <mergeCell ref="AA322:AE322"/>
    <mergeCell ref="AF322:AH322"/>
    <mergeCell ref="AJ322:AO322"/>
    <mergeCell ref="A322:B322"/>
    <mergeCell ref="C322:D322"/>
    <mergeCell ref="E322:F322"/>
    <mergeCell ref="G322:H322"/>
    <mergeCell ref="I322:K322"/>
    <mergeCell ref="L322:N322"/>
    <mergeCell ref="S325:Z325"/>
    <mergeCell ref="AA325:AE325"/>
    <mergeCell ref="AF325:AH325"/>
    <mergeCell ref="AJ325:AO325"/>
    <mergeCell ref="A325:B325"/>
    <mergeCell ref="C325:D325"/>
    <mergeCell ref="E325:F325"/>
    <mergeCell ref="G325:H325"/>
    <mergeCell ref="I325:K325"/>
    <mergeCell ref="L325:N325"/>
    <mergeCell ref="O325:P325"/>
    <mergeCell ref="Q325:R325"/>
    <mergeCell ref="O324:P324"/>
    <mergeCell ref="Q324:R324"/>
    <mergeCell ref="S324:Z324"/>
    <mergeCell ref="AA324:AE324"/>
    <mergeCell ref="AF324:AH324"/>
    <mergeCell ref="AJ324:AO324"/>
    <mergeCell ref="A324:B324"/>
    <mergeCell ref="C324:D324"/>
    <mergeCell ref="E324:F324"/>
    <mergeCell ref="G324:H324"/>
    <mergeCell ref="I324:K324"/>
    <mergeCell ref="L324:N324"/>
    <mergeCell ref="S327:Z327"/>
    <mergeCell ref="AA327:AE327"/>
    <mergeCell ref="AF327:AH327"/>
    <mergeCell ref="AJ327:AO327"/>
    <mergeCell ref="A327:B327"/>
    <mergeCell ref="C327:D327"/>
    <mergeCell ref="E327:F327"/>
    <mergeCell ref="G327:H327"/>
    <mergeCell ref="I327:K327"/>
    <mergeCell ref="L327:N327"/>
    <mergeCell ref="O327:P327"/>
    <mergeCell ref="Q327:R327"/>
    <mergeCell ref="O326:P326"/>
    <mergeCell ref="Q326:R326"/>
    <mergeCell ref="S326:Z326"/>
    <mergeCell ref="AA326:AE326"/>
    <mergeCell ref="AF326:AH326"/>
    <mergeCell ref="AJ326:AO326"/>
    <mergeCell ref="A326:B326"/>
    <mergeCell ref="C326:D326"/>
    <mergeCell ref="E326:F326"/>
    <mergeCell ref="G326:H326"/>
    <mergeCell ref="I326:K326"/>
    <mergeCell ref="L326:N326"/>
    <mergeCell ref="S329:Z329"/>
    <mergeCell ref="AA329:AE329"/>
    <mergeCell ref="AF329:AH329"/>
    <mergeCell ref="AJ329:AO329"/>
    <mergeCell ref="A329:B329"/>
    <mergeCell ref="C329:D329"/>
    <mergeCell ref="E329:F329"/>
    <mergeCell ref="G329:H329"/>
    <mergeCell ref="I329:K329"/>
    <mergeCell ref="L329:N329"/>
    <mergeCell ref="O329:P329"/>
    <mergeCell ref="Q329:R329"/>
    <mergeCell ref="O328:P328"/>
    <mergeCell ref="Q328:R328"/>
    <mergeCell ref="S328:Z328"/>
    <mergeCell ref="AA328:AE328"/>
    <mergeCell ref="AF328:AH328"/>
    <mergeCell ref="AJ328:AO328"/>
    <mergeCell ref="A328:B328"/>
    <mergeCell ref="C328:D328"/>
    <mergeCell ref="E328:F328"/>
    <mergeCell ref="G328:H328"/>
    <mergeCell ref="I328:K328"/>
    <mergeCell ref="L328:N328"/>
    <mergeCell ref="S331:Z331"/>
    <mergeCell ref="AA331:AE331"/>
    <mergeCell ref="AF331:AH331"/>
    <mergeCell ref="AJ331:AO331"/>
    <mergeCell ref="A331:B331"/>
    <mergeCell ref="C331:D331"/>
    <mergeCell ref="E331:F331"/>
    <mergeCell ref="G331:H331"/>
    <mergeCell ref="I331:K331"/>
    <mergeCell ref="L331:N331"/>
    <mergeCell ref="O331:P331"/>
    <mergeCell ref="Q331:R331"/>
    <mergeCell ref="O330:P330"/>
    <mergeCell ref="Q330:R330"/>
    <mergeCell ref="S330:Z330"/>
    <mergeCell ref="AA330:AE330"/>
    <mergeCell ref="AF330:AH330"/>
    <mergeCell ref="AJ330:AO330"/>
    <mergeCell ref="A330:B330"/>
    <mergeCell ref="C330:D330"/>
    <mergeCell ref="E330:F330"/>
    <mergeCell ref="G330:H330"/>
    <mergeCell ref="I330:K330"/>
    <mergeCell ref="L330:N330"/>
    <mergeCell ref="S333:Z333"/>
    <mergeCell ref="AA333:AE333"/>
    <mergeCell ref="AF333:AH333"/>
    <mergeCell ref="AJ333:AO333"/>
    <mergeCell ref="A333:B333"/>
    <mergeCell ref="C333:D333"/>
    <mergeCell ref="E333:F333"/>
    <mergeCell ref="G333:H333"/>
    <mergeCell ref="I333:K333"/>
    <mergeCell ref="L333:N333"/>
    <mergeCell ref="O333:P333"/>
    <mergeCell ref="Q333:R333"/>
    <mergeCell ref="O332:P332"/>
    <mergeCell ref="Q332:R332"/>
    <mergeCell ref="S332:Z332"/>
    <mergeCell ref="AA332:AE332"/>
    <mergeCell ref="AF332:AH332"/>
    <mergeCell ref="AJ332:AO332"/>
    <mergeCell ref="A332:B332"/>
    <mergeCell ref="C332:D332"/>
    <mergeCell ref="E332:F332"/>
    <mergeCell ref="G332:H332"/>
    <mergeCell ref="I332:K332"/>
    <mergeCell ref="L332:N332"/>
    <mergeCell ref="S335:Z335"/>
    <mergeCell ref="AA335:AE335"/>
    <mergeCell ref="AF335:AH335"/>
    <mergeCell ref="AJ335:AO335"/>
    <mergeCell ref="A335:B335"/>
    <mergeCell ref="C335:D335"/>
    <mergeCell ref="E335:F335"/>
    <mergeCell ref="G335:H335"/>
    <mergeCell ref="I335:K335"/>
    <mergeCell ref="L335:N335"/>
    <mergeCell ref="O335:P335"/>
    <mergeCell ref="Q335:R335"/>
    <mergeCell ref="O334:P334"/>
    <mergeCell ref="Q334:R334"/>
    <mergeCell ref="S334:Z334"/>
    <mergeCell ref="AA334:AE334"/>
    <mergeCell ref="AF334:AH334"/>
    <mergeCell ref="AJ334:AO334"/>
    <mergeCell ref="A334:B334"/>
    <mergeCell ref="C334:D334"/>
    <mergeCell ref="E334:F334"/>
    <mergeCell ref="G334:H334"/>
    <mergeCell ref="I334:K334"/>
    <mergeCell ref="L334:N334"/>
    <mergeCell ref="S337:Z337"/>
    <mergeCell ref="AA337:AE337"/>
    <mergeCell ref="AF337:AH337"/>
    <mergeCell ref="AJ337:AO337"/>
    <mergeCell ref="A337:B337"/>
    <mergeCell ref="C337:D337"/>
    <mergeCell ref="E337:F337"/>
    <mergeCell ref="G337:H337"/>
    <mergeCell ref="I337:K337"/>
    <mergeCell ref="L337:N337"/>
    <mergeCell ref="O337:P337"/>
    <mergeCell ref="Q337:R337"/>
    <mergeCell ref="O336:P336"/>
    <mergeCell ref="Q336:R336"/>
    <mergeCell ref="S336:Z336"/>
    <mergeCell ref="AA336:AE336"/>
    <mergeCell ref="AF336:AH336"/>
    <mergeCell ref="AJ336:AO336"/>
    <mergeCell ref="A336:B336"/>
    <mergeCell ref="C336:D336"/>
    <mergeCell ref="E336:F336"/>
    <mergeCell ref="G336:H336"/>
    <mergeCell ref="I336:K336"/>
    <mergeCell ref="L336:N336"/>
    <mergeCell ref="S339:Z339"/>
    <mergeCell ref="AA339:AE339"/>
    <mergeCell ref="AF339:AH339"/>
    <mergeCell ref="AJ339:AO339"/>
    <mergeCell ref="A339:B339"/>
    <mergeCell ref="C339:D339"/>
    <mergeCell ref="E339:F339"/>
    <mergeCell ref="G339:H339"/>
    <mergeCell ref="I339:K339"/>
    <mergeCell ref="L339:N339"/>
    <mergeCell ref="O339:P339"/>
    <mergeCell ref="Q339:R339"/>
    <mergeCell ref="O338:P338"/>
    <mergeCell ref="Q338:R338"/>
    <mergeCell ref="S338:Z338"/>
    <mergeCell ref="AA338:AE338"/>
    <mergeCell ref="AF338:AH338"/>
    <mergeCell ref="AJ338:AO338"/>
    <mergeCell ref="A338:B338"/>
    <mergeCell ref="C338:D338"/>
    <mergeCell ref="E338:F338"/>
    <mergeCell ref="G338:H338"/>
    <mergeCell ref="I338:K338"/>
    <mergeCell ref="L338:N338"/>
    <mergeCell ref="S341:Z341"/>
    <mergeCell ref="AA341:AE341"/>
    <mergeCell ref="AF341:AH341"/>
    <mergeCell ref="AJ341:AO341"/>
    <mergeCell ref="A341:B341"/>
    <mergeCell ref="C341:D341"/>
    <mergeCell ref="E341:F341"/>
    <mergeCell ref="G341:H341"/>
    <mergeCell ref="I341:K341"/>
    <mergeCell ref="L341:N341"/>
    <mergeCell ref="O341:P341"/>
    <mergeCell ref="Q341:R341"/>
    <mergeCell ref="O340:P340"/>
    <mergeCell ref="Q340:R340"/>
    <mergeCell ref="S340:Z340"/>
    <mergeCell ref="AA340:AE340"/>
    <mergeCell ref="AF340:AH340"/>
    <mergeCell ref="AJ340:AO340"/>
    <mergeCell ref="A340:B340"/>
    <mergeCell ref="C340:D340"/>
    <mergeCell ref="E340:F340"/>
    <mergeCell ref="G340:H340"/>
    <mergeCell ref="I340:K340"/>
    <mergeCell ref="L340:N340"/>
    <mergeCell ref="S343:Z343"/>
    <mergeCell ref="AA343:AE343"/>
    <mergeCell ref="AF343:AH343"/>
    <mergeCell ref="AJ343:AO343"/>
    <mergeCell ref="A343:B343"/>
    <mergeCell ref="C343:D343"/>
    <mergeCell ref="E343:F343"/>
    <mergeCell ref="G343:H343"/>
    <mergeCell ref="I343:K343"/>
    <mergeCell ref="L343:N343"/>
    <mergeCell ref="O343:P343"/>
    <mergeCell ref="Q343:R343"/>
    <mergeCell ref="O342:P342"/>
    <mergeCell ref="Q342:R342"/>
    <mergeCell ref="S342:Z342"/>
    <mergeCell ref="AA342:AE342"/>
    <mergeCell ref="AF342:AH342"/>
    <mergeCell ref="AJ342:AO342"/>
    <mergeCell ref="A342:B342"/>
    <mergeCell ref="C342:D342"/>
    <mergeCell ref="E342:F342"/>
    <mergeCell ref="G342:H342"/>
    <mergeCell ref="I342:K342"/>
    <mergeCell ref="L342:N342"/>
    <mergeCell ref="S345:Z345"/>
    <mergeCell ref="AA345:AE345"/>
    <mergeCell ref="AF345:AH345"/>
    <mergeCell ref="AJ345:AO345"/>
    <mergeCell ref="A345:B345"/>
    <mergeCell ref="C345:D345"/>
    <mergeCell ref="E345:F345"/>
    <mergeCell ref="G345:H345"/>
    <mergeCell ref="I345:K345"/>
    <mergeCell ref="L345:N345"/>
    <mergeCell ref="O345:P345"/>
    <mergeCell ref="Q345:R345"/>
    <mergeCell ref="O344:P344"/>
    <mergeCell ref="Q344:R344"/>
    <mergeCell ref="S344:Z344"/>
    <mergeCell ref="AA344:AE344"/>
    <mergeCell ref="AF344:AH344"/>
    <mergeCell ref="AJ344:AO344"/>
    <mergeCell ref="A344:B344"/>
    <mergeCell ref="C344:D344"/>
    <mergeCell ref="E344:F344"/>
    <mergeCell ref="G344:H344"/>
    <mergeCell ref="I344:K344"/>
    <mergeCell ref="L344:N344"/>
    <mergeCell ref="A348:G348"/>
    <mergeCell ref="H348:AO348"/>
    <mergeCell ref="A349:B349"/>
    <mergeCell ref="C349:D349"/>
    <mergeCell ref="E349:F349"/>
    <mergeCell ref="G349:H349"/>
    <mergeCell ref="I349:K349"/>
    <mergeCell ref="L349:N349"/>
    <mergeCell ref="J347:K347"/>
    <mergeCell ref="L347:M347"/>
    <mergeCell ref="AA347:AB347"/>
    <mergeCell ref="AC347:AD347"/>
    <mergeCell ref="AM347:AO347"/>
    <mergeCell ref="O346:P346"/>
    <mergeCell ref="Q346:R346"/>
    <mergeCell ref="S346:Z346"/>
    <mergeCell ref="AA346:AE346"/>
    <mergeCell ref="AF346:AH346"/>
    <mergeCell ref="AJ346:AO346"/>
    <mergeCell ref="A346:B346"/>
    <mergeCell ref="C346:D346"/>
    <mergeCell ref="E346:F346"/>
    <mergeCell ref="G346:H346"/>
    <mergeCell ref="I346:K346"/>
    <mergeCell ref="L346:N346"/>
    <mergeCell ref="S350:Z350"/>
    <mergeCell ref="AA350:AE350"/>
    <mergeCell ref="AF350:AH350"/>
    <mergeCell ref="AJ350:AO350"/>
    <mergeCell ref="A350:B350"/>
    <mergeCell ref="C350:D350"/>
    <mergeCell ref="E350:F350"/>
    <mergeCell ref="G350:H350"/>
    <mergeCell ref="I350:K350"/>
    <mergeCell ref="L350:N350"/>
    <mergeCell ref="O350:P350"/>
    <mergeCell ref="Q350:R350"/>
    <mergeCell ref="O349:P349"/>
    <mergeCell ref="Q349:R349"/>
    <mergeCell ref="S349:Z349"/>
    <mergeCell ref="AA349:AE349"/>
    <mergeCell ref="AF349:AH349"/>
    <mergeCell ref="AJ349:AO349"/>
    <mergeCell ref="S352:Z352"/>
    <mergeCell ref="AA352:AE352"/>
    <mergeCell ref="AF352:AH352"/>
    <mergeCell ref="AJ352:AO352"/>
    <mergeCell ref="A352:B352"/>
    <mergeCell ref="C352:D352"/>
    <mergeCell ref="E352:F352"/>
    <mergeCell ref="G352:H352"/>
    <mergeCell ref="I352:K352"/>
    <mergeCell ref="L352:N352"/>
    <mergeCell ref="O352:P352"/>
    <mergeCell ref="Q352:R352"/>
    <mergeCell ref="O351:P351"/>
    <mergeCell ref="Q351:R351"/>
    <mergeCell ref="S351:Z351"/>
    <mergeCell ref="AA351:AE351"/>
    <mergeCell ref="AF351:AH351"/>
    <mergeCell ref="AJ351:AO351"/>
    <mergeCell ref="A351:B351"/>
    <mergeCell ref="C351:D351"/>
    <mergeCell ref="E351:F351"/>
    <mergeCell ref="G351:H351"/>
    <mergeCell ref="I351:K351"/>
    <mergeCell ref="L351:N351"/>
    <mergeCell ref="J354:K354"/>
    <mergeCell ref="L354:M354"/>
    <mergeCell ref="AA354:AB354"/>
    <mergeCell ref="AC354:AD354"/>
    <mergeCell ref="AM354:AO354"/>
    <mergeCell ref="O353:P353"/>
    <mergeCell ref="Q353:R353"/>
    <mergeCell ref="S353:Z353"/>
    <mergeCell ref="AA353:AE353"/>
    <mergeCell ref="AF353:AH353"/>
    <mergeCell ref="AJ353:AO353"/>
    <mergeCell ref="A353:B353"/>
    <mergeCell ref="C353:D353"/>
    <mergeCell ref="E353:F353"/>
    <mergeCell ref="G353:H353"/>
    <mergeCell ref="I353:K353"/>
    <mergeCell ref="L353:N353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BF332"/>
  <sheetViews>
    <sheetView showGridLines="0" topLeftCell="A17" workbookViewId="0">
      <pane xSplit="27" ySplit="13" topLeftCell="AQ30" activePane="bottomRight" state="frozen"/>
      <selection activeCell="A17" sqref="A17"/>
      <selection pane="topRight" activeCell="AB17" sqref="AB17"/>
      <selection pane="bottomLeft" activeCell="A30" sqref="A30"/>
      <selection pane="bottomRight" activeCell="AQ26" sqref="AQ26"/>
    </sheetView>
  </sheetViews>
  <sheetFormatPr baseColWidth="10" defaultRowHeight="15" x14ac:dyDescent="0.25"/>
  <cols>
    <col min="1" max="1" width="17.42578125" style="721" customWidth="1"/>
    <col min="2" max="2" width="2.85546875" style="718" customWidth="1"/>
    <col min="3" max="6" width="2.7109375" style="718" customWidth="1"/>
    <col min="7" max="7" width="2.85546875" style="718" customWidth="1"/>
    <col min="8" max="10" width="2.7109375" style="718" customWidth="1"/>
    <col min="11" max="11" width="2.42578125" style="718" customWidth="1"/>
    <col min="12" max="12" width="0.28515625" style="718" customWidth="1"/>
    <col min="13" max="13" width="1" style="718" customWidth="1"/>
    <col min="14" max="14" width="1.5703125" style="718" customWidth="1"/>
    <col min="15" max="27" width="2.7109375" style="718" customWidth="1"/>
    <col min="28" max="28" width="2.42578125" style="718" customWidth="1"/>
    <col min="29" max="29" width="0.28515625" style="718" customWidth="1"/>
    <col min="30" max="30" width="1.85546875" style="718" customWidth="1"/>
    <col min="31" max="31" width="0.85546875" style="718" customWidth="1"/>
    <col min="32" max="35" width="2.7109375" style="718" customWidth="1"/>
    <col min="36" max="36" width="3.28515625" style="718" customWidth="1"/>
    <col min="37" max="37" width="3.140625" style="718" customWidth="1"/>
    <col min="38" max="39" width="2.7109375" style="718" customWidth="1"/>
    <col min="40" max="41" width="0.85546875" style="718" customWidth="1"/>
    <col min="42" max="42" width="1" style="718" customWidth="1"/>
    <col min="43" max="44" width="19.5703125" style="718" bestFit="1" customWidth="1"/>
    <col min="45" max="45" width="18.5703125" style="718" bestFit="1" customWidth="1"/>
    <col min="46" max="46" width="18.140625" style="354" bestFit="1" customWidth="1"/>
    <col min="47" max="47" width="19.5703125" style="354" bestFit="1" customWidth="1"/>
    <col min="48" max="48" width="18.7109375" style="354" bestFit="1" customWidth="1"/>
    <col min="49" max="49" width="19.5703125" style="354" bestFit="1" customWidth="1"/>
    <col min="50" max="50" width="22" style="354" bestFit="1" customWidth="1"/>
    <col min="51" max="51" width="21.7109375" style="354" bestFit="1" customWidth="1"/>
    <col min="52" max="52" width="18.140625" style="354" bestFit="1" customWidth="1"/>
    <col min="53" max="53" width="19.5703125" style="354" bestFit="1" customWidth="1"/>
    <col min="54" max="54" width="21.7109375" style="354" bestFit="1" customWidth="1"/>
    <col min="55" max="55" width="22.28515625" style="354" bestFit="1" customWidth="1"/>
    <col min="56" max="56" width="0.5703125" style="718" customWidth="1"/>
    <col min="57" max="57" width="10.85546875" style="718" bestFit="1" customWidth="1"/>
    <col min="58" max="58" width="11.85546875" style="718" bestFit="1" customWidth="1"/>
    <col min="59" max="16384" width="11.42578125" style="718"/>
  </cols>
  <sheetData>
    <row r="1" spans="2:58" ht="4.3499999999999996" customHeight="1" x14ac:dyDescent="0.25"/>
    <row r="2" spans="2:58" ht="4.3499999999999996" customHeight="1" x14ac:dyDescent="0.25">
      <c r="B2" s="1583"/>
      <c r="C2" s="1583"/>
      <c r="D2" s="1583"/>
      <c r="E2" s="1583"/>
      <c r="F2" s="1583"/>
      <c r="G2" s="1583"/>
      <c r="H2" s="1583"/>
      <c r="I2" s="1583"/>
      <c r="J2" s="1583"/>
      <c r="K2" s="1583"/>
    </row>
    <row r="3" spans="2:58" ht="14.1" customHeight="1" x14ac:dyDescent="0.25">
      <c r="B3" s="1583"/>
      <c r="C3" s="1583"/>
      <c r="D3" s="1583"/>
      <c r="E3" s="1583"/>
      <c r="F3" s="1583"/>
      <c r="G3" s="1583"/>
      <c r="H3" s="1583"/>
      <c r="I3" s="1583"/>
      <c r="J3" s="1583"/>
      <c r="K3" s="1583"/>
      <c r="N3" s="1584" t="s">
        <v>448</v>
      </c>
      <c r="O3" s="1583"/>
      <c r="P3" s="1583"/>
      <c r="Q3" s="1583"/>
      <c r="R3" s="1583"/>
      <c r="S3" s="1583"/>
      <c r="T3" s="1583"/>
      <c r="U3" s="1583"/>
      <c r="V3" s="1583"/>
      <c r="W3" s="1583"/>
      <c r="X3" s="1583"/>
      <c r="Y3" s="1583"/>
      <c r="Z3" s="1583"/>
      <c r="AA3" s="1583"/>
      <c r="AB3" s="1583"/>
      <c r="AE3" s="1585" t="s">
        <v>271</v>
      </c>
      <c r="AF3" s="1583"/>
      <c r="AG3" s="1583"/>
      <c r="AH3" s="1583"/>
      <c r="AI3" s="1583"/>
      <c r="AJ3" s="1583"/>
      <c r="AK3" s="1583"/>
      <c r="AL3" s="1583"/>
      <c r="AM3" s="1583"/>
      <c r="AN3" s="1583"/>
      <c r="AP3" s="1586" t="s">
        <v>726</v>
      </c>
      <c r="AQ3" s="1583"/>
      <c r="AR3" s="1583"/>
      <c r="AS3" s="1583"/>
      <c r="AT3" s="1865"/>
    </row>
    <row r="4" spans="2:58" ht="7.15" customHeight="1" x14ac:dyDescent="0.25">
      <c r="B4" s="1583"/>
      <c r="C4" s="1583"/>
      <c r="D4" s="1583"/>
      <c r="E4" s="1583"/>
      <c r="F4" s="1583"/>
      <c r="G4" s="1583"/>
      <c r="H4" s="1583"/>
      <c r="I4" s="1583"/>
      <c r="J4" s="1583"/>
      <c r="K4" s="1583"/>
      <c r="N4" s="1583"/>
      <c r="O4" s="1583"/>
      <c r="P4" s="1583"/>
      <c r="Q4" s="1583"/>
      <c r="R4" s="1583"/>
      <c r="S4" s="1583"/>
      <c r="T4" s="1583"/>
      <c r="U4" s="1583"/>
      <c r="V4" s="1583"/>
      <c r="W4" s="1583"/>
      <c r="X4" s="1583"/>
      <c r="Y4" s="1583"/>
      <c r="Z4" s="1583"/>
      <c r="AA4" s="1583"/>
      <c r="AB4" s="1583"/>
    </row>
    <row r="5" spans="2:58" ht="28.35" customHeight="1" x14ac:dyDescent="0.25">
      <c r="B5" s="1583"/>
      <c r="C5" s="1583"/>
      <c r="D5" s="1583"/>
      <c r="E5" s="1583"/>
      <c r="F5" s="1583"/>
      <c r="G5" s="1583"/>
      <c r="H5" s="1583"/>
      <c r="I5" s="1583"/>
      <c r="J5" s="1583"/>
      <c r="K5" s="1583"/>
      <c r="N5" s="1583"/>
      <c r="O5" s="1583"/>
      <c r="P5" s="1583"/>
      <c r="Q5" s="1583"/>
      <c r="R5" s="1583"/>
      <c r="S5" s="1583"/>
      <c r="T5" s="1583"/>
      <c r="U5" s="1583"/>
      <c r="V5" s="1583"/>
      <c r="W5" s="1583"/>
      <c r="X5" s="1583"/>
      <c r="Y5" s="1583"/>
      <c r="Z5" s="1583"/>
      <c r="AA5" s="1583"/>
      <c r="AB5" s="1583"/>
      <c r="AE5" s="1587" t="s">
        <v>272</v>
      </c>
      <c r="AF5" s="1583"/>
      <c r="AG5" s="1583"/>
      <c r="AH5" s="1583"/>
      <c r="AI5" s="1583"/>
      <c r="AJ5" s="1583"/>
      <c r="AK5" s="1583"/>
      <c r="AL5" s="1583"/>
      <c r="AM5" s="1583"/>
      <c r="AN5" s="1583"/>
      <c r="AP5" s="1588" t="s">
        <v>273</v>
      </c>
      <c r="AQ5" s="1583"/>
      <c r="AR5" s="1583"/>
      <c r="AS5" s="1583"/>
      <c r="AT5" s="1865"/>
    </row>
    <row r="6" spans="2:58" ht="2.85" customHeight="1" x14ac:dyDescent="0.25">
      <c r="B6" s="1583"/>
      <c r="C6" s="1583"/>
      <c r="D6" s="1583"/>
      <c r="E6" s="1583"/>
      <c r="F6" s="1583"/>
      <c r="G6" s="1583"/>
      <c r="H6" s="1583"/>
      <c r="I6" s="1583"/>
      <c r="J6" s="1583"/>
      <c r="K6" s="1583"/>
      <c r="AE6" s="1583"/>
      <c r="AF6" s="1583"/>
      <c r="AG6" s="1583"/>
      <c r="AH6" s="1583"/>
      <c r="AI6" s="1583"/>
      <c r="AJ6" s="1583"/>
      <c r="AK6" s="1583"/>
      <c r="AL6" s="1583"/>
      <c r="AM6" s="1583"/>
      <c r="AN6" s="1583"/>
      <c r="AP6" s="1583"/>
      <c r="AQ6" s="1583"/>
      <c r="AR6" s="1583"/>
      <c r="AS6" s="1583"/>
      <c r="AT6" s="1865"/>
    </row>
    <row r="7" spans="2:58" x14ac:dyDescent="0.25">
      <c r="AE7" s="1583"/>
      <c r="AF7" s="1583"/>
      <c r="AG7" s="1583"/>
      <c r="AH7" s="1583"/>
      <c r="AI7" s="1583"/>
      <c r="AJ7" s="1583"/>
      <c r="AK7" s="1583"/>
      <c r="AL7" s="1583"/>
      <c r="AM7" s="1583"/>
      <c r="AN7" s="1583"/>
      <c r="AP7" s="1583"/>
      <c r="AQ7" s="1583"/>
      <c r="AR7" s="1583"/>
      <c r="AS7" s="1583"/>
      <c r="AT7" s="1865"/>
    </row>
    <row r="8" spans="2:58" ht="7.15" customHeight="1" x14ac:dyDescent="0.25"/>
    <row r="9" spans="2:58" ht="14.1" customHeight="1" x14ac:dyDescent="0.25">
      <c r="AE9" s="1587" t="s">
        <v>274</v>
      </c>
      <c r="AF9" s="1583"/>
      <c r="AG9" s="1583"/>
      <c r="AH9" s="1583"/>
      <c r="AI9" s="1583"/>
      <c r="AJ9" s="1583"/>
      <c r="AK9" s="1583"/>
      <c r="AL9" s="1583"/>
      <c r="AM9" s="1583"/>
      <c r="AN9" s="1583"/>
      <c r="AP9" s="1588" t="s">
        <v>751</v>
      </c>
      <c r="AQ9" s="1583"/>
      <c r="AR9" s="1583"/>
      <c r="AS9" s="1583"/>
      <c r="AT9" s="1865"/>
    </row>
    <row r="10" spans="2:58" ht="0" hidden="1" customHeight="1" x14ac:dyDescent="0.25">
      <c r="AT10" s="718"/>
      <c r="AU10" s="718"/>
      <c r="AV10" s="718"/>
      <c r="AW10" s="718"/>
      <c r="AX10" s="718"/>
      <c r="AY10" s="718"/>
      <c r="AZ10" s="718"/>
      <c r="BA10" s="718"/>
      <c r="BB10" s="718"/>
      <c r="BC10" s="718"/>
    </row>
    <row r="11" spans="2:58" ht="19.899999999999999" customHeight="1" x14ac:dyDescent="0.25"/>
    <row r="12" spans="2:58" ht="0" hidden="1" customHeight="1" x14ac:dyDescent="0.25">
      <c r="AT12" s="718"/>
      <c r="AU12" s="718"/>
      <c r="AV12" s="718"/>
      <c r="AW12" s="718"/>
      <c r="AX12" s="718"/>
      <c r="AY12" s="718"/>
      <c r="AZ12" s="718"/>
      <c r="BA12" s="718"/>
      <c r="BB12" s="718"/>
      <c r="BC12" s="718"/>
    </row>
    <row r="13" spans="2:58" ht="8.4499999999999993" customHeight="1" x14ac:dyDescent="0.25"/>
    <row r="14" spans="2:58" ht="27.75" customHeight="1" x14ac:dyDescent="0.25">
      <c r="B14" s="1597" t="s">
        <v>275</v>
      </c>
      <c r="C14" s="1590"/>
      <c r="D14" s="1590"/>
      <c r="E14" s="1590"/>
      <c r="F14" s="1591"/>
      <c r="G14" s="1598" t="s">
        <v>449</v>
      </c>
      <c r="H14" s="1590"/>
      <c r="I14" s="1591"/>
      <c r="J14" s="1597" t="s">
        <v>276</v>
      </c>
      <c r="K14" s="1590"/>
      <c r="L14" s="1590"/>
      <c r="M14" s="1590"/>
      <c r="N14" s="1590"/>
      <c r="O14" s="1590"/>
      <c r="P14" s="1590"/>
      <c r="Q14" s="1591"/>
      <c r="R14" s="1599" t="s">
        <v>277</v>
      </c>
      <c r="S14" s="1590"/>
      <c r="T14" s="1590"/>
      <c r="U14" s="1590"/>
      <c r="V14" s="1590"/>
      <c r="W14" s="1590"/>
      <c r="X14" s="1591"/>
      <c r="Y14" s="1597" t="s">
        <v>278</v>
      </c>
      <c r="Z14" s="1590"/>
      <c r="AA14" s="1590"/>
      <c r="AB14" s="1590"/>
      <c r="AC14" s="1590"/>
      <c r="AD14" s="1590"/>
      <c r="AE14" s="1591"/>
      <c r="AF14" s="1637" t="s">
        <v>752</v>
      </c>
      <c r="AG14" s="1638"/>
      <c r="AH14" s="1638"/>
      <c r="AI14" s="1638"/>
      <c r="AJ14" s="1638"/>
      <c r="AK14" s="1639"/>
      <c r="AL14" s="717" t="s">
        <v>269</v>
      </c>
      <c r="AM14" s="717" t="s">
        <v>269</v>
      </c>
      <c r="AN14" s="1600" t="s">
        <v>269</v>
      </c>
      <c r="AO14" s="1583"/>
      <c r="AP14" s="1583"/>
      <c r="AQ14" s="717" t="s">
        <v>269</v>
      </c>
      <c r="AR14" s="717" t="s">
        <v>269</v>
      </c>
      <c r="AS14" s="717" t="s">
        <v>269</v>
      </c>
      <c r="AT14" s="722" t="s">
        <v>269</v>
      </c>
      <c r="AU14" s="722" t="s">
        <v>269</v>
      </c>
      <c r="AV14" s="722" t="s">
        <v>269</v>
      </c>
      <c r="AW14" s="722" t="s">
        <v>269</v>
      </c>
      <c r="AX14" s="722">
        <f>+AX15-AX19</f>
        <v>-247816050</v>
      </c>
      <c r="AY14" s="722" t="s">
        <v>269</v>
      </c>
      <c r="AZ14" s="722" t="s">
        <v>269</v>
      </c>
      <c r="BA14" s="722" t="s">
        <v>269</v>
      </c>
      <c r="BB14" s="722" t="s">
        <v>269</v>
      </c>
      <c r="BC14" s="722" t="s">
        <v>269</v>
      </c>
      <c r="BE14" s="717" t="s">
        <v>269</v>
      </c>
      <c r="BF14" s="717" t="s">
        <v>269</v>
      </c>
    </row>
    <row r="15" spans="2:58" x14ac:dyDescent="0.25">
      <c r="B15" s="1589" t="s">
        <v>279</v>
      </c>
      <c r="C15" s="1590"/>
      <c r="D15" s="1590"/>
      <c r="E15" s="1590"/>
      <c r="F15" s="1590"/>
      <c r="G15" s="1591"/>
      <c r="H15" s="1592" t="s">
        <v>273</v>
      </c>
      <c r="I15" s="1590"/>
      <c r="J15" s="1590"/>
      <c r="K15" s="1590"/>
      <c r="L15" s="1590"/>
      <c r="M15" s="1590"/>
      <c r="N15" s="1590"/>
      <c r="O15" s="1590"/>
      <c r="P15" s="1590"/>
      <c r="Q15" s="1590"/>
      <c r="R15" s="1590"/>
      <c r="S15" s="1590"/>
      <c r="T15" s="1590"/>
      <c r="U15" s="1590"/>
      <c r="V15" s="1590"/>
      <c r="W15" s="1590"/>
      <c r="X15" s="1590"/>
      <c r="Y15" s="1590"/>
      <c r="Z15" s="1590"/>
      <c r="AA15" s="1590"/>
      <c r="AB15" s="1590"/>
      <c r="AC15" s="1590"/>
      <c r="AD15" s="1590"/>
      <c r="AE15" s="1590"/>
      <c r="AF15" s="1590"/>
      <c r="AG15" s="1590"/>
      <c r="AH15" s="1591"/>
      <c r="AI15" s="719" t="s">
        <v>269</v>
      </c>
      <c r="AJ15" s="719" t="s">
        <v>269</v>
      </c>
      <c r="AK15" s="719" t="s">
        <v>269</v>
      </c>
      <c r="AL15" s="719" t="s">
        <v>269</v>
      </c>
      <c r="AM15" s="719" t="s">
        <v>269</v>
      </c>
      <c r="AN15" s="1593" t="s">
        <v>269</v>
      </c>
      <c r="AO15" s="1594"/>
      <c r="AP15" s="1594"/>
      <c r="AQ15" s="717" t="s">
        <v>269</v>
      </c>
      <c r="AR15" s="717" t="s">
        <v>269</v>
      </c>
      <c r="AS15" s="717" t="s">
        <v>269</v>
      </c>
      <c r="AT15" s="722" t="s">
        <v>269</v>
      </c>
      <c r="AU15" s="722" t="s">
        <v>269</v>
      </c>
      <c r="AV15" s="722" t="s">
        <v>269</v>
      </c>
      <c r="AW15" s="722" t="s">
        <v>269</v>
      </c>
      <c r="AX15" s="722">
        <v>3841165661.9000001</v>
      </c>
      <c r="AY15" s="722" t="s">
        <v>269</v>
      </c>
      <c r="AZ15" s="722" t="s">
        <v>269</v>
      </c>
      <c r="BA15" s="722" t="s">
        <v>269</v>
      </c>
      <c r="BB15" s="722" t="s">
        <v>269</v>
      </c>
      <c r="BC15" s="722" t="s">
        <v>269</v>
      </c>
      <c r="BE15" s="717" t="s">
        <v>269</v>
      </c>
      <c r="BF15" s="717" t="s">
        <v>269</v>
      </c>
    </row>
    <row r="16" spans="2:58" x14ac:dyDescent="0.25">
      <c r="B16" s="1589" t="s">
        <v>697</v>
      </c>
      <c r="C16" s="1590"/>
      <c r="D16" s="1590"/>
      <c r="E16" s="1590"/>
      <c r="F16" s="1590"/>
      <c r="G16" s="1590"/>
      <c r="H16" s="1591"/>
      <c r="I16" s="1592" t="s">
        <v>698</v>
      </c>
      <c r="J16" s="1590"/>
      <c r="K16" s="1590"/>
      <c r="L16" s="1590"/>
      <c r="M16" s="1590"/>
      <c r="N16" s="1590"/>
      <c r="O16" s="1590"/>
      <c r="P16" s="1590"/>
      <c r="Q16" s="1590"/>
      <c r="R16" s="1590"/>
      <c r="S16" s="1590"/>
      <c r="T16" s="1590"/>
      <c r="U16" s="1590"/>
      <c r="V16" s="1590"/>
      <c r="W16" s="1590"/>
      <c r="X16" s="1590"/>
      <c r="Y16" s="1590"/>
      <c r="Z16" s="1590"/>
      <c r="AA16" s="1590"/>
      <c r="AB16" s="1590"/>
      <c r="AC16" s="1590"/>
      <c r="AD16" s="1590"/>
      <c r="AE16" s="1590"/>
      <c r="AF16" s="1590"/>
      <c r="AG16" s="1590"/>
      <c r="AH16" s="1590"/>
      <c r="AI16" s="1590"/>
      <c r="AJ16" s="1590"/>
      <c r="AK16" s="1590"/>
      <c r="AL16" s="1590"/>
      <c r="AM16" s="1590"/>
      <c r="AN16" s="1590"/>
      <c r="AO16" s="1590"/>
      <c r="AP16" s="1591"/>
      <c r="AQ16" s="717" t="s">
        <v>269</v>
      </c>
      <c r="AR16" s="717" t="s">
        <v>269</v>
      </c>
      <c r="AS16" s="717" t="s">
        <v>269</v>
      </c>
      <c r="AT16" s="722" t="s">
        <v>269</v>
      </c>
      <c r="AU16" s="722" t="s">
        <v>269</v>
      </c>
      <c r="AV16" s="722" t="s">
        <v>269</v>
      </c>
      <c r="AW16" s="722" t="s">
        <v>269</v>
      </c>
      <c r="AX16" s="722" t="s">
        <v>269</v>
      </c>
      <c r="AY16" s="722" t="s">
        <v>269</v>
      </c>
      <c r="AZ16" s="722" t="s">
        <v>269</v>
      </c>
      <c r="BA16" s="722" t="s">
        <v>269</v>
      </c>
      <c r="BB16" s="722" t="s">
        <v>269</v>
      </c>
      <c r="BC16" s="722" t="s">
        <v>269</v>
      </c>
      <c r="BE16" s="717" t="s">
        <v>269</v>
      </c>
      <c r="BF16" s="717" t="s">
        <v>269</v>
      </c>
    </row>
    <row r="17" spans="2:58" s="725" customFormat="1" ht="45" customHeight="1" x14ac:dyDescent="0.2">
      <c r="B17" s="1861" t="s">
        <v>280</v>
      </c>
      <c r="C17" s="1862"/>
      <c r="D17" s="1863" t="s">
        <v>281</v>
      </c>
      <c r="E17" s="1862"/>
      <c r="F17" s="1861" t="s">
        <v>282</v>
      </c>
      <c r="G17" s="1862"/>
      <c r="H17" s="1861" t="s">
        <v>283</v>
      </c>
      <c r="I17" s="1862"/>
      <c r="J17" s="1861" t="s">
        <v>284</v>
      </c>
      <c r="K17" s="1864"/>
      <c r="L17" s="1862"/>
      <c r="M17" s="1861" t="s">
        <v>285</v>
      </c>
      <c r="N17" s="1864"/>
      <c r="O17" s="1862"/>
      <c r="P17" s="1861" t="s">
        <v>286</v>
      </c>
      <c r="Q17" s="1862"/>
      <c r="R17" s="1861" t="s">
        <v>287</v>
      </c>
      <c r="S17" s="1862"/>
      <c r="T17" s="1861" t="s">
        <v>288</v>
      </c>
      <c r="U17" s="1864"/>
      <c r="V17" s="1864"/>
      <c r="W17" s="1864"/>
      <c r="X17" s="1864"/>
      <c r="Y17" s="1864"/>
      <c r="Z17" s="1864"/>
      <c r="AA17" s="1862"/>
      <c r="AB17" s="1861" t="s">
        <v>289</v>
      </c>
      <c r="AC17" s="1864"/>
      <c r="AD17" s="1864"/>
      <c r="AE17" s="1864"/>
      <c r="AF17" s="1862"/>
      <c r="AG17" s="1861" t="s">
        <v>290</v>
      </c>
      <c r="AH17" s="1864"/>
      <c r="AI17" s="1862"/>
      <c r="AJ17" s="723" t="s">
        <v>291</v>
      </c>
      <c r="AK17" s="1861" t="s">
        <v>292</v>
      </c>
      <c r="AL17" s="1864"/>
      <c r="AM17" s="1864"/>
      <c r="AN17" s="1864"/>
      <c r="AO17" s="1864"/>
      <c r="AP17" s="1862"/>
      <c r="AQ17" s="723" t="s">
        <v>293</v>
      </c>
      <c r="AR17" s="723" t="s">
        <v>294</v>
      </c>
      <c r="AS17" s="723" t="s">
        <v>295</v>
      </c>
      <c r="AT17" s="724" t="s">
        <v>296</v>
      </c>
      <c r="AU17" s="724" t="s">
        <v>297</v>
      </c>
      <c r="AV17" s="724" t="s">
        <v>298</v>
      </c>
      <c r="AW17" s="724" t="s">
        <v>299</v>
      </c>
      <c r="AX17" s="847" t="s">
        <v>300</v>
      </c>
      <c r="AY17" s="724" t="s">
        <v>301</v>
      </c>
      <c r="AZ17" s="724" t="s">
        <v>302</v>
      </c>
      <c r="BA17" s="724" t="s">
        <v>303</v>
      </c>
      <c r="BB17" s="724" t="s">
        <v>304</v>
      </c>
      <c r="BC17" s="724" t="s">
        <v>305</v>
      </c>
      <c r="BE17" s="723" t="s">
        <v>753</v>
      </c>
      <c r="BF17" s="723" t="s">
        <v>754</v>
      </c>
    </row>
    <row r="18" spans="2:58" s="606" customFormat="1" ht="15.75" x14ac:dyDescent="0.25">
      <c r="B18" s="1857" t="s">
        <v>35</v>
      </c>
      <c r="C18" s="1858"/>
      <c r="D18" s="1857" t="s">
        <v>312</v>
      </c>
      <c r="E18" s="1858"/>
      <c r="F18" s="1857"/>
      <c r="G18" s="1858"/>
      <c r="H18" s="1857"/>
      <c r="I18" s="1858"/>
      <c r="J18" s="1857"/>
      <c r="K18" s="1858"/>
      <c r="L18" s="1858"/>
      <c r="M18" s="1857"/>
      <c r="N18" s="1858"/>
      <c r="O18" s="1858"/>
      <c r="P18" s="1857"/>
      <c r="Q18" s="1858"/>
      <c r="R18" s="1857"/>
      <c r="S18" s="1858"/>
      <c r="T18" s="1859" t="s">
        <v>23</v>
      </c>
      <c r="U18" s="1858"/>
      <c r="V18" s="1858"/>
      <c r="W18" s="1858"/>
      <c r="X18" s="1858"/>
      <c r="Y18" s="1858"/>
      <c r="Z18" s="1858"/>
      <c r="AA18" s="1858"/>
      <c r="AB18" s="1857" t="s">
        <v>306</v>
      </c>
      <c r="AC18" s="1858"/>
      <c r="AD18" s="1858"/>
      <c r="AE18" s="1858"/>
      <c r="AF18" s="1858"/>
      <c r="AG18" s="1857" t="s">
        <v>307</v>
      </c>
      <c r="AH18" s="1858"/>
      <c r="AI18" s="1858"/>
      <c r="AJ18" s="726" t="s">
        <v>86</v>
      </c>
      <c r="AK18" s="1860" t="s">
        <v>308</v>
      </c>
      <c r="AL18" s="1858"/>
      <c r="AM18" s="1858"/>
      <c r="AN18" s="1858"/>
      <c r="AO18" s="1858"/>
      <c r="AP18" s="1858"/>
      <c r="AQ18" s="727">
        <v>172387016667</v>
      </c>
      <c r="AR18" s="727">
        <v>162188751666</v>
      </c>
      <c r="AS18" s="727">
        <v>10198265001</v>
      </c>
      <c r="AT18" s="728">
        <v>0</v>
      </c>
      <c r="AU18" s="728">
        <v>122049856808</v>
      </c>
      <c r="AV18" s="728">
        <v>40138894858</v>
      </c>
      <c r="AW18" s="728">
        <v>120819523663</v>
      </c>
      <c r="AX18" s="728">
        <v>120819523663</v>
      </c>
      <c r="AY18" s="728">
        <v>120819523663</v>
      </c>
      <c r="AZ18" s="728">
        <v>120819523663</v>
      </c>
      <c r="BA18" s="728">
        <v>120819523663</v>
      </c>
      <c r="BB18" s="728">
        <v>120819523663</v>
      </c>
      <c r="BC18" s="728">
        <v>120819523663</v>
      </c>
      <c r="BE18" s="729">
        <f>+AU18/AQ18</f>
        <v>0.70799912410900245</v>
      </c>
      <c r="BF18" s="729">
        <f>+AW18/AQ18</f>
        <v>0.70086208346181356</v>
      </c>
    </row>
    <row r="19" spans="2:58" s="606" customFormat="1" ht="15.75" x14ac:dyDescent="0.25">
      <c r="B19" s="1857" t="s">
        <v>35</v>
      </c>
      <c r="C19" s="1858"/>
      <c r="D19" s="1857" t="s">
        <v>315</v>
      </c>
      <c r="E19" s="1858"/>
      <c r="F19" s="1857"/>
      <c r="G19" s="1858"/>
      <c r="H19" s="1857"/>
      <c r="I19" s="1858"/>
      <c r="J19" s="1857"/>
      <c r="K19" s="1858"/>
      <c r="L19" s="1858"/>
      <c r="M19" s="1857"/>
      <c r="N19" s="1858"/>
      <c r="O19" s="1858"/>
      <c r="P19" s="1857"/>
      <c r="Q19" s="1858"/>
      <c r="R19" s="1857"/>
      <c r="S19" s="1858"/>
      <c r="T19" s="1859" t="s">
        <v>25</v>
      </c>
      <c r="U19" s="1858"/>
      <c r="V19" s="1858"/>
      <c r="W19" s="1858"/>
      <c r="X19" s="1858"/>
      <c r="Y19" s="1858"/>
      <c r="Z19" s="1858"/>
      <c r="AA19" s="1858"/>
      <c r="AB19" s="1857" t="s">
        <v>306</v>
      </c>
      <c r="AC19" s="1858"/>
      <c r="AD19" s="1858"/>
      <c r="AE19" s="1858"/>
      <c r="AF19" s="1858"/>
      <c r="AG19" s="1857" t="s">
        <v>307</v>
      </c>
      <c r="AH19" s="1858"/>
      <c r="AI19" s="1858"/>
      <c r="AJ19" s="726" t="s">
        <v>86</v>
      </c>
      <c r="AK19" s="1860" t="s">
        <v>308</v>
      </c>
      <c r="AL19" s="1858"/>
      <c r="AM19" s="1858"/>
      <c r="AN19" s="1858"/>
      <c r="AO19" s="1858"/>
      <c r="AP19" s="1858"/>
      <c r="AQ19" s="728">
        <f>+AQ72+AQ73</f>
        <v>18461500000</v>
      </c>
      <c r="AR19" s="728">
        <f t="shared" ref="AR19:AV19" si="0">+AR72+AR73</f>
        <v>15621249753.18</v>
      </c>
      <c r="AS19" s="728">
        <f t="shared" si="0"/>
        <v>2840250246.8199997</v>
      </c>
      <c r="AT19" s="728">
        <f t="shared" si="0"/>
        <v>0</v>
      </c>
      <c r="AU19" s="728">
        <f t="shared" si="0"/>
        <v>11204186773.74</v>
      </c>
      <c r="AV19" s="728">
        <f t="shared" si="0"/>
        <v>4417062979.4400005</v>
      </c>
      <c r="AW19" s="728">
        <f>+AW72+AW73</f>
        <v>7115205061.8400002</v>
      </c>
      <c r="AX19" s="728">
        <f t="shared" ref="AX19:BC19" si="1">+AX72+AX73</f>
        <v>4088981711.9000001</v>
      </c>
      <c r="AY19" s="728">
        <f t="shared" si="1"/>
        <v>7063389255.8400002</v>
      </c>
      <c r="AZ19" s="728">
        <f t="shared" si="1"/>
        <v>51815806</v>
      </c>
      <c r="BA19" s="728">
        <f t="shared" si="1"/>
        <v>7046002583.8400002</v>
      </c>
      <c r="BB19" s="728">
        <f t="shared" si="1"/>
        <v>17386672</v>
      </c>
      <c r="BC19" s="728">
        <f t="shared" si="1"/>
        <v>2918088</v>
      </c>
      <c r="BE19" s="729">
        <f t="shared" ref="BE19:BE23" si="2">+AU19/AQ19</f>
        <v>0.60689471460823874</v>
      </c>
      <c r="BF19" s="729">
        <f t="shared" ref="BF19:BF23" si="3">+AW19/AQ19</f>
        <v>0.38540774378246623</v>
      </c>
    </row>
    <row r="20" spans="2:58" s="606" customFormat="1" ht="15.75" x14ac:dyDescent="0.25">
      <c r="B20" s="1857" t="s">
        <v>35</v>
      </c>
      <c r="C20" s="1858"/>
      <c r="D20" s="1857" t="s">
        <v>322</v>
      </c>
      <c r="E20" s="1858"/>
      <c r="F20" s="1857"/>
      <c r="G20" s="1858"/>
      <c r="H20" s="1857"/>
      <c r="I20" s="1858"/>
      <c r="J20" s="1857"/>
      <c r="K20" s="1858"/>
      <c r="L20" s="1858"/>
      <c r="M20" s="1857"/>
      <c r="N20" s="1858"/>
      <c r="O20" s="1858"/>
      <c r="P20" s="1857"/>
      <c r="Q20" s="1858"/>
      <c r="R20" s="1857"/>
      <c r="S20" s="1858"/>
      <c r="T20" s="1859" t="s">
        <v>26</v>
      </c>
      <c r="U20" s="1858"/>
      <c r="V20" s="1858"/>
      <c r="W20" s="1858"/>
      <c r="X20" s="1858"/>
      <c r="Y20" s="1858"/>
      <c r="Z20" s="1858"/>
      <c r="AA20" s="1858"/>
      <c r="AB20" s="1857" t="s">
        <v>306</v>
      </c>
      <c r="AC20" s="1858"/>
      <c r="AD20" s="1858"/>
      <c r="AE20" s="1858"/>
      <c r="AF20" s="1858"/>
      <c r="AG20" s="1857" t="s">
        <v>307</v>
      </c>
      <c r="AH20" s="1858"/>
      <c r="AI20" s="1858"/>
      <c r="AJ20" s="726" t="s">
        <v>86</v>
      </c>
      <c r="AK20" s="1860" t="s">
        <v>308</v>
      </c>
      <c r="AL20" s="1858"/>
      <c r="AM20" s="1858"/>
      <c r="AN20" s="1858"/>
      <c r="AO20" s="1858"/>
      <c r="AP20" s="1858"/>
      <c r="AQ20" s="728">
        <f>+AQ171+AQ172+AQ173</f>
        <v>268937100000</v>
      </c>
      <c r="AR20" s="728">
        <f t="shared" ref="AR20:AW20" si="4">+AR171+AR172+AR173</f>
        <v>219522795497</v>
      </c>
      <c r="AS20" s="728">
        <f t="shared" si="4"/>
        <v>49414304503</v>
      </c>
      <c r="AT20" s="728">
        <f t="shared" si="4"/>
        <v>0</v>
      </c>
      <c r="AU20" s="728">
        <f t="shared" si="4"/>
        <v>211517510343</v>
      </c>
      <c r="AV20" s="728">
        <f t="shared" si="4"/>
        <v>8005285154</v>
      </c>
      <c r="AW20" s="728">
        <f t="shared" si="4"/>
        <v>134281463874</v>
      </c>
      <c r="AX20" s="728">
        <f t="shared" ref="AX20:BC20" si="5">+AX171+AX172+AX173</f>
        <v>77236046469</v>
      </c>
      <c r="AY20" s="728">
        <f t="shared" si="5"/>
        <v>134222853663</v>
      </c>
      <c r="AZ20" s="728">
        <f t="shared" si="5"/>
        <v>58610211</v>
      </c>
      <c r="BA20" s="728">
        <f t="shared" si="5"/>
        <v>134222853663</v>
      </c>
      <c r="BB20" s="728">
        <f t="shared" si="5"/>
        <v>0</v>
      </c>
      <c r="BC20" s="728">
        <f t="shared" si="5"/>
        <v>2742263</v>
      </c>
      <c r="BE20" s="729">
        <f t="shared" si="2"/>
        <v>0.78649435255678746</v>
      </c>
      <c r="BF20" s="729">
        <f t="shared" si="3"/>
        <v>0.4993043498795815</v>
      </c>
    </row>
    <row r="21" spans="2:58" s="598" customFormat="1" ht="15.75" x14ac:dyDescent="0.25">
      <c r="B21" s="1855"/>
      <c r="C21" s="1856"/>
      <c r="D21" s="1855"/>
      <c r="E21" s="1856"/>
      <c r="F21" s="1855"/>
      <c r="G21" s="1856"/>
      <c r="H21" s="1855"/>
      <c r="I21" s="1856"/>
      <c r="J21" s="1855"/>
      <c r="K21" s="1856"/>
      <c r="L21" s="1856"/>
      <c r="M21" s="1855"/>
      <c r="N21" s="1856"/>
      <c r="O21" s="1856"/>
      <c r="P21" s="1855"/>
      <c r="Q21" s="1856"/>
      <c r="R21" s="1855"/>
      <c r="S21" s="1856"/>
      <c r="T21" s="1855"/>
      <c r="U21" s="1856"/>
      <c r="V21" s="1856"/>
      <c r="W21" s="1856"/>
      <c r="X21" s="1856"/>
      <c r="Y21" s="1856"/>
      <c r="Z21" s="1856"/>
      <c r="AA21" s="1856"/>
      <c r="AB21" s="1855"/>
      <c r="AC21" s="1856"/>
      <c r="AD21" s="1856"/>
      <c r="AE21" s="1856"/>
      <c r="AF21" s="1856"/>
      <c r="AG21" s="1855"/>
      <c r="AH21" s="1856"/>
      <c r="AI21" s="1856"/>
      <c r="AJ21" s="730"/>
      <c r="AK21" s="1855"/>
      <c r="AL21" s="1856"/>
      <c r="AM21" s="1856"/>
      <c r="AN21" s="1856"/>
      <c r="AO21" s="1856"/>
      <c r="AP21" s="1856"/>
      <c r="AQ21" s="731">
        <f>+SUM(AQ18:AQ20)</f>
        <v>459785616667</v>
      </c>
      <c r="AR21" s="731">
        <f t="shared" ref="AR21:BC21" si="6">+SUM(AR18:AR20)</f>
        <v>397332796916.17999</v>
      </c>
      <c r="AS21" s="731">
        <f t="shared" si="6"/>
        <v>62452819750.82</v>
      </c>
      <c r="AT21" s="731">
        <f t="shared" si="6"/>
        <v>0</v>
      </c>
      <c r="AU21" s="731">
        <f t="shared" si="6"/>
        <v>344771553924.73999</v>
      </c>
      <c r="AV21" s="731">
        <f t="shared" si="6"/>
        <v>52561242991.440002</v>
      </c>
      <c r="AW21" s="731">
        <f t="shared" si="6"/>
        <v>262216192598.84</v>
      </c>
      <c r="AX21" s="731">
        <f t="shared" si="6"/>
        <v>202144551843.89999</v>
      </c>
      <c r="AY21" s="731">
        <f t="shared" si="6"/>
        <v>262105766581.84</v>
      </c>
      <c r="AZ21" s="731">
        <f t="shared" si="6"/>
        <v>120929949680</v>
      </c>
      <c r="BA21" s="731">
        <f t="shared" si="6"/>
        <v>262088379909.84</v>
      </c>
      <c r="BB21" s="731">
        <f t="shared" si="6"/>
        <v>120836910335</v>
      </c>
      <c r="BC21" s="731">
        <f t="shared" si="6"/>
        <v>120825184014</v>
      </c>
      <c r="BE21" s="732">
        <f t="shared" si="2"/>
        <v>0.74985284755969428</v>
      </c>
      <c r="BF21" s="732">
        <f t="shared" si="3"/>
        <v>0.5703009904912929</v>
      </c>
    </row>
    <row r="22" spans="2:58" s="606" customFormat="1" ht="15.75" x14ac:dyDescent="0.25">
      <c r="B22" s="1857" t="s">
        <v>120</v>
      </c>
      <c r="C22" s="1858"/>
      <c r="D22" s="1857"/>
      <c r="E22" s="1858"/>
      <c r="F22" s="1857"/>
      <c r="G22" s="1858"/>
      <c r="H22" s="1857"/>
      <c r="I22" s="1858"/>
      <c r="J22" s="1857"/>
      <c r="K22" s="1858"/>
      <c r="L22" s="1858"/>
      <c r="M22" s="1857"/>
      <c r="N22" s="1858"/>
      <c r="O22" s="1858"/>
      <c r="P22" s="1857"/>
      <c r="Q22" s="1858"/>
      <c r="R22" s="1857"/>
      <c r="S22" s="1858"/>
      <c r="T22" s="1859" t="s">
        <v>27</v>
      </c>
      <c r="U22" s="1858"/>
      <c r="V22" s="1858"/>
      <c r="W22" s="1858"/>
      <c r="X22" s="1858"/>
      <c r="Y22" s="1858"/>
      <c r="Z22" s="1858"/>
      <c r="AA22" s="1858"/>
      <c r="AB22" s="1857" t="s">
        <v>306</v>
      </c>
      <c r="AC22" s="1858"/>
      <c r="AD22" s="1858"/>
      <c r="AE22" s="1858"/>
      <c r="AF22" s="1858"/>
      <c r="AG22" s="1857" t="s">
        <v>307</v>
      </c>
      <c r="AH22" s="1858"/>
      <c r="AI22" s="1858"/>
      <c r="AJ22" s="726" t="s">
        <v>86</v>
      </c>
      <c r="AK22" s="1860" t="s">
        <v>308</v>
      </c>
      <c r="AL22" s="1858"/>
      <c r="AM22" s="1858"/>
      <c r="AN22" s="1858"/>
      <c r="AO22" s="1858"/>
      <c r="AP22" s="1858"/>
      <c r="AQ22" s="728">
        <f>+AQ193+AQ195+AQ194</f>
        <v>34435745822</v>
      </c>
      <c r="AR22" s="728">
        <f t="shared" ref="AR22:BC22" si="7">+AR193+AR195+AR194</f>
        <v>19653822027</v>
      </c>
      <c r="AS22" s="728">
        <f t="shared" si="7"/>
        <v>12731923795</v>
      </c>
      <c r="AT22" s="728">
        <f t="shared" si="7"/>
        <v>2050000000</v>
      </c>
      <c r="AU22" s="728">
        <f t="shared" si="7"/>
        <v>16002797631</v>
      </c>
      <c r="AV22" s="728">
        <f t="shared" si="7"/>
        <v>3651024396</v>
      </c>
      <c r="AW22" s="728">
        <f t="shared" si="7"/>
        <v>5389113498.46</v>
      </c>
      <c r="AX22" s="728">
        <f t="shared" si="7"/>
        <v>10613684132.540001</v>
      </c>
      <c r="AY22" s="728">
        <f t="shared" si="7"/>
        <v>5268421022.46</v>
      </c>
      <c r="AZ22" s="728">
        <f t="shared" si="7"/>
        <v>120692476</v>
      </c>
      <c r="BA22" s="728">
        <f t="shared" si="7"/>
        <v>5260724237.46</v>
      </c>
      <c r="BB22" s="728">
        <f t="shared" si="7"/>
        <v>7696785</v>
      </c>
      <c r="BC22" s="728">
        <f t="shared" si="7"/>
        <v>1718802</v>
      </c>
      <c r="BE22" s="729">
        <f t="shared" si="2"/>
        <v>0.46471470993307995</v>
      </c>
      <c r="BF22" s="729">
        <f t="shared" si="3"/>
        <v>0.15649765584624137</v>
      </c>
    </row>
    <row r="23" spans="2:58" s="598" customFormat="1" ht="15.75" x14ac:dyDescent="0.25">
      <c r="B23" s="1855"/>
      <c r="C23" s="1856"/>
      <c r="D23" s="1855"/>
      <c r="E23" s="1856"/>
      <c r="F23" s="1855"/>
      <c r="G23" s="1856"/>
      <c r="H23" s="1855"/>
      <c r="I23" s="1856"/>
      <c r="J23" s="1855"/>
      <c r="K23" s="1856"/>
      <c r="L23" s="1856"/>
      <c r="M23" s="1855"/>
      <c r="N23" s="1856"/>
      <c r="O23" s="1856"/>
      <c r="P23" s="1855"/>
      <c r="Q23" s="1856"/>
      <c r="R23" s="1855"/>
      <c r="S23" s="1856"/>
      <c r="T23" s="1855"/>
      <c r="U23" s="1856"/>
      <c r="V23" s="1856"/>
      <c r="W23" s="1856"/>
      <c r="X23" s="1856"/>
      <c r="Y23" s="1856"/>
      <c r="Z23" s="1856"/>
      <c r="AA23" s="1856"/>
      <c r="AB23" s="1855"/>
      <c r="AC23" s="1856"/>
      <c r="AD23" s="1856"/>
      <c r="AE23" s="1856"/>
      <c r="AF23" s="1856"/>
      <c r="AG23" s="1855"/>
      <c r="AH23" s="1856"/>
      <c r="AI23" s="1856"/>
      <c r="AJ23" s="730"/>
      <c r="AK23" s="1855"/>
      <c r="AL23" s="1856"/>
      <c r="AM23" s="1856"/>
      <c r="AN23" s="1856"/>
      <c r="AO23" s="1856"/>
      <c r="AP23" s="1856"/>
      <c r="AQ23" s="731">
        <f>+AQ21+AQ22</f>
        <v>494221362489</v>
      </c>
      <c r="AR23" s="731">
        <f t="shared" ref="AR23:BC23" si="8">+AR21+AR22</f>
        <v>416986618943.17999</v>
      </c>
      <c r="AS23" s="731">
        <f t="shared" si="8"/>
        <v>75184743545.820007</v>
      </c>
      <c r="AT23" s="731">
        <f t="shared" si="8"/>
        <v>2050000000</v>
      </c>
      <c r="AU23" s="731">
        <f t="shared" si="8"/>
        <v>360774351555.73999</v>
      </c>
      <c r="AV23" s="731">
        <f t="shared" si="8"/>
        <v>56212267387.440002</v>
      </c>
      <c r="AW23" s="731">
        <f>+AW21+AW22</f>
        <v>267605306097.29999</v>
      </c>
      <c r="AX23" s="731">
        <f t="shared" si="8"/>
        <v>212758235976.44</v>
      </c>
      <c r="AY23" s="731">
        <f t="shared" si="8"/>
        <v>267374187604.29999</v>
      </c>
      <c r="AZ23" s="731">
        <f t="shared" si="8"/>
        <v>121050642156</v>
      </c>
      <c r="BA23" s="731">
        <f t="shared" si="8"/>
        <v>267349104147.29999</v>
      </c>
      <c r="BB23" s="731">
        <f t="shared" si="8"/>
        <v>120844607120</v>
      </c>
      <c r="BC23" s="731">
        <f t="shared" si="8"/>
        <v>120826902816</v>
      </c>
      <c r="BE23" s="732">
        <f t="shared" si="2"/>
        <v>0.72998534449989472</v>
      </c>
      <c r="BF23" s="732">
        <f t="shared" si="3"/>
        <v>0.54146851271176311</v>
      </c>
    </row>
    <row r="24" spans="2:58" x14ac:dyDescent="0.25">
      <c r="B24" s="717"/>
      <c r="C24" s="717"/>
      <c r="D24" s="717"/>
      <c r="E24" s="717"/>
      <c r="F24" s="717"/>
      <c r="G24" s="717"/>
      <c r="H24" s="717"/>
      <c r="I24" s="717"/>
      <c r="J24" s="717"/>
      <c r="K24" s="717"/>
      <c r="L24" s="717"/>
      <c r="M24" s="717"/>
      <c r="N24" s="717"/>
      <c r="O24" s="717"/>
      <c r="P24" s="717"/>
      <c r="Q24" s="717"/>
      <c r="R24" s="717"/>
      <c r="S24" s="717"/>
      <c r="T24" s="717"/>
      <c r="U24" s="717"/>
      <c r="V24" s="717"/>
      <c r="W24" s="717"/>
      <c r="X24" s="717"/>
      <c r="Y24" s="717"/>
      <c r="Z24" s="717"/>
      <c r="AA24" s="717"/>
      <c r="AB24" s="717"/>
      <c r="AC24" s="717"/>
      <c r="AD24" s="717"/>
      <c r="AE24" s="717"/>
      <c r="AF24" s="717"/>
      <c r="AG24" s="717"/>
      <c r="AH24" s="717"/>
      <c r="AI24" s="717"/>
      <c r="AJ24" s="717"/>
      <c r="AK24" s="717"/>
      <c r="AL24" s="717"/>
      <c r="AM24" s="717"/>
      <c r="AN24" s="717"/>
      <c r="AO24" s="717"/>
      <c r="AP24" s="717"/>
      <c r="AQ24" s="717"/>
      <c r="AR24" s="717"/>
      <c r="AS24" s="717"/>
      <c r="AT24" s="722"/>
      <c r="AU24" s="722"/>
      <c r="AV24" s="722"/>
      <c r="AW24" s="722"/>
      <c r="AX24" s="722"/>
      <c r="AY24" s="722"/>
      <c r="AZ24" s="722"/>
      <c r="BA24" s="722"/>
      <c r="BB24" s="722"/>
      <c r="BC24" s="722"/>
      <c r="BE24" s="717"/>
      <c r="BF24" s="717"/>
    </row>
    <row r="25" spans="2:58" s="735" customFormat="1" ht="15.75" x14ac:dyDescent="0.25">
      <c r="B25" s="1853"/>
      <c r="C25" s="1854"/>
      <c r="D25" s="1853"/>
      <c r="E25" s="1854"/>
      <c r="F25" s="1853"/>
      <c r="G25" s="1854"/>
      <c r="H25" s="1853"/>
      <c r="I25" s="1854"/>
      <c r="J25" s="1853"/>
      <c r="K25" s="1854"/>
      <c r="L25" s="1854"/>
      <c r="M25" s="1853"/>
      <c r="N25" s="1854"/>
      <c r="O25" s="1854"/>
      <c r="P25" s="1853"/>
      <c r="Q25" s="1854"/>
      <c r="R25" s="1853"/>
      <c r="S25" s="1854"/>
      <c r="T25" s="1853"/>
      <c r="U25" s="1854"/>
      <c r="V25" s="1854"/>
      <c r="W25" s="1854"/>
      <c r="X25" s="1854"/>
      <c r="Y25" s="1854"/>
      <c r="Z25" s="1854"/>
      <c r="AA25" s="1854"/>
      <c r="AB25" s="1853"/>
      <c r="AC25" s="1854"/>
      <c r="AD25" s="1854"/>
      <c r="AE25" s="1854"/>
      <c r="AF25" s="1854"/>
      <c r="AG25" s="1853"/>
      <c r="AH25" s="1854"/>
      <c r="AI25" s="1854"/>
      <c r="AJ25" s="733"/>
      <c r="AK25" s="1853"/>
      <c r="AL25" s="1854"/>
      <c r="AM25" s="1854"/>
      <c r="AN25" s="1854"/>
      <c r="AO25" s="1854"/>
      <c r="AP25" s="1854"/>
      <c r="AQ25" s="734" t="e">
        <f>+RESUMEN!#REF!</f>
        <v>#REF!</v>
      </c>
      <c r="AR25" s="734">
        <v>416986618943.18005</v>
      </c>
      <c r="AS25" s="734"/>
      <c r="AT25" s="734"/>
      <c r="AU25" s="734">
        <v>360774351555.73999</v>
      </c>
      <c r="AV25" s="734"/>
      <c r="AW25" s="734">
        <v>267605306097.29999</v>
      </c>
      <c r="AX25" s="734"/>
      <c r="AY25" s="734">
        <v>267374187604.29999</v>
      </c>
      <c r="AZ25" s="734"/>
      <c r="BA25" s="734"/>
      <c r="BB25" s="734"/>
      <c r="BC25" s="734"/>
      <c r="BE25" s="736"/>
      <c r="BF25" s="736"/>
    </row>
    <row r="26" spans="2:58" x14ac:dyDescent="0.25">
      <c r="B26" s="1850"/>
      <c r="C26" s="1851"/>
      <c r="D26" s="1850"/>
      <c r="E26" s="1851"/>
      <c r="F26" s="1850"/>
      <c r="G26" s="1851"/>
      <c r="H26" s="1850"/>
      <c r="I26" s="1851"/>
      <c r="J26" s="1850"/>
      <c r="K26" s="1851"/>
      <c r="L26" s="1851"/>
      <c r="M26" s="1850"/>
      <c r="N26" s="1851"/>
      <c r="O26" s="1851"/>
      <c r="P26" s="1850"/>
      <c r="Q26" s="1851"/>
      <c r="R26" s="1850"/>
      <c r="S26" s="1851"/>
      <c r="T26" s="1850"/>
      <c r="U26" s="1851"/>
      <c r="V26" s="1851"/>
      <c r="W26" s="1851"/>
      <c r="X26" s="1851"/>
      <c r="Y26" s="1851"/>
      <c r="Z26" s="1851"/>
      <c r="AA26" s="1851"/>
      <c r="AB26" s="1850"/>
      <c r="AC26" s="1851"/>
      <c r="AD26" s="1851"/>
      <c r="AE26" s="1851"/>
      <c r="AF26" s="1851"/>
      <c r="AG26" s="1850"/>
      <c r="AH26" s="1851"/>
      <c r="AI26" s="1851"/>
      <c r="AJ26" s="720"/>
      <c r="AK26" s="1850"/>
      <c r="AL26" s="1851"/>
      <c r="AM26" s="1851"/>
      <c r="AN26" s="1851"/>
      <c r="AO26" s="1851"/>
      <c r="AP26" s="1851"/>
      <c r="AQ26" s="971" t="e">
        <f>+AQ23-AQ25</f>
        <v>#REF!</v>
      </c>
      <c r="AR26" s="737">
        <f>+AR23-AR25</f>
        <v>0</v>
      </c>
      <c r="AS26" s="720"/>
      <c r="AT26" s="738"/>
      <c r="AU26" s="737">
        <f>+AU23-AU25</f>
        <v>0</v>
      </c>
      <c r="AV26" s="738"/>
      <c r="AW26" s="737">
        <f>+AW23-AW25</f>
        <v>0</v>
      </c>
      <c r="AX26" s="738"/>
      <c r="AY26" s="737">
        <f>+AY23-AY25</f>
        <v>0</v>
      </c>
      <c r="AZ26" s="738"/>
      <c r="BA26" s="738"/>
      <c r="BB26" s="738"/>
      <c r="BC26" s="738"/>
      <c r="BE26" s="720"/>
      <c r="BF26" s="720"/>
    </row>
    <row r="27" spans="2:58" x14ac:dyDescent="0.25">
      <c r="B27" s="717"/>
      <c r="C27" s="717"/>
      <c r="D27" s="717"/>
      <c r="E27" s="717"/>
      <c r="F27" s="717"/>
      <c r="G27" s="717"/>
      <c r="H27" s="717"/>
      <c r="I27" s="717"/>
      <c r="J27" s="717"/>
      <c r="K27" s="717"/>
      <c r="L27" s="717"/>
      <c r="M27" s="717"/>
      <c r="N27" s="717"/>
      <c r="O27" s="717"/>
      <c r="P27" s="717"/>
      <c r="Q27" s="717"/>
      <c r="R27" s="717"/>
      <c r="S27" s="717"/>
      <c r="T27" s="717"/>
      <c r="U27" s="717"/>
      <c r="V27" s="717"/>
      <c r="W27" s="717"/>
      <c r="X27" s="717"/>
      <c r="Y27" s="717"/>
      <c r="Z27" s="717"/>
      <c r="AA27" s="717"/>
      <c r="AB27" s="872"/>
      <c r="AC27" s="872"/>
      <c r="AD27" s="872"/>
      <c r="AE27" s="872"/>
      <c r="AF27" s="872"/>
      <c r="AG27" s="872"/>
      <c r="AH27" s="872"/>
      <c r="AI27" s="872"/>
      <c r="AJ27" s="872"/>
      <c r="AK27" s="872"/>
      <c r="AL27" s="872"/>
      <c r="AM27" s="872"/>
      <c r="AN27" s="872"/>
      <c r="AO27" s="872"/>
      <c r="AP27" s="872"/>
      <c r="AQ27" s="872"/>
      <c r="AR27" s="872"/>
      <c r="AS27" s="872"/>
      <c r="AT27" s="872"/>
      <c r="AU27" s="722"/>
      <c r="AV27" s="722"/>
      <c r="AW27" s="722"/>
      <c r="AX27" s="722"/>
      <c r="AY27" s="722"/>
      <c r="AZ27" s="722"/>
      <c r="BA27" s="722"/>
      <c r="BB27" s="722"/>
      <c r="BC27" s="722"/>
      <c r="BE27" s="717"/>
      <c r="BF27" s="717"/>
    </row>
    <row r="28" spans="2:58" x14ac:dyDescent="0.25">
      <c r="B28" s="717"/>
      <c r="C28" s="717"/>
      <c r="D28" s="717"/>
      <c r="E28" s="717"/>
      <c r="F28" s="717"/>
      <c r="G28" s="717"/>
      <c r="H28" s="717"/>
      <c r="I28" s="717"/>
      <c r="J28" s="717"/>
      <c r="K28" s="717"/>
      <c r="L28" s="717"/>
      <c r="M28" s="717"/>
      <c r="N28" s="717"/>
      <c r="O28" s="717"/>
      <c r="P28" s="717"/>
      <c r="Q28" s="717"/>
      <c r="R28" s="717"/>
      <c r="S28" s="717"/>
      <c r="T28" s="717"/>
      <c r="U28" s="717"/>
      <c r="V28" s="717"/>
      <c r="W28" s="717"/>
      <c r="X28" s="717"/>
      <c r="Y28" s="717"/>
      <c r="Z28" s="717"/>
      <c r="AA28" s="717"/>
      <c r="AB28" s="872"/>
      <c r="AC28" s="872"/>
      <c r="AD28" s="872"/>
      <c r="AE28" s="872"/>
      <c r="AF28" s="872"/>
      <c r="AG28" s="872"/>
      <c r="AH28" s="872"/>
      <c r="AI28" s="872"/>
      <c r="AJ28" s="872"/>
      <c r="AK28" s="872"/>
      <c r="AL28" s="872"/>
      <c r="AM28" s="872"/>
      <c r="AN28" s="872"/>
      <c r="AO28" s="872"/>
      <c r="AP28" s="872"/>
      <c r="AQ28" s="872"/>
      <c r="AR28" s="872"/>
      <c r="AS28" s="872"/>
      <c r="AT28" s="872"/>
      <c r="AU28" s="722"/>
      <c r="AV28" s="722"/>
      <c r="AW28" s="722"/>
      <c r="AX28" s="722"/>
      <c r="AY28" s="722"/>
      <c r="AZ28" s="722"/>
      <c r="BA28" s="722"/>
      <c r="BB28" s="722"/>
      <c r="BC28" s="722"/>
      <c r="BE28" s="717"/>
      <c r="BF28" s="717"/>
    </row>
    <row r="29" spans="2:58" ht="31.5" customHeight="1" x14ac:dyDescent="0.25">
      <c r="B29" s="1847" t="s">
        <v>280</v>
      </c>
      <c r="C29" s="1849"/>
      <c r="D29" s="1852" t="s">
        <v>281</v>
      </c>
      <c r="E29" s="1849"/>
      <c r="F29" s="1847" t="s">
        <v>282</v>
      </c>
      <c r="G29" s="1849"/>
      <c r="H29" s="1847" t="s">
        <v>283</v>
      </c>
      <c r="I29" s="1849"/>
      <c r="J29" s="1847" t="s">
        <v>284</v>
      </c>
      <c r="K29" s="1848"/>
      <c r="L29" s="1849"/>
      <c r="M29" s="1847" t="s">
        <v>285</v>
      </c>
      <c r="N29" s="1848"/>
      <c r="O29" s="1849"/>
      <c r="P29" s="1847" t="s">
        <v>286</v>
      </c>
      <c r="Q29" s="1849"/>
      <c r="R29" s="1847" t="s">
        <v>287</v>
      </c>
      <c r="S29" s="1849"/>
      <c r="T29" s="1847" t="s">
        <v>288</v>
      </c>
      <c r="U29" s="1848"/>
      <c r="V29" s="1848"/>
      <c r="W29" s="1848"/>
      <c r="X29" s="1848"/>
      <c r="Y29" s="1848"/>
      <c r="Z29" s="1848"/>
      <c r="AA29" s="1849"/>
      <c r="AB29" s="1847" t="s">
        <v>289</v>
      </c>
      <c r="AC29" s="1848"/>
      <c r="AD29" s="1848"/>
      <c r="AE29" s="1848"/>
      <c r="AF29" s="1849"/>
      <c r="AG29" s="1847" t="s">
        <v>290</v>
      </c>
      <c r="AH29" s="1848"/>
      <c r="AI29" s="1849"/>
      <c r="AJ29" s="739" t="s">
        <v>291</v>
      </c>
      <c r="AK29" s="1847" t="s">
        <v>292</v>
      </c>
      <c r="AL29" s="1848"/>
      <c r="AM29" s="1848"/>
      <c r="AN29" s="1848"/>
      <c r="AO29" s="1848"/>
      <c r="AP29" s="1849"/>
      <c r="AQ29" s="739" t="s">
        <v>293</v>
      </c>
      <c r="AR29" s="739" t="s">
        <v>294</v>
      </c>
      <c r="AS29" s="739" t="s">
        <v>295</v>
      </c>
      <c r="AT29" s="740" t="s">
        <v>296</v>
      </c>
      <c r="AU29" s="740" t="s">
        <v>297</v>
      </c>
      <c r="AV29" s="740" t="s">
        <v>298</v>
      </c>
      <c r="AW29" s="740" t="s">
        <v>299</v>
      </c>
      <c r="AX29" s="740" t="s">
        <v>300</v>
      </c>
      <c r="AY29" s="740" t="s">
        <v>301</v>
      </c>
      <c r="AZ29" s="740" t="s">
        <v>302</v>
      </c>
      <c r="BA29" s="740" t="s">
        <v>303</v>
      </c>
      <c r="BB29" s="740" t="s">
        <v>304</v>
      </c>
      <c r="BC29" s="740" t="s">
        <v>305</v>
      </c>
      <c r="BE29" s="739" t="str">
        <f>+BE17</f>
        <v>EJEC
COMP</v>
      </c>
      <c r="BF29" s="741" t="str">
        <f>+BF17</f>
        <v>EJEC
OBL</v>
      </c>
    </row>
    <row r="30" spans="2:58" x14ac:dyDescent="0.25">
      <c r="B30" s="1812" t="s">
        <v>35</v>
      </c>
      <c r="C30" s="1805"/>
      <c r="D30" s="1812"/>
      <c r="E30" s="1805"/>
      <c r="F30" s="1812"/>
      <c r="G30" s="1805"/>
      <c r="H30" s="1812"/>
      <c r="I30" s="1805"/>
      <c r="J30" s="1812"/>
      <c r="K30" s="1805"/>
      <c r="L30" s="1805"/>
      <c r="M30" s="1812"/>
      <c r="N30" s="1805"/>
      <c r="O30" s="1805"/>
      <c r="P30" s="1812"/>
      <c r="Q30" s="1805"/>
      <c r="R30" s="1812"/>
      <c r="S30" s="1805"/>
      <c r="T30" s="1814" t="s">
        <v>24</v>
      </c>
      <c r="U30" s="1805"/>
      <c r="V30" s="1805"/>
      <c r="W30" s="1805"/>
      <c r="X30" s="1805"/>
      <c r="Y30" s="1805"/>
      <c r="Z30" s="1805"/>
      <c r="AA30" s="1805"/>
      <c r="AB30" s="1812" t="s">
        <v>306</v>
      </c>
      <c r="AC30" s="1805"/>
      <c r="AD30" s="1805"/>
      <c r="AE30" s="1805"/>
      <c r="AF30" s="1805"/>
      <c r="AG30" s="1812" t="s">
        <v>307</v>
      </c>
      <c r="AH30" s="1805"/>
      <c r="AI30" s="1805"/>
      <c r="AJ30" s="742" t="s">
        <v>86</v>
      </c>
      <c r="AK30" s="1813" t="s">
        <v>308</v>
      </c>
      <c r="AL30" s="1805"/>
      <c r="AM30" s="1805"/>
      <c r="AN30" s="1805"/>
      <c r="AO30" s="1805"/>
      <c r="AP30" s="1805"/>
      <c r="AQ30" s="743">
        <v>388731630846</v>
      </c>
      <c r="AR30" s="743">
        <v>376507603596.17999</v>
      </c>
      <c r="AS30" s="743">
        <v>12224027249.82</v>
      </c>
      <c r="AT30" s="744">
        <v>0</v>
      </c>
      <c r="AU30" s="743">
        <v>327973514912.91998</v>
      </c>
      <c r="AV30" s="743">
        <v>48534088683.260002</v>
      </c>
      <c r="AW30" s="743">
        <v>251103828336.84</v>
      </c>
      <c r="AX30" s="743">
        <v>76869686576.080002</v>
      </c>
      <c r="AY30" s="743">
        <v>251080417245.84</v>
      </c>
      <c r="AZ30" s="743">
        <v>23411091</v>
      </c>
      <c r="BA30" s="743">
        <v>251080417245.84</v>
      </c>
      <c r="BB30" s="744">
        <v>0</v>
      </c>
      <c r="BC30" s="743">
        <v>382964461</v>
      </c>
      <c r="BD30" s="745"/>
      <c r="BE30" s="746">
        <f t="shared" ref="BE30:BE93" si="9">+AU30/AQ30</f>
        <v>0.84370164115317392</v>
      </c>
      <c r="BF30" s="746">
        <f t="shared" ref="BF30:BF93" si="10">+AW30/AQ30</f>
        <v>0.64595676917353129</v>
      </c>
    </row>
    <row r="31" spans="2:58" x14ac:dyDescent="0.25">
      <c r="B31" s="1812" t="s">
        <v>35</v>
      </c>
      <c r="C31" s="1805"/>
      <c r="D31" s="1812"/>
      <c r="E31" s="1805"/>
      <c r="F31" s="1812"/>
      <c r="G31" s="1805"/>
      <c r="H31" s="1812"/>
      <c r="I31" s="1805"/>
      <c r="J31" s="1812"/>
      <c r="K31" s="1805"/>
      <c r="L31" s="1805"/>
      <c r="M31" s="1812"/>
      <c r="N31" s="1805"/>
      <c r="O31" s="1805"/>
      <c r="P31" s="1812"/>
      <c r="Q31" s="1805"/>
      <c r="R31" s="1812"/>
      <c r="S31" s="1805"/>
      <c r="T31" s="1814" t="s">
        <v>24</v>
      </c>
      <c r="U31" s="1805"/>
      <c r="V31" s="1805"/>
      <c r="W31" s="1805"/>
      <c r="X31" s="1805"/>
      <c r="Y31" s="1805"/>
      <c r="Z31" s="1805"/>
      <c r="AA31" s="1805"/>
      <c r="AB31" s="1812" t="s">
        <v>306</v>
      </c>
      <c r="AC31" s="1805"/>
      <c r="AD31" s="1805"/>
      <c r="AE31" s="1805"/>
      <c r="AF31" s="1805"/>
      <c r="AG31" s="1812" t="s">
        <v>307</v>
      </c>
      <c r="AH31" s="1805"/>
      <c r="AI31" s="1805"/>
      <c r="AJ31" s="742" t="s">
        <v>336</v>
      </c>
      <c r="AK31" s="1813" t="s">
        <v>354</v>
      </c>
      <c r="AL31" s="1805"/>
      <c r="AM31" s="1805"/>
      <c r="AN31" s="1805"/>
      <c r="AO31" s="1805"/>
      <c r="AP31" s="1805"/>
      <c r="AQ31" s="743">
        <v>4021085821</v>
      </c>
      <c r="AR31" s="743">
        <v>3000928641</v>
      </c>
      <c r="AS31" s="743">
        <v>1020157180</v>
      </c>
      <c r="AT31" s="744">
        <v>0</v>
      </c>
      <c r="AU31" s="743">
        <v>979239913.82000005</v>
      </c>
      <c r="AV31" s="743">
        <v>2021688727.1800001</v>
      </c>
      <c r="AW31" s="743">
        <v>104400849</v>
      </c>
      <c r="AX31" s="743">
        <v>874839064.82000005</v>
      </c>
      <c r="AY31" s="743">
        <v>69112134</v>
      </c>
      <c r="AZ31" s="743">
        <v>35288715</v>
      </c>
      <c r="BA31" s="743">
        <v>51725462</v>
      </c>
      <c r="BB31" s="743">
        <v>17386672</v>
      </c>
      <c r="BC31" s="744">
        <v>0</v>
      </c>
      <c r="BD31" s="745"/>
      <c r="BE31" s="747">
        <f t="shared" si="9"/>
        <v>0.2435262407745562</v>
      </c>
      <c r="BF31" s="747">
        <f t="shared" si="10"/>
        <v>2.596334762485538E-2</v>
      </c>
    </row>
    <row r="32" spans="2:58" x14ac:dyDescent="0.25">
      <c r="B32" s="1812" t="s">
        <v>35</v>
      </c>
      <c r="C32" s="1805"/>
      <c r="D32" s="1812"/>
      <c r="E32" s="1805"/>
      <c r="F32" s="1812"/>
      <c r="G32" s="1805"/>
      <c r="H32" s="1812"/>
      <c r="I32" s="1805"/>
      <c r="J32" s="1812"/>
      <c r="K32" s="1805"/>
      <c r="L32" s="1805"/>
      <c r="M32" s="1812"/>
      <c r="N32" s="1805"/>
      <c r="O32" s="1805"/>
      <c r="P32" s="1812"/>
      <c r="Q32" s="1805"/>
      <c r="R32" s="1812"/>
      <c r="S32" s="1805"/>
      <c r="T32" s="1814" t="s">
        <v>24</v>
      </c>
      <c r="U32" s="1805"/>
      <c r="V32" s="1805"/>
      <c r="W32" s="1805"/>
      <c r="X32" s="1805"/>
      <c r="Y32" s="1805"/>
      <c r="Z32" s="1805"/>
      <c r="AA32" s="1805"/>
      <c r="AB32" s="1812" t="s">
        <v>306</v>
      </c>
      <c r="AC32" s="1805"/>
      <c r="AD32" s="1805"/>
      <c r="AE32" s="1805"/>
      <c r="AF32" s="1805"/>
      <c r="AG32" s="1812" t="s">
        <v>309</v>
      </c>
      <c r="AH32" s="1805"/>
      <c r="AI32" s="1805"/>
      <c r="AJ32" s="742" t="s">
        <v>101</v>
      </c>
      <c r="AK32" s="1813" t="s">
        <v>310</v>
      </c>
      <c r="AL32" s="1805"/>
      <c r="AM32" s="1805"/>
      <c r="AN32" s="1805"/>
      <c r="AO32" s="1805"/>
      <c r="AP32" s="1805"/>
      <c r="AQ32" s="743">
        <v>519000000</v>
      </c>
      <c r="AR32" s="744">
        <v>0</v>
      </c>
      <c r="AS32" s="743">
        <v>519000000</v>
      </c>
      <c r="AT32" s="744">
        <v>0</v>
      </c>
      <c r="AU32" s="744">
        <v>0</v>
      </c>
      <c r="AV32" s="744">
        <v>0</v>
      </c>
      <c r="AW32" s="744">
        <v>0</v>
      </c>
      <c r="AX32" s="744">
        <v>0</v>
      </c>
      <c r="AY32" s="744">
        <v>0</v>
      </c>
      <c r="AZ32" s="744">
        <v>0</v>
      </c>
      <c r="BA32" s="744">
        <v>0</v>
      </c>
      <c r="BB32" s="744">
        <v>0</v>
      </c>
      <c r="BC32" s="744">
        <v>0</v>
      </c>
      <c r="BD32" s="745"/>
      <c r="BE32" s="747">
        <f t="shared" si="9"/>
        <v>0</v>
      </c>
      <c r="BF32" s="747">
        <f t="shared" si="10"/>
        <v>0</v>
      </c>
    </row>
    <row r="33" spans="1:58" x14ac:dyDescent="0.25">
      <c r="B33" s="1812" t="s">
        <v>35</v>
      </c>
      <c r="C33" s="1805"/>
      <c r="D33" s="1812"/>
      <c r="E33" s="1805"/>
      <c r="F33" s="1812"/>
      <c r="G33" s="1805"/>
      <c r="H33" s="1812"/>
      <c r="I33" s="1805"/>
      <c r="J33" s="1812"/>
      <c r="K33" s="1805"/>
      <c r="L33" s="1805"/>
      <c r="M33" s="1812"/>
      <c r="N33" s="1805"/>
      <c r="O33" s="1805"/>
      <c r="P33" s="1812"/>
      <c r="Q33" s="1805"/>
      <c r="R33" s="1812"/>
      <c r="S33" s="1805"/>
      <c r="T33" s="1814" t="s">
        <v>24</v>
      </c>
      <c r="U33" s="1805"/>
      <c r="V33" s="1805"/>
      <c r="W33" s="1805"/>
      <c r="X33" s="1805"/>
      <c r="Y33" s="1805"/>
      <c r="Z33" s="1805"/>
      <c r="AA33" s="1805"/>
      <c r="AB33" s="1812" t="s">
        <v>306</v>
      </c>
      <c r="AC33" s="1805"/>
      <c r="AD33" s="1805"/>
      <c r="AE33" s="1805"/>
      <c r="AF33" s="1805"/>
      <c r="AG33" s="1812" t="s">
        <v>309</v>
      </c>
      <c r="AH33" s="1805"/>
      <c r="AI33" s="1805"/>
      <c r="AJ33" s="742" t="s">
        <v>44</v>
      </c>
      <c r="AK33" s="1813" t="s">
        <v>311</v>
      </c>
      <c r="AL33" s="1805"/>
      <c r="AM33" s="1805"/>
      <c r="AN33" s="1805"/>
      <c r="AO33" s="1805"/>
      <c r="AP33" s="1805"/>
      <c r="AQ33" s="743">
        <v>66513900000</v>
      </c>
      <c r="AR33" s="743">
        <v>17824264679</v>
      </c>
      <c r="AS33" s="743">
        <v>48689635321</v>
      </c>
      <c r="AT33" s="744">
        <v>0</v>
      </c>
      <c r="AU33" s="743">
        <v>15818799098</v>
      </c>
      <c r="AV33" s="743">
        <v>2005465581</v>
      </c>
      <c r="AW33" s="743">
        <v>11007963413</v>
      </c>
      <c r="AX33" s="743">
        <v>4810835685</v>
      </c>
      <c r="AY33" s="743">
        <v>10956237202</v>
      </c>
      <c r="AZ33" s="743">
        <v>51726211</v>
      </c>
      <c r="BA33" s="743">
        <v>10956237202</v>
      </c>
      <c r="BB33" s="744">
        <v>0</v>
      </c>
      <c r="BC33" s="744">
        <v>0</v>
      </c>
      <c r="BD33" s="745"/>
      <c r="BE33" s="747">
        <f t="shared" si="9"/>
        <v>0.23782696696479985</v>
      </c>
      <c r="BF33" s="747">
        <f t="shared" si="10"/>
        <v>0.16549869144644955</v>
      </c>
    </row>
    <row r="34" spans="1:58" s="753" customFormat="1" ht="13.5" x14ac:dyDescent="0.2">
      <c r="A34" s="753" t="str">
        <f>+B34&amp;D34&amp;F34&amp;H34&amp;J34&amp;M34&amp;P34&amp;R34&amp;AJ34</f>
        <v>A110</v>
      </c>
      <c r="B34" s="1833" t="s">
        <v>35</v>
      </c>
      <c r="C34" s="1834"/>
      <c r="D34" s="1833" t="s">
        <v>312</v>
      </c>
      <c r="E34" s="1834"/>
      <c r="F34" s="1833"/>
      <c r="G34" s="1834"/>
      <c r="H34" s="1833"/>
      <c r="I34" s="1834"/>
      <c r="J34" s="1833"/>
      <c r="K34" s="1834"/>
      <c r="L34" s="1834"/>
      <c r="M34" s="1833"/>
      <c r="N34" s="1834"/>
      <c r="O34" s="1834"/>
      <c r="P34" s="1833"/>
      <c r="Q34" s="1834"/>
      <c r="R34" s="1833"/>
      <c r="S34" s="1834"/>
      <c r="T34" s="1836" t="s">
        <v>23</v>
      </c>
      <c r="U34" s="1834"/>
      <c r="V34" s="1834"/>
      <c r="W34" s="1834"/>
      <c r="X34" s="1834"/>
      <c r="Y34" s="1834"/>
      <c r="Z34" s="1834"/>
      <c r="AA34" s="1834"/>
      <c r="AB34" s="1833" t="s">
        <v>306</v>
      </c>
      <c r="AC34" s="1834"/>
      <c r="AD34" s="1834"/>
      <c r="AE34" s="1834"/>
      <c r="AF34" s="1834"/>
      <c r="AG34" s="1833" t="s">
        <v>307</v>
      </c>
      <c r="AH34" s="1834"/>
      <c r="AI34" s="1834"/>
      <c r="AJ34" s="748" t="s">
        <v>86</v>
      </c>
      <c r="AK34" s="1835" t="s">
        <v>308</v>
      </c>
      <c r="AL34" s="1834"/>
      <c r="AM34" s="1834"/>
      <c r="AN34" s="1834"/>
      <c r="AO34" s="1834"/>
      <c r="AP34" s="1834"/>
      <c r="AQ34" s="749">
        <v>172387016667</v>
      </c>
      <c r="AR34" s="749">
        <v>162188751666</v>
      </c>
      <c r="AS34" s="749">
        <v>10198265001</v>
      </c>
      <c r="AT34" s="750">
        <v>0</v>
      </c>
      <c r="AU34" s="750">
        <v>122049856808</v>
      </c>
      <c r="AV34" s="750">
        <v>40138894858</v>
      </c>
      <c r="AW34" s="750">
        <v>120819523663</v>
      </c>
      <c r="AX34" s="750">
        <v>1230333145</v>
      </c>
      <c r="AY34" s="750">
        <v>120819523663</v>
      </c>
      <c r="AZ34" s="750">
        <v>0</v>
      </c>
      <c r="BA34" s="750">
        <v>120819523663</v>
      </c>
      <c r="BB34" s="750">
        <v>0</v>
      </c>
      <c r="BC34" s="750">
        <v>377304110</v>
      </c>
      <c r="BD34" s="751"/>
      <c r="BE34" s="752">
        <f t="shared" si="9"/>
        <v>0.70799912410900245</v>
      </c>
      <c r="BF34" s="752">
        <f t="shared" si="10"/>
        <v>0.70086208346181356</v>
      </c>
    </row>
    <row r="35" spans="1:58" x14ac:dyDescent="0.25">
      <c r="A35" s="753" t="str">
        <f t="shared" ref="A35:A98" si="11">+B35&amp;D35&amp;F35&amp;H35&amp;J35&amp;M35&amp;P35&amp;R35&amp;AJ35</f>
        <v>A1010</v>
      </c>
      <c r="B35" s="1812" t="s">
        <v>35</v>
      </c>
      <c r="C35" s="1805"/>
      <c r="D35" s="1812" t="s">
        <v>312</v>
      </c>
      <c r="E35" s="1805"/>
      <c r="F35" s="1812" t="s">
        <v>313</v>
      </c>
      <c r="G35" s="1805"/>
      <c r="H35" s="1812"/>
      <c r="I35" s="1805"/>
      <c r="J35" s="1812"/>
      <c r="K35" s="1805"/>
      <c r="L35" s="1805"/>
      <c r="M35" s="1812"/>
      <c r="N35" s="1805"/>
      <c r="O35" s="1805"/>
      <c r="P35" s="1812"/>
      <c r="Q35" s="1805"/>
      <c r="R35" s="1812"/>
      <c r="S35" s="1805"/>
      <c r="T35" s="1814" t="s">
        <v>23</v>
      </c>
      <c r="U35" s="1805"/>
      <c r="V35" s="1805"/>
      <c r="W35" s="1805"/>
      <c r="X35" s="1805"/>
      <c r="Y35" s="1805"/>
      <c r="Z35" s="1805"/>
      <c r="AA35" s="1805"/>
      <c r="AB35" s="1812" t="s">
        <v>306</v>
      </c>
      <c r="AC35" s="1805"/>
      <c r="AD35" s="1805"/>
      <c r="AE35" s="1805"/>
      <c r="AF35" s="1805"/>
      <c r="AG35" s="1812" t="s">
        <v>307</v>
      </c>
      <c r="AH35" s="1805"/>
      <c r="AI35" s="1805"/>
      <c r="AJ35" s="742" t="s">
        <v>86</v>
      </c>
      <c r="AK35" s="1813" t="s">
        <v>308</v>
      </c>
      <c r="AL35" s="1805"/>
      <c r="AM35" s="1805"/>
      <c r="AN35" s="1805"/>
      <c r="AO35" s="1805"/>
      <c r="AP35" s="1805"/>
      <c r="AQ35" s="743">
        <v>172387016667</v>
      </c>
      <c r="AR35" s="743">
        <v>162188751666</v>
      </c>
      <c r="AS35" s="743">
        <v>10198265001</v>
      </c>
      <c r="AT35" s="744">
        <v>0</v>
      </c>
      <c r="AU35" s="743">
        <v>122049856808</v>
      </c>
      <c r="AV35" s="743">
        <v>40138894858</v>
      </c>
      <c r="AW35" s="743">
        <v>120819523663</v>
      </c>
      <c r="AX35" s="743">
        <v>1230333145</v>
      </c>
      <c r="AY35" s="743">
        <v>120819523663</v>
      </c>
      <c r="AZ35" s="744">
        <v>0</v>
      </c>
      <c r="BA35" s="743">
        <v>120819523663</v>
      </c>
      <c r="BB35" s="744">
        <v>0</v>
      </c>
      <c r="BC35" s="743">
        <v>377304110</v>
      </c>
      <c r="BD35" s="745"/>
      <c r="BE35" s="747">
        <f t="shared" si="9"/>
        <v>0.70799912410900245</v>
      </c>
      <c r="BF35" s="747">
        <f t="shared" si="10"/>
        <v>0.70086208346181356</v>
      </c>
    </row>
    <row r="36" spans="1:58" x14ac:dyDescent="0.25">
      <c r="A36" s="753" t="str">
        <f t="shared" si="11"/>
        <v>A10110</v>
      </c>
      <c r="B36" s="1812" t="s">
        <v>35</v>
      </c>
      <c r="C36" s="1805"/>
      <c r="D36" s="1812" t="s">
        <v>312</v>
      </c>
      <c r="E36" s="1805"/>
      <c r="F36" s="1812" t="s">
        <v>313</v>
      </c>
      <c r="G36" s="1805"/>
      <c r="H36" s="1812" t="s">
        <v>312</v>
      </c>
      <c r="I36" s="1805"/>
      <c r="J36" s="1812"/>
      <c r="K36" s="1805"/>
      <c r="L36" s="1805"/>
      <c r="M36" s="1812"/>
      <c r="N36" s="1805"/>
      <c r="O36" s="1805"/>
      <c r="P36" s="1812"/>
      <c r="Q36" s="1805"/>
      <c r="R36" s="1812"/>
      <c r="S36" s="1805"/>
      <c r="T36" s="1814" t="s">
        <v>314</v>
      </c>
      <c r="U36" s="1805"/>
      <c r="V36" s="1805"/>
      <c r="W36" s="1805"/>
      <c r="X36" s="1805"/>
      <c r="Y36" s="1805"/>
      <c r="Z36" s="1805"/>
      <c r="AA36" s="1805"/>
      <c r="AB36" s="1812" t="s">
        <v>306</v>
      </c>
      <c r="AC36" s="1805"/>
      <c r="AD36" s="1805"/>
      <c r="AE36" s="1805"/>
      <c r="AF36" s="1805"/>
      <c r="AG36" s="1812" t="s">
        <v>307</v>
      </c>
      <c r="AH36" s="1805"/>
      <c r="AI36" s="1805"/>
      <c r="AJ36" s="742" t="s">
        <v>86</v>
      </c>
      <c r="AK36" s="1813" t="s">
        <v>308</v>
      </c>
      <c r="AL36" s="1805"/>
      <c r="AM36" s="1805"/>
      <c r="AN36" s="1805"/>
      <c r="AO36" s="1805"/>
      <c r="AP36" s="1805"/>
      <c r="AQ36" s="743">
        <v>126555371450</v>
      </c>
      <c r="AR36" s="743">
        <v>120465371450</v>
      </c>
      <c r="AS36" s="743">
        <v>6090000000</v>
      </c>
      <c r="AT36" s="744">
        <v>0</v>
      </c>
      <c r="AU36" s="743">
        <v>89723225777</v>
      </c>
      <c r="AV36" s="743">
        <v>30742145673</v>
      </c>
      <c r="AW36" s="743">
        <v>89637035440</v>
      </c>
      <c r="AX36" s="743">
        <v>86190337</v>
      </c>
      <c r="AY36" s="743">
        <v>89637035440</v>
      </c>
      <c r="AZ36" s="744">
        <v>0</v>
      </c>
      <c r="BA36" s="743">
        <v>89637035440</v>
      </c>
      <c r="BB36" s="744">
        <v>0</v>
      </c>
      <c r="BC36" s="743">
        <v>287506116</v>
      </c>
      <c r="BD36" s="745"/>
      <c r="BE36" s="747">
        <f t="shared" si="9"/>
        <v>0.70896418499666924</v>
      </c>
      <c r="BF36" s="747">
        <f t="shared" si="10"/>
        <v>0.70828313656693864</v>
      </c>
    </row>
    <row r="37" spans="1:58" x14ac:dyDescent="0.25">
      <c r="A37" s="753" t="str">
        <f t="shared" si="11"/>
        <v>A101110</v>
      </c>
      <c r="B37" s="1812" t="s">
        <v>35</v>
      </c>
      <c r="C37" s="1805"/>
      <c r="D37" s="1812" t="s">
        <v>312</v>
      </c>
      <c r="E37" s="1805"/>
      <c r="F37" s="1812" t="s">
        <v>313</v>
      </c>
      <c r="G37" s="1805"/>
      <c r="H37" s="1812" t="s">
        <v>312</v>
      </c>
      <c r="I37" s="1805"/>
      <c r="J37" s="1812" t="s">
        <v>312</v>
      </c>
      <c r="K37" s="1805"/>
      <c r="L37" s="1805"/>
      <c r="M37" s="1812"/>
      <c r="N37" s="1805"/>
      <c r="O37" s="1805"/>
      <c r="P37" s="1812"/>
      <c r="Q37" s="1805"/>
      <c r="R37" s="1812"/>
      <c r="S37" s="1805"/>
      <c r="T37" s="1814" t="s">
        <v>219</v>
      </c>
      <c r="U37" s="1805"/>
      <c r="V37" s="1805"/>
      <c r="W37" s="1805"/>
      <c r="X37" s="1805"/>
      <c r="Y37" s="1805"/>
      <c r="Z37" s="1805"/>
      <c r="AA37" s="1805"/>
      <c r="AB37" s="1812" t="s">
        <v>306</v>
      </c>
      <c r="AC37" s="1805"/>
      <c r="AD37" s="1805"/>
      <c r="AE37" s="1805"/>
      <c r="AF37" s="1805"/>
      <c r="AG37" s="1812" t="s">
        <v>307</v>
      </c>
      <c r="AH37" s="1805"/>
      <c r="AI37" s="1805"/>
      <c r="AJ37" s="742" t="s">
        <v>86</v>
      </c>
      <c r="AK37" s="1813" t="s">
        <v>308</v>
      </c>
      <c r="AL37" s="1805"/>
      <c r="AM37" s="1805"/>
      <c r="AN37" s="1805"/>
      <c r="AO37" s="1805"/>
      <c r="AP37" s="1805"/>
      <c r="AQ37" s="743">
        <v>97337680000</v>
      </c>
      <c r="AR37" s="743">
        <v>92237680000</v>
      </c>
      <c r="AS37" s="743">
        <v>5100000000</v>
      </c>
      <c r="AT37" s="744">
        <v>0</v>
      </c>
      <c r="AU37" s="743">
        <v>74331956289</v>
      </c>
      <c r="AV37" s="743">
        <v>17905723711</v>
      </c>
      <c r="AW37" s="743">
        <v>74245777757</v>
      </c>
      <c r="AX37" s="743">
        <v>86178532</v>
      </c>
      <c r="AY37" s="743">
        <v>74245777757</v>
      </c>
      <c r="AZ37" s="744">
        <v>0</v>
      </c>
      <c r="BA37" s="743">
        <v>74245777757</v>
      </c>
      <c r="BB37" s="744">
        <v>0</v>
      </c>
      <c r="BC37" s="743">
        <v>285503767</v>
      </c>
      <c r="BD37" s="745"/>
      <c r="BE37" s="747">
        <f t="shared" si="9"/>
        <v>0.76365037967825</v>
      </c>
      <c r="BF37" s="747">
        <f t="shared" si="10"/>
        <v>0.76276502333936869</v>
      </c>
    </row>
    <row r="38" spans="1:58" x14ac:dyDescent="0.25">
      <c r="A38" s="753" t="str">
        <f t="shared" si="11"/>
        <v>A1011110</v>
      </c>
      <c r="B38" s="1806" t="s">
        <v>35</v>
      </c>
      <c r="C38" s="1805"/>
      <c r="D38" s="1806" t="s">
        <v>312</v>
      </c>
      <c r="E38" s="1805"/>
      <c r="F38" s="1806" t="s">
        <v>313</v>
      </c>
      <c r="G38" s="1805"/>
      <c r="H38" s="1806" t="s">
        <v>312</v>
      </c>
      <c r="I38" s="1805"/>
      <c r="J38" s="1806" t="s">
        <v>312</v>
      </c>
      <c r="K38" s="1805"/>
      <c r="L38" s="1805"/>
      <c r="M38" s="1806" t="s">
        <v>312</v>
      </c>
      <c r="N38" s="1805"/>
      <c r="O38" s="1805"/>
      <c r="P38" s="1806"/>
      <c r="Q38" s="1805"/>
      <c r="R38" s="1806"/>
      <c r="S38" s="1805"/>
      <c r="T38" s="1807" t="s">
        <v>36</v>
      </c>
      <c r="U38" s="1805"/>
      <c r="V38" s="1805"/>
      <c r="W38" s="1805"/>
      <c r="X38" s="1805"/>
      <c r="Y38" s="1805"/>
      <c r="Z38" s="1805"/>
      <c r="AA38" s="1805"/>
      <c r="AB38" s="1806" t="s">
        <v>306</v>
      </c>
      <c r="AC38" s="1805"/>
      <c r="AD38" s="1805"/>
      <c r="AE38" s="1805"/>
      <c r="AF38" s="1805"/>
      <c r="AG38" s="1806" t="s">
        <v>307</v>
      </c>
      <c r="AH38" s="1805"/>
      <c r="AI38" s="1805"/>
      <c r="AJ38" s="754" t="s">
        <v>86</v>
      </c>
      <c r="AK38" s="1804" t="s">
        <v>308</v>
      </c>
      <c r="AL38" s="1805"/>
      <c r="AM38" s="1805"/>
      <c r="AN38" s="1805"/>
      <c r="AO38" s="1805"/>
      <c r="AP38" s="1805"/>
      <c r="AQ38" s="755">
        <v>90237680000</v>
      </c>
      <c r="AR38" s="755">
        <v>85737680000</v>
      </c>
      <c r="AS38" s="755">
        <v>4500000000</v>
      </c>
      <c r="AT38" s="756">
        <v>0</v>
      </c>
      <c r="AU38" s="755">
        <v>69519824195</v>
      </c>
      <c r="AV38" s="755">
        <v>16217855805</v>
      </c>
      <c r="AW38" s="755">
        <v>69519811504</v>
      </c>
      <c r="AX38" s="755">
        <v>12691</v>
      </c>
      <c r="AY38" s="755">
        <v>69519811504</v>
      </c>
      <c r="AZ38" s="756">
        <v>0</v>
      </c>
      <c r="BA38" s="755">
        <v>69519811504</v>
      </c>
      <c r="BB38" s="756">
        <v>0</v>
      </c>
      <c r="BC38" s="755">
        <v>116708</v>
      </c>
      <c r="BD38" s="745"/>
      <c r="BE38" s="757">
        <f t="shared" si="9"/>
        <v>0.77040792931511537</v>
      </c>
      <c r="BF38" s="757">
        <f t="shared" si="10"/>
        <v>0.77040778867541804</v>
      </c>
    </row>
    <row r="39" spans="1:58" x14ac:dyDescent="0.25">
      <c r="A39" s="753" t="str">
        <f t="shared" si="11"/>
        <v>A1011210</v>
      </c>
      <c r="B39" s="1806" t="s">
        <v>35</v>
      </c>
      <c r="C39" s="1805"/>
      <c r="D39" s="1806" t="s">
        <v>312</v>
      </c>
      <c r="E39" s="1805"/>
      <c r="F39" s="1806" t="s">
        <v>313</v>
      </c>
      <c r="G39" s="1805"/>
      <c r="H39" s="1806" t="s">
        <v>312</v>
      </c>
      <c r="I39" s="1805"/>
      <c r="J39" s="1806" t="s">
        <v>312</v>
      </c>
      <c r="K39" s="1805"/>
      <c r="L39" s="1805"/>
      <c r="M39" s="1806" t="s">
        <v>315</v>
      </c>
      <c r="N39" s="1805"/>
      <c r="O39" s="1805"/>
      <c r="P39" s="1806"/>
      <c r="Q39" s="1805"/>
      <c r="R39" s="1806"/>
      <c r="S39" s="1805"/>
      <c r="T39" s="1807" t="s">
        <v>37</v>
      </c>
      <c r="U39" s="1805"/>
      <c r="V39" s="1805"/>
      <c r="W39" s="1805"/>
      <c r="X39" s="1805"/>
      <c r="Y39" s="1805"/>
      <c r="Z39" s="1805"/>
      <c r="AA39" s="1805"/>
      <c r="AB39" s="1806" t="s">
        <v>306</v>
      </c>
      <c r="AC39" s="1805"/>
      <c r="AD39" s="1805"/>
      <c r="AE39" s="1805"/>
      <c r="AF39" s="1805"/>
      <c r="AG39" s="1806" t="s">
        <v>307</v>
      </c>
      <c r="AH39" s="1805"/>
      <c r="AI39" s="1805"/>
      <c r="AJ39" s="754" t="s">
        <v>86</v>
      </c>
      <c r="AK39" s="1804" t="s">
        <v>308</v>
      </c>
      <c r="AL39" s="1805"/>
      <c r="AM39" s="1805"/>
      <c r="AN39" s="1805"/>
      <c r="AO39" s="1805"/>
      <c r="AP39" s="1805"/>
      <c r="AQ39" s="755">
        <v>5880000000</v>
      </c>
      <c r="AR39" s="755">
        <v>5380000000</v>
      </c>
      <c r="AS39" s="755">
        <v>500000000</v>
      </c>
      <c r="AT39" s="756">
        <v>0</v>
      </c>
      <c r="AU39" s="755">
        <v>4163359299</v>
      </c>
      <c r="AV39" s="755">
        <v>1216640701</v>
      </c>
      <c r="AW39" s="755">
        <v>4163359299</v>
      </c>
      <c r="AX39" s="756">
        <v>0</v>
      </c>
      <c r="AY39" s="755">
        <v>4163359299</v>
      </c>
      <c r="AZ39" s="756">
        <v>0</v>
      </c>
      <c r="BA39" s="755">
        <v>4163359299</v>
      </c>
      <c r="BB39" s="756">
        <v>0</v>
      </c>
      <c r="BC39" s="755">
        <v>2549184</v>
      </c>
      <c r="BD39" s="745"/>
      <c r="BE39" s="757">
        <f t="shared" si="9"/>
        <v>0.70805430255102042</v>
      </c>
      <c r="BF39" s="757">
        <f t="shared" si="10"/>
        <v>0.70805430255102042</v>
      </c>
    </row>
    <row r="40" spans="1:58" x14ac:dyDescent="0.25">
      <c r="A40" s="753" t="str">
        <f t="shared" si="11"/>
        <v>A1011410</v>
      </c>
      <c r="B40" s="1806" t="s">
        <v>35</v>
      </c>
      <c r="C40" s="1805"/>
      <c r="D40" s="1806" t="s">
        <v>312</v>
      </c>
      <c r="E40" s="1805"/>
      <c r="F40" s="1806" t="s">
        <v>313</v>
      </c>
      <c r="G40" s="1805"/>
      <c r="H40" s="1806" t="s">
        <v>312</v>
      </c>
      <c r="I40" s="1805"/>
      <c r="J40" s="1806" t="s">
        <v>312</v>
      </c>
      <c r="K40" s="1805"/>
      <c r="L40" s="1805"/>
      <c r="M40" s="1806" t="s">
        <v>316</v>
      </c>
      <c r="N40" s="1805"/>
      <c r="O40" s="1805"/>
      <c r="P40" s="1806"/>
      <c r="Q40" s="1805"/>
      <c r="R40" s="1806"/>
      <c r="S40" s="1805"/>
      <c r="T40" s="1807" t="s">
        <v>38</v>
      </c>
      <c r="U40" s="1805"/>
      <c r="V40" s="1805"/>
      <c r="W40" s="1805"/>
      <c r="X40" s="1805"/>
      <c r="Y40" s="1805"/>
      <c r="Z40" s="1805"/>
      <c r="AA40" s="1805"/>
      <c r="AB40" s="1806" t="s">
        <v>306</v>
      </c>
      <c r="AC40" s="1805"/>
      <c r="AD40" s="1805"/>
      <c r="AE40" s="1805"/>
      <c r="AF40" s="1805"/>
      <c r="AG40" s="1806" t="s">
        <v>307</v>
      </c>
      <c r="AH40" s="1805"/>
      <c r="AI40" s="1805"/>
      <c r="AJ40" s="754" t="s">
        <v>86</v>
      </c>
      <c r="AK40" s="1804" t="s">
        <v>308</v>
      </c>
      <c r="AL40" s="1805"/>
      <c r="AM40" s="1805"/>
      <c r="AN40" s="1805"/>
      <c r="AO40" s="1805"/>
      <c r="AP40" s="1805"/>
      <c r="AQ40" s="755">
        <v>1220000000</v>
      </c>
      <c r="AR40" s="755">
        <v>1120000000</v>
      </c>
      <c r="AS40" s="755">
        <v>100000000</v>
      </c>
      <c r="AT40" s="756">
        <v>0</v>
      </c>
      <c r="AU40" s="755">
        <v>648772795</v>
      </c>
      <c r="AV40" s="755">
        <v>471227205</v>
      </c>
      <c r="AW40" s="755">
        <v>562606954</v>
      </c>
      <c r="AX40" s="755">
        <v>86165841</v>
      </c>
      <c r="AY40" s="755">
        <v>562606954</v>
      </c>
      <c r="AZ40" s="756">
        <v>0</v>
      </c>
      <c r="BA40" s="755">
        <v>562606954</v>
      </c>
      <c r="BB40" s="756">
        <v>0</v>
      </c>
      <c r="BC40" s="755">
        <v>282837875</v>
      </c>
      <c r="BD40" s="745"/>
      <c r="BE40" s="757">
        <f t="shared" si="9"/>
        <v>0.53178097950819669</v>
      </c>
      <c r="BF40" s="757">
        <f t="shared" si="10"/>
        <v>0.46115324098360655</v>
      </c>
    </row>
    <row r="41" spans="1:58" x14ac:dyDescent="0.25">
      <c r="A41" s="753" t="str">
        <f t="shared" si="11"/>
        <v>A101410</v>
      </c>
      <c r="B41" s="1812" t="s">
        <v>35</v>
      </c>
      <c r="C41" s="1805"/>
      <c r="D41" s="1812" t="s">
        <v>312</v>
      </c>
      <c r="E41" s="1805"/>
      <c r="F41" s="1812" t="s">
        <v>313</v>
      </c>
      <c r="G41" s="1805"/>
      <c r="H41" s="1812" t="s">
        <v>312</v>
      </c>
      <c r="I41" s="1805"/>
      <c r="J41" s="1812" t="s">
        <v>316</v>
      </c>
      <c r="K41" s="1805"/>
      <c r="L41" s="1805"/>
      <c r="M41" s="1812"/>
      <c r="N41" s="1805"/>
      <c r="O41" s="1805"/>
      <c r="P41" s="1812"/>
      <c r="Q41" s="1805"/>
      <c r="R41" s="1812"/>
      <c r="S41" s="1805"/>
      <c r="T41" s="1814" t="s">
        <v>220</v>
      </c>
      <c r="U41" s="1805"/>
      <c r="V41" s="1805"/>
      <c r="W41" s="1805"/>
      <c r="X41" s="1805"/>
      <c r="Y41" s="1805"/>
      <c r="Z41" s="1805"/>
      <c r="AA41" s="1805"/>
      <c r="AB41" s="1812" t="s">
        <v>306</v>
      </c>
      <c r="AC41" s="1805"/>
      <c r="AD41" s="1805"/>
      <c r="AE41" s="1805"/>
      <c r="AF41" s="1805"/>
      <c r="AG41" s="1812" t="s">
        <v>307</v>
      </c>
      <c r="AH41" s="1805"/>
      <c r="AI41" s="1805"/>
      <c r="AJ41" s="742" t="s">
        <v>86</v>
      </c>
      <c r="AK41" s="1813" t="s">
        <v>308</v>
      </c>
      <c r="AL41" s="1805"/>
      <c r="AM41" s="1805"/>
      <c r="AN41" s="1805"/>
      <c r="AO41" s="1805"/>
      <c r="AP41" s="1805"/>
      <c r="AQ41" s="743">
        <v>1741691450</v>
      </c>
      <c r="AR41" s="743">
        <v>1701691450</v>
      </c>
      <c r="AS41" s="743">
        <v>40000000</v>
      </c>
      <c r="AT41" s="744">
        <v>0</v>
      </c>
      <c r="AU41" s="743">
        <v>1284160072</v>
      </c>
      <c r="AV41" s="743">
        <v>417531378</v>
      </c>
      <c r="AW41" s="743">
        <v>1284160072</v>
      </c>
      <c r="AX41" s="744">
        <v>0</v>
      </c>
      <c r="AY41" s="743">
        <v>1284160072</v>
      </c>
      <c r="AZ41" s="744">
        <v>0</v>
      </c>
      <c r="BA41" s="743">
        <v>1284160072</v>
      </c>
      <c r="BB41" s="744">
        <v>0</v>
      </c>
      <c r="BC41" s="744">
        <v>0</v>
      </c>
      <c r="BD41" s="745"/>
      <c r="BE41" s="747">
        <f t="shared" si="9"/>
        <v>0.7373062961295469</v>
      </c>
      <c r="BF41" s="747">
        <f t="shared" si="10"/>
        <v>0.7373062961295469</v>
      </c>
    </row>
    <row r="42" spans="1:58" x14ac:dyDescent="0.25">
      <c r="A42" s="753" t="str">
        <f t="shared" si="11"/>
        <v>A1014210</v>
      </c>
      <c r="B42" s="1806" t="s">
        <v>35</v>
      </c>
      <c r="C42" s="1805"/>
      <c r="D42" s="1806" t="s">
        <v>312</v>
      </c>
      <c r="E42" s="1805"/>
      <c r="F42" s="1806" t="s">
        <v>313</v>
      </c>
      <c r="G42" s="1805"/>
      <c r="H42" s="1806" t="s">
        <v>312</v>
      </c>
      <c r="I42" s="1805"/>
      <c r="J42" s="1806" t="s">
        <v>316</v>
      </c>
      <c r="K42" s="1805"/>
      <c r="L42" s="1805"/>
      <c r="M42" s="1806" t="s">
        <v>315</v>
      </c>
      <c r="N42" s="1805"/>
      <c r="O42" s="1805"/>
      <c r="P42" s="1806"/>
      <c r="Q42" s="1805"/>
      <c r="R42" s="1806"/>
      <c r="S42" s="1805"/>
      <c r="T42" s="1807" t="s">
        <v>39</v>
      </c>
      <c r="U42" s="1805"/>
      <c r="V42" s="1805"/>
      <c r="W42" s="1805"/>
      <c r="X42" s="1805"/>
      <c r="Y42" s="1805"/>
      <c r="Z42" s="1805"/>
      <c r="AA42" s="1805"/>
      <c r="AB42" s="1806" t="s">
        <v>306</v>
      </c>
      <c r="AC42" s="1805"/>
      <c r="AD42" s="1805"/>
      <c r="AE42" s="1805"/>
      <c r="AF42" s="1805"/>
      <c r="AG42" s="1806" t="s">
        <v>307</v>
      </c>
      <c r="AH42" s="1805"/>
      <c r="AI42" s="1805"/>
      <c r="AJ42" s="754" t="s">
        <v>86</v>
      </c>
      <c r="AK42" s="1804" t="s">
        <v>308</v>
      </c>
      <c r="AL42" s="1805"/>
      <c r="AM42" s="1805"/>
      <c r="AN42" s="1805"/>
      <c r="AO42" s="1805"/>
      <c r="AP42" s="1805"/>
      <c r="AQ42" s="755">
        <v>1741691450</v>
      </c>
      <c r="AR42" s="755">
        <v>1701691450</v>
      </c>
      <c r="AS42" s="755">
        <v>40000000</v>
      </c>
      <c r="AT42" s="756">
        <v>0</v>
      </c>
      <c r="AU42" s="755">
        <v>1284160072</v>
      </c>
      <c r="AV42" s="755">
        <v>417531378</v>
      </c>
      <c r="AW42" s="755">
        <v>1284160072</v>
      </c>
      <c r="AX42" s="756">
        <v>0</v>
      </c>
      <c r="AY42" s="755">
        <v>1284160072</v>
      </c>
      <c r="AZ42" s="756">
        <v>0</v>
      </c>
      <c r="BA42" s="755">
        <v>1284160072</v>
      </c>
      <c r="BB42" s="756">
        <v>0</v>
      </c>
      <c r="BC42" s="756">
        <v>0</v>
      </c>
      <c r="BD42" s="745"/>
      <c r="BE42" s="757">
        <f t="shared" si="9"/>
        <v>0.7373062961295469</v>
      </c>
      <c r="BF42" s="757">
        <f t="shared" si="10"/>
        <v>0.7373062961295469</v>
      </c>
    </row>
    <row r="43" spans="1:58" x14ac:dyDescent="0.25">
      <c r="A43" s="753" t="str">
        <f t="shared" si="11"/>
        <v>A101510</v>
      </c>
      <c r="B43" s="1812" t="s">
        <v>35</v>
      </c>
      <c r="C43" s="1805"/>
      <c r="D43" s="1812" t="s">
        <v>312</v>
      </c>
      <c r="E43" s="1805"/>
      <c r="F43" s="1812" t="s">
        <v>313</v>
      </c>
      <c r="G43" s="1805"/>
      <c r="H43" s="1812" t="s">
        <v>312</v>
      </c>
      <c r="I43" s="1805"/>
      <c r="J43" s="1812" t="s">
        <v>317</v>
      </c>
      <c r="K43" s="1805"/>
      <c r="L43" s="1805"/>
      <c r="M43" s="1812"/>
      <c r="N43" s="1805"/>
      <c r="O43" s="1805"/>
      <c r="P43" s="1812"/>
      <c r="Q43" s="1805"/>
      <c r="R43" s="1812"/>
      <c r="S43" s="1805"/>
      <c r="T43" s="1814" t="s">
        <v>222</v>
      </c>
      <c r="U43" s="1805"/>
      <c r="V43" s="1805"/>
      <c r="W43" s="1805"/>
      <c r="X43" s="1805"/>
      <c r="Y43" s="1805"/>
      <c r="Z43" s="1805"/>
      <c r="AA43" s="1805"/>
      <c r="AB43" s="1812" t="s">
        <v>306</v>
      </c>
      <c r="AC43" s="1805"/>
      <c r="AD43" s="1805"/>
      <c r="AE43" s="1805"/>
      <c r="AF43" s="1805"/>
      <c r="AG43" s="1812" t="s">
        <v>307</v>
      </c>
      <c r="AH43" s="1805"/>
      <c r="AI43" s="1805"/>
      <c r="AJ43" s="742" t="s">
        <v>86</v>
      </c>
      <c r="AK43" s="1813" t="s">
        <v>308</v>
      </c>
      <c r="AL43" s="1805"/>
      <c r="AM43" s="1805"/>
      <c r="AN43" s="1805"/>
      <c r="AO43" s="1805"/>
      <c r="AP43" s="1805"/>
      <c r="AQ43" s="743">
        <v>26784000000</v>
      </c>
      <c r="AR43" s="743">
        <v>25854000000</v>
      </c>
      <c r="AS43" s="743">
        <v>930000000</v>
      </c>
      <c r="AT43" s="744">
        <v>0</v>
      </c>
      <c r="AU43" s="743">
        <v>13662485898</v>
      </c>
      <c r="AV43" s="743">
        <v>12191514102</v>
      </c>
      <c r="AW43" s="743">
        <v>13662481073</v>
      </c>
      <c r="AX43" s="743">
        <v>4825</v>
      </c>
      <c r="AY43" s="743">
        <v>13662481073</v>
      </c>
      <c r="AZ43" s="744">
        <v>0</v>
      </c>
      <c r="BA43" s="743">
        <v>13662481073</v>
      </c>
      <c r="BB43" s="744">
        <v>0</v>
      </c>
      <c r="BC43" s="743">
        <v>2002349</v>
      </c>
      <c r="BD43" s="745"/>
      <c r="BE43" s="747">
        <f t="shared" si="9"/>
        <v>0.51009878651433693</v>
      </c>
      <c r="BF43" s="747">
        <f t="shared" si="10"/>
        <v>0.51009860636947435</v>
      </c>
    </row>
    <row r="44" spans="1:58" x14ac:dyDescent="0.25">
      <c r="A44" s="753" t="str">
        <f t="shared" si="11"/>
        <v>A1015110</v>
      </c>
      <c r="B44" s="1806" t="s">
        <v>35</v>
      </c>
      <c r="C44" s="1805"/>
      <c r="D44" s="1806" t="s">
        <v>312</v>
      </c>
      <c r="E44" s="1805"/>
      <c r="F44" s="1806" t="s">
        <v>313</v>
      </c>
      <c r="G44" s="1805"/>
      <c r="H44" s="1806" t="s">
        <v>312</v>
      </c>
      <c r="I44" s="1805"/>
      <c r="J44" s="1806" t="s">
        <v>317</v>
      </c>
      <c r="K44" s="1805"/>
      <c r="L44" s="1805"/>
      <c r="M44" s="1806" t="s">
        <v>312</v>
      </c>
      <c r="N44" s="1805"/>
      <c r="O44" s="1805"/>
      <c r="P44" s="1806"/>
      <c r="Q44" s="1805"/>
      <c r="R44" s="1806"/>
      <c r="S44" s="1805"/>
      <c r="T44" s="1807" t="s">
        <v>40</v>
      </c>
      <c r="U44" s="1805"/>
      <c r="V44" s="1805"/>
      <c r="W44" s="1805"/>
      <c r="X44" s="1805"/>
      <c r="Y44" s="1805"/>
      <c r="Z44" s="1805"/>
      <c r="AA44" s="1805"/>
      <c r="AB44" s="1806" t="s">
        <v>306</v>
      </c>
      <c r="AC44" s="1805"/>
      <c r="AD44" s="1805"/>
      <c r="AE44" s="1805"/>
      <c r="AF44" s="1805"/>
      <c r="AG44" s="1806" t="s">
        <v>307</v>
      </c>
      <c r="AH44" s="1805"/>
      <c r="AI44" s="1805"/>
      <c r="AJ44" s="754" t="s">
        <v>86</v>
      </c>
      <c r="AK44" s="1804" t="s">
        <v>308</v>
      </c>
      <c r="AL44" s="1805"/>
      <c r="AM44" s="1805"/>
      <c r="AN44" s="1805"/>
      <c r="AO44" s="1805"/>
      <c r="AP44" s="1805"/>
      <c r="AQ44" s="755">
        <v>3441410138</v>
      </c>
      <c r="AR44" s="755">
        <v>3416410138</v>
      </c>
      <c r="AS44" s="755">
        <v>25000000</v>
      </c>
      <c r="AT44" s="756">
        <v>0</v>
      </c>
      <c r="AU44" s="755">
        <v>2579282222</v>
      </c>
      <c r="AV44" s="755">
        <v>837127916</v>
      </c>
      <c r="AW44" s="755">
        <v>2579282222</v>
      </c>
      <c r="AX44" s="756">
        <v>0</v>
      </c>
      <c r="AY44" s="755">
        <v>2579282222</v>
      </c>
      <c r="AZ44" s="756">
        <v>0</v>
      </c>
      <c r="BA44" s="755">
        <v>2579282222</v>
      </c>
      <c r="BB44" s="756">
        <v>0</v>
      </c>
      <c r="BC44" s="756">
        <v>0</v>
      </c>
      <c r="BD44" s="745"/>
      <c r="BE44" s="757">
        <f t="shared" si="9"/>
        <v>0.74948411220145017</v>
      </c>
      <c r="BF44" s="757">
        <f t="shared" si="10"/>
        <v>0.74948411220145017</v>
      </c>
    </row>
    <row r="45" spans="1:58" x14ac:dyDescent="0.25">
      <c r="A45" s="753" t="str">
        <f t="shared" si="11"/>
        <v>A1015210</v>
      </c>
      <c r="B45" s="1806" t="s">
        <v>35</v>
      </c>
      <c r="C45" s="1805"/>
      <c r="D45" s="1806" t="s">
        <v>312</v>
      </c>
      <c r="E45" s="1805"/>
      <c r="F45" s="1806" t="s">
        <v>313</v>
      </c>
      <c r="G45" s="1805"/>
      <c r="H45" s="1806" t="s">
        <v>312</v>
      </c>
      <c r="I45" s="1805"/>
      <c r="J45" s="1806" t="s">
        <v>317</v>
      </c>
      <c r="K45" s="1805"/>
      <c r="L45" s="1805"/>
      <c r="M45" s="1806" t="s">
        <v>315</v>
      </c>
      <c r="N45" s="1805"/>
      <c r="O45" s="1805"/>
      <c r="P45" s="1806"/>
      <c r="Q45" s="1805"/>
      <c r="R45" s="1806"/>
      <c r="S45" s="1805"/>
      <c r="T45" s="1807" t="s">
        <v>41</v>
      </c>
      <c r="U45" s="1805"/>
      <c r="V45" s="1805"/>
      <c r="W45" s="1805"/>
      <c r="X45" s="1805"/>
      <c r="Y45" s="1805"/>
      <c r="Z45" s="1805"/>
      <c r="AA45" s="1805"/>
      <c r="AB45" s="1806" t="s">
        <v>306</v>
      </c>
      <c r="AC45" s="1805"/>
      <c r="AD45" s="1805"/>
      <c r="AE45" s="1805"/>
      <c r="AF45" s="1805"/>
      <c r="AG45" s="1806" t="s">
        <v>307</v>
      </c>
      <c r="AH45" s="1805"/>
      <c r="AI45" s="1805"/>
      <c r="AJ45" s="754" t="s">
        <v>86</v>
      </c>
      <c r="AK45" s="1804" t="s">
        <v>308</v>
      </c>
      <c r="AL45" s="1805"/>
      <c r="AM45" s="1805"/>
      <c r="AN45" s="1805"/>
      <c r="AO45" s="1805"/>
      <c r="AP45" s="1805"/>
      <c r="AQ45" s="755">
        <v>2949264140</v>
      </c>
      <c r="AR45" s="755">
        <v>2849264140</v>
      </c>
      <c r="AS45" s="755">
        <v>100000000</v>
      </c>
      <c r="AT45" s="756">
        <v>0</v>
      </c>
      <c r="AU45" s="755">
        <v>2193979710</v>
      </c>
      <c r="AV45" s="755">
        <v>655284430</v>
      </c>
      <c r="AW45" s="755">
        <v>2193979710</v>
      </c>
      <c r="AX45" s="756">
        <v>0</v>
      </c>
      <c r="AY45" s="755">
        <v>2193979710</v>
      </c>
      <c r="AZ45" s="756">
        <v>0</v>
      </c>
      <c r="BA45" s="755">
        <v>2193979710</v>
      </c>
      <c r="BB45" s="756">
        <v>0</v>
      </c>
      <c r="BC45" s="756">
        <v>0</v>
      </c>
      <c r="BD45" s="745"/>
      <c r="BE45" s="757">
        <f t="shared" si="9"/>
        <v>0.74390749890581176</v>
      </c>
      <c r="BF45" s="757">
        <f t="shared" si="10"/>
        <v>0.74390749890581176</v>
      </c>
    </row>
    <row r="46" spans="1:58" x14ac:dyDescent="0.25">
      <c r="A46" s="753" t="str">
        <f t="shared" si="11"/>
        <v>A10151410</v>
      </c>
      <c r="B46" s="1806" t="s">
        <v>35</v>
      </c>
      <c r="C46" s="1805"/>
      <c r="D46" s="1806" t="s">
        <v>312</v>
      </c>
      <c r="E46" s="1805"/>
      <c r="F46" s="1806" t="s">
        <v>313</v>
      </c>
      <c r="G46" s="1805"/>
      <c r="H46" s="1806" t="s">
        <v>312</v>
      </c>
      <c r="I46" s="1805"/>
      <c r="J46" s="1806" t="s">
        <v>317</v>
      </c>
      <c r="K46" s="1805"/>
      <c r="L46" s="1805"/>
      <c r="M46" s="1806" t="s">
        <v>318</v>
      </c>
      <c r="N46" s="1805"/>
      <c r="O46" s="1805"/>
      <c r="P46" s="1806"/>
      <c r="Q46" s="1805"/>
      <c r="R46" s="1806"/>
      <c r="S46" s="1805"/>
      <c r="T46" s="1807" t="s">
        <v>42</v>
      </c>
      <c r="U46" s="1805"/>
      <c r="V46" s="1805"/>
      <c r="W46" s="1805"/>
      <c r="X46" s="1805"/>
      <c r="Y46" s="1805"/>
      <c r="Z46" s="1805"/>
      <c r="AA46" s="1805"/>
      <c r="AB46" s="1806" t="s">
        <v>306</v>
      </c>
      <c r="AC46" s="1805"/>
      <c r="AD46" s="1805"/>
      <c r="AE46" s="1805"/>
      <c r="AF46" s="1805"/>
      <c r="AG46" s="1806" t="s">
        <v>307</v>
      </c>
      <c r="AH46" s="1805"/>
      <c r="AI46" s="1805"/>
      <c r="AJ46" s="754" t="s">
        <v>86</v>
      </c>
      <c r="AK46" s="1804" t="s">
        <v>308</v>
      </c>
      <c r="AL46" s="1805"/>
      <c r="AM46" s="1805"/>
      <c r="AN46" s="1805"/>
      <c r="AO46" s="1805"/>
      <c r="AP46" s="1805"/>
      <c r="AQ46" s="755">
        <v>4261255939</v>
      </c>
      <c r="AR46" s="755">
        <v>4256255939</v>
      </c>
      <c r="AS46" s="755">
        <v>5000000</v>
      </c>
      <c r="AT46" s="756">
        <v>0</v>
      </c>
      <c r="AU46" s="755">
        <v>4152078585</v>
      </c>
      <c r="AV46" s="755">
        <v>104177354</v>
      </c>
      <c r="AW46" s="755">
        <v>4152078585</v>
      </c>
      <c r="AX46" s="756">
        <v>0</v>
      </c>
      <c r="AY46" s="755">
        <v>4152078585</v>
      </c>
      <c r="AZ46" s="756">
        <v>0</v>
      </c>
      <c r="BA46" s="755">
        <v>4152078585</v>
      </c>
      <c r="BB46" s="756">
        <v>0</v>
      </c>
      <c r="BC46" s="756">
        <v>0</v>
      </c>
      <c r="BD46" s="745"/>
      <c r="BE46" s="757">
        <f t="shared" si="9"/>
        <v>0.97437906674396546</v>
      </c>
      <c r="BF46" s="757">
        <f t="shared" si="10"/>
        <v>0.97437906674396546</v>
      </c>
    </row>
    <row r="47" spans="1:58" x14ac:dyDescent="0.25">
      <c r="A47" s="753" t="str">
        <f t="shared" si="11"/>
        <v>A10151510</v>
      </c>
      <c r="B47" s="1806" t="s">
        <v>35</v>
      </c>
      <c r="C47" s="1805"/>
      <c r="D47" s="1806" t="s">
        <v>312</v>
      </c>
      <c r="E47" s="1805"/>
      <c r="F47" s="1806" t="s">
        <v>313</v>
      </c>
      <c r="G47" s="1805"/>
      <c r="H47" s="1806" t="s">
        <v>312</v>
      </c>
      <c r="I47" s="1805"/>
      <c r="J47" s="1806" t="s">
        <v>317</v>
      </c>
      <c r="K47" s="1805"/>
      <c r="L47" s="1805"/>
      <c r="M47" s="1806" t="s">
        <v>319</v>
      </c>
      <c r="N47" s="1805"/>
      <c r="O47" s="1805"/>
      <c r="P47" s="1806"/>
      <c r="Q47" s="1805"/>
      <c r="R47" s="1806"/>
      <c r="S47" s="1805"/>
      <c r="T47" s="1807" t="s">
        <v>43</v>
      </c>
      <c r="U47" s="1805"/>
      <c r="V47" s="1805"/>
      <c r="W47" s="1805"/>
      <c r="X47" s="1805"/>
      <c r="Y47" s="1805"/>
      <c r="Z47" s="1805"/>
      <c r="AA47" s="1805"/>
      <c r="AB47" s="1806" t="s">
        <v>306</v>
      </c>
      <c r="AC47" s="1805"/>
      <c r="AD47" s="1805"/>
      <c r="AE47" s="1805"/>
      <c r="AF47" s="1805"/>
      <c r="AG47" s="1806" t="s">
        <v>307</v>
      </c>
      <c r="AH47" s="1805"/>
      <c r="AI47" s="1805"/>
      <c r="AJ47" s="754" t="s">
        <v>86</v>
      </c>
      <c r="AK47" s="1804" t="s">
        <v>308</v>
      </c>
      <c r="AL47" s="1805"/>
      <c r="AM47" s="1805"/>
      <c r="AN47" s="1805"/>
      <c r="AO47" s="1805"/>
      <c r="AP47" s="1805"/>
      <c r="AQ47" s="755">
        <v>4473037173</v>
      </c>
      <c r="AR47" s="755">
        <v>4173037173</v>
      </c>
      <c r="AS47" s="755">
        <v>300000000</v>
      </c>
      <c r="AT47" s="756">
        <v>0</v>
      </c>
      <c r="AU47" s="755">
        <v>2989603960</v>
      </c>
      <c r="AV47" s="755">
        <v>1183433213</v>
      </c>
      <c r="AW47" s="755">
        <v>2989599201</v>
      </c>
      <c r="AX47" s="755">
        <v>4759</v>
      </c>
      <c r="AY47" s="755">
        <v>2989599201</v>
      </c>
      <c r="AZ47" s="756">
        <v>0</v>
      </c>
      <c r="BA47" s="755">
        <v>2989599201</v>
      </c>
      <c r="BB47" s="756">
        <v>0</v>
      </c>
      <c r="BC47" s="755">
        <v>2002349</v>
      </c>
      <c r="BD47" s="745"/>
      <c r="BE47" s="757">
        <f t="shared" si="9"/>
        <v>0.66836108093305135</v>
      </c>
      <c r="BF47" s="757">
        <f t="shared" si="10"/>
        <v>0.66836001700270242</v>
      </c>
    </row>
    <row r="48" spans="1:58" x14ac:dyDescent="0.25">
      <c r="A48" s="753" t="str">
        <f t="shared" si="11"/>
        <v>A10151610</v>
      </c>
      <c r="B48" s="1806" t="s">
        <v>35</v>
      </c>
      <c r="C48" s="1805"/>
      <c r="D48" s="1806" t="s">
        <v>312</v>
      </c>
      <c r="E48" s="1805"/>
      <c r="F48" s="1806" t="s">
        <v>313</v>
      </c>
      <c r="G48" s="1805"/>
      <c r="H48" s="1806" t="s">
        <v>312</v>
      </c>
      <c r="I48" s="1805"/>
      <c r="J48" s="1806" t="s">
        <v>317</v>
      </c>
      <c r="K48" s="1805"/>
      <c r="L48" s="1805"/>
      <c r="M48" s="1806" t="s">
        <v>44</v>
      </c>
      <c r="N48" s="1805"/>
      <c r="O48" s="1805"/>
      <c r="P48" s="1806"/>
      <c r="Q48" s="1805"/>
      <c r="R48" s="1806"/>
      <c r="S48" s="1805"/>
      <c r="T48" s="1807" t="s">
        <v>45</v>
      </c>
      <c r="U48" s="1805"/>
      <c r="V48" s="1805"/>
      <c r="W48" s="1805"/>
      <c r="X48" s="1805"/>
      <c r="Y48" s="1805"/>
      <c r="Z48" s="1805"/>
      <c r="AA48" s="1805"/>
      <c r="AB48" s="1806" t="s">
        <v>306</v>
      </c>
      <c r="AC48" s="1805"/>
      <c r="AD48" s="1805"/>
      <c r="AE48" s="1805"/>
      <c r="AF48" s="1805"/>
      <c r="AG48" s="1806" t="s">
        <v>307</v>
      </c>
      <c r="AH48" s="1805"/>
      <c r="AI48" s="1805"/>
      <c r="AJ48" s="754" t="s">
        <v>86</v>
      </c>
      <c r="AK48" s="1804" t="s">
        <v>308</v>
      </c>
      <c r="AL48" s="1805"/>
      <c r="AM48" s="1805"/>
      <c r="AN48" s="1805"/>
      <c r="AO48" s="1805"/>
      <c r="AP48" s="1805"/>
      <c r="AQ48" s="755">
        <v>9451987628</v>
      </c>
      <c r="AR48" s="755">
        <v>9001987628</v>
      </c>
      <c r="AS48" s="755">
        <v>450000000</v>
      </c>
      <c r="AT48" s="756">
        <v>0</v>
      </c>
      <c r="AU48" s="755">
        <v>104345451</v>
      </c>
      <c r="AV48" s="755">
        <v>8897642177</v>
      </c>
      <c r="AW48" s="755">
        <v>104345385</v>
      </c>
      <c r="AX48" s="756">
        <v>66</v>
      </c>
      <c r="AY48" s="755">
        <v>104345385</v>
      </c>
      <c r="AZ48" s="756">
        <v>0</v>
      </c>
      <c r="BA48" s="755">
        <v>104345385</v>
      </c>
      <c r="BB48" s="756">
        <v>0</v>
      </c>
      <c r="BC48" s="756">
        <v>0</v>
      </c>
      <c r="BD48" s="745"/>
      <c r="BE48" s="757">
        <f t="shared" si="9"/>
        <v>1.1039524712335986E-2</v>
      </c>
      <c r="BF48" s="757">
        <f t="shared" si="10"/>
        <v>1.1039517729677671E-2</v>
      </c>
    </row>
    <row r="49" spans="1:58" x14ac:dyDescent="0.25">
      <c r="A49" s="753" t="str">
        <f t="shared" si="11"/>
        <v>A10152210</v>
      </c>
      <c r="B49" s="1806" t="s">
        <v>35</v>
      </c>
      <c r="C49" s="1805"/>
      <c r="D49" s="1806" t="s">
        <v>312</v>
      </c>
      <c r="E49" s="1805"/>
      <c r="F49" s="1806" t="s">
        <v>313</v>
      </c>
      <c r="G49" s="1805"/>
      <c r="H49" s="1806" t="s">
        <v>312</v>
      </c>
      <c r="I49" s="1805"/>
      <c r="J49" s="1806" t="s">
        <v>317</v>
      </c>
      <c r="K49" s="1805"/>
      <c r="L49" s="1805"/>
      <c r="M49" s="1806" t="s">
        <v>320</v>
      </c>
      <c r="N49" s="1805"/>
      <c r="O49" s="1805"/>
      <c r="P49" s="1806"/>
      <c r="Q49" s="1805"/>
      <c r="R49" s="1806"/>
      <c r="S49" s="1805"/>
      <c r="T49" s="1807" t="s">
        <v>46</v>
      </c>
      <c r="U49" s="1805"/>
      <c r="V49" s="1805"/>
      <c r="W49" s="1805"/>
      <c r="X49" s="1805"/>
      <c r="Y49" s="1805"/>
      <c r="Z49" s="1805"/>
      <c r="AA49" s="1805"/>
      <c r="AB49" s="1806" t="s">
        <v>306</v>
      </c>
      <c r="AC49" s="1805"/>
      <c r="AD49" s="1805"/>
      <c r="AE49" s="1805"/>
      <c r="AF49" s="1805"/>
      <c r="AG49" s="1806" t="s">
        <v>307</v>
      </c>
      <c r="AH49" s="1805"/>
      <c r="AI49" s="1805"/>
      <c r="AJ49" s="754" t="s">
        <v>86</v>
      </c>
      <c r="AK49" s="1804" t="s">
        <v>308</v>
      </c>
      <c r="AL49" s="1805"/>
      <c r="AM49" s="1805"/>
      <c r="AN49" s="1805"/>
      <c r="AO49" s="1805"/>
      <c r="AP49" s="1805"/>
      <c r="AQ49" s="755">
        <v>2207044982</v>
      </c>
      <c r="AR49" s="755">
        <v>2157044982</v>
      </c>
      <c r="AS49" s="755">
        <v>50000000</v>
      </c>
      <c r="AT49" s="756">
        <v>0</v>
      </c>
      <c r="AU49" s="755">
        <v>1643195970</v>
      </c>
      <c r="AV49" s="755">
        <v>513849012</v>
      </c>
      <c r="AW49" s="755">
        <v>1643195970</v>
      </c>
      <c r="AX49" s="756">
        <v>0</v>
      </c>
      <c r="AY49" s="755">
        <v>1643195970</v>
      </c>
      <c r="AZ49" s="756">
        <v>0</v>
      </c>
      <c r="BA49" s="755">
        <v>1643195970</v>
      </c>
      <c r="BB49" s="756">
        <v>0</v>
      </c>
      <c r="BC49" s="756">
        <v>0</v>
      </c>
      <c r="BD49" s="745"/>
      <c r="BE49" s="757">
        <f t="shared" si="9"/>
        <v>0.74452309916717407</v>
      </c>
      <c r="BF49" s="757">
        <f t="shared" si="10"/>
        <v>0.74452309916717407</v>
      </c>
    </row>
    <row r="50" spans="1:58" x14ac:dyDescent="0.25">
      <c r="A50" s="753" t="str">
        <f t="shared" si="11"/>
        <v>A101910</v>
      </c>
      <c r="B50" s="1812" t="s">
        <v>35</v>
      </c>
      <c r="C50" s="1805"/>
      <c r="D50" s="1812" t="s">
        <v>312</v>
      </c>
      <c r="E50" s="1805"/>
      <c r="F50" s="1812" t="s">
        <v>313</v>
      </c>
      <c r="G50" s="1805"/>
      <c r="H50" s="1812" t="s">
        <v>312</v>
      </c>
      <c r="I50" s="1805"/>
      <c r="J50" s="1812" t="s">
        <v>321</v>
      </c>
      <c r="K50" s="1805"/>
      <c r="L50" s="1805"/>
      <c r="M50" s="1812"/>
      <c r="N50" s="1805"/>
      <c r="O50" s="1805"/>
      <c r="P50" s="1812"/>
      <c r="Q50" s="1805"/>
      <c r="R50" s="1812"/>
      <c r="S50" s="1805"/>
      <c r="T50" s="1814" t="s">
        <v>223</v>
      </c>
      <c r="U50" s="1805"/>
      <c r="V50" s="1805"/>
      <c r="W50" s="1805"/>
      <c r="X50" s="1805"/>
      <c r="Y50" s="1805"/>
      <c r="Z50" s="1805"/>
      <c r="AA50" s="1805"/>
      <c r="AB50" s="1812" t="s">
        <v>306</v>
      </c>
      <c r="AC50" s="1805"/>
      <c r="AD50" s="1805"/>
      <c r="AE50" s="1805"/>
      <c r="AF50" s="1805"/>
      <c r="AG50" s="1812" t="s">
        <v>307</v>
      </c>
      <c r="AH50" s="1805"/>
      <c r="AI50" s="1805"/>
      <c r="AJ50" s="742" t="s">
        <v>86</v>
      </c>
      <c r="AK50" s="1813" t="s">
        <v>308</v>
      </c>
      <c r="AL50" s="1805"/>
      <c r="AM50" s="1805"/>
      <c r="AN50" s="1805"/>
      <c r="AO50" s="1805"/>
      <c r="AP50" s="1805"/>
      <c r="AQ50" s="743">
        <v>692000000</v>
      </c>
      <c r="AR50" s="743">
        <v>672000000</v>
      </c>
      <c r="AS50" s="743">
        <v>20000000</v>
      </c>
      <c r="AT50" s="744">
        <v>0</v>
      </c>
      <c r="AU50" s="743">
        <v>444623518</v>
      </c>
      <c r="AV50" s="743">
        <v>227376482</v>
      </c>
      <c r="AW50" s="743">
        <v>444616538</v>
      </c>
      <c r="AX50" s="743">
        <v>6980</v>
      </c>
      <c r="AY50" s="743">
        <v>444616538</v>
      </c>
      <c r="AZ50" s="744">
        <v>0</v>
      </c>
      <c r="BA50" s="743">
        <v>444616538</v>
      </c>
      <c r="BB50" s="744">
        <v>0</v>
      </c>
      <c r="BC50" s="744">
        <v>0</v>
      </c>
      <c r="BD50" s="745"/>
      <c r="BE50" s="747">
        <f t="shared" si="9"/>
        <v>0.6425195346820809</v>
      </c>
      <c r="BF50" s="747">
        <f t="shared" si="10"/>
        <v>0.64250944797687859</v>
      </c>
    </row>
    <row r="51" spans="1:58" x14ac:dyDescent="0.25">
      <c r="A51" s="753" t="str">
        <f t="shared" si="11"/>
        <v>A1019110</v>
      </c>
      <c r="B51" s="1806" t="s">
        <v>35</v>
      </c>
      <c r="C51" s="1805"/>
      <c r="D51" s="1806" t="s">
        <v>312</v>
      </c>
      <c r="E51" s="1805"/>
      <c r="F51" s="1806" t="s">
        <v>313</v>
      </c>
      <c r="G51" s="1805"/>
      <c r="H51" s="1806" t="s">
        <v>312</v>
      </c>
      <c r="I51" s="1805"/>
      <c r="J51" s="1806" t="s">
        <v>321</v>
      </c>
      <c r="K51" s="1805"/>
      <c r="L51" s="1805"/>
      <c r="M51" s="1806" t="s">
        <v>312</v>
      </c>
      <c r="N51" s="1805"/>
      <c r="O51" s="1805"/>
      <c r="P51" s="1806"/>
      <c r="Q51" s="1805"/>
      <c r="R51" s="1806"/>
      <c r="S51" s="1805"/>
      <c r="T51" s="1807" t="s">
        <v>47</v>
      </c>
      <c r="U51" s="1805"/>
      <c r="V51" s="1805"/>
      <c r="W51" s="1805"/>
      <c r="X51" s="1805"/>
      <c r="Y51" s="1805"/>
      <c r="Z51" s="1805"/>
      <c r="AA51" s="1805"/>
      <c r="AB51" s="1806" t="s">
        <v>306</v>
      </c>
      <c r="AC51" s="1805"/>
      <c r="AD51" s="1805"/>
      <c r="AE51" s="1805"/>
      <c r="AF51" s="1805"/>
      <c r="AG51" s="1806" t="s">
        <v>307</v>
      </c>
      <c r="AH51" s="1805"/>
      <c r="AI51" s="1805"/>
      <c r="AJ51" s="754" t="s">
        <v>86</v>
      </c>
      <c r="AK51" s="1804" t="s">
        <v>308</v>
      </c>
      <c r="AL51" s="1805"/>
      <c r="AM51" s="1805"/>
      <c r="AN51" s="1805"/>
      <c r="AO51" s="1805"/>
      <c r="AP51" s="1805"/>
      <c r="AQ51" s="755">
        <v>360000000</v>
      </c>
      <c r="AR51" s="755">
        <v>350000000</v>
      </c>
      <c r="AS51" s="755">
        <v>10000000</v>
      </c>
      <c r="AT51" s="756">
        <v>0</v>
      </c>
      <c r="AU51" s="755">
        <v>225745538</v>
      </c>
      <c r="AV51" s="755">
        <v>124254462</v>
      </c>
      <c r="AW51" s="755">
        <v>225745538</v>
      </c>
      <c r="AX51" s="756">
        <v>0</v>
      </c>
      <c r="AY51" s="755">
        <v>225745538</v>
      </c>
      <c r="AZ51" s="756">
        <v>0</v>
      </c>
      <c r="BA51" s="755">
        <v>225745538</v>
      </c>
      <c r="BB51" s="756">
        <v>0</v>
      </c>
      <c r="BC51" s="756">
        <v>0</v>
      </c>
      <c r="BD51" s="745"/>
      <c r="BE51" s="757">
        <f t="shared" si="9"/>
        <v>0.62707093888888887</v>
      </c>
      <c r="BF51" s="757">
        <f t="shared" si="10"/>
        <v>0.62707093888888887</v>
      </c>
    </row>
    <row r="52" spans="1:58" x14ac:dyDescent="0.25">
      <c r="A52" s="753" t="str">
        <f t="shared" si="11"/>
        <v>A1019310</v>
      </c>
      <c r="B52" s="1806" t="s">
        <v>35</v>
      </c>
      <c r="C52" s="1805"/>
      <c r="D52" s="1806" t="s">
        <v>312</v>
      </c>
      <c r="E52" s="1805"/>
      <c r="F52" s="1806" t="s">
        <v>313</v>
      </c>
      <c r="G52" s="1805"/>
      <c r="H52" s="1806" t="s">
        <v>312</v>
      </c>
      <c r="I52" s="1805"/>
      <c r="J52" s="1806" t="s">
        <v>321</v>
      </c>
      <c r="K52" s="1805"/>
      <c r="L52" s="1805"/>
      <c r="M52" s="1806" t="s">
        <v>322</v>
      </c>
      <c r="N52" s="1805"/>
      <c r="O52" s="1805"/>
      <c r="P52" s="1806"/>
      <c r="Q52" s="1805"/>
      <c r="R52" s="1806"/>
      <c r="S52" s="1805"/>
      <c r="T52" s="1807" t="s">
        <v>48</v>
      </c>
      <c r="U52" s="1805"/>
      <c r="V52" s="1805"/>
      <c r="W52" s="1805"/>
      <c r="X52" s="1805"/>
      <c r="Y52" s="1805"/>
      <c r="Z52" s="1805"/>
      <c r="AA52" s="1805"/>
      <c r="AB52" s="1806" t="s">
        <v>306</v>
      </c>
      <c r="AC52" s="1805"/>
      <c r="AD52" s="1805"/>
      <c r="AE52" s="1805"/>
      <c r="AF52" s="1805"/>
      <c r="AG52" s="1806" t="s">
        <v>307</v>
      </c>
      <c r="AH52" s="1805"/>
      <c r="AI52" s="1805"/>
      <c r="AJ52" s="754" t="s">
        <v>86</v>
      </c>
      <c r="AK52" s="1804" t="s">
        <v>308</v>
      </c>
      <c r="AL52" s="1805"/>
      <c r="AM52" s="1805"/>
      <c r="AN52" s="1805"/>
      <c r="AO52" s="1805"/>
      <c r="AP52" s="1805"/>
      <c r="AQ52" s="755">
        <v>332000000</v>
      </c>
      <c r="AR52" s="755">
        <v>322000000</v>
      </c>
      <c r="AS52" s="755">
        <v>10000000</v>
      </c>
      <c r="AT52" s="756">
        <v>0</v>
      </c>
      <c r="AU52" s="755">
        <v>218877980</v>
      </c>
      <c r="AV52" s="755">
        <v>103122020</v>
      </c>
      <c r="AW52" s="755">
        <v>218871000</v>
      </c>
      <c r="AX52" s="755">
        <v>6980</v>
      </c>
      <c r="AY52" s="755">
        <v>218871000</v>
      </c>
      <c r="AZ52" s="756">
        <v>0</v>
      </c>
      <c r="BA52" s="755">
        <v>218871000</v>
      </c>
      <c r="BB52" s="756">
        <v>0</v>
      </c>
      <c r="BC52" s="756">
        <v>0</v>
      </c>
      <c r="BD52" s="745"/>
      <c r="BE52" s="757">
        <f t="shared" si="9"/>
        <v>0.65927102409638549</v>
      </c>
      <c r="BF52" s="757">
        <f t="shared" si="10"/>
        <v>0.65925</v>
      </c>
    </row>
    <row r="53" spans="1:58" x14ac:dyDescent="0.25">
      <c r="A53" s="753" t="str">
        <f t="shared" si="11"/>
        <v>A1011010</v>
      </c>
      <c r="B53" s="1806" t="s">
        <v>35</v>
      </c>
      <c r="C53" s="1805"/>
      <c r="D53" s="1806" t="s">
        <v>312</v>
      </c>
      <c r="E53" s="1805"/>
      <c r="F53" s="1806" t="s">
        <v>313</v>
      </c>
      <c r="G53" s="1805"/>
      <c r="H53" s="1806" t="s">
        <v>312</v>
      </c>
      <c r="I53" s="1805"/>
      <c r="J53" s="1806" t="s">
        <v>86</v>
      </c>
      <c r="K53" s="1805"/>
      <c r="L53" s="1805"/>
      <c r="M53" s="1806"/>
      <c r="N53" s="1805"/>
      <c r="O53" s="1805"/>
      <c r="P53" s="1806"/>
      <c r="Q53" s="1805"/>
      <c r="R53" s="1806"/>
      <c r="S53" s="1805"/>
      <c r="T53" s="1807" t="s">
        <v>699</v>
      </c>
      <c r="U53" s="1805"/>
      <c r="V53" s="1805"/>
      <c r="W53" s="1805"/>
      <c r="X53" s="1805"/>
      <c r="Y53" s="1805"/>
      <c r="Z53" s="1805"/>
      <c r="AA53" s="1805"/>
      <c r="AB53" s="1806" t="s">
        <v>306</v>
      </c>
      <c r="AC53" s="1805"/>
      <c r="AD53" s="1805"/>
      <c r="AE53" s="1805"/>
      <c r="AF53" s="1805"/>
      <c r="AG53" s="1806" t="s">
        <v>307</v>
      </c>
      <c r="AH53" s="1805"/>
      <c r="AI53" s="1805"/>
      <c r="AJ53" s="754" t="s">
        <v>86</v>
      </c>
      <c r="AK53" s="1804" t="s">
        <v>308</v>
      </c>
      <c r="AL53" s="1805"/>
      <c r="AM53" s="1805"/>
      <c r="AN53" s="1805"/>
      <c r="AO53" s="1805"/>
      <c r="AP53" s="1805"/>
      <c r="AQ53" s="756">
        <v>0</v>
      </c>
      <c r="AR53" s="756">
        <v>0</v>
      </c>
      <c r="AS53" s="756">
        <v>0</v>
      </c>
      <c r="AT53" s="756">
        <v>0</v>
      </c>
      <c r="AU53" s="756">
        <v>0</v>
      </c>
      <c r="AV53" s="756">
        <v>0</v>
      </c>
      <c r="AW53" s="756">
        <v>0</v>
      </c>
      <c r="AX53" s="756">
        <v>0</v>
      </c>
      <c r="AY53" s="756">
        <v>0</v>
      </c>
      <c r="AZ53" s="756">
        <v>0</v>
      </c>
      <c r="BA53" s="756">
        <v>0</v>
      </c>
      <c r="BB53" s="756">
        <v>0</v>
      </c>
      <c r="BC53" s="756">
        <v>0</v>
      </c>
      <c r="BD53" s="745"/>
      <c r="BE53" s="757" t="e">
        <f t="shared" si="9"/>
        <v>#DIV/0!</v>
      </c>
      <c r="BF53" s="757" t="e">
        <f t="shared" si="10"/>
        <v>#DIV/0!</v>
      </c>
    </row>
    <row r="54" spans="1:58" x14ac:dyDescent="0.25">
      <c r="A54" s="753" t="str">
        <f t="shared" si="11"/>
        <v>A10210</v>
      </c>
      <c r="B54" s="1812" t="s">
        <v>35</v>
      </c>
      <c r="C54" s="1805"/>
      <c r="D54" s="1812" t="s">
        <v>312</v>
      </c>
      <c r="E54" s="1805"/>
      <c r="F54" s="1812" t="s">
        <v>313</v>
      </c>
      <c r="G54" s="1805"/>
      <c r="H54" s="1812" t="s">
        <v>315</v>
      </c>
      <c r="I54" s="1805"/>
      <c r="J54" s="1812"/>
      <c r="K54" s="1805"/>
      <c r="L54" s="1805"/>
      <c r="M54" s="1812"/>
      <c r="N54" s="1805"/>
      <c r="O54" s="1805"/>
      <c r="P54" s="1812"/>
      <c r="Q54" s="1805"/>
      <c r="R54" s="1812"/>
      <c r="S54" s="1805"/>
      <c r="T54" s="1814" t="s">
        <v>226</v>
      </c>
      <c r="U54" s="1805"/>
      <c r="V54" s="1805"/>
      <c r="W54" s="1805"/>
      <c r="X54" s="1805"/>
      <c r="Y54" s="1805"/>
      <c r="Z54" s="1805"/>
      <c r="AA54" s="1805"/>
      <c r="AB54" s="1812" t="s">
        <v>306</v>
      </c>
      <c r="AC54" s="1805"/>
      <c r="AD54" s="1805"/>
      <c r="AE54" s="1805"/>
      <c r="AF54" s="1805"/>
      <c r="AG54" s="1812" t="s">
        <v>307</v>
      </c>
      <c r="AH54" s="1805"/>
      <c r="AI54" s="1805"/>
      <c r="AJ54" s="742" t="s">
        <v>86</v>
      </c>
      <c r="AK54" s="1813" t="s">
        <v>308</v>
      </c>
      <c r="AL54" s="1805"/>
      <c r="AM54" s="1805"/>
      <c r="AN54" s="1805"/>
      <c r="AO54" s="1805"/>
      <c r="AP54" s="1805"/>
      <c r="AQ54" s="743">
        <v>2620100000</v>
      </c>
      <c r="AR54" s="743">
        <v>2421834999</v>
      </c>
      <c r="AS54" s="743">
        <v>198265001</v>
      </c>
      <c r="AT54" s="744">
        <v>0</v>
      </c>
      <c r="AU54" s="743">
        <v>2407541916</v>
      </c>
      <c r="AV54" s="743">
        <v>14293083</v>
      </c>
      <c r="AW54" s="743">
        <v>1296289825</v>
      </c>
      <c r="AX54" s="743">
        <v>1111252091</v>
      </c>
      <c r="AY54" s="743">
        <v>1296289825</v>
      </c>
      <c r="AZ54" s="744">
        <v>0</v>
      </c>
      <c r="BA54" s="743">
        <v>1296289825</v>
      </c>
      <c r="BB54" s="744">
        <v>0</v>
      </c>
      <c r="BC54" s="744">
        <v>0</v>
      </c>
      <c r="BD54" s="745"/>
      <c r="BE54" s="747">
        <f t="shared" si="9"/>
        <v>0.91887405671539257</v>
      </c>
      <c r="BF54" s="747">
        <f t="shared" si="10"/>
        <v>0.49474822525857792</v>
      </c>
    </row>
    <row r="55" spans="1:58" x14ac:dyDescent="0.25">
      <c r="A55" s="753" t="str">
        <f t="shared" si="11"/>
        <v>A1021210</v>
      </c>
      <c r="B55" s="1806" t="s">
        <v>35</v>
      </c>
      <c r="C55" s="1805"/>
      <c r="D55" s="1806" t="s">
        <v>312</v>
      </c>
      <c r="E55" s="1805"/>
      <c r="F55" s="1806" t="s">
        <v>313</v>
      </c>
      <c r="G55" s="1805"/>
      <c r="H55" s="1806" t="s">
        <v>315</v>
      </c>
      <c r="I55" s="1805"/>
      <c r="J55" s="1806" t="s">
        <v>323</v>
      </c>
      <c r="K55" s="1805"/>
      <c r="L55" s="1805"/>
      <c r="M55" s="1806"/>
      <c r="N55" s="1805"/>
      <c r="O55" s="1805"/>
      <c r="P55" s="1806"/>
      <c r="Q55" s="1805"/>
      <c r="R55" s="1806"/>
      <c r="S55" s="1805"/>
      <c r="T55" s="1807" t="s">
        <v>49</v>
      </c>
      <c r="U55" s="1805"/>
      <c r="V55" s="1805"/>
      <c r="W55" s="1805"/>
      <c r="X55" s="1805"/>
      <c r="Y55" s="1805"/>
      <c r="Z55" s="1805"/>
      <c r="AA55" s="1805"/>
      <c r="AB55" s="1806" t="s">
        <v>306</v>
      </c>
      <c r="AC55" s="1805"/>
      <c r="AD55" s="1805"/>
      <c r="AE55" s="1805"/>
      <c r="AF55" s="1805"/>
      <c r="AG55" s="1806" t="s">
        <v>307</v>
      </c>
      <c r="AH55" s="1805"/>
      <c r="AI55" s="1805"/>
      <c r="AJ55" s="754" t="s">
        <v>86</v>
      </c>
      <c r="AK55" s="1804" t="s">
        <v>308</v>
      </c>
      <c r="AL55" s="1805"/>
      <c r="AM55" s="1805"/>
      <c r="AN55" s="1805"/>
      <c r="AO55" s="1805"/>
      <c r="AP55" s="1805"/>
      <c r="AQ55" s="755">
        <v>2620100000</v>
      </c>
      <c r="AR55" s="755">
        <v>2421834999</v>
      </c>
      <c r="AS55" s="755">
        <v>198265001</v>
      </c>
      <c r="AT55" s="756">
        <v>0</v>
      </c>
      <c r="AU55" s="755">
        <v>2407541916</v>
      </c>
      <c r="AV55" s="755">
        <v>14293083</v>
      </c>
      <c r="AW55" s="755">
        <v>1296289825</v>
      </c>
      <c r="AX55" s="755">
        <v>1111252091</v>
      </c>
      <c r="AY55" s="755">
        <v>1296289825</v>
      </c>
      <c r="AZ55" s="756">
        <v>0</v>
      </c>
      <c r="BA55" s="755">
        <v>1296289825</v>
      </c>
      <c r="BB55" s="756">
        <v>0</v>
      </c>
      <c r="BC55" s="756">
        <v>0</v>
      </c>
      <c r="BD55" s="745"/>
      <c r="BE55" s="757">
        <f t="shared" si="9"/>
        <v>0.91887405671539257</v>
      </c>
      <c r="BF55" s="757">
        <f t="shared" si="10"/>
        <v>0.49474822525857792</v>
      </c>
    </row>
    <row r="56" spans="1:58" x14ac:dyDescent="0.25">
      <c r="A56" s="753" t="str">
        <f t="shared" si="11"/>
        <v>A10510</v>
      </c>
      <c r="B56" s="1812" t="s">
        <v>35</v>
      </c>
      <c r="C56" s="1805"/>
      <c r="D56" s="1812" t="s">
        <v>312</v>
      </c>
      <c r="E56" s="1805"/>
      <c r="F56" s="1812" t="s">
        <v>313</v>
      </c>
      <c r="G56" s="1805"/>
      <c r="H56" s="1812" t="s">
        <v>317</v>
      </c>
      <c r="I56" s="1805"/>
      <c r="J56" s="1812"/>
      <c r="K56" s="1805"/>
      <c r="L56" s="1805"/>
      <c r="M56" s="1812"/>
      <c r="N56" s="1805"/>
      <c r="O56" s="1805"/>
      <c r="P56" s="1812"/>
      <c r="Q56" s="1805"/>
      <c r="R56" s="1812"/>
      <c r="S56" s="1805"/>
      <c r="T56" s="1814" t="s">
        <v>228</v>
      </c>
      <c r="U56" s="1805"/>
      <c r="V56" s="1805"/>
      <c r="W56" s="1805"/>
      <c r="X56" s="1805"/>
      <c r="Y56" s="1805"/>
      <c r="Z56" s="1805"/>
      <c r="AA56" s="1805"/>
      <c r="AB56" s="1812" t="s">
        <v>306</v>
      </c>
      <c r="AC56" s="1805"/>
      <c r="AD56" s="1805"/>
      <c r="AE56" s="1805"/>
      <c r="AF56" s="1805"/>
      <c r="AG56" s="1812" t="s">
        <v>307</v>
      </c>
      <c r="AH56" s="1805"/>
      <c r="AI56" s="1805"/>
      <c r="AJ56" s="742" t="s">
        <v>86</v>
      </c>
      <c r="AK56" s="1813" t="s">
        <v>308</v>
      </c>
      <c r="AL56" s="1805"/>
      <c r="AM56" s="1805"/>
      <c r="AN56" s="1805"/>
      <c r="AO56" s="1805"/>
      <c r="AP56" s="1805"/>
      <c r="AQ56" s="743">
        <v>43211545217</v>
      </c>
      <c r="AR56" s="743">
        <v>39301545217</v>
      </c>
      <c r="AS56" s="743">
        <v>3910000000</v>
      </c>
      <c r="AT56" s="744">
        <v>0</v>
      </c>
      <c r="AU56" s="743">
        <v>29919089115</v>
      </c>
      <c r="AV56" s="743">
        <v>9382456102</v>
      </c>
      <c r="AW56" s="743">
        <v>29886198398</v>
      </c>
      <c r="AX56" s="743">
        <v>32890717</v>
      </c>
      <c r="AY56" s="743">
        <v>29886198398</v>
      </c>
      <c r="AZ56" s="744">
        <v>0</v>
      </c>
      <c r="BA56" s="743">
        <v>29886198398</v>
      </c>
      <c r="BB56" s="744">
        <v>0</v>
      </c>
      <c r="BC56" s="743">
        <v>89797994</v>
      </c>
      <c r="BD56" s="745"/>
      <c r="BE56" s="747">
        <f t="shared" si="9"/>
        <v>0.6923864667359646</v>
      </c>
      <c r="BF56" s="747">
        <f t="shared" si="10"/>
        <v>0.69162531096532898</v>
      </c>
    </row>
    <row r="57" spans="1:58" x14ac:dyDescent="0.25">
      <c r="A57" s="753" t="str">
        <f t="shared" si="11"/>
        <v>A105110</v>
      </c>
      <c r="B57" s="1812" t="s">
        <v>35</v>
      </c>
      <c r="C57" s="1805"/>
      <c r="D57" s="1812" t="s">
        <v>312</v>
      </c>
      <c r="E57" s="1805"/>
      <c r="F57" s="1812" t="s">
        <v>313</v>
      </c>
      <c r="G57" s="1805"/>
      <c r="H57" s="1812" t="s">
        <v>317</v>
      </c>
      <c r="I57" s="1805"/>
      <c r="J57" s="1812" t="s">
        <v>312</v>
      </c>
      <c r="K57" s="1805"/>
      <c r="L57" s="1805"/>
      <c r="M57" s="1812"/>
      <c r="N57" s="1805"/>
      <c r="O57" s="1805"/>
      <c r="P57" s="1812"/>
      <c r="Q57" s="1805"/>
      <c r="R57" s="1812"/>
      <c r="S57" s="1805"/>
      <c r="T57" s="1814" t="s">
        <v>230</v>
      </c>
      <c r="U57" s="1805"/>
      <c r="V57" s="1805"/>
      <c r="W57" s="1805"/>
      <c r="X57" s="1805"/>
      <c r="Y57" s="1805"/>
      <c r="Z57" s="1805"/>
      <c r="AA57" s="1805"/>
      <c r="AB57" s="1812" t="s">
        <v>306</v>
      </c>
      <c r="AC57" s="1805"/>
      <c r="AD57" s="1805"/>
      <c r="AE57" s="1805"/>
      <c r="AF57" s="1805"/>
      <c r="AG57" s="1812" t="s">
        <v>307</v>
      </c>
      <c r="AH57" s="1805"/>
      <c r="AI57" s="1805"/>
      <c r="AJ57" s="742" t="s">
        <v>86</v>
      </c>
      <c r="AK57" s="1813" t="s">
        <v>308</v>
      </c>
      <c r="AL57" s="1805"/>
      <c r="AM57" s="1805"/>
      <c r="AN57" s="1805"/>
      <c r="AO57" s="1805"/>
      <c r="AP57" s="1805"/>
      <c r="AQ57" s="743">
        <v>22794858469</v>
      </c>
      <c r="AR57" s="743">
        <v>20544858469</v>
      </c>
      <c r="AS57" s="743">
        <v>2250000000</v>
      </c>
      <c r="AT57" s="744">
        <v>0</v>
      </c>
      <c r="AU57" s="743">
        <v>15075472016</v>
      </c>
      <c r="AV57" s="743">
        <v>5469386453</v>
      </c>
      <c r="AW57" s="743">
        <v>15043269232</v>
      </c>
      <c r="AX57" s="743">
        <v>32202784</v>
      </c>
      <c r="AY57" s="743">
        <v>15043269232</v>
      </c>
      <c r="AZ57" s="744">
        <v>0</v>
      </c>
      <c r="BA57" s="743">
        <v>15043269232</v>
      </c>
      <c r="BB57" s="744">
        <v>0</v>
      </c>
      <c r="BC57" s="743">
        <v>86684398</v>
      </c>
      <c r="BD57" s="745"/>
      <c r="BE57" s="747">
        <f t="shared" si="9"/>
        <v>0.66135405212109455</v>
      </c>
      <c r="BF57" s="747">
        <f t="shared" si="10"/>
        <v>0.659941330737288</v>
      </c>
    </row>
    <row r="58" spans="1:58" x14ac:dyDescent="0.25">
      <c r="A58" s="753" t="str">
        <f t="shared" si="11"/>
        <v>A1051110</v>
      </c>
      <c r="B58" s="1806" t="s">
        <v>35</v>
      </c>
      <c r="C58" s="1805"/>
      <c r="D58" s="1806" t="s">
        <v>312</v>
      </c>
      <c r="E58" s="1805"/>
      <c r="F58" s="1806" t="s">
        <v>313</v>
      </c>
      <c r="G58" s="1805"/>
      <c r="H58" s="1806" t="s">
        <v>317</v>
      </c>
      <c r="I58" s="1805"/>
      <c r="J58" s="1806" t="s">
        <v>312</v>
      </c>
      <c r="K58" s="1805"/>
      <c r="L58" s="1805"/>
      <c r="M58" s="1806" t="s">
        <v>312</v>
      </c>
      <c r="N58" s="1805"/>
      <c r="O58" s="1805"/>
      <c r="P58" s="1806"/>
      <c r="Q58" s="1805"/>
      <c r="R58" s="1806"/>
      <c r="S58" s="1805"/>
      <c r="T58" s="1807" t="s">
        <v>50</v>
      </c>
      <c r="U58" s="1805"/>
      <c r="V58" s="1805"/>
      <c r="W58" s="1805"/>
      <c r="X58" s="1805"/>
      <c r="Y58" s="1805"/>
      <c r="Z58" s="1805"/>
      <c r="AA58" s="1805"/>
      <c r="AB58" s="1806" t="s">
        <v>306</v>
      </c>
      <c r="AC58" s="1805"/>
      <c r="AD58" s="1805"/>
      <c r="AE58" s="1805"/>
      <c r="AF58" s="1805"/>
      <c r="AG58" s="1806" t="s">
        <v>307</v>
      </c>
      <c r="AH58" s="1805"/>
      <c r="AI58" s="1805"/>
      <c r="AJ58" s="754" t="s">
        <v>86</v>
      </c>
      <c r="AK58" s="1804" t="s">
        <v>308</v>
      </c>
      <c r="AL58" s="1805"/>
      <c r="AM58" s="1805"/>
      <c r="AN58" s="1805"/>
      <c r="AO58" s="1805"/>
      <c r="AP58" s="1805"/>
      <c r="AQ58" s="755">
        <v>4351217965</v>
      </c>
      <c r="AR58" s="755">
        <v>4001217965</v>
      </c>
      <c r="AS58" s="755">
        <v>350000000</v>
      </c>
      <c r="AT58" s="756">
        <v>0</v>
      </c>
      <c r="AU58" s="755">
        <v>3365579445</v>
      </c>
      <c r="AV58" s="755">
        <v>635638520</v>
      </c>
      <c r="AW58" s="755">
        <v>3365579445</v>
      </c>
      <c r="AX58" s="756">
        <v>0</v>
      </c>
      <c r="AY58" s="755">
        <v>3365579445</v>
      </c>
      <c r="AZ58" s="756">
        <v>0</v>
      </c>
      <c r="BA58" s="755">
        <v>3365579445</v>
      </c>
      <c r="BB58" s="756">
        <v>0</v>
      </c>
      <c r="BC58" s="755">
        <v>833255</v>
      </c>
      <c r="BD58" s="745"/>
      <c r="BE58" s="757">
        <f t="shared" si="9"/>
        <v>0.7734798560016517</v>
      </c>
      <c r="BF58" s="757">
        <f t="shared" si="10"/>
        <v>0.7734798560016517</v>
      </c>
    </row>
    <row r="59" spans="1:58" x14ac:dyDescent="0.25">
      <c r="A59" s="753" t="str">
        <f t="shared" si="11"/>
        <v>A1051210</v>
      </c>
      <c r="B59" s="1806" t="s">
        <v>35</v>
      </c>
      <c r="C59" s="1805"/>
      <c r="D59" s="1806" t="s">
        <v>312</v>
      </c>
      <c r="E59" s="1805"/>
      <c r="F59" s="1806" t="s">
        <v>313</v>
      </c>
      <c r="G59" s="1805"/>
      <c r="H59" s="1806" t="s">
        <v>317</v>
      </c>
      <c r="I59" s="1805"/>
      <c r="J59" s="1806" t="s">
        <v>312</v>
      </c>
      <c r="K59" s="1805"/>
      <c r="L59" s="1805"/>
      <c r="M59" s="1806" t="s">
        <v>315</v>
      </c>
      <c r="N59" s="1805"/>
      <c r="O59" s="1805"/>
      <c r="P59" s="1806"/>
      <c r="Q59" s="1805"/>
      <c r="R59" s="1806"/>
      <c r="S59" s="1805"/>
      <c r="T59" s="1807" t="s">
        <v>51</v>
      </c>
      <c r="U59" s="1805"/>
      <c r="V59" s="1805"/>
      <c r="W59" s="1805"/>
      <c r="X59" s="1805"/>
      <c r="Y59" s="1805"/>
      <c r="Z59" s="1805"/>
      <c r="AA59" s="1805"/>
      <c r="AB59" s="1806" t="s">
        <v>306</v>
      </c>
      <c r="AC59" s="1805"/>
      <c r="AD59" s="1805"/>
      <c r="AE59" s="1805"/>
      <c r="AF59" s="1805"/>
      <c r="AG59" s="1806" t="s">
        <v>307</v>
      </c>
      <c r="AH59" s="1805"/>
      <c r="AI59" s="1805"/>
      <c r="AJ59" s="754" t="s">
        <v>86</v>
      </c>
      <c r="AK59" s="1804" t="s">
        <v>308</v>
      </c>
      <c r="AL59" s="1805"/>
      <c r="AM59" s="1805"/>
      <c r="AN59" s="1805"/>
      <c r="AO59" s="1805"/>
      <c r="AP59" s="1805"/>
      <c r="AQ59" s="755">
        <v>3124691545</v>
      </c>
      <c r="AR59" s="755">
        <v>2324691545</v>
      </c>
      <c r="AS59" s="755">
        <v>800000000</v>
      </c>
      <c r="AT59" s="756">
        <v>0</v>
      </c>
      <c r="AU59" s="755">
        <v>67713279</v>
      </c>
      <c r="AV59" s="755">
        <v>2256978266</v>
      </c>
      <c r="AW59" s="755">
        <v>67713279</v>
      </c>
      <c r="AX59" s="756">
        <v>0</v>
      </c>
      <c r="AY59" s="755">
        <v>67713279</v>
      </c>
      <c r="AZ59" s="756">
        <v>0</v>
      </c>
      <c r="BA59" s="755">
        <v>67713279</v>
      </c>
      <c r="BB59" s="756">
        <v>0</v>
      </c>
      <c r="BC59" s="756">
        <v>0</v>
      </c>
      <c r="BD59" s="745"/>
      <c r="BE59" s="757">
        <f t="shared" si="9"/>
        <v>2.1670388268676292E-2</v>
      </c>
      <c r="BF59" s="757">
        <f t="shared" si="10"/>
        <v>2.1670388268676292E-2</v>
      </c>
    </row>
    <row r="60" spans="1:58" x14ac:dyDescent="0.25">
      <c r="A60" s="753" t="str">
        <f t="shared" si="11"/>
        <v>A1051310</v>
      </c>
      <c r="B60" s="1806" t="s">
        <v>35</v>
      </c>
      <c r="C60" s="1805"/>
      <c r="D60" s="1806" t="s">
        <v>312</v>
      </c>
      <c r="E60" s="1805"/>
      <c r="F60" s="1806" t="s">
        <v>313</v>
      </c>
      <c r="G60" s="1805"/>
      <c r="H60" s="1806" t="s">
        <v>317</v>
      </c>
      <c r="I60" s="1805"/>
      <c r="J60" s="1806" t="s">
        <v>312</v>
      </c>
      <c r="K60" s="1805"/>
      <c r="L60" s="1805"/>
      <c r="M60" s="1806" t="s">
        <v>322</v>
      </c>
      <c r="N60" s="1805"/>
      <c r="O60" s="1805"/>
      <c r="P60" s="1806"/>
      <c r="Q60" s="1805"/>
      <c r="R60" s="1806"/>
      <c r="S60" s="1805"/>
      <c r="T60" s="1807" t="s">
        <v>52</v>
      </c>
      <c r="U60" s="1805"/>
      <c r="V60" s="1805"/>
      <c r="W60" s="1805"/>
      <c r="X60" s="1805"/>
      <c r="Y60" s="1805"/>
      <c r="Z60" s="1805"/>
      <c r="AA60" s="1805"/>
      <c r="AB60" s="1806" t="s">
        <v>306</v>
      </c>
      <c r="AC60" s="1805"/>
      <c r="AD60" s="1805"/>
      <c r="AE60" s="1805"/>
      <c r="AF60" s="1805"/>
      <c r="AG60" s="1806" t="s">
        <v>307</v>
      </c>
      <c r="AH60" s="1805"/>
      <c r="AI60" s="1805"/>
      <c r="AJ60" s="754" t="s">
        <v>86</v>
      </c>
      <c r="AK60" s="1804" t="s">
        <v>308</v>
      </c>
      <c r="AL60" s="1805"/>
      <c r="AM60" s="1805"/>
      <c r="AN60" s="1805"/>
      <c r="AO60" s="1805"/>
      <c r="AP60" s="1805"/>
      <c r="AQ60" s="755">
        <v>5351871042</v>
      </c>
      <c r="AR60" s="755">
        <v>5051871042</v>
      </c>
      <c r="AS60" s="755">
        <v>300000000</v>
      </c>
      <c r="AT60" s="756">
        <v>0</v>
      </c>
      <c r="AU60" s="755">
        <v>4022508815</v>
      </c>
      <c r="AV60" s="755">
        <v>1029362227</v>
      </c>
      <c r="AW60" s="755">
        <v>4022016110</v>
      </c>
      <c r="AX60" s="755">
        <v>492705</v>
      </c>
      <c r="AY60" s="755">
        <v>4022016110</v>
      </c>
      <c r="AZ60" s="756">
        <v>0</v>
      </c>
      <c r="BA60" s="755">
        <v>4022016110</v>
      </c>
      <c r="BB60" s="756">
        <v>0</v>
      </c>
      <c r="BC60" s="755">
        <v>1028266</v>
      </c>
      <c r="BD60" s="745"/>
      <c r="BE60" s="757">
        <f t="shared" si="9"/>
        <v>0.75160794859077618</v>
      </c>
      <c r="BF60" s="757">
        <f t="shared" si="10"/>
        <v>0.75151588639493228</v>
      </c>
    </row>
    <row r="61" spans="1:58" x14ac:dyDescent="0.25">
      <c r="A61" s="753" t="str">
        <f t="shared" si="11"/>
        <v>A1051410</v>
      </c>
      <c r="B61" s="1806" t="s">
        <v>35</v>
      </c>
      <c r="C61" s="1805"/>
      <c r="D61" s="1806" t="s">
        <v>312</v>
      </c>
      <c r="E61" s="1805"/>
      <c r="F61" s="1806" t="s">
        <v>313</v>
      </c>
      <c r="G61" s="1805"/>
      <c r="H61" s="1806" t="s">
        <v>317</v>
      </c>
      <c r="I61" s="1805"/>
      <c r="J61" s="1806" t="s">
        <v>312</v>
      </c>
      <c r="K61" s="1805"/>
      <c r="L61" s="1805"/>
      <c r="M61" s="1806" t="s">
        <v>316</v>
      </c>
      <c r="N61" s="1805"/>
      <c r="O61" s="1805"/>
      <c r="P61" s="1806"/>
      <c r="Q61" s="1805"/>
      <c r="R61" s="1806"/>
      <c r="S61" s="1805"/>
      <c r="T61" s="1807" t="s">
        <v>53</v>
      </c>
      <c r="U61" s="1805"/>
      <c r="V61" s="1805"/>
      <c r="W61" s="1805"/>
      <c r="X61" s="1805"/>
      <c r="Y61" s="1805"/>
      <c r="Z61" s="1805"/>
      <c r="AA61" s="1805"/>
      <c r="AB61" s="1806" t="s">
        <v>306</v>
      </c>
      <c r="AC61" s="1805"/>
      <c r="AD61" s="1805"/>
      <c r="AE61" s="1805"/>
      <c r="AF61" s="1805"/>
      <c r="AG61" s="1806" t="s">
        <v>307</v>
      </c>
      <c r="AH61" s="1805"/>
      <c r="AI61" s="1805"/>
      <c r="AJ61" s="754" t="s">
        <v>86</v>
      </c>
      <c r="AK61" s="1804" t="s">
        <v>308</v>
      </c>
      <c r="AL61" s="1805"/>
      <c r="AM61" s="1805"/>
      <c r="AN61" s="1805"/>
      <c r="AO61" s="1805"/>
      <c r="AP61" s="1805"/>
      <c r="AQ61" s="755">
        <v>8832131228</v>
      </c>
      <c r="AR61" s="755">
        <v>8132131228</v>
      </c>
      <c r="AS61" s="755">
        <v>700000000</v>
      </c>
      <c r="AT61" s="756">
        <v>0</v>
      </c>
      <c r="AU61" s="755">
        <v>6747220302</v>
      </c>
      <c r="AV61" s="755">
        <v>1384910926</v>
      </c>
      <c r="AW61" s="755">
        <v>6715510223</v>
      </c>
      <c r="AX61" s="755">
        <v>31710079</v>
      </c>
      <c r="AY61" s="755">
        <v>6715510223</v>
      </c>
      <c r="AZ61" s="756">
        <v>0</v>
      </c>
      <c r="BA61" s="755">
        <v>6715510223</v>
      </c>
      <c r="BB61" s="756">
        <v>0</v>
      </c>
      <c r="BC61" s="755">
        <v>84822877</v>
      </c>
      <c r="BD61" s="745"/>
      <c r="BE61" s="757">
        <f t="shared" si="9"/>
        <v>0.76394022323962685</v>
      </c>
      <c r="BF61" s="757">
        <f t="shared" si="10"/>
        <v>0.76034991437969157</v>
      </c>
    </row>
    <row r="62" spans="1:58" x14ac:dyDescent="0.25">
      <c r="A62" s="753" t="str">
        <f t="shared" si="11"/>
        <v>A1051510</v>
      </c>
      <c r="B62" s="1806" t="s">
        <v>35</v>
      </c>
      <c r="C62" s="1805"/>
      <c r="D62" s="1806" t="s">
        <v>312</v>
      </c>
      <c r="E62" s="1805"/>
      <c r="F62" s="1806" t="s">
        <v>313</v>
      </c>
      <c r="G62" s="1805"/>
      <c r="H62" s="1806" t="s">
        <v>317</v>
      </c>
      <c r="I62" s="1805"/>
      <c r="J62" s="1806" t="s">
        <v>312</v>
      </c>
      <c r="K62" s="1805"/>
      <c r="L62" s="1805"/>
      <c r="M62" s="1806" t="s">
        <v>317</v>
      </c>
      <c r="N62" s="1805"/>
      <c r="O62" s="1805"/>
      <c r="P62" s="1806"/>
      <c r="Q62" s="1805"/>
      <c r="R62" s="1806"/>
      <c r="S62" s="1805"/>
      <c r="T62" s="1807" t="s">
        <v>54</v>
      </c>
      <c r="U62" s="1805"/>
      <c r="V62" s="1805"/>
      <c r="W62" s="1805"/>
      <c r="X62" s="1805"/>
      <c r="Y62" s="1805"/>
      <c r="Z62" s="1805"/>
      <c r="AA62" s="1805"/>
      <c r="AB62" s="1806" t="s">
        <v>306</v>
      </c>
      <c r="AC62" s="1805"/>
      <c r="AD62" s="1805"/>
      <c r="AE62" s="1805"/>
      <c r="AF62" s="1805"/>
      <c r="AG62" s="1806" t="s">
        <v>307</v>
      </c>
      <c r="AH62" s="1805"/>
      <c r="AI62" s="1805"/>
      <c r="AJ62" s="754" t="s">
        <v>86</v>
      </c>
      <c r="AK62" s="1804" t="s">
        <v>308</v>
      </c>
      <c r="AL62" s="1805"/>
      <c r="AM62" s="1805"/>
      <c r="AN62" s="1805"/>
      <c r="AO62" s="1805"/>
      <c r="AP62" s="1805"/>
      <c r="AQ62" s="755">
        <v>1134946689</v>
      </c>
      <c r="AR62" s="755">
        <v>1034946689</v>
      </c>
      <c r="AS62" s="755">
        <v>100000000</v>
      </c>
      <c r="AT62" s="756">
        <v>0</v>
      </c>
      <c r="AU62" s="755">
        <v>872450175</v>
      </c>
      <c r="AV62" s="755">
        <v>162496514</v>
      </c>
      <c r="AW62" s="755">
        <v>872450175</v>
      </c>
      <c r="AX62" s="756">
        <v>0</v>
      </c>
      <c r="AY62" s="755">
        <v>872450175</v>
      </c>
      <c r="AZ62" s="756">
        <v>0</v>
      </c>
      <c r="BA62" s="755">
        <v>872450175</v>
      </c>
      <c r="BB62" s="756">
        <v>0</v>
      </c>
      <c r="BC62" s="756">
        <v>0</v>
      </c>
      <c r="BD62" s="745"/>
      <c r="BE62" s="757">
        <f t="shared" si="9"/>
        <v>0.76871467484407985</v>
      </c>
      <c r="BF62" s="757">
        <f t="shared" si="10"/>
        <v>0.76871467484407985</v>
      </c>
    </row>
    <row r="63" spans="1:58" x14ac:dyDescent="0.25">
      <c r="A63" s="753" t="str">
        <f t="shared" si="11"/>
        <v>A105210</v>
      </c>
      <c r="B63" s="1812" t="s">
        <v>35</v>
      </c>
      <c r="C63" s="1805"/>
      <c r="D63" s="1812" t="s">
        <v>312</v>
      </c>
      <c r="E63" s="1805"/>
      <c r="F63" s="1812" t="s">
        <v>313</v>
      </c>
      <c r="G63" s="1805"/>
      <c r="H63" s="1812" t="s">
        <v>317</v>
      </c>
      <c r="I63" s="1805"/>
      <c r="J63" s="1812" t="s">
        <v>315</v>
      </c>
      <c r="K63" s="1805"/>
      <c r="L63" s="1805"/>
      <c r="M63" s="1812"/>
      <c r="N63" s="1805"/>
      <c r="O63" s="1805"/>
      <c r="P63" s="1812"/>
      <c r="Q63" s="1805"/>
      <c r="R63" s="1812"/>
      <c r="S63" s="1805"/>
      <c r="T63" s="1814" t="s">
        <v>324</v>
      </c>
      <c r="U63" s="1805"/>
      <c r="V63" s="1805"/>
      <c r="W63" s="1805"/>
      <c r="X63" s="1805"/>
      <c r="Y63" s="1805"/>
      <c r="Z63" s="1805"/>
      <c r="AA63" s="1805"/>
      <c r="AB63" s="1812" t="s">
        <v>306</v>
      </c>
      <c r="AC63" s="1805"/>
      <c r="AD63" s="1805"/>
      <c r="AE63" s="1805"/>
      <c r="AF63" s="1805"/>
      <c r="AG63" s="1812" t="s">
        <v>307</v>
      </c>
      <c r="AH63" s="1805"/>
      <c r="AI63" s="1805"/>
      <c r="AJ63" s="742" t="s">
        <v>86</v>
      </c>
      <c r="AK63" s="1813" t="s">
        <v>308</v>
      </c>
      <c r="AL63" s="1805"/>
      <c r="AM63" s="1805"/>
      <c r="AN63" s="1805"/>
      <c r="AO63" s="1805"/>
      <c r="AP63" s="1805"/>
      <c r="AQ63" s="743">
        <v>14524261648</v>
      </c>
      <c r="AR63" s="743">
        <v>13614261648</v>
      </c>
      <c r="AS63" s="743">
        <v>910000000</v>
      </c>
      <c r="AT63" s="744">
        <v>0</v>
      </c>
      <c r="AU63" s="743">
        <v>10506646399</v>
      </c>
      <c r="AV63" s="743">
        <v>3107615249</v>
      </c>
      <c r="AW63" s="743">
        <v>10505958466</v>
      </c>
      <c r="AX63" s="743">
        <v>687933</v>
      </c>
      <c r="AY63" s="743">
        <v>10505958466</v>
      </c>
      <c r="AZ63" s="744">
        <v>0</v>
      </c>
      <c r="BA63" s="743">
        <v>10505958466</v>
      </c>
      <c r="BB63" s="744">
        <v>0</v>
      </c>
      <c r="BC63" s="743">
        <v>3113596</v>
      </c>
      <c r="BD63" s="745"/>
      <c r="BE63" s="747">
        <f t="shared" si="9"/>
        <v>0.72338592168275706</v>
      </c>
      <c r="BF63" s="747">
        <f t="shared" si="10"/>
        <v>0.72333855727851593</v>
      </c>
    </row>
    <row r="64" spans="1:58" x14ac:dyDescent="0.25">
      <c r="A64" s="753" t="str">
        <f t="shared" si="11"/>
        <v>A1052110</v>
      </c>
      <c r="B64" s="1806" t="s">
        <v>35</v>
      </c>
      <c r="C64" s="1805"/>
      <c r="D64" s="1806" t="s">
        <v>312</v>
      </c>
      <c r="E64" s="1805"/>
      <c r="F64" s="1806" t="s">
        <v>313</v>
      </c>
      <c r="G64" s="1805"/>
      <c r="H64" s="1806" t="s">
        <v>317</v>
      </c>
      <c r="I64" s="1805"/>
      <c r="J64" s="1806" t="s">
        <v>315</v>
      </c>
      <c r="K64" s="1805"/>
      <c r="L64" s="1805"/>
      <c r="M64" s="1806" t="s">
        <v>312</v>
      </c>
      <c r="N64" s="1805"/>
      <c r="O64" s="1805"/>
      <c r="P64" s="1806"/>
      <c r="Q64" s="1805"/>
      <c r="R64" s="1806"/>
      <c r="S64" s="1805"/>
      <c r="T64" s="1807" t="s">
        <v>55</v>
      </c>
      <c r="U64" s="1805"/>
      <c r="V64" s="1805"/>
      <c r="W64" s="1805"/>
      <c r="X64" s="1805"/>
      <c r="Y64" s="1805"/>
      <c r="Z64" s="1805"/>
      <c r="AA64" s="1805"/>
      <c r="AB64" s="1806" t="s">
        <v>306</v>
      </c>
      <c r="AC64" s="1805"/>
      <c r="AD64" s="1805"/>
      <c r="AE64" s="1805"/>
      <c r="AF64" s="1805"/>
      <c r="AG64" s="1806" t="s">
        <v>307</v>
      </c>
      <c r="AH64" s="1805"/>
      <c r="AI64" s="1805"/>
      <c r="AJ64" s="754" t="s">
        <v>86</v>
      </c>
      <c r="AK64" s="1804" t="s">
        <v>308</v>
      </c>
      <c r="AL64" s="1805"/>
      <c r="AM64" s="1805"/>
      <c r="AN64" s="1805"/>
      <c r="AO64" s="1805"/>
      <c r="AP64" s="1805"/>
      <c r="AQ64" s="755">
        <v>134144700</v>
      </c>
      <c r="AR64" s="755">
        <v>129144700</v>
      </c>
      <c r="AS64" s="755">
        <v>5000000</v>
      </c>
      <c r="AT64" s="756">
        <v>0</v>
      </c>
      <c r="AU64" s="755">
        <v>102729300</v>
      </c>
      <c r="AV64" s="755">
        <v>26415400</v>
      </c>
      <c r="AW64" s="755">
        <v>102729300</v>
      </c>
      <c r="AX64" s="756">
        <v>0</v>
      </c>
      <c r="AY64" s="755">
        <v>102729300</v>
      </c>
      <c r="AZ64" s="756">
        <v>0</v>
      </c>
      <c r="BA64" s="755">
        <v>102729300</v>
      </c>
      <c r="BB64" s="756">
        <v>0</v>
      </c>
      <c r="BC64" s="756">
        <v>0</v>
      </c>
      <c r="BD64" s="745"/>
      <c r="BE64" s="757">
        <f t="shared" si="9"/>
        <v>0.76580960708846491</v>
      </c>
      <c r="BF64" s="757">
        <f t="shared" si="10"/>
        <v>0.76580960708846491</v>
      </c>
    </row>
    <row r="65" spans="1:58" x14ac:dyDescent="0.25">
      <c r="A65" s="753" t="str">
        <f t="shared" si="11"/>
        <v>A1052210</v>
      </c>
      <c r="B65" s="1806" t="s">
        <v>35</v>
      </c>
      <c r="C65" s="1805"/>
      <c r="D65" s="1806" t="s">
        <v>312</v>
      </c>
      <c r="E65" s="1805"/>
      <c r="F65" s="1806" t="s">
        <v>313</v>
      </c>
      <c r="G65" s="1805"/>
      <c r="H65" s="1806" t="s">
        <v>317</v>
      </c>
      <c r="I65" s="1805"/>
      <c r="J65" s="1806" t="s">
        <v>315</v>
      </c>
      <c r="K65" s="1805"/>
      <c r="L65" s="1805"/>
      <c r="M65" s="1806" t="s">
        <v>315</v>
      </c>
      <c r="N65" s="1805"/>
      <c r="O65" s="1805"/>
      <c r="P65" s="1806"/>
      <c r="Q65" s="1805"/>
      <c r="R65" s="1806"/>
      <c r="S65" s="1805"/>
      <c r="T65" s="1807" t="s">
        <v>56</v>
      </c>
      <c r="U65" s="1805"/>
      <c r="V65" s="1805"/>
      <c r="W65" s="1805"/>
      <c r="X65" s="1805"/>
      <c r="Y65" s="1805"/>
      <c r="Z65" s="1805"/>
      <c r="AA65" s="1805"/>
      <c r="AB65" s="1806" t="s">
        <v>306</v>
      </c>
      <c r="AC65" s="1805"/>
      <c r="AD65" s="1805"/>
      <c r="AE65" s="1805"/>
      <c r="AF65" s="1805"/>
      <c r="AG65" s="1806" t="s">
        <v>307</v>
      </c>
      <c r="AH65" s="1805"/>
      <c r="AI65" s="1805"/>
      <c r="AJ65" s="754" t="s">
        <v>86</v>
      </c>
      <c r="AK65" s="1804" t="s">
        <v>308</v>
      </c>
      <c r="AL65" s="1805"/>
      <c r="AM65" s="1805"/>
      <c r="AN65" s="1805"/>
      <c r="AO65" s="1805"/>
      <c r="AP65" s="1805"/>
      <c r="AQ65" s="755">
        <v>6642403045</v>
      </c>
      <c r="AR65" s="755">
        <v>6242403045</v>
      </c>
      <c r="AS65" s="755">
        <v>400000000</v>
      </c>
      <c r="AT65" s="756">
        <v>0</v>
      </c>
      <c r="AU65" s="755">
        <v>4693146925</v>
      </c>
      <c r="AV65" s="755">
        <v>1549256120</v>
      </c>
      <c r="AW65" s="755">
        <v>4693146925</v>
      </c>
      <c r="AX65" s="756">
        <v>0</v>
      </c>
      <c r="AY65" s="755">
        <v>4693146925</v>
      </c>
      <c r="AZ65" s="756">
        <v>0</v>
      </c>
      <c r="BA65" s="755">
        <v>4693146925</v>
      </c>
      <c r="BB65" s="756">
        <v>0</v>
      </c>
      <c r="BC65" s="756">
        <v>0</v>
      </c>
      <c r="BD65" s="745"/>
      <c r="BE65" s="757">
        <f t="shared" si="9"/>
        <v>0.70654353450182728</v>
      </c>
      <c r="BF65" s="757">
        <f t="shared" si="10"/>
        <v>0.70654353450182728</v>
      </c>
    </row>
    <row r="66" spans="1:58" x14ac:dyDescent="0.25">
      <c r="A66" s="753" t="str">
        <f t="shared" si="11"/>
        <v>A1052310</v>
      </c>
      <c r="B66" s="1806" t="s">
        <v>35</v>
      </c>
      <c r="C66" s="1805"/>
      <c r="D66" s="1806" t="s">
        <v>312</v>
      </c>
      <c r="E66" s="1805"/>
      <c r="F66" s="1806" t="s">
        <v>313</v>
      </c>
      <c r="G66" s="1805"/>
      <c r="H66" s="1806" t="s">
        <v>317</v>
      </c>
      <c r="I66" s="1805"/>
      <c r="J66" s="1806" t="s">
        <v>315</v>
      </c>
      <c r="K66" s="1805"/>
      <c r="L66" s="1805"/>
      <c r="M66" s="1806" t="s">
        <v>322</v>
      </c>
      <c r="N66" s="1805"/>
      <c r="O66" s="1805"/>
      <c r="P66" s="1806"/>
      <c r="Q66" s="1805"/>
      <c r="R66" s="1806"/>
      <c r="S66" s="1805"/>
      <c r="T66" s="1807" t="s">
        <v>57</v>
      </c>
      <c r="U66" s="1805"/>
      <c r="V66" s="1805"/>
      <c r="W66" s="1805"/>
      <c r="X66" s="1805"/>
      <c r="Y66" s="1805"/>
      <c r="Z66" s="1805"/>
      <c r="AA66" s="1805"/>
      <c r="AB66" s="1806" t="s">
        <v>306</v>
      </c>
      <c r="AC66" s="1805"/>
      <c r="AD66" s="1805"/>
      <c r="AE66" s="1805"/>
      <c r="AF66" s="1805"/>
      <c r="AG66" s="1806" t="s">
        <v>307</v>
      </c>
      <c r="AH66" s="1805"/>
      <c r="AI66" s="1805"/>
      <c r="AJ66" s="754" t="s">
        <v>86</v>
      </c>
      <c r="AK66" s="1804" t="s">
        <v>308</v>
      </c>
      <c r="AL66" s="1805"/>
      <c r="AM66" s="1805"/>
      <c r="AN66" s="1805"/>
      <c r="AO66" s="1805"/>
      <c r="AP66" s="1805"/>
      <c r="AQ66" s="755">
        <v>7662566613</v>
      </c>
      <c r="AR66" s="755">
        <v>7162566613</v>
      </c>
      <c r="AS66" s="755">
        <v>500000000</v>
      </c>
      <c r="AT66" s="756">
        <v>0</v>
      </c>
      <c r="AU66" s="755">
        <v>5661689060</v>
      </c>
      <c r="AV66" s="755">
        <v>1500877553</v>
      </c>
      <c r="AW66" s="755">
        <v>5661001127</v>
      </c>
      <c r="AX66" s="755">
        <v>687933</v>
      </c>
      <c r="AY66" s="755">
        <v>5661001127</v>
      </c>
      <c r="AZ66" s="756">
        <v>0</v>
      </c>
      <c r="BA66" s="755">
        <v>5661001127</v>
      </c>
      <c r="BB66" s="756">
        <v>0</v>
      </c>
      <c r="BC66" s="755">
        <v>3113596</v>
      </c>
      <c r="BD66" s="745"/>
      <c r="BE66" s="757">
        <f t="shared" si="9"/>
        <v>0.73887632511991574</v>
      </c>
      <c r="BF66" s="757">
        <f t="shared" si="10"/>
        <v>0.73878654671605393</v>
      </c>
    </row>
    <row r="67" spans="1:58" x14ac:dyDescent="0.25">
      <c r="A67" s="753" t="str">
        <f t="shared" si="11"/>
        <v>A1052610</v>
      </c>
      <c r="B67" s="1806" t="s">
        <v>35</v>
      </c>
      <c r="C67" s="1805"/>
      <c r="D67" s="1806" t="s">
        <v>312</v>
      </c>
      <c r="E67" s="1805"/>
      <c r="F67" s="1806" t="s">
        <v>313</v>
      </c>
      <c r="G67" s="1805"/>
      <c r="H67" s="1806" t="s">
        <v>317</v>
      </c>
      <c r="I67" s="1805"/>
      <c r="J67" s="1806" t="s">
        <v>315</v>
      </c>
      <c r="K67" s="1805"/>
      <c r="L67" s="1805"/>
      <c r="M67" s="1806" t="s">
        <v>325</v>
      </c>
      <c r="N67" s="1805"/>
      <c r="O67" s="1805"/>
      <c r="P67" s="1806"/>
      <c r="Q67" s="1805"/>
      <c r="R67" s="1806"/>
      <c r="S67" s="1805"/>
      <c r="T67" s="1807" t="s">
        <v>58</v>
      </c>
      <c r="U67" s="1805"/>
      <c r="V67" s="1805"/>
      <c r="W67" s="1805"/>
      <c r="X67" s="1805"/>
      <c r="Y67" s="1805"/>
      <c r="Z67" s="1805"/>
      <c r="AA67" s="1805"/>
      <c r="AB67" s="1806" t="s">
        <v>306</v>
      </c>
      <c r="AC67" s="1805"/>
      <c r="AD67" s="1805"/>
      <c r="AE67" s="1805"/>
      <c r="AF67" s="1805"/>
      <c r="AG67" s="1806" t="s">
        <v>307</v>
      </c>
      <c r="AH67" s="1805"/>
      <c r="AI67" s="1805"/>
      <c r="AJ67" s="754" t="s">
        <v>86</v>
      </c>
      <c r="AK67" s="1804" t="s">
        <v>308</v>
      </c>
      <c r="AL67" s="1805"/>
      <c r="AM67" s="1805"/>
      <c r="AN67" s="1805"/>
      <c r="AO67" s="1805"/>
      <c r="AP67" s="1805"/>
      <c r="AQ67" s="755">
        <v>85147290</v>
      </c>
      <c r="AR67" s="755">
        <v>80147290</v>
      </c>
      <c r="AS67" s="755">
        <v>5000000</v>
      </c>
      <c r="AT67" s="756">
        <v>0</v>
      </c>
      <c r="AU67" s="755">
        <v>49081114</v>
      </c>
      <c r="AV67" s="755">
        <v>31066176</v>
      </c>
      <c r="AW67" s="755">
        <v>49081114</v>
      </c>
      <c r="AX67" s="756">
        <v>0</v>
      </c>
      <c r="AY67" s="755">
        <v>49081114</v>
      </c>
      <c r="AZ67" s="756">
        <v>0</v>
      </c>
      <c r="BA67" s="755">
        <v>49081114</v>
      </c>
      <c r="BB67" s="756">
        <v>0</v>
      </c>
      <c r="BC67" s="756">
        <v>0</v>
      </c>
      <c r="BD67" s="745"/>
      <c r="BE67" s="757">
        <f t="shared" si="9"/>
        <v>0.57642602600740434</v>
      </c>
      <c r="BF67" s="757">
        <f t="shared" si="10"/>
        <v>0.57642602600740434</v>
      </c>
    </row>
    <row r="68" spans="1:58" x14ac:dyDescent="0.25">
      <c r="A68" s="753" t="str">
        <f t="shared" si="11"/>
        <v>A105610</v>
      </c>
      <c r="B68" s="1806" t="s">
        <v>35</v>
      </c>
      <c r="C68" s="1805"/>
      <c r="D68" s="1806" t="s">
        <v>312</v>
      </c>
      <c r="E68" s="1805"/>
      <c r="F68" s="1806" t="s">
        <v>313</v>
      </c>
      <c r="G68" s="1805"/>
      <c r="H68" s="1806" t="s">
        <v>317</v>
      </c>
      <c r="I68" s="1805"/>
      <c r="J68" s="1806" t="s">
        <v>325</v>
      </c>
      <c r="K68" s="1805"/>
      <c r="L68" s="1805"/>
      <c r="M68" s="1806"/>
      <c r="N68" s="1805"/>
      <c r="O68" s="1805"/>
      <c r="P68" s="1806"/>
      <c r="Q68" s="1805"/>
      <c r="R68" s="1806"/>
      <c r="S68" s="1805"/>
      <c r="T68" s="1807" t="s">
        <v>59</v>
      </c>
      <c r="U68" s="1805"/>
      <c r="V68" s="1805"/>
      <c r="W68" s="1805"/>
      <c r="X68" s="1805"/>
      <c r="Y68" s="1805"/>
      <c r="Z68" s="1805"/>
      <c r="AA68" s="1805"/>
      <c r="AB68" s="1806" t="s">
        <v>306</v>
      </c>
      <c r="AC68" s="1805"/>
      <c r="AD68" s="1805"/>
      <c r="AE68" s="1805"/>
      <c r="AF68" s="1805"/>
      <c r="AG68" s="1806" t="s">
        <v>307</v>
      </c>
      <c r="AH68" s="1805"/>
      <c r="AI68" s="1805"/>
      <c r="AJ68" s="754" t="s">
        <v>86</v>
      </c>
      <c r="AK68" s="1804" t="s">
        <v>308</v>
      </c>
      <c r="AL68" s="1805"/>
      <c r="AM68" s="1805"/>
      <c r="AN68" s="1805"/>
      <c r="AO68" s="1805"/>
      <c r="AP68" s="1805"/>
      <c r="AQ68" s="755">
        <v>3471591300</v>
      </c>
      <c r="AR68" s="755">
        <v>3021591300</v>
      </c>
      <c r="AS68" s="755">
        <v>450000000</v>
      </c>
      <c r="AT68" s="756">
        <v>0</v>
      </c>
      <c r="AU68" s="755">
        <v>2601153400</v>
      </c>
      <c r="AV68" s="755">
        <v>420437900</v>
      </c>
      <c r="AW68" s="755">
        <v>2601153400</v>
      </c>
      <c r="AX68" s="756">
        <v>0</v>
      </c>
      <c r="AY68" s="755">
        <v>2601153400</v>
      </c>
      <c r="AZ68" s="756">
        <v>0</v>
      </c>
      <c r="BA68" s="755">
        <v>2601153400</v>
      </c>
      <c r="BB68" s="756">
        <v>0</v>
      </c>
      <c r="BC68" s="756">
        <v>0</v>
      </c>
      <c r="BD68" s="745"/>
      <c r="BE68" s="757">
        <f t="shared" si="9"/>
        <v>0.74926832545063704</v>
      </c>
      <c r="BF68" s="757">
        <f t="shared" si="10"/>
        <v>0.74926832545063704</v>
      </c>
    </row>
    <row r="69" spans="1:58" x14ac:dyDescent="0.25">
      <c r="A69" s="753" t="str">
        <f t="shared" si="11"/>
        <v>A105710</v>
      </c>
      <c r="B69" s="1806" t="s">
        <v>35</v>
      </c>
      <c r="C69" s="1805"/>
      <c r="D69" s="1806" t="s">
        <v>312</v>
      </c>
      <c r="E69" s="1805"/>
      <c r="F69" s="1806" t="s">
        <v>313</v>
      </c>
      <c r="G69" s="1805"/>
      <c r="H69" s="1806" t="s">
        <v>317</v>
      </c>
      <c r="I69" s="1805"/>
      <c r="J69" s="1806" t="s">
        <v>326</v>
      </c>
      <c r="K69" s="1805"/>
      <c r="L69" s="1805"/>
      <c r="M69" s="1806"/>
      <c r="N69" s="1805"/>
      <c r="O69" s="1805"/>
      <c r="P69" s="1806"/>
      <c r="Q69" s="1805"/>
      <c r="R69" s="1806"/>
      <c r="S69" s="1805"/>
      <c r="T69" s="1807" t="s">
        <v>60</v>
      </c>
      <c r="U69" s="1805"/>
      <c r="V69" s="1805"/>
      <c r="W69" s="1805"/>
      <c r="X69" s="1805"/>
      <c r="Y69" s="1805"/>
      <c r="Z69" s="1805"/>
      <c r="AA69" s="1805"/>
      <c r="AB69" s="1806" t="s">
        <v>306</v>
      </c>
      <c r="AC69" s="1805"/>
      <c r="AD69" s="1805"/>
      <c r="AE69" s="1805"/>
      <c r="AF69" s="1805"/>
      <c r="AG69" s="1806" t="s">
        <v>307</v>
      </c>
      <c r="AH69" s="1805"/>
      <c r="AI69" s="1805"/>
      <c r="AJ69" s="754" t="s">
        <v>86</v>
      </c>
      <c r="AK69" s="1804" t="s">
        <v>308</v>
      </c>
      <c r="AL69" s="1805"/>
      <c r="AM69" s="1805"/>
      <c r="AN69" s="1805"/>
      <c r="AO69" s="1805"/>
      <c r="AP69" s="1805"/>
      <c r="AQ69" s="755">
        <v>615219400</v>
      </c>
      <c r="AR69" s="755">
        <v>540219400</v>
      </c>
      <c r="AS69" s="755">
        <v>75000000</v>
      </c>
      <c r="AT69" s="756">
        <v>0</v>
      </c>
      <c r="AU69" s="755">
        <v>434134500</v>
      </c>
      <c r="AV69" s="755">
        <v>106084900</v>
      </c>
      <c r="AW69" s="755">
        <v>434134500</v>
      </c>
      <c r="AX69" s="756">
        <v>0</v>
      </c>
      <c r="AY69" s="755">
        <v>434134500</v>
      </c>
      <c r="AZ69" s="756">
        <v>0</v>
      </c>
      <c r="BA69" s="755">
        <v>434134500</v>
      </c>
      <c r="BB69" s="756">
        <v>0</v>
      </c>
      <c r="BC69" s="756">
        <v>0</v>
      </c>
      <c r="BD69" s="745"/>
      <c r="BE69" s="757">
        <f t="shared" si="9"/>
        <v>0.70565801403531814</v>
      </c>
      <c r="BF69" s="757">
        <f t="shared" si="10"/>
        <v>0.70565801403531814</v>
      </c>
    </row>
    <row r="70" spans="1:58" x14ac:dyDescent="0.25">
      <c r="A70" s="753" t="str">
        <f t="shared" si="11"/>
        <v>A105810</v>
      </c>
      <c r="B70" s="1806" t="s">
        <v>35</v>
      </c>
      <c r="C70" s="1805"/>
      <c r="D70" s="1806" t="s">
        <v>312</v>
      </c>
      <c r="E70" s="1805"/>
      <c r="F70" s="1806" t="s">
        <v>313</v>
      </c>
      <c r="G70" s="1805"/>
      <c r="H70" s="1806" t="s">
        <v>317</v>
      </c>
      <c r="I70" s="1805"/>
      <c r="J70" s="1806" t="s">
        <v>327</v>
      </c>
      <c r="K70" s="1805"/>
      <c r="L70" s="1805"/>
      <c r="M70" s="1806"/>
      <c r="N70" s="1805"/>
      <c r="O70" s="1805"/>
      <c r="P70" s="1806"/>
      <c r="Q70" s="1805"/>
      <c r="R70" s="1806"/>
      <c r="S70" s="1805"/>
      <c r="T70" s="1807" t="s">
        <v>61</v>
      </c>
      <c r="U70" s="1805"/>
      <c r="V70" s="1805"/>
      <c r="W70" s="1805"/>
      <c r="X70" s="1805"/>
      <c r="Y70" s="1805"/>
      <c r="Z70" s="1805"/>
      <c r="AA70" s="1805"/>
      <c r="AB70" s="1806" t="s">
        <v>306</v>
      </c>
      <c r="AC70" s="1805"/>
      <c r="AD70" s="1805"/>
      <c r="AE70" s="1805"/>
      <c r="AF70" s="1805"/>
      <c r="AG70" s="1806" t="s">
        <v>307</v>
      </c>
      <c r="AH70" s="1805"/>
      <c r="AI70" s="1805"/>
      <c r="AJ70" s="754" t="s">
        <v>86</v>
      </c>
      <c r="AK70" s="1804" t="s">
        <v>308</v>
      </c>
      <c r="AL70" s="1805"/>
      <c r="AM70" s="1805"/>
      <c r="AN70" s="1805"/>
      <c r="AO70" s="1805"/>
      <c r="AP70" s="1805"/>
      <c r="AQ70" s="755">
        <v>615219400</v>
      </c>
      <c r="AR70" s="755">
        <v>540219400</v>
      </c>
      <c r="AS70" s="755">
        <v>75000000</v>
      </c>
      <c r="AT70" s="756">
        <v>0</v>
      </c>
      <c r="AU70" s="755">
        <v>434134500</v>
      </c>
      <c r="AV70" s="755">
        <v>106084900</v>
      </c>
      <c r="AW70" s="755">
        <v>434134500</v>
      </c>
      <c r="AX70" s="756">
        <v>0</v>
      </c>
      <c r="AY70" s="755">
        <v>434134500</v>
      </c>
      <c r="AZ70" s="756">
        <v>0</v>
      </c>
      <c r="BA70" s="755">
        <v>434134500</v>
      </c>
      <c r="BB70" s="756">
        <v>0</v>
      </c>
      <c r="BC70" s="756">
        <v>0</v>
      </c>
      <c r="BD70" s="745"/>
      <c r="BE70" s="757">
        <f t="shared" si="9"/>
        <v>0.70565801403531814</v>
      </c>
      <c r="BF70" s="757">
        <f t="shared" si="10"/>
        <v>0.70565801403531814</v>
      </c>
    </row>
    <row r="71" spans="1:58" x14ac:dyDescent="0.25">
      <c r="A71" s="753" t="str">
        <f t="shared" si="11"/>
        <v>A105910</v>
      </c>
      <c r="B71" s="1806" t="s">
        <v>35</v>
      </c>
      <c r="C71" s="1805"/>
      <c r="D71" s="1806" t="s">
        <v>312</v>
      </c>
      <c r="E71" s="1805"/>
      <c r="F71" s="1806" t="s">
        <v>313</v>
      </c>
      <c r="G71" s="1805"/>
      <c r="H71" s="1806" t="s">
        <v>317</v>
      </c>
      <c r="I71" s="1805"/>
      <c r="J71" s="1806" t="s">
        <v>321</v>
      </c>
      <c r="K71" s="1805"/>
      <c r="L71" s="1805"/>
      <c r="M71" s="1806"/>
      <c r="N71" s="1805"/>
      <c r="O71" s="1805"/>
      <c r="P71" s="1806"/>
      <c r="Q71" s="1805"/>
      <c r="R71" s="1806"/>
      <c r="S71" s="1805"/>
      <c r="T71" s="1807" t="s">
        <v>62</v>
      </c>
      <c r="U71" s="1805"/>
      <c r="V71" s="1805"/>
      <c r="W71" s="1805"/>
      <c r="X71" s="1805"/>
      <c r="Y71" s="1805"/>
      <c r="Z71" s="1805"/>
      <c r="AA71" s="1805"/>
      <c r="AB71" s="1806" t="s">
        <v>306</v>
      </c>
      <c r="AC71" s="1805"/>
      <c r="AD71" s="1805"/>
      <c r="AE71" s="1805"/>
      <c r="AF71" s="1805"/>
      <c r="AG71" s="1806" t="s">
        <v>307</v>
      </c>
      <c r="AH71" s="1805"/>
      <c r="AI71" s="1805"/>
      <c r="AJ71" s="754" t="s">
        <v>86</v>
      </c>
      <c r="AK71" s="1804" t="s">
        <v>308</v>
      </c>
      <c r="AL71" s="1805"/>
      <c r="AM71" s="1805"/>
      <c r="AN71" s="1805"/>
      <c r="AO71" s="1805"/>
      <c r="AP71" s="1805"/>
      <c r="AQ71" s="755">
        <v>1190395000</v>
      </c>
      <c r="AR71" s="755">
        <v>1040395000</v>
      </c>
      <c r="AS71" s="755">
        <v>150000000</v>
      </c>
      <c r="AT71" s="756">
        <v>0</v>
      </c>
      <c r="AU71" s="755">
        <v>867548300</v>
      </c>
      <c r="AV71" s="755">
        <v>172846700</v>
      </c>
      <c r="AW71" s="755">
        <v>867548300</v>
      </c>
      <c r="AX71" s="756">
        <v>0</v>
      </c>
      <c r="AY71" s="755">
        <v>867548300</v>
      </c>
      <c r="AZ71" s="756">
        <v>0</v>
      </c>
      <c r="BA71" s="755">
        <v>867548300</v>
      </c>
      <c r="BB71" s="756">
        <v>0</v>
      </c>
      <c r="BC71" s="756">
        <v>0</v>
      </c>
      <c r="BD71" s="745"/>
      <c r="BE71" s="757">
        <f t="shared" si="9"/>
        <v>0.72879027549678888</v>
      </c>
      <c r="BF71" s="757">
        <f t="shared" si="10"/>
        <v>0.72879027549678888</v>
      </c>
    </row>
    <row r="72" spans="1:58" s="753" customFormat="1" ht="13.5" x14ac:dyDescent="0.2">
      <c r="A72" s="753" t="str">
        <f t="shared" si="11"/>
        <v>A210</v>
      </c>
      <c r="B72" s="1833" t="s">
        <v>35</v>
      </c>
      <c r="C72" s="1834"/>
      <c r="D72" s="1833" t="s">
        <v>315</v>
      </c>
      <c r="E72" s="1834"/>
      <c r="F72" s="1833"/>
      <c r="G72" s="1834"/>
      <c r="H72" s="1833"/>
      <c r="I72" s="1834"/>
      <c r="J72" s="1833"/>
      <c r="K72" s="1834"/>
      <c r="L72" s="1834"/>
      <c r="M72" s="1833"/>
      <c r="N72" s="1834"/>
      <c r="O72" s="1834"/>
      <c r="P72" s="1833"/>
      <c r="Q72" s="1834"/>
      <c r="R72" s="1833"/>
      <c r="S72" s="1834"/>
      <c r="T72" s="1836" t="s">
        <v>25</v>
      </c>
      <c r="U72" s="1834"/>
      <c r="V72" s="1834"/>
      <c r="W72" s="1834"/>
      <c r="X72" s="1834"/>
      <c r="Y72" s="1834"/>
      <c r="Z72" s="1834"/>
      <c r="AA72" s="1834"/>
      <c r="AB72" s="1833" t="s">
        <v>306</v>
      </c>
      <c r="AC72" s="1834"/>
      <c r="AD72" s="1834"/>
      <c r="AE72" s="1834"/>
      <c r="AF72" s="1834"/>
      <c r="AG72" s="1833" t="s">
        <v>307</v>
      </c>
      <c r="AH72" s="1834"/>
      <c r="AI72" s="1834"/>
      <c r="AJ72" s="748" t="s">
        <v>86</v>
      </c>
      <c r="AK72" s="1835" t="s">
        <v>308</v>
      </c>
      <c r="AL72" s="1834"/>
      <c r="AM72" s="1834"/>
      <c r="AN72" s="1834"/>
      <c r="AO72" s="1834"/>
      <c r="AP72" s="1834"/>
      <c r="AQ72" s="749">
        <v>14440414179</v>
      </c>
      <c r="AR72" s="749">
        <v>12620321112.18</v>
      </c>
      <c r="AS72" s="749">
        <v>1820093066.8199999</v>
      </c>
      <c r="AT72" s="750">
        <v>0</v>
      </c>
      <c r="AU72" s="750">
        <v>10224946859.92</v>
      </c>
      <c r="AV72" s="750">
        <v>2395374252.2600002</v>
      </c>
      <c r="AW72" s="750">
        <v>7010804212.8400002</v>
      </c>
      <c r="AX72" s="750">
        <v>3214142647.0799999</v>
      </c>
      <c r="AY72" s="750">
        <v>6994277121.8400002</v>
      </c>
      <c r="AZ72" s="750">
        <v>16527091</v>
      </c>
      <c r="BA72" s="750">
        <v>6994277121.8400002</v>
      </c>
      <c r="BB72" s="750">
        <v>0</v>
      </c>
      <c r="BC72" s="750">
        <v>2918088</v>
      </c>
      <c r="BD72" s="751"/>
      <c r="BE72" s="752">
        <f t="shared" si="9"/>
        <v>0.70807850337074463</v>
      </c>
      <c r="BF72" s="752">
        <f t="shared" si="10"/>
        <v>0.48549883167724339</v>
      </c>
    </row>
    <row r="73" spans="1:58" s="753" customFormat="1" ht="13.5" x14ac:dyDescent="0.2">
      <c r="A73" s="753" t="str">
        <f t="shared" si="11"/>
        <v>A213</v>
      </c>
      <c r="B73" s="1833" t="s">
        <v>35</v>
      </c>
      <c r="C73" s="1834"/>
      <c r="D73" s="1833" t="s">
        <v>315</v>
      </c>
      <c r="E73" s="1834"/>
      <c r="F73" s="1833"/>
      <c r="G73" s="1834"/>
      <c r="H73" s="1833"/>
      <c r="I73" s="1834"/>
      <c r="J73" s="1833"/>
      <c r="K73" s="1834"/>
      <c r="L73" s="1834"/>
      <c r="M73" s="1833"/>
      <c r="N73" s="1834"/>
      <c r="O73" s="1834"/>
      <c r="P73" s="1833"/>
      <c r="Q73" s="1834"/>
      <c r="R73" s="1833"/>
      <c r="S73" s="1834"/>
      <c r="T73" s="1836" t="s">
        <v>25</v>
      </c>
      <c r="U73" s="1834"/>
      <c r="V73" s="1834"/>
      <c r="W73" s="1834"/>
      <c r="X73" s="1834"/>
      <c r="Y73" s="1834"/>
      <c r="Z73" s="1834"/>
      <c r="AA73" s="1834"/>
      <c r="AB73" s="1833" t="s">
        <v>306</v>
      </c>
      <c r="AC73" s="1834"/>
      <c r="AD73" s="1834"/>
      <c r="AE73" s="1834"/>
      <c r="AF73" s="1834"/>
      <c r="AG73" s="1833" t="s">
        <v>307</v>
      </c>
      <c r="AH73" s="1834"/>
      <c r="AI73" s="1834"/>
      <c r="AJ73" s="748" t="s">
        <v>336</v>
      </c>
      <c r="AK73" s="1835" t="s">
        <v>354</v>
      </c>
      <c r="AL73" s="1834"/>
      <c r="AM73" s="1834"/>
      <c r="AN73" s="1834"/>
      <c r="AO73" s="1834"/>
      <c r="AP73" s="1834"/>
      <c r="AQ73" s="749">
        <v>4021085821</v>
      </c>
      <c r="AR73" s="749">
        <v>3000928641</v>
      </c>
      <c r="AS73" s="749">
        <v>1020157180</v>
      </c>
      <c r="AT73" s="750">
        <v>0</v>
      </c>
      <c r="AU73" s="750">
        <v>979239913.82000005</v>
      </c>
      <c r="AV73" s="750">
        <v>2021688727.1800001</v>
      </c>
      <c r="AW73" s="750">
        <v>104400849</v>
      </c>
      <c r="AX73" s="750">
        <v>874839064.82000005</v>
      </c>
      <c r="AY73" s="750">
        <v>69112134</v>
      </c>
      <c r="AZ73" s="750">
        <v>35288715</v>
      </c>
      <c r="BA73" s="750">
        <v>51725462</v>
      </c>
      <c r="BB73" s="750">
        <v>17386672</v>
      </c>
      <c r="BC73" s="750">
        <v>0</v>
      </c>
      <c r="BD73" s="751"/>
      <c r="BE73" s="752">
        <f t="shared" si="9"/>
        <v>0.2435262407745562</v>
      </c>
      <c r="BF73" s="752">
        <f t="shared" si="10"/>
        <v>2.596334762485538E-2</v>
      </c>
    </row>
    <row r="74" spans="1:58" x14ac:dyDescent="0.25">
      <c r="A74" s="753" t="str">
        <f t="shared" si="11"/>
        <v>A2010</v>
      </c>
      <c r="B74" s="1812" t="s">
        <v>35</v>
      </c>
      <c r="C74" s="1805"/>
      <c r="D74" s="1812" t="s">
        <v>315</v>
      </c>
      <c r="E74" s="1805"/>
      <c r="F74" s="1812" t="s">
        <v>313</v>
      </c>
      <c r="G74" s="1805"/>
      <c r="H74" s="1812"/>
      <c r="I74" s="1805"/>
      <c r="J74" s="1812"/>
      <c r="K74" s="1805"/>
      <c r="L74" s="1805"/>
      <c r="M74" s="1812"/>
      <c r="N74" s="1805"/>
      <c r="O74" s="1805"/>
      <c r="P74" s="1812"/>
      <c r="Q74" s="1805"/>
      <c r="R74" s="1812"/>
      <c r="S74" s="1805"/>
      <c r="T74" s="1814" t="s">
        <v>25</v>
      </c>
      <c r="U74" s="1805"/>
      <c r="V74" s="1805"/>
      <c r="W74" s="1805"/>
      <c r="X74" s="1805"/>
      <c r="Y74" s="1805"/>
      <c r="Z74" s="1805"/>
      <c r="AA74" s="1805"/>
      <c r="AB74" s="1812" t="s">
        <v>306</v>
      </c>
      <c r="AC74" s="1805"/>
      <c r="AD74" s="1805"/>
      <c r="AE74" s="1805"/>
      <c r="AF74" s="1805"/>
      <c r="AG74" s="1812" t="s">
        <v>307</v>
      </c>
      <c r="AH74" s="1805"/>
      <c r="AI74" s="1805"/>
      <c r="AJ74" s="742" t="s">
        <v>86</v>
      </c>
      <c r="AK74" s="1813" t="s">
        <v>308</v>
      </c>
      <c r="AL74" s="1805"/>
      <c r="AM74" s="1805"/>
      <c r="AN74" s="1805"/>
      <c r="AO74" s="1805"/>
      <c r="AP74" s="1805"/>
      <c r="AQ74" s="743">
        <v>14440414179</v>
      </c>
      <c r="AR74" s="743">
        <v>12620321112.18</v>
      </c>
      <c r="AS74" s="743">
        <v>1820093066.8199999</v>
      </c>
      <c r="AT74" s="744">
        <v>0</v>
      </c>
      <c r="AU74" s="743">
        <v>10224946859.92</v>
      </c>
      <c r="AV74" s="743">
        <v>2395374252.2600002</v>
      </c>
      <c r="AW74" s="743">
        <v>7010804212.8400002</v>
      </c>
      <c r="AX74" s="743">
        <v>3214142647.0799999</v>
      </c>
      <c r="AY74" s="743">
        <v>6994277121.8400002</v>
      </c>
      <c r="AZ74" s="743">
        <v>16527091</v>
      </c>
      <c r="BA74" s="743">
        <v>6994277121.8400002</v>
      </c>
      <c r="BB74" s="744">
        <v>0</v>
      </c>
      <c r="BC74" s="743">
        <v>2918088</v>
      </c>
      <c r="BD74" s="745"/>
      <c r="BE74" s="747">
        <f t="shared" si="9"/>
        <v>0.70807850337074463</v>
      </c>
      <c r="BF74" s="747">
        <f t="shared" si="10"/>
        <v>0.48549883167724339</v>
      </c>
    </row>
    <row r="75" spans="1:58" x14ac:dyDescent="0.25">
      <c r="A75" s="753" t="str">
        <f t="shared" si="11"/>
        <v>A2013</v>
      </c>
      <c r="B75" s="1812" t="s">
        <v>35</v>
      </c>
      <c r="C75" s="1805"/>
      <c r="D75" s="1812" t="s">
        <v>315</v>
      </c>
      <c r="E75" s="1805"/>
      <c r="F75" s="1812" t="s">
        <v>313</v>
      </c>
      <c r="G75" s="1805"/>
      <c r="H75" s="1812"/>
      <c r="I75" s="1805"/>
      <c r="J75" s="1812"/>
      <c r="K75" s="1805"/>
      <c r="L75" s="1805"/>
      <c r="M75" s="1812"/>
      <c r="N75" s="1805"/>
      <c r="O75" s="1805"/>
      <c r="P75" s="1812"/>
      <c r="Q75" s="1805"/>
      <c r="R75" s="1812"/>
      <c r="S75" s="1805"/>
      <c r="T75" s="1814" t="s">
        <v>25</v>
      </c>
      <c r="U75" s="1805"/>
      <c r="V75" s="1805"/>
      <c r="W75" s="1805"/>
      <c r="X75" s="1805"/>
      <c r="Y75" s="1805"/>
      <c r="Z75" s="1805"/>
      <c r="AA75" s="1805"/>
      <c r="AB75" s="1812" t="s">
        <v>306</v>
      </c>
      <c r="AC75" s="1805"/>
      <c r="AD75" s="1805"/>
      <c r="AE75" s="1805"/>
      <c r="AF75" s="1805"/>
      <c r="AG75" s="1812" t="s">
        <v>307</v>
      </c>
      <c r="AH75" s="1805"/>
      <c r="AI75" s="1805"/>
      <c r="AJ75" s="742" t="s">
        <v>336</v>
      </c>
      <c r="AK75" s="1813" t="s">
        <v>354</v>
      </c>
      <c r="AL75" s="1805"/>
      <c r="AM75" s="1805"/>
      <c r="AN75" s="1805"/>
      <c r="AO75" s="1805"/>
      <c r="AP75" s="1805"/>
      <c r="AQ75" s="743">
        <v>4021085821</v>
      </c>
      <c r="AR75" s="743">
        <v>3000928641</v>
      </c>
      <c r="AS75" s="743">
        <v>1020157180</v>
      </c>
      <c r="AT75" s="744">
        <v>0</v>
      </c>
      <c r="AU75" s="743">
        <v>979239913.82000005</v>
      </c>
      <c r="AV75" s="743">
        <v>2021688727.1800001</v>
      </c>
      <c r="AW75" s="743">
        <v>104400849</v>
      </c>
      <c r="AX75" s="743">
        <v>874839064.82000005</v>
      </c>
      <c r="AY75" s="743">
        <v>69112134</v>
      </c>
      <c r="AZ75" s="743">
        <v>35288715</v>
      </c>
      <c r="BA75" s="743">
        <v>51725462</v>
      </c>
      <c r="BB75" s="743">
        <v>17386672</v>
      </c>
      <c r="BC75" s="744">
        <v>0</v>
      </c>
      <c r="BD75" s="745"/>
      <c r="BE75" s="747">
        <f t="shared" si="9"/>
        <v>0.2435262407745562</v>
      </c>
      <c r="BF75" s="747">
        <f t="shared" si="10"/>
        <v>2.596334762485538E-2</v>
      </c>
    </row>
    <row r="76" spans="1:58" x14ac:dyDescent="0.25">
      <c r="A76" s="753" t="str">
        <f t="shared" si="11"/>
        <v>A20310</v>
      </c>
      <c r="B76" s="1812" t="s">
        <v>35</v>
      </c>
      <c r="C76" s="1805"/>
      <c r="D76" s="1812" t="s">
        <v>315</v>
      </c>
      <c r="E76" s="1805"/>
      <c r="F76" s="1812" t="s">
        <v>313</v>
      </c>
      <c r="G76" s="1805"/>
      <c r="H76" s="1812" t="s">
        <v>322</v>
      </c>
      <c r="I76" s="1805"/>
      <c r="J76" s="1812"/>
      <c r="K76" s="1805"/>
      <c r="L76" s="1805"/>
      <c r="M76" s="1812"/>
      <c r="N76" s="1805"/>
      <c r="O76" s="1805"/>
      <c r="P76" s="1812"/>
      <c r="Q76" s="1805"/>
      <c r="R76" s="1812"/>
      <c r="S76" s="1805"/>
      <c r="T76" s="1814" t="s">
        <v>234</v>
      </c>
      <c r="U76" s="1805"/>
      <c r="V76" s="1805"/>
      <c r="W76" s="1805"/>
      <c r="X76" s="1805"/>
      <c r="Y76" s="1805"/>
      <c r="Z76" s="1805"/>
      <c r="AA76" s="1805"/>
      <c r="AB76" s="1812" t="s">
        <v>306</v>
      </c>
      <c r="AC76" s="1805"/>
      <c r="AD76" s="1805"/>
      <c r="AE76" s="1805"/>
      <c r="AF76" s="1805"/>
      <c r="AG76" s="1812" t="s">
        <v>307</v>
      </c>
      <c r="AH76" s="1805"/>
      <c r="AI76" s="1805"/>
      <c r="AJ76" s="742" t="s">
        <v>86</v>
      </c>
      <c r="AK76" s="1813" t="s">
        <v>308</v>
      </c>
      <c r="AL76" s="1805"/>
      <c r="AM76" s="1805"/>
      <c r="AN76" s="1805"/>
      <c r="AO76" s="1805"/>
      <c r="AP76" s="1805"/>
      <c r="AQ76" s="743">
        <v>343000000</v>
      </c>
      <c r="AR76" s="743">
        <v>313661563</v>
      </c>
      <c r="AS76" s="743">
        <v>29338437</v>
      </c>
      <c r="AT76" s="744">
        <v>0</v>
      </c>
      <c r="AU76" s="743">
        <v>313661563</v>
      </c>
      <c r="AV76" s="744">
        <v>0</v>
      </c>
      <c r="AW76" s="743">
        <v>313661563</v>
      </c>
      <c r="AX76" s="744">
        <v>0</v>
      </c>
      <c r="AY76" s="743">
        <v>313661563</v>
      </c>
      <c r="AZ76" s="744">
        <v>0</v>
      </c>
      <c r="BA76" s="743">
        <v>313661563</v>
      </c>
      <c r="BB76" s="744">
        <v>0</v>
      </c>
      <c r="BC76" s="744">
        <v>0</v>
      </c>
      <c r="BD76" s="745"/>
      <c r="BE76" s="747">
        <f t="shared" si="9"/>
        <v>0.91446519825072892</v>
      </c>
      <c r="BF76" s="747">
        <f t="shared" si="10"/>
        <v>0.91446519825072892</v>
      </c>
    </row>
    <row r="77" spans="1:58" x14ac:dyDescent="0.25">
      <c r="A77" s="753" t="str">
        <f t="shared" si="11"/>
        <v>A2035010</v>
      </c>
      <c r="B77" s="1812" t="s">
        <v>35</v>
      </c>
      <c r="C77" s="1805"/>
      <c r="D77" s="1812" t="s">
        <v>315</v>
      </c>
      <c r="E77" s="1805"/>
      <c r="F77" s="1812" t="s">
        <v>313</v>
      </c>
      <c r="G77" s="1805"/>
      <c r="H77" s="1812" t="s">
        <v>322</v>
      </c>
      <c r="I77" s="1805"/>
      <c r="J77" s="1812" t="s">
        <v>328</v>
      </c>
      <c r="K77" s="1805"/>
      <c r="L77" s="1805"/>
      <c r="M77" s="1812"/>
      <c r="N77" s="1805"/>
      <c r="O77" s="1805"/>
      <c r="P77" s="1812"/>
      <c r="Q77" s="1805"/>
      <c r="R77" s="1812"/>
      <c r="S77" s="1805"/>
      <c r="T77" s="1814" t="s">
        <v>241</v>
      </c>
      <c r="U77" s="1805"/>
      <c r="V77" s="1805"/>
      <c r="W77" s="1805"/>
      <c r="X77" s="1805"/>
      <c r="Y77" s="1805"/>
      <c r="Z77" s="1805"/>
      <c r="AA77" s="1805"/>
      <c r="AB77" s="1812" t="s">
        <v>306</v>
      </c>
      <c r="AC77" s="1805"/>
      <c r="AD77" s="1805"/>
      <c r="AE77" s="1805"/>
      <c r="AF77" s="1805"/>
      <c r="AG77" s="1812" t="s">
        <v>307</v>
      </c>
      <c r="AH77" s="1805"/>
      <c r="AI77" s="1805"/>
      <c r="AJ77" s="742" t="s">
        <v>86</v>
      </c>
      <c r="AK77" s="1813" t="s">
        <v>308</v>
      </c>
      <c r="AL77" s="1805"/>
      <c r="AM77" s="1805"/>
      <c r="AN77" s="1805"/>
      <c r="AO77" s="1805"/>
      <c r="AP77" s="1805"/>
      <c r="AQ77" s="743">
        <v>341000000</v>
      </c>
      <c r="AR77" s="743">
        <v>313661563</v>
      </c>
      <c r="AS77" s="743">
        <v>27338437</v>
      </c>
      <c r="AT77" s="744">
        <v>0</v>
      </c>
      <c r="AU77" s="743">
        <v>313661563</v>
      </c>
      <c r="AV77" s="744">
        <v>0</v>
      </c>
      <c r="AW77" s="743">
        <v>313661563</v>
      </c>
      <c r="AX77" s="744">
        <v>0</v>
      </c>
      <c r="AY77" s="743">
        <v>313661563</v>
      </c>
      <c r="AZ77" s="744">
        <v>0</v>
      </c>
      <c r="BA77" s="743">
        <v>313661563</v>
      </c>
      <c r="BB77" s="744">
        <v>0</v>
      </c>
      <c r="BC77" s="744">
        <v>0</v>
      </c>
      <c r="BD77" s="745"/>
      <c r="BE77" s="747">
        <f t="shared" si="9"/>
        <v>0.91982863049853369</v>
      </c>
      <c r="BF77" s="747">
        <f t="shared" si="10"/>
        <v>0.91982863049853369</v>
      </c>
    </row>
    <row r="78" spans="1:58" x14ac:dyDescent="0.25">
      <c r="A78" s="753" t="str">
        <f t="shared" si="11"/>
        <v>A20350210</v>
      </c>
      <c r="B78" s="1806" t="s">
        <v>35</v>
      </c>
      <c r="C78" s="1805"/>
      <c r="D78" s="1806" t="s">
        <v>315</v>
      </c>
      <c r="E78" s="1805"/>
      <c r="F78" s="1806" t="s">
        <v>313</v>
      </c>
      <c r="G78" s="1805"/>
      <c r="H78" s="1806" t="s">
        <v>322</v>
      </c>
      <c r="I78" s="1805"/>
      <c r="J78" s="1806" t="s">
        <v>328</v>
      </c>
      <c r="K78" s="1805"/>
      <c r="L78" s="1805"/>
      <c r="M78" s="1806" t="s">
        <v>315</v>
      </c>
      <c r="N78" s="1805"/>
      <c r="O78" s="1805"/>
      <c r="P78" s="1806"/>
      <c r="Q78" s="1805"/>
      <c r="R78" s="1806"/>
      <c r="S78" s="1805"/>
      <c r="T78" s="1807" t="s">
        <v>63</v>
      </c>
      <c r="U78" s="1805"/>
      <c r="V78" s="1805"/>
      <c r="W78" s="1805"/>
      <c r="X78" s="1805"/>
      <c r="Y78" s="1805"/>
      <c r="Z78" s="1805"/>
      <c r="AA78" s="1805"/>
      <c r="AB78" s="1806" t="s">
        <v>306</v>
      </c>
      <c r="AC78" s="1805"/>
      <c r="AD78" s="1805"/>
      <c r="AE78" s="1805"/>
      <c r="AF78" s="1805"/>
      <c r="AG78" s="1806" t="s">
        <v>307</v>
      </c>
      <c r="AH78" s="1805"/>
      <c r="AI78" s="1805"/>
      <c r="AJ78" s="754" t="s">
        <v>86</v>
      </c>
      <c r="AK78" s="1804" t="s">
        <v>308</v>
      </c>
      <c r="AL78" s="1805"/>
      <c r="AM78" s="1805"/>
      <c r="AN78" s="1805"/>
      <c r="AO78" s="1805"/>
      <c r="AP78" s="1805"/>
      <c r="AQ78" s="755">
        <v>6376304</v>
      </c>
      <c r="AR78" s="755">
        <v>6217875</v>
      </c>
      <c r="AS78" s="755">
        <v>158429</v>
      </c>
      <c r="AT78" s="756">
        <v>0</v>
      </c>
      <c r="AU78" s="755">
        <v>6217875</v>
      </c>
      <c r="AV78" s="756">
        <v>0</v>
      </c>
      <c r="AW78" s="755">
        <v>6217875</v>
      </c>
      <c r="AX78" s="756">
        <v>0</v>
      </c>
      <c r="AY78" s="755">
        <v>6217875</v>
      </c>
      <c r="AZ78" s="756">
        <v>0</v>
      </c>
      <c r="BA78" s="755">
        <v>6217875</v>
      </c>
      <c r="BB78" s="756">
        <v>0</v>
      </c>
      <c r="BC78" s="756">
        <v>0</v>
      </c>
      <c r="BD78" s="745"/>
      <c r="BE78" s="757">
        <f t="shared" si="9"/>
        <v>0.97515347448929657</v>
      </c>
      <c r="BF78" s="757">
        <f t="shared" si="10"/>
        <v>0.97515347448929657</v>
      </c>
    </row>
    <row r="79" spans="1:58" x14ac:dyDescent="0.25">
      <c r="A79" s="753" t="str">
        <f t="shared" si="11"/>
        <v>A20350310</v>
      </c>
      <c r="B79" s="1806" t="s">
        <v>35</v>
      </c>
      <c r="C79" s="1805"/>
      <c r="D79" s="1806" t="s">
        <v>315</v>
      </c>
      <c r="E79" s="1805"/>
      <c r="F79" s="1806" t="s">
        <v>313</v>
      </c>
      <c r="G79" s="1805"/>
      <c r="H79" s="1806" t="s">
        <v>322</v>
      </c>
      <c r="I79" s="1805"/>
      <c r="J79" s="1806" t="s">
        <v>328</v>
      </c>
      <c r="K79" s="1805"/>
      <c r="L79" s="1805"/>
      <c r="M79" s="1806" t="s">
        <v>322</v>
      </c>
      <c r="N79" s="1805"/>
      <c r="O79" s="1805"/>
      <c r="P79" s="1806"/>
      <c r="Q79" s="1805"/>
      <c r="R79" s="1806"/>
      <c r="S79" s="1805"/>
      <c r="T79" s="1807" t="s">
        <v>64</v>
      </c>
      <c r="U79" s="1805"/>
      <c r="V79" s="1805"/>
      <c r="W79" s="1805"/>
      <c r="X79" s="1805"/>
      <c r="Y79" s="1805"/>
      <c r="Z79" s="1805"/>
      <c r="AA79" s="1805"/>
      <c r="AB79" s="1806" t="s">
        <v>306</v>
      </c>
      <c r="AC79" s="1805"/>
      <c r="AD79" s="1805"/>
      <c r="AE79" s="1805"/>
      <c r="AF79" s="1805"/>
      <c r="AG79" s="1806" t="s">
        <v>307</v>
      </c>
      <c r="AH79" s="1805"/>
      <c r="AI79" s="1805"/>
      <c r="AJ79" s="754" t="s">
        <v>86</v>
      </c>
      <c r="AK79" s="1804" t="s">
        <v>308</v>
      </c>
      <c r="AL79" s="1805"/>
      <c r="AM79" s="1805"/>
      <c r="AN79" s="1805"/>
      <c r="AO79" s="1805"/>
      <c r="AP79" s="1805"/>
      <c r="AQ79" s="755">
        <v>324023696</v>
      </c>
      <c r="AR79" s="755">
        <v>307443688</v>
      </c>
      <c r="AS79" s="755">
        <v>16580008</v>
      </c>
      <c r="AT79" s="756">
        <v>0</v>
      </c>
      <c r="AU79" s="755">
        <v>307443688</v>
      </c>
      <c r="AV79" s="756">
        <v>0</v>
      </c>
      <c r="AW79" s="755">
        <v>307443688</v>
      </c>
      <c r="AX79" s="756">
        <v>0</v>
      </c>
      <c r="AY79" s="755">
        <v>307443688</v>
      </c>
      <c r="AZ79" s="756">
        <v>0</v>
      </c>
      <c r="BA79" s="755">
        <v>307443688</v>
      </c>
      <c r="BB79" s="756">
        <v>0</v>
      </c>
      <c r="BC79" s="756">
        <v>0</v>
      </c>
      <c r="BD79" s="745"/>
      <c r="BE79" s="757">
        <f t="shared" si="9"/>
        <v>0.94883087809726119</v>
      </c>
      <c r="BF79" s="757">
        <f t="shared" si="10"/>
        <v>0.94883087809726119</v>
      </c>
    </row>
    <row r="80" spans="1:58" x14ac:dyDescent="0.25">
      <c r="A80" s="753" t="str">
        <f t="shared" si="11"/>
        <v>A203501610</v>
      </c>
      <c r="B80" s="1806" t="s">
        <v>35</v>
      </c>
      <c r="C80" s="1805"/>
      <c r="D80" s="1806" t="s">
        <v>315</v>
      </c>
      <c r="E80" s="1805"/>
      <c r="F80" s="1806" t="s">
        <v>313</v>
      </c>
      <c r="G80" s="1805"/>
      <c r="H80" s="1806" t="s">
        <v>322</v>
      </c>
      <c r="I80" s="1805"/>
      <c r="J80" s="1806" t="s">
        <v>328</v>
      </c>
      <c r="K80" s="1805"/>
      <c r="L80" s="1805"/>
      <c r="M80" s="1806" t="s">
        <v>44</v>
      </c>
      <c r="N80" s="1805"/>
      <c r="O80" s="1805"/>
      <c r="P80" s="1806"/>
      <c r="Q80" s="1805"/>
      <c r="R80" s="1806"/>
      <c r="S80" s="1805"/>
      <c r="T80" s="1807" t="s">
        <v>65</v>
      </c>
      <c r="U80" s="1805"/>
      <c r="V80" s="1805"/>
      <c r="W80" s="1805"/>
      <c r="X80" s="1805"/>
      <c r="Y80" s="1805"/>
      <c r="Z80" s="1805"/>
      <c r="AA80" s="1805"/>
      <c r="AB80" s="1806" t="s">
        <v>306</v>
      </c>
      <c r="AC80" s="1805"/>
      <c r="AD80" s="1805"/>
      <c r="AE80" s="1805"/>
      <c r="AF80" s="1805"/>
      <c r="AG80" s="1806" t="s">
        <v>307</v>
      </c>
      <c r="AH80" s="1805"/>
      <c r="AI80" s="1805"/>
      <c r="AJ80" s="754" t="s">
        <v>86</v>
      </c>
      <c r="AK80" s="1804" t="s">
        <v>308</v>
      </c>
      <c r="AL80" s="1805"/>
      <c r="AM80" s="1805"/>
      <c r="AN80" s="1805"/>
      <c r="AO80" s="1805"/>
      <c r="AP80" s="1805"/>
      <c r="AQ80" s="755">
        <v>10000000</v>
      </c>
      <c r="AR80" s="756">
        <v>0</v>
      </c>
      <c r="AS80" s="755">
        <v>10000000</v>
      </c>
      <c r="AT80" s="756">
        <v>0</v>
      </c>
      <c r="AU80" s="756">
        <v>0</v>
      </c>
      <c r="AV80" s="756">
        <v>0</v>
      </c>
      <c r="AW80" s="756">
        <v>0</v>
      </c>
      <c r="AX80" s="756">
        <v>0</v>
      </c>
      <c r="AY80" s="756">
        <v>0</v>
      </c>
      <c r="AZ80" s="756">
        <v>0</v>
      </c>
      <c r="BA80" s="756">
        <v>0</v>
      </c>
      <c r="BB80" s="756">
        <v>0</v>
      </c>
      <c r="BC80" s="756">
        <v>0</v>
      </c>
      <c r="BD80" s="745"/>
      <c r="BE80" s="757">
        <f t="shared" si="9"/>
        <v>0</v>
      </c>
      <c r="BF80" s="757">
        <f t="shared" si="10"/>
        <v>0</v>
      </c>
    </row>
    <row r="81" spans="1:58" x14ac:dyDescent="0.25">
      <c r="A81" s="753" t="str">
        <f t="shared" si="11"/>
        <v>A203509010</v>
      </c>
      <c r="B81" s="1806" t="s">
        <v>35</v>
      </c>
      <c r="C81" s="1805"/>
      <c r="D81" s="1806" t="s">
        <v>315</v>
      </c>
      <c r="E81" s="1805"/>
      <c r="F81" s="1806" t="s">
        <v>313</v>
      </c>
      <c r="G81" s="1805"/>
      <c r="H81" s="1806" t="s">
        <v>322</v>
      </c>
      <c r="I81" s="1805"/>
      <c r="J81" s="1806" t="s">
        <v>328</v>
      </c>
      <c r="K81" s="1805"/>
      <c r="L81" s="1805"/>
      <c r="M81" s="1806" t="s">
        <v>329</v>
      </c>
      <c r="N81" s="1805"/>
      <c r="O81" s="1805"/>
      <c r="P81" s="1806"/>
      <c r="Q81" s="1805"/>
      <c r="R81" s="1806"/>
      <c r="S81" s="1805"/>
      <c r="T81" s="1807" t="s">
        <v>66</v>
      </c>
      <c r="U81" s="1805"/>
      <c r="V81" s="1805"/>
      <c r="W81" s="1805"/>
      <c r="X81" s="1805"/>
      <c r="Y81" s="1805"/>
      <c r="Z81" s="1805"/>
      <c r="AA81" s="1805"/>
      <c r="AB81" s="1806" t="s">
        <v>306</v>
      </c>
      <c r="AC81" s="1805"/>
      <c r="AD81" s="1805"/>
      <c r="AE81" s="1805"/>
      <c r="AF81" s="1805"/>
      <c r="AG81" s="1806" t="s">
        <v>307</v>
      </c>
      <c r="AH81" s="1805"/>
      <c r="AI81" s="1805"/>
      <c r="AJ81" s="754" t="s">
        <v>86</v>
      </c>
      <c r="AK81" s="1804" t="s">
        <v>308</v>
      </c>
      <c r="AL81" s="1805"/>
      <c r="AM81" s="1805"/>
      <c r="AN81" s="1805"/>
      <c r="AO81" s="1805"/>
      <c r="AP81" s="1805"/>
      <c r="AQ81" s="755">
        <v>600000</v>
      </c>
      <c r="AR81" s="756">
        <v>0</v>
      </c>
      <c r="AS81" s="755">
        <v>600000</v>
      </c>
      <c r="AT81" s="756">
        <v>0</v>
      </c>
      <c r="AU81" s="756">
        <v>0</v>
      </c>
      <c r="AV81" s="756">
        <v>0</v>
      </c>
      <c r="AW81" s="756">
        <v>0</v>
      </c>
      <c r="AX81" s="756">
        <v>0</v>
      </c>
      <c r="AY81" s="756">
        <v>0</v>
      </c>
      <c r="AZ81" s="756">
        <v>0</v>
      </c>
      <c r="BA81" s="756">
        <v>0</v>
      </c>
      <c r="BB81" s="756">
        <v>0</v>
      </c>
      <c r="BC81" s="756">
        <v>0</v>
      </c>
      <c r="BD81" s="745"/>
      <c r="BE81" s="757">
        <f t="shared" si="9"/>
        <v>0</v>
      </c>
      <c r="BF81" s="757">
        <f t="shared" si="10"/>
        <v>0</v>
      </c>
    </row>
    <row r="82" spans="1:58" x14ac:dyDescent="0.25">
      <c r="A82" s="753" t="str">
        <f t="shared" si="11"/>
        <v>A2035110</v>
      </c>
      <c r="B82" s="1812" t="s">
        <v>35</v>
      </c>
      <c r="C82" s="1805"/>
      <c r="D82" s="1812" t="s">
        <v>315</v>
      </c>
      <c r="E82" s="1805"/>
      <c r="F82" s="1812" t="s">
        <v>313</v>
      </c>
      <c r="G82" s="1805"/>
      <c r="H82" s="1812" t="s">
        <v>322</v>
      </c>
      <c r="I82" s="1805"/>
      <c r="J82" s="1812" t="s">
        <v>330</v>
      </c>
      <c r="K82" s="1805"/>
      <c r="L82" s="1805"/>
      <c r="M82" s="1812"/>
      <c r="N82" s="1805"/>
      <c r="O82" s="1805"/>
      <c r="P82" s="1812"/>
      <c r="Q82" s="1805"/>
      <c r="R82" s="1812"/>
      <c r="S82" s="1805"/>
      <c r="T82" s="1814" t="s">
        <v>237</v>
      </c>
      <c r="U82" s="1805"/>
      <c r="V82" s="1805"/>
      <c r="W82" s="1805"/>
      <c r="X82" s="1805"/>
      <c r="Y82" s="1805"/>
      <c r="Z82" s="1805"/>
      <c r="AA82" s="1805"/>
      <c r="AB82" s="1812" t="s">
        <v>306</v>
      </c>
      <c r="AC82" s="1805"/>
      <c r="AD82" s="1805"/>
      <c r="AE82" s="1805"/>
      <c r="AF82" s="1805"/>
      <c r="AG82" s="1812" t="s">
        <v>307</v>
      </c>
      <c r="AH82" s="1805"/>
      <c r="AI82" s="1805"/>
      <c r="AJ82" s="742" t="s">
        <v>86</v>
      </c>
      <c r="AK82" s="1813" t="s">
        <v>308</v>
      </c>
      <c r="AL82" s="1805"/>
      <c r="AM82" s="1805"/>
      <c r="AN82" s="1805"/>
      <c r="AO82" s="1805"/>
      <c r="AP82" s="1805"/>
      <c r="AQ82" s="743">
        <v>2000000</v>
      </c>
      <c r="AR82" s="744">
        <v>0</v>
      </c>
      <c r="AS82" s="743">
        <v>2000000</v>
      </c>
      <c r="AT82" s="744">
        <v>0</v>
      </c>
      <c r="AU82" s="744">
        <v>0</v>
      </c>
      <c r="AV82" s="744">
        <v>0</v>
      </c>
      <c r="AW82" s="744">
        <v>0</v>
      </c>
      <c r="AX82" s="744">
        <v>0</v>
      </c>
      <c r="AY82" s="744">
        <v>0</v>
      </c>
      <c r="AZ82" s="744">
        <v>0</v>
      </c>
      <c r="BA82" s="744">
        <v>0</v>
      </c>
      <c r="BB82" s="744">
        <v>0</v>
      </c>
      <c r="BC82" s="744">
        <v>0</v>
      </c>
      <c r="BD82" s="745"/>
      <c r="BE82" s="747">
        <f t="shared" si="9"/>
        <v>0</v>
      </c>
      <c r="BF82" s="747">
        <f t="shared" si="10"/>
        <v>0</v>
      </c>
    </row>
    <row r="83" spans="1:58" x14ac:dyDescent="0.25">
      <c r="A83" s="753" t="str">
        <f t="shared" si="11"/>
        <v>A20351110</v>
      </c>
      <c r="B83" s="1806" t="s">
        <v>35</v>
      </c>
      <c r="C83" s="1805"/>
      <c r="D83" s="1806" t="s">
        <v>315</v>
      </c>
      <c r="E83" s="1805"/>
      <c r="F83" s="1806" t="s">
        <v>313</v>
      </c>
      <c r="G83" s="1805"/>
      <c r="H83" s="1806" t="s">
        <v>322</v>
      </c>
      <c r="I83" s="1805"/>
      <c r="J83" s="1806" t="s">
        <v>330</v>
      </c>
      <c r="K83" s="1805"/>
      <c r="L83" s="1805"/>
      <c r="M83" s="1806" t="s">
        <v>312</v>
      </c>
      <c r="N83" s="1805"/>
      <c r="O83" s="1805"/>
      <c r="P83" s="1806"/>
      <c r="Q83" s="1805"/>
      <c r="R83" s="1806"/>
      <c r="S83" s="1805"/>
      <c r="T83" s="1807" t="s">
        <v>67</v>
      </c>
      <c r="U83" s="1805"/>
      <c r="V83" s="1805"/>
      <c r="W83" s="1805"/>
      <c r="X83" s="1805"/>
      <c r="Y83" s="1805"/>
      <c r="Z83" s="1805"/>
      <c r="AA83" s="1805"/>
      <c r="AB83" s="1806" t="s">
        <v>306</v>
      </c>
      <c r="AC83" s="1805"/>
      <c r="AD83" s="1805"/>
      <c r="AE83" s="1805"/>
      <c r="AF83" s="1805"/>
      <c r="AG83" s="1806" t="s">
        <v>307</v>
      </c>
      <c r="AH83" s="1805"/>
      <c r="AI83" s="1805"/>
      <c r="AJ83" s="754" t="s">
        <v>86</v>
      </c>
      <c r="AK83" s="1804" t="s">
        <v>308</v>
      </c>
      <c r="AL83" s="1805"/>
      <c r="AM83" s="1805"/>
      <c r="AN83" s="1805"/>
      <c r="AO83" s="1805"/>
      <c r="AP83" s="1805"/>
      <c r="AQ83" s="755">
        <v>1000000</v>
      </c>
      <c r="AR83" s="756">
        <v>0</v>
      </c>
      <c r="AS83" s="755">
        <v>1000000</v>
      </c>
      <c r="AT83" s="756">
        <v>0</v>
      </c>
      <c r="AU83" s="756">
        <v>0</v>
      </c>
      <c r="AV83" s="756">
        <v>0</v>
      </c>
      <c r="AW83" s="756">
        <v>0</v>
      </c>
      <c r="AX83" s="756">
        <v>0</v>
      </c>
      <c r="AY83" s="756">
        <v>0</v>
      </c>
      <c r="AZ83" s="756">
        <v>0</v>
      </c>
      <c r="BA83" s="756">
        <v>0</v>
      </c>
      <c r="BB83" s="756">
        <v>0</v>
      </c>
      <c r="BC83" s="756">
        <v>0</v>
      </c>
      <c r="BD83" s="745"/>
      <c r="BE83" s="757">
        <f t="shared" si="9"/>
        <v>0</v>
      </c>
      <c r="BF83" s="757">
        <f t="shared" si="10"/>
        <v>0</v>
      </c>
    </row>
    <row r="84" spans="1:58" x14ac:dyDescent="0.25">
      <c r="A84" s="753" t="str">
        <f t="shared" si="11"/>
        <v>A20351210</v>
      </c>
      <c r="B84" s="1806" t="s">
        <v>35</v>
      </c>
      <c r="C84" s="1805"/>
      <c r="D84" s="1806" t="s">
        <v>315</v>
      </c>
      <c r="E84" s="1805"/>
      <c r="F84" s="1806" t="s">
        <v>313</v>
      </c>
      <c r="G84" s="1805"/>
      <c r="H84" s="1806" t="s">
        <v>322</v>
      </c>
      <c r="I84" s="1805"/>
      <c r="J84" s="1806" t="s">
        <v>330</v>
      </c>
      <c r="K84" s="1805"/>
      <c r="L84" s="1805"/>
      <c r="M84" s="1806" t="s">
        <v>315</v>
      </c>
      <c r="N84" s="1805"/>
      <c r="O84" s="1805"/>
      <c r="P84" s="1806"/>
      <c r="Q84" s="1805"/>
      <c r="R84" s="1806"/>
      <c r="S84" s="1805"/>
      <c r="T84" s="1807" t="s">
        <v>68</v>
      </c>
      <c r="U84" s="1805"/>
      <c r="V84" s="1805"/>
      <c r="W84" s="1805"/>
      <c r="X84" s="1805"/>
      <c r="Y84" s="1805"/>
      <c r="Z84" s="1805"/>
      <c r="AA84" s="1805"/>
      <c r="AB84" s="1806" t="s">
        <v>306</v>
      </c>
      <c r="AC84" s="1805"/>
      <c r="AD84" s="1805"/>
      <c r="AE84" s="1805"/>
      <c r="AF84" s="1805"/>
      <c r="AG84" s="1806" t="s">
        <v>307</v>
      </c>
      <c r="AH84" s="1805"/>
      <c r="AI84" s="1805"/>
      <c r="AJ84" s="754" t="s">
        <v>86</v>
      </c>
      <c r="AK84" s="1804" t="s">
        <v>308</v>
      </c>
      <c r="AL84" s="1805"/>
      <c r="AM84" s="1805"/>
      <c r="AN84" s="1805"/>
      <c r="AO84" s="1805"/>
      <c r="AP84" s="1805"/>
      <c r="AQ84" s="755">
        <v>1000000</v>
      </c>
      <c r="AR84" s="756">
        <v>0</v>
      </c>
      <c r="AS84" s="755">
        <v>1000000</v>
      </c>
      <c r="AT84" s="756">
        <v>0</v>
      </c>
      <c r="AU84" s="756">
        <v>0</v>
      </c>
      <c r="AV84" s="756">
        <v>0</v>
      </c>
      <c r="AW84" s="756">
        <v>0</v>
      </c>
      <c r="AX84" s="756">
        <v>0</v>
      </c>
      <c r="AY84" s="756">
        <v>0</v>
      </c>
      <c r="AZ84" s="756">
        <v>0</v>
      </c>
      <c r="BA84" s="756">
        <v>0</v>
      </c>
      <c r="BB84" s="756">
        <v>0</v>
      </c>
      <c r="BC84" s="756">
        <v>0</v>
      </c>
      <c r="BD84" s="745"/>
      <c r="BE84" s="757">
        <f t="shared" si="9"/>
        <v>0</v>
      </c>
      <c r="BF84" s="757">
        <f t="shared" si="10"/>
        <v>0</v>
      </c>
    </row>
    <row r="85" spans="1:58" s="767" customFormat="1" x14ac:dyDescent="0.25">
      <c r="A85" s="770" t="str">
        <f t="shared" si="11"/>
        <v>A20410</v>
      </c>
      <c r="B85" s="1844" t="s">
        <v>35</v>
      </c>
      <c r="C85" s="1841"/>
      <c r="D85" s="1844" t="s">
        <v>315</v>
      </c>
      <c r="E85" s="1841"/>
      <c r="F85" s="1844" t="s">
        <v>313</v>
      </c>
      <c r="G85" s="1841"/>
      <c r="H85" s="1844" t="s">
        <v>316</v>
      </c>
      <c r="I85" s="1841"/>
      <c r="J85" s="1844"/>
      <c r="K85" s="1841"/>
      <c r="L85" s="1841"/>
      <c r="M85" s="1844"/>
      <c r="N85" s="1841"/>
      <c r="O85" s="1841"/>
      <c r="P85" s="1844"/>
      <c r="Q85" s="1841"/>
      <c r="R85" s="1844"/>
      <c r="S85" s="1841"/>
      <c r="T85" s="1845" t="s">
        <v>239</v>
      </c>
      <c r="U85" s="1841"/>
      <c r="V85" s="1841"/>
      <c r="W85" s="1841"/>
      <c r="X85" s="1841"/>
      <c r="Y85" s="1841"/>
      <c r="Z85" s="1841"/>
      <c r="AA85" s="1841"/>
      <c r="AB85" s="1844" t="s">
        <v>306</v>
      </c>
      <c r="AC85" s="1841"/>
      <c r="AD85" s="1841"/>
      <c r="AE85" s="1841"/>
      <c r="AF85" s="1841"/>
      <c r="AG85" s="1844" t="s">
        <v>307</v>
      </c>
      <c r="AH85" s="1841"/>
      <c r="AI85" s="1841"/>
      <c r="AJ85" s="771" t="s">
        <v>86</v>
      </c>
      <c r="AK85" s="1846" t="s">
        <v>308</v>
      </c>
      <c r="AL85" s="1841"/>
      <c r="AM85" s="1841"/>
      <c r="AN85" s="1841"/>
      <c r="AO85" s="1841"/>
      <c r="AP85" s="1841"/>
      <c r="AQ85" s="772">
        <v>14097414179</v>
      </c>
      <c r="AR85" s="772">
        <v>12306659549.18</v>
      </c>
      <c r="AS85" s="772">
        <v>1790754629.8199999</v>
      </c>
      <c r="AT85" s="773">
        <v>0</v>
      </c>
      <c r="AU85" s="772">
        <v>9911285296.9200001</v>
      </c>
      <c r="AV85" s="772">
        <v>2395374252.2600002</v>
      </c>
      <c r="AW85" s="772">
        <v>6697142649.8400002</v>
      </c>
      <c r="AX85" s="772">
        <v>3214142647.0799999</v>
      </c>
      <c r="AY85" s="772">
        <v>6680615558.8400002</v>
      </c>
      <c r="AZ85" s="772">
        <v>16527091</v>
      </c>
      <c r="BA85" s="772">
        <v>6680615558.8400002</v>
      </c>
      <c r="BB85" s="773">
        <v>0</v>
      </c>
      <c r="BC85" s="772">
        <v>2918088</v>
      </c>
      <c r="BD85" s="774"/>
      <c r="BE85" s="775">
        <f t="shared" si="9"/>
        <v>0.70305696995724198</v>
      </c>
      <c r="BF85" s="775">
        <f t="shared" si="10"/>
        <v>0.47506177833778179</v>
      </c>
    </row>
    <row r="86" spans="1:58" s="767" customFormat="1" x14ac:dyDescent="0.25">
      <c r="A86" s="770" t="str">
        <f t="shared" si="11"/>
        <v>A20413</v>
      </c>
      <c r="B86" s="1842" t="s">
        <v>35</v>
      </c>
      <c r="C86" s="1841"/>
      <c r="D86" s="1842" t="s">
        <v>315</v>
      </c>
      <c r="E86" s="1841"/>
      <c r="F86" s="1842" t="s">
        <v>313</v>
      </c>
      <c r="G86" s="1841"/>
      <c r="H86" s="1842" t="s">
        <v>316</v>
      </c>
      <c r="I86" s="1841"/>
      <c r="J86" s="1842"/>
      <c r="K86" s="1841"/>
      <c r="L86" s="1841"/>
      <c r="M86" s="1842"/>
      <c r="N86" s="1841"/>
      <c r="O86" s="1841"/>
      <c r="P86" s="1842"/>
      <c r="Q86" s="1841"/>
      <c r="R86" s="1842"/>
      <c r="S86" s="1841"/>
      <c r="T86" s="1843" t="s">
        <v>239</v>
      </c>
      <c r="U86" s="1841"/>
      <c r="V86" s="1841"/>
      <c r="W86" s="1841"/>
      <c r="X86" s="1841"/>
      <c r="Y86" s="1841"/>
      <c r="Z86" s="1841"/>
      <c r="AA86" s="1841"/>
      <c r="AB86" s="1842" t="s">
        <v>306</v>
      </c>
      <c r="AC86" s="1841"/>
      <c r="AD86" s="1841"/>
      <c r="AE86" s="1841"/>
      <c r="AF86" s="1841"/>
      <c r="AG86" s="1842" t="s">
        <v>307</v>
      </c>
      <c r="AH86" s="1841"/>
      <c r="AI86" s="1841"/>
      <c r="AJ86" s="850" t="s">
        <v>336</v>
      </c>
      <c r="AK86" s="1840" t="s">
        <v>354</v>
      </c>
      <c r="AL86" s="1841"/>
      <c r="AM86" s="1841"/>
      <c r="AN86" s="1841"/>
      <c r="AO86" s="1841"/>
      <c r="AP86" s="1841"/>
      <c r="AQ86" s="848">
        <v>4021085821</v>
      </c>
      <c r="AR86" s="848">
        <v>3000928641</v>
      </c>
      <c r="AS86" s="848">
        <v>1020157180</v>
      </c>
      <c r="AT86" s="849">
        <v>0</v>
      </c>
      <c r="AU86" s="848">
        <v>979239913.82000005</v>
      </c>
      <c r="AV86" s="848">
        <v>2021688727.1800001</v>
      </c>
      <c r="AW86" s="848">
        <v>104400849</v>
      </c>
      <c r="AX86" s="848">
        <v>874839064.82000005</v>
      </c>
      <c r="AY86" s="848">
        <v>69112134</v>
      </c>
      <c r="AZ86" s="848">
        <v>35288715</v>
      </c>
      <c r="BA86" s="848">
        <v>51725462</v>
      </c>
      <c r="BB86" s="848">
        <v>17386672</v>
      </c>
      <c r="BC86" s="849">
        <v>0</v>
      </c>
      <c r="BD86" s="774"/>
      <c r="BE86" s="851">
        <f t="shared" si="9"/>
        <v>0.2435262407745562</v>
      </c>
      <c r="BF86" s="851">
        <f t="shared" si="10"/>
        <v>2.596334762485538E-2</v>
      </c>
    </row>
    <row r="87" spans="1:58" s="817" customFormat="1" x14ac:dyDescent="0.25">
      <c r="A87" s="811" t="str">
        <f t="shared" si="11"/>
        <v>A204110</v>
      </c>
      <c r="B87" s="1819" t="s">
        <v>35</v>
      </c>
      <c r="C87" s="1820"/>
      <c r="D87" s="1819" t="s">
        <v>315</v>
      </c>
      <c r="E87" s="1820"/>
      <c r="F87" s="1819" t="s">
        <v>313</v>
      </c>
      <c r="G87" s="1820"/>
      <c r="H87" s="1819" t="s">
        <v>316</v>
      </c>
      <c r="I87" s="1820"/>
      <c r="J87" s="1819" t="s">
        <v>312</v>
      </c>
      <c r="K87" s="1820"/>
      <c r="L87" s="1820"/>
      <c r="M87" s="1819"/>
      <c r="N87" s="1820"/>
      <c r="O87" s="1820"/>
      <c r="P87" s="1819"/>
      <c r="Q87" s="1820"/>
      <c r="R87" s="1819"/>
      <c r="S87" s="1820"/>
      <c r="T87" s="1821" t="s">
        <v>242</v>
      </c>
      <c r="U87" s="1820"/>
      <c r="V87" s="1820"/>
      <c r="W87" s="1820"/>
      <c r="X87" s="1820"/>
      <c r="Y87" s="1820"/>
      <c r="Z87" s="1820"/>
      <c r="AA87" s="1820"/>
      <c r="AB87" s="1819" t="s">
        <v>306</v>
      </c>
      <c r="AC87" s="1820"/>
      <c r="AD87" s="1820"/>
      <c r="AE87" s="1820"/>
      <c r="AF87" s="1820"/>
      <c r="AG87" s="1819" t="s">
        <v>307</v>
      </c>
      <c r="AH87" s="1820"/>
      <c r="AI87" s="1820"/>
      <c r="AJ87" s="812" t="s">
        <v>86</v>
      </c>
      <c r="AK87" s="1822" t="s">
        <v>308</v>
      </c>
      <c r="AL87" s="1820"/>
      <c r="AM87" s="1820"/>
      <c r="AN87" s="1820"/>
      <c r="AO87" s="1820"/>
      <c r="AP87" s="1820"/>
      <c r="AQ87" s="813">
        <v>307000000</v>
      </c>
      <c r="AR87" s="813">
        <v>231642609.15000001</v>
      </c>
      <c r="AS87" s="813">
        <v>75357390.849999994</v>
      </c>
      <c r="AT87" s="814">
        <v>0</v>
      </c>
      <c r="AU87" s="813">
        <v>208021013.44999999</v>
      </c>
      <c r="AV87" s="813">
        <v>23621595.699999999</v>
      </c>
      <c r="AW87" s="813">
        <v>208021013.44</v>
      </c>
      <c r="AX87" s="814">
        <v>0.01</v>
      </c>
      <c r="AY87" s="813">
        <v>208021013.44</v>
      </c>
      <c r="AZ87" s="814">
        <v>0</v>
      </c>
      <c r="BA87" s="813">
        <v>208021013.44</v>
      </c>
      <c r="BB87" s="814">
        <v>0</v>
      </c>
      <c r="BC87" s="814">
        <v>0</v>
      </c>
      <c r="BD87" s="815"/>
      <c r="BE87" s="816">
        <f t="shared" si="9"/>
        <v>0.67759287768729637</v>
      </c>
      <c r="BF87" s="816">
        <f t="shared" si="10"/>
        <v>0.67759287765472309</v>
      </c>
    </row>
    <row r="88" spans="1:58" s="817" customFormat="1" x14ac:dyDescent="0.25">
      <c r="A88" s="811" t="str">
        <f t="shared" si="11"/>
        <v>A204113</v>
      </c>
      <c r="B88" s="1819" t="s">
        <v>35</v>
      </c>
      <c r="C88" s="1820"/>
      <c r="D88" s="1819" t="s">
        <v>315</v>
      </c>
      <c r="E88" s="1820"/>
      <c r="F88" s="1819" t="s">
        <v>313</v>
      </c>
      <c r="G88" s="1820"/>
      <c r="H88" s="1819" t="s">
        <v>316</v>
      </c>
      <c r="I88" s="1820"/>
      <c r="J88" s="1819" t="s">
        <v>312</v>
      </c>
      <c r="K88" s="1820"/>
      <c r="L88" s="1820"/>
      <c r="M88" s="1819"/>
      <c r="N88" s="1820"/>
      <c r="O88" s="1820"/>
      <c r="P88" s="1819"/>
      <c r="Q88" s="1820"/>
      <c r="R88" s="1819"/>
      <c r="S88" s="1820"/>
      <c r="T88" s="1821" t="s">
        <v>242</v>
      </c>
      <c r="U88" s="1820"/>
      <c r="V88" s="1820"/>
      <c r="W88" s="1820"/>
      <c r="X88" s="1820"/>
      <c r="Y88" s="1820"/>
      <c r="Z88" s="1820"/>
      <c r="AA88" s="1820"/>
      <c r="AB88" s="1819" t="s">
        <v>306</v>
      </c>
      <c r="AC88" s="1820"/>
      <c r="AD88" s="1820"/>
      <c r="AE88" s="1820"/>
      <c r="AF88" s="1820"/>
      <c r="AG88" s="1819" t="s">
        <v>307</v>
      </c>
      <c r="AH88" s="1820"/>
      <c r="AI88" s="1820"/>
      <c r="AJ88" s="812" t="s">
        <v>336</v>
      </c>
      <c r="AK88" s="1822" t="s">
        <v>354</v>
      </c>
      <c r="AL88" s="1820"/>
      <c r="AM88" s="1820"/>
      <c r="AN88" s="1820"/>
      <c r="AO88" s="1820"/>
      <c r="AP88" s="1820"/>
      <c r="AQ88" s="813">
        <v>986000000</v>
      </c>
      <c r="AR88" s="813">
        <v>959970000</v>
      </c>
      <c r="AS88" s="813">
        <v>26030000</v>
      </c>
      <c r="AT88" s="814">
        <v>0</v>
      </c>
      <c r="AU88" s="813">
        <v>36250000</v>
      </c>
      <c r="AV88" s="813">
        <v>923720000</v>
      </c>
      <c r="AW88" s="814">
        <v>0</v>
      </c>
      <c r="AX88" s="813">
        <v>36250000</v>
      </c>
      <c r="AY88" s="814">
        <v>0</v>
      </c>
      <c r="AZ88" s="814">
        <v>0</v>
      </c>
      <c r="BA88" s="814">
        <v>0</v>
      </c>
      <c r="BB88" s="814">
        <v>0</v>
      </c>
      <c r="BC88" s="814">
        <v>0</v>
      </c>
      <c r="BD88" s="815"/>
      <c r="BE88" s="816">
        <f t="shared" si="9"/>
        <v>3.6764705882352942E-2</v>
      </c>
      <c r="BF88" s="816">
        <f t="shared" si="10"/>
        <v>0</v>
      </c>
    </row>
    <row r="89" spans="1:58" x14ac:dyDescent="0.25">
      <c r="A89" s="753" t="str">
        <f t="shared" si="11"/>
        <v>A2041313</v>
      </c>
      <c r="B89" s="1806" t="s">
        <v>35</v>
      </c>
      <c r="C89" s="1805"/>
      <c r="D89" s="1806" t="s">
        <v>315</v>
      </c>
      <c r="E89" s="1805"/>
      <c r="F89" s="1806" t="s">
        <v>313</v>
      </c>
      <c r="G89" s="1805"/>
      <c r="H89" s="1806" t="s">
        <v>316</v>
      </c>
      <c r="I89" s="1805"/>
      <c r="J89" s="1806" t="s">
        <v>312</v>
      </c>
      <c r="K89" s="1805"/>
      <c r="L89" s="1805"/>
      <c r="M89" s="1806" t="s">
        <v>322</v>
      </c>
      <c r="N89" s="1805"/>
      <c r="O89" s="1805"/>
      <c r="P89" s="1806"/>
      <c r="Q89" s="1805"/>
      <c r="R89" s="1806"/>
      <c r="S89" s="1805"/>
      <c r="T89" s="1807" t="s">
        <v>689</v>
      </c>
      <c r="U89" s="1805"/>
      <c r="V89" s="1805"/>
      <c r="W89" s="1805"/>
      <c r="X89" s="1805"/>
      <c r="Y89" s="1805"/>
      <c r="Z89" s="1805"/>
      <c r="AA89" s="1805"/>
      <c r="AB89" s="1806" t="s">
        <v>306</v>
      </c>
      <c r="AC89" s="1805"/>
      <c r="AD89" s="1805"/>
      <c r="AE89" s="1805"/>
      <c r="AF89" s="1805"/>
      <c r="AG89" s="1806" t="s">
        <v>307</v>
      </c>
      <c r="AH89" s="1805"/>
      <c r="AI89" s="1805"/>
      <c r="AJ89" s="754" t="s">
        <v>336</v>
      </c>
      <c r="AK89" s="1804" t="s">
        <v>354</v>
      </c>
      <c r="AL89" s="1805"/>
      <c r="AM89" s="1805"/>
      <c r="AN89" s="1805"/>
      <c r="AO89" s="1805"/>
      <c r="AP89" s="1805"/>
      <c r="AQ89" s="755">
        <v>6000000</v>
      </c>
      <c r="AR89" s="756">
        <v>0</v>
      </c>
      <c r="AS89" s="755">
        <v>6000000</v>
      </c>
      <c r="AT89" s="756">
        <v>0</v>
      </c>
      <c r="AU89" s="756">
        <v>0</v>
      </c>
      <c r="AV89" s="756">
        <v>0</v>
      </c>
      <c r="AW89" s="756">
        <v>0</v>
      </c>
      <c r="AX89" s="756">
        <v>0</v>
      </c>
      <c r="AY89" s="756">
        <v>0</v>
      </c>
      <c r="AZ89" s="756">
        <v>0</v>
      </c>
      <c r="BA89" s="756">
        <v>0</v>
      </c>
      <c r="BB89" s="756">
        <v>0</v>
      </c>
      <c r="BC89" s="756">
        <v>0</v>
      </c>
      <c r="BD89" s="745"/>
      <c r="BE89" s="757">
        <f t="shared" si="9"/>
        <v>0</v>
      </c>
      <c r="BF89" s="757">
        <f t="shared" si="10"/>
        <v>0</v>
      </c>
    </row>
    <row r="90" spans="1:58" x14ac:dyDescent="0.25">
      <c r="A90" s="753" t="str">
        <f t="shared" si="11"/>
        <v>A2041610</v>
      </c>
      <c r="B90" s="1806" t="s">
        <v>35</v>
      </c>
      <c r="C90" s="1805"/>
      <c r="D90" s="1806" t="s">
        <v>315</v>
      </c>
      <c r="E90" s="1805"/>
      <c r="F90" s="1806" t="s">
        <v>313</v>
      </c>
      <c r="G90" s="1805"/>
      <c r="H90" s="1806" t="s">
        <v>316</v>
      </c>
      <c r="I90" s="1805"/>
      <c r="J90" s="1806" t="s">
        <v>312</v>
      </c>
      <c r="K90" s="1805"/>
      <c r="L90" s="1805"/>
      <c r="M90" s="1806" t="s">
        <v>325</v>
      </c>
      <c r="N90" s="1805"/>
      <c r="O90" s="1805"/>
      <c r="P90" s="1806"/>
      <c r="Q90" s="1805"/>
      <c r="R90" s="1806"/>
      <c r="S90" s="1805"/>
      <c r="T90" s="1807" t="s">
        <v>69</v>
      </c>
      <c r="U90" s="1805"/>
      <c r="V90" s="1805"/>
      <c r="W90" s="1805"/>
      <c r="X90" s="1805"/>
      <c r="Y90" s="1805"/>
      <c r="Z90" s="1805"/>
      <c r="AA90" s="1805"/>
      <c r="AB90" s="1806" t="s">
        <v>306</v>
      </c>
      <c r="AC90" s="1805"/>
      <c r="AD90" s="1805"/>
      <c r="AE90" s="1805"/>
      <c r="AF90" s="1805"/>
      <c r="AG90" s="1806" t="s">
        <v>307</v>
      </c>
      <c r="AH90" s="1805"/>
      <c r="AI90" s="1805"/>
      <c r="AJ90" s="754" t="s">
        <v>86</v>
      </c>
      <c r="AK90" s="1804" t="s">
        <v>308</v>
      </c>
      <c r="AL90" s="1805"/>
      <c r="AM90" s="1805"/>
      <c r="AN90" s="1805"/>
      <c r="AO90" s="1805"/>
      <c r="AP90" s="1805"/>
      <c r="AQ90" s="755">
        <v>75000000</v>
      </c>
      <c r="AR90" s="755">
        <v>400000</v>
      </c>
      <c r="AS90" s="755">
        <v>74600000</v>
      </c>
      <c r="AT90" s="756">
        <v>0</v>
      </c>
      <c r="AU90" s="755">
        <v>400000</v>
      </c>
      <c r="AV90" s="756">
        <v>0</v>
      </c>
      <c r="AW90" s="755">
        <v>400000</v>
      </c>
      <c r="AX90" s="756">
        <v>0</v>
      </c>
      <c r="AY90" s="755">
        <v>400000</v>
      </c>
      <c r="AZ90" s="756">
        <v>0</v>
      </c>
      <c r="BA90" s="755">
        <v>400000</v>
      </c>
      <c r="BB90" s="756">
        <v>0</v>
      </c>
      <c r="BC90" s="756">
        <v>0</v>
      </c>
      <c r="BD90" s="745"/>
      <c r="BE90" s="757">
        <f t="shared" si="9"/>
        <v>5.3333333333333332E-3</v>
      </c>
      <c r="BF90" s="757">
        <f t="shared" si="10"/>
        <v>5.3333333333333332E-3</v>
      </c>
    </row>
    <row r="91" spans="1:58" x14ac:dyDescent="0.25">
      <c r="A91" s="753" t="str">
        <f t="shared" si="11"/>
        <v>A2041613</v>
      </c>
      <c r="B91" s="1806" t="s">
        <v>35</v>
      </c>
      <c r="C91" s="1805"/>
      <c r="D91" s="1806" t="s">
        <v>315</v>
      </c>
      <c r="E91" s="1805"/>
      <c r="F91" s="1806" t="s">
        <v>313</v>
      </c>
      <c r="G91" s="1805"/>
      <c r="H91" s="1806" t="s">
        <v>316</v>
      </c>
      <c r="I91" s="1805"/>
      <c r="J91" s="1806" t="s">
        <v>312</v>
      </c>
      <c r="K91" s="1805"/>
      <c r="L91" s="1805"/>
      <c r="M91" s="1806" t="s">
        <v>325</v>
      </c>
      <c r="N91" s="1805"/>
      <c r="O91" s="1805"/>
      <c r="P91" s="1806"/>
      <c r="Q91" s="1805"/>
      <c r="R91" s="1806"/>
      <c r="S91" s="1805"/>
      <c r="T91" s="1807" t="s">
        <v>69</v>
      </c>
      <c r="U91" s="1805"/>
      <c r="V91" s="1805"/>
      <c r="W91" s="1805"/>
      <c r="X91" s="1805"/>
      <c r="Y91" s="1805"/>
      <c r="Z91" s="1805"/>
      <c r="AA91" s="1805"/>
      <c r="AB91" s="1806" t="s">
        <v>306</v>
      </c>
      <c r="AC91" s="1805"/>
      <c r="AD91" s="1805"/>
      <c r="AE91" s="1805"/>
      <c r="AF91" s="1805"/>
      <c r="AG91" s="1806" t="s">
        <v>307</v>
      </c>
      <c r="AH91" s="1805"/>
      <c r="AI91" s="1805"/>
      <c r="AJ91" s="754" t="s">
        <v>336</v>
      </c>
      <c r="AK91" s="1804" t="s">
        <v>354</v>
      </c>
      <c r="AL91" s="1805"/>
      <c r="AM91" s="1805"/>
      <c r="AN91" s="1805"/>
      <c r="AO91" s="1805"/>
      <c r="AP91" s="1805"/>
      <c r="AQ91" s="755">
        <v>500000000</v>
      </c>
      <c r="AR91" s="755">
        <v>482320000</v>
      </c>
      <c r="AS91" s="755">
        <v>17680000</v>
      </c>
      <c r="AT91" s="756">
        <v>0</v>
      </c>
      <c r="AU91" s="756">
        <v>0</v>
      </c>
      <c r="AV91" s="755">
        <v>482320000</v>
      </c>
      <c r="AW91" s="756">
        <v>0</v>
      </c>
      <c r="AX91" s="756">
        <v>0</v>
      </c>
      <c r="AY91" s="756">
        <v>0</v>
      </c>
      <c r="AZ91" s="756">
        <v>0</v>
      </c>
      <c r="BA91" s="756">
        <v>0</v>
      </c>
      <c r="BB91" s="756">
        <v>0</v>
      </c>
      <c r="BC91" s="756">
        <v>0</v>
      </c>
      <c r="BD91" s="745"/>
      <c r="BE91" s="757">
        <f t="shared" si="9"/>
        <v>0</v>
      </c>
      <c r="BF91" s="757">
        <f t="shared" si="10"/>
        <v>0</v>
      </c>
    </row>
    <row r="92" spans="1:58" x14ac:dyDescent="0.25">
      <c r="A92" s="753" t="str">
        <f t="shared" si="11"/>
        <v>A2041810</v>
      </c>
      <c r="B92" s="1806" t="s">
        <v>35</v>
      </c>
      <c r="C92" s="1805"/>
      <c r="D92" s="1806" t="s">
        <v>315</v>
      </c>
      <c r="E92" s="1805"/>
      <c r="F92" s="1806" t="s">
        <v>313</v>
      </c>
      <c r="G92" s="1805"/>
      <c r="H92" s="1806" t="s">
        <v>316</v>
      </c>
      <c r="I92" s="1805"/>
      <c r="J92" s="1806" t="s">
        <v>312</v>
      </c>
      <c r="K92" s="1805"/>
      <c r="L92" s="1805"/>
      <c r="M92" s="1806" t="s">
        <v>327</v>
      </c>
      <c r="N92" s="1805"/>
      <c r="O92" s="1805"/>
      <c r="P92" s="1806"/>
      <c r="Q92" s="1805"/>
      <c r="R92" s="1806"/>
      <c r="S92" s="1805"/>
      <c r="T92" s="1807" t="s">
        <v>70</v>
      </c>
      <c r="U92" s="1805"/>
      <c r="V92" s="1805"/>
      <c r="W92" s="1805"/>
      <c r="X92" s="1805"/>
      <c r="Y92" s="1805"/>
      <c r="Z92" s="1805"/>
      <c r="AA92" s="1805"/>
      <c r="AB92" s="1806" t="s">
        <v>306</v>
      </c>
      <c r="AC92" s="1805"/>
      <c r="AD92" s="1805"/>
      <c r="AE92" s="1805"/>
      <c r="AF92" s="1805"/>
      <c r="AG92" s="1806" t="s">
        <v>307</v>
      </c>
      <c r="AH92" s="1805"/>
      <c r="AI92" s="1805"/>
      <c r="AJ92" s="754" t="s">
        <v>86</v>
      </c>
      <c r="AK92" s="1804" t="s">
        <v>308</v>
      </c>
      <c r="AL92" s="1805"/>
      <c r="AM92" s="1805"/>
      <c r="AN92" s="1805"/>
      <c r="AO92" s="1805"/>
      <c r="AP92" s="1805"/>
      <c r="AQ92" s="755">
        <v>232000000</v>
      </c>
      <c r="AR92" s="755">
        <v>231242609.15000001</v>
      </c>
      <c r="AS92" s="755">
        <v>757390.85</v>
      </c>
      <c r="AT92" s="756">
        <v>0</v>
      </c>
      <c r="AU92" s="755">
        <v>207621013.44999999</v>
      </c>
      <c r="AV92" s="755">
        <v>23621595.699999999</v>
      </c>
      <c r="AW92" s="755">
        <v>207621013.44</v>
      </c>
      <c r="AX92" s="756">
        <v>0.01</v>
      </c>
      <c r="AY92" s="755">
        <v>207621013.44</v>
      </c>
      <c r="AZ92" s="756">
        <v>0</v>
      </c>
      <c r="BA92" s="755">
        <v>207621013.44</v>
      </c>
      <c r="BB92" s="756">
        <v>0</v>
      </c>
      <c r="BC92" s="756">
        <v>0</v>
      </c>
      <c r="BD92" s="745"/>
      <c r="BE92" s="757">
        <f t="shared" si="9"/>
        <v>0.89491816142241376</v>
      </c>
      <c r="BF92" s="757">
        <f t="shared" si="10"/>
        <v>0.89491816137931035</v>
      </c>
    </row>
    <row r="93" spans="1:58" x14ac:dyDescent="0.25">
      <c r="A93" s="753" t="str">
        <f t="shared" si="11"/>
        <v>A2041813</v>
      </c>
      <c r="B93" s="1806" t="s">
        <v>35</v>
      </c>
      <c r="C93" s="1805"/>
      <c r="D93" s="1806" t="s">
        <v>315</v>
      </c>
      <c r="E93" s="1805"/>
      <c r="F93" s="1806" t="s">
        <v>313</v>
      </c>
      <c r="G93" s="1805"/>
      <c r="H93" s="1806" t="s">
        <v>316</v>
      </c>
      <c r="I93" s="1805"/>
      <c r="J93" s="1806" t="s">
        <v>312</v>
      </c>
      <c r="K93" s="1805"/>
      <c r="L93" s="1805"/>
      <c r="M93" s="1806" t="s">
        <v>327</v>
      </c>
      <c r="N93" s="1805"/>
      <c r="O93" s="1805"/>
      <c r="P93" s="1806"/>
      <c r="Q93" s="1805"/>
      <c r="R93" s="1806"/>
      <c r="S93" s="1805"/>
      <c r="T93" s="1807" t="s">
        <v>70</v>
      </c>
      <c r="U93" s="1805"/>
      <c r="V93" s="1805"/>
      <c r="W93" s="1805"/>
      <c r="X93" s="1805"/>
      <c r="Y93" s="1805"/>
      <c r="Z93" s="1805"/>
      <c r="AA93" s="1805"/>
      <c r="AB93" s="1806" t="s">
        <v>306</v>
      </c>
      <c r="AC93" s="1805"/>
      <c r="AD93" s="1805"/>
      <c r="AE93" s="1805"/>
      <c r="AF93" s="1805"/>
      <c r="AG93" s="1806" t="s">
        <v>307</v>
      </c>
      <c r="AH93" s="1805"/>
      <c r="AI93" s="1805"/>
      <c r="AJ93" s="754" t="s">
        <v>336</v>
      </c>
      <c r="AK93" s="1804" t="s">
        <v>354</v>
      </c>
      <c r="AL93" s="1805"/>
      <c r="AM93" s="1805"/>
      <c r="AN93" s="1805"/>
      <c r="AO93" s="1805"/>
      <c r="AP93" s="1805"/>
      <c r="AQ93" s="755">
        <v>480000000</v>
      </c>
      <c r="AR93" s="755">
        <v>477650000</v>
      </c>
      <c r="AS93" s="755">
        <v>2350000</v>
      </c>
      <c r="AT93" s="756">
        <v>0</v>
      </c>
      <c r="AU93" s="755">
        <v>36250000</v>
      </c>
      <c r="AV93" s="755">
        <v>441400000</v>
      </c>
      <c r="AW93" s="756">
        <v>0</v>
      </c>
      <c r="AX93" s="755">
        <v>36250000</v>
      </c>
      <c r="AY93" s="756">
        <v>0</v>
      </c>
      <c r="AZ93" s="756">
        <v>0</v>
      </c>
      <c r="BA93" s="756">
        <v>0</v>
      </c>
      <c r="BB93" s="756">
        <v>0</v>
      </c>
      <c r="BC93" s="756">
        <v>0</v>
      </c>
      <c r="BD93" s="745"/>
      <c r="BE93" s="757">
        <f t="shared" si="9"/>
        <v>7.5520833333333329E-2</v>
      </c>
      <c r="BF93" s="757">
        <f t="shared" si="10"/>
        <v>0</v>
      </c>
    </row>
    <row r="94" spans="1:58" s="817" customFormat="1" x14ac:dyDescent="0.25">
      <c r="A94" s="811" t="str">
        <f t="shared" si="11"/>
        <v>A204210</v>
      </c>
      <c r="B94" s="1819" t="s">
        <v>35</v>
      </c>
      <c r="C94" s="1820"/>
      <c r="D94" s="1819" t="s">
        <v>315</v>
      </c>
      <c r="E94" s="1820"/>
      <c r="F94" s="1819" t="s">
        <v>313</v>
      </c>
      <c r="G94" s="1820"/>
      <c r="H94" s="1819" t="s">
        <v>316</v>
      </c>
      <c r="I94" s="1820"/>
      <c r="J94" s="1819" t="s">
        <v>315</v>
      </c>
      <c r="K94" s="1820"/>
      <c r="L94" s="1820"/>
      <c r="M94" s="1819"/>
      <c r="N94" s="1820"/>
      <c r="O94" s="1820"/>
      <c r="P94" s="1819"/>
      <c r="Q94" s="1820"/>
      <c r="R94" s="1819"/>
      <c r="S94" s="1820"/>
      <c r="T94" s="1821" t="s">
        <v>244</v>
      </c>
      <c r="U94" s="1820"/>
      <c r="V94" s="1820"/>
      <c r="W94" s="1820"/>
      <c r="X94" s="1820"/>
      <c r="Y94" s="1820"/>
      <c r="Z94" s="1820"/>
      <c r="AA94" s="1820"/>
      <c r="AB94" s="1819" t="s">
        <v>306</v>
      </c>
      <c r="AC94" s="1820"/>
      <c r="AD94" s="1820"/>
      <c r="AE94" s="1820"/>
      <c r="AF94" s="1820"/>
      <c r="AG94" s="1819" t="s">
        <v>307</v>
      </c>
      <c r="AH94" s="1820"/>
      <c r="AI94" s="1820"/>
      <c r="AJ94" s="812" t="s">
        <v>86</v>
      </c>
      <c r="AK94" s="1822" t="s">
        <v>308</v>
      </c>
      <c r="AL94" s="1820"/>
      <c r="AM94" s="1820"/>
      <c r="AN94" s="1820"/>
      <c r="AO94" s="1820"/>
      <c r="AP94" s="1820"/>
      <c r="AQ94" s="813">
        <v>127000000</v>
      </c>
      <c r="AR94" s="813">
        <v>95821990</v>
      </c>
      <c r="AS94" s="813">
        <v>31178010</v>
      </c>
      <c r="AT94" s="814">
        <v>0</v>
      </c>
      <c r="AU94" s="813">
        <v>3174350</v>
      </c>
      <c r="AV94" s="813">
        <v>92647640</v>
      </c>
      <c r="AW94" s="813">
        <v>2000000</v>
      </c>
      <c r="AX94" s="813">
        <v>1174350</v>
      </c>
      <c r="AY94" s="813">
        <v>2000000</v>
      </c>
      <c r="AZ94" s="814">
        <v>0</v>
      </c>
      <c r="BA94" s="813">
        <v>2000000</v>
      </c>
      <c r="BB94" s="814">
        <v>0</v>
      </c>
      <c r="BC94" s="814">
        <v>0</v>
      </c>
      <c r="BD94" s="815"/>
      <c r="BE94" s="816">
        <f t="shared" ref="BE94:BE157" si="12">+AU94/AQ94</f>
        <v>2.499488188976378E-2</v>
      </c>
      <c r="BF94" s="816">
        <f t="shared" ref="BF94:BF157" si="13">+AW94/AQ94</f>
        <v>1.5748031496062992E-2</v>
      </c>
    </row>
    <row r="95" spans="1:58" x14ac:dyDescent="0.25">
      <c r="A95" s="753" t="str">
        <f t="shared" si="11"/>
        <v>A2042110</v>
      </c>
      <c r="B95" s="1806" t="s">
        <v>35</v>
      </c>
      <c r="C95" s="1805"/>
      <c r="D95" s="1806" t="s">
        <v>315</v>
      </c>
      <c r="E95" s="1805"/>
      <c r="F95" s="1806" t="s">
        <v>313</v>
      </c>
      <c r="G95" s="1805"/>
      <c r="H95" s="1806" t="s">
        <v>316</v>
      </c>
      <c r="I95" s="1805"/>
      <c r="J95" s="1806" t="s">
        <v>315</v>
      </c>
      <c r="K95" s="1805"/>
      <c r="L95" s="1805"/>
      <c r="M95" s="1806" t="s">
        <v>312</v>
      </c>
      <c r="N95" s="1805"/>
      <c r="O95" s="1805"/>
      <c r="P95" s="1806"/>
      <c r="Q95" s="1805"/>
      <c r="R95" s="1806"/>
      <c r="S95" s="1805"/>
      <c r="T95" s="1807" t="s">
        <v>71</v>
      </c>
      <c r="U95" s="1805"/>
      <c r="V95" s="1805"/>
      <c r="W95" s="1805"/>
      <c r="X95" s="1805"/>
      <c r="Y95" s="1805"/>
      <c r="Z95" s="1805"/>
      <c r="AA95" s="1805"/>
      <c r="AB95" s="1806" t="s">
        <v>306</v>
      </c>
      <c r="AC95" s="1805"/>
      <c r="AD95" s="1805"/>
      <c r="AE95" s="1805"/>
      <c r="AF95" s="1805"/>
      <c r="AG95" s="1806" t="s">
        <v>307</v>
      </c>
      <c r="AH95" s="1805"/>
      <c r="AI95" s="1805"/>
      <c r="AJ95" s="754" t="s">
        <v>86</v>
      </c>
      <c r="AK95" s="1804" t="s">
        <v>308</v>
      </c>
      <c r="AL95" s="1805"/>
      <c r="AM95" s="1805"/>
      <c r="AN95" s="1805"/>
      <c r="AO95" s="1805"/>
      <c r="AP95" s="1805"/>
      <c r="AQ95" s="755">
        <v>57000000</v>
      </c>
      <c r="AR95" s="755">
        <v>26371990</v>
      </c>
      <c r="AS95" s="755">
        <v>30628010</v>
      </c>
      <c r="AT95" s="756">
        <v>0</v>
      </c>
      <c r="AU95" s="755">
        <v>1000000</v>
      </c>
      <c r="AV95" s="755">
        <v>25371990</v>
      </c>
      <c r="AW95" s="755">
        <v>1000000</v>
      </c>
      <c r="AX95" s="756">
        <v>0</v>
      </c>
      <c r="AY95" s="755">
        <v>1000000</v>
      </c>
      <c r="AZ95" s="756">
        <v>0</v>
      </c>
      <c r="BA95" s="755">
        <v>1000000</v>
      </c>
      <c r="BB95" s="756">
        <v>0</v>
      </c>
      <c r="BC95" s="756">
        <v>0</v>
      </c>
      <c r="BD95" s="745"/>
      <c r="BE95" s="757">
        <f t="shared" si="12"/>
        <v>1.7543859649122806E-2</v>
      </c>
      <c r="BF95" s="757">
        <f t="shared" si="13"/>
        <v>1.7543859649122806E-2</v>
      </c>
    </row>
    <row r="96" spans="1:58" x14ac:dyDescent="0.25">
      <c r="A96" s="753" t="str">
        <f t="shared" si="11"/>
        <v>A2042210</v>
      </c>
      <c r="B96" s="1806" t="s">
        <v>35</v>
      </c>
      <c r="C96" s="1805"/>
      <c r="D96" s="1806" t="s">
        <v>315</v>
      </c>
      <c r="E96" s="1805"/>
      <c r="F96" s="1806" t="s">
        <v>313</v>
      </c>
      <c r="G96" s="1805"/>
      <c r="H96" s="1806" t="s">
        <v>316</v>
      </c>
      <c r="I96" s="1805"/>
      <c r="J96" s="1806" t="s">
        <v>315</v>
      </c>
      <c r="K96" s="1805"/>
      <c r="L96" s="1805"/>
      <c r="M96" s="1806" t="s">
        <v>315</v>
      </c>
      <c r="N96" s="1805"/>
      <c r="O96" s="1805"/>
      <c r="P96" s="1806"/>
      <c r="Q96" s="1805"/>
      <c r="R96" s="1806"/>
      <c r="S96" s="1805"/>
      <c r="T96" s="1807" t="s">
        <v>72</v>
      </c>
      <c r="U96" s="1805"/>
      <c r="V96" s="1805"/>
      <c r="W96" s="1805"/>
      <c r="X96" s="1805"/>
      <c r="Y96" s="1805"/>
      <c r="Z96" s="1805"/>
      <c r="AA96" s="1805"/>
      <c r="AB96" s="1806" t="s">
        <v>306</v>
      </c>
      <c r="AC96" s="1805"/>
      <c r="AD96" s="1805"/>
      <c r="AE96" s="1805"/>
      <c r="AF96" s="1805"/>
      <c r="AG96" s="1806" t="s">
        <v>307</v>
      </c>
      <c r="AH96" s="1805"/>
      <c r="AI96" s="1805"/>
      <c r="AJ96" s="754" t="s">
        <v>86</v>
      </c>
      <c r="AK96" s="1804" t="s">
        <v>308</v>
      </c>
      <c r="AL96" s="1805"/>
      <c r="AM96" s="1805"/>
      <c r="AN96" s="1805"/>
      <c r="AO96" s="1805"/>
      <c r="AP96" s="1805"/>
      <c r="AQ96" s="755">
        <v>70000000</v>
      </c>
      <c r="AR96" s="755">
        <v>69450000</v>
      </c>
      <c r="AS96" s="755">
        <v>550000</v>
      </c>
      <c r="AT96" s="756">
        <v>0</v>
      </c>
      <c r="AU96" s="755">
        <v>2174350</v>
      </c>
      <c r="AV96" s="755">
        <v>67275650</v>
      </c>
      <c r="AW96" s="755">
        <v>1000000</v>
      </c>
      <c r="AX96" s="755">
        <v>1174350</v>
      </c>
      <c r="AY96" s="755">
        <v>1000000</v>
      </c>
      <c r="AZ96" s="756">
        <v>0</v>
      </c>
      <c r="BA96" s="755">
        <v>1000000</v>
      </c>
      <c r="BB96" s="756">
        <v>0</v>
      </c>
      <c r="BC96" s="756">
        <v>0</v>
      </c>
      <c r="BD96" s="745"/>
      <c r="BE96" s="757">
        <f t="shared" si="12"/>
        <v>3.1062142857142858E-2</v>
      </c>
      <c r="BF96" s="757">
        <f t="shared" si="13"/>
        <v>1.4285714285714285E-2</v>
      </c>
    </row>
    <row r="97" spans="1:58" s="817" customFormat="1" x14ac:dyDescent="0.25">
      <c r="A97" s="811" t="str">
        <f t="shared" si="11"/>
        <v>A204410</v>
      </c>
      <c r="B97" s="1819" t="s">
        <v>35</v>
      </c>
      <c r="C97" s="1820"/>
      <c r="D97" s="1819" t="s">
        <v>315</v>
      </c>
      <c r="E97" s="1820"/>
      <c r="F97" s="1819" t="s">
        <v>313</v>
      </c>
      <c r="G97" s="1820"/>
      <c r="H97" s="1819" t="s">
        <v>316</v>
      </c>
      <c r="I97" s="1820"/>
      <c r="J97" s="1819" t="s">
        <v>316</v>
      </c>
      <c r="K97" s="1820"/>
      <c r="L97" s="1820"/>
      <c r="M97" s="1819"/>
      <c r="N97" s="1820"/>
      <c r="O97" s="1820"/>
      <c r="P97" s="1819"/>
      <c r="Q97" s="1820"/>
      <c r="R97" s="1819"/>
      <c r="S97" s="1820"/>
      <c r="T97" s="1821" t="s">
        <v>246</v>
      </c>
      <c r="U97" s="1820"/>
      <c r="V97" s="1820"/>
      <c r="W97" s="1820"/>
      <c r="X97" s="1820"/>
      <c r="Y97" s="1820"/>
      <c r="Z97" s="1820"/>
      <c r="AA97" s="1820"/>
      <c r="AB97" s="1819" t="s">
        <v>306</v>
      </c>
      <c r="AC97" s="1820"/>
      <c r="AD97" s="1820"/>
      <c r="AE97" s="1820"/>
      <c r="AF97" s="1820"/>
      <c r="AG97" s="1819" t="s">
        <v>307</v>
      </c>
      <c r="AH97" s="1820"/>
      <c r="AI97" s="1820"/>
      <c r="AJ97" s="812" t="s">
        <v>86</v>
      </c>
      <c r="AK97" s="1822" t="s">
        <v>308</v>
      </c>
      <c r="AL97" s="1820"/>
      <c r="AM97" s="1820"/>
      <c r="AN97" s="1820"/>
      <c r="AO97" s="1820"/>
      <c r="AP97" s="1820"/>
      <c r="AQ97" s="813">
        <v>286723166</v>
      </c>
      <c r="AR97" s="813">
        <v>254606061</v>
      </c>
      <c r="AS97" s="813">
        <v>32117105</v>
      </c>
      <c r="AT97" s="814">
        <v>0</v>
      </c>
      <c r="AU97" s="813">
        <v>206313946</v>
      </c>
      <c r="AV97" s="813">
        <v>48292115</v>
      </c>
      <c r="AW97" s="813">
        <v>136242107</v>
      </c>
      <c r="AX97" s="813">
        <v>70071839</v>
      </c>
      <c r="AY97" s="813">
        <v>136242107</v>
      </c>
      <c r="AZ97" s="814">
        <v>0</v>
      </c>
      <c r="BA97" s="813">
        <v>136242107</v>
      </c>
      <c r="BB97" s="814">
        <v>0</v>
      </c>
      <c r="BC97" s="814">
        <v>0</v>
      </c>
      <c r="BD97" s="815"/>
      <c r="BE97" s="816">
        <f t="shared" si="12"/>
        <v>0.7195579934409625</v>
      </c>
      <c r="BF97" s="816">
        <f t="shared" si="13"/>
        <v>0.47516951246276345</v>
      </c>
    </row>
    <row r="98" spans="1:58" s="817" customFormat="1" x14ac:dyDescent="0.25">
      <c r="A98" s="811" t="str">
        <f t="shared" si="11"/>
        <v>A204413</v>
      </c>
      <c r="B98" s="1819" t="s">
        <v>35</v>
      </c>
      <c r="C98" s="1820"/>
      <c r="D98" s="1819" t="s">
        <v>315</v>
      </c>
      <c r="E98" s="1820"/>
      <c r="F98" s="1819" t="s">
        <v>313</v>
      </c>
      <c r="G98" s="1820"/>
      <c r="H98" s="1819" t="s">
        <v>316</v>
      </c>
      <c r="I98" s="1820"/>
      <c r="J98" s="1819" t="s">
        <v>316</v>
      </c>
      <c r="K98" s="1820"/>
      <c r="L98" s="1820"/>
      <c r="M98" s="1819"/>
      <c r="N98" s="1820"/>
      <c r="O98" s="1820"/>
      <c r="P98" s="1819"/>
      <c r="Q98" s="1820"/>
      <c r="R98" s="1819"/>
      <c r="S98" s="1820"/>
      <c r="T98" s="1821" t="s">
        <v>246</v>
      </c>
      <c r="U98" s="1820"/>
      <c r="V98" s="1820"/>
      <c r="W98" s="1820"/>
      <c r="X98" s="1820"/>
      <c r="Y98" s="1820"/>
      <c r="Z98" s="1820"/>
      <c r="AA98" s="1820"/>
      <c r="AB98" s="1819" t="s">
        <v>306</v>
      </c>
      <c r="AC98" s="1820"/>
      <c r="AD98" s="1820"/>
      <c r="AE98" s="1820"/>
      <c r="AF98" s="1820"/>
      <c r="AG98" s="1819" t="s">
        <v>307</v>
      </c>
      <c r="AH98" s="1820"/>
      <c r="AI98" s="1820"/>
      <c r="AJ98" s="812" t="s">
        <v>336</v>
      </c>
      <c r="AK98" s="1822" t="s">
        <v>354</v>
      </c>
      <c r="AL98" s="1820"/>
      <c r="AM98" s="1820"/>
      <c r="AN98" s="1820"/>
      <c r="AO98" s="1820"/>
      <c r="AP98" s="1820"/>
      <c r="AQ98" s="813">
        <v>1175000000</v>
      </c>
      <c r="AR98" s="813">
        <v>644950000</v>
      </c>
      <c r="AS98" s="813">
        <v>530050000</v>
      </c>
      <c r="AT98" s="814">
        <v>0</v>
      </c>
      <c r="AU98" s="813">
        <v>439001611.81999999</v>
      </c>
      <c r="AV98" s="813">
        <v>205948388.18000001</v>
      </c>
      <c r="AW98" s="813">
        <v>2571590</v>
      </c>
      <c r="AX98" s="813">
        <v>436430021.81999999</v>
      </c>
      <c r="AY98" s="813">
        <v>2571590</v>
      </c>
      <c r="AZ98" s="814">
        <v>0</v>
      </c>
      <c r="BA98" s="813">
        <v>2571590</v>
      </c>
      <c r="BB98" s="814">
        <v>0</v>
      </c>
      <c r="BC98" s="814">
        <v>0</v>
      </c>
      <c r="BD98" s="815"/>
      <c r="BE98" s="816">
        <f t="shared" si="12"/>
        <v>0.37361839303829786</v>
      </c>
      <c r="BF98" s="816">
        <f t="shared" si="13"/>
        <v>2.1885872340425532E-3</v>
      </c>
    </row>
    <row r="99" spans="1:58" x14ac:dyDescent="0.25">
      <c r="A99" s="753" t="str">
        <f t="shared" ref="A99:A162" si="14">+B99&amp;D99&amp;F99&amp;H99&amp;J99&amp;M99&amp;P99&amp;R99&amp;AJ99</f>
        <v>A2044110</v>
      </c>
      <c r="B99" s="1806" t="s">
        <v>35</v>
      </c>
      <c r="C99" s="1805"/>
      <c r="D99" s="1806" t="s">
        <v>315</v>
      </c>
      <c r="E99" s="1805"/>
      <c r="F99" s="1806" t="s">
        <v>313</v>
      </c>
      <c r="G99" s="1805"/>
      <c r="H99" s="1806" t="s">
        <v>316</v>
      </c>
      <c r="I99" s="1805"/>
      <c r="J99" s="1806" t="s">
        <v>316</v>
      </c>
      <c r="K99" s="1805"/>
      <c r="L99" s="1805"/>
      <c r="M99" s="1806" t="s">
        <v>312</v>
      </c>
      <c r="N99" s="1805"/>
      <c r="O99" s="1805"/>
      <c r="P99" s="1806"/>
      <c r="Q99" s="1805"/>
      <c r="R99" s="1806"/>
      <c r="S99" s="1805"/>
      <c r="T99" s="1807" t="s">
        <v>73</v>
      </c>
      <c r="U99" s="1805"/>
      <c r="V99" s="1805"/>
      <c r="W99" s="1805"/>
      <c r="X99" s="1805"/>
      <c r="Y99" s="1805"/>
      <c r="Z99" s="1805"/>
      <c r="AA99" s="1805"/>
      <c r="AB99" s="1806" t="s">
        <v>306</v>
      </c>
      <c r="AC99" s="1805"/>
      <c r="AD99" s="1805"/>
      <c r="AE99" s="1805"/>
      <c r="AF99" s="1805"/>
      <c r="AG99" s="1806" t="s">
        <v>307</v>
      </c>
      <c r="AH99" s="1805"/>
      <c r="AI99" s="1805"/>
      <c r="AJ99" s="754" t="s">
        <v>86</v>
      </c>
      <c r="AK99" s="1804" t="s">
        <v>308</v>
      </c>
      <c r="AL99" s="1805"/>
      <c r="AM99" s="1805"/>
      <c r="AN99" s="1805"/>
      <c r="AO99" s="1805"/>
      <c r="AP99" s="1805"/>
      <c r="AQ99" s="755">
        <v>196000000</v>
      </c>
      <c r="AR99" s="755">
        <v>193950000</v>
      </c>
      <c r="AS99" s="755">
        <v>2050000</v>
      </c>
      <c r="AT99" s="756">
        <v>0</v>
      </c>
      <c r="AU99" s="755">
        <v>160150000</v>
      </c>
      <c r="AV99" s="755">
        <v>33800000</v>
      </c>
      <c r="AW99" s="755">
        <v>90078161</v>
      </c>
      <c r="AX99" s="755">
        <v>70071839</v>
      </c>
      <c r="AY99" s="755">
        <v>90078161</v>
      </c>
      <c r="AZ99" s="756">
        <v>0</v>
      </c>
      <c r="BA99" s="755">
        <v>90078161</v>
      </c>
      <c r="BB99" s="756">
        <v>0</v>
      </c>
      <c r="BC99" s="756">
        <v>0</v>
      </c>
      <c r="BD99" s="745"/>
      <c r="BE99" s="757">
        <f t="shared" si="12"/>
        <v>0.81709183673469388</v>
      </c>
      <c r="BF99" s="757">
        <f t="shared" si="13"/>
        <v>0.45958245408163267</v>
      </c>
    </row>
    <row r="100" spans="1:58" x14ac:dyDescent="0.25">
      <c r="A100" s="753" t="str">
        <f t="shared" si="14"/>
        <v>A2044113</v>
      </c>
      <c r="B100" s="1806" t="s">
        <v>35</v>
      </c>
      <c r="C100" s="1805"/>
      <c r="D100" s="1806" t="s">
        <v>315</v>
      </c>
      <c r="E100" s="1805"/>
      <c r="F100" s="1806" t="s">
        <v>313</v>
      </c>
      <c r="G100" s="1805"/>
      <c r="H100" s="1806" t="s">
        <v>316</v>
      </c>
      <c r="I100" s="1805"/>
      <c r="J100" s="1806" t="s">
        <v>316</v>
      </c>
      <c r="K100" s="1805"/>
      <c r="L100" s="1805"/>
      <c r="M100" s="1806" t="s">
        <v>312</v>
      </c>
      <c r="N100" s="1805"/>
      <c r="O100" s="1805"/>
      <c r="P100" s="1806"/>
      <c r="Q100" s="1805"/>
      <c r="R100" s="1806"/>
      <c r="S100" s="1805"/>
      <c r="T100" s="1807" t="s">
        <v>73</v>
      </c>
      <c r="U100" s="1805"/>
      <c r="V100" s="1805"/>
      <c r="W100" s="1805"/>
      <c r="X100" s="1805"/>
      <c r="Y100" s="1805"/>
      <c r="Z100" s="1805"/>
      <c r="AA100" s="1805"/>
      <c r="AB100" s="1806" t="s">
        <v>306</v>
      </c>
      <c r="AC100" s="1805"/>
      <c r="AD100" s="1805"/>
      <c r="AE100" s="1805"/>
      <c r="AF100" s="1805"/>
      <c r="AG100" s="1806" t="s">
        <v>307</v>
      </c>
      <c r="AH100" s="1805"/>
      <c r="AI100" s="1805"/>
      <c r="AJ100" s="754" t="s">
        <v>336</v>
      </c>
      <c r="AK100" s="1804" t="s">
        <v>354</v>
      </c>
      <c r="AL100" s="1805"/>
      <c r="AM100" s="1805"/>
      <c r="AN100" s="1805"/>
      <c r="AO100" s="1805"/>
      <c r="AP100" s="1805"/>
      <c r="AQ100" s="755">
        <v>200000000</v>
      </c>
      <c r="AR100" s="755">
        <v>94750000</v>
      </c>
      <c r="AS100" s="755">
        <v>105250000</v>
      </c>
      <c r="AT100" s="756">
        <v>0</v>
      </c>
      <c r="AU100" s="755">
        <v>5500000</v>
      </c>
      <c r="AV100" s="755">
        <v>89250000</v>
      </c>
      <c r="AW100" s="756">
        <v>0</v>
      </c>
      <c r="AX100" s="755">
        <v>5500000</v>
      </c>
      <c r="AY100" s="756">
        <v>0</v>
      </c>
      <c r="AZ100" s="756">
        <v>0</v>
      </c>
      <c r="BA100" s="756">
        <v>0</v>
      </c>
      <c r="BB100" s="756">
        <v>0</v>
      </c>
      <c r="BC100" s="756">
        <v>0</v>
      </c>
      <c r="BD100" s="745"/>
      <c r="BE100" s="757">
        <f t="shared" si="12"/>
        <v>2.75E-2</v>
      </c>
      <c r="BF100" s="757">
        <f t="shared" si="13"/>
        <v>0</v>
      </c>
    </row>
    <row r="101" spans="1:58" x14ac:dyDescent="0.25">
      <c r="A101" s="753" t="str">
        <f t="shared" si="14"/>
        <v>A2044610</v>
      </c>
      <c r="B101" s="1806" t="s">
        <v>35</v>
      </c>
      <c r="C101" s="1805"/>
      <c r="D101" s="1806" t="s">
        <v>315</v>
      </c>
      <c r="E101" s="1805"/>
      <c r="F101" s="1806" t="s">
        <v>313</v>
      </c>
      <c r="G101" s="1805"/>
      <c r="H101" s="1806" t="s">
        <v>316</v>
      </c>
      <c r="I101" s="1805"/>
      <c r="J101" s="1806" t="s">
        <v>316</v>
      </c>
      <c r="K101" s="1805"/>
      <c r="L101" s="1805"/>
      <c r="M101" s="1806" t="s">
        <v>325</v>
      </c>
      <c r="N101" s="1805"/>
      <c r="O101" s="1805"/>
      <c r="P101" s="1806"/>
      <c r="Q101" s="1805"/>
      <c r="R101" s="1806"/>
      <c r="S101" s="1805"/>
      <c r="T101" s="1807" t="s">
        <v>74</v>
      </c>
      <c r="U101" s="1805"/>
      <c r="V101" s="1805"/>
      <c r="W101" s="1805"/>
      <c r="X101" s="1805"/>
      <c r="Y101" s="1805"/>
      <c r="Z101" s="1805"/>
      <c r="AA101" s="1805"/>
      <c r="AB101" s="1806" t="s">
        <v>306</v>
      </c>
      <c r="AC101" s="1805"/>
      <c r="AD101" s="1805"/>
      <c r="AE101" s="1805"/>
      <c r="AF101" s="1805"/>
      <c r="AG101" s="1806" t="s">
        <v>307</v>
      </c>
      <c r="AH101" s="1805"/>
      <c r="AI101" s="1805"/>
      <c r="AJ101" s="754" t="s">
        <v>86</v>
      </c>
      <c r="AK101" s="1804" t="s">
        <v>308</v>
      </c>
      <c r="AL101" s="1805"/>
      <c r="AM101" s="1805"/>
      <c r="AN101" s="1805"/>
      <c r="AO101" s="1805"/>
      <c r="AP101" s="1805"/>
      <c r="AQ101" s="755">
        <v>20000000</v>
      </c>
      <c r="AR101" s="755">
        <v>452200</v>
      </c>
      <c r="AS101" s="755">
        <v>19547800</v>
      </c>
      <c r="AT101" s="756">
        <v>0</v>
      </c>
      <c r="AU101" s="756">
        <v>0</v>
      </c>
      <c r="AV101" s="755">
        <v>452200</v>
      </c>
      <c r="AW101" s="756">
        <v>0</v>
      </c>
      <c r="AX101" s="756">
        <v>0</v>
      </c>
      <c r="AY101" s="756">
        <v>0</v>
      </c>
      <c r="AZ101" s="756">
        <v>0</v>
      </c>
      <c r="BA101" s="756">
        <v>0</v>
      </c>
      <c r="BB101" s="756">
        <v>0</v>
      </c>
      <c r="BC101" s="756">
        <v>0</v>
      </c>
      <c r="BD101" s="745"/>
      <c r="BE101" s="757">
        <f t="shared" si="12"/>
        <v>0</v>
      </c>
      <c r="BF101" s="757">
        <f t="shared" si="13"/>
        <v>0</v>
      </c>
    </row>
    <row r="102" spans="1:58" x14ac:dyDescent="0.25">
      <c r="A102" s="753" t="str">
        <f t="shared" si="14"/>
        <v>A2044613</v>
      </c>
      <c r="B102" s="1806" t="s">
        <v>35</v>
      </c>
      <c r="C102" s="1805"/>
      <c r="D102" s="1806" t="s">
        <v>315</v>
      </c>
      <c r="E102" s="1805"/>
      <c r="F102" s="1806" t="s">
        <v>313</v>
      </c>
      <c r="G102" s="1805"/>
      <c r="H102" s="1806" t="s">
        <v>316</v>
      </c>
      <c r="I102" s="1805"/>
      <c r="J102" s="1806" t="s">
        <v>316</v>
      </c>
      <c r="K102" s="1805"/>
      <c r="L102" s="1805"/>
      <c r="M102" s="1806" t="s">
        <v>325</v>
      </c>
      <c r="N102" s="1805"/>
      <c r="O102" s="1805"/>
      <c r="P102" s="1806"/>
      <c r="Q102" s="1805"/>
      <c r="R102" s="1806"/>
      <c r="S102" s="1805"/>
      <c r="T102" s="1807" t="s">
        <v>74</v>
      </c>
      <c r="U102" s="1805"/>
      <c r="V102" s="1805"/>
      <c r="W102" s="1805"/>
      <c r="X102" s="1805"/>
      <c r="Y102" s="1805"/>
      <c r="Z102" s="1805"/>
      <c r="AA102" s="1805"/>
      <c r="AB102" s="1806" t="s">
        <v>306</v>
      </c>
      <c r="AC102" s="1805"/>
      <c r="AD102" s="1805"/>
      <c r="AE102" s="1805"/>
      <c r="AF102" s="1805"/>
      <c r="AG102" s="1806" t="s">
        <v>307</v>
      </c>
      <c r="AH102" s="1805"/>
      <c r="AI102" s="1805"/>
      <c r="AJ102" s="754" t="s">
        <v>336</v>
      </c>
      <c r="AK102" s="1804" t="s">
        <v>354</v>
      </c>
      <c r="AL102" s="1805"/>
      <c r="AM102" s="1805"/>
      <c r="AN102" s="1805"/>
      <c r="AO102" s="1805"/>
      <c r="AP102" s="1805"/>
      <c r="AQ102" s="755">
        <v>80000000</v>
      </c>
      <c r="AR102" s="756">
        <v>0</v>
      </c>
      <c r="AS102" s="755">
        <v>80000000</v>
      </c>
      <c r="AT102" s="756">
        <v>0</v>
      </c>
      <c r="AU102" s="756">
        <v>0</v>
      </c>
      <c r="AV102" s="756">
        <v>0</v>
      </c>
      <c r="AW102" s="756">
        <v>0</v>
      </c>
      <c r="AX102" s="756">
        <v>0</v>
      </c>
      <c r="AY102" s="756">
        <v>0</v>
      </c>
      <c r="AZ102" s="756">
        <v>0</v>
      </c>
      <c r="BA102" s="756">
        <v>0</v>
      </c>
      <c r="BB102" s="756">
        <v>0</v>
      </c>
      <c r="BC102" s="756">
        <v>0</v>
      </c>
      <c r="BD102" s="745"/>
      <c r="BE102" s="757">
        <f t="shared" si="12"/>
        <v>0</v>
      </c>
      <c r="BF102" s="757">
        <f t="shared" si="13"/>
        <v>0</v>
      </c>
    </row>
    <row r="103" spans="1:58" x14ac:dyDescent="0.25">
      <c r="A103" s="753" t="str">
        <f t="shared" si="14"/>
        <v>A2044910</v>
      </c>
      <c r="B103" s="1806" t="s">
        <v>35</v>
      </c>
      <c r="C103" s="1805"/>
      <c r="D103" s="1806" t="s">
        <v>315</v>
      </c>
      <c r="E103" s="1805"/>
      <c r="F103" s="1806" t="s">
        <v>313</v>
      </c>
      <c r="G103" s="1805"/>
      <c r="H103" s="1806" t="s">
        <v>316</v>
      </c>
      <c r="I103" s="1805"/>
      <c r="J103" s="1806" t="s">
        <v>316</v>
      </c>
      <c r="K103" s="1805"/>
      <c r="L103" s="1805"/>
      <c r="M103" s="1806" t="s">
        <v>321</v>
      </c>
      <c r="N103" s="1805"/>
      <c r="O103" s="1805"/>
      <c r="P103" s="1806"/>
      <c r="Q103" s="1805"/>
      <c r="R103" s="1806"/>
      <c r="S103" s="1805"/>
      <c r="T103" s="1807" t="s">
        <v>75</v>
      </c>
      <c r="U103" s="1805"/>
      <c r="V103" s="1805"/>
      <c r="W103" s="1805"/>
      <c r="X103" s="1805"/>
      <c r="Y103" s="1805"/>
      <c r="Z103" s="1805"/>
      <c r="AA103" s="1805"/>
      <c r="AB103" s="1806" t="s">
        <v>306</v>
      </c>
      <c r="AC103" s="1805"/>
      <c r="AD103" s="1805"/>
      <c r="AE103" s="1805"/>
      <c r="AF103" s="1805"/>
      <c r="AG103" s="1806" t="s">
        <v>307</v>
      </c>
      <c r="AH103" s="1805"/>
      <c r="AI103" s="1805"/>
      <c r="AJ103" s="754" t="s">
        <v>86</v>
      </c>
      <c r="AK103" s="1804" t="s">
        <v>308</v>
      </c>
      <c r="AL103" s="1805"/>
      <c r="AM103" s="1805"/>
      <c r="AN103" s="1805"/>
      <c r="AO103" s="1805"/>
      <c r="AP103" s="1805"/>
      <c r="AQ103" s="755">
        <v>10000000</v>
      </c>
      <c r="AR103" s="755">
        <v>6732400</v>
      </c>
      <c r="AS103" s="755">
        <v>3267600</v>
      </c>
      <c r="AT103" s="756">
        <v>0</v>
      </c>
      <c r="AU103" s="755">
        <v>4762508</v>
      </c>
      <c r="AV103" s="755">
        <v>1969892</v>
      </c>
      <c r="AW103" s="755">
        <v>4762508</v>
      </c>
      <c r="AX103" s="756">
        <v>0</v>
      </c>
      <c r="AY103" s="755">
        <v>4762508</v>
      </c>
      <c r="AZ103" s="756">
        <v>0</v>
      </c>
      <c r="BA103" s="755">
        <v>4762508</v>
      </c>
      <c r="BB103" s="756">
        <v>0</v>
      </c>
      <c r="BC103" s="756">
        <v>0</v>
      </c>
      <c r="BD103" s="745"/>
      <c r="BE103" s="757">
        <f t="shared" si="12"/>
        <v>0.47625079999999997</v>
      </c>
      <c r="BF103" s="757">
        <f t="shared" si="13"/>
        <v>0.47625079999999997</v>
      </c>
    </row>
    <row r="104" spans="1:58" x14ac:dyDescent="0.25">
      <c r="A104" s="753" t="str">
        <f t="shared" si="14"/>
        <v>A2044913</v>
      </c>
      <c r="B104" s="1806" t="s">
        <v>35</v>
      </c>
      <c r="C104" s="1805"/>
      <c r="D104" s="1806" t="s">
        <v>315</v>
      </c>
      <c r="E104" s="1805"/>
      <c r="F104" s="1806" t="s">
        <v>313</v>
      </c>
      <c r="G104" s="1805"/>
      <c r="H104" s="1806" t="s">
        <v>316</v>
      </c>
      <c r="I104" s="1805"/>
      <c r="J104" s="1806" t="s">
        <v>316</v>
      </c>
      <c r="K104" s="1805"/>
      <c r="L104" s="1805"/>
      <c r="M104" s="1806" t="s">
        <v>321</v>
      </c>
      <c r="N104" s="1805"/>
      <c r="O104" s="1805"/>
      <c r="P104" s="1806"/>
      <c r="Q104" s="1805"/>
      <c r="R104" s="1806"/>
      <c r="S104" s="1805"/>
      <c r="T104" s="1807" t="s">
        <v>75</v>
      </c>
      <c r="U104" s="1805"/>
      <c r="V104" s="1805"/>
      <c r="W104" s="1805"/>
      <c r="X104" s="1805"/>
      <c r="Y104" s="1805"/>
      <c r="Z104" s="1805"/>
      <c r="AA104" s="1805"/>
      <c r="AB104" s="1806" t="s">
        <v>306</v>
      </c>
      <c r="AC104" s="1805"/>
      <c r="AD104" s="1805"/>
      <c r="AE104" s="1805"/>
      <c r="AF104" s="1805"/>
      <c r="AG104" s="1806" t="s">
        <v>307</v>
      </c>
      <c r="AH104" s="1805"/>
      <c r="AI104" s="1805"/>
      <c r="AJ104" s="754" t="s">
        <v>336</v>
      </c>
      <c r="AK104" s="1804" t="s">
        <v>354</v>
      </c>
      <c r="AL104" s="1805"/>
      <c r="AM104" s="1805"/>
      <c r="AN104" s="1805"/>
      <c r="AO104" s="1805"/>
      <c r="AP104" s="1805"/>
      <c r="AQ104" s="755">
        <v>20000000</v>
      </c>
      <c r="AR104" s="755">
        <v>200000</v>
      </c>
      <c r="AS104" s="755">
        <v>19800000</v>
      </c>
      <c r="AT104" s="756">
        <v>0</v>
      </c>
      <c r="AU104" s="756">
        <v>0</v>
      </c>
      <c r="AV104" s="755">
        <v>200000</v>
      </c>
      <c r="AW104" s="756">
        <v>0</v>
      </c>
      <c r="AX104" s="756">
        <v>0</v>
      </c>
      <c r="AY104" s="756">
        <v>0</v>
      </c>
      <c r="AZ104" s="756">
        <v>0</v>
      </c>
      <c r="BA104" s="756">
        <v>0</v>
      </c>
      <c r="BB104" s="756">
        <v>0</v>
      </c>
      <c r="BC104" s="756">
        <v>0</v>
      </c>
      <c r="BD104" s="745"/>
      <c r="BE104" s="757">
        <f t="shared" si="12"/>
        <v>0</v>
      </c>
      <c r="BF104" s="757">
        <f t="shared" si="13"/>
        <v>0</v>
      </c>
    </row>
    <row r="105" spans="1:58" x14ac:dyDescent="0.25">
      <c r="A105" s="753" t="str">
        <f t="shared" si="14"/>
        <v>A20441510</v>
      </c>
      <c r="B105" s="1806" t="s">
        <v>35</v>
      </c>
      <c r="C105" s="1805"/>
      <c r="D105" s="1806" t="s">
        <v>315</v>
      </c>
      <c r="E105" s="1805"/>
      <c r="F105" s="1806" t="s">
        <v>313</v>
      </c>
      <c r="G105" s="1805"/>
      <c r="H105" s="1806" t="s">
        <v>316</v>
      </c>
      <c r="I105" s="1805"/>
      <c r="J105" s="1806" t="s">
        <v>316</v>
      </c>
      <c r="K105" s="1805"/>
      <c r="L105" s="1805"/>
      <c r="M105" s="1806" t="s">
        <v>319</v>
      </c>
      <c r="N105" s="1805"/>
      <c r="O105" s="1805"/>
      <c r="P105" s="1806"/>
      <c r="Q105" s="1805"/>
      <c r="R105" s="1806"/>
      <c r="S105" s="1805"/>
      <c r="T105" s="1807" t="s">
        <v>76</v>
      </c>
      <c r="U105" s="1805"/>
      <c r="V105" s="1805"/>
      <c r="W105" s="1805"/>
      <c r="X105" s="1805"/>
      <c r="Y105" s="1805"/>
      <c r="Z105" s="1805"/>
      <c r="AA105" s="1805"/>
      <c r="AB105" s="1806" t="s">
        <v>306</v>
      </c>
      <c r="AC105" s="1805"/>
      <c r="AD105" s="1805"/>
      <c r="AE105" s="1805"/>
      <c r="AF105" s="1805"/>
      <c r="AG105" s="1806" t="s">
        <v>307</v>
      </c>
      <c r="AH105" s="1805"/>
      <c r="AI105" s="1805"/>
      <c r="AJ105" s="754" t="s">
        <v>86</v>
      </c>
      <c r="AK105" s="1804" t="s">
        <v>308</v>
      </c>
      <c r="AL105" s="1805"/>
      <c r="AM105" s="1805"/>
      <c r="AN105" s="1805"/>
      <c r="AO105" s="1805"/>
      <c r="AP105" s="1805"/>
      <c r="AQ105" s="755">
        <v>6600000</v>
      </c>
      <c r="AR105" s="755">
        <v>5673760</v>
      </c>
      <c r="AS105" s="755">
        <v>926240</v>
      </c>
      <c r="AT105" s="756">
        <v>0</v>
      </c>
      <c r="AU105" s="755">
        <v>5673760</v>
      </c>
      <c r="AV105" s="756">
        <v>0</v>
      </c>
      <c r="AW105" s="755">
        <v>5673760</v>
      </c>
      <c r="AX105" s="756">
        <v>0</v>
      </c>
      <c r="AY105" s="755">
        <v>5673760</v>
      </c>
      <c r="AZ105" s="756">
        <v>0</v>
      </c>
      <c r="BA105" s="755">
        <v>5673760</v>
      </c>
      <c r="BB105" s="756">
        <v>0</v>
      </c>
      <c r="BC105" s="756">
        <v>0</v>
      </c>
      <c r="BD105" s="745"/>
      <c r="BE105" s="757">
        <f t="shared" si="12"/>
        <v>0.85966060606060601</v>
      </c>
      <c r="BF105" s="757">
        <f t="shared" si="13"/>
        <v>0.85966060606060601</v>
      </c>
    </row>
    <row r="106" spans="1:58" x14ac:dyDescent="0.25">
      <c r="A106" s="753" t="str">
        <f t="shared" si="14"/>
        <v>A20441513</v>
      </c>
      <c r="B106" s="1806" t="s">
        <v>35</v>
      </c>
      <c r="C106" s="1805"/>
      <c r="D106" s="1806" t="s">
        <v>315</v>
      </c>
      <c r="E106" s="1805"/>
      <c r="F106" s="1806" t="s">
        <v>313</v>
      </c>
      <c r="G106" s="1805"/>
      <c r="H106" s="1806" t="s">
        <v>316</v>
      </c>
      <c r="I106" s="1805"/>
      <c r="J106" s="1806" t="s">
        <v>316</v>
      </c>
      <c r="K106" s="1805"/>
      <c r="L106" s="1805"/>
      <c r="M106" s="1806" t="s">
        <v>319</v>
      </c>
      <c r="N106" s="1805"/>
      <c r="O106" s="1805"/>
      <c r="P106" s="1806"/>
      <c r="Q106" s="1805"/>
      <c r="R106" s="1806"/>
      <c r="S106" s="1805"/>
      <c r="T106" s="1807" t="s">
        <v>76</v>
      </c>
      <c r="U106" s="1805"/>
      <c r="V106" s="1805"/>
      <c r="W106" s="1805"/>
      <c r="X106" s="1805"/>
      <c r="Y106" s="1805"/>
      <c r="Z106" s="1805"/>
      <c r="AA106" s="1805"/>
      <c r="AB106" s="1806" t="s">
        <v>306</v>
      </c>
      <c r="AC106" s="1805"/>
      <c r="AD106" s="1805"/>
      <c r="AE106" s="1805"/>
      <c r="AF106" s="1805"/>
      <c r="AG106" s="1806" t="s">
        <v>307</v>
      </c>
      <c r="AH106" s="1805"/>
      <c r="AI106" s="1805"/>
      <c r="AJ106" s="754" t="s">
        <v>336</v>
      </c>
      <c r="AK106" s="1804" t="s">
        <v>354</v>
      </c>
      <c r="AL106" s="1805"/>
      <c r="AM106" s="1805"/>
      <c r="AN106" s="1805"/>
      <c r="AO106" s="1805"/>
      <c r="AP106" s="1805"/>
      <c r="AQ106" s="755">
        <v>550000000</v>
      </c>
      <c r="AR106" s="755">
        <v>550000000</v>
      </c>
      <c r="AS106" s="756">
        <v>0</v>
      </c>
      <c r="AT106" s="756">
        <v>0</v>
      </c>
      <c r="AU106" s="755">
        <v>433501611.81999999</v>
      </c>
      <c r="AV106" s="755">
        <v>116498388.18000001</v>
      </c>
      <c r="AW106" s="755">
        <v>2571590</v>
      </c>
      <c r="AX106" s="755">
        <v>430930021.81999999</v>
      </c>
      <c r="AY106" s="755">
        <v>2571590</v>
      </c>
      <c r="AZ106" s="756">
        <v>0</v>
      </c>
      <c r="BA106" s="755">
        <v>2571590</v>
      </c>
      <c r="BB106" s="756">
        <v>0</v>
      </c>
      <c r="BC106" s="756">
        <v>0</v>
      </c>
      <c r="BD106" s="745"/>
      <c r="BE106" s="757">
        <f t="shared" si="12"/>
        <v>0.78818474876363631</v>
      </c>
      <c r="BF106" s="757">
        <f t="shared" si="13"/>
        <v>4.6756181818181815E-3</v>
      </c>
    </row>
    <row r="107" spans="1:58" x14ac:dyDescent="0.25">
      <c r="A107" s="753" t="str">
        <f t="shared" si="14"/>
        <v>A20441710</v>
      </c>
      <c r="B107" s="1806" t="s">
        <v>35</v>
      </c>
      <c r="C107" s="1805"/>
      <c r="D107" s="1806" t="s">
        <v>315</v>
      </c>
      <c r="E107" s="1805"/>
      <c r="F107" s="1806" t="s">
        <v>313</v>
      </c>
      <c r="G107" s="1805"/>
      <c r="H107" s="1806" t="s">
        <v>316</v>
      </c>
      <c r="I107" s="1805"/>
      <c r="J107" s="1806" t="s">
        <v>316</v>
      </c>
      <c r="K107" s="1805"/>
      <c r="L107" s="1805"/>
      <c r="M107" s="1806" t="s">
        <v>331</v>
      </c>
      <c r="N107" s="1805"/>
      <c r="O107" s="1805"/>
      <c r="P107" s="1806"/>
      <c r="Q107" s="1805"/>
      <c r="R107" s="1806"/>
      <c r="S107" s="1805"/>
      <c r="T107" s="1807" t="s">
        <v>77</v>
      </c>
      <c r="U107" s="1805"/>
      <c r="V107" s="1805"/>
      <c r="W107" s="1805"/>
      <c r="X107" s="1805"/>
      <c r="Y107" s="1805"/>
      <c r="Z107" s="1805"/>
      <c r="AA107" s="1805"/>
      <c r="AB107" s="1806" t="s">
        <v>306</v>
      </c>
      <c r="AC107" s="1805"/>
      <c r="AD107" s="1805"/>
      <c r="AE107" s="1805"/>
      <c r="AF107" s="1805"/>
      <c r="AG107" s="1806" t="s">
        <v>307</v>
      </c>
      <c r="AH107" s="1805"/>
      <c r="AI107" s="1805"/>
      <c r="AJ107" s="754" t="s">
        <v>86</v>
      </c>
      <c r="AK107" s="1804" t="s">
        <v>308</v>
      </c>
      <c r="AL107" s="1805"/>
      <c r="AM107" s="1805"/>
      <c r="AN107" s="1805"/>
      <c r="AO107" s="1805"/>
      <c r="AP107" s="1805"/>
      <c r="AQ107" s="755">
        <v>7503744</v>
      </c>
      <c r="AR107" s="755">
        <v>6150000</v>
      </c>
      <c r="AS107" s="755">
        <v>1353744</v>
      </c>
      <c r="AT107" s="756">
        <v>0</v>
      </c>
      <c r="AU107" s="755">
        <v>4786155</v>
      </c>
      <c r="AV107" s="755">
        <v>1363845</v>
      </c>
      <c r="AW107" s="755">
        <v>4786155</v>
      </c>
      <c r="AX107" s="756">
        <v>0</v>
      </c>
      <c r="AY107" s="755">
        <v>4786155</v>
      </c>
      <c r="AZ107" s="756">
        <v>0</v>
      </c>
      <c r="BA107" s="755">
        <v>4786155</v>
      </c>
      <c r="BB107" s="756">
        <v>0</v>
      </c>
      <c r="BC107" s="756">
        <v>0</v>
      </c>
      <c r="BD107" s="745"/>
      <c r="BE107" s="757">
        <f t="shared" si="12"/>
        <v>0.63783559247223787</v>
      </c>
      <c r="BF107" s="757">
        <f t="shared" si="13"/>
        <v>0.63783559247223787</v>
      </c>
    </row>
    <row r="108" spans="1:58" x14ac:dyDescent="0.25">
      <c r="A108" s="753" t="str">
        <f t="shared" si="14"/>
        <v>A20441713</v>
      </c>
      <c r="B108" s="1806" t="s">
        <v>35</v>
      </c>
      <c r="C108" s="1805"/>
      <c r="D108" s="1806" t="s">
        <v>315</v>
      </c>
      <c r="E108" s="1805"/>
      <c r="F108" s="1806" t="s">
        <v>313</v>
      </c>
      <c r="G108" s="1805"/>
      <c r="H108" s="1806" t="s">
        <v>316</v>
      </c>
      <c r="I108" s="1805"/>
      <c r="J108" s="1806" t="s">
        <v>316</v>
      </c>
      <c r="K108" s="1805"/>
      <c r="L108" s="1805"/>
      <c r="M108" s="1806" t="s">
        <v>331</v>
      </c>
      <c r="N108" s="1805"/>
      <c r="O108" s="1805"/>
      <c r="P108" s="1806"/>
      <c r="Q108" s="1805"/>
      <c r="R108" s="1806"/>
      <c r="S108" s="1805"/>
      <c r="T108" s="1807" t="s">
        <v>77</v>
      </c>
      <c r="U108" s="1805"/>
      <c r="V108" s="1805"/>
      <c r="W108" s="1805"/>
      <c r="X108" s="1805"/>
      <c r="Y108" s="1805"/>
      <c r="Z108" s="1805"/>
      <c r="AA108" s="1805"/>
      <c r="AB108" s="1806" t="s">
        <v>306</v>
      </c>
      <c r="AC108" s="1805"/>
      <c r="AD108" s="1805"/>
      <c r="AE108" s="1805"/>
      <c r="AF108" s="1805"/>
      <c r="AG108" s="1806" t="s">
        <v>307</v>
      </c>
      <c r="AH108" s="1805"/>
      <c r="AI108" s="1805"/>
      <c r="AJ108" s="754" t="s">
        <v>336</v>
      </c>
      <c r="AK108" s="1804" t="s">
        <v>354</v>
      </c>
      <c r="AL108" s="1805"/>
      <c r="AM108" s="1805"/>
      <c r="AN108" s="1805"/>
      <c r="AO108" s="1805"/>
      <c r="AP108" s="1805"/>
      <c r="AQ108" s="755">
        <v>35000000</v>
      </c>
      <c r="AR108" s="756">
        <v>0</v>
      </c>
      <c r="AS108" s="755">
        <v>35000000</v>
      </c>
      <c r="AT108" s="756">
        <v>0</v>
      </c>
      <c r="AU108" s="756">
        <v>0</v>
      </c>
      <c r="AV108" s="756">
        <v>0</v>
      </c>
      <c r="AW108" s="756">
        <v>0</v>
      </c>
      <c r="AX108" s="756">
        <v>0</v>
      </c>
      <c r="AY108" s="756">
        <v>0</v>
      </c>
      <c r="AZ108" s="756">
        <v>0</v>
      </c>
      <c r="BA108" s="756">
        <v>0</v>
      </c>
      <c r="BB108" s="756">
        <v>0</v>
      </c>
      <c r="BC108" s="756">
        <v>0</v>
      </c>
      <c r="BD108" s="745"/>
      <c r="BE108" s="757">
        <f t="shared" si="12"/>
        <v>0</v>
      </c>
      <c r="BF108" s="757">
        <f t="shared" si="13"/>
        <v>0</v>
      </c>
    </row>
    <row r="109" spans="1:58" x14ac:dyDescent="0.25">
      <c r="A109" s="753" t="str">
        <f t="shared" si="14"/>
        <v>A20441810</v>
      </c>
      <c r="B109" s="1806" t="s">
        <v>35</v>
      </c>
      <c r="C109" s="1805"/>
      <c r="D109" s="1806" t="s">
        <v>315</v>
      </c>
      <c r="E109" s="1805"/>
      <c r="F109" s="1806" t="s">
        <v>313</v>
      </c>
      <c r="G109" s="1805"/>
      <c r="H109" s="1806" t="s">
        <v>316</v>
      </c>
      <c r="I109" s="1805"/>
      <c r="J109" s="1806" t="s">
        <v>316</v>
      </c>
      <c r="K109" s="1805"/>
      <c r="L109" s="1805"/>
      <c r="M109" s="1806" t="s">
        <v>332</v>
      </c>
      <c r="N109" s="1805"/>
      <c r="O109" s="1805"/>
      <c r="P109" s="1806"/>
      <c r="Q109" s="1805"/>
      <c r="R109" s="1806"/>
      <c r="S109" s="1805"/>
      <c r="T109" s="1807" t="s">
        <v>78</v>
      </c>
      <c r="U109" s="1805"/>
      <c r="V109" s="1805"/>
      <c r="W109" s="1805"/>
      <c r="X109" s="1805"/>
      <c r="Y109" s="1805"/>
      <c r="Z109" s="1805"/>
      <c r="AA109" s="1805"/>
      <c r="AB109" s="1806" t="s">
        <v>306</v>
      </c>
      <c r="AC109" s="1805"/>
      <c r="AD109" s="1805"/>
      <c r="AE109" s="1805"/>
      <c r="AF109" s="1805"/>
      <c r="AG109" s="1806" t="s">
        <v>307</v>
      </c>
      <c r="AH109" s="1805"/>
      <c r="AI109" s="1805"/>
      <c r="AJ109" s="754" t="s">
        <v>86</v>
      </c>
      <c r="AK109" s="1804" t="s">
        <v>308</v>
      </c>
      <c r="AL109" s="1805"/>
      <c r="AM109" s="1805"/>
      <c r="AN109" s="1805"/>
      <c r="AO109" s="1805"/>
      <c r="AP109" s="1805"/>
      <c r="AQ109" s="755">
        <v>9000000</v>
      </c>
      <c r="AR109" s="755">
        <v>5200000</v>
      </c>
      <c r="AS109" s="755">
        <v>3800000</v>
      </c>
      <c r="AT109" s="756">
        <v>0</v>
      </c>
      <c r="AU109" s="755">
        <v>4023492</v>
      </c>
      <c r="AV109" s="755">
        <v>1176508</v>
      </c>
      <c r="AW109" s="755">
        <v>4023492</v>
      </c>
      <c r="AX109" s="756">
        <v>0</v>
      </c>
      <c r="AY109" s="755">
        <v>4023492</v>
      </c>
      <c r="AZ109" s="756">
        <v>0</v>
      </c>
      <c r="BA109" s="755">
        <v>4023492</v>
      </c>
      <c r="BB109" s="756">
        <v>0</v>
      </c>
      <c r="BC109" s="756">
        <v>0</v>
      </c>
      <c r="BD109" s="745"/>
      <c r="BE109" s="757">
        <f t="shared" si="12"/>
        <v>0.44705466666666666</v>
      </c>
      <c r="BF109" s="757">
        <f t="shared" si="13"/>
        <v>0.44705466666666666</v>
      </c>
    </row>
    <row r="110" spans="1:58" x14ac:dyDescent="0.25">
      <c r="A110" s="753" t="str">
        <f t="shared" si="14"/>
        <v>A20442010</v>
      </c>
      <c r="B110" s="1806" t="s">
        <v>35</v>
      </c>
      <c r="C110" s="1805"/>
      <c r="D110" s="1806" t="s">
        <v>315</v>
      </c>
      <c r="E110" s="1805"/>
      <c r="F110" s="1806" t="s">
        <v>313</v>
      </c>
      <c r="G110" s="1805"/>
      <c r="H110" s="1806" t="s">
        <v>316</v>
      </c>
      <c r="I110" s="1805"/>
      <c r="J110" s="1806" t="s">
        <v>316</v>
      </c>
      <c r="K110" s="1805"/>
      <c r="L110" s="1805"/>
      <c r="M110" s="1806" t="s">
        <v>333</v>
      </c>
      <c r="N110" s="1805"/>
      <c r="O110" s="1805"/>
      <c r="P110" s="1806"/>
      <c r="Q110" s="1805"/>
      <c r="R110" s="1806"/>
      <c r="S110" s="1805"/>
      <c r="T110" s="1807" t="s">
        <v>79</v>
      </c>
      <c r="U110" s="1805"/>
      <c r="V110" s="1805"/>
      <c r="W110" s="1805"/>
      <c r="X110" s="1805"/>
      <c r="Y110" s="1805"/>
      <c r="Z110" s="1805"/>
      <c r="AA110" s="1805"/>
      <c r="AB110" s="1806" t="s">
        <v>306</v>
      </c>
      <c r="AC110" s="1805"/>
      <c r="AD110" s="1805"/>
      <c r="AE110" s="1805"/>
      <c r="AF110" s="1805"/>
      <c r="AG110" s="1806" t="s">
        <v>307</v>
      </c>
      <c r="AH110" s="1805"/>
      <c r="AI110" s="1805"/>
      <c r="AJ110" s="754" t="s">
        <v>86</v>
      </c>
      <c r="AK110" s="1804" t="s">
        <v>308</v>
      </c>
      <c r="AL110" s="1805"/>
      <c r="AM110" s="1805"/>
      <c r="AN110" s="1805"/>
      <c r="AO110" s="1805"/>
      <c r="AP110" s="1805"/>
      <c r="AQ110" s="755">
        <v>33000000</v>
      </c>
      <c r="AR110" s="755">
        <v>31828279</v>
      </c>
      <c r="AS110" s="755">
        <v>1171721</v>
      </c>
      <c r="AT110" s="756">
        <v>0</v>
      </c>
      <c r="AU110" s="755">
        <v>22298609</v>
      </c>
      <c r="AV110" s="755">
        <v>9529670</v>
      </c>
      <c r="AW110" s="755">
        <v>22298609</v>
      </c>
      <c r="AX110" s="756">
        <v>0</v>
      </c>
      <c r="AY110" s="755">
        <v>22298609</v>
      </c>
      <c r="AZ110" s="756">
        <v>0</v>
      </c>
      <c r="BA110" s="755">
        <v>22298609</v>
      </c>
      <c r="BB110" s="756">
        <v>0</v>
      </c>
      <c r="BC110" s="756">
        <v>0</v>
      </c>
      <c r="BD110" s="745"/>
      <c r="BE110" s="757">
        <f t="shared" si="12"/>
        <v>0.67571542424242426</v>
      </c>
      <c r="BF110" s="757">
        <f t="shared" si="13"/>
        <v>0.67571542424242426</v>
      </c>
    </row>
    <row r="111" spans="1:58" x14ac:dyDescent="0.25">
      <c r="A111" s="753" t="str">
        <f t="shared" si="14"/>
        <v>A20442013</v>
      </c>
      <c r="B111" s="1806" t="s">
        <v>35</v>
      </c>
      <c r="C111" s="1805"/>
      <c r="D111" s="1806" t="s">
        <v>315</v>
      </c>
      <c r="E111" s="1805"/>
      <c r="F111" s="1806" t="s">
        <v>313</v>
      </c>
      <c r="G111" s="1805"/>
      <c r="H111" s="1806" t="s">
        <v>316</v>
      </c>
      <c r="I111" s="1805"/>
      <c r="J111" s="1806" t="s">
        <v>316</v>
      </c>
      <c r="K111" s="1805"/>
      <c r="L111" s="1805"/>
      <c r="M111" s="1806" t="s">
        <v>333</v>
      </c>
      <c r="N111" s="1805"/>
      <c r="O111" s="1805"/>
      <c r="P111" s="1806"/>
      <c r="Q111" s="1805"/>
      <c r="R111" s="1806"/>
      <c r="S111" s="1805"/>
      <c r="T111" s="1807" t="s">
        <v>79</v>
      </c>
      <c r="U111" s="1805"/>
      <c r="V111" s="1805"/>
      <c r="W111" s="1805"/>
      <c r="X111" s="1805"/>
      <c r="Y111" s="1805"/>
      <c r="Z111" s="1805"/>
      <c r="AA111" s="1805"/>
      <c r="AB111" s="1806" t="s">
        <v>306</v>
      </c>
      <c r="AC111" s="1805"/>
      <c r="AD111" s="1805"/>
      <c r="AE111" s="1805"/>
      <c r="AF111" s="1805"/>
      <c r="AG111" s="1806" t="s">
        <v>307</v>
      </c>
      <c r="AH111" s="1805"/>
      <c r="AI111" s="1805"/>
      <c r="AJ111" s="754" t="s">
        <v>336</v>
      </c>
      <c r="AK111" s="1804" t="s">
        <v>354</v>
      </c>
      <c r="AL111" s="1805"/>
      <c r="AM111" s="1805"/>
      <c r="AN111" s="1805"/>
      <c r="AO111" s="1805"/>
      <c r="AP111" s="1805"/>
      <c r="AQ111" s="755">
        <v>270000000</v>
      </c>
      <c r="AR111" s="756">
        <v>0</v>
      </c>
      <c r="AS111" s="755">
        <v>270000000</v>
      </c>
      <c r="AT111" s="756">
        <v>0</v>
      </c>
      <c r="AU111" s="756">
        <v>0</v>
      </c>
      <c r="AV111" s="756">
        <v>0</v>
      </c>
      <c r="AW111" s="756">
        <v>0</v>
      </c>
      <c r="AX111" s="756">
        <v>0</v>
      </c>
      <c r="AY111" s="756">
        <v>0</v>
      </c>
      <c r="AZ111" s="756">
        <v>0</v>
      </c>
      <c r="BA111" s="756">
        <v>0</v>
      </c>
      <c r="BB111" s="756">
        <v>0</v>
      </c>
      <c r="BC111" s="756">
        <v>0</v>
      </c>
      <c r="BD111" s="745"/>
      <c r="BE111" s="757">
        <f t="shared" si="12"/>
        <v>0</v>
      </c>
      <c r="BF111" s="757">
        <f t="shared" si="13"/>
        <v>0</v>
      </c>
    </row>
    <row r="112" spans="1:58" x14ac:dyDescent="0.25">
      <c r="A112" s="753" t="str">
        <f t="shared" si="14"/>
        <v>A20442310</v>
      </c>
      <c r="B112" s="1806" t="s">
        <v>35</v>
      </c>
      <c r="C112" s="1805"/>
      <c r="D112" s="1806" t="s">
        <v>315</v>
      </c>
      <c r="E112" s="1805"/>
      <c r="F112" s="1806" t="s">
        <v>313</v>
      </c>
      <c r="G112" s="1805"/>
      <c r="H112" s="1806" t="s">
        <v>316</v>
      </c>
      <c r="I112" s="1805"/>
      <c r="J112" s="1806" t="s">
        <v>316</v>
      </c>
      <c r="K112" s="1805"/>
      <c r="L112" s="1805"/>
      <c r="M112" s="1806" t="s">
        <v>335</v>
      </c>
      <c r="N112" s="1805"/>
      <c r="O112" s="1805"/>
      <c r="P112" s="1806"/>
      <c r="Q112" s="1805"/>
      <c r="R112" s="1806"/>
      <c r="S112" s="1805"/>
      <c r="T112" s="1807" t="s">
        <v>80</v>
      </c>
      <c r="U112" s="1805"/>
      <c r="V112" s="1805"/>
      <c r="W112" s="1805"/>
      <c r="X112" s="1805"/>
      <c r="Y112" s="1805"/>
      <c r="Z112" s="1805"/>
      <c r="AA112" s="1805"/>
      <c r="AB112" s="1806" t="s">
        <v>306</v>
      </c>
      <c r="AC112" s="1805"/>
      <c r="AD112" s="1805"/>
      <c r="AE112" s="1805"/>
      <c r="AF112" s="1805"/>
      <c r="AG112" s="1806" t="s">
        <v>307</v>
      </c>
      <c r="AH112" s="1805"/>
      <c r="AI112" s="1805"/>
      <c r="AJ112" s="754" t="s">
        <v>86</v>
      </c>
      <c r="AK112" s="1804" t="s">
        <v>308</v>
      </c>
      <c r="AL112" s="1805"/>
      <c r="AM112" s="1805"/>
      <c r="AN112" s="1805"/>
      <c r="AO112" s="1805"/>
      <c r="AP112" s="1805"/>
      <c r="AQ112" s="755">
        <v>4619422</v>
      </c>
      <c r="AR112" s="755">
        <v>4619422</v>
      </c>
      <c r="AS112" s="756">
        <v>0</v>
      </c>
      <c r="AT112" s="756">
        <v>0</v>
      </c>
      <c r="AU112" s="755">
        <v>4619422</v>
      </c>
      <c r="AV112" s="756">
        <v>0</v>
      </c>
      <c r="AW112" s="755">
        <v>4619422</v>
      </c>
      <c r="AX112" s="756">
        <v>0</v>
      </c>
      <c r="AY112" s="755">
        <v>4619422</v>
      </c>
      <c r="AZ112" s="756">
        <v>0</v>
      </c>
      <c r="BA112" s="755">
        <v>4619422</v>
      </c>
      <c r="BB112" s="756">
        <v>0</v>
      </c>
      <c r="BC112" s="756">
        <v>0</v>
      </c>
      <c r="BD112" s="745"/>
      <c r="BE112" s="757">
        <f t="shared" si="12"/>
        <v>1</v>
      </c>
      <c r="BF112" s="757">
        <f t="shared" si="13"/>
        <v>1</v>
      </c>
    </row>
    <row r="113" spans="1:58" x14ac:dyDescent="0.25">
      <c r="A113" s="753" t="str">
        <f t="shared" si="14"/>
        <v>A20442313</v>
      </c>
      <c r="B113" s="1806" t="s">
        <v>35</v>
      </c>
      <c r="C113" s="1805"/>
      <c r="D113" s="1806" t="s">
        <v>315</v>
      </c>
      <c r="E113" s="1805"/>
      <c r="F113" s="1806" t="s">
        <v>313</v>
      </c>
      <c r="G113" s="1805"/>
      <c r="H113" s="1806" t="s">
        <v>316</v>
      </c>
      <c r="I113" s="1805"/>
      <c r="J113" s="1806" t="s">
        <v>316</v>
      </c>
      <c r="K113" s="1805"/>
      <c r="L113" s="1805"/>
      <c r="M113" s="1806" t="s">
        <v>335</v>
      </c>
      <c r="N113" s="1805"/>
      <c r="O113" s="1805"/>
      <c r="P113" s="1806"/>
      <c r="Q113" s="1805"/>
      <c r="R113" s="1806"/>
      <c r="S113" s="1805"/>
      <c r="T113" s="1807" t="s">
        <v>80</v>
      </c>
      <c r="U113" s="1805"/>
      <c r="V113" s="1805"/>
      <c r="W113" s="1805"/>
      <c r="X113" s="1805"/>
      <c r="Y113" s="1805"/>
      <c r="Z113" s="1805"/>
      <c r="AA113" s="1805"/>
      <c r="AB113" s="1806" t="s">
        <v>306</v>
      </c>
      <c r="AC113" s="1805"/>
      <c r="AD113" s="1805"/>
      <c r="AE113" s="1805"/>
      <c r="AF113" s="1805"/>
      <c r="AG113" s="1806" t="s">
        <v>307</v>
      </c>
      <c r="AH113" s="1805"/>
      <c r="AI113" s="1805"/>
      <c r="AJ113" s="754" t="s">
        <v>336</v>
      </c>
      <c r="AK113" s="1804" t="s">
        <v>354</v>
      </c>
      <c r="AL113" s="1805"/>
      <c r="AM113" s="1805"/>
      <c r="AN113" s="1805"/>
      <c r="AO113" s="1805"/>
      <c r="AP113" s="1805"/>
      <c r="AQ113" s="755">
        <v>20000000</v>
      </c>
      <c r="AR113" s="756">
        <v>0</v>
      </c>
      <c r="AS113" s="755">
        <v>20000000</v>
      </c>
      <c r="AT113" s="756">
        <v>0</v>
      </c>
      <c r="AU113" s="756">
        <v>0</v>
      </c>
      <c r="AV113" s="756">
        <v>0</v>
      </c>
      <c r="AW113" s="756">
        <v>0</v>
      </c>
      <c r="AX113" s="756">
        <v>0</v>
      </c>
      <c r="AY113" s="756">
        <v>0</v>
      </c>
      <c r="AZ113" s="756">
        <v>0</v>
      </c>
      <c r="BA113" s="756">
        <v>0</v>
      </c>
      <c r="BB113" s="756">
        <v>0</v>
      </c>
      <c r="BC113" s="756">
        <v>0</v>
      </c>
      <c r="BD113" s="745"/>
      <c r="BE113" s="757">
        <f t="shared" si="12"/>
        <v>0</v>
      </c>
      <c r="BF113" s="757">
        <f t="shared" si="13"/>
        <v>0</v>
      </c>
    </row>
    <row r="114" spans="1:58" s="817" customFormat="1" ht="21.75" customHeight="1" x14ac:dyDescent="0.25">
      <c r="A114" s="811" t="str">
        <f t="shared" si="14"/>
        <v>A204510</v>
      </c>
      <c r="B114" s="1819" t="s">
        <v>35</v>
      </c>
      <c r="C114" s="1820"/>
      <c r="D114" s="1819" t="s">
        <v>315</v>
      </c>
      <c r="E114" s="1820"/>
      <c r="F114" s="1819" t="s">
        <v>313</v>
      </c>
      <c r="G114" s="1820"/>
      <c r="H114" s="1819" t="s">
        <v>316</v>
      </c>
      <c r="I114" s="1820"/>
      <c r="J114" s="1819" t="s">
        <v>317</v>
      </c>
      <c r="K114" s="1820"/>
      <c r="L114" s="1820"/>
      <c r="M114" s="1819"/>
      <c r="N114" s="1820"/>
      <c r="O114" s="1820"/>
      <c r="P114" s="1819"/>
      <c r="Q114" s="1820"/>
      <c r="R114" s="1819"/>
      <c r="S114" s="1820"/>
      <c r="T114" s="1821" t="s">
        <v>249</v>
      </c>
      <c r="U114" s="1820"/>
      <c r="V114" s="1820"/>
      <c r="W114" s="1820"/>
      <c r="X114" s="1820"/>
      <c r="Y114" s="1820"/>
      <c r="Z114" s="1820"/>
      <c r="AA114" s="1820"/>
      <c r="AB114" s="1819" t="s">
        <v>306</v>
      </c>
      <c r="AC114" s="1820"/>
      <c r="AD114" s="1820"/>
      <c r="AE114" s="1820"/>
      <c r="AF114" s="1820"/>
      <c r="AG114" s="1819" t="s">
        <v>307</v>
      </c>
      <c r="AH114" s="1820"/>
      <c r="AI114" s="1820"/>
      <c r="AJ114" s="812" t="s">
        <v>86</v>
      </c>
      <c r="AK114" s="1822" t="s">
        <v>308</v>
      </c>
      <c r="AL114" s="1820"/>
      <c r="AM114" s="1820"/>
      <c r="AN114" s="1820"/>
      <c r="AO114" s="1820"/>
      <c r="AP114" s="1820"/>
      <c r="AQ114" s="813">
        <v>5859523603</v>
      </c>
      <c r="AR114" s="813">
        <v>4895090686.5299997</v>
      </c>
      <c r="AS114" s="813">
        <v>964432916.47000003</v>
      </c>
      <c r="AT114" s="814">
        <v>0</v>
      </c>
      <c r="AU114" s="813">
        <v>4277757761.9699998</v>
      </c>
      <c r="AV114" s="813">
        <v>617332924.55999994</v>
      </c>
      <c r="AW114" s="813">
        <v>2434388334.4000001</v>
      </c>
      <c r="AX114" s="813">
        <v>1843369427.5699999</v>
      </c>
      <c r="AY114" s="813">
        <v>2434388334.4000001</v>
      </c>
      <c r="AZ114" s="814">
        <v>0</v>
      </c>
      <c r="BA114" s="813">
        <v>2434388334.4000001</v>
      </c>
      <c r="BB114" s="814">
        <v>0</v>
      </c>
      <c r="BC114" s="814">
        <v>0</v>
      </c>
      <c r="BD114" s="815"/>
      <c r="BE114" s="816">
        <f t="shared" si="12"/>
        <v>0.73005214276803043</v>
      </c>
      <c r="BF114" s="816">
        <f t="shared" si="13"/>
        <v>0.41545840572322723</v>
      </c>
    </row>
    <row r="115" spans="1:58" s="817" customFormat="1" x14ac:dyDescent="0.25">
      <c r="A115" s="811" t="str">
        <f t="shared" si="14"/>
        <v>A204513</v>
      </c>
      <c r="B115" s="1819" t="s">
        <v>35</v>
      </c>
      <c r="C115" s="1820"/>
      <c r="D115" s="1819" t="s">
        <v>315</v>
      </c>
      <c r="E115" s="1820"/>
      <c r="F115" s="1819" t="s">
        <v>313</v>
      </c>
      <c r="G115" s="1820"/>
      <c r="H115" s="1819" t="s">
        <v>316</v>
      </c>
      <c r="I115" s="1820"/>
      <c r="J115" s="1819" t="s">
        <v>317</v>
      </c>
      <c r="K115" s="1820"/>
      <c r="L115" s="1820"/>
      <c r="M115" s="1819"/>
      <c r="N115" s="1820"/>
      <c r="O115" s="1820"/>
      <c r="P115" s="1819"/>
      <c r="Q115" s="1820"/>
      <c r="R115" s="1819"/>
      <c r="S115" s="1820"/>
      <c r="T115" s="1821" t="s">
        <v>249</v>
      </c>
      <c r="U115" s="1820"/>
      <c r="V115" s="1820"/>
      <c r="W115" s="1820"/>
      <c r="X115" s="1820"/>
      <c r="Y115" s="1820"/>
      <c r="Z115" s="1820"/>
      <c r="AA115" s="1820"/>
      <c r="AB115" s="1819" t="s">
        <v>306</v>
      </c>
      <c r="AC115" s="1820"/>
      <c r="AD115" s="1820"/>
      <c r="AE115" s="1820"/>
      <c r="AF115" s="1820"/>
      <c r="AG115" s="1819" t="s">
        <v>307</v>
      </c>
      <c r="AH115" s="1820"/>
      <c r="AI115" s="1820"/>
      <c r="AJ115" s="812" t="s">
        <v>336</v>
      </c>
      <c r="AK115" s="1822" t="s">
        <v>354</v>
      </c>
      <c r="AL115" s="1820"/>
      <c r="AM115" s="1820"/>
      <c r="AN115" s="1820"/>
      <c r="AO115" s="1820"/>
      <c r="AP115" s="1820"/>
      <c r="AQ115" s="813">
        <v>1074085821</v>
      </c>
      <c r="AR115" s="813">
        <v>610008641</v>
      </c>
      <c r="AS115" s="813">
        <v>464077180</v>
      </c>
      <c r="AT115" s="814">
        <v>0</v>
      </c>
      <c r="AU115" s="813">
        <v>4000000</v>
      </c>
      <c r="AV115" s="813">
        <v>606008641</v>
      </c>
      <c r="AW115" s="814">
        <v>0</v>
      </c>
      <c r="AX115" s="813">
        <v>4000000</v>
      </c>
      <c r="AY115" s="814">
        <v>0</v>
      </c>
      <c r="AZ115" s="814">
        <v>0</v>
      </c>
      <c r="BA115" s="814">
        <v>0</v>
      </c>
      <c r="BB115" s="814">
        <v>0</v>
      </c>
      <c r="BC115" s="814">
        <v>0</v>
      </c>
      <c r="BD115" s="815"/>
      <c r="BE115" s="816">
        <f t="shared" si="12"/>
        <v>3.7240972013538945E-3</v>
      </c>
      <c r="BF115" s="816">
        <f t="shared" si="13"/>
        <v>0</v>
      </c>
    </row>
    <row r="116" spans="1:58" x14ac:dyDescent="0.25">
      <c r="A116" s="753" t="str">
        <f t="shared" si="14"/>
        <v>A2045110</v>
      </c>
      <c r="B116" s="1806" t="s">
        <v>35</v>
      </c>
      <c r="C116" s="1805"/>
      <c r="D116" s="1806" t="s">
        <v>315</v>
      </c>
      <c r="E116" s="1805"/>
      <c r="F116" s="1806" t="s">
        <v>313</v>
      </c>
      <c r="G116" s="1805"/>
      <c r="H116" s="1806" t="s">
        <v>316</v>
      </c>
      <c r="I116" s="1805"/>
      <c r="J116" s="1806" t="s">
        <v>317</v>
      </c>
      <c r="K116" s="1805"/>
      <c r="L116" s="1805"/>
      <c r="M116" s="1806" t="s">
        <v>312</v>
      </c>
      <c r="N116" s="1805"/>
      <c r="O116" s="1805"/>
      <c r="P116" s="1806"/>
      <c r="Q116" s="1805"/>
      <c r="R116" s="1806"/>
      <c r="S116" s="1805"/>
      <c r="T116" s="1807" t="s">
        <v>81</v>
      </c>
      <c r="U116" s="1805"/>
      <c r="V116" s="1805"/>
      <c r="W116" s="1805"/>
      <c r="X116" s="1805"/>
      <c r="Y116" s="1805"/>
      <c r="Z116" s="1805"/>
      <c r="AA116" s="1805"/>
      <c r="AB116" s="1806" t="s">
        <v>306</v>
      </c>
      <c r="AC116" s="1805"/>
      <c r="AD116" s="1805"/>
      <c r="AE116" s="1805"/>
      <c r="AF116" s="1805"/>
      <c r="AG116" s="1806" t="s">
        <v>307</v>
      </c>
      <c r="AH116" s="1805"/>
      <c r="AI116" s="1805"/>
      <c r="AJ116" s="754" t="s">
        <v>86</v>
      </c>
      <c r="AK116" s="1804" t="s">
        <v>308</v>
      </c>
      <c r="AL116" s="1805"/>
      <c r="AM116" s="1805"/>
      <c r="AN116" s="1805"/>
      <c r="AO116" s="1805"/>
      <c r="AP116" s="1805"/>
      <c r="AQ116" s="755">
        <v>952410435</v>
      </c>
      <c r="AR116" s="755">
        <v>753163133</v>
      </c>
      <c r="AS116" s="755">
        <v>199247302</v>
      </c>
      <c r="AT116" s="756">
        <v>0</v>
      </c>
      <c r="AU116" s="755">
        <v>539813878.97000003</v>
      </c>
      <c r="AV116" s="755">
        <v>213349254.03</v>
      </c>
      <c r="AW116" s="755">
        <v>318254072</v>
      </c>
      <c r="AX116" s="755">
        <v>221559806.97</v>
      </c>
      <c r="AY116" s="755">
        <v>318254072</v>
      </c>
      <c r="AZ116" s="756">
        <v>0</v>
      </c>
      <c r="BA116" s="755">
        <v>318254072</v>
      </c>
      <c r="BB116" s="756">
        <v>0</v>
      </c>
      <c r="BC116" s="756">
        <v>0</v>
      </c>
      <c r="BD116" s="745"/>
      <c r="BE116" s="757">
        <f t="shared" si="12"/>
        <v>0.56678702703420092</v>
      </c>
      <c r="BF116" s="757">
        <f t="shared" si="13"/>
        <v>0.33415643120289834</v>
      </c>
    </row>
    <row r="117" spans="1:58" x14ac:dyDescent="0.25">
      <c r="A117" s="753" t="str">
        <f t="shared" si="14"/>
        <v>A2045113</v>
      </c>
      <c r="B117" s="1806" t="s">
        <v>35</v>
      </c>
      <c r="C117" s="1805"/>
      <c r="D117" s="1806" t="s">
        <v>315</v>
      </c>
      <c r="E117" s="1805"/>
      <c r="F117" s="1806" t="s">
        <v>313</v>
      </c>
      <c r="G117" s="1805"/>
      <c r="H117" s="1806" t="s">
        <v>316</v>
      </c>
      <c r="I117" s="1805"/>
      <c r="J117" s="1806" t="s">
        <v>317</v>
      </c>
      <c r="K117" s="1805"/>
      <c r="L117" s="1805"/>
      <c r="M117" s="1806" t="s">
        <v>312</v>
      </c>
      <c r="N117" s="1805"/>
      <c r="O117" s="1805"/>
      <c r="P117" s="1806"/>
      <c r="Q117" s="1805"/>
      <c r="R117" s="1806"/>
      <c r="S117" s="1805"/>
      <c r="T117" s="1807" t="s">
        <v>81</v>
      </c>
      <c r="U117" s="1805"/>
      <c r="V117" s="1805"/>
      <c r="W117" s="1805"/>
      <c r="X117" s="1805"/>
      <c r="Y117" s="1805"/>
      <c r="Z117" s="1805"/>
      <c r="AA117" s="1805"/>
      <c r="AB117" s="1806" t="s">
        <v>306</v>
      </c>
      <c r="AC117" s="1805"/>
      <c r="AD117" s="1805"/>
      <c r="AE117" s="1805"/>
      <c r="AF117" s="1805"/>
      <c r="AG117" s="1806" t="s">
        <v>307</v>
      </c>
      <c r="AH117" s="1805"/>
      <c r="AI117" s="1805"/>
      <c r="AJ117" s="754" t="s">
        <v>336</v>
      </c>
      <c r="AK117" s="1804" t="s">
        <v>354</v>
      </c>
      <c r="AL117" s="1805"/>
      <c r="AM117" s="1805"/>
      <c r="AN117" s="1805"/>
      <c r="AO117" s="1805"/>
      <c r="AP117" s="1805"/>
      <c r="AQ117" s="755">
        <v>754085821</v>
      </c>
      <c r="AR117" s="755">
        <v>530779189</v>
      </c>
      <c r="AS117" s="755">
        <v>223306632</v>
      </c>
      <c r="AT117" s="756">
        <v>0</v>
      </c>
      <c r="AU117" s="756">
        <v>0</v>
      </c>
      <c r="AV117" s="755">
        <v>530779189</v>
      </c>
      <c r="AW117" s="756">
        <v>0</v>
      </c>
      <c r="AX117" s="756">
        <v>0</v>
      </c>
      <c r="AY117" s="756">
        <v>0</v>
      </c>
      <c r="AZ117" s="756">
        <v>0</v>
      </c>
      <c r="BA117" s="756">
        <v>0</v>
      </c>
      <c r="BB117" s="756">
        <v>0</v>
      </c>
      <c r="BC117" s="756">
        <v>0</v>
      </c>
      <c r="BD117" s="745"/>
      <c r="BE117" s="757">
        <f t="shared" si="12"/>
        <v>0</v>
      </c>
      <c r="BF117" s="757">
        <f t="shared" si="13"/>
        <v>0</v>
      </c>
    </row>
    <row r="118" spans="1:58" x14ac:dyDescent="0.25">
      <c r="A118" s="753" t="str">
        <f t="shared" si="14"/>
        <v>A2045210</v>
      </c>
      <c r="B118" s="1806" t="s">
        <v>35</v>
      </c>
      <c r="C118" s="1805"/>
      <c r="D118" s="1806" t="s">
        <v>315</v>
      </c>
      <c r="E118" s="1805"/>
      <c r="F118" s="1806" t="s">
        <v>313</v>
      </c>
      <c r="G118" s="1805"/>
      <c r="H118" s="1806" t="s">
        <v>316</v>
      </c>
      <c r="I118" s="1805"/>
      <c r="J118" s="1806" t="s">
        <v>317</v>
      </c>
      <c r="K118" s="1805"/>
      <c r="L118" s="1805"/>
      <c r="M118" s="1806" t="s">
        <v>315</v>
      </c>
      <c r="N118" s="1805"/>
      <c r="O118" s="1805"/>
      <c r="P118" s="1806"/>
      <c r="Q118" s="1805"/>
      <c r="R118" s="1806"/>
      <c r="S118" s="1805"/>
      <c r="T118" s="1807" t="s">
        <v>82</v>
      </c>
      <c r="U118" s="1805"/>
      <c r="V118" s="1805"/>
      <c r="W118" s="1805"/>
      <c r="X118" s="1805"/>
      <c r="Y118" s="1805"/>
      <c r="Z118" s="1805"/>
      <c r="AA118" s="1805"/>
      <c r="AB118" s="1806" t="s">
        <v>306</v>
      </c>
      <c r="AC118" s="1805"/>
      <c r="AD118" s="1805"/>
      <c r="AE118" s="1805"/>
      <c r="AF118" s="1805"/>
      <c r="AG118" s="1806" t="s">
        <v>307</v>
      </c>
      <c r="AH118" s="1805"/>
      <c r="AI118" s="1805"/>
      <c r="AJ118" s="754" t="s">
        <v>86</v>
      </c>
      <c r="AK118" s="1804" t="s">
        <v>308</v>
      </c>
      <c r="AL118" s="1805"/>
      <c r="AM118" s="1805"/>
      <c r="AN118" s="1805"/>
      <c r="AO118" s="1805"/>
      <c r="AP118" s="1805"/>
      <c r="AQ118" s="755">
        <v>66000000</v>
      </c>
      <c r="AR118" s="755">
        <v>52395850</v>
      </c>
      <c r="AS118" s="755">
        <v>13604150</v>
      </c>
      <c r="AT118" s="756">
        <v>0</v>
      </c>
      <c r="AU118" s="755">
        <v>4271750</v>
      </c>
      <c r="AV118" s="755">
        <v>48124100</v>
      </c>
      <c r="AW118" s="755">
        <v>4271750</v>
      </c>
      <c r="AX118" s="756">
        <v>0</v>
      </c>
      <c r="AY118" s="755">
        <v>4271750</v>
      </c>
      <c r="AZ118" s="756">
        <v>0</v>
      </c>
      <c r="BA118" s="755">
        <v>4271750</v>
      </c>
      <c r="BB118" s="756">
        <v>0</v>
      </c>
      <c r="BC118" s="756">
        <v>0</v>
      </c>
      <c r="BD118" s="745"/>
      <c r="BE118" s="757">
        <f t="shared" si="12"/>
        <v>6.472348484848485E-2</v>
      </c>
      <c r="BF118" s="757">
        <f t="shared" si="13"/>
        <v>6.472348484848485E-2</v>
      </c>
    </row>
    <row r="119" spans="1:58" x14ac:dyDescent="0.25">
      <c r="A119" s="753" t="str">
        <f t="shared" si="14"/>
        <v>A2045510</v>
      </c>
      <c r="B119" s="1806" t="s">
        <v>35</v>
      </c>
      <c r="C119" s="1805"/>
      <c r="D119" s="1806" t="s">
        <v>315</v>
      </c>
      <c r="E119" s="1805"/>
      <c r="F119" s="1806" t="s">
        <v>313</v>
      </c>
      <c r="G119" s="1805"/>
      <c r="H119" s="1806" t="s">
        <v>316</v>
      </c>
      <c r="I119" s="1805"/>
      <c r="J119" s="1806" t="s">
        <v>317</v>
      </c>
      <c r="K119" s="1805"/>
      <c r="L119" s="1805"/>
      <c r="M119" s="1806" t="s">
        <v>317</v>
      </c>
      <c r="N119" s="1805"/>
      <c r="O119" s="1805"/>
      <c r="P119" s="1806"/>
      <c r="Q119" s="1805"/>
      <c r="R119" s="1806"/>
      <c r="S119" s="1805"/>
      <c r="T119" s="1807" t="s">
        <v>83</v>
      </c>
      <c r="U119" s="1805"/>
      <c r="V119" s="1805"/>
      <c r="W119" s="1805"/>
      <c r="X119" s="1805"/>
      <c r="Y119" s="1805"/>
      <c r="Z119" s="1805"/>
      <c r="AA119" s="1805"/>
      <c r="AB119" s="1806" t="s">
        <v>306</v>
      </c>
      <c r="AC119" s="1805"/>
      <c r="AD119" s="1805"/>
      <c r="AE119" s="1805"/>
      <c r="AF119" s="1805"/>
      <c r="AG119" s="1806" t="s">
        <v>307</v>
      </c>
      <c r="AH119" s="1805"/>
      <c r="AI119" s="1805"/>
      <c r="AJ119" s="754" t="s">
        <v>86</v>
      </c>
      <c r="AK119" s="1804" t="s">
        <v>308</v>
      </c>
      <c r="AL119" s="1805"/>
      <c r="AM119" s="1805"/>
      <c r="AN119" s="1805"/>
      <c r="AO119" s="1805"/>
      <c r="AP119" s="1805"/>
      <c r="AQ119" s="755">
        <v>530000000</v>
      </c>
      <c r="AR119" s="755">
        <v>52900000</v>
      </c>
      <c r="AS119" s="755">
        <v>477100000</v>
      </c>
      <c r="AT119" s="756">
        <v>0</v>
      </c>
      <c r="AU119" s="755">
        <v>1190000</v>
      </c>
      <c r="AV119" s="755">
        <v>51710000</v>
      </c>
      <c r="AW119" s="755">
        <v>1190000</v>
      </c>
      <c r="AX119" s="756">
        <v>0</v>
      </c>
      <c r="AY119" s="755">
        <v>1190000</v>
      </c>
      <c r="AZ119" s="756">
        <v>0</v>
      </c>
      <c r="BA119" s="755">
        <v>1190000</v>
      </c>
      <c r="BB119" s="756">
        <v>0</v>
      </c>
      <c r="BC119" s="756">
        <v>0</v>
      </c>
      <c r="BD119" s="745"/>
      <c r="BE119" s="757">
        <f t="shared" si="12"/>
        <v>2.2452830188679244E-3</v>
      </c>
      <c r="BF119" s="757">
        <f t="shared" si="13"/>
        <v>2.2452830188679244E-3</v>
      </c>
    </row>
    <row r="120" spans="1:58" x14ac:dyDescent="0.25">
      <c r="A120" s="753" t="str">
        <f t="shared" si="14"/>
        <v>A2045610</v>
      </c>
      <c r="B120" s="1806" t="s">
        <v>35</v>
      </c>
      <c r="C120" s="1805"/>
      <c r="D120" s="1806" t="s">
        <v>315</v>
      </c>
      <c r="E120" s="1805"/>
      <c r="F120" s="1806" t="s">
        <v>313</v>
      </c>
      <c r="G120" s="1805"/>
      <c r="H120" s="1806" t="s">
        <v>316</v>
      </c>
      <c r="I120" s="1805"/>
      <c r="J120" s="1806" t="s">
        <v>317</v>
      </c>
      <c r="K120" s="1805"/>
      <c r="L120" s="1805"/>
      <c r="M120" s="1806" t="s">
        <v>325</v>
      </c>
      <c r="N120" s="1805"/>
      <c r="O120" s="1805"/>
      <c r="P120" s="1806"/>
      <c r="Q120" s="1805"/>
      <c r="R120" s="1806"/>
      <c r="S120" s="1805"/>
      <c r="T120" s="1807" t="s">
        <v>84</v>
      </c>
      <c r="U120" s="1805"/>
      <c r="V120" s="1805"/>
      <c r="W120" s="1805"/>
      <c r="X120" s="1805"/>
      <c r="Y120" s="1805"/>
      <c r="Z120" s="1805"/>
      <c r="AA120" s="1805"/>
      <c r="AB120" s="1806" t="s">
        <v>306</v>
      </c>
      <c r="AC120" s="1805"/>
      <c r="AD120" s="1805"/>
      <c r="AE120" s="1805"/>
      <c r="AF120" s="1805"/>
      <c r="AG120" s="1806" t="s">
        <v>307</v>
      </c>
      <c r="AH120" s="1805"/>
      <c r="AI120" s="1805"/>
      <c r="AJ120" s="754" t="s">
        <v>86</v>
      </c>
      <c r="AK120" s="1804" t="s">
        <v>308</v>
      </c>
      <c r="AL120" s="1805"/>
      <c r="AM120" s="1805"/>
      <c r="AN120" s="1805"/>
      <c r="AO120" s="1805"/>
      <c r="AP120" s="1805"/>
      <c r="AQ120" s="755">
        <v>125000000</v>
      </c>
      <c r="AR120" s="755">
        <v>122064885</v>
      </c>
      <c r="AS120" s="755">
        <v>2935115</v>
      </c>
      <c r="AT120" s="756">
        <v>0</v>
      </c>
      <c r="AU120" s="755">
        <v>86266141</v>
      </c>
      <c r="AV120" s="755">
        <v>35798744</v>
      </c>
      <c r="AW120" s="755">
        <v>44086907</v>
      </c>
      <c r="AX120" s="755">
        <v>42179234</v>
      </c>
      <c r="AY120" s="755">
        <v>44086907</v>
      </c>
      <c r="AZ120" s="756">
        <v>0</v>
      </c>
      <c r="BA120" s="755">
        <v>44086907</v>
      </c>
      <c r="BB120" s="756">
        <v>0</v>
      </c>
      <c r="BC120" s="756">
        <v>0</v>
      </c>
      <c r="BD120" s="745"/>
      <c r="BE120" s="757">
        <f t="shared" si="12"/>
        <v>0.69012912800000004</v>
      </c>
      <c r="BF120" s="757">
        <f t="shared" si="13"/>
        <v>0.35269525600000001</v>
      </c>
    </row>
    <row r="121" spans="1:58" x14ac:dyDescent="0.25">
      <c r="A121" s="753" t="str">
        <f t="shared" si="14"/>
        <v>A2045613</v>
      </c>
      <c r="B121" s="1806" t="s">
        <v>35</v>
      </c>
      <c r="C121" s="1805"/>
      <c r="D121" s="1806" t="s">
        <v>315</v>
      </c>
      <c r="E121" s="1805"/>
      <c r="F121" s="1806" t="s">
        <v>313</v>
      </c>
      <c r="G121" s="1805"/>
      <c r="H121" s="1806" t="s">
        <v>316</v>
      </c>
      <c r="I121" s="1805"/>
      <c r="J121" s="1806" t="s">
        <v>317</v>
      </c>
      <c r="K121" s="1805"/>
      <c r="L121" s="1805"/>
      <c r="M121" s="1806" t="s">
        <v>325</v>
      </c>
      <c r="N121" s="1805"/>
      <c r="O121" s="1805"/>
      <c r="P121" s="1806"/>
      <c r="Q121" s="1805"/>
      <c r="R121" s="1806"/>
      <c r="S121" s="1805"/>
      <c r="T121" s="1807" t="s">
        <v>84</v>
      </c>
      <c r="U121" s="1805"/>
      <c r="V121" s="1805"/>
      <c r="W121" s="1805"/>
      <c r="X121" s="1805"/>
      <c r="Y121" s="1805"/>
      <c r="Z121" s="1805"/>
      <c r="AA121" s="1805"/>
      <c r="AB121" s="1806" t="s">
        <v>306</v>
      </c>
      <c r="AC121" s="1805"/>
      <c r="AD121" s="1805"/>
      <c r="AE121" s="1805"/>
      <c r="AF121" s="1805"/>
      <c r="AG121" s="1806" t="s">
        <v>307</v>
      </c>
      <c r="AH121" s="1805"/>
      <c r="AI121" s="1805"/>
      <c r="AJ121" s="754" t="s">
        <v>336</v>
      </c>
      <c r="AK121" s="1804" t="s">
        <v>354</v>
      </c>
      <c r="AL121" s="1805"/>
      <c r="AM121" s="1805"/>
      <c r="AN121" s="1805"/>
      <c r="AO121" s="1805"/>
      <c r="AP121" s="1805"/>
      <c r="AQ121" s="755">
        <v>320000000</v>
      </c>
      <c r="AR121" s="755">
        <v>79229452</v>
      </c>
      <c r="AS121" s="755">
        <v>240770548</v>
      </c>
      <c r="AT121" s="756">
        <v>0</v>
      </c>
      <c r="AU121" s="755">
        <v>4000000</v>
      </c>
      <c r="AV121" s="755">
        <v>75229452</v>
      </c>
      <c r="AW121" s="756">
        <v>0</v>
      </c>
      <c r="AX121" s="755">
        <v>4000000</v>
      </c>
      <c r="AY121" s="756">
        <v>0</v>
      </c>
      <c r="AZ121" s="756">
        <v>0</v>
      </c>
      <c r="BA121" s="756">
        <v>0</v>
      </c>
      <c r="BB121" s="756">
        <v>0</v>
      </c>
      <c r="BC121" s="756">
        <v>0</v>
      </c>
      <c r="BD121" s="745"/>
      <c r="BE121" s="757">
        <f t="shared" si="12"/>
        <v>1.2500000000000001E-2</v>
      </c>
      <c r="BF121" s="757">
        <f t="shared" si="13"/>
        <v>0</v>
      </c>
    </row>
    <row r="122" spans="1:58" x14ac:dyDescent="0.25">
      <c r="A122" s="753" t="str">
        <f t="shared" si="14"/>
        <v>A2045810</v>
      </c>
      <c r="B122" s="1806" t="s">
        <v>35</v>
      </c>
      <c r="C122" s="1805"/>
      <c r="D122" s="1806" t="s">
        <v>315</v>
      </c>
      <c r="E122" s="1805"/>
      <c r="F122" s="1806" t="s">
        <v>313</v>
      </c>
      <c r="G122" s="1805"/>
      <c r="H122" s="1806" t="s">
        <v>316</v>
      </c>
      <c r="I122" s="1805"/>
      <c r="J122" s="1806" t="s">
        <v>317</v>
      </c>
      <c r="K122" s="1805"/>
      <c r="L122" s="1805"/>
      <c r="M122" s="1806" t="s">
        <v>327</v>
      </c>
      <c r="N122" s="1805"/>
      <c r="O122" s="1805"/>
      <c r="P122" s="1806"/>
      <c r="Q122" s="1805"/>
      <c r="R122" s="1806"/>
      <c r="S122" s="1805"/>
      <c r="T122" s="1807" t="s">
        <v>85</v>
      </c>
      <c r="U122" s="1805"/>
      <c r="V122" s="1805"/>
      <c r="W122" s="1805"/>
      <c r="X122" s="1805"/>
      <c r="Y122" s="1805"/>
      <c r="Z122" s="1805"/>
      <c r="AA122" s="1805"/>
      <c r="AB122" s="1806" t="s">
        <v>306</v>
      </c>
      <c r="AC122" s="1805"/>
      <c r="AD122" s="1805"/>
      <c r="AE122" s="1805"/>
      <c r="AF122" s="1805"/>
      <c r="AG122" s="1806" t="s">
        <v>307</v>
      </c>
      <c r="AH122" s="1805"/>
      <c r="AI122" s="1805"/>
      <c r="AJ122" s="754" t="s">
        <v>86</v>
      </c>
      <c r="AK122" s="1804" t="s">
        <v>308</v>
      </c>
      <c r="AL122" s="1805"/>
      <c r="AM122" s="1805"/>
      <c r="AN122" s="1805"/>
      <c r="AO122" s="1805"/>
      <c r="AP122" s="1805"/>
      <c r="AQ122" s="755">
        <v>1466822020</v>
      </c>
      <c r="AR122" s="755">
        <v>1319626781.1199999</v>
      </c>
      <c r="AS122" s="755">
        <v>147195238.88</v>
      </c>
      <c r="AT122" s="756">
        <v>0</v>
      </c>
      <c r="AU122" s="755">
        <v>1299738072.5899999</v>
      </c>
      <c r="AV122" s="755">
        <v>19888708.530000001</v>
      </c>
      <c r="AW122" s="755">
        <v>717353264.39999998</v>
      </c>
      <c r="AX122" s="755">
        <v>582384808.19000006</v>
      </c>
      <c r="AY122" s="755">
        <v>717353264.39999998</v>
      </c>
      <c r="AZ122" s="756">
        <v>0</v>
      </c>
      <c r="BA122" s="755">
        <v>717353264.39999998</v>
      </c>
      <c r="BB122" s="756">
        <v>0</v>
      </c>
      <c r="BC122" s="756">
        <v>0</v>
      </c>
      <c r="BD122" s="745"/>
      <c r="BE122" s="757">
        <f t="shared" si="12"/>
        <v>0.88609119229748123</v>
      </c>
      <c r="BF122" s="757">
        <f t="shared" si="13"/>
        <v>0.4890526966591352</v>
      </c>
    </row>
    <row r="123" spans="1:58" x14ac:dyDescent="0.25">
      <c r="A123" s="753" t="str">
        <f t="shared" si="14"/>
        <v>A20451010</v>
      </c>
      <c r="B123" s="1806" t="s">
        <v>35</v>
      </c>
      <c r="C123" s="1805"/>
      <c r="D123" s="1806" t="s">
        <v>315</v>
      </c>
      <c r="E123" s="1805"/>
      <c r="F123" s="1806" t="s">
        <v>313</v>
      </c>
      <c r="G123" s="1805"/>
      <c r="H123" s="1806" t="s">
        <v>316</v>
      </c>
      <c r="I123" s="1805"/>
      <c r="J123" s="1806" t="s">
        <v>317</v>
      </c>
      <c r="K123" s="1805"/>
      <c r="L123" s="1805"/>
      <c r="M123" s="1806" t="s">
        <v>86</v>
      </c>
      <c r="N123" s="1805"/>
      <c r="O123" s="1805"/>
      <c r="P123" s="1806"/>
      <c r="Q123" s="1805"/>
      <c r="R123" s="1806"/>
      <c r="S123" s="1805"/>
      <c r="T123" s="1807" t="s">
        <v>87</v>
      </c>
      <c r="U123" s="1805"/>
      <c r="V123" s="1805"/>
      <c r="W123" s="1805"/>
      <c r="X123" s="1805"/>
      <c r="Y123" s="1805"/>
      <c r="Z123" s="1805"/>
      <c r="AA123" s="1805"/>
      <c r="AB123" s="1806" t="s">
        <v>306</v>
      </c>
      <c r="AC123" s="1805"/>
      <c r="AD123" s="1805"/>
      <c r="AE123" s="1805"/>
      <c r="AF123" s="1805"/>
      <c r="AG123" s="1806" t="s">
        <v>307</v>
      </c>
      <c r="AH123" s="1805"/>
      <c r="AI123" s="1805"/>
      <c r="AJ123" s="754" t="s">
        <v>86</v>
      </c>
      <c r="AK123" s="1804" t="s">
        <v>308</v>
      </c>
      <c r="AL123" s="1805"/>
      <c r="AM123" s="1805"/>
      <c r="AN123" s="1805"/>
      <c r="AO123" s="1805"/>
      <c r="AP123" s="1805"/>
      <c r="AQ123" s="755">
        <v>2715791148</v>
      </c>
      <c r="AR123" s="755">
        <v>2593823077.4099998</v>
      </c>
      <c r="AS123" s="755">
        <v>121968070.59</v>
      </c>
      <c r="AT123" s="756">
        <v>0</v>
      </c>
      <c r="AU123" s="755">
        <v>2345360959.4099998</v>
      </c>
      <c r="AV123" s="755">
        <v>248462118</v>
      </c>
      <c r="AW123" s="755">
        <v>1348115381</v>
      </c>
      <c r="AX123" s="755">
        <v>997245578.40999997</v>
      </c>
      <c r="AY123" s="755">
        <v>1348115381</v>
      </c>
      <c r="AZ123" s="756">
        <v>0</v>
      </c>
      <c r="BA123" s="755">
        <v>1348115381</v>
      </c>
      <c r="BB123" s="756">
        <v>0</v>
      </c>
      <c r="BC123" s="756">
        <v>0</v>
      </c>
      <c r="BD123" s="745"/>
      <c r="BE123" s="757">
        <f t="shared" si="12"/>
        <v>0.86360137123843361</v>
      </c>
      <c r="BF123" s="757">
        <f t="shared" si="13"/>
        <v>0.49639876836361202</v>
      </c>
    </row>
    <row r="124" spans="1:58" x14ac:dyDescent="0.25">
      <c r="A124" s="753" t="str">
        <f t="shared" si="14"/>
        <v>A20451210</v>
      </c>
      <c r="B124" s="1806" t="s">
        <v>35</v>
      </c>
      <c r="C124" s="1805"/>
      <c r="D124" s="1806" t="s">
        <v>315</v>
      </c>
      <c r="E124" s="1805"/>
      <c r="F124" s="1806" t="s">
        <v>313</v>
      </c>
      <c r="G124" s="1805"/>
      <c r="H124" s="1806" t="s">
        <v>316</v>
      </c>
      <c r="I124" s="1805"/>
      <c r="J124" s="1806" t="s">
        <v>317</v>
      </c>
      <c r="K124" s="1805"/>
      <c r="L124" s="1805"/>
      <c r="M124" s="1806" t="s">
        <v>323</v>
      </c>
      <c r="N124" s="1805"/>
      <c r="O124" s="1805"/>
      <c r="P124" s="1806"/>
      <c r="Q124" s="1805"/>
      <c r="R124" s="1806"/>
      <c r="S124" s="1805"/>
      <c r="T124" s="1807" t="s">
        <v>88</v>
      </c>
      <c r="U124" s="1805"/>
      <c r="V124" s="1805"/>
      <c r="W124" s="1805"/>
      <c r="X124" s="1805"/>
      <c r="Y124" s="1805"/>
      <c r="Z124" s="1805"/>
      <c r="AA124" s="1805"/>
      <c r="AB124" s="1806" t="s">
        <v>306</v>
      </c>
      <c r="AC124" s="1805"/>
      <c r="AD124" s="1805"/>
      <c r="AE124" s="1805"/>
      <c r="AF124" s="1805"/>
      <c r="AG124" s="1806" t="s">
        <v>307</v>
      </c>
      <c r="AH124" s="1805"/>
      <c r="AI124" s="1805"/>
      <c r="AJ124" s="754" t="s">
        <v>86</v>
      </c>
      <c r="AK124" s="1804" t="s">
        <v>308</v>
      </c>
      <c r="AL124" s="1805"/>
      <c r="AM124" s="1805"/>
      <c r="AN124" s="1805"/>
      <c r="AO124" s="1805"/>
      <c r="AP124" s="1805"/>
      <c r="AQ124" s="755">
        <v>3500000</v>
      </c>
      <c r="AR124" s="755">
        <v>1116960</v>
      </c>
      <c r="AS124" s="755">
        <v>2383040</v>
      </c>
      <c r="AT124" s="756">
        <v>0</v>
      </c>
      <c r="AU124" s="755">
        <v>1116960</v>
      </c>
      <c r="AV124" s="756">
        <v>0</v>
      </c>
      <c r="AW124" s="755">
        <v>1116960</v>
      </c>
      <c r="AX124" s="756">
        <v>0</v>
      </c>
      <c r="AY124" s="755">
        <v>1116960</v>
      </c>
      <c r="AZ124" s="756">
        <v>0</v>
      </c>
      <c r="BA124" s="755">
        <v>1116960</v>
      </c>
      <c r="BB124" s="756">
        <v>0</v>
      </c>
      <c r="BC124" s="756">
        <v>0</v>
      </c>
      <c r="BD124" s="745"/>
      <c r="BE124" s="757">
        <f t="shared" si="12"/>
        <v>0.31913142857142857</v>
      </c>
      <c r="BF124" s="757">
        <f t="shared" si="13"/>
        <v>0.31913142857142857</v>
      </c>
    </row>
    <row r="125" spans="1:58" s="817" customFormat="1" x14ac:dyDescent="0.25">
      <c r="A125" s="811" t="str">
        <f t="shared" si="14"/>
        <v>A204610</v>
      </c>
      <c r="B125" s="1819" t="s">
        <v>35</v>
      </c>
      <c r="C125" s="1820"/>
      <c r="D125" s="1819" t="s">
        <v>315</v>
      </c>
      <c r="E125" s="1820"/>
      <c r="F125" s="1819" t="s">
        <v>313</v>
      </c>
      <c r="G125" s="1820"/>
      <c r="H125" s="1819" t="s">
        <v>316</v>
      </c>
      <c r="I125" s="1820"/>
      <c r="J125" s="1819" t="s">
        <v>325</v>
      </c>
      <c r="K125" s="1820"/>
      <c r="L125" s="1820"/>
      <c r="M125" s="1819"/>
      <c r="N125" s="1820"/>
      <c r="O125" s="1820"/>
      <c r="P125" s="1819"/>
      <c r="Q125" s="1820"/>
      <c r="R125" s="1819"/>
      <c r="S125" s="1820"/>
      <c r="T125" s="1821" t="s">
        <v>337</v>
      </c>
      <c r="U125" s="1820"/>
      <c r="V125" s="1820"/>
      <c r="W125" s="1820"/>
      <c r="X125" s="1820"/>
      <c r="Y125" s="1820"/>
      <c r="Z125" s="1820"/>
      <c r="AA125" s="1820"/>
      <c r="AB125" s="1819" t="s">
        <v>306</v>
      </c>
      <c r="AC125" s="1820"/>
      <c r="AD125" s="1820"/>
      <c r="AE125" s="1820"/>
      <c r="AF125" s="1820"/>
      <c r="AG125" s="1819" t="s">
        <v>307</v>
      </c>
      <c r="AH125" s="1820"/>
      <c r="AI125" s="1820"/>
      <c r="AJ125" s="812" t="s">
        <v>86</v>
      </c>
      <c r="AK125" s="1822" t="s">
        <v>308</v>
      </c>
      <c r="AL125" s="1820"/>
      <c r="AM125" s="1820"/>
      <c r="AN125" s="1820"/>
      <c r="AO125" s="1820"/>
      <c r="AP125" s="1820"/>
      <c r="AQ125" s="813">
        <v>2653771112</v>
      </c>
      <c r="AR125" s="813">
        <v>2363681676.5</v>
      </c>
      <c r="AS125" s="813">
        <v>290089435.5</v>
      </c>
      <c r="AT125" s="814">
        <v>0</v>
      </c>
      <c r="AU125" s="813">
        <v>1905740810.5</v>
      </c>
      <c r="AV125" s="813">
        <v>457940866</v>
      </c>
      <c r="AW125" s="813">
        <v>1168834289</v>
      </c>
      <c r="AX125" s="813">
        <v>736906521.5</v>
      </c>
      <c r="AY125" s="813">
        <v>1168834289</v>
      </c>
      <c r="AZ125" s="814">
        <v>0</v>
      </c>
      <c r="BA125" s="813">
        <v>1168834289</v>
      </c>
      <c r="BB125" s="814">
        <v>0</v>
      </c>
      <c r="BC125" s="814">
        <v>0</v>
      </c>
      <c r="BD125" s="815"/>
      <c r="BE125" s="816">
        <f t="shared" si="12"/>
        <v>0.71812553911770816</v>
      </c>
      <c r="BF125" s="816">
        <f t="shared" si="13"/>
        <v>0.44044276603761601</v>
      </c>
    </row>
    <row r="126" spans="1:58" x14ac:dyDescent="0.25">
      <c r="A126" s="753" t="str">
        <f t="shared" si="14"/>
        <v>A2046210</v>
      </c>
      <c r="B126" s="1806" t="s">
        <v>35</v>
      </c>
      <c r="C126" s="1805"/>
      <c r="D126" s="1806" t="s">
        <v>315</v>
      </c>
      <c r="E126" s="1805"/>
      <c r="F126" s="1806" t="s">
        <v>313</v>
      </c>
      <c r="G126" s="1805"/>
      <c r="H126" s="1806" t="s">
        <v>316</v>
      </c>
      <c r="I126" s="1805"/>
      <c r="J126" s="1806" t="s">
        <v>325</v>
      </c>
      <c r="K126" s="1805"/>
      <c r="L126" s="1805"/>
      <c r="M126" s="1806" t="s">
        <v>315</v>
      </c>
      <c r="N126" s="1805"/>
      <c r="O126" s="1805"/>
      <c r="P126" s="1806"/>
      <c r="Q126" s="1805"/>
      <c r="R126" s="1806"/>
      <c r="S126" s="1805"/>
      <c r="T126" s="1807" t="s">
        <v>89</v>
      </c>
      <c r="U126" s="1805"/>
      <c r="V126" s="1805"/>
      <c r="W126" s="1805"/>
      <c r="X126" s="1805"/>
      <c r="Y126" s="1805"/>
      <c r="Z126" s="1805"/>
      <c r="AA126" s="1805"/>
      <c r="AB126" s="1806" t="s">
        <v>306</v>
      </c>
      <c r="AC126" s="1805"/>
      <c r="AD126" s="1805"/>
      <c r="AE126" s="1805"/>
      <c r="AF126" s="1805"/>
      <c r="AG126" s="1806" t="s">
        <v>307</v>
      </c>
      <c r="AH126" s="1805"/>
      <c r="AI126" s="1805"/>
      <c r="AJ126" s="754" t="s">
        <v>86</v>
      </c>
      <c r="AK126" s="1804" t="s">
        <v>308</v>
      </c>
      <c r="AL126" s="1805"/>
      <c r="AM126" s="1805"/>
      <c r="AN126" s="1805"/>
      <c r="AO126" s="1805"/>
      <c r="AP126" s="1805"/>
      <c r="AQ126" s="755">
        <v>979871112</v>
      </c>
      <c r="AR126" s="755">
        <v>979781676</v>
      </c>
      <c r="AS126" s="755">
        <v>89436</v>
      </c>
      <c r="AT126" s="756">
        <v>0</v>
      </c>
      <c r="AU126" s="755">
        <v>704781676</v>
      </c>
      <c r="AV126" s="755">
        <v>275000000</v>
      </c>
      <c r="AW126" s="755">
        <v>482685281</v>
      </c>
      <c r="AX126" s="755">
        <v>222096395</v>
      </c>
      <c r="AY126" s="755">
        <v>482685281</v>
      </c>
      <c r="AZ126" s="756">
        <v>0</v>
      </c>
      <c r="BA126" s="755">
        <v>482685281</v>
      </c>
      <c r="BB126" s="756">
        <v>0</v>
      </c>
      <c r="BC126" s="756">
        <v>0</v>
      </c>
      <c r="BD126" s="745"/>
      <c r="BE126" s="757">
        <f t="shared" si="12"/>
        <v>0.71925957135472729</v>
      </c>
      <c r="BF126" s="757">
        <f t="shared" si="13"/>
        <v>0.49260078707167765</v>
      </c>
    </row>
    <row r="127" spans="1:58" x14ac:dyDescent="0.25">
      <c r="A127" s="753" t="str">
        <f t="shared" si="14"/>
        <v>A2046310</v>
      </c>
      <c r="B127" s="1806" t="s">
        <v>35</v>
      </c>
      <c r="C127" s="1805"/>
      <c r="D127" s="1806" t="s">
        <v>315</v>
      </c>
      <c r="E127" s="1805"/>
      <c r="F127" s="1806" t="s">
        <v>313</v>
      </c>
      <c r="G127" s="1805"/>
      <c r="H127" s="1806" t="s">
        <v>316</v>
      </c>
      <c r="I127" s="1805"/>
      <c r="J127" s="1806" t="s">
        <v>325</v>
      </c>
      <c r="K127" s="1805"/>
      <c r="L127" s="1805"/>
      <c r="M127" s="1806" t="s">
        <v>322</v>
      </c>
      <c r="N127" s="1805"/>
      <c r="O127" s="1805"/>
      <c r="P127" s="1806"/>
      <c r="Q127" s="1805"/>
      <c r="R127" s="1806"/>
      <c r="S127" s="1805"/>
      <c r="T127" s="1807" t="s">
        <v>90</v>
      </c>
      <c r="U127" s="1805"/>
      <c r="V127" s="1805"/>
      <c r="W127" s="1805"/>
      <c r="X127" s="1805"/>
      <c r="Y127" s="1805"/>
      <c r="Z127" s="1805"/>
      <c r="AA127" s="1805"/>
      <c r="AB127" s="1806" t="s">
        <v>306</v>
      </c>
      <c r="AC127" s="1805"/>
      <c r="AD127" s="1805"/>
      <c r="AE127" s="1805"/>
      <c r="AF127" s="1805"/>
      <c r="AG127" s="1806" t="s">
        <v>307</v>
      </c>
      <c r="AH127" s="1805"/>
      <c r="AI127" s="1805"/>
      <c r="AJ127" s="754" t="s">
        <v>86</v>
      </c>
      <c r="AK127" s="1804" t="s">
        <v>308</v>
      </c>
      <c r="AL127" s="1805"/>
      <c r="AM127" s="1805"/>
      <c r="AN127" s="1805"/>
      <c r="AO127" s="1805"/>
      <c r="AP127" s="1805"/>
      <c r="AQ127" s="755">
        <v>40000000</v>
      </c>
      <c r="AR127" s="756">
        <v>0</v>
      </c>
      <c r="AS127" s="755">
        <v>40000000</v>
      </c>
      <c r="AT127" s="756">
        <v>0</v>
      </c>
      <c r="AU127" s="756">
        <v>0</v>
      </c>
      <c r="AV127" s="756">
        <v>0</v>
      </c>
      <c r="AW127" s="756">
        <v>0</v>
      </c>
      <c r="AX127" s="756">
        <v>0</v>
      </c>
      <c r="AY127" s="756">
        <v>0</v>
      </c>
      <c r="AZ127" s="756">
        <v>0</v>
      </c>
      <c r="BA127" s="756">
        <v>0</v>
      </c>
      <c r="BB127" s="756">
        <v>0</v>
      </c>
      <c r="BC127" s="756">
        <v>0</v>
      </c>
      <c r="BD127" s="745"/>
      <c r="BE127" s="757">
        <f t="shared" si="12"/>
        <v>0</v>
      </c>
      <c r="BF127" s="757">
        <f t="shared" si="13"/>
        <v>0</v>
      </c>
    </row>
    <row r="128" spans="1:58" x14ac:dyDescent="0.25">
      <c r="A128" s="753" t="str">
        <f t="shared" si="14"/>
        <v>A2046510</v>
      </c>
      <c r="B128" s="1806" t="s">
        <v>35</v>
      </c>
      <c r="C128" s="1805"/>
      <c r="D128" s="1806" t="s">
        <v>315</v>
      </c>
      <c r="E128" s="1805"/>
      <c r="F128" s="1806" t="s">
        <v>313</v>
      </c>
      <c r="G128" s="1805"/>
      <c r="H128" s="1806" t="s">
        <v>316</v>
      </c>
      <c r="I128" s="1805"/>
      <c r="J128" s="1806" t="s">
        <v>325</v>
      </c>
      <c r="K128" s="1805"/>
      <c r="L128" s="1805"/>
      <c r="M128" s="1806" t="s">
        <v>317</v>
      </c>
      <c r="N128" s="1805"/>
      <c r="O128" s="1805"/>
      <c r="P128" s="1806"/>
      <c r="Q128" s="1805"/>
      <c r="R128" s="1806"/>
      <c r="S128" s="1805"/>
      <c r="T128" s="1807" t="s">
        <v>91</v>
      </c>
      <c r="U128" s="1805"/>
      <c r="V128" s="1805"/>
      <c r="W128" s="1805"/>
      <c r="X128" s="1805"/>
      <c r="Y128" s="1805"/>
      <c r="Z128" s="1805"/>
      <c r="AA128" s="1805"/>
      <c r="AB128" s="1806" t="s">
        <v>306</v>
      </c>
      <c r="AC128" s="1805"/>
      <c r="AD128" s="1805"/>
      <c r="AE128" s="1805"/>
      <c r="AF128" s="1805"/>
      <c r="AG128" s="1806" t="s">
        <v>307</v>
      </c>
      <c r="AH128" s="1805"/>
      <c r="AI128" s="1805"/>
      <c r="AJ128" s="754" t="s">
        <v>86</v>
      </c>
      <c r="AK128" s="1804" t="s">
        <v>308</v>
      </c>
      <c r="AL128" s="1805"/>
      <c r="AM128" s="1805"/>
      <c r="AN128" s="1805"/>
      <c r="AO128" s="1805"/>
      <c r="AP128" s="1805"/>
      <c r="AQ128" s="755">
        <v>1583900000</v>
      </c>
      <c r="AR128" s="755">
        <v>1383900000.5</v>
      </c>
      <c r="AS128" s="755">
        <v>199999999.5</v>
      </c>
      <c r="AT128" s="756">
        <v>0</v>
      </c>
      <c r="AU128" s="755">
        <v>1200959134.5</v>
      </c>
      <c r="AV128" s="755">
        <v>182940866</v>
      </c>
      <c r="AW128" s="755">
        <v>686149008</v>
      </c>
      <c r="AX128" s="755">
        <v>514810126.5</v>
      </c>
      <c r="AY128" s="755">
        <v>686149008</v>
      </c>
      <c r="AZ128" s="756">
        <v>0</v>
      </c>
      <c r="BA128" s="755">
        <v>686149008</v>
      </c>
      <c r="BB128" s="756">
        <v>0</v>
      </c>
      <c r="BC128" s="756">
        <v>0</v>
      </c>
      <c r="BD128" s="745"/>
      <c r="BE128" s="757">
        <f t="shared" si="12"/>
        <v>0.75822913978155182</v>
      </c>
      <c r="BF128" s="757">
        <f t="shared" si="13"/>
        <v>0.4332022274133468</v>
      </c>
    </row>
    <row r="129" spans="1:58" x14ac:dyDescent="0.25">
      <c r="A129" s="753" t="str">
        <f t="shared" si="14"/>
        <v>A2046810</v>
      </c>
      <c r="B129" s="1806" t="s">
        <v>35</v>
      </c>
      <c r="C129" s="1805"/>
      <c r="D129" s="1806" t="s">
        <v>315</v>
      </c>
      <c r="E129" s="1805"/>
      <c r="F129" s="1806" t="s">
        <v>313</v>
      </c>
      <c r="G129" s="1805"/>
      <c r="H129" s="1806" t="s">
        <v>316</v>
      </c>
      <c r="I129" s="1805"/>
      <c r="J129" s="1806" t="s">
        <v>325</v>
      </c>
      <c r="K129" s="1805"/>
      <c r="L129" s="1805"/>
      <c r="M129" s="1806" t="s">
        <v>327</v>
      </c>
      <c r="N129" s="1805"/>
      <c r="O129" s="1805"/>
      <c r="P129" s="1806"/>
      <c r="Q129" s="1805"/>
      <c r="R129" s="1806"/>
      <c r="S129" s="1805"/>
      <c r="T129" s="1807" t="s">
        <v>691</v>
      </c>
      <c r="U129" s="1805"/>
      <c r="V129" s="1805"/>
      <c r="W129" s="1805"/>
      <c r="X129" s="1805"/>
      <c r="Y129" s="1805"/>
      <c r="Z129" s="1805"/>
      <c r="AA129" s="1805"/>
      <c r="AB129" s="1806" t="s">
        <v>306</v>
      </c>
      <c r="AC129" s="1805"/>
      <c r="AD129" s="1805"/>
      <c r="AE129" s="1805"/>
      <c r="AF129" s="1805"/>
      <c r="AG129" s="1806" t="s">
        <v>307</v>
      </c>
      <c r="AH129" s="1805"/>
      <c r="AI129" s="1805"/>
      <c r="AJ129" s="754" t="s">
        <v>86</v>
      </c>
      <c r="AK129" s="1804" t="s">
        <v>308</v>
      </c>
      <c r="AL129" s="1805"/>
      <c r="AM129" s="1805"/>
      <c r="AN129" s="1805"/>
      <c r="AO129" s="1805"/>
      <c r="AP129" s="1805"/>
      <c r="AQ129" s="755">
        <v>50000000</v>
      </c>
      <c r="AR129" s="756">
        <v>0</v>
      </c>
      <c r="AS129" s="755">
        <v>50000000</v>
      </c>
      <c r="AT129" s="756">
        <v>0</v>
      </c>
      <c r="AU129" s="756">
        <v>0</v>
      </c>
      <c r="AV129" s="756">
        <v>0</v>
      </c>
      <c r="AW129" s="756">
        <v>0</v>
      </c>
      <c r="AX129" s="756">
        <v>0</v>
      </c>
      <c r="AY129" s="756">
        <v>0</v>
      </c>
      <c r="AZ129" s="756">
        <v>0</v>
      </c>
      <c r="BA129" s="756">
        <v>0</v>
      </c>
      <c r="BB129" s="756">
        <v>0</v>
      </c>
      <c r="BC129" s="756">
        <v>0</v>
      </c>
      <c r="BD129" s="745"/>
      <c r="BE129" s="757">
        <f t="shared" si="12"/>
        <v>0</v>
      </c>
      <c r="BF129" s="757">
        <f t="shared" si="13"/>
        <v>0</v>
      </c>
    </row>
    <row r="130" spans="1:58" s="817" customFormat="1" x14ac:dyDescent="0.25">
      <c r="A130" s="811" t="str">
        <f t="shared" si="14"/>
        <v>A204710</v>
      </c>
      <c r="B130" s="1819" t="s">
        <v>35</v>
      </c>
      <c r="C130" s="1820"/>
      <c r="D130" s="1819" t="s">
        <v>315</v>
      </c>
      <c r="E130" s="1820"/>
      <c r="F130" s="1819" t="s">
        <v>313</v>
      </c>
      <c r="G130" s="1820"/>
      <c r="H130" s="1819" t="s">
        <v>316</v>
      </c>
      <c r="I130" s="1820"/>
      <c r="J130" s="1819" t="s">
        <v>326</v>
      </c>
      <c r="K130" s="1820"/>
      <c r="L130" s="1820"/>
      <c r="M130" s="1819"/>
      <c r="N130" s="1820"/>
      <c r="O130" s="1820"/>
      <c r="P130" s="1819"/>
      <c r="Q130" s="1820"/>
      <c r="R130" s="1819"/>
      <c r="S130" s="1820"/>
      <c r="T130" s="1821" t="s">
        <v>253</v>
      </c>
      <c r="U130" s="1820"/>
      <c r="V130" s="1820"/>
      <c r="W130" s="1820"/>
      <c r="X130" s="1820"/>
      <c r="Y130" s="1820"/>
      <c r="Z130" s="1820"/>
      <c r="AA130" s="1820"/>
      <c r="AB130" s="1819" t="s">
        <v>306</v>
      </c>
      <c r="AC130" s="1820"/>
      <c r="AD130" s="1820"/>
      <c r="AE130" s="1820"/>
      <c r="AF130" s="1820"/>
      <c r="AG130" s="1819" t="s">
        <v>307</v>
      </c>
      <c r="AH130" s="1820"/>
      <c r="AI130" s="1820"/>
      <c r="AJ130" s="812" t="s">
        <v>86</v>
      </c>
      <c r="AK130" s="1822" t="s">
        <v>308</v>
      </c>
      <c r="AL130" s="1820"/>
      <c r="AM130" s="1820"/>
      <c r="AN130" s="1820"/>
      <c r="AO130" s="1820"/>
      <c r="AP130" s="1820"/>
      <c r="AQ130" s="813">
        <v>131400000</v>
      </c>
      <c r="AR130" s="813">
        <v>105786605</v>
      </c>
      <c r="AS130" s="813">
        <v>25613395</v>
      </c>
      <c r="AT130" s="814">
        <v>0</v>
      </c>
      <c r="AU130" s="813">
        <v>42094575</v>
      </c>
      <c r="AV130" s="813">
        <v>63692030</v>
      </c>
      <c r="AW130" s="813">
        <v>42094575</v>
      </c>
      <c r="AX130" s="814">
        <v>0</v>
      </c>
      <c r="AY130" s="813">
        <v>42094575</v>
      </c>
      <c r="AZ130" s="814">
        <v>0</v>
      </c>
      <c r="BA130" s="813">
        <v>42094575</v>
      </c>
      <c r="BB130" s="814">
        <v>0</v>
      </c>
      <c r="BC130" s="814">
        <v>0</v>
      </c>
      <c r="BD130" s="815"/>
      <c r="BE130" s="816">
        <f t="shared" si="12"/>
        <v>0.32035445205479451</v>
      </c>
      <c r="BF130" s="816">
        <f t="shared" si="13"/>
        <v>0.32035445205479451</v>
      </c>
    </row>
    <row r="131" spans="1:58" x14ac:dyDescent="0.25">
      <c r="A131" s="753" t="str">
        <f t="shared" si="14"/>
        <v>A2047510</v>
      </c>
      <c r="B131" s="1806" t="s">
        <v>35</v>
      </c>
      <c r="C131" s="1805"/>
      <c r="D131" s="1806" t="s">
        <v>315</v>
      </c>
      <c r="E131" s="1805"/>
      <c r="F131" s="1806" t="s">
        <v>313</v>
      </c>
      <c r="G131" s="1805"/>
      <c r="H131" s="1806" t="s">
        <v>316</v>
      </c>
      <c r="I131" s="1805"/>
      <c r="J131" s="1806" t="s">
        <v>326</v>
      </c>
      <c r="K131" s="1805"/>
      <c r="L131" s="1805"/>
      <c r="M131" s="1806" t="s">
        <v>317</v>
      </c>
      <c r="N131" s="1805"/>
      <c r="O131" s="1805"/>
      <c r="P131" s="1806"/>
      <c r="Q131" s="1805"/>
      <c r="R131" s="1806"/>
      <c r="S131" s="1805"/>
      <c r="T131" s="1807" t="s">
        <v>92</v>
      </c>
      <c r="U131" s="1805"/>
      <c r="V131" s="1805"/>
      <c r="W131" s="1805"/>
      <c r="X131" s="1805"/>
      <c r="Y131" s="1805"/>
      <c r="Z131" s="1805"/>
      <c r="AA131" s="1805"/>
      <c r="AB131" s="1806" t="s">
        <v>306</v>
      </c>
      <c r="AC131" s="1805"/>
      <c r="AD131" s="1805"/>
      <c r="AE131" s="1805"/>
      <c r="AF131" s="1805"/>
      <c r="AG131" s="1806" t="s">
        <v>307</v>
      </c>
      <c r="AH131" s="1805"/>
      <c r="AI131" s="1805"/>
      <c r="AJ131" s="754" t="s">
        <v>86</v>
      </c>
      <c r="AK131" s="1804" t="s">
        <v>308</v>
      </c>
      <c r="AL131" s="1805"/>
      <c r="AM131" s="1805"/>
      <c r="AN131" s="1805"/>
      <c r="AO131" s="1805"/>
      <c r="AP131" s="1805"/>
      <c r="AQ131" s="755">
        <v>6000000</v>
      </c>
      <c r="AR131" s="755">
        <v>5528976</v>
      </c>
      <c r="AS131" s="755">
        <v>471024</v>
      </c>
      <c r="AT131" s="756">
        <v>0</v>
      </c>
      <c r="AU131" s="755">
        <v>837000</v>
      </c>
      <c r="AV131" s="755">
        <v>4691976</v>
      </c>
      <c r="AW131" s="755">
        <v>837000</v>
      </c>
      <c r="AX131" s="756">
        <v>0</v>
      </c>
      <c r="AY131" s="755">
        <v>837000</v>
      </c>
      <c r="AZ131" s="756">
        <v>0</v>
      </c>
      <c r="BA131" s="755">
        <v>837000</v>
      </c>
      <c r="BB131" s="756">
        <v>0</v>
      </c>
      <c r="BC131" s="756">
        <v>0</v>
      </c>
      <c r="BD131" s="745"/>
      <c r="BE131" s="757">
        <f t="shared" si="12"/>
        <v>0.13950000000000001</v>
      </c>
      <c r="BF131" s="757">
        <f t="shared" si="13"/>
        <v>0.13950000000000001</v>
      </c>
    </row>
    <row r="132" spans="1:58" x14ac:dyDescent="0.25">
      <c r="A132" s="753" t="str">
        <f t="shared" si="14"/>
        <v>A2047610</v>
      </c>
      <c r="B132" s="1806" t="s">
        <v>35</v>
      </c>
      <c r="C132" s="1805"/>
      <c r="D132" s="1806" t="s">
        <v>315</v>
      </c>
      <c r="E132" s="1805"/>
      <c r="F132" s="1806" t="s">
        <v>313</v>
      </c>
      <c r="G132" s="1805"/>
      <c r="H132" s="1806" t="s">
        <v>316</v>
      </c>
      <c r="I132" s="1805"/>
      <c r="J132" s="1806" t="s">
        <v>326</v>
      </c>
      <c r="K132" s="1805"/>
      <c r="L132" s="1805"/>
      <c r="M132" s="1806" t="s">
        <v>325</v>
      </c>
      <c r="N132" s="1805"/>
      <c r="O132" s="1805"/>
      <c r="P132" s="1806"/>
      <c r="Q132" s="1805"/>
      <c r="R132" s="1806"/>
      <c r="S132" s="1805"/>
      <c r="T132" s="1807" t="s">
        <v>93</v>
      </c>
      <c r="U132" s="1805"/>
      <c r="V132" s="1805"/>
      <c r="W132" s="1805"/>
      <c r="X132" s="1805"/>
      <c r="Y132" s="1805"/>
      <c r="Z132" s="1805"/>
      <c r="AA132" s="1805"/>
      <c r="AB132" s="1806" t="s">
        <v>306</v>
      </c>
      <c r="AC132" s="1805"/>
      <c r="AD132" s="1805"/>
      <c r="AE132" s="1805"/>
      <c r="AF132" s="1805"/>
      <c r="AG132" s="1806" t="s">
        <v>307</v>
      </c>
      <c r="AH132" s="1805"/>
      <c r="AI132" s="1805"/>
      <c r="AJ132" s="754" t="s">
        <v>86</v>
      </c>
      <c r="AK132" s="1804" t="s">
        <v>308</v>
      </c>
      <c r="AL132" s="1805"/>
      <c r="AM132" s="1805"/>
      <c r="AN132" s="1805"/>
      <c r="AO132" s="1805"/>
      <c r="AP132" s="1805"/>
      <c r="AQ132" s="755">
        <v>125400000</v>
      </c>
      <c r="AR132" s="755">
        <v>100257629</v>
      </c>
      <c r="AS132" s="755">
        <v>25142371</v>
      </c>
      <c r="AT132" s="756">
        <v>0</v>
      </c>
      <c r="AU132" s="755">
        <v>41257575</v>
      </c>
      <c r="AV132" s="755">
        <v>59000054</v>
      </c>
      <c r="AW132" s="755">
        <v>41257575</v>
      </c>
      <c r="AX132" s="756">
        <v>0</v>
      </c>
      <c r="AY132" s="755">
        <v>41257575</v>
      </c>
      <c r="AZ132" s="756">
        <v>0</v>
      </c>
      <c r="BA132" s="755">
        <v>41257575</v>
      </c>
      <c r="BB132" s="756">
        <v>0</v>
      </c>
      <c r="BC132" s="756">
        <v>0</v>
      </c>
      <c r="BD132" s="745"/>
      <c r="BE132" s="757">
        <f t="shared" si="12"/>
        <v>0.32900777511961721</v>
      </c>
      <c r="BF132" s="757">
        <f t="shared" si="13"/>
        <v>0.32900777511961721</v>
      </c>
    </row>
    <row r="133" spans="1:58" s="817" customFormat="1" x14ac:dyDescent="0.25">
      <c r="A133" s="811" t="str">
        <f t="shared" si="14"/>
        <v>A204810</v>
      </c>
      <c r="B133" s="1819" t="s">
        <v>35</v>
      </c>
      <c r="C133" s="1820"/>
      <c r="D133" s="1819" t="s">
        <v>315</v>
      </c>
      <c r="E133" s="1820"/>
      <c r="F133" s="1819" t="s">
        <v>313</v>
      </c>
      <c r="G133" s="1820"/>
      <c r="H133" s="1819" t="s">
        <v>316</v>
      </c>
      <c r="I133" s="1820"/>
      <c r="J133" s="1819" t="s">
        <v>327</v>
      </c>
      <c r="K133" s="1820"/>
      <c r="L133" s="1820"/>
      <c r="M133" s="1819"/>
      <c r="N133" s="1820"/>
      <c r="O133" s="1820"/>
      <c r="P133" s="1819"/>
      <c r="Q133" s="1820"/>
      <c r="R133" s="1819"/>
      <c r="S133" s="1820"/>
      <c r="T133" s="1821" t="s">
        <v>338</v>
      </c>
      <c r="U133" s="1820"/>
      <c r="V133" s="1820"/>
      <c r="W133" s="1820"/>
      <c r="X133" s="1820"/>
      <c r="Y133" s="1820"/>
      <c r="Z133" s="1820"/>
      <c r="AA133" s="1820"/>
      <c r="AB133" s="1819" t="s">
        <v>306</v>
      </c>
      <c r="AC133" s="1820"/>
      <c r="AD133" s="1820"/>
      <c r="AE133" s="1820"/>
      <c r="AF133" s="1820"/>
      <c r="AG133" s="1819" t="s">
        <v>307</v>
      </c>
      <c r="AH133" s="1820"/>
      <c r="AI133" s="1820"/>
      <c r="AJ133" s="812" t="s">
        <v>86</v>
      </c>
      <c r="AK133" s="1822" t="s">
        <v>308</v>
      </c>
      <c r="AL133" s="1820"/>
      <c r="AM133" s="1820"/>
      <c r="AN133" s="1820"/>
      <c r="AO133" s="1820"/>
      <c r="AP133" s="1820"/>
      <c r="AQ133" s="813">
        <v>1343176172</v>
      </c>
      <c r="AR133" s="813">
        <v>1343176172</v>
      </c>
      <c r="AS133" s="814">
        <v>0</v>
      </c>
      <c r="AT133" s="814">
        <v>0</v>
      </c>
      <c r="AU133" s="813">
        <v>949828481</v>
      </c>
      <c r="AV133" s="813">
        <v>393347691</v>
      </c>
      <c r="AW133" s="813">
        <v>949828481</v>
      </c>
      <c r="AX133" s="814">
        <v>0</v>
      </c>
      <c r="AY133" s="813">
        <v>941467193</v>
      </c>
      <c r="AZ133" s="813">
        <v>8361288</v>
      </c>
      <c r="BA133" s="813">
        <v>941467193</v>
      </c>
      <c r="BB133" s="814">
        <v>0</v>
      </c>
      <c r="BC133" s="813">
        <v>1680659</v>
      </c>
      <c r="BD133" s="815"/>
      <c r="BE133" s="816">
        <f t="shared" si="12"/>
        <v>0.70715108025308238</v>
      </c>
      <c r="BF133" s="816">
        <f t="shared" si="13"/>
        <v>0.70715108025308238</v>
      </c>
    </row>
    <row r="134" spans="1:58" x14ac:dyDescent="0.25">
      <c r="A134" s="753" t="str">
        <f t="shared" si="14"/>
        <v>A2048110</v>
      </c>
      <c r="B134" s="1806" t="s">
        <v>35</v>
      </c>
      <c r="C134" s="1805"/>
      <c r="D134" s="1806" t="s">
        <v>315</v>
      </c>
      <c r="E134" s="1805"/>
      <c r="F134" s="1806" t="s">
        <v>313</v>
      </c>
      <c r="G134" s="1805"/>
      <c r="H134" s="1806" t="s">
        <v>316</v>
      </c>
      <c r="I134" s="1805"/>
      <c r="J134" s="1806" t="s">
        <v>327</v>
      </c>
      <c r="K134" s="1805"/>
      <c r="L134" s="1805"/>
      <c r="M134" s="1806" t="s">
        <v>312</v>
      </c>
      <c r="N134" s="1805"/>
      <c r="O134" s="1805"/>
      <c r="P134" s="1806"/>
      <c r="Q134" s="1805"/>
      <c r="R134" s="1806"/>
      <c r="S134" s="1805"/>
      <c r="T134" s="1807" t="s">
        <v>94</v>
      </c>
      <c r="U134" s="1805"/>
      <c r="V134" s="1805"/>
      <c r="W134" s="1805"/>
      <c r="X134" s="1805"/>
      <c r="Y134" s="1805"/>
      <c r="Z134" s="1805"/>
      <c r="AA134" s="1805"/>
      <c r="AB134" s="1806" t="s">
        <v>306</v>
      </c>
      <c r="AC134" s="1805"/>
      <c r="AD134" s="1805"/>
      <c r="AE134" s="1805"/>
      <c r="AF134" s="1805"/>
      <c r="AG134" s="1806" t="s">
        <v>307</v>
      </c>
      <c r="AH134" s="1805"/>
      <c r="AI134" s="1805"/>
      <c r="AJ134" s="754" t="s">
        <v>86</v>
      </c>
      <c r="AK134" s="1804" t="s">
        <v>308</v>
      </c>
      <c r="AL134" s="1805"/>
      <c r="AM134" s="1805"/>
      <c r="AN134" s="1805"/>
      <c r="AO134" s="1805"/>
      <c r="AP134" s="1805"/>
      <c r="AQ134" s="755">
        <v>143815862</v>
      </c>
      <c r="AR134" s="755">
        <v>143815862</v>
      </c>
      <c r="AS134" s="756">
        <v>0</v>
      </c>
      <c r="AT134" s="756">
        <v>0</v>
      </c>
      <c r="AU134" s="755">
        <v>84918910</v>
      </c>
      <c r="AV134" s="755">
        <v>58896952</v>
      </c>
      <c r="AW134" s="755">
        <v>84918910</v>
      </c>
      <c r="AX134" s="756">
        <v>0</v>
      </c>
      <c r="AY134" s="755">
        <v>84712815</v>
      </c>
      <c r="AZ134" s="755">
        <v>206095</v>
      </c>
      <c r="BA134" s="755">
        <v>84712815</v>
      </c>
      <c r="BB134" s="756">
        <v>0</v>
      </c>
      <c r="BC134" s="756">
        <v>0</v>
      </c>
      <c r="BD134" s="745"/>
      <c r="BE134" s="757">
        <f t="shared" si="12"/>
        <v>0.59046970771555085</v>
      </c>
      <c r="BF134" s="757">
        <f t="shared" si="13"/>
        <v>0.59046970771555085</v>
      </c>
    </row>
    <row r="135" spans="1:58" x14ac:dyDescent="0.25">
      <c r="A135" s="753" t="str">
        <f t="shared" si="14"/>
        <v>A2048210</v>
      </c>
      <c r="B135" s="1806" t="s">
        <v>35</v>
      </c>
      <c r="C135" s="1805"/>
      <c r="D135" s="1806" t="s">
        <v>315</v>
      </c>
      <c r="E135" s="1805"/>
      <c r="F135" s="1806" t="s">
        <v>313</v>
      </c>
      <c r="G135" s="1805"/>
      <c r="H135" s="1806" t="s">
        <v>316</v>
      </c>
      <c r="I135" s="1805"/>
      <c r="J135" s="1806" t="s">
        <v>327</v>
      </c>
      <c r="K135" s="1805"/>
      <c r="L135" s="1805"/>
      <c r="M135" s="1806" t="s">
        <v>315</v>
      </c>
      <c r="N135" s="1805"/>
      <c r="O135" s="1805"/>
      <c r="P135" s="1806"/>
      <c r="Q135" s="1805"/>
      <c r="R135" s="1806"/>
      <c r="S135" s="1805"/>
      <c r="T135" s="1807" t="s">
        <v>95</v>
      </c>
      <c r="U135" s="1805"/>
      <c r="V135" s="1805"/>
      <c r="W135" s="1805"/>
      <c r="X135" s="1805"/>
      <c r="Y135" s="1805"/>
      <c r="Z135" s="1805"/>
      <c r="AA135" s="1805"/>
      <c r="AB135" s="1806" t="s">
        <v>306</v>
      </c>
      <c r="AC135" s="1805"/>
      <c r="AD135" s="1805"/>
      <c r="AE135" s="1805"/>
      <c r="AF135" s="1805"/>
      <c r="AG135" s="1806" t="s">
        <v>307</v>
      </c>
      <c r="AH135" s="1805"/>
      <c r="AI135" s="1805"/>
      <c r="AJ135" s="754" t="s">
        <v>86</v>
      </c>
      <c r="AK135" s="1804" t="s">
        <v>308</v>
      </c>
      <c r="AL135" s="1805"/>
      <c r="AM135" s="1805"/>
      <c r="AN135" s="1805"/>
      <c r="AO135" s="1805"/>
      <c r="AP135" s="1805"/>
      <c r="AQ135" s="755">
        <v>794010310</v>
      </c>
      <c r="AR135" s="755">
        <v>794010310</v>
      </c>
      <c r="AS135" s="756">
        <v>0</v>
      </c>
      <c r="AT135" s="756">
        <v>0</v>
      </c>
      <c r="AU135" s="755">
        <v>611793389</v>
      </c>
      <c r="AV135" s="755">
        <v>182216921</v>
      </c>
      <c r="AW135" s="755">
        <v>611793389</v>
      </c>
      <c r="AX135" s="756">
        <v>0</v>
      </c>
      <c r="AY135" s="755">
        <v>604152102</v>
      </c>
      <c r="AZ135" s="755">
        <v>7641287</v>
      </c>
      <c r="BA135" s="755">
        <v>604152102</v>
      </c>
      <c r="BB135" s="756">
        <v>0</v>
      </c>
      <c r="BC135" s="755">
        <v>1547759</v>
      </c>
      <c r="BD135" s="745"/>
      <c r="BE135" s="757">
        <f t="shared" si="12"/>
        <v>0.77051063606466264</v>
      </c>
      <c r="BF135" s="757">
        <f t="shared" si="13"/>
        <v>0.77051063606466264</v>
      </c>
    </row>
    <row r="136" spans="1:58" x14ac:dyDescent="0.25">
      <c r="A136" s="753" t="str">
        <f t="shared" si="14"/>
        <v>A2048310</v>
      </c>
      <c r="B136" s="1806" t="s">
        <v>35</v>
      </c>
      <c r="C136" s="1805"/>
      <c r="D136" s="1806" t="s">
        <v>315</v>
      </c>
      <c r="E136" s="1805"/>
      <c r="F136" s="1806" t="s">
        <v>313</v>
      </c>
      <c r="G136" s="1805"/>
      <c r="H136" s="1806" t="s">
        <v>316</v>
      </c>
      <c r="I136" s="1805"/>
      <c r="J136" s="1806" t="s">
        <v>327</v>
      </c>
      <c r="K136" s="1805"/>
      <c r="L136" s="1805"/>
      <c r="M136" s="1806" t="s">
        <v>322</v>
      </c>
      <c r="N136" s="1805"/>
      <c r="O136" s="1805"/>
      <c r="P136" s="1806"/>
      <c r="Q136" s="1805"/>
      <c r="R136" s="1806"/>
      <c r="S136" s="1805"/>
      <c r="T136" s="1807" t="s">
        <v>96</v>
      </c>
      <c r="U136" s="1805"/>
      <c r="V136" s="1805"/>
      <c r="W136" s="1805"/>
      <c r="X136" s="1805"/>
      <c r="Y136" s="1805"/>
      <c r="Z136" s="1805"/>
      <c r="AA136" s="1805"/>
      <c r="AB136" s="1806" t="s">
        <v>306</v>
      </c>
      <c r="AC136" s="1805"/>
      <c r="AD136" s="1805"/>
      <c r="AE136" s="1805"/>
      <c r="AF136" s="1805"/>
      <c r="AG136" s="1806" t="s">
        <v>307</v>
      </c>
      <c r="AH136" s="1805"/>
      <c r="AI136" s="1805"/>
      <c r="AJ136" s="754" t="s">
        <v>86</v>
      </c>
      <c r="AK136" s="1804" t="s">
        <v>308</v>
      </c>
      <c r="AL136" s="1805"/>
      <c r="AM136" s="1805"/>
      <c r="AN136" s="1805"/>
      <c r="AO136" s="1805"/>
      <c r="AP136" s="1805"/>
      <c r="AQ136" s="755">
        <v>350000</v>
      </c>
      <c r="AR136" s="755">
        <v>350000</v>
      </c>
      <c r="AS136" s="756">
        <v>0</v>
      </c>
      <c r="AT136" s="756">
        <v>0</v>
      </c>
      <c r="AU136" s="755">
        <v>102042</v>
      </c>
      <c r="AV136" s="755">
        <v>247958</v>
      </c>
      <c r="AW136" s="755">
        <v>102042</v>
      </c>
      <c r="AX136" s="756">
        <v>0</v>
      </c>
      <c r="AY136" s="755">
        <v>102042</v>
      </c>
      <c r="AZ136" s="756">
        <v>0</v>
      </c>
      <c r="BA136" s="755">
        <v>102042</v>
      </c>
      <c r="BB136" s="756">
        <v>0</v>
      </c>
      <c r="BC136" s="756">
        <v>0</v>
      </c>
      <c r="BD136" s="745"/>
      <c r="BE136" s="757">
        <f t="shared" si="12"/>
        <v>0.29154857142857143</v>
      </c>
      <c r="BF136" s="757">
        <f t="shared" si="13"/>
        <v>0.29154857142857143</v>
      </c>
    </row>
    <row r="137" spans="1:58" x14ac:dyDescent="0.25">
      <c r="A137" s="753" t="str">
        <f t="shared" si="14"/>
        <v>A2048510</v>
      </c>
      <c r="B137" s="1806" t="s">
        <v>35</v>
      </c>
      <c r="C137" s="1805"/>
      <c r="D137" s="1806" t="s">
        <v>315</v>
      </c>
      <c r="E137" s="1805"/>
      <c r="F137" s="1806" t="s">
        <v>313</v>
      </c>
      <c r="G137" s="1805"/>
      <c r="H137" s="1806" t="s">
        <v>316</v>
      </c>
      <c r="I137" s="1805"/>
      <c r="J137" s="1806" t="s">
        <v>327</v>
      </c>
      <c r="K137" s="1805"/>
      <c r="L137" s="1805"/>
      <c r="M137" s="1806" t="s">
        <v>317</v>
      </c>
      <c r="N137" s="1805"/>
      <c r="O137" s="1805"/>
      <c r="P137" s="1806"/>
      <c r="Q137" s="1805"/>
      <c r="R137" s="1806"/>
      <c r="S137" s="1805"/>
      <c r="T137" s="1807" t="s">
        <v>97</v>
      </c>
      <c r="U137" s="1805"/>
      <c r="V137" s="1805"/>
      <c r="W137" s="1805"/>
      <c r="X137" s="1805"/>
      <c r="Y137" s="1805"/>
      <c r="Z137" s="1805"/>
      <c r="AA137" s="1805"/>
      <c r="AB137" s="1806" t="s">
        <v>306</v>
      </c>
      <c r="AC137" s="1805"/>
      <c r="AD137" s="1805"/>
      <c r="AE137" s="1805"/>
      <c r="AF137" s="1805"/>
      <c r="AG137" s="1806" t="s">
        <v>307</v>
      </c>
      <c r="AH137" s="1805"/>
      <c r="AI137" s="1805"/>
      <c r="AJ137" s="754" t="s">
        <v>86</v>
      </c>
      <c r="AK137" s="1804" t="s">
        <v>308</v>
      </c>
      <c r="AL137" s="1805"/>
      <c r="AM137" s="1805"/>
      <c r="AN137" s="1805"/>
      <c r="AO137" s="1805"/>
      <c r="AP137" s="1805"/>
      <c r="AQ137" s="755">
        <v>185000000</v>
      </c>
      <c r="AR137" s="755">
        <v>185000000</v>
      </c>
      <c r="AS137" s="756">
        <v>0</v>
      </c>
      <c r="AT137" s="756">
        <v>0</v>
      </c>
      <c r="AU137" s="755">
        <v>97543358</v>
      </c>
      <c r="AV137" s="755">
        <v>87456642</v>
      </c>
      <c r="AW137" s="755">
        <v>97543358</v>
      </c>
      <c r="AX137" s="756">
        <v>0</v>
      </c>
      <c r="AY137" s="755">
        <v>97543358</v>
      </c>
      <c r="AZ137" s="756">
        <v>0</v>
      </c>
      <c r="BA137" s="755">
        <v>97543358</v>
      </c>
      <c r="BB137" s="756">
        <v>0</v>
      </c>
      <c r="BC137" s="755">
        <v>132900</v>
      </c>
      <c r="BD137" s="745"/>
      <c r="BE137" s="757">
        <f t="shared" si="12"/>
        <v>0.52726139459459465</v>
      </c>
      <c r="BF137" s="757">
        <f t="shared" si="13"/>
        <v>0.52726139459459465</v>
      </c>
    </row>
    <row r="138" spans="1:58" x14ac:dyDescent="0.25">
      <c r="A138" s="753" t="str">
        <f t="shared" si="14"/>
        <v>A2048610</v>
      </c>
      <c r="B138" s="1806" t="s">
        <v>35</v>
      </c>
      <c r="C138" s="1805"/>
      <c r="D138" s="1806" t="s">
        <v>315</v>
      </c>
      <c r="E138" s="1805"/>
      <c r="F138" s="1806" t="s">
        <v>313</v>
      </c>
      <c r="G138" s="1805"/>
      <c r="H138" s="1806" t="s">
        <v>316</v>
      </c>
      <c r="I138" s="1805"/>
      <c r="J138" s="1806" t="s">
        <v>327</v>
      </c>
      <c r="K138" s="1805"/>
      <c r="L138" s="1805"/>
      <c r="M138" s="1806" t="s">
        <v>325</v>
      </c>
      <c r="N138" s="1805"/>
      <c r="O138" s="1805"/>
      <c r="P138" s="1806"/>
      <c r="Q138" s="1805"/>
      <c r="R138" s="1806"/>
      <c r="S138" s="1805"/>
      <c r="T138" s="1807" t="s">
        <v>98</v>
      </c>
      <c r="U138" s="1805"/>
      <c r="V138" s="1805"/>
      <c r="W138" s="1805"/>
      <c r="X138" s="1805"/>
      <c r="Y138" s="1805"/>
      <c r="Z138" s="1805"/>
      <c r="AA138" s="1805"/>
      <c r="AB138" s="1806" t="s">
        <v>306</v>
      </c>
      <c r="AC138" s="1805"/>
      <c r="AD138" s="1805"/>
      <c r="AE138" s="1805"/>
      <c r="AF138" s="1805"/>
      <c r="AG138" s="1806" t="s">
        <v>307</v>
      </c>
      <c r="AH138" s="1805"/>
      <c r="AI138" s="1805"/>
      <c r="AJ138" s="754" t="s">
        <v>86</v>
      </c>
      <c r="AK138" s="1804" t="s">
        <v>308</v>
      </c>
      <c r="AL138" s="1805"/>
      <c r="AM138" s="1805"/>
      <c r="AN138" s="1805"/>
      <c r="AO138" s="1805"/>
      <c r="AP138" s="1805"/>
      <c r="AQ138" s="755">
        <v>220000000</v>
      </c>
      <c r="AR138" s="755">
        <v>220000000</v>
      </c>
      <c r="AS138" s="756">
        <v>0</v>
      </c>
      <c r="AT138" s="756">
        <v>0</v>
      </c>
      <c r="AU138" s="755">
        <v>155470782</v>
      </c>
      <c r="AV138" s="755">
        <v>64529218</v>
      </c>
      <c r="AW138" s="755">
        <v>155470782</v>
      </c>
      <c r="AX138" s="756">
        <v>0</v>
      </c>
      <c r="AY138" s="755">
        <v>154956876</v>
      </c>
      <c r="AZ138" s="755">
        <v>513906</v>
      </c>
      <c r="BA138" s="755">
        <v>154956876</v>
      </c>
      <c r="BB138" s="756">
        <v>0</v>
      </c>
      <c r="BC138" s="756">
        <v>0</v>
      </c>
      <c r="BD138" s="745"/>
      <c r="BE138" s="757">
        <f t="shared" si="12"/>
        <v>0.70668537272727272</v>
      </c>
      <c r="BF138" s="757">
        <f t="shared" si="13"/>
        <v>0.70668537272727272</v>
      </c>
    </row>
    <row r="139" spans="1:58" s="817" customFormat="1" x14ac:dyDescent="0.25">
      <c r="A139" s="811" t="str">
        <f t="shared" si="14"/>
        <v>A204910</v>
      </c>
      <c r="B139" s="1819" t="s">
        <v>35</v>
      </c>
      <c r="C139" s="1820"/>
      <c r="D139" s="1819" t="s">
        <v>315</v>
      </c>
      <c r="E139" s="1820"/>
      <c r="F139" s="1819" t="s">
        <v>313</v>
      </c>
      <c r="G139" s="1820"/>
      <c r="H139" s="1819" t="s">
        <v>316</v>
      </c>
      <c r="I139" s="1820"/>
      <c r="J139" s="1819" t="s">
        <v>321</v>
      </c>
      <c r="K139" s="1820"/>
      <c r="L139" s="1820"/>
      <c r="M139" s="1819"/>
      <c r="N139" s="1820"/>
      <c r="O139" s="1820"/>
      <c r="P139" s="1819"/>
      <c r="Q139" s="1820"/>
      <c r="R139" s="1819"/>
      <c r="S139" s="1820"/>
      <c r="T139" s="1821" t="s">
        <v>257</v>
      </c>
      <c r="U139" s="1820"/>
      <c r="V139" s="1820"/>
      <c r="W139" s="1820"/>
      <c r="X139" s="1820"/>
      <c r="Y139" s="1820"/>
      <c r="Z139" s="1820"/>
      <c r="AA139" s="1820"/>
      <c r="AB139" s="1819" t="s">
        <v>306</v>
      </c>
      <c r="AC139" s="1820"/>
      <c r="AD139" s="1820"/>
      <c r="AE139" s="1820"/>
      <c r="AF139" s="1820"/>
      <c r="AG139" s="1819" t="s">
        <v>307</v>
      </c>
      <c r="AH139" s="1820"/>
      <c r="AI139" s="1820"/>
      <c r="AJ139" s="812" t="s">
        <v>86</v>
      </c>
      <c r="AK139" s="1822" t="s">
        <v>308</v>
      </c>
      <c r="AL139" s="1820"/>
      <c r="AM139" s="1820"/>
      <c r="AN139" s="1820"/>
      <c r="AO139" s="1820"/>
      <c r="AP139" s="1820"/>
      <c r="AQ139" s="813">
        <v>597250000</v>
      </c>
      <c r="AR139" s="813">
        <v>575263740</v>
      </c>
      <c r="AS139" s="813">
        <v>21986260</v>
      </c>
      <c r="AT139" s="814">
        <v>0</v>
      </c>
      <c r="AU139" s="813">
        <v>574786498</v>
      </c>
      <c r="AV139" s="813">
        <v>477242</v>
      </c>
      <c r="AW139" s="813">
        <v>574786498</v>
      </c>
      <c r="AX139" s="814">
        <v>0</v>
      </c>
      <c r="AY139" s="813">
        <v>574786498</v>
      </c>
      <c r="AZ139" s="814">
        <v>0</v>
      </c>
      <c r="BA139" s="813">
        <v>574786498</v>
      </c>
      <c r="BB139" s="814">
        <v>0</v>
      </c>
      <c r="BC139" s="814">
        <v>0</v>
      </c>
      <c r="BD139" s="815"/>
      <c r="BE139" s="816">
        <f t="shared" si="12"/>
        <v>0.96238844370029297</v>
      </c>
      <c r="BF139" s="816">
        <f t="shared" si="13"/>
        <v>0.96238844370029297</v>
      </c>
    </row>
    <row r="140" spans="1:58" x14ac:dyDescent="0.25">
      <c r="A140" s="753" t="str">
        <f t="shared" si="14"/>
        <v>A2049110</v>
      </c>
      <c r="B140" s="1806" t="s">
        <v>35</v>
      </c>
      <c r="C140" s="1805"/>
      <c r="D140" s="1806" t="s">
        <v>315</v>
      </c>
      <c r="E140" s="1805"/>
      <c r="F140" s="1806" t="s">
        <v>313</v>
      </c>
      <c r="G140" s="1805"/>
      <c r="H140" s="1806" t="s">
        <v>316</v>
      </c>
      <c r="I140" s="1805"/>
      <c r="J140" s="1806" t="s">
        <v>321</v>
      </c>
      <c r="K140" s="1805"/>
      <c r="L140" s="1805"/>
      <c r="M140" s="1806" t="s">
        <v>312</v>
      </c>
      <c r="N140" s="1805"/>
      <c r="O140" s="1805"/>
      <c r="P140" s="1806"/>
      <c r="Q140" s="1805"/>
      <c r="R140" s="1806"/>
      <c r="S140" s="1805"/>
      <c r="T140" s="1807" t="s">
        <v>99</v>
      </c>
      <c r="U140" s="1805"/>
      <c r="V140" s="1805"/>
      <c r="W140" s="1805"/>
      <c r="X140" s="1805"/>
      <c r="Y140" s="1805"/>
      <c r="Z140" s="1805"/>
      <c r="AA140" s="1805"/>
      <c r="AB140" s="1806" t="s">
        <v>306</v>
      </c>
      <c r="AC140" s="1805"/>
      <c r="AD140" s="1805"/>
      <c r="AE140" s="1805"/>
      <c r="AF140" s="1805"/>
      <c r="AG140" s="1806" t="s">
        <v>307</v>
      </c>
      <c r="AH140" s="1805"/>
      <c r="AI140" s="1805"/>
      <c r="AJ140" s="754" t="s">
        <v>86</v>
      </c>
      <c r="AK140" s="1804" t="s">
        <v>308</v>
      </c>
      <c r="AL140" s="1805"/>
      <c r="AM140" s="1805"/>
      <c r="AN140" s="1805"/>
      <c r="AO140" s="1805"/>
      <c r="AP140" s="1805"/>
      <c r="AQ140" s="755">
        <v>72100000</v>
      </c>
      <c r="AR140" s="755">
        <v>50113740</v>
      </c>
      <c r="AS140" s="755">
        <v>21986260</v>
      </c>
      <c r="AT140" s="756">
        <v>0</v>
      </c>
      <c r="AU140" s="755">
        <v>50113740</v>
      </c>
      <c r="AV140" s="756">
        <v>0</v>
      </c>
      <c r="AW140" s="755">
        <v>50113740</v>
      </c>
      <c r="AX140" s="756">
        <v>0</v>
      </c>
      <c r="AY140" s="755">
        <v>50113740</v>
      </c>
      <c r="AZ140" s="756">
        <v>0</v>
      </c>
      <c r="BA140" s="755">
        <v>50113740</v>
      </c>
      <c r="BB140" s="756">
        <v>0</v>
      </c>
      <c r="BC140" s="756">
        <v>0</v>
      </c>
      <c r="BD140" s="745"/>
      <c r="BE140" s="757">
        <f t="shared" si="12"/>
        <v>0.69505880721220525</v>
      </c>
      <c r="BF140" s="757">
        <f t="shared" si="13"/>
        <v>0.69505880721220525</v>
      </c>
    </row>
    <row r="141" spans="1:58" x14ac:dyDescent="0.25">
      <c r="A141" s="753" t="str">
        <f t="shared" si="14"/>
        <v>A2049810</v>
      </c>
      <c r="B141" s="1806" t="s">
        <v>35</v>
      </c>
      <c r="C141" s="1805"/>
      <c r="D141" s="1806" t="s">
        <v>315</v>
      </c>
      <c r="E141" s="1805"/>
      <c r="F141" s="1806" t="s">
        <v>313</v>
      </c>
      <c r="G141" s="1805"/>
      <c r="H141" s="1806" t="s">
        <v>316</v>
      </c>
      <c r="I141" s="1805"/>
      <c r="J141" s="1806" t="s">
        <v>321</v>
      </c>
      <c r="K141" s="1805"/>
      <c r="L141" s="1805"/>
      <c r="M141" s="1806" t="s">
        <v>327</v>
      </c>
      <c r="N141" s="1805"/>
      <c r="O141" s="1805"/>
      <c r="P141" s="1806"/>
      <c r="Q141" s="1805"/>
      <c r="R141" s="1806"/>
      <c r="S141" s="1805"/>
      <c r="T141" s="1807" t="s">
        <v>100</v>
      </c>
      <c r="U141" s="1805"/>
      <c r="V141" s="1805"/>
      <c r="W141" s="1805"/>
      <c r="X141" s="1805"/>
      <c r="Y141" s="1805"/>
      <c r="Z141" s="1805"/>
      <c r="AA141" s="1805"/>
      <c r="AB141" s="1806" t="s">
        <v>306</v>
      </c>
      <c r="AC141" s="1805"/>
      <c r="AD141" s="1805"/>
      <c r="AE141" s="1805"/>
      <c r="AF141" s="1805"/>
      <c r="AG141" s="1806" t="s">
        <v>307</v>
      </c>
      <c r="AH141" s="1805"/>
      <c r="AI141" s="1805"/>
      <c r="AJ141" s="754" t="s">
        <v>86</v>
      </c>
      <c r="AK141" s="1804" t="s">
        <v>308</v>
      </c>
      <c r="AL141" s="1805"/>
      <c r="AM141" s="1805"/>
      <c r="AN141" s="1805"/>
      <c r="AO141" s="1805"/>
      <c r="AP141" s="1805"/>
      <c r="AQ141" s="755">
        <v>13373589</v>
      </c>
      <c r="AR141" s="755">
        <v>13373589</v>
      </c>
      <c r="AS141" s="756">
        <v>0</v>
      </c>
      <c r="AT141" s="756">
        <v>0</v>
      </c>
      <c r="AU141" s="755">
        <v>13228888</v>
      </c>
      <c r="AV141" s="755">
        <v>144701</v>
      </c>
      <c r="AW141" s="755">
        <v>13228888</v>
      </c>
      <c r="AX141" s="756">
        <v>0</v>
      </c>
      <c r="AY141" s="755">
        <v>13228888</v>
      </c>
      <c r="AZ141" s="756">
        <v>0</v>
      </c>
      <c r="BA141" s="755">
        <v>13228888</v>
      </c>
      <c r="BB141" s="756">
        <v>0</v>
      </c>
      <c r="BC141" s="756">
        <v>0</v>
      </c>
      <c r="BD141" s="745"/>
      <c r="BE141" s="757">
        <f t="shared" si="12"/>
        <v>0.98918009219514669</v>
      </c>
      <c r="BF141" s="757">
        <f t="shared" si="13"/>
        <v>0.98918009219514669</v>
      </c>
    </row>
    <row r="142" spans="1:58" x14ac:dyDescent="0.25">
      <c r="A142" s="753" t="str">
        <f t="shared" si="14"/>
        <v>A20491110</v>
      </c>
      <c r="B142" s="1806" t="s">
        <v>35</v>
      </c>
      <c r="C142" s="1805"/>
      <c r="D142" s="1806" t="s">
        <v>315</v>
      </c>
      <c r="E142" s="1805"/>
      <c r="F142" s="1806" t="s">
        <v>313</v>
      </c>
      <c r="G142" s="1805"/>
      <c r="H142" s="1806" t="s">
        <v>316</v>
      </c>
      <c r="I142" s="1805"/>
      <c r="J142" s="1806" t="s">
        <v>321</v>
      </c>
      <c r="K142" s="1805"/>
      <c r="L142" s="1805"/>
      <c r="M142" s="1806" t="s">
        <v>101</v>
      </c>
      <c r="N142" s="1805"/>
      <c r="O142" s="1805"/>
      <c r="P142" s="1806"/>
      <c r="Q142" s="1805"/>
      <c r="R142" s="1806"/>
      <c r="S142" s="1805"/>
      <c r="T142" s="1807" t="s">
        <v>102</v>
      </c>
      <c r="U142" s="1805"/>
      <c r="V142" s="1805"/>
      <c r="W142" s="1805"/>
      <c r="X142" s="1805"/>
      <c r="Y142" s="1805"/>
      <c r="Z142" s="1805"/>
      <c r="AA142" s="1805"/>
      <c r="AB142" s="1806" t="s">
        <v>306</v>
      </c>
      <c r="AC142" s="1805"/>
      <c r="AD142" s="1805"/>
      <c r="AE142" s="1805"/>
      <c r="AF142" s="1805"/>
      <c r="AG142" s="1806" t="s">
        <v>307</v>
      </c>
      <c r="AH142" s="1805"/>
      <c r="AI142" s="1805"/>
      <c r="AJ142" s="754" t="s">
        <v>86</v>
      </c>
      <c r="AK142" s="1804" t="s">
        <v>308</v>
      </c>
      <c r="AL142" s="1805"/>
      <c r="AM142" s="1805"/>
      <c r="AN142" s="1805"/>
      <c r="AO142" s="1805"/>
      <c r="AP142" s="1805"/>
      <c r="AQ142" s="755">
        <v>511776411</v>
      </c>
      <c r="AR142" s="755">
        <v>511776411</v>
      </c>
      <c r="AS142" s="756">
        <v>0</v>
      </c>
      <c r="AT142" s="756">
        <v>0</v>
      </c>
      <c r="AU142" s="755">
        <v>511443870</v>
      </c>
      <c r="AV142" s="755">
        <v>332541</v>
      </c>
      <c r="AW142" s="755">
        <v>511443870</v>
      </c>
      <c r="AX142" s="756">
        <v>0</v>
      </c>
      <c r="AY142" s="755">
        <v>511443870</v>
      </c>
      <c r="AZ142" s="756">
        <v>0</v>
      </c>
      <c r="BA142" s="755">
        <v>511443870</v>
      </c>
      <c r="BB142" s="756">
        <v>0</v>
      </c>
      <c r="BC142" s="756">
        <v>0</v>
      </c>
      <c r="BD142" s="745"/>
      <c r="BE142" s="757">
        <f t="shared" si="12"/>
        <v>0.99935022210314417</v>
      </c>
      <c r="BF142" s="757">
        <f t="shared" si="13"/>
        <v>0.99935022210314417</v>
      </c>
    </row>
    <row r="143" spans="1:58" s="817" customFormat="1" x14ac:dyDescent="0.25">
      <c r="A143" s="811" t="str">
        <f t="shared" si="14"/>
        <v>A2041010</v>
      </c>
      <c r="B143" s="1819" t="s">
        <v>35</v>
      </c>
      <c r="C143" s="1820"/>
      <c r="D143" s="1819" t="s">
        <v>315</v>
      </c>
      <c r="E143" s="1820"/>
      <c r="F143" s="1819" t="s">
        <v>313</v>
      </c>
      <c r="G143" s="1820"/>
      <c r="H143" s="1819" t="s">
        <v>316</v>
      </c>
      <c r="I143" s="1820"/>
      <c r="J143" s="1819" t="s">
        <v>86</v>
      </c>
      <c r="K143" s="1820"/>
      <c r="L143" s="1820"/>
      <c r="M143" s="1819"/>
      <c r="N143" s="1820"/>
      <c r="O143" s="1820"/>
      <c r="P143" s="1819"/>
      <c r="Q143" s="1820"/>
      <c r="R143" s="1819"/>
      <c r="S143" s="1820"/>
      <c r="T143" s="1821" t="s">
        <v>259</v>
      </c>
      <c r="U143" s="1820"/>
      <c r="V143" s="1820"/>
      <c r="W143" s="1820"/>
      <c r="X143" s="1820"/>
      <c r="Y143" s="1820"/>
      <c r="Z143" s="1820"/>
      <c r="AA143" s="1820"/>
      <c r="AB143" s="1819" t="s">
        <v>306</v>
      </c>
      <c r="AC143" s="1820"/>
      <c r="AD143" s="1820"/>
      <c r="AE143" s="1820"/>
      <c r="AF143" s="1820"/>
      <c r="AG143" s="1819" t="s">
        <v>307</v>
      </c>
      <c r="AH143" s="1820"/>
      <c r="AI143" s="1820"/>
      <c r="AJ143" s="812" t="s">
        <v>86</v>
      </c>
      <c r="AK143" s="1822" t="s">
        <v>308</v>
      </c>
      <c r="AL143" s="1820"/>
      <c r="AM143" s="1820"/>
      <c r="AN143" s="1820"/>
      <c r="AO143" s="1820"/>
      <c r="AP143" s="1820"/>
      <c r="AQ143" s="813">
        <v>1603139548</v>
      </c>
      <c r="AR143" s="813">
        <v>1277298887</v>
      </c>
      <c r="AS143" s="813">
        <v>325840661</v>
      </c>
      <c r="AT143" s="814">
        <v>0</v>
      </c>
      <c r="AU143" s="813">
        <v>1150537326</v>
      </c>
      <c r="AV143" s="813">
        <v>126761561</v>
      </c>
      <c r="AW143" s="813">
        <v>854821705</v>
      </c>
      <c r="AX143" s="813">
        <v>295715621</v>
      </c>
      <c r="AY143" s="813">
        <v>854821705</v>
      </c>
      <c r="AZ143" s="814">
        <v>0</v>
      </c>
      <c r="BA143" s="813">
        <v>854821705</v>
      </c>
      <c r="BB143" s="814">
        <v>0</v>
      </c>
      <c r="BC143" s="814">
        <v>0</v>
      </c>
      <c r="BD143" s="815"/>
      <c r="BE143" s="816">
        <f t="shared" si="12"/>
        <v>0.71767758922506475</v>
      </c>
      <c r="BF143" s="816">
        <f t="shared" si="13"/>
        <v>0.53321727735207736</v>
      </c>
    </row>
    <row r="144" spans="1:58" x14ac:dyDescent="0.25">
      <c r="A144" s="753" t="str">
        <f t="shared" si="14"/>
        <v>A20410110</v>
      </c>
      <c r="B144" s="1806" t="s">
        <v>35</v>
      </c>
      <c r="C144" s="1805"/>
      <c r="D144" s="1806" t="s">
        <v>315</v>
      </c>
      <c r="E144" s="1805"/>
      <c r="F144" s="1806" t="s">
        <v>313</v>
      </c>
      <c r="G144" s="1805"/>
      <c r="H144" s="1806" t="s">
        <v>316</v>
      </c>
      <c r="I144" s="1805"/>
      <c r="J144" s="1806" t="s">
        <v>86</v>
      </c>
      <c r="K144" s="1805"/>
      <c r="L144" s="1805"/>
      <c r="M144" s="1806" t="s">
        <v>312</v>
      </c>
      <c r="N144" s="1805"/>
      <c r="O144" s="1805"/>
      <c r="P144" s="1806"/>
      <c r="Q144" s="1805"/>
      <c r="R144" s="1806"/>
      <c r="S144" s="1805"/>
      <c r="T144" s="1807" t="s">
        <v>441</v>
      </c>
      <c r="U144" s="1805"/>
      <c r="V144" s="1805"/>
      <c r="W144" s="1805"/>
      <c r="X144" s="1805"/>
      <c r="Y144" s="1805"/>
      <c r="Z144" s="1805"/>
      <c r="AA144" s="1805"/>
      <c r="AB144" s="1806" t="s">
        <v>306</v>
      </c>
      <c r="AC144" s="1805"/>
      <c r="AD144" s="1805"/>
      <c r="AE144" s="1805"/>
      <c r="AF144" s="1805"/>
      <c r="AG144" s="1806" t="s">
        <v>307</v>
      </c>
      <c r="AH144" s="1805"/>
      <c r="AI144" s="1805"/>
      <c r="AJ144" s="754" t="s">
        <v>86</v>
      </c>
      <c r="AK144" s="1804" t="s">
        <v>308</v>
      </c>
      <c r="AL144" s="1805"/>
      <c r="AM144" s="1805"/>
      <c r="AN144" s="1805"/>
      <c r="AO144" s="1805"/>
      <c r="AP144" s="1805"/>
      <c r="AQ144" s="755">
        <v>400000000</v>
      </c>
      <c r="AR144" s="755">
        <v>95200000</v>
      </c>
      <c r="AS144" s="755">
        <v>304800000</v>
      </c>
      <c r="AT144" s="756">
        <v>0</v>
      </c>
      <c r="AU144" s="755">
        <v>72168000</v>
      </c>
      <c r="AV144" s="755">
        <v>23032000</v>
      </c>
      <c r="AW144" s="755">
        <v>32295088</v>
      </c>
      <c r="AX144" s="755">
        <v>39872912</v>
      </c>
      <c r="AY144" s="755">
        <v>32295088</v>
      </c>
      <c r="AZ144" s="756">
        <v>0</v>
      </c>
      <c r="BA144" s="755">
        <v>32295088</v>
      </c>
      <c r="BB144" s="756">
        <v>0</v>
      </c>
      <c r="BC144" s="756">
        <v>0</v>
      </c>
      <c r="BD144" s="745"/>
      <c r="BE144" s="757">
        <f t="shared" si="12"/>
        <v>0.18042</v>
      </c>
      <c r="BF144" s="757">
        <f t="shared" si="13"/>
        <v>8.0737719999999999E-2</v>
      </c>
    </row>
    <row r="145" spans="1:58" x14ac:dyDescent="0.25">
      <c r="A145" s="753" t="str">
        <f t="shared" si="14"/>
        <v>A20410210</v>
      </c>
      <c r="B145" s="1806" t="s">
        <v>35</v>
      </c>
      <c r="C145" s="1805"/>
      <c r="D145" s="1806" t="s">
        <v>315</v>
      </c>
      <c r="E145" s="1805"/>
      <c r="F145" s="1806" t="s">
        <v>313</v>
      </c>
      <c r="G145" s="1805"/>
      <c r="H145" s="1806" t="s">
        <v>316</v>
      </c>
      <c r="I145" s="1805"/>
      <c r="J145" s="1806" t="s">
        <v>86</v>
      </c>
      <c r="K145" s="1805"/>
      <c r="L145" s="1805"/>
      <c r="M145" s="1806" t="s">
        <v>315</v>
      </c>
      <c r="N145" s="1805"/>
      <c r="O145" s="1805"/>
      <c r="P145" s="1806"/>
      <c r="Q145" s="1805"/>
      <c r="R145" s="1806"/>
      <c r="S145" s="1805"/>
      <c r="T145" s="1807" t="s">
        <v>103</v>
      </c>
      <c r="U145" s="1805"/>
      <c r="V145" s="1805"/>
      <c r="W145" s="1805"/>
      <c r="X145" s="1805"/>
      <c r="Y145" s="1805"/>
      <c r="Z145" s="1805"/>
      <c r="AA145" s="1805"/>
      <c r="AB145" s="1806" t="s">
        <v>306</v>
      </c>
      <c r="AC145" s="1805"/>
      <c r="AD145" s="1805"/>
      <c r="AE145" s="1805"/>
      <c r="AF145" s="1805"/>
      <c r="AG145" s="1806" t="s">
        <v>307</v>
      </c>
      <c r="AH145" s="1805"/>
      <c r="AI145" s="1805"/>
      <c r="AJ145" s="754" t="s">
        <v>86</v>
      </c>
      <c r="AK145" s="1804" t="s">
        <v>308</v>
      </c>
      <c r="AL145" s="1805"/>
      <c r="AM145" s="1805"/>
      <c r="AN145" s="1805"/>
      <c r="AO145" s="1805"/>
      <c r="AP145" s="1805"/>
      <c r="AQ145" s="755">
        <v>1203139548</v>
      </c>
      <c r="AR145" s="755">
        <v>1182098887</v>
      </c>
      <c r="AS145" s="755">
        <v>21040661</v>
      </c>
      <c r="AT145" s="756">
        <v>0</v>
      </c>
      <c r="AU145" s="755">
        <v>1078369326</v>
      </c>
      <c r="AV145" s="755">
        <v>103729561</v>
      </c>
      <c r="AW145" s="755">
        <v>822526617</v>
      </c>
      <c r="AX145" s="755">
        <v>255842709</v>
      </c>
      <c r="AY145" s="755">
        <v>822526617</v>
      </c>
      <c r="AZ145" s="756">
        <v>0</v>
      </c>
      <c r="BA145" s="755">
        <v>822526617</v>
      </c>
      <c r="BB145" s="756">
        <v>0</v>
      </c>
      <c r="BC145" s="756">
        <v>0</v>
      </c>
      <c r="BD145" s="745"/>
      <c r="BE145" s="757">
        <f t="shared" si="12"/>
        <v>0.89629613438656575</v>
      </c>
      <c r="BF145" s="757">
        <f t="shared" si="13"/>
        <v>0.68365022026522226</v>
      </c>
    </row>
    <row r="146" spans="1:58" s="817" customFormat="1" x14ac:dyDescent="0.25">
      <c r="A146" s="811" t="str">
        <f t="shared" si="14"/>
        <v>A2041110</v>
      </c>
      <c r="B146" s="1819" t="s">
        <v>35</v>
      </c>
      <c r="C146" s="1820"/>
      <c r="D146" s="1819" t="s">
        <v>315</v>
      </c>
      <c r="E146" s="1820"/>
      <c r="F146" s="1819" t="s">
        <v>313</v>
      </c>
      <c r="G146" s="1820"/>
      <c r="H146" s="1819" t="s">
        <v>316</v>
      </c>
      <c r="I146" s="1820"/>
      <c r="J146" s="1819" t="s">
        <v>101</v>
      </c>
      <c r="K146" s="1820"/>
      <c r="L146" s="1820"/>
      <c r="M146" s="1819"/>
      <c r="N146" s="1820"/>
      <c r="O146" s="1820"/>
      <c r="P146" s="1819"/>
      <c r="Q146" s="1820"/>
      <c r="R146" s="1819"/>
      <c r="S146" s="1820"/>
      <c r="T146" s="1821" t="s">
        <v>260</v>
      </c>
      <c r="U146" s="1820"/>
      <c r="V146" s="1820"/>
      <c r="W146" s="1820"/>
      <c r="X146" s="1820"/>
      <c r="Y146" s="1820"/>
      <c r="Z146" s="1820"/>
      <c r="AA146" s="1820"/>
      <c r="AB146" s="1819" t="s">
        <v>306</v>
      </c>
      <c r="AC146" s="1820"/>
      <c r="AD146" s="1820"/>
      <c r="AE146" s="1820"/>
      <c r="AF146" s="1820"/>
      <c r="AG146" s="1819" t="s">
        <v>307</v>
      </c>
      <c r="AH146" s="1820"/>
      <c r="AI146" s="1820"/>
      <c r="AJ146" s="812" t="s">
        <v>86</v>
      </c>
      <c r="AK146" s="1822" t="s">
        <v>308</v>
      </c>
      <c r="AL146" s="1820"/>
      <c r="AM146" s="1820"/>
      <c r="AN146" s="1820"/>
      <c r="AO146" s="1820"/>
      <c r="AP146" s="1820"/>
      <c r="AQ146" s="813">
        <v>348000000</v>
      </c>
      <c r="AR146" s="813">
        <v>348000000</v>
      </c>
      <c r="AS146" s="814">
        <v>0</v>
      </c>
      <c r="AT146" s="814">
        <v>0</v>
      </c>
      <c r="AU146" s="813">
        <v>273645143</v>
      </c>
      <c r="AV146" s="813">
        <v>74354857</v>
      </c>
      <c r="AW146" s="813">
        <v>254556305</v>
      </c>
      <c r="AX146" s="813">
        <v>19088838</v>
      </c>
      <c r="AY146" s="813">
        <v>246390502</v>
      </c>
      <c r="AZ146" s="813">
        <v>8165803</v>
      </c>
      <c r="BA146" s="813">
        <v>246390502</v>
      </c>
      <c r="BB146" s="814">
        <v>0</v>
      </c>
      <c r="BC146" s="813">
        <v>1237429</v>
      </c>
      <c r="BD146" s="815"/>
      <c r="BE146" s="816">
        <f t="shared" si="12"/>
        <v>0.78633661781609199</v>
      </c>
      <c r="BF146" s="816">
        <f t="shared" si="13"/>
        <v>0.73148363505747127</v>
      </c>
    </row>
    <row r="147" spans="1:58" s="817" customFormat="1" x14ac:dyDescent="0.25">
      <c r="A147" s="811" t="str">
        <f t="shared" si="14"/>
        <v>A2041113</v>
      </c>
      <c r="B147" s="1819" t="s">
        <v>35</v>
      </c>
      <c r="C147" s="1820"/>
      <c r="D147" s="1819" t="s">
        <v>315</v>
      </c>
      <c r="E147" s="1820"/>
      <c r="F147" s="1819" t="s">
        <v>313</v>
      </c>
      <c r="G147" s="1820"/>
      <c r="H147" s="1819" t="s">
        <v>316</v>
      </c>
      <c r="I147" s="1820"/>
      <c r="J147" s="1819" t="s">
        <v>101</v>
      </c>
      <c r="K147" s="1820"/>
      <c r="L147" s="1820"/>
      <c r="M147" s="1819"/>
      <c r="N147" s="1820"/>
      <c r="O147" s="1820"/>
      <c r="P147" s="1819"/>
      <c r="Q147" s="1820"/>
      <c r="R147" s="1819"/>
      <c r="S147" s="1820"/>
      <c r="T147" s="1821" t="s">
        <v>260</v>
      </c>
      <c r="U147" s="1820"/>
      <c r="V147" s="1820"/>
      <c r="W147" s="1820"/>
      <c r="X147" s="1820"/>
      <c r="Y147" s="1820"/>
      <c r="Z147" s="1820"/>
      <c r="AA147" s="1820"/>
      <c r="AB147" s="1819" t="s">
        <v>306</v>
      </c>
      <c r="AC147" s="1820"/>
      <c r="AD147" s="1820"/>
      <c r="AE147" s="1820"/>
      <c r="AF147" s="1820"/>
      <c r="AG147" s="1819" t="s">
        <v>307</v>
      </c>
      <c r="AH147" s="1820"/>
      <c r="AI147" s="1820"/>
      <c r="AJ147" s="812" t="s">
        <v>336</v>
      </c>
      <c r="AK147" s="1822" t="s">
        <v>354</v>
      </c>
      <c r="AL147" s="1820"/>
      <c r="AM147" s="1820"/>
      <c r="AN147" s="1820"/>
      <c r="AO147" s="1820"/>
      <c r="AP147" s="1820"/>
      <c r="AQ147" s="813">
        <v>550000000</v>
      </c>
      <c r="AR147" s="813">
        <v>550000000</v>
      </c>
      <c r="AS147" s="814">
        <v>0</v>
      </c>
      <c r="AT147" s="814">
        <v>0</v>
      </c>
      <c r="AU147" s="813">
        <v>499988302</v>
      </c>
      <c r="AV147" s="813">
        <v>50011698</v>
      </c>
      <c r="AW147" s="813">
        <v>101829259</v>
      </c>
      <c r="AX147" s="813">
        <v>398159043</v>
      </c>
      <c r="AY147" s="813">
        <v>66540544</v>
      </c>
      <c r="AZ147" s="813">
        <v>35288715</v>
      </c>
      <c r="BA147" s="813">
        <v>49153872</v>
      </c>
      <c r="BB147" s="813">
        <v>17386672</v>
      </c>
      <c r="BC147" s="814">
        <v>0</v>
      </c>
      <c r="BD147" s="815"/>
      <c r="BE147" s="816">
        <f t="shared" si="12"/>
        <v>0.90906964000000001</v>
      </c>
      <c r="BF147" s="816">
        <f t="shared" si="13"/>
        <v>0.18514410727272726</v>
      </c>
    </row>
    <row r="148" spans="1:58" x14ac:dyDescent="0.25">
      <c r="A148" s="753" t="str">
        <f t="shared" si="14"/>
        <v>A20411110</v>
      </c>
      <c r="B148" s="1806" t="s">
        <v>35</v>
      </c>
      <c r="C148" s="1805"/>
      <c r="D148" s="1806" t="s">
        <v>315</v>
      </c>
      <c r="E148" s="1805"/>
      <c r="F148" s="1806" t="s">
        <v>313</v>
      </c>
      <c r="G148" s="1805"/>
      <c r="H148" s="1806" t="s">
        <v>316</v>
      </c>
      <c r="I148" s="1805"/>
      <c r="J148" s="1806" t="s">
        <v>101</v>
      </c>
      <c r="K148" s="1805"/>
      <c r="L148" s="1805"/>
      <c r="M148" s="1806" t="s">
        <v>312</v>
      </c>
      <c r="N148" s="1805"/>
      <c r="O148" s="1805"/>
      <c r="P148" s="1806"/>
      <c r="Q148" s="1805"/>
      <c r="R148" s="1806"/>
      <c r="S148" s="1805"/>
      <c r="T148" s="1807" t="s">
        <v>104</v>
      </c>
      <c r="U148" s="1805"/>
      <c r="V148" s="1805"/>
      <c r="W148" s="1805"/>
      <c r="X148" s="1805"/>
      <c r="Y148" s="1805"/>
      <c r="Z148" s="1805"/>
      <c r="AA148" s="1805"/>
      <c r="AB148" s="1806" t="s">
        <v>306</v>
      </c>
      <c r="AC148" s="1805"/>
      <c r="AD148" s="1805"/>
      <c r="AE148" s="1805"/>
      <c r="AF148" s="1805"/>
      <c r="AG148" s="1806" t="s">
        <v>307</v>
      </c>
      <c r="AH148" s="1805"/>
      <c r="AI148" s="1805"/>
      <c r="AJ148" s="754" t="s">
        <v>86</v>
      </c>
      <c r="AK148" s="1804" t="s">
        <v>308</v>
      </c>
      <c r="AL148" s="1805"/>
      <c r="AM148" s="1805"/>
      <c r="AN148" s="1805"/>
      <c r="AO148" s="1805"/>
      <c r="AP148" s="1805"/>
      <c r="AQ148" s="755">
        <v>160000000</v>
      </c>
      <c r="AR148" s="755">
        <v>160000000</v>
      </c>
      <c r="AS148" s="756">
        <v>0</v>
      </c>
      <c r="AT148" s="756">
        <v>0</v>
      </c>
      <c r="AU148" s="755">
        <v>125502000</v>
      </c>
      <c r="AV148" s="755">
        <v>34498000</v>
      </c>
      <c r="AW148" s="755">
        <v>106676740</v>
      </c>
      <c r="AX148" s="755">
        <v>18825260</v>
      </c>
      <c r="AY148" s="755">
        <v>98510937</v>
      </c>
      <c r="AZ148" s="755">
        <v>8165803</v>
      </c>
      <c r="BA148" s="755">
        <v>98510937</v>
      </c>
      <c r="BB148" s="756">
        <v>0</v>
      </c>
      <c r="BC148" s="756">
        <v>0</v>
      </c>
      <c r="BD148" s="745"/>
      <c r="BE148" s="757">
        <f t="shared" si="12"/>
        <v>0.78438750000000002</v>
      </c>
      <c r="BF148" s="757">
        <f t="shared" si="13"/>
        <v>0.66672962499999999</v>
      </c>
    </row>
    <row r="149" spans="1:58" x14ac:dyDescent="0.25">
      <c r="A149" s="753" t="str">
        <f t="shared" si="14"/>
        <v>A20411113</v>
      </c>
      <c r="B149" s="1806" t="s">
        <v>35</v>
      </c>
      <c r="C149" s="1805"/>
      <c r="D149" s="1806" t="s">
        <v>315</v>
      </c>
      <c r="E149" s="1805"/>
      <c r="F149" s="1806" t="s">
        <v>313</v>
      </c>
      <c r="G149" s="1805"/>
      <c r="H149" s="1806" t="s">
        <v>316</v>
      </c>
      <c r="I149" s="1805"/>
      <c r="J149" s="1806" t="s">
        <v>101</v>
      </c>
      <c r="K149" s="1805"/>
      <c r="L149" s="1805"/>
      <c r="M149" s="1806" t="s">
        <v>312</v>
      </c>
      <c r="N149" s="1805"/>
      <c r="O149" s="1805"/>
      <c r="P149" s="1806"/>
      <c r="Q149" s="1805"/>
      <c r="R149" s="1806"/>
      <c r="S149" s="1805"/>
      <c r="T149" s="1807" t="s">
        <v>104</v>
      </c>
      <c r="U149" s="1805"/>
      <c r="V149" s="1805"/>
      <c r="W149" s="1805"/>
      <c r="X149" s="1805"/>
      <c r="Y149" s="1805"/>
      <c r="Z149" s="1805"/>
      <c r="AA149" s="1805"/>
      <c r="AB149" s="1806" t="s">
        <v>306</v>
      </c>
      <c r="AC149" s="1805"/>
      <c r="AD149" s="1805"/>
      <c r="AE149" s="1805"/>
      <c r="AF149" s="1805"/>
      <c r="AG149" s="1806" t="s">
        <v>307</v>
      </c>
      <c r="AH149" s="1805"/>
      <c r="AI149" s="1805"/>
      <c r="AJ149" s="754" t="s">
        <v>336</v>
      </c>
      <c r="AK149" s="1804" t="s">
        <v>354</v>
      </c>
      <c r="AL149" s="1805"/>
      <c r="AM149" s="1805"/>
      <c r="AN149" s="1805"/>
      <c r="AO149" s="1805"/>
      <c r="AP149" s="1805"/>
      <c r="AQ149" s="755">
        <v>50000000</v>
      </c>
      <c r="AR149" s="755">
        <v>50000000</v>
      </c>
      <c r="AS149" s="756">
        <v>0</v>
      </c>
      <c r="AT149" s="756">
        <v>0</v>
      </c>
      <c r="AU149" s="755">
        <v>50000000</v>
      </c>
      <c r="AV149" s="756">
        <v>0</v>
      </c>
      <c r="AW149" s="756">
        <v>0</v>
      </c>
      <c r="AX149" s="755">
        <v>50000000</v>
      </c>
      <c r="AY149" s="756">
        <v>0</v>
      </c>
      <c r="AZ149" s="756">
        <v>0</v>
      </c>
      <c r="BA149" s="756">
        <v>0</v>
      </c>
      <c r="BB149" s="756">
        <v>0</v>
      </c>
      <c r="BC149" s="756">
        <v>0</v>
      </c>
      <c r="BD149" s="745"/>
      <c r="BE149" s="757">
        <f t="shared" si="12"/>
        <v>1</v>
      </c>
      <c r="BF149" s="757">
        <f t="shared" si="13"/>
        <v>0</v>
      </c>
    </row>
    <row r="150" spans="1:58" x14ac:dyDescent="0.25">
      <c r="A150" s="753" t="str">
        <f t="shared" si="14"/>
        <v>A20411210</v>
      </c>
      <c r="B150" s="1806" t="s">
        <v>35</v>
      </c>
      <c r="C150" s="1805"/>
      <c r="D150" s="1806" t="s">
        <v>315</v>
      </c>
      <c r="E150" s="1805"/>
      <c r="F150" s="1806" t="s">
        <v>313</v>
      </c>
      <c r="G150" s="1805"/>
      <c r="H150" s="1806" t="s">
        <v>316</v>
      </c>
      <c r="I150" s="1805"/>
      <c r="J150" s="1806" t="s">
        <v>101</v>
      </c>
      <c r="K150" s="1805"/>
      <c r="L150" s="1805"/>
      <c r="M150" s="1806" t="s">
        <v>315</v>
      </c>
      <c r="N150" s="1805"/>
      <c r="O150" s="1805"/>
      <c r="P150" s="1806"/>
      <c r="Q150" s="1805"/>
      <c r="R150" s="1806"/>
      <c r="S150" s="1805"/>
      <c r="T150" s="1807" t="s">
        <v>105</v>
      </c>
      <c r="U150" s="1805"/>
      <c r="V150" s="1805"/>
      <c r="W150" s="1805"/>
      <c r="X150" s="1805"/>
      <c r="Y150" s="1805"/>
      <c r="Z150" s="1805"/>
      <c r="AA150" s="1805"/>
      <c r="AB150" s="1806" t="s">
        <v>306</v>
      </c>
      <c r="AC150" s="1805"/>
      <c r="AD150" s="1805"/>
      <c r="AE150" s="1805"/>
      <c r="AF150" s="1805"/>
      <c r="AG150" s="1806" t="s">
        <v>307</v>
      </c>
      <c r="AH150" s="1805"/>
      <c r="AI150" s="1805"/>
      <c r="AJ150" s="754" t="s">
        <v>86</v>
      </c>
      <c r="AK150" s="1804" t="s">
        <v>308</v>
      </c>
      <c r="AL150" s="1805"/>
      <c r="AM150" s="1805"/>
      <c r="AN150" s="1805"/>
      <c r="AO150" s="1805"/>
      <c r="AP150" s="1805"/>
      <c r="AQ150" s="755">
        <v>188000000</v>
      </c>
      <c r="AR150" s="755">
        <v>188000000</v>
      </c>
      <c r="AS150" s="756">
        <v>0</v>
      </c>
      <c r="AT150" s="756">
        <v>0</v>
      </c>
      <c r="AU150" s="755">
        <v>148143143</v>
      </c>
      <c r="AV150" s="755">
        <v>39856857</v>
      </c>
      <c r="AW150" s="755">
        <v>147879565</v>
      </c>
      <c r="AX150" s="755">
        <v>263578</v>
      </c>
      <c r="AY150" s="755">
        <v>147879565</v>
      </c>
      <c r="AZ150" s="756">
        <v>0</v>
      </c>
      <c r="BA150" s="755">
        <v>147879565</v>
      </c>
      <c r="BB150" s="756">
        <v>0</v>
      </c>
      <c r="BC150" s="755">
        <v>1237429</v>
      </c>
      <c r="BD150" s="745"/>
      <c r="BE150" s="757">
        <f t="shared" si="12"/>
        <v>0.78799544148936174</v>
      </c>
      <c r="BF150" s="757">
        <f t="shared" si="13"/>
        <v>0.78659343085106381</v>
      </c>
    </row>
    <row r="151" spans="1:58" x14ac:dyDescent="0.25">
      <c r="A151" s="753" t="str">
        <f t="shared" si="14"/>
        <v>A20411213</v>
      </c>
      <c r="B151" s="1806" t="s">
        <v>35</v>
      </c>
      <c r="C151" s="1805"/>
      <c r="D151" s="1806" t="s">
        <v>315</v>
      </c>
      <c r="E151" s="1805"/>
      <c r="F151" s="1806" t="s">
        <v>313</v>
      </c>
      <c r="G151" s="1805"/>
      <c r="H151" s="1806" t="s">
        <v>316</v>
      </c>
      <c r="I151" s="1805"/>
      <c r="J151" s="1806" t="s">
        <v>101</v>
      </c>
      <c r="K151" s="1805"/>
      <c r="L151" s="1805"/>
      <c r="M151" s="1806" t="s">
        <v>315</v>
      </c>
      <c r="N151" s="1805"/>
      <c r="O151" s="1805"/>
      <c r="P151" s="1806"/>
      <c r="Q151" s="1805"/>
      <c r="R151" s="1806"/>
      <c r="S151" s="1805"/>
      <c r="T151" s="1807" t="s">
        <v>105</v>
      </c>
      <c r="U151" s="1805"/>
      <c r="V151" s="1805"/>
      <c r="W151" s="1805"/>
      <c r="X151" s="1805"/>
      <c r="Y151" s="1805"/>
      <c r="Z151" s="1805"/>
      <c r="AA151" s="1805"/>
      <c r="AB151" s="1806" t="s">
        <v>306</v>
      </c>
      <c r="AC151" s="1805"/>
      <c r="AD151" s="1805"/>
      <c r="AE151" s="1805"/>
      <c r="AF151" s="1805"/>
      <c r="AG151" s="1806" t="s">
        <v>307</v>
      </c>
      <c r="AH151" s="1805"/>
      <c r="AI151" s="1805"/>
      <c r="AJ151" s="754" t="s">
        <v>336</v>
      </c>
      <c r="AK151" s="1804" t="s">
        <v>354</v>
      </c>
      <c r="AL151" s="1805"/>
      <c r="AM151" s="1805"/>
      <c r="AN151" s="1805"/>
      <c r="AO151" s="1805"/>
      <c r="AP151" s="1805"/>
      <c r="AQ151" s="755">
        <v>500000000</v>
      </c>
      <c r="AR151" s="755">
        <v>500000000</v>
      </c>
      <c r="AS151" s="756">
        <v>0</v>
      </c>
      <c r="AT151" s="756">
        <v>0</v>
      </c>
      <c r="AU151" s="755">
        <v>449988302</v>
      </c>
      <c r="AV151" s="755">
        <v>50011698</v>
      </c>
      <c r="AW151" s="755">
        <v>101829259</v>
      </c>
      <c r="AX151" s="755">
        <v>348159043</v>
      </c>
      <c r="AY151" s="755">
        <v>66540544</v>
      </c>
      <c r="AZ151" s="755">
        <v>35288715</v>
      </c>
      <c r="BA151" s="755">
        <v>49153872</v>
      </c>
      <c r="BB151" s="755">
        <v>17386672</v>
      </c>
      <c r="BC151" s="756">
        <v>0</v>
      </c>
      <c r="BD151" s="745"/>
      <c r="BE151" s="757">
        <f t="shared" si="12"/>
        <v>0.89997660400000001</v>
      </c>
      <c r="BF151" s="757">
        <f t="shared" si="13"/>
        <v>0.20365851800000001</v>
      </c>
    </row>
    <row r="152" spans="1:58" s="817" customFormat="1" x14ac:dyDescent="0.25">
      <c r="A152" s="811" t="str">
        <f t="shared" si="14"/>
        <v>A2041410</v>
      </c>
      <c r="B152" s="1838" t="s">
        <v>35</v>
      </c>
      <c r="C152" s="1820"/>
      <c r="D152" s="1838" t="s">
        <v>315</v>
      </c>
      <c r="E152" s="1820"/>
      <c r="F152" s="1838" t="s">
        <v>313</v>
      </c>
      <c r="G152" s="1820"/>
      <c r="H152" s="1838" t="s">
        <v>316</v>
      </c>
      <c r="I152" s="1820"/>
      <c r="J152" s="1838" t="s">
        <v>318</v>
      </c>
      <c r="K152" s="1820"/>
      <c r="L152" s="1820"/>
      <c r="M152" s="1838"/>
      <c r="N152" s="1820"/>
      <c r="O152" s="1820"/>
      <c r="P152" s="1838"/>
      <c r="Q152" s="1820"/>
      <c r="R152" s="1838"/>
      <c r="S152" s="1820"/>
      <c r="T152" s="1839" t="s">
        <v>442</v>
      </c>
      <c r="U152" s="1820"/>
      <c r="V152" s="1820"/>
      <c r="W152" s="1820"/>
      <c r="X152" s="1820"/>
      <c r="Y152" s="1820"/>
      <c r="Z152" s="1820"/>
      <c r="AA152" s="1820"/>
      <c r="AB152" s="1838" t="s">
        <v>306</v>
      </c>
      <c r="AC152" s="1820"/>
      <c r="AD152" s="1820"/>
      <c r="AE152" s="1820"/>
      <c r="AF152" s="1820"/>
      <c r="AG152" s="1838" t="s">
        <v>307</v>
      </c>
      <c r="AH152" s="1820"/>
      <c r="AI152" s="1820"/>
      <c r="AJ152" s="852" t="s">
        <v>86</v>
      </c>
      <c r="AK152" s="1837" t="s">
        <v>308</v>
      </c>
      <c r="AL152" s="1820"/>
      <c r="AM152" s="1820"/>
      <c r="AN152" s="1820"/>
      <c r="AO152" s="1820"/>
      <c r="AP152" s="1820"/>
      <c r="AQ152" s="853">
        <v>2500000</v>
      </c>
      <c r="AR152" s="853">
        <v>956080</v>
      </c>
      <c r="AS152" s="853">
        <v>1543920</v>
      </c>
      <c r="AT152" s="854">
        <v>0</v>
      </c>
      <c r="AU152" s="853">
        <v>956080</v>
      </c>
      <c r="AV152" s="854">
        <v>0</v>
      </c>
      <c r="AW152" s="853">
        <v>956080</v>
      </c>
      <c r="AX152" s="854">
        <v>0</v>
      </c>
      <c r="AY152" s="853">
        <v>956080</v>
      </c>
      <c r="AZ152" s="854">
        <v>0</v>
      </c>
      <c r="BA152" s="853">
        <v>956080</v>
      </c>
      <c r="BB152" s="854">
        <v>0</v>
      </c>
      <c r="BC152" s="854">
        <v>0</v>
      </c>
      <c r="BD152" s="815"/>
      <c r="BE152" s="855">
        <f t="shared" si="12"/>
        <v>0.38243199999999999</v>
      </c>
      <c r="BF152" s="855">
        <f t="shared" si="13"/>
        <v>0.38243199999999999</v>
      </c>
    </row>
    <row r="153" spans="1:58" s="817" customFormat="1" x14ac:dyDescent="0.25">
      <c r="A153" s="811" t="str">
        <f t="shared" si="14"/>
        <v>A2042110</v>
      </c>
      <c r="B153" s="1819" t="s">
        <v>35</v>
      </c>
      <c r="C153" s="1820"/>
      <c r="D153" s="1819" t="s">
        <v>315</v>
      </c>
      <c r="E153" s="1820"/>
      <c r="F153" s="1819" t="s">
        <v>313</v>
      </c>
      <c r="G153" s="1820"/>
      <c r="H153" s="1819" t="s">
        <v>316</v>
      </c>
      <c r="I153" s="1820"/>
      <c r="J153" s="1819" t="s">
        <v>334</v>
      </c>
      <c r="K153" s="1820"/>
      <c r="L153" s="1820"/>
      <c r="M153" s="1819"/>
      <c r="N153" s="1820"/>
      <c r="O153" s="1820"/>
      <c r="P153" s="1819"/>
      <c r="Q153" s="1820"/>
      <c r="R153" s="1819"/>
      <c r="S153" s="1820"/>
      <c r="T153" s="1821" t="s">
        <v>339</v>
      </c>
      <c r="U153" s="1820"/>
      <c r="V153" s="1820"/>
      <c r="W153" s="1820"/>
      <c r="X153" s="1820"/>
      <c r="Y153" s="1820"/>
      <c r="Z153" s="1820"/>
      <c r="AA153" s="1820"/>
      <c r="AB153" s="1819" t="s">
        <v>306</v>
      </c>
      <c r="AC153" s="1820"/>
      <c r="AD153" s="1820"/>
      <c r="AE153" s="1820"/>
      <c r="AF153" s="1820"/>
      <c r="AG153" s="1819" t="s">
        <v>307</v>
      </c>
      <c r="AH153" s="1820"/>
      <c r="AI153" s="1820"/>
      <c r="AJ153" s="812" t="s">
        <v>86</v>
      </c>
      <c r="AK153" s="1822" t="s">
        <v>308</v>
      </c>
      <c r="AL153" s="1820"/>
      <c r="AM153" s="1820"/>
      <c r="AN153" s="1820"/>
      <c r="AO153" s="1820"/>
      <c r="AP153" s="1820"/>
      <c r="AQ153" s="813">
        <v>99950578</v>
      </c>
      <c r="AR153" s="813">
        <v>87963880</v>
      </c>
      <c r="AS153" s="813">
        <v>11986698</v>
      </c>
      <c r="AT153" s="814">
        <v>0</v>
      </c>
      <c r="AU153" s="813">
        <v>66320000</v>
      </c>
      <c r="AV153" s="813">
        <v>21643880</v>
      </c>
      <c r="AW153" s="813">
        <v>66320000</v>
      </c>
      <c r="AX153" s="814">
        <v>0</v>
      </c>
      <c r="AY153" s="813">
        <v>66320000</v>
      </c>
      <c r="AZ153" s="814">
        <v>0</v>
      </c>
      <c r="BA153" s="813">
        <v>66320000</v>
      </c>
      <c r="BB153" s="814">
        <v>0</v>
      </c>
      <c r="BC153" s="814">
        <v>0</v>
      </c>
      <c r="BD153" s="815"/>
      <c r="BE153" s="816">
        <f t="shared" si="12"/>
        <v>0.66352792877295819</v>
      </c>
      <c r="BF153" s="816">
        <f t="shared" si="13"/>
        <v>0.66352792877295819</v>
      </c>
    </row>
    <row r="154" spans="1:58" s="817" customFormat="1" x14ac:dyDescent="0.25">
      <c r="A154" s="811" t="str">
        <f t="shared" si="14"/>
        <v>A2042113</v>
      </c>
      <c r="B154" s="1819" t="s">
        <v>35</v>
      </c>
      <c r="C154" s="1820"/>
      <c r="D154" s="1819" t="s">
        <v>315</v>
      </c>
      <c r="E154" s="1820"/>
      <c r="F154" s="1819" t="s">
        <v>313</v>
      </c>
      <c r="G154" s="1820"/>
      <c r="H154" s="1819" t="s">
        <v>316</v>
      </c>
      <c r="I154" s="1820"/>
      <c r="J154" s="1819" t="s">
        <v>334</v>
      </c>
      <c r="K154" s="1820"/>
      <c r="L154" s="1820"/>
      <c r="M154" s="1819"/>
      <c r="N154" s="1820"/>
      <c r="O154" s="1820"/>
      <c r="P154" s="1819"/>
      <c r="Q154" s="1820"/>
      <c r="R154" s="1819"/>
      <c r="S154" s="1820"/>
      <c r="T154" s="1821" t="s">
        <v>339</v>
      </c>
      <c r="U154" s="1820"/>
      <c r="V154" s="1820"/>
      <c r="W154" s="1820"/>
      <c r="X154" s="1820"/>
      <c r="Y154" s="1820"/>
      <c r="Z154" s="1820"/>
      <c r="AA154" s="1820"/>
      <c r="AB154" s="1819" t="s">
        <v>306</v>
      </c>
      <c r="AC154" s="1820"/>
      <c r="AD154" s="1820"/>
      <c r="AE154" s="1820"/>
      <c r="AF154" s="1820"/>
      <c r="AG154" s="1819" t="s">
        <v>307</v>
      </c>
      <c r="AH154" s="1820"/>
      <c r="AI154" s="1820"/>
      <c r="AJ154" s="812" t="s">
        <v>336</v>
      </c>
      <c r="AK154" s="1822" t="s">
        <v>354</v>
      </c>
      <c r="AL154" s="1820"/>
      <c r="AM154" s="1820"/>
      <c r="AN154" s="1820"/>
      <c r="AO154" s="1820"/>
      <c r="AP154" s="1820"/>
      <c r="AQ154" s="813">
        <v>120000000</v>
      </c>
      <c r="AR154" s="813">
        <v>120000000</v>
      </c>
      <c r="AS154" s="814">
        <v>0</v>
      </c>
      <c r="AT154" s="814">
        <v>0</v>
      </c>
      <c r="AU154" s="814">
        <v>0</v>
      </c>
      <c r="AV154" s="813">
        <v>120000000</v>
      </c>
      <c r="AW154" s="814">
        <v>0</v>
      </c>
      <c r="AX154" s="814">
        <v>0</v>
      </c>
      <c r="AY154" s="814">
        <v>0</v>
      </c>
      <c r="AZ154" s="814">
        <v>0</v>
      </c>
      <c r="BA154" s="814">
        <v>0</v>
      </c>
      <c r="BB154" s="814">
        <v>0</v>
      </c>
      <c r="BC154" s="814">
        <v>0</v>
      </c>
      <c r="BD154" s="815"/>
      <c r="BE154" s="816">
        <f t="shared" si="12"/>
        <v>0</v>
      </c>
      <c r="BF154" s="816">
        <f t="shared" si="13"/>
        <v>0</v>
      </c>
    </row>
    <row r="155" spans="1:58" x14ac:dyDescent="0.25">
      <c r="A155" s="753" t="str">
        <f t="shared" si="14"/>
        <v>A20421110</v>
      </c>
      <c r="B155" s="1806" t="s">
        <v>35</v>
      </c>
      <c r="C155" s="1805"/>
      <c r="D155" s="1806" t="s">
        <v>315</v>
      </c>
      <c r="E155" s="1805"/>
      <c r="F155" s="1806" t="s">
        <v>313</v>
      </c>
      <c r="G155" s="1805"/>
      <c r="H155" s="1806" t="s">
        <v>316</v>
      </c>
      <c r="I155" s="1805"/>
      <c r="J155" s="1806" t="s">
        <v>334</v>
      </c>
      <c r="K155" s="1805"/>
      <c r="L155" s="1805"/>
      <c r="M155" s="1806" t="s">
        <v>312</v>
      </c>
      <c r="N155" s="1805"/>
      <c r="O155" s="1805"/>
      <c r="P155" s="1806"/>
      <c r="Q155" s="1805"/>
      <c r="R155" s="1806"/>
      <c r="S155" s="1805"/>
      <c r="T155" s="1807" t="s">
        <v>106</v>
      </c>
      <c r="U155" s="1805"/>
      <c r="V155" s="1805"/>
      <c r="W155" s="1805"/>
      <c r="X155" s="1805"/>
      <c r="Y155" s="1805"/>
      <c r="Z155" s="1805"/>
      <c r="AA155" s="1805"/>
      <c r="AB155" s="1806" t="s">
        <v>306</v>
      </c>
      <c r="AC155" s="1805"/>
      <c r="AD155" s="1805"/>
      <c r="AE155" s="1805"/>
      <c r="AF155" s="1805"/>
      <c r="AG155" s="1806" t="s">
        <v>307</v>
      </c>
      <c r="AH155" s="1805"/>
      <c r="AI155" s="1805"/>
      <c r="AJ155" s="754" t="s">
        <v>86</v>
      </c>
      <c r="AK155" s="1804" t="s">
        <v>308</v>
      </c>
      <c r="AL155" s="1805"/>
      <c r="AM155" s="1805"/>
      <c r="AN155" s="1805"/>
      <c r="AO155" s="1805"/>
      <c r="AP155" s="1805"/>
      <c r="AQ155" s="755">
        <v>16630578</v>
      </c>
      <c r="AR155" s="755">
        <v>5250000</v>
      </c>
      <c r="AS155" s="755">
        <v>11380578</v>
      </c>
      <c r="AT155" s="756">
        <v>0</v>
      </c>
      <c r="AU155" s="755">
        <v>250000</v>
      </c>
      <c r="AV155" s="755">
        <v>5000000</v>
      </c>
      <c r="AW155" s="755">
        <v>250000</v>
      </c>
      <c r="AX155" s="756">
        <v>0</v>
      </c>
      <c r="AY155" s="755">
        <v>250000</v>
      </c>
      <c r="AZ155" s="756">
        <v>0</v>
      </c>
      <c r="BA155" s="755">
        <v>250000</v>
      </c>
      <c r="BB155" s="756">
        <v>0</v>
      </c>
      <c r="BC155" s="756">
        <v>0</v>
      </c>
      <c r="BD155" s="745"/>
      <c r="BE155" s="757">
        <f t="shared" si="12"/>
        <v>1.5032550281776136E-2</v>
      </c>
      <c r="BF155" s="757">
        <f t="shared" si="13"/>
        <v>1.5032550281776136E-2</v>
      </c>
    </row>
    <row r="156" spans="1:58" x14ac:dyDescent="0.25">
      <c r="A156" s="753" t="str">
        <f t="shared" si="14"/>
        <v>A20421113</v>
      </c>
      <c r="B156" s="1806" t="s">
        <v>35</v>
      </c>
      <c r="C156" s="1805"/>
      <c r="D156" s="1806" t="s">
        <v>315</v>
      </c>
      <c r="E156" s="1805"/>
      <c r="F156" s="1806" t="s">
        <v>313</v>
      </c>
      <c r="G156" s="1805"/>
      <c r="H156" s="1806" t="s">
        <v>316</v>
      </c>
      <c r="I156" s="1805"/>
      <c r="J156" s="1806" t="s">
        <v>334</v>
      </c>
      <c r="K156" s="1805"/>
      <c r="L156" s="1805"/>
      <c r="M156" s="1806" t="s">
        <v>312</v>
      </c>
      <c r="N156" s="1805"/>
      <c r="O156" s="1805"/>
      <c r="P156" s="1806"/>
      <c r="Q156" s="1805"/>
      <c r="R156" s="1806"/>
      <c r="S156" s="1805"/>
      <c r="T156" s="1807" t="s">
        <v>106</v>
      </c>
      <c r="U156" s="1805"/>
      <c r="V156" s="1805"/>
      <c r="W156" s="1805"/>
      <c r="X156" s="1805"/>
      <c r="Y156" s="1805"/>
      <c r="Z156" s="1805"/>
      <c r="AA156" s="1805"/>
      <c r="AB156" s="1806" t="s">
        <v>306</v>
      </c>
      <c r="AC156" s="1805"/>
      <c r="AD156" s="1805"/>
      <c r="AE156" s="1805"/>
      <c r="AF156" s="1805"/>
      <c r="AG156" s="1806" t="s">
        <v>307</v>
      </c>
      <c r="AH156" s="1805"/>
      <c r="AI156" s="1805"/>
      <c r="AJ156" s="754" t="s">
        <v>336</v>
      </c>
      <c r="AK156" s="1804" t="s">
        <v>354</v>
      </c>
      <c r="AL156" s="1805"/>
      <c r="AM156" s="1805"/>
      <c r="AN156" s="1805"/>
      <c r="AO156" s="1805"/>
      <c r="AP156" s="1805"/>
      <c r="AQ156" s="755">
        <v>30000000</v>
      </c>
      <c r="AR156" s="755">
        <v>30000000</v>
      </c>
      <c r="AS156" s="756">
        <v>0</v>
      </c>
      <c r="AT156" s="756">
        <v>0</v>
      </c>
      <c r="AU156" s="756">
        <v>0</v>
      </c>
      <c r="AV156" s="755">
        <v>30000000</v>
      </c>
      <c r="AW156" s="756">
        <v>0</v>
      </c>
      <c r="AX156" s="756">
        <v>0</v>
      </c>
      <c r="AY156" s="756">
        <v>0</v>
      </c>
      <c r="AZ156" s="756">
        <v>0</v>
      </c>
      <c r="BA156" s="756">
        <v>0</v>
      </c>
      <c r="BB156" s="756">
        <v>0</v>
      </c>
      <c r="BC156" s="756">
        <v>0</v>
      </c>
      <c r="BD156" s="745"/>
      <c r="BE156" s="757">
        <f t="shared" si="12"/>
        <v>0</v>
      </c>
      <c r="BF156" s="757">
        <f t="shared" si="13"/>
        <v>0</v>
      </c>
    </row>
    <row r="157" spans="1:58" x14ac:dyDescent="0.25">
      <c r="A157" s="753" t="str">
        <f t="shared" si="14"/>
        <v>A20421410</v>
      </c>
      <c r="B157" s="1806" t="s">
        <v>35</v>
      </c>
      <c r="C157" s="1805"/>
      <c r="D157" s="1806" t="s">
        <v>315</v>
      </c>
      <c r="E157" s="1805"/>
      <c r="F157" s="1806" t="s">
        <v>313</v>
      </c>
      <c r="G157" s="1805"/>
      <c r="H157" s="1806" t="s">
        <v>316</v>
      </c>
      <c r="I157" s="1805"/>
      <c r="J157" s="1806" t="s">
        <v>334</v>
      </c>
      <c r="K157" s="1805"/>
      <c r="L157" s="1805"/>
      <c r="M157" s="1806" t="s">
        <v>316</v>
      </c>
      <c r="N157" s="1805"/>
      <c r="O157" s="1805"/>
      <c r="P157" s="1806"/>
      <c r="Q157" s="1805"/>
      <c r="R157" s="1806"/>
      <c r="S157" s="1805"/>
      <c r="T157" s="1807" t="s">
        <v>107</v>
      </c>
      <c r="U157" s="1805"/>
      <c r="V157" s="1805"/>
      <c r="W157" s="1805"/>
      <c r="X157" s="1805"/>
      <c r="Y157" s="1805"/>
      <c r="Z157" s="1805"/>
      <c r="AA157" s="1805"/>
      <c r="AB157" s="1806" t="s">
        <v>306</v>
      </c>
      <c r="AC157" s="1805"/>
      <c r="AD157" s="1805"/>
      <c r="AE157" s="1805"/>
      <c r="AF157" s="1805"/>
      <c r="AG157" s="1806" t="s">
        <v>307</v>
      </c>
      <c r="AH157" s="1805"/>
      <c r="AI157" s="1805"/>
      <c r="AJ157" s="754" t="s">
        <v>86</v>
      </c>
      <c r="AK157" s="1804" t="s">
        <v>308</v>
      </c>
      <c r="AL157" s="1805"/>
      <c r="AM157" s="1805"/>
      <c r="AN157" s="1805"/>
      <c r="AO157" s="1805"/>
      <c r="AP157" s="1805"/>
      <c r="AQ157" s="755">
        <v>16643880</v>
      </c>
      <c r="AR157" s="755">
        <v>16643880</v>
      </c>
      <c r="AS157" s="756">
        <v>0</v>
      </c>
      <c r="AT157" s="756">
        <v>0</v>
      </c>
      <c r="AU157" s="756">
        <v>0</v>
      </c>
      <c r="AV157" s="755">
        <v>16643880</v>
      </c>
      <c r="AW157" s="756">
        <v>0</v>
      </c>
      <c r="AX157" s="756">
        <v>0</v>
      </c>
      <c r="AY157" s="756">
        <v>0</v>
      </c>
      <c r="AZ157" s="756">
        <v>0</v>
      </c>
      <c r="BA157" s="756">
        <v>0</v>
      </c>
      <c r="BB157" s="756">
        <v>0</v>
      </c>
      <c r="BC157" s="756">
        <v>0</v>
      </c>
      <c r="BD157" s="745"/>
      <c r="BE157" s="757">
        <f t="shared" si="12"/>
        <v>0</v>
      </c>
      <c r="BF157" s="757">
        <f t="shared" si="13"/>
        <v>0</v>
      </c>
    </row>
    <row r="158" spans="1:58" x14ac:dyDescent="0.25">
      <c r="A158" s="753" t="str">
        <f t="shared" si="14"/>
        <v>A20421413</v>
      </c>
      <c r="B158" s="1806" t="s">
        <v>35</v>
      </c>
      <c r="C158" s="1805"/>
      <c r="D158" s="1806" t="s">
        <v>315</v>
      </c>
      <c r="E158" s="1805"/>
      <c r="F158" s="1806" t="s">
        <v>313</v>
      </c>
      <c r="G158" s="1805"/>
      <c r="H158" s="1806" t="s">
        <v>316</v>
      </c>
      <c r="I158" s="1805"/>
      <c r="J158" s="1806" t="s">
        <v>334</v>
      </c>
      <c r="K158" s="1805"/>
      <c r="L158" s="1805"/>
      <c r="M158" s="1806" t="s">
        <v>316</v>
      </c>
      <c r="N158" s="1805"/>
      <c r="O158" s="1805"/>
      <c r="P158" s="1806"/>
      <c r="Q158" s="1805"/>
      <c r="R158" s="1806"/>
      <c r="S158" s="1805"/>
      <c r="T158" s="1807" t="s">
        <v>107</v>
      </c>
      <c r="U158" s="1805"/>
      <c r="V158" s="1805"/>
      <c r="W158" s="1805"/>
      <c r="X158" s="1805"/>
      <c r="Y158" s="1805"/>
      <c r="Z158" s="1805"/>
      <c r="AA158" s="1805"/>
      <c r="AB158" s="1806" t="s">
        <v>306</v>
      </c>
      <c r="AC158" s="1805"/>
      <c r="AD158" s="1805"/>
      <c r="AE158" s="1805"/>
      <c r="AF158" s="1805"/>
      <c r="AG158" s="1806" t="s">
        <v>307</v>
      </c>
      <c r="AH158" s="1805"/>
      <c r="AI158" s="1805"/>
      <c r="AJ158" s="754" t="s">
        <v>336</v>
      </c>
      <c r="AK158" s="1804" t="s">
        <v>354</v>
      </c>
      <c r="AL158" s="1805"/>
      <c r="AM158" s="1805"/>
      <c r="AN158" s="1805"/>
      <c r="AO158" s="1805"/>
      <c r="AP158" s="1805"/>
      <c r="AQ158" s="755">
        <v>60000000</v>
      </c>
      <c r="AR158" s="755">
        <v>60000000</v>
      </c>
      <c r="AS158" s="756">
        <v>0</v>
      </c>
      <c r="AT158" s="756">
        <v>0</v>
      </c>
      <c r="AU158" s="756">
        <v>0</v>
      </c>
      <c r="AV158" s="755">
        <v>60000000</v>
      </c>
      <c r="AW158" s="756">
        <v>0</v>
      </c>
      <c r="AX158" s="756">
        <v>0</v>
      </c>
      <c r="AY158" s="756">
        <v>0</v>
      </c>
      <c r="AZ158" s="756">
        <v>0</v>
      </c>
      <c r="BA158" s="756">
        <v>0</v>
      </c>
      <c r="BB158" s="756">
        <v>0</v>
      </c>
      <c r="BC158" s="756">
        <v>0</v>
      </c>
      <c r="BD158" s="745"/>
      <c r="BE158" s="757">
        <f t="shared" ref="BE158:BE221" si="15">+AU158/AQ158</f>
        <v>0</v>
      </c>
      <c r="BF158" s="757">
        <f t="shared" ref="BF158:BF221" si="16">+AW158/AQ158</f>
        <v>0</v>
      </c>
    </row>
    <row r="159" spans="1:58" x14ac:dyDescent="0.25">
      <c r="A159" s="753" t="str">
        <f t="shared" si="14"/>
        <v>A20421510</v>
      </c>
      <c r="B159" s="1806" t="s">
        <v>35</v>
      </c>
      <c r="C159" s="1805"/>
      <c r="D159" s="1806" t="s">
        <v>315</v>
      </c>
      <c r="E159" s="1805"/>
      <c r="F159" s="1806" t="s">
        <v>313</v>
      </c>
      <c r="G159" s="1805"/>
      <c r="H159" s="1806" t="s">
        <v>316</v>
      </c>
      <c r="I159" s="1805"/>
      <c r="J159" s="1806" t="s">
        <v>334</v>
      </c>
      <c r="K159" s="1805"/>
      <c r="L159" s="1805"/>
      <c r="M159" s="1806" t="s">
        <v>317</v>
      </c>
      <c r="N159" s="1805"/>
      <c r="O159" s="1805"/>
      <c r="P159" s="1806"/>
      <c r="Q159" s="1805"/>
      <c r="R159" s="1806"/>
      <c r="S159" s="1805"/>
      <c r="T159" s="1807" t="s">
        <v>108</v>
      </c>
      <c r="U159" s="1805"/>
      <c r="V159" s="1805"/>
      <c r="W159" s="1805"/>
      <c r="X159" s="1805"/>
      <c r="Y159" s="1805"/>
      <c r="Z159" s="1805"/>
      <c r="AA159" s="1805"/>
      <c r="AB159" s="1806" t="s">
        <v>306</v>
      </c>
      <c r="AC159" s="1805"/>
      <c r="AD159" s="1805"/>
      <c r="AE159" s="1805"/>
      <c r="AF159" s="1805"/>
      <c r="AG159" s="1806" t="s">
        <v>307</v>
      </c>
      <c r="AH159" s="1805"/>
      <c r="AI159" s="1805"/>
      <c r="AJ159" s="754" t="s">
        <v>86</v>
      </c>
      <c r="AK159" s="1804" t="s">
        <v>308</v>
      </c>
      <c r="AL159" s="1805"/>
      <c r="AM159" s="1805"/>
      <c r="AN159" s="1805"/>
      <c r="AO159" s="1805"/>
      <c r="AP159" s="1805"/>
      <c r="AQ159" s="755">
        <v>66070000</v>
      </c>
      <c r="AR159" s="755">
        <v>66070000</v>
      </c>
      <c r="AS159" s="756">
        <v>0</v>
      </c>
      <c r="AT159" s="756">
        <v>0</v>
      </c>
      <c r="AU159" s="755">
        <v>66070000</v>
      </c>
      <c r="AV159" s="756">
        <v>0</v>
      </c>
      <c r="AW159" s="755">
        <v>66070000</v>
      </c>
      <c r="AX159" s="756">
        <v>0</v>
      </c>
      <c r="AY159" s="755">
        <v>66070000</v>
      </c>
      <c r="AZ159" s="756">
        <v>0</v>
      </c>
      <c r="BA159" s="755">
        <v>66070000</v>
      </c>
      <c r="BB159" s="756">
        <v>0</v>
      </c>
      <c r="BC159" s="756">
        <v>0</v>
      </c>
      <c r="BD159" s="745"/>
      <c r="BE159" s="757">
        <f t="shared" si="15"/>
        <v>1</v>
      </c>
      <c r="BF159" s="757">
        <f t="shared" si="16"/>
        <v>1</v>
      </c>
    </row>
    <row r="160" spans="1:58" x14ac:dyDescent="0.25">
      <c r="A160" s="753" t="str">
        <f t="shared" si="14"/>
        <v>A20421513</v>
      </c>
      <c r="B160" s="1806" t="s">
        <v>35</v>
      </c>
      <c r="C160" s="1805"/>
      <c r="D160" s="1806" t="s">
        <v>315</v>
      </c>
      <c r="E160" s="1805"/>
      <c r="F160" s="1806" t="s">
        <v>313</v>
      </c>
      <c r="G160" s="1805"/>
      <c r="H160" s="1806" t="s">
        <v>316</v>
      </c>
      <c r="I160" s="1805"/>
      <c r="J160" s="1806" t="s">
        <v>334</v>
      </c>
      <c r="K160" s="1805"/>
      <c r="L160" s="1805"/>
      <c r="M160" s="1806" t="s">
        <v>317</v>
      </c>
      <c r="N160" s="1805"/>
      <c r="O160" s="1805"/>
      <c r="P160" s="1806"/>
      <c r="Q160" s="1805"/>
      <c r="R160" s="1806"/>
      <c r="S160" s="1805"/>
      <c r="T160" s="1807" t="s">
        <v>108</v>
      </c>
      <c r="U160" s="1805"/>
      <c r="V160" s="1805"/>
      <c r="W160" s="1805"/>
      <c r="X160" s="1805"/>
      <c r="Y160" s="1805"/>
      <c r="Z160" s="1805"/>
      <c r="AA160" s="1805"/>
      <c r="AB160" s="1806" t="s">
        <v>306</v>
      </c>
      <c r="AC160" s="1805"/>
      <c r="AD160" s="1805"/>
      <c r="AE160" s="1805"/>
      <c r="AF160" s="1805"/>
      <c r="AG160" s="1806" t="s">
        <v>307</v>
      </c>
      <c r="AH160" s="1805"/>
      <c r="AI160" s="1805"/>
      <c r="AJ160" s="754" t="s">
        <v>336</v>
      </c>
      <c r="AK160" s="1804" t="s">
        <v>354</v>
      </c>
      <c r="AL160" s="1805"/>
      <c r="AM160" s="1805"/>
      <c r="AN160" s="1805"/>
      <c r="AO160" s="1805"/>
      <c r="AP160" s="1805"/>
      <c r="AQ160" s="755">
        <v>30000000</v>
      </c>
      <c r="AR160" s="755">
        <v>30000000</v>
      </c>
      <c r="AS160" s="756">
        <v>0</v>
      </c>
      <c r="AT160" s="756">
        <v>0</v>
      </c>
      <c r="AU160" s="756">
        <v>0</v>
      </c>
      <c r="AV160" s="755">
        <v>30000000</v>
      </c>
      <c r="AW160" s="756">
        <v>0</v>
      </c>
      <c r="AX160" s="756">
        <v>0</v>
      </c>
      <c r="AY160" s="756">
        <v>0</v>
      </c>
      <c r="AZ160" s="756">
        <v>0</v>
      </c>
      <c r="BA160" s="756">
        <v>0</v>
      </c>
      <c r="BB160" s="756">
        <v>0</v>
      </c>
      <c r="BC160" s="756">
        <v>0</v>
      </c>
      <c r="BD160" s="745"/>
      <c r="BE160" s="757">
        <f t="shared" si="15"/>
        <v>0</v>
      </c>
      <c r="BF160" s="757">
        <f t="shared" si="16"/>
        <v>0</v>
      </c>
    </row>
    <row r="161" spans="1:58" x14ac:dyDescent="0.25">
      <c r="A161" s="753" t="str">
        <f t="shared" si="14"/>
        <v>A20421810</v>
      </c>
      <c r="B161" s="1806" t="s">
        <v>35</v>
      </c>
      <c r="C161" s="1805"/>
      <c r="D161" s="1806" t="s">
        <v>315</v>
      </c>
      <c r="E161" s="1805"/>
      <c r="F161" s="1806" t="s">
        <v>313</v>
      </c>
      <c r="G161" s="1805"/>
      <c r="H161" s="1806" t="s">
        <v>316</v>
      </c>
      <c r="I161" s="1805"/>
      <c r="J161" s="1806" t="s">
        <v>334</v>
      </c>
      <c r="K161" s="1805"/>
      <c r="L161" s="1805"/>
      <c r="M161" s="1806" t="s">
        <v>327</v>
      </c>
      <c r="N161" s="1805"/>
      <c r="O161" s="1805"/>
      <c r="P161" s="1806"/>
      <c r="Q161" s="1805"/>
      <c r="R161" s="1806"/>
      <c r="S161" s="1805"/>
      <c r="T161" s="1807" t="s">
        <v>109</v>
      </c>
      <c r="U161" s="1805"/>
      <c r="V161" s="1805"/>
      <c r="W161" s="1805"/>
      <c r="X161" s="1805"/>
      <c r="Y161" s="1805"/>
      <c r="Z161" s="1805"/>
      <c r="AA161" s="1805"/>
      <c r="AB161" s="1806" t="s">
        <v>306</v>
      </c>
      <c r="AC161" s="1805"/>
      <c r="AD161" s="1805"/>
      <c r="AE161" s="1805"/>
      <c r="AF161" s="1805"/>
      <c r="AG161" s="1806" t="s">
        <v>307</v>
      </c>
      <c r="AH161" s="1805"/>
      <c r="AI161" s="1805"/>
      <c r="AJ161" s="754" t="s">
        <v>86</v>
      </c>
      <c r="AK161" s="1804" t="s">
        <v>308</v>
      </c>
      <c r="AL161" s="1805"/>
      <c r="AM161" s="1805"/>
      <c r="AN161" s="1805"/>
      <c r="AO161" s="1805"/>
      <c r="AP161" s="1805"/>
      <c r="AQ161" s="755">
        <v>606120</v>
      </c>
      <c r="AR161" s="756">
        <v>0</v>
      </c>
      <c r="AS161" s="755">
        <v>606120</v>
      </c>
      <c r="AT161" s="756">
        <v>0</v>
      </c>
      <c r="AU161" s="756">
        <v>0</v>
      </c>
      <c r="AV161" s="756">
        <v>0</v>
      </c>
      <c r="AW161" s="756">
        <v>0</v>
      </c>
      <c r="AX161" s="756">
        <v>0</v>
      </c>
      <c r="AY161" s="756">
        <v>0</v>
      </c>
      <c r="AZ161" s="756">
        <v>0</v>
      </c>
      <c r="BA161" s="756">
        <v>0</v>
      </c>
      <c r="BB161" s="756">
        <v>0</v>
      </c>
      <c r="BC161" s="756">
        <v>0</v>
      </c>
      <c r="BD161" s="745"/>
      <c r="BE161" s="757">
        <f t="shared" si="15"/>
        <v>0</v>
      </c>
      <c r="BF161" s="757">
        <f t="shared" si="16"/>
        <v>0</v>
      </c>
    </row>
    <row r="162" spans="1:58" x14ac:dyDescent="0.25">
      <c r="A162" s="753" t="str">
        <f t="shared" si="14"/>
        <v>A20421813</v>
      </c>
      <c r="B162" s="1806" t="s">
        <v>35</v>
      </c>
      <c r="C162" s="1805"/>
      <c r="D162" s="1806" t="s">
        <v>315</v>
      </c>
      <c r="E162" s="1805"/>
      <c r="F162" s="1806" t="s">
        <v>313</v>
      </c>
      <c r="G162" s="1805"/>
      <c r="H162" s="1806" t="s">
        <v>316</v>
      </c>
      <c r="I162" s="1805"/>
      <c r="J162" s="1806" t="s">
        <v>334</v>
      </c>
      <c r="K162" s="1805"/>
      <c r="L162" s="1805"/>
      <c r="M162" s="1806" t="s">
        <v>327</v>
      </c>
      <c r="N162" s="1805"/>
      <c r="O162" s="1805"/>
      <c r="P162" s="1806"/>
      <c r="Q162" s="1805"/>
      <c r="R162" s="1806"/>
      <c r="S162" s="1805"/>
      <c r="T162" s="1807" t="s">
        <v>109</v>
      </c>
      <c r="U162" s="1805"/>
      <c r="V162" s="1805"/>
      <c r="W162" s="1805"/>
      <c r="X162" s="1805"/>
      <c r="Y162" s="1805"/>
      <c r="Z162" s="1805"/>
      <c r="AA162" s="1805"/>
      <c r="AB162" s="1806" t="s">
        <v>306</v>
      </c>
      <c r="AC162" s="1805"/>
      <c r="AD162" s="1805"/>
      <c r="AE162" s="1805"/>
      <c r="AF162" s="1805"/>
      <c r="AG162" s="1806" t="s">
        <v>307</v>
      </c>
      <c r="AH162" s="1805"/>
      <c r="AI162" s="1805"/>
      <c r="AJ162" s="754" t="s">
        <v>336</v>
      </c>
      <c r="AK162" s="1804" t="s">
        <v>354</v>
      </c>
      <c r="AL162" s="1805"/>
      <c r="AM162" s="1805"/>
      <c r="AN162" s="1805"/>
      <c r="AO162" s="1805"/>
      <c r="AP162" s="1805"/>
      <c r="AQ162" s="756">
        <v>0</v>
      </c>
      <c r="AR162" s="756">
        <v>0</v>
      </c>
      <c r="AS162" s="756">
        <v>0</v>
      </c>
      <c r="AT162" s="756">
        <v>0</v>
      </c>
      <c r="AU162" s="756">
        <v>0</v>
      </c>
      <c r="AV162" s="756">
        <v>0</v>
      </c>
      <c r="AW162" s="756">
        <v>0</v>
      </c>
      <c r="AX162" s="756">
        <v>0</v>
      </c>
      <c r="AY162" s="756">
        <v>0</v>
      </c>
      <c r="AZ162" s="756">
        <v>0</v>
      </c>
      <c r="BA162" s="756">
        <v>0</v>
      </c>
      <c r="BB162" s="756">
        <v>0</v>
      </c>
      <c r="BC162" s="756">
        <v>0</v>
      </c>
      <c r="BD162" s="745"/>
      <c r="BE162" s="757" t="e">
        <f t="shared" si="15"/>
        <v>#DIV/0!</v>
      </c>
      <c r="BF162" s="757" t="e">
        <f t="shared" si="16"/>
        <v>#DIV/0!</v>
      </c>
    </row>
    <row r="163" spans="1:58" s="817" customFormat="1" x14ac:dyDescent="0.25">
      <c r="A163" s="811" t="str">
        <f t="shared" ref="A163:A226" si="17">+B163&amp;D163&amp;F163&amp;H163&amp;J163&amp;M163&amp;P163&amp;R163&amp;AJ163</f>
        <v>A2044010</v>
      </c>
      <c r="B163" s="1819" t="s">
        <v>35</v>
      </c>
      <c r="C163" s="1820"/>
      <c r="D163" s="1819" t="s">
        <v>315</v>
      </c>
      <c r="E163" s="1820"/>
      <c r="F163" s="1819" t="s">
        <v>313</v>
      </c>
      <c r="G163" s="1820"/>
      <c r="H163" s="1819" t="s">
        <v>316</v>
      </c>
      <c r="I163" s="1820"/>
      <c r="J163" s="1819" t="s">
        <v>340</v>
      </c>
      <c r="K163" s="1820"/>
      <c r="L163" s="1820"/>
      <c r="M163" s="1819"/>
      <c r="N163" s="1820"/>
      <c r="O163" s="1820"/>
      <c r="P163" s="1819"/>
      <c r="Q163" s="1820"/>
      <c r="R163" s="1819"/>
      <c r="S163" s="1820"/>
      <c r="T163" s="1821" t="s">
        <v>341</v>
      </c>
      <c r="U163" s="1820"/>
      <c r="V163" s="1820"/>
      <c r="W163" s="1820"/>
      <c r="X163" s="1820"/>
      <c r="Y163" s="1820"/>
      <c r="Z163" s="1820"/>
      <c r="AA163" s="1820"/>
      <c r="AB163" s="1819" t="s">
        <v>306</v>
      </c>
      <c r="AC163" s="1820"/>
      <c r="AD163" s="1820"/>
      <c r="AE163" s="1820"/>
      <c r="AF163" s="1820"/>
      <c r="AG163" s="1819" t="s">
        <v>307</v>
      </c>
      <c r="AH163" s="1820"/>
      <c r="AI163" s="1820"/>
      <c r="AJ163" s="812" t="s">
        <v>86</v>
      </c>
      <c r="AK163" s="1822" t="s">
        <v>308</v>
      </c>
      <c r="AL163" s="1820"/>
      <c r="AM163" s="1820"/>
      <c r="AN163" s="1820"/>
      <c r="AO163" s="1820"/>
      <c r="AP163" s="1820"/>
      <c r="AQ163" s="813">
        <v>9880000</v>
      </c>
      <c r="AR163" s="813">
        <v>527800</v>
      </c>
      <c r="AS163" s="813">
        <v>9352200</v>
      </c>
      <c r="AT163" s="814">
        <v>0</v>
      </c>
      <c r="AU163" s="813">
        <v>527800</v>
      </c>
      <c r="AV163" s="814">
        <v>0</v>
      </c>
      <c r="AW163" s="813">
        <v>527800</v>
      </c>
      <c r="AX163" s="814">
        <v>0</v>
      </c>
      <c r="AY163" s="813">
        <v>527800</v>
      </c>
      <c r="AZ163" s="814">
        <v>0</v>
      </c>
      <c r="BA163" s="813">
        <v>527800</v>
      </c>
      <c r="BB163" s="814">
        <v>0</v>
      </c>
      <c r="BC163" s="814">
        <v>0</v>
      </c>
      <c r="BD163" s="815"/>
      <c r="BE163" s="816">
        <f t="shared" si="15"/>
        <v>5.3421052631578946E-2</v>
      </c>
      <c r="BF163" s="816">
        <f t="shared" si="16"/>
        <v>5.3421052631578946E-2</v>
      </c>
    </row>
    <row r="164" spans="1:58" x14ac:dyDescent="0.25">
      <c r="A164" s="753" t="str">
        <f t="shared" si="17"/>
        <v>A204401510</v>
      </c>
      <c r="B164" s="1806" t="s">
        <v>35</v>
      </c>
      <c r="C164" s="1805"/>
      <c r="D164" s="1806" t="s">
        <v>315</v>
      </c>
      <c r="E164" s="1805"/>
      <c r="F164" s="1806" t="s">
        <v>313</v>
      </c>
      <c r="G164" s="1805"/>
      <c r="H164" s="1806" t="s">
        <v>316</v>
      </c>
      <c r="I164" s="1805"/>
      <c r="J164" s="1806" t="s">
        <v>340</v>
      </c>
      <c r="K164" s="1805"/>
      <c r="L164" s="1805"/>
      <c r="M164" s="1806" t="s">
        <v>319</v>
      </c>
      <c r="N164" s="1805"/>
      <c r="O164" s="1805"/>
      <c r="P164" s="1806"/>
      <c r="Q164" s="1805"/>
      <c r="R164" s="1806"/>
      <c r="S164" s="1805"/>
      <c r="T164" s="1807" t="s">
        <v>207</v>
      </c>
      <c r="U164" s="1805"/>
      <c r="V164" s="1805"/>
      <c r="W164" s="1805"/>
      <c r="X164" s="1805"/>
      <c r="Y164" s="1805"/>
      <c r="Z164" s="1805"/>
      <c r="AA164" s="1805"/>
      <c r="AB164" s="1806" t="s">
        <v>306</v>
      </c>
      <c r="AC164" s="1805"/>
      <c r="AD164" s="1805"/>
      <c r="AE164" s="1805"/>
      <c r="AF164" s="1805"/>
      <c r="AG164" s="1806" t="s">
        <v>307</v>
      </c>
      <c r="AH164" s="1805"/>
      <c r="AI164" s="1805"/>
      <c r="AJ164" s="754" t="s">
        <v>86</v>
      </c>
      <c r="AK164" s="1804" t="s">
        <v>308</v>
      </c>
      <c r="AL164" s="1805"/>
      <c r="AM164" s="1805"/>
      <c r="AN164" s="1805"/>
      <c r="AO164" s="1805"/>
      <c r="AP164" s="1805"/>
      <c r="AQ164" s="755">
        <v>9880000</v>
      </c>
      <c r="AR164" s="755">
        <v>527800</v>
      </c>
      <c r="AS164" s="755">
        <v>9352200</v>
      </c>
      <c r="AT164" s="756">
        <v>0</v>
      </c>
      <c r="AU164" s="755">
        <v>527800</v>
      </c>
      <c r="AV164" s="756">
        <v>0</v>
      </c>
      <c r="AW164" s="755">
        <v>527800</v>
      </c>
      <c r="AX164" s="756">
        <v>0</v>
      </c>
      <c r="AY164" s="755">
        <v>527800</v>
      </c>
      <c r="AZ164" s="756">
        <v>0</v>
      </c>
      <c r="BA164" s="755">
        <v>527800</v>
      </c>
      <c r="BB164" s="756">
        <v>0</v>
      </c>
      <c r="BC164" s="756">
        <v>0</v>
      </c>
      <c r="BD164" s="745"/>
      <c r="BE164" s="757">
        <f t="shared" si="15"/>
        <v>5.3421052631578946E-2</v>
      </c>
      <c r="BF164" s="757">
        <f t="shared" si="16"/>
        <v>5.3421052631578946E-2</v>
      </c>
    </row>
    <row r="165" spans="1:58" s="817" customFormat="1" x14ac:dyDescent="0.25">
      <c r="A165" s="811" t="str">
        <f t="shared" si="17"/>
        <v>A2044110</v>
      </c>
      <c r="B165" s="1819" t="s">
        <v>35</v>
      </c>
      <c r="C165" s="1820"/>
      <c r="D165" s="1819" t="s">
        <v>315</v>
      </c>
      <c r="E165" s="1820"/>
      <c r="F165" s="1819" t="s">
        <v>313</v>
      </c>
      <c r="G165" s="1820"/>
      <c r="H165" s="1819" t="s">
        <v>316</v>
      </c>
      <c r="I165" s="1820"/>
      <c r="J165" s="1819" t="s">
        <v>342</v>
      </c>
      <c r="K165" s="1820"/>
      <c r="L165" s="1820"/>
      <c r="M165" s="1819"/>
      <c r="N165" s="1820"/>
      <c r="O165" s="1820"/>
      <c r="P165" s="1819"/>
      <c r="Q165" s="1820"/>
      <c r="R165" s="1819"/>
      <c r="S165" s="1820"/>
      <c r="T165" s="1821" t="s">
        <v>110</v>
      </c>
      <c r="U165" s="1820"/>
      <c r="V165" s="1820"/>
      <c r="W165" s="1820"/>
      <c r="X165" s="1820"/>
      <c r="Y165" s="1820"/>
      <c r="Z165" s="1820"/>
      <c r="AA165" s="1820"/>
      <c r="AB165" s="1819" t="s">
        <v>306</v>
      </c>
      <c r="AC165" s="1820"/>
      <c r="AD165" s="1820"/>
      <c r="AE165" s="1820"/>
      <c r="AF165" s="1820"/>
      <c r="AG165" s="1819" t="s">
        <v>307</v>
      </c>
      <c r="AH165" s="1820"/>
      <c r="AI165" s="1820"/>
      <c r="AJ165" s="812" t="s">
        <v>86</v>
      </c>
      <c r="AK165" s="1822" t="s">
        <v>308</v>
      </c>
      <c r="AL165" s="1820"/>
      <c r="AM165" s="1820"/>
      <c r="AN165" s="1820"/>
      <c r="AO165" s="1820"/>
      <c r="AP165" s="1820"/>
      <c r="AQ165" s="813">
        <v>728100000</v>
      </c>
      <c r="AR165" s="813">
        <v>726843362</v>
      </c>
      <c r="AS165" s="813">
        <v>1256638</v>
      </c>
      <c r="AT165" s="814">
        <v>0</v>
      </c>
      <c r="AU165" s="813">
        <v>251581512</v>
      </c>
      <c r="AV165" s="813">
        <v>475261850</v>
      </c>
      <c r="AW165" s="813">
        <v>3765462</v>
      </c>
      <c r="AX165" s="813">
        <v>247816050</v>
      </c>
      <c r="AY165" s="813">
        <v>3765462</v>
      </c>
      <c r="AZ165" s="814">
        <v>0</v>
      </c>
      <c r="BA165" s="813">
        <v>3765462</v>
      </c>
      <c r="BB165" s="814">
        <v>0</v>
      </c>
      <c r="BC165" s="814">
        <v>0</v>
      </c>
      <c r="BD165" s="815"/>
      <c r="BE165" s="816">
        <f t="shared" si="15"/>
        <v>0.34553153687680266</v>
      </c>
      <c r="BF165" s="816">
        <f t="shared" si="16"/>
        <v>5.1716275236918007E-3</v>
      </c>
    </row>
    <row r="166" spans="1:58" s="817" customFormat="1" x14ac:dyDescent="0.25">
      <c r="A166" s="811" t="str">
        <f t="shared" si="17"/>
        <v>A2044113</v>
      </c>
      <c r="B166" s="1819" t="s">
        <v>35</v>
      </c>
      <c r="C166" s="1820"/>
      <c r="D166" s="1819" t="s">
        <v>315</v>
      </c>
      <c r="E166" s="1820"/>
      <c r="F166" s="1819" t="s">
        <v>313</v>
      </c>
      <c r="G166" s="1820"/>
      <c r="H166" s="1819" t="s">
        <v>316</v>
      </c>
      <c r="I166" s="1820"/>
      <c r="J166" s="1819" t="s">
        <v>342</v>
      </c>
      <c r="K166" s="1820"/>
      <c r="L166" s="1820"/>
      <c r="M166" s="1819"/>
      <c r="N166" s="1820"/>
      <c r="O166" s="1820"/>
      <c r="P166" s="1819"/>
      <c r="Q166" s="1820"/>
      <c r="R166" s="1819"/>
      <c r="S166" s="1820"/>
      <c r="T166" s="1821" t="s">
        <v>110</v>
      </c>
      <c r="U166" s="1820"/>
      <c r="V166" s="1820"/>
      <c r="W166" s="1820"/>
      <c r="X166" s="1820"/>
      <c r="Y166" s="1820"/>
      <c r="Z166" s="1820"/>
      <c r="AA166" s="1820"/>
      <c r="AB166" s="1819" t="s">
        <v>306</v>
      </c>
      <c r="AC166" s="1820"/>
      <c r="AD166" s="1820"/>
      <c r="AE166" s="1820"/>
      <c r="AF166" s="1820"/>
      <c r="AG166" s="1819" t="s">
        <v>307</v>
      </c>
      <c r="AH166" s="1820"/>
      <c r="AI166" s="1820"/>
      <c r="AJ166" s="812" t="s">
        <v>336</v>
      </c>
      <c r="AK166" s="1822" t="s">
        <v>354</v>
      </c>
      <c r="AL166" s="1820"/>
      <c r="AM166" s="1820"/>
      <c r="AN166" s="1820"/>
      <c r="AO166" s="1820"/>
      <c r="AP166" s="1820"/>
      <c r="AQ166" s="813">
        <v>116000000</v>
      </c>
      <c r="AR166" s="813">
        <v>116000000</v>
      </c>
      <c r="AS166" s="814">
        <v>0</v>
      </c>
      <c r="AT166" s="814">
        <v>0</v>
      </c>
      <c r="AU166" s="814">
        <v>0</v>
      </c>
      <c r="AV166" s="813">
        <v>116000000</v>
      </c>
      <c r="AW166" s="814">
        <v>0</v>
      </c>
      <c r="AX166" s="814">
        <v>0</v>
      </c>
      <c r="AY166" s="814">
        <v>0</v>
      </c>
      <c r="AZ166" s="814">
        <v>0</v>
      </c>
      <c r="BA166" s="814">
        <v>0</v>
      </c>
      <c r="BB166" s="814">
        <v>0</v>
      </c>
      <c r="BC166" s="814">
        <v>0</v>
      </c>
      <c r="BD166" s="815"/>
      <c r="BE166" s="816">
        <f t="shared" si="15"/>
        <v>0</v>
      </c>
      <c r="BF166" s="816">
        <f t="shared" si="16"/>
        <v>0</v>
      </c>
    </row>
    <row r="167" spans="1:58" x14ac:dyDescent="0.25">
      <c r="A167" s="753" t="str">
        <f t="shared" si="17"/>
        <v>A20441210</v>
      </c>
      <c r="B167" s="1806" t="s">
        <v>35</v>
      </c>
      <c r="C167" s="1805"/>
      <c r="D167" s="1806" t="s">
        <v>315</v>
      </c>
      <c r="E167" s="1805"/>
      <c r="F167" s="1806" t="s">
        <v>313</v>
      </c>
      <c r="G167" s="1805"/>
      <c r="H167" s="1806" t="s">
        <v>316</v>
      </c>
      <c r="I167" s="1805"/>
      <c r="J167" s="1806" t="s">
        <v>342</v>
      </c>
      <c r="K167" s="1805"/>
      <c r="L167" s="1805"/>
      <c r="M167" s="1806" t="s">
        <v>315</v>
      </c>
      <c r="N167" s="1805"/>
      <c r="O167" s="1805"/>
      <c r="P167" s="1806"/>
      <c r="Q167" s="1805"/>
      <c r="R167" s="1806"/>
      <c r="S167" s="1805"/>
      <c r="T167" s="1807" t="s">
        <v>111</v>
      </c>
      <c r="U167" s="1805"/>
      <c r="V167" s="1805"/>
      <c r="W167" s="1805"/>
      <c r="X167" s="1805"/>
      <c r="Y167" s="1805"/>
      <c r="Z167" s="1805"/>
      <c r="AA167" s="1805"/>
      <c r="AB167" s="1806" t="s">
        <v>306</v>
      </c>
      <c r="AC167" s="1805"/>
      <c r="AD167" s="1805"/>
      <c r="AE167" s="1805"/>
      <c r="AF167" s="1805"/>
      <c r="AG167" s="1806" t="s">
        <v>307</v>
      </c>
      <c r="AH167" s="1805"/>
      <c r="AI167" s="1805"/>
      <c r="AJ167" s="754" t="s">
        <v>86</v>
      </c>
      <c r="AK167" s="1804" t="s">
        <v>308</v>
      </c>
      <c r="AL167" s="1805"/>
      <c r="AM167" s="1805"/>
      <c r="AN167" s="1805"/>
      <c r="AO167" s="1805"/>
      <c r="AP167" s="1805"/>
      <c r="AQ167" s="755">
        <v>12000000</v>
      </c>
      <c r="AR167" s="755">
        <v>12000000</v>
      </c>
      <c r="AS167" s="756">
        <v>0</v>
      </c>
      <c r="AT167" s="756">
        <v>0</v>
      </c>
      <c r="AU167" s="756">
        <v>0</v>
      </c>
      <c r="AV167" s="755">
        <v>12000000</v>
      </c>
      <c r="AW167" s="756">
        <v>0</v>
      </c>
      <c r="AX167" s="756">
        <v>0</v>
      </c>
      <c r="AY167" s="756">
        <v>0</v>
      </c>
      <c r="AZ167" s="756">
        <v>0</v>
      </c>
      <c r="BA167" s="756">
        <v>0</v>
      </c>
      <c r="BB167" s="756">
        <v>0</v>
      </c>
      <c r="BC167" s="756">
        <v>0</v>
      </c>
      <c r="BD167" s="745"/>
      <c r="BE167" s="757">
        <f t="shared" si="15"/>
        <v>0</v>
      </c>
      <c r="BF167" s="757">
        <f t="shared" si="16"/>
        <v>0</v>
      </c>
    </row>
    <row r="168" spans="1:58" x14ac:dyDescent="0.25">
      <c r="A168" s="753" t="str">
        <f t="shared" si="17"/>
        <v>A20441213</v>
      </c>
      <c r="B168" s="1806" t="s">
        <v>35</v>
      </c>
      <c r="C168" s="1805"/>
      <c r="D168" s="1806" t="s">
        <v>315</v>
      </c>
      <c r="E168" s="1805"/>
      <c r="F168" s="1806" t="s">
        <v>313</v>
      </c>
      <c r="G168" s="1805"/>
      <c r="H168" s="1806" t="s">
        <v>316</v>
      </c>
      <c r="I168" s="1805"/>
      <c r="J168" s="1806" t="s">
        <v>342</v>
      </c>
      <c r="K168" s="1805"/>
      <c r="L168" s="1805"/>
      <c r="M168" s="1806" t="s">
        <v>315</v>
      </c>
      <c r="N168" s="1805"/>
      <c r="O168" s="1805"/>
      <c r="P168" s="1806"/>
      <c r="Q168" s="1805"/>
      <c r="R168" s="1806"/>
      <c r="S168" s="1805"/>
      <c r="T168" s="1807" t="s">
        <v>111</v>
      </c>
      <c r="U168" s="1805"/>
      <c r="V168" s="1805"/>
      <c r="W168" s="1805"/>
      <c r="X168" s="1805"/>
      <c r="Y168" s="1805"/>
      <c r="Z168" s="1805"/>
      <c r="AA168" s="1805"/>
      <c r="AB168" s="1806" t="s">
        <v>306</v>
      </c>
      <c r="AC168" s="1805"/>
      <c r="AD168" s="1805"/>
      <c r="AE168" s="1805"/>
      <c r="AF168" s="1805"/>
      <c r="AG168" s="1806" t="s">
        <v>307</v>
      </c>
      <c r="AH168" s="1805"/>
      <c r="AI168" s="1805"/>
      <c r="AJ168" s="754" t="s">
        <v>336</v>
      </c>
      <c r="AK168" s="1804" t="s">
        <v>354</v>
      </c>
      <c r="AL168" s="1805"/>
      <c r="AM168" s="1805"/>
      <c r="AN168" s="1805"/>
      <c r="AO168" s="1805"/>
      <c r="AP168" s="1805"/>
      <c r="AQ168" s="755">
        <v>116000000</v>
      </c>
      <c r="AR168" s="755">
        <v>116000000</v>
      </c>
      <c r="AS168" s="756">
        <v>0</v>
      </c>
      <c r="AT168" s="756">
        <v>0</v>
      </c>
      <c r="AU168" s="756">
        <v>0</v>
      </c>
      <c r="AV168" s="755">
        <v>116000000</v>
      </c>
      <c r="AW168" s="756">
        <v>0</v>
      </c>
      <c r="AX168" s="756">
        <v>0</v>
      </c>
      <c r="AY168" s="756">
        <v>0</v>
      </c>
      <c r="AZ168" s="756">
        <v>0</v>
      </c>
      <c r="BA168" s="756">
        <v>0</v>
      </c>
      <c r="BB168" s="756">
        <v>0</v>
      </c>
      <c r="BC168" s="756">
        <v>0</v>
      </c>
      <c r="BD168" s="745"/>
      <c r="BE168" s="757">
        <f t="shared" si="15"/>
        <v>0</v>
      </c>
      <c r="BF168" s="757">
        <f t="shared" si="16"/>
        <v>0</v>
      </c>
    </row>
    <row r="169" spans="1:58" x14ac:dyDescent="0.25">
      <c r="A169" s="779" t="s">
        <v>673</v>
      </c>
      <c r="B169" s="1806" t="s">
        <v>35</v>
      </c>
      <c r="C169" s="1805"/>
      <c r="D169" s="1806" t="s">
        <v>315</v>
      </c>
      <c r="E169" s="1805"/>
      <c r="F169" s="1806" t="s">
        <v>313</v>
      </c>
      <c r="G169" s="1805"/>
      <c r="H169" s="1806" t="s">
        <v>316</v>
      </c>
      <c r="I169" s="1805"/>
      <c r="J169" s="1806" t="s">
        <v>342</v>
      </c>
      <c r="K169" s="1805"/>
      <c r="L169" s="1805"/>
      <c r="M169" s="1806" t="s">
        <v>317</v>
      </c>
      <c r="N169" s="1805"/>
      <c r="O169" s="1805"/>
      <c r="P169" s="1806"/>
      <c r="Q169" s="1805"/>
      <c r="R169" s="1806"/>
      <c r="S169" s="1805"/>
      <c r="T169" s="1807" t="s">
        <v>112</v>
      </c>
      <c r="U169" s="1805"/>
      <c r="V169" s="1805"/>
      <c r="W169" s="1805"/>
      <c r="X169" s="1805"/>
      <c r="Y169" s="1805"/>
      <c r="Z169" s="1805"/>
      <c r="AA169" s="1805"/>
      <c r="AB169" s="1806" t="s">
        <v>306</v>
      </c>
      <c r="AC169" s="1805"/>
      <c r="AD169" s="1805"/>
      <c r="AE169" s="1805"/>
      <c r="AF169" s="1805"/>
      <c r="AG169" s="1806" t="s">
        <v>307</v>
      </c>
      <c r="AH169" s="1805"/>
      <c r="AI169" s="1805"/>
      <c r="AJ169" s="754" t="s">
        <v>86</v>
      </c>
      <c r="AK169" s="1804" t="s">
        <v>308</v>
      </c>
      <c r="AL169" s="1805"/>
      <c r="AM169" s="1805"/>
      <c r="AN169" s="1805"/>
      <c r="AO169" s="1805"/>
      <c r="AP169" s="1805"/>
      <c r="AQ169" s="755">
        <v>5000000</v>
      </c>
      <c r="AR169" s="755">
        <v>3765462</v>
      </c>
      <c r="AS169" s="755">
        <v>1234538</v>
      </c>
      <c r="AT169" s="756">
        <v>0</v>
      </c>
      <c r="AU169" s="755">
        <v>3765462</v>
      </c>
      <c r="AV169" s="756">
        <v>0</v>
      </c>
      <c r="AW169" s="755">
        <v>3765462</v>
      </c>
      <c r="AX169" s="756">
        <v>0</v>
      </c>
      <c r="AY169" s="755">
        <v>3765462</v>
      </c>
      <c r="AZ169" s="756">
        <v>0</v>
      </c>
      <c r="BA169" s="755">
        <v>3765462</v>
      </c>
      <c r="BB169" s="756">
        <v>0</v>
      </c>
      <c r="BC169" s="756">
        <v>0</v>
      </c>
      <c r="BD169" s="745"/>
      <c r="BE169" s="757">
        <f t="shared" si="15"/>
        <v>0.7530924</v>
      </c>
      <c r="BF169" s="757">
        <f t="shared" si="16"/>
        <v>0.7530924</v>
      </c>
    </row>
    <row r="170" spans="1:58" x14ac:dyDescent="0.25">
      <c r="A170" s="753" t="str">
        <f t="shared" si="17"/>
        <v>A204411310</v>
      </c>
      <c r="B170" s="1806" t="s">
        <v>35</v>
      </c>
      <c r="C170" s="1805"/>
      <c r="D170" s="1806" t="s">
        <v>315</v>
      </c>
      <c r="E170" s="1805"/>
      <c r="F170" s="1806" t="s">
        <v>313</v>
      </c>
      <c r="G170" s="1805"/>
      <c r="H170" s="1806" t="s">
        <v>316</v>
      </c>
      <c r="I170" s="1805"/>
      <c r="J170" s="1806" t="s">
        <v>342</v>
      </c>
      <c r="K170" s="1805"/>
      <c r="L170" s="1805"/>
      <c r="M170" s="1806" t="s">
        <v>336</v>
      </c>
      <c r="N170" s="1805"/>
      <c r="O170" s="1805"/>
      <c r="P170" s="1806"/>
      <c r="Q170" s="1805"/>
      <c r="R170" s="1806"/>
      <c r="S170" s="1805"/>
      <c r="T170" s="1807" t="s">
        <v>110</v>
      </c>
      <c r="U170" s="1805"/>
      <c r="V170" s="1805"/>
      <c r="W170" s="1805"/>
      <c r="X170" s="1805"/>
      <c r="Y170" s="1805"/>
      <c r="Z170" s="1805"/>
      <c r="AA170" s="1805"/>
      <c r="AB170" s="1806" t="s">
        <v>306</v>
      </c>
      <c r="AC170" s="1805"/>
      <c r="AD170" s="1805"/>
      <c r="AE170" s="1805"/>
      <c r="AF170" s="1805"/>
      <c r="AG170" s="1806" t="s">
        <v>307</v>
      </c>
      <c r="AH170" s="1805"/>
      <c r="AI170" s="1805"/>
      <c r="AJ170" s="754" t="s">
        <v>86</v>
      </c>
      <c r="AK170" s="1804" t="s">
        <v>308</v>
      </c>
      <c r="AL170" s="1805"/>
      <c r="AM170" s="1805"/>
      <c r="AN170" s="1805"/>
      <c r="AO170" s="1805"/>
      <c r="AP170" s="1805"/>
      <c r="AQ170" s="755">
        <v>711100000</v>
      </c>
      <c r="AR170" s="755">
        <v>711077900</v>
      </c>
      <c r="AS170" s="755">
        <v>22100</v>
      </c>
      <c r="AT170" s="756">
        <v>0</v>
      </c>
      <c r="AU170" s="755">
        <v>247816050</v>
      </c>
      <c r="AV170" s="755">
        <v>463261850</v>
      </c>
      <c r="AW170" s="756">
        <v>0</v>
      </c>
      <c r="AX170" s="755">
        <v>247816050</v>
      </c>
      <c r="AY170" s="756">
        <v>0</v>
      </c>
      <c r="AZ170" s="756">
        <v>0</v>
      </c>
      <c r="BA170" s="756">
        <v>0</v>
      </c>
      <c r="BB170" s="756">
        <v>0</v>
      </c>
      <c r="BC170" s="756">
        <v>0</v>
      </c>
      <c r="BD170" s="745"/>
      <c r="BE170" s="757">
        <f t="shared" si="15"/>
        <v>0.34849676557446208</v>
      </c>
      <c r="BF170" s="757">
        <f t="shared" si="16"/>
        <v>0</v>
      </c>
    </row>
    <row r="171" spans="1:58" s="753" customFormat="1" ht="13.5" x14ac:dyDescent="0.2">
      <c r="A171" s="753" t="str">
        <f t="shared" si="17"/>
        <v>A310</v>
      </c>
      <c r="B171" s="1833" t="s">
        <v>35</v>
      </c>
      <c r="C171" s="1834"/>
      <c r="D171" s="1833" t="s">
        <v>322</v>
      </c>
      <c r="E171" s="1834"/>
      <c r="F171" s="1833"/>
      <c r="G171" s="1834"/>
      <c r="H171" s="1833"/>
      <c r="I171" s="1834"/>
      <c r="J171" s="1833"/>
      <c r="K171" s="1834"/>
      <c r="L171" s="1834"/>
      <c r="M171" s="1833"/>
      <c r="N171" s="1834"/>
      <c r="O171" s="1834"/>
      <c r="P171" s="1833"/>
      <c r="Q171" s="1834"/>
      <c r="R171" s="1833"/>
      <c r="S171" s="1834"/>
      <c r="T171" s="1836" t="s">
        <v>26</v>
      </c>
      <c r="U171" s="1834"/>
      <c r="V171" s="1834"/>
      <c r="W171" s="1834"/>
      <c r="X171" s="1834"/>
      <c r="Y171" s="1834"/>
      <c r="Z171" s="1834"/>
      <c r="AA171" s="1834"/>
      <c r="AB171" s="1833" t="s">
        <v>306</v>
      </c>
      <c r="AC171" s="1834"/>
      <c r="AD171" s="1834"/>
      <c r="AE171" s="1834"/>
      <c r="AF171" s="1834"/>
      <c r="AG171" s="1833" t="s">
        <v>307</v>
      </c>
      <c r="AH171" s="1834"/>
      <c r="AI171" s="1834"/>
      <c r="AJ171" s="748" t="s">
        <v>86</v>
      </c>
      <c r="AK171" s="1835" t="s">
        <v>308</v>
      </c>
      <c r="AL171" s="1834"/>
      <c r="AM171" s="1834"/>
      <c r="AN171" s="1834"/>
      <c r="AO171" s="1834"/>
      <c r="AP171" s="1834"/>
      <c r="AQ171" s="749">
        <v>201904200000</v>
      </c>
      <c r="AR171" s="749">
        <v>201698530818</v>
      </c>
      <c r="AS171" s="749">
        <v>205669182</v>
      </c>
      <c r="AT171" s="750">
        <v>0</v>
      </c>
      <c r="AU171" s="750">
        <v>195698711245</v>
      </c>
      <c r="AV171" s="750">
        <v>5999819573</v>
      </c>
      <c r="AW171" s="750">
        <v>123273500461</v>
      </c>
      <c r="AX171" s="750">
        <v>72425210784</v>
      </c>
      <c r="AY171" s="750">
        <v>123266616461</v>
      </c>
      <c r="AZ171" s="750">
        <v>6884000</v>
      </c>
      <c r="BA171" s="750">
        <v>123266616461</v>
      </c>
      <c r="BB171" s="750">
        <v>0</v>
      </c>
      <c r="BC171" s="750">
        <v>2742263</v>
      </c>
      <c r="BD171" s="751"/>
      <c r="BE171" s="752">
        <f t="shared" si="15"/>
        <v>0.96926518242314919</v>
      </c>
      <c r="BF171" s="752">
        <f t="shared" si="16"/>
        <v>0.61055441373185892</v>
      </c>
    </row>
    <row r="172" spans="1:58" s="753" customFormat="1" ht="13.5" x14ac:dyDescent="0.2">
      <c r="A172" s="753" t="str">
        <f t="shared" si="17"/>
        <v>A311</v>
      </c>
      <c r="B172" s="1833" t="s">
        <v>35</v>
      </c>
      <c r="C172" s="1834"/>
      <c r="D172" s="1833" t="s">
        <v>322</v>
      </c>
      <c r="E172" s="1834"/>
      <c r="F172" s="1833"/>
      <c r="G172" s="1834"/>
      <c r="H172" s="1833"/>
      <c r="I172" s="1834"/>
      <c r="J172" s="1833"/>
      <c r="K172" s="1834"/>
      <c r="L172" s="1834"/>
      <c r="M172" s="1833"/>
      <c r="N172" s="1834"/>
      <c r="O172" s="1834"/>
      <c r="P172" s="1833"/>
      <c r="Q172" s="1834"/>
      <c r="R172" s="1833"/>
      <c r="S172" s="1834"/>
      <c r="T172" s="1836" t="s">
        <v>26</v>
      </c>
      <c r="U172" s="1834"/>
      <c r="V172" s="1834"/>
      <c r="W172" s="1834"/>
      <c r="X172" s="1834"/>
      <c r="Y172" s="1834"/>
      <c r="Z172" s="1834"/>
      <c r="AA172" s="1834"/>
      <c r="AB172" s="1833" t="s">
        <v>306</v>
      </c>
      <c r="AC172" s="1834"/>
      <c r="AD172" s="1834"/>
      <c r="AE172" s="1834"/>
      <c r="AF172" s="1834"/>
      <c r="AG172" s="1833" t="s">
        <v>309</v>
      </c>
      <c r="AH172" s="1834"/>
      <c r="AI172" s="1834"/>
      <c r="AJ172" s="748" t="s">
        <v>101</v>
      </c>
      <c r="AK172" s="1835" t="s">
        <v>310</v>
      </c>
      <c r="AL172" s="1834"/>
      <c r="AM172" s="1834"/>
      <c r="AN172" s="1834"/>
      <c r="AO172" s="1834"/>
      <c r="AP172" s="1834"/>
      <c r="AQ172" s="749">
        <v>519000000</v>
      </c>
      <c r="AR172" s="749">
        <v>0</v>
      </c>
      <c r="AS172" s="749">
        <v>519000000</v>
      </c>
      <c r="AT172" s="750">
        <v>0</v>
      </c>
      <c r="AU172" s="750">
        <v>0</v>
      </c>
      <c r="AV172" s="750">
        <v>0</v>
      </c>
      <c r="AW172" s="750">
        <v>0</v>
      </c>
      <c r="AX172" s="750">
        <v>0</v>
      </c>
      <c r="AY172" s="750">
        <v>0</v>
      </c>
      <c r="AZ172" s="750">
        <v>0</v>
      </c>
      <c r="BA172" s="750">
        <v>0</v>
      </c>
      <c r="BB172" s="750">
        <v>0</v>
      </c>
      <c r="BC172" s="750">
        <v>0</v>
      </c>
      <c r="BD172" s="751"/>
      <c r="BE172" s="752">
        <f t="shared" si="15"/>
        <v>0</v>
      </c>
      <c r="BF172" s="752">
        <f t="shared" si="16"/>
        <v>0</v>
      </c>
    </row>
    <row r="173" spans="1:58" s="753" customFormat="1" ht="13.5" x14ac:dyDescent="0.2">
      <c r="A173" s="753" t="str">
        <f t="shared" si="17"/>
        <v>A316</v>
      </c>
      <c r="B173" s="1833" t="s">
        <v>35</v>
      </c>
      <c r="C173" s="1834"/>
      <c r="D173" s="1833" t="s">
        <v>322</v>
      </c>
      <c r="E173" s="1834"/>
      <c r="F173" s="1833"/>
      <c r="G173" s="1834"/>
      <c r="H173" s="1833"/>
      <c r="I173" s="1834"/>
      <c r="J173" s="1833"/>
      <c r="K173" s="1834"/>
      <c r="L173" s="1834"/>
      <c r="M173" s="1833"/>
      <c r="N173" s="1834"/>
      <c r="O173" s="1834"/>
      <c r="P173" s="1833"/>
      <c r="Q173" s="1834"/>
      <c r="R173" s="1833"/>
      <c r="S173" s="1834"/>
      <c r="T173" s="1836" t="s">
        <v>26</v>
      </c>
      <c r="U173" s="1834"/>
      <c r="V173" s="1834"/>
      <c r="W173" s="1834"/>
      <c r="X173" s="1834"/>
      <c r="Y173" s="1834"/>
      <c r="Z173" s="1834"/>
      <c r="AA173" s="1834"/>
      <c r="AB173" s="1833" t="s">
        <v>306</v>
      </c>
      <c r="AC173" s="1834"/>
      <c r="AD173" s="1834"/>
      <c r="AE173" s="1834"/>
      <c r="AF173" s="1834"/>
      <c r="AG173" s="1833" t="s">
        <v>309</v>
      </c>
      <c r="AH173" s="1834"/>
      <c r="AI173" s="1834"/>
      <c r="AJ173" s="748" t="s">
        <v>44</v>
      </c>
      <c r="AK173" s="1835" t="s">
        <v>311</v>
      </c>
      <c r="AL173" s="1834"/>
      <c r="AM173" s="1834"/>
      <c r="AN173" s="1834"/>
      <c r="AO173" s="1834"/>
      <c r="AP173" s="1834"/>
      <c r="AQ173" s="749">
        <v>66513900000</v>
      </c>
      <c r="AR173" s="749">
        <v>17824264679</v>
      </c>
      <c r="AS173" s="749">
        <v>48689635321</v>
      </c>
      <c r="AT173" s="750">
        <v>0</v>
      </c>
      <c r="AU173" s="750">
        <v>15818799098</v>
      </c>
      <c r="AV173" s="750">
        <v>2005465581</v>
      </c>
      <c r="AW173" s="750">
        <v>11007963413</v>
      </c>
      <c r="AX173" s="750">
        <v>4810835685</v>
      </c>
      <c r="AY173" s="750">
        <v>10956237202</v>
      </c>
      <c r="AZ173" s="750">
        <v>51726211</v>
      </c>
      <c r="BA173" s="750">
        <v>10956237202</v>
      </c>
      <c r="BB173" s="750">
        <v>0</v>
      </c>
      <c r="BC173" s="750">
        <v>0</v>
      </c>
      <c r="BD173" s="751"/>
      <c r="BE173" s="752">
        <f t="shared" si="15"/>
        <v>0.23782696696479985</v>
      </c>
      <c r="BF173" s="752">
        <f t="shared" si="16"/>
        <v>0.16549869144644955</v>
      </c>
    </row>
    <row r="174" spans="1:58" x14ac:dyDescent="0.25">
      <c r="A174" s="753" t="str">
        <f t="shared" si="17"/>
        <v>A3211</v>
      </c>
      <c r="B174" s="1812" t="s">
        <v>35</v>
      </c>
      <c r="C174" s="1805"/>
      <c r="D174" s="1812" t="s">
        <v>322</v>
      </c>
      <c r="E174" s="1805"/>
      <c r="F174" s="1812" t="s">
        <v>315</v>
      </c>
      <c r="G174" s="1805"/>
      <c r="H174" s="1812"/>
      <c r="I174" s="1805"/>
      <c r="J174" s="1812"/>
      <c r="K174" s="1805"/>
      <c r="L174" s="1805"/>
      <c r="M174" s="1812"/>
      <c r="N174" s="1805"/>
      <c r="O174" s="1805"/>
      <c r="P174" s="1812"/>
      <c r="Q174" s="1805"/>
      <c r="R174" s="1812"/>
      <c r="S174" s="1805"/>
      <c r="T174" s="1814" t="s">
        <v>343</v>
      </c>
      <c r="U174" s="1805"/>
      <c r="V174" s="1805"/>
      <c r="W174" s="1805"/>
      <c r="X174" s="1805"/>
      <c r="Y174" s="1805"/>
      <c r="Z174" s="1805"/>
      <c r="AA174" s="1805"/>
      <c r="AB174" s="1812" t="s">
        <v>306</v>
      </c>
      <c r="AC174" s="1805"/>
      <c r="AD174" s="1805"/>
      <c r="AE174" s="1805"/>
      <c r="AF174" s="1805"/>
      <c r="AG174" s="1812" t="s">
        <v>309</v>
      </c>
      <c r="AH174" s="1805"/>
      <c r="AI174" s="1805"/>
      <c r="AJ174" s="742" t="s">
        <v>101</v>
      </c>
      <c r="AK174" s="1813" t="s">
        <v>310</v>
      </c>
      <c r="AL174" s="1805"/>
      <c r="AM174" s="1805"/>
      <c r="AN174" s="1805"/>
      <c r="AO174" s="1805"/>
      <c r="AP174" s="1805"/>
      <c r="AQ174" s="743">
        <v>519000000</v>
      </c>
      <c r="AR174" s="744">
        <v>0</v>
      </c>
      <c r="AS174" s="743">
        <v>519000000</v>
      </c>
      <c r="AT174" s="744">
        <v>0</v>
      </c>
      <c r="AU174" s="744">
        <v>0</v>
      </c>
      <c r="AV174" s="744">
        <v>0</v>
      </c>
      <c r="AW174" s="744">
        <v>0</v>
      </c>
      <c r="AX174" s="744">
        <v>0</v>
      </c>
      <c r="AY174" s="744">
        <v>0</v>
      </c>
      <c r="AZ174" s="744">
        <v>0</v>
      </c>
      <c r="BA174" s="744">
        <v>0</v>
      </c>
      <c r="BB174" s="744">
        <v>0</v>
      </c>
      <c r="BC174" s="744">
        <v>0</v>
      </c>
      <c r="BD174" s="745"/>
      <c r="BE174" s="747">
        <f t="shared" si="15"/>
        <v>0</v>
      </c>
      <c r="BF174" s="747">
        <f t="shared" si="16"/>
        <v>0</v>
      </c>
    </row>
    <row r="175" spans="1:58" x14ac:dyDescent="0.25">
      <c r="A175" s="753" t="str">
        <f t="shared" si="17"/>
        <v>A32111</v>
      </c>
      <c r="B175" s="1812" t="s">
        <v>35</v>
      </c>
      <c r="C175" s="1805"/>
      <c r="D175" s="1812" t="s">
        <v>322</v>
      </c>
      <c r="E175" s="1805"/>
      <c r="F175" s="1812" t="s">
        <v>315</v>
      </c>
      <c r="G175" s="1805"/>
      <c r="H175" s="1812" t="s">
        <v>312</v>
      </c>
      <c r="I175" s="1805"/>
      <c r="J175" s="1812"/>
      <c r="K175" s="1805"/>
      <c r="L175" s="1805"/>
      <c r="M175" s="1812"/>
      <c r="N175" s="1805"/>
      <c r="O175" s="1805"/>
      <c r="P175" s="1812"/>
      <c r="Q175" s="1805"/>
      <c r="R175" s="1812"/>
      <c r="S175" s="1805"/>
      <c r="T175" s="1814" t="s">
        <v>344</v>
      </c>
      <c r="U175" s="1805"/>
      <c r="V175" s="1805"/>
      <c r="W175" s="1805"/>
      <c r="X175" s="1805"/>
      <c r="Y175" s="1805"/>
      <c r="Z175" s="1805"/>
      <c r="AA175" s="1805"/>
      <c r="AB175" s="1812" t="s">
        <v>306</v>
      </c>
      <c r="AC175" s="1805"/>
      <c r="AD175" s="1805"/>
      <c r="AE175" s="1805"/>
      <c r="AF175" s="1805"/>
      <c r="AG175" s="1812" t="s">
        <v>309</v>
      </c>
      <c r="AH175" s="1805"/>
      <c r="AI175" s="1805"/>
      <c r="AJ175" s="742" t="s">
        <v>101</v>
      </c>
      <c r="AK175" s="1813" t="s">
        <v>310</v>
      </c>
      <c r="AL175" s="1805"/>
      <c r="AM175" s="1805"/>
      <c r="AN175" s="1805"/>
      <c r="AO175" s="1805"/>
      <c r="AP175" s="1805"/>
      <c r="AQ175" s="743">
        <v>519000000</v>
      </c>
      <c r="AR175" s="744">
        <v>0</v>
      </c>
      <c r="AS175" s="743">
        <v>519000000</v>
      </c>
      <c r="AT175" s="744">
        <v>0</v>
      </c>
      <c r="AU175" s="744">
        <v>0</v>
      </c>
      <c r="AV175" s="744">
        <v>0</v>
      </c>
      <c r="AW175" s="744">
        <v>0</v>
      </c>
      <c r="AX175" s="744">
        <v>0</v>
      </c>
      <c r="AY175" s="744">
        <v>0</v>
      </c>
      <c r="AZ175" s="744">
        <v>0</v>
      </c>
      <c r="BA175" s="744">
        <v>0</v>
      </c>
      <c r="BB175" s="744">
        <v>0</v>
      </c>
      <c r="BC175" s="744">
        <v>0</v>
      </c>
      <c r="BD175" s="745"/>
      <c r="BE175" s="747">
        <f t="shared" si="15"/>
        <v>0</v>
      </c>
      <c r="BF175" s="747">
        <f t="shared" si="16"/>
        <v>0</v>
      </c>
    </row>
    <row r="176" spans="1:58" x14ac:dyDescent="0.25">
      <c r="A176" s="753" t="str">
        <f t="shared" si="17"/>
        <v>A321111</v>
      </c>
      <c r="B176" s="1806" t="s">
        <v>35</v>
      </c>
      <c r="C176" s="1805"/>
      <c r="D176" s="1806" t="s">
        <v>322</v>
      </c>
      <c r="E176" s="1805"/>
      <c r="F176" s="1806" t="s">
        <v>315</v>
      </c>
      <c r="G176" s="1805"/>
      <c r="H176" s="1806" t="s">
        <v>312</v>
      </c>
      <c r="I176" s="1805"/>
      <c r="J176" s="1806" t="s">
        <v>312</v>
      </c>
      <c r="K176" s="1805"/>
      <c r="L176" s="1805"/>
      <c r="M176" s="1806"/>
      <c r="N176" s="1805"/>
      <c r="O176" s="1805"/>
      <c r="P176" s="1806"/>
      <c r="Q176" s="1805"/>
      <c r="R176" s="1806"/>
      <c r="S176" s="1805"/>
      <c r="T176" s="1807" t="s">
        <v>113</v>
      </c>
      <c r="U176" s="1805"/>
      <c r="V176" s="1805"/>
      <c r="W176" s="1805"/>
      <c r="X176" s="1805"/>
      <c r="Y176" s="1805"/>
      <c r="Z176" s="1805"/>
      <c r="AA176" s="1805"/>
      <c r="AB176" s="1806" t="s">
        <v>306</v>
      </c>
      <c r="AC176" s="1805"/>
      <c r="AD176" s="1805"/>
      <c r="AE176" s="1805"/>
      <c r="AF176" s="1805"/>
      <c r="AG176" s="1806" t="s">
        <v>309</v>
      </c>
      <c r="AH176" s="1805"/>
      <c r="AI176" s="1805"/>
      <c r="AJ176" s="754" t="s">
        <v>101</v>
      </c>
      <c r="AK176" s="1804" t="s">
        <v>310</v>
      </c>
      <c r="AL176" s="1805"/>
      <c r="AM176" s="1805"/>
      <c r="AN176" s="1805"/>
      <c r="AO176" s="1805"/>
      <c r="AP176" s="1805"/>
      <c r="AQ176" s="755">
        <v>519000000</v>
      </c>
      <c r="AR176" s="756">
        <v>0</v>
      </c>
      <c r="AS176" s="755">
        <v>519000000</v>
      </c>
      <c r="AT176" s="756">
        <v>0</v>
      </c>
      <c r="AU176" s="756">
        <v>0</v>
      </c>
      <c r="AV176" s="756">
        <v>0</v>
      </c>
      <c r="AW176" s="756">
        <v>0</v>
      </c>
      <c r="AX176" s="756">
        <v>0</v>
      </c>
      <c r="AY176" s="756">
        <v>0</v>
      </c>
      <c r="AZ176" s="756">
        <v>0</v>
      </c>
      <c r="BA176" s="756">
        <v>0</v>
      </c>
      <c r="BB176" s="756">
        <v>0</v>
      </c>
      <c r="BC176" s="756">
        <v>0</v>
      </c>
      <c r="BD176" s="745"/>
      <c r="BE176" s="757">
        <f t="shared" si="15"/>
        <v>0</v>
      </c>
      <c r="BF176" s="757">
        <f t="shared" si="16"/>
        <v>0</v>
      </c>
    </row>
    <row r="177" spans="1:58" x14ac:dyDescent="0.25">
      <c r="A177" s="753" t="str">
        <f t="shared" si="17"/>
        <v>A3510</v>
      </c>
      <c r="B177" s="1812" t="s">
        <v>35</v>
      </c>
      <c r="C177" s="1805"/>
      <c r="D177" s="1812" t="s">
        <v>322</v>
      </c>
      <c r="E177" s="1805"/>
      <c r="F177" s="1812" t="s">
        <v>317</v>
      </c>
      <c r="G177" s="1805"/>
      <c r="H177" s="1812"/>
      <c r="I177" s="1805"/>
      <c r="J177" s="1812"/>
      <c r="K177" s="1805"/>
      <c r="L177" s="1805"/>
      <c r="M177" s="1812"/>
      <c r="N177" s="1805"/>
      <c r="O177" s="1805"/>
      <c r="P177" s="1812"/>
      <c r="Q177" s="1805"/>
      <c r="R177" s="1812"/>
      <c r="S177" s="1805"/>
      <c r="T177" s="1814" t="s">
        <v>345</v>
      </c>
      <c r="U177" s="1805"/>
      <c r="V177" s="1805"/>
      <c r="W177" s="1805"/>
      <c r="X177" s="1805"/>
      <c r="Y177" s="1805"/>
      <c r="Z177" s="1805"/>
      <c r="AA177" s="1805"/>
      <c r="AB177" s="1812" t="s">
        <v>306</v>
      </c>
      <c r="AC177" s="1805"/>
      <c r="AD177" s="1805"/>
      <c r="AE177" s="1805"/>
      <c r="AF177" s="1805"/>
      <c r="AG177" s="1812" t="s">
        <v>307</v>
      </c>
      <c r="AH177" s="1805"/>
      <c r="AI177" s="1805"/>
      <c r="AJ177" s="742" t="s">
        <v>86</v>
      </c>
      <c r="AK177" s="1813" t="s">
        <v>308</v>
      </c>
      <c r="AL177" s="1805"/>
      <c r="AM177" s="1805"/>
      <c r="AN177" s="1805"/>
      <c r="AO177" s="1805"/>
      <c r="AP177" s="1805"/>
      <c r="AQ177" s="743">
        <v>186200000</v>
      </c>
      <c r="AR177" s="744">
        <v>0</v>
      </c>
      <c r="AS177" s="743">
        <v>186200000</v>
      </c>
      <c r="AT177" s="744">
        <v>0</v>
      </c>
      <c r="AU177" s="744">
        <v>0</v>
      </c>
      <c r="AV177" s="744">
        <v>0</v>
      </c>
      <c r="AW177" s="744">
        <v>0</v>
      </c>
      <c r="AX177" s="744">
        <v>0</v>
      </c>
      <c r="AY177" s="744">
        <v>0</v>
      </c>
      <c r="AZ177" s="744">
        <v>0</v>
      </c>
      <c r="BA177" s="744">
        <v>0</v>
      </c>
      <c r="BB177" s="744">
        <v>0</v>
      </c>
      <c r="BC177" s="744">
        <v>0</v>
      </c>
      <c r="BD177" s="745"/>
      <c r="BE177" s="747">
        <f t="shared" si="15"/>
        <v>0</v>
      </c>
      <c r="BF177" s="747">
        <f t="shared" si="16"/>
        <v>0</v>
      </c>
    </row>
    <row r="178" spans="1:58" x14ac:dyDescent="0.25">
      <c r="A178" s="753" t="str">
        <f t="shared" si="17"/>
        <v>A35310</v>
      </c>
      <c r="B178" s="1812" t="s">
        <v>35</v>
      </c>
      <c r="C178" s="1805"/>
      <c r="D178" s="1812" t="s">
        <v>322</v>
      </c>
      <c r="E178" s="1805"/>
      <c r="F178" s="1812" t="s">
        <v>317</v>
      </c>
      <c r="G178" s="1805"/>
      <c r="H178" s="1812" t="s">
        <v>322</v>
      </c>
      <c r="I178" s="1805"/>
      <c r="J178" s="1812"/>
      <c r="K178" s="1805"/>
      <c r="L178" s="1805"/>
      <c r="M178" s="1812"/>
      <c r="N178" s="1805"/>
      <c r="O178" s="1805"/>
      <c r="P178" s="1812"/>
      <c r="Q178" s="1805"/>
      <c r="R178" s="1812"/>
      <c r="S178" s="1805"/>
      <c r="T178" s="1814" t="s">
        <v>346</v>
      </c>
      <c r="U178" s="1805"/>
      <c r="V178" s="1805"/>
      <c r="W178" s="1805"/>
      <c r="X178" s="1805"/>
      <c r="Y178" s="1805"/>
      <c r="Z178" s="1805"/>
      <c r="AA178" s="1805"/>
      <c r="AB178" s="1812" t="s">
        <v>306</v>
      </c>
      <c r="AC178" s="1805"/>
      <c r="AD178" s="1805"/>
      <c r="AE178" s="1805"/>
      <c r="AF178" s="1805"/>
      <c r="AG178" s="1812" t="s">
        <v>307</v>
      </c>
      <c r="AH178" s="1805"/>
      <c r="AI178" s="1805"/>
      <c r="AJ178" s="742" t="s">
        <v>86</v>
      </c>
      <c r="AK178" s="1813" t="s">
        <v>308</v>
      </c>
      <c r="AL178" s="1805"/>
      <c r="AM178" s="1805"/>
      <c r="AN178" s="1805"/>
      <c r="AO178" s="1805"/>
      <c r="AP178" s="1805"/>
      <c r="AQ178" s="743">
        <v>186200000</v>
      </c>
      <c r="AR178" s="744">
        <v>0</v>
      </c>
      <c r="AS178" s="743">
        <v>186200000</v>
      </c>
      <c r="AT178" s="744">
        <v>0</v>
      </c>
      <c r="AU178" s="744">
        <v>0</v>
      </c>
      <c r="AV178" s="744">
        <v>0</v>
      </c>
      <c r="AW178" s="744">
        <v>0</v>
      </c>
      <c r="AX178" s="744">
        <v>0</v>
      </c>
      <c r="AY178" s="744">
        <v>0</v>
      </c>
      <c r="AZ178" s="744">
        <v>0</v>
      </c>
      <c r="BA178" s="744">
        <v>0</v>
      </c>
      <c r="BB178" s="744">
        <v>0</v>
      </c>
      <c r="BC178" s="744">
        <v>0</v>
      </c>
      <c r="BD178" s="745"/>
      <c r="BE178" s="747">
        <f t="shared" si="15"/>
        <v>0</v>
      </c>
      <c r="BF178" s="747">
        <f t="shared" si="16"/>
        <v>0</v>
      </c>
    </row>
    <row r="179" spans="1:58" x14ac:dyDescent="0.25">
      <c r="A179" s="753" t="str">
        <f t="shared" si="17"/>
        <v>A3534410</v>
      </c>
      <c r="B179" s="1806" t="s">
        <v>35</v>
      </c>
      <c r="C179" s="1805"/>
      <c r="D179" s="1806" t="s">
        <v>322</v>
      </c>
      <c r="E179" s="1805"/>
      <c r="F179" s="1806" t="s">
        <v>317</v>
      </c>
      <c r="G179" s="1805"/>
      <c r="H179" s="1806" t="s">
        <v>322</v>
      </c>
      <c r="I179" s="1805"/>
      <c r="J179" s="1806" t="s">
        <v>347</v>
      </c>
      <c r="K179" s="1805"/>
      <c r="L179" s="1805"/>
      <c r="M179" s="1806"/>
      <c r="N179" s="1805"/>
      <c r="O179" s="1805"/>
      <c r="P179" s="1806"/>
      <c r="Q179" s="1805"/>
      <c r="R179" s="1806"/>
      <c r="S179" s="1805"/>
      <c r="T179" s="1807" t="s">
        <v>114</v>
      </c>
      <c r="U179" s="1805"/>
      <c r="V179" s="1805"/>
      <c r="W179" s="1805"/>
      <c r="X179" s="1805"/>
      <c r="Y179" s="1805"/>
      <c r="Z179" s="1805"/>
      <c r="AA179" s="1805"/>
      <c r="AB179" s="1806" t="s">
        <v>306</v>
      </c>
      <c r="AC179" s="1805"/>
      <c r="AD179" s="1805"/>
      <c r="AE179" s="1805"/>
      <c r="AF179" s="1805"/>
      <c r="AG179" s="1806" t="s">
        <v>307</v>
      </c>
      <c r="AH179" s="1805"/>
      <c r="AI179" s="1805"/>
      <c r="AJ179" s="754" t="s">
        <v>86</v>
      </c>
      <c r="AK179" s="1804" t="s">
        <v>308</v>
      </c>
      <c r="AL179" s="1805"/>
      <c r="AM179" s="1805"/>
      <c r="AN179" s="1805"/>
      <c r="AO179" s="1805"/>
      <c r="AP179" s="1805"/>
      <c r="AQ179" s="755">
        <v>186200000</v>
      </c>
      <c r="AR179" s="756">
        <v>0</v>
      </c>
      <c r="AS179" s="755" t="s">
        <v>1</v>
      </c>
      <c r="AT179" s="756">
        <v>0</v>
      </c>
      <c r="AU179" s="756">
        <v>0</v>
      </c>
      <c r="AV179" s="756">
        <v>0</v>
      </c>
      <c r="AW179" s="756">
        <v>0</v>
      </c>
      <c r="AX179" s="756">
        <v>0</v>
      </c>
      <c r="AY179" s="756">
        <v>0</v>
      </c>
      <c r="AZ179" s="756">
        <v>0</v>
      </c>
      <c r="BA179" s="756">
        <v>0</v>
      </c>
      <c r="BB179" s="756">
        <v>0</v>
      </c>
      <c r="BC179" s="756">
        <v>0</v>
      </c>
      <c r="BD179" s="745"/>
      <c r="BE179" s="757">
        <f t="shared" si="15"/>
        <v>0</v>
      </c>
      <c r="BF179" s="757">
        <f t="shared" si="16"/>
        <v>0</v>
      </c>
    </row>
    <row r="180" spans="1:58" x14ac:dyDescent="0.25">
      <c r="A180" s="753" t="str">
        <f t="shared" si="17"/>
        <v>A3610</v>
      </c>
      <c r="B180" s="1812" t="s">
        <v>35</v>
      </c>
      <c r="C180" s="1805"/>
      <c r="D180" s="1812" t="s">
        <v>322</v>
      </c>
      <c r="E180" s="1805"/>
      <c r="F180" s="1812" t="s">
        <v>325</v>
      </c>
      <c r="G180" s="1805"/>
      <c r="H180" s="1812"/>
      <c r="I180" s="1805"/>
      <c r="J180" s="1812"/>
      <c r="K180" s="1805"/>
      <c r="L180" s="1805"/>
      <c r="M180" s="1812"/>
      <c r="N180" s="1805"/>
      <c r="O180" s="1805"/>
      <c r="P180" s="1812"/>
      <c r="Q180" s="1805"/>
      <c r="R180" s="1812"/>
      <c r="S180" s="1805"/>
      <c r="T180" s="1814" t="s">
        <v>348</v>
      </c>
      <c r="U180" s="1805"/>
      <c r="V180" s="1805"/>
      <c r="W180" s="1805"/>
      <c r="X180" s="1805"/>
      <c r="Y180" s="1805"/>
      <c r="Z180" s="1805"/>
      <c r="AA180" s="1805"/>
      <c r="AB180" s="1812" t="s">
        <v>306</v>
      </c>
      <c r="AC180" s="1805"/>
      <c r="AD180" s="1805"/>
      <c r="AE180" s="1805"/>
      <c r="AF180" s="1805"/>
      <c r="AG180" s="1812" t="s">
        <v>307</v>
      </c>
      <c r="AH180" s="1805"/>
      <c r="AI180" s="1805"/>
      <c r="AJ180" s="742" t="s">
        <v>86</v>
      </c>
      <c r="AK180" s="1813" t="s">
        <v>308</v>
      </c>
      <c r="AL180" s="1805"/>
      <c r="AM180" s="1805"/>
      <c r="AN180" s="1805"/>
      <c r="AO180" s="1805"/>
      <c r="AP180" s="1805"/>
      <c r="AQ180" s="743">
        <v>201718000000</v>
      </c>
      <c r="AR180" s="743">
        <v>201698530818</v>
      </c>
      <c r="AS180" s="743">
        <v>19469182</v>
      </c>
      <c r="AT180" s="744">
        <v>0</v>
      </c>
      <c r="AU180" s="743">
        <v>195698711245</v>
      </c>
      <c r="AV180" s="743">
        <v>5999819573</v>
      </c>
      <c r="AW180" s="743">
        <v>123273500461</v>
      </c>
      <c r="AX180" s="743">
        <v>72425210784</v>
      </c>
      <c r="AY180" s="743">
        <v>123266616461</v>
      </c>
      <c r="AZ180" s="743">
        <v>6884000</v>
      </c>
      <c r="BA180" s="743">
        <v>123266616461</v>
      </c>
      <c r="BB180" s="744">
        <v>0</v>
      </c>
      <c r="BC180" s="743">
        <v>2742263</v>
      </c>
      <c r="BD180" s="745"/>
      <c r="BE180" s="747">
        <f t="shared" si="15"/>
        <v>0.97015988283147758</v>
      </c>
      <c r="BF180" s="747">
        <f t="shared" si="16"/>
        <v>0.61111799869619965</v>
      </c>
    </row>
    <row r="181" spans="1:58" x14ac:dyDescent="0.25">
      <c r="A181" s="753" t="str">
        <f t="shared" si="17"/>
        <v>A3616</v>
      </c>
      <c r="B181" s="1812" t="s">
        <v>35</v>
      </c>
      <c r="C181" s="1805"/>
      <c r="D181" s="1812" t="s">
        <v>322</v>
      </c>
      <c r="E181" s="1805"/>
      <c r="F181" s="1812" t="s">
        <v>325</v>
      </c>
      <c r="G181" s="1805"/>
      <c r="H181" s="1812"/>
      <c r="I181" s="1805"/>
      <c r="J181" s="1812"/>
      <c r="K181" s="1805"/>
      <c r="L181" s="1805"/>
      <c r="M181" s="1812"/>
      <c r="N181" s="1805"/>
      <c r="O181" s="1805"/>
      <c r="P181" s="1812"/>
      <c r="Q181" s="1805"/>
      <c r="R181" s="1812"/>
      <c r="S181" s="1805"/>
      <c r="T181" s="1814" t="s">
        <v>348</v>
      </c>
      <c r="U181" s="1805"/>
      <c r="V181" s="1805"/>
      <c r="W181" s="1805"/>
      <c r="X181" s="1805"/>
      <c r="Y181" s="1805"/>
      <c r="Z181" s="1805"/>
      <c r="AA181" s="1805"/>
      <c r="AB181" s="1812" t="s">
        <v>306</v>
      </c>
      <c r="AC181" s="1805"/>
      <c r="AD181" s="1805"/>
      <c r="AE181" s="1805"/>
      <c r="AF181" s="1805"/>
      <c r="AG181" s="1812" t="s">
        <v>309</v>
      </c>
      <c r="AH181" s="1805"/>
      <c r="AI181" s="1805"/>
      <c r="AJ181" s="742" t="s">
        <v>44</v>
      </c>
      <c r="AK181" s="1813" t="s">
        <v>311</v>
      </c>
      <c r="AL181" s="1805"/>
      <c r="AM181" s="1805"/>
      <c r="AN181" s="1805"/>
      <c r="AO181" s="1805"/>
      <c r="AP181" s="1805"/>
      <c r="AQ181" s="743">
        <v>66513900000</v>
      </c>
      <c r="AR181" s="743">
        <v>17824264679</v>
      </c>
      <c r="AS181" s="743">
        <v>48689635321</v>
      </c>
      <c r="AT181" s="744">
        <v>0</v>
      </c>
      <c r="AU181" s="743">
        <v>15818799098</v>
      </c>
      <c r="AV181" s="743">
        <v>2005465581</v>
      </c>
      <c r="AW181" s="743">
        <v>11007963413</v>
      </c>
      <c r="AX181" s="743">
        <v>4810835685</v>
      </c>
      <c r="AY181" s="743">
        <v>10956237202</v>
      </c>
      <c r="AZ181" s="743">
        <v>51726211</v>
      </c>
      <c r="BA181" s="743">
        <v>10956237202</v>
      </c>
      <c r="BB181" s="744">
        <v>0</v>
      </c>
      <c r="BC181" s="744">
        <v>0</v>
      </c>
      <c r="BD181" s="745"/>
      <c r="BE181" s="747">
        <f t="shared" si="15"/>
        <v>0.23782696696479985</v>
      </c>
      <c r="BF181" s="747">
        <f t="shared" si="16"/>
        <v>0.16549869144644955</v>
      </c>
    </row>
    <row r="182" spans="1:58" x14ac:dyDescent="0.25">
      <c r="A182" s="753" t="str">
        <f t="shared" si="17"/>
        <v>A36110</v>
      </c>
      <c r="B182" s="1812" t="s">
        <v>35</v>
      </c>
      <c r="C182" s="1805"/>
      <c r="D182" s="1812" t="s">
        <v>322</v>
      </c>
      <c r="E182" s="1805"/>
      <c r="F182" s="1812" t="s">
        <v>325</v>
      </c>
      <c r="G182" s="1805"/>
      <c r="H182" s="1812" t="s">
        <v>312</v>
      </c>
      <c r="I182" s="1805"/>
      <c r="J182" s="1812"/>
      <c r="K182" s="1805"/>
      <c r="L182" s="1805"/>
      <c r="M182" s="1812"/>
      <c r="N182" s="1805"/>
      <c r="O182" s="1805"/>
      <c r="P182" s="1812"/>
      <c r="Q182" s="1805"/>
      <c r="R182" s="1812"/>
      <c r="S182" s="1805"/>
      <c r="T182" s="1814" t="s">
        <v>453</v>
      </c>
      <c r="U182" s="1805"/>
      <c r="V182" s="1805"/>
      <c r="W182" s="1805"/>
      <c r="X182" s="1805"/>
      <c r="Y182" s="1805"/>
      <c r="Z182" s="1805"/>
      <c r="AA182" s="1805"/>
      <c r="AB182" s="1812" t="s">
        <v>306</v>
      </c>
      <c r="AC182" s="1805"/>
      <c r="AD182" s="1805"/>
      <c r="AE182" s="1805"/>
      <c r="AF182" s="1805"/>
      <c r="AG182" s="1812" t="s">
        <v>307</v>
      </c>
      <c r="AH182" s="1805"/>
      <c r="AI182" s="1805"/>
      <c r="AJ182" s="742" t="s">
        <v>86</v>
      </c>
      <c r="AK182" s="1813" t="s">
        <v>308</v>
      </c>
      <c r="AL182" s="1805"/>
      <c r="AM182" s="1805"/>
      <c r="AN182" s="1805"/>
      <c r="AO182" s="1805"/>
      <c r="AP182" s="1805"/>
      <c r="AQ182" s="743">
        <v>420000000</v>
      </c>
      <c r="AR182" s="743">
        <v>401464151</v>
      </c>
      <c r="AS182" s="743">
        <v>18535849</v>
      </c>
      <c r="AT182" s="744">
        <v>0</v>
      </c>
      <c r="AU182" s="743">
        <v>401464151</v>
      </c>
      <c r="AV182" s="744">
        <v>0</v>
      </c>
      <c r="AW182" s="743">
        <v>401464151</v>
      </c>
      <c r="AX182" s="744">
        <v>0</v>
      </c>
      <c r="AY182" s="743">
        <v>401464151</v>
      </c>
      <c r="AZ182" s="744">
        <v>0</v>
      </c>
      <c r="BA182" s="743">
        <v>401464151</v>
      </c>
      <c r="BB182" s="744">
        <v>0</v>
      </c>
      <c r="BC182" s="744">
        <v>0</v>
      </c>
      <c r="BD182" s="745"/>
      <c r="BE182" s="747">
        <f t="shared" si="15"/>
        <v>0.95586702619047614</v>
      </c>
      <c r="BF182" s="747">
        <f t="shared" si="16"/>
        <v>0.95586702619047614</v>
      </c>
    </row>
    <row r="183" spans="1:58" x14ac:dyDescent="0.25">
      <c r="A183" s="753" t="str">
        <f t="shared" si="17"/>
        <v>A361110</v>
      </c>
      <c r="B183" s="1806" t="s">
        <v>35</v>
      </c>
      <c r="C183" s="1805"/>
      <c r="D183" s="1806" t="s">
        <v>322</v>
      </c>
      <c r="E183" s="1805"/>
      <c r="F183" s="1806" t="s">
        <v>325</v>
      </c>
      <c r="G183" s="1805"/>
      <c r="H183" s="1806" t="s">
        <v>312</v>
      </c>
      <c r="I183" s="1805"/>
      <c r="J183" s="1806" t="s">
        <v>312</v>
      </c>
      <c r="K183" s="1805"/>
      <c r="L183" s="1805"/>
      <c r="M183" s="1806"/>
      <c r="N183" s="1805"/>
      <c r="O183" s="1805"/>
      <c r="P183" s="1806"/>
      <c r="Q183" s="1805"/>
      <c r="R183" s="1806"/>
      <c r="S183" s="1805"/>
      <c r="T183" s="1807" t="s">
        <v>453</v>
      </c>
      <c r="U183" s="1805"/>
      <c r="V183" s="1805"/>
      <c r="W183" s="1805"/>
      <c r="X183" s="1805"/>
      <c r="Y183" s="1805"/>
      <c r="Z183" s="1805"/>
      <c r="AA183" s="1805"/>
      <c r="AB183" s="1806" t="s">
        <v>306</v>
      </c>
      <c r="AC183" s="1805"/>
      <c r="AD183" s="1805"/>
      <c r="AE183" s="1805"/>
      <c r="AF183" s="1805"/>
      <c r="AG183" s="1806" t="s">
        <v>307</v>
      </c>
      <c r="AH183" s="1805"/>
      <c r="AI183" s="1805"/>
      <c r="AJ183" s="754" t="s">
        <v>86</v>
      </c>
      <c r="AK183" s="1804" t="s">
        <v>308</v>
      </c>
      <c r="AL183" s="1805"/>
      <c r="AM183" s="1805"/>
      <c r="AN183" s="1805"/>
      <c r="AO183" s="1805"/>
      <c r="AP183" s="1805"/>
      <c r="AQ183" s="755">
        <v>420000000</v>
      </c>
      <c r="AR183" s="755">
        <v>401464151</v>
      </c>
      <c r="AS183" s="755">
        <v>18535849</v>
      </c>
      <c r="AT183" s="756">
        <v>0</v>
      </c>
      <c r="AU183" s="755">
        <v>401464151</v>
      </c>
      <c r="AV183" s="756">
        <v>0</v>
      </c>
      <c r="AW183" s="755">
        <v>401464151</v>
      </c>
      <c r="AX183" s="756">
        <v>0</v>
      </c>
      <c r="AY183" s="755">
        <v>401464151</v>
      </c>
      <c r="AZ183" s="756">
        <v>0</v>
      </c>
      <c r="BA183" s="755">
        <v>401464151</v>
      </c>
      <c r="BB183" s="756">
        <v>0</v>
      </c>
      <c r="BC183" s="756">
        <v>0</v>
      </c>
      <c r="BD183" s="745"/>
      <c r="BE183" s="757">
        <f t="shared" si="15"/>
        <v>0.95586702619047614</v>
      </c>
      <c r="BF183" s="757">
        <f t="shared" si="16"/>
        <v>0.95586702619047614</v>
      </c>
    </row>
    <row r="184" spans="1:58" x14ac:dyDescent="0.25">
      <c r="A184" s="753" t="str">
        <f t="shared" si="17"/>
        <v>A3611210</v>
      </c>
      <c r="B184" s="1806" t="s">
        <v>35</v>
      </c>
      <c r="C184" s="1805"/>
      <c r="D184" s="1806" t="s">
        <v>322</v>
      </c>
      <c r="E184" s="1805"/>
      <c r="F184" s="1806" t="s">
        <v>325</v>
      </c>
      <c r="G184" s="1805"/>
      <c r="H184" s="1806" t="s">
        <v>312</v>
      </c>
      <c r="I184" s="1805"/>
      <c r="J184" s="1806" t="s">
        <v>312</v>
      </c>
      <c r="K184" s="1805"/>
      <c r="L184" s="1805"/>
      <c r="M184" s="1806" t="s">
        <v>315</v>
      </c>
      <c r="N184" s="1805"/>
      <c r="O184" s="1805"/>
      <c r="P184" s="1806"/>
      <c r="Q184" s="1805"/>
      <c r="R184" s="1806"/>
      <c r="S184" s="1805"/>
      <c r="T184" s="1807" t="s">
        <v>454</v>
      </c>
      <c r="U184" s="1805"/>
      <c r="V184" s="1805"/>
      <c r="W184" s="1805"/>
      <c r="X184" s="1805"/>
      <c r="Y184" s="1805"/>
      <c r="Z184" s="1805"/>
      <c r="AA184" s="1805"/>
      <c r="AB184" s="1806" t="s">
        <v>306</v>
      </c>
      <c r="AC184" s="1805"/>
      <c r="AD184" s="1805"/>
      <c r="AE184" s="1805"/>
      <c r="AF184" s="1805"/>
      <c r="AG184" s="1806" t="s">
        <v>307</v>
      </c>
      <c r="AH184" s="1805"/>
      <c r="AI184" s="1805"/>
      <c r="AJ184" s="754" t="s">
        <v>86</v>
      </c>
      <c r="AK184" s="1804" t="s">
        <v>308</v>
      </c>
      <c r="AL184" s="1805"/>
      <c r="AM184" s="1805"/>
      <c r="AN184" s="1805"/>
      <c r="AO184" s="1805"/>
      <c r="AP184" s="1805"/>
      <c r="AQ184" s="755">
        <v>420000000</v>
      </c>
      <c r="AR184" s="755">
        <v>401464151</v>
      </c>
      <c r="AS184" s="755">
        <v>18535849</v>
      </c>
      <c r="AT184" s="756">
        <v>0</v>
      </c>
      <c r="AU184" s="755">
        <v>401464151</v>
      </c>
      <c r="AV184" s="756">
        <v>0</v>
      </c>
      <c r="AW184" s="755">
        <v>401464151</v>
      </c>
      <c r="AX184" s="756">
        <v>0</v>
      </c>
      <c r="AY184" s="755">
        <v>401464151</v>
      </c>
      <c r="AZ184" s="756">
        <v>0</v>
      </c>
      <c r="BA184" s="755">
        <v>401464151</v>
      </c>
      <c r="BB184" s="756">
        <v>0</v>
      </c>
      <c r="BC184" s="756">
        <v>0</v>
      </c>
      <c r="BD184" s="745"/>
      <c r="BE184" s="757">
        <f t="shared" si="15"/>
        <v>0.95586702619047614</v>
      </c>
      <c r="BF184" s="757">
        <f t="shared" si="16"/>
        <v>0.95586702619047614</v>
      </c>
    </row>
    <row r="185" spans="1:58" x14ac:dyDescent="0.25">
      <c r="A185" s="753" t="str">
        <f t="shared" si="17"/>
        <v>A36310</v>
      </c>
      <c r="B185" s="1812" t="s">
        <v>35</v>
      </c>
      <c r="C185" s="1805"/>
      <c r="D185" s="1812" t="s">
        <v>322</v>
      </c>
      <c r="E185" s="1805"/>
      <c r="F185" s="1812" t="s">
        <v>325</v>
      </c>
      <c r="G185" s="1805"/>
      <c r="H185" s="1812" t="s">
        <v>322</v>
      </c>
      <c r="I185" s="1805"/>
      <c r="J185" s="1812"/>
      <c r="K185" s="1805"/>
      <c r="L185" s="1805"/>
      <c r="M185" s="1812"/>
      <c r="N185" s="1805"/>
      <c r="O185" s="1805"/>
      <c r="P185" s="1812"/>
      <c r="Q185" s="1805"/>
      <c r="R185" s="1812"/>
      <c r="S185" s="1805"/>
      <c r="T185" s="1814" t="s">
        <v>349</v>
      </c>
      <c r="U185" s="1805"/>
      <c r="V185" s="1805"/>
      <c r="W185" s="1805"/>
      <c r="X185" s="1805"/>
      <c r="Y185" s="1805"/>
      <c r="Z185" s="1805"/>
      <c r="AA185" s="1805"/>
      <c r="AB185" s="1812" t="s">
        <v>306</v>
      </c>
      <c r="AC185" s="1805"/>
      <c r="AD185" s="1805"/>
      <c r="AE185" s="1805"/>
      <c r="AF185" s="1805"/>
      <c r="AG185" s="1812" t="s">
        <v>307</v>
      </c>
      <c r="AH185" s="1805"/>
      <c r="AI185" s="1805"/>
      <c r="AJ185" s="742" t="s">
        <v>86</v>
      </c>
      <c r="AK185" s="1813" t="s">
        <v>308</v>
      </c>
      <c r="AL185" s="1805"/>
      <c r="AM185" s="1805"/>
      <c r="AN185" s="1805"/>
      <c r="AO185" s="1805"/>
      <c r="AP185" s="1805"/>
      <c r="AQ185" s="743">
        <v>201298000000</v>
      </c>
      <c r="AR185" s="743">
        <v>201297066667</v>
      </c>
      <c r="AS185" s="743">
        <v>933333</v>
      </c>
      <c r="AT185" s="744">
        <v>0</v>
      </c>
      <c r="AU185" s="743">
        <v>195297247094</v>
      </c>
      <c r="AV185" s="743">
        <v>5999819573</v>
      </c>
      <c r="AW185" s="743">
        <v>122872036310</v>
      </c>
      <c r="AX185" s="743">
        <v>72425210784</v>
      </c>
      <c r="AY185" s="743">
        <v>122865152310</v>
      </c>
      <c r="AZ185" s="743">
        <v>6884000</v>
      </c>
      <c r="BA185" s="743">
        <v>122865152310</v>
      </c>
      <c r="BB185" s="744">
        <v>0</v>
      </c>
      <c r="BC185" s="743">
        <v>2742263</v>
      </c>
      <c r="BD185" s="745"/>
      <c r="BE185" s="747">
        <f t="shared" si="15"/>
        <v>0.97018970428916329</v>
      </c>
      <c r="BF185" s="747">
        <f t="shared" si="16"/>
        <v>0.61039869402577274</v>
      </c>
    </row>
    <row r="186" spans="1:58" x14ac:dyDescent="0.25">
      <c r="A186" s="753" t="str">
        <f t="shared" si="17"/>
        <v>A36316</v>
      </c>
      <c r="B186" s="1812" t="s">
        <v>35</v>
      </c>
      <c r="C186" s="1805"/>
      <c r="D186" s="1812" t="s">
        <v>322</v>
      </c>
      <c r="E186" s="1805"/>
      <c r="F186" s="1812" t="s">
        <v>325</v>
      </c>
      <c r="G186" s="1805"/>
      <c r="H186" s="1812" t="s">
        <v>322</v>
      </c>
      <c r="I186" s="1805"/>
      <c r="J186" s="1812"/>
      <c r="K186" s="1805"/>
      <c r="L186" s="1805"/>
      <c r="M186" s="1812"/>
      <c r="N186" s="1805"/>
      <c r="O186" s="1805"/>
      <c r="P186" s="1812"/>
      <c r="Q186" s="1805"/>
      <c r="R186" s="1812"/>
      <c r="S186" s="1805"/>
      <c r="T186" s="1814" t="s">
        <v>349</v>
      </c>
      <c r="U186" s="1805"/>
      <c r="V186" s="1805"/>
      <c r="W186" s="1805"/>
      <c r="X186" s="1805"/>
      <c r="Y186" s="1805"/>
      <c r="Z186" s="1805"/>
      <c r="AA186" s="1805"/>
      <c r="AB186" s="1812" t="s">
        <v>306</v>
      </c>
      <c r="AC186" s="1805"/>
      <c r="AD186" s="1805"/>
      <c r="AE186" s="1805"/>
      <c r="AF186" s="1805"/>
      <c r="AG186" s="1812" t="s">
        <v>309</v>
      </c>
      <c r="AH186" s="1805"/>
      <c r="AI186" s="1805"/>
      <c r="AJ186" s="742" t="s">
        <v>44</v>
      </c>
      <c r="AK186" s="1813" t="s">
        <v>311</v>
      </c>
      <c r="AL186" s="1805"/>
      <c r="AM186" s="1805"/>
      <c r="AN186" s="1805"/>
      <c r="AO186" s="1805"/>
      <c r="AP186" s="1805"/>
      <c r="AQ186" s="743">
        <v>66513900000</v>
      </c>
      <c r="AR186" s="743">
        <v>17824264679</v>
      </c>
      <c r="AS186" s="743">
        <v>48689635321</v>
      </c>
      <c r="AT186" s="744">
        <v>0</v>
      </c>
      <c r="AU186" s="743">
        <v>15818799098</v>
      </c>
      <c r="AV186" s="743">
        <v>2005465581</v>
      </c>
      <c r="AW186" s="743">
        <v>11007963413</v>
      </c>
      <c r="AX186" s="743">
        <v>4810835685</v>
      </c>
      <c r="AY186" s="743">
        <v>10956237202</v>
      </c>
      <c r="AZ186" s="743">
        <v>51726211</v>
      </c>
      <c r="BA186" s="743">
        <v>10956237202</v>
      </c>
      <c r="BB186" s="744">
        <v>0</v>
      </c>
      <c r="BC186" s="744">
        <v>0</v>
      </c>
      <c r="BD186" s="745"/>
      <c r="BE186" s="747">
        <f t="shared" si="15"/>
        <v>0.23782696696479985</v>
      </c>
      <c r="BF186" s="747">
        <f t="shared" si="16"/>
        <v>0.16549869144644955</v>
      </c>
    </row>
    <row r="187" spans="1:58" x14ac:dyDescent="0.25">
      <c r="A187" s="753" t="str">
        <f t="shared" si="17"/>
        <v>A363410</v>
      </c>
      <c r="B187" s="1806" t="s">
        <v>35</v>
      </c>
      <c r="C187" s="1805"/>
      <c r="D187" s="1806" t="s">
        <v>322</v>
      </c>
      <c r="E187" s="1805"/>
      <c r="F187" s="1806" t="s">
        <v>325</v>
      </c>
      <c r="G187" s="1805"/>
      <c r="H187" s="1806" t="s">
        <v>322</v>
      </c>
      <c r="I187" s="1805"/>
      <c r="J187" s="1806" t="s">
        <v>316</v>
      </c>
      <c r="K187" s="1805"/>
      <c r="L187" s="1805"/>
      <c r="M187" s="1806"/>
      <c r="N187" s="1805"/>
      <c r="O187" s="1805"/>
      <c r="P187" s="1806"/>
      <c r="Q187" s="1805"/>
      <c r="R187" s="1806"/>
      <c r="S187" s="1805"/>
      <c r="T187" s="1807" t="s">
        <v>115</v>
      </c>
      <c r="U187" s="1805"/>
      <c r="V187" s="1805"/>
      <c r="W187" s="1805"/>
      <c r="X187" s="1805"/>
      <c r="Y187" s="1805"/>
      <c r="Z187" s="1805"/>
      <c r="AA187" s="1805"/>
      <c r="AB187" s="1806" t="s">
        <v>306</v>
      </c>
      <c r="AC187" s="1805"/>
      <c r="AD187" s="1805"/>
      <c r="AE187" s="1805"/>
      <c r="AF187" s="1805"/>
      <c r="AG187" s="1806" t="s">
        <v>307</v>
      </c>
      <c r="AH187" s="1805"/>
      <c r="AI187" s="1805"/>
      <c r="AJ187" s="754" t="s">
        <v>86</v>
      </c>
      <c r="AK187" s="1804" t="s">
        <v>308</v>
      </c>
      <c r="AL187" s="1805"/>
      <c r="AM187" s="1805"/>
      <c r="AN187" s="1805"/>
      <c r="AO187" s="1805"/>
      <c r="AP187" s="1805"/>
      <c r="AQ187" s="755">
        <v>298000000</v>
      </c>
      <c r="AR187" s="755">
        <v>297066667</v>
      </c>
      <c r="AS187" s="755">
        <v>933333</v>
      </c>
      <c r="AT187" s="756">
        <v>0</v>
      </c>
      <c r="AU187" s="755">
        <v>282316667</v>
      </c>
      <c r="AV187" s="755">
        <v>14750000</v>
      </c>
      <c r="AW187" s="755">
        <v>151819623</v>
      </c>
      <c r="AX187" s="755">
        <v>130497044</v>
      </c>
      <c r="AY187" s="755">
        <v>151819623</v>
      </c>
      <c r="AZ187" s="756">
        <v>0</v>
      </c>
      <c r="BA187" s="755">
        <v>151819623</v>
      </c>
      <c r="BB187" s="756">
        <v>0</v>
      </c>
      <c r="BC187" s="756">
        <v>0</v>
      </c>
      <c r="BD187" s="745"/>
      <c r="BE187" s="757">
        <f t="shared" si="15"/>
        <v>0.94737136577181214</v>
      </c>
      <c r="BF187" s="757">
        <f t="shared" si="16"/>
        <v>0.50946182214765101</v>
      </c>
    </row>
    <row r="188" spans="1:58" x14ac:dyDescent="0.25">
      <c r="A188" s="753" t="str">
        <f t="shared" si="17"/>
        <v>A363710</v>
      </c>
      <c r="B188" s="1806" t="s">
        <v>35</v>
      </c>
      <c r="C188" s="1805"/>
      <c r="D188" s="1806" t="s">
        <v>322</v>
      </c>
      <c r="E188" s="1805"/>
      <c r="F188" s="1806" t="s">
        <v>325</v>
      </c>
      <c r="G188" s="1805"/>
      <c r="H188" s="1806" t="s">
        <v>322</v>
      </c>
      <c r="I188" s="1805"/>
      <c r="J188" s="1806" t="s">
        <v>326</v>
      </c>
      <c r="K188" s="1805"/>
      <c r="L188" s="1805"/>
      <c r="M188" s="1806"/>
      <c r="N188" s="1805"/>
      <c r="O188" s="1805"/>
      <c r="P188" s="1806"/>
      <c r="Q188" s="1805"/>
      <c r="R188" s="1806"/>
      <c r="S188" s="1805"/>
      <c r="T188" s="1807" t="s">
        <v>116</v>
      </c>
      <c r="U188" s="1805"/>
      <c r="V188" s="1805"/>
      <c r="W188" s="1805"/>
      <c r="X188" s="1805"/>
      <c r="Y188" s="1805"/>
      <c r="Z188" s="1805"/>
      <c r="AA188" s="1805"/>
      <c r="AB188" s="1806" t="s">
        <v>306</v>
      </c>
      <c r="AC188" s="1805"/>
      <c r="AD188" s="1805"/>
      <c r="AE188" s="1805"/>
      <c r="AF188" s="1805"/>
      <c r="AG188" s="1806" t="s">
        <v>307</v>
      </c>
      <c r="AH188" s="1805"/>
      <c r="AI188" s="1805"/>
      <c r="AJ188" s="754" t="s">
        <v>86</v>
      </c>
      <c r="AK188" s="1804" t="s">
        <v>308</v>
      </c>
      <c r="AL188" s="1805"/>
      <c r="AM188" s="1805"/>
      <c r="AN188" s="1805"/>
      <c r="AO188" s="1805"/>
      <c r="AP188" s="1805"/>
      <c r="AQ188" s="755">
        <v>201000000000</v>
      </c>
      <c r="AR188" s="755">
        <v>201000000000</v>
      </c>
      <c r="AS188" s="756">
        <v>0</v>
      </c>
      <c r="AT188" s="756">
        <v>0</v>
      </c>
      <c r="AU188" s="755">
        <v>195014930427</v>
      </c>
      <c r="AV188" s="755">
        <v>5985069573</v>
      </c>
      <c r="AW188" s="755">
        <v>122720216687</v>
      </c>
      <c r="AX188" s="755">
        <v>72294713740</v>
      </c>
      <c r="AY188" s="755">
        <v>122713332687</v>
      </c>
      <c r="AZ188" s="755">
        <v>6884000</v>
      </c>
      <c r="BA188" s="755">
        <v>122713332687</v>
      </c>
      <c r="BB188" s="756">
        <v>0</v>
      </c>
      <c r="BC188" s="755">
        <v>2742263</v>
      </c>
      <c r="BD188" s="745"/>
      <c r="BE188" s="757">
        <f t="shared" si="15"/>
        <v>0.97022353446268661</v>
      </c>
      <c r="BF188" s="757">
        <f t="shared" si="16"/>
        <v>0.61054834172636818</v>
      </c>
    </row>
    <row r="189" spans="1:58" x14ac:dyDescent="0.25">
      <c r="A189" s="753" t="str">
        <f t="shared" si="17"/>
        <v>A3631116</v>
      </c>
      <c r="B189" s="1806" t="s">
        <v>35</v>
      </c>
      <c r="C189" s="1805"/>
      <c r="D189" s="1806" t="s">
        <v>322</v>
      </c>
      <c r="E189" s="1805"/>
      <c r="F189" s="1806" t="s">
        <v>325</v>
      </c>
      <c r="G189" s="1805"/>
      <c r="H189" s="1806" t="s">
        <v>322</v>
      </c>
      <c r="I189" s="1805"/>
      <c r="J189" s="1806" t="s">
        <v>101</v>
      </c>
      <c r="K189" s="1805"/>
      <c r="L189" s="1805"/>
      <c r="M189" s="1806"/>
      <c r="N189" s="1805"/>
      <c r="O189" s="1805"/>
      <c r="P189" s="1806"/>
      <c r="Q189" s="1805"/>
      <c r="R189" s="1806"/>
      <c r="S189" s="1805"/>
      <c r="T189" s="1807" t="s">
        <v>208</v>
      </c>
      <c r="U189" s="1805"/>
      <c r="V189" s="1805"/>
      <c r="W189" s="1805"/>
      <c r="X189" s="1805"/>
      <c r="Y189" s="1805"/>
      <c r="Z189" s="1805"/>
      <c r="AA189" s="1805"/>
      <c r="AB189" s="1806" t="s">
        <v>306</v>
      </c>
      <c r="AC189" s="1805"/>
      <c r="AD189" s="1805"/>
      <c r="AE189" s="1805"/>
      <c r="AF189" s="1805"/>
      <c r="AG189" s="1806" t="s">
        <v>309</v>
      </c>
      <c r="AH189" s="1805"/>
      <c r="AI189" s="1805"/>
      <c r="AJ189" s="754" t="s">
        <v>44</v>
      </c>
      <c r="AK189" s="1804" t="s">
        <v>311</v>
      </c>
      <c r="AL189" s="1805"/>
      <c r="AM189" s="1805"/>
      <c r="AN189" s="1805"/>
      <c r="AO189" s="1805"/>
      <c r="AP189" s="1805"/>
      <c r="AQ189" s="755">
        <v>66009000000</v>
      </c>
      <c r="AR189" s="755">
        <v>17824264679</v>
      </c>
      <c r="AS189" s="755">
        <v>48184735321</v>
      </c>
      <c r="AT189" s="756">
        <v>0</v>
      </c>
      <c r="AU189" s="755">
        <v>15818799098</v>
      </c>
      <c r="AV189" s="755">
        <v>2005465581</v>
      </c>
      <c r="AW189" s="755">
        <v>11007963413</v>
      </c>
      <c r="AX189" s="755">
        <v>4810835685</v>
      </c>
      <c r="AY189" s="755">
        <v>10956237202</v>
      </c>
      <c r="AZ189" s="755">
        <v>51726211</v>
      </c>
      <c r="BA189" s="755">
        <v>10956237202</v>
      </c>
      <c r="BB189" s="756">
        <v>0</v>
      </c>
      <c r="BC189" s="756">
        <v>0</v>
      </c>
      <c r="BD189" s="745"/>
      <c r="BE189" s="757">
        <f t="shared" si="15"/>
        <v>0.23964609519913951</v>
      </c>
      <c r="BF189" s="757">
        <f t="shared" si="16"/>
        <v>0.16676458381432835</v>
      </c>
    </row>
    <row r="190" spans="1:58" x14ac:dyDescent="0.25">
      <c r="A190" s="753" t="str">
        <f t="shared" si="17"/>
        <v>A36311116</v>
      </c>
      <c r="B190" s="1806" t="s">
        <v>35</v>
      </c>
      <c r="C190" s="1805"/>
      <c r="D190" s="1806" t="s">
        <v>322</v>
      </c>
      <c r="E190" s="1805"/>
      <c r="F190" s="1806" t="s">
        <v>325</v>
      </c>
      <c r="G190" s="1805"/>
      <c r="H190" s="1806" t="s">
        <v>322</v>
      </c>
      <c r="I190" s="1805"/>
      <c r="J190" s="1806" t="s">
        <v>101</v>
      </c>
      <c r="K190" s="1805"/>
      <c r="L190" s="1805"/>
      <c r="M190" s="1806" t="s">
        <v>312</v>
      </c>
      <c r="N190" s="1805"/>
      <c r="O190" s="1805"/>
      <c r="P190" s="1806" t="s">
        <v>269</v>
      </c>
      <c r="Q190" s="1805"/>
      <c r="R190" s="1806" t="s">
        <v>269</v>
      </c>
      <c r="S190" s="1805"/>
      <c r="T190" s="1807" t="s">
        <v>117</v>
      </c>
      <c r="U190" s="1805"/>
      <c r="V190" s="1805"/>
      <c r="W190" s="1805"/>
      <c r="X190" s="1805"/>
      <c r="Y190" s="1805"/>
      <c r="Z190" s="1805"/>
      <c r="AA190" s="1805"/>
      <c r="AB190" s="1806" t="s">
        <v>306</v>
      </c>
      <c r="AC190" s="1805"/>
      <c r="AD190" s="1805"/>
      <c r="AE190" s="1805"/>
      <c r="AF190" s="1805"/>
      <c r="AG190" s="1806" t="s">
        <v>309</v>
      </c>
      <c r="AH190" s="1805"/>
      <c r="AI190" s="1805"/>
      <c r="AJ190" s="754" t="s">
        <v>44</v>
      </c>
      <c r="AK190" s="1804" t="s">
        <v>311</v>
      </c>
      <c r="AL190" s="1805"/>
      <c r="AM190" s="1805"/>
      <c r="AN190" s="1805"/>
      <c r="AO190" s="1805"/>
      <c r="AP190" s="1805"/>
      <c r="AQ190" s="755">
        <v>58014500000</v>
      </c>
      <c r="AR190" s="755">
        <v>9904764679</v>
      </c>
      <c r="AS190" s="755">
        <v>48109735321</v>
      </c>
      <c r="AT190" s="756">
        <v>0</v>
      </c>
      <c r="AU190" s="755">
        <v>8114614362</v>
      </c>
      <c r="AV190" s="755">
        <v>1790150317</v>
      </c>
      <c r="AW190" s="755">
        <v>7140272837</v>
      </c>
      <c r="AX190" s="755">
        <v>974341525</v>
      </c>
      <c r="AY190" s="755">
        <v>7088546626</v>
      </c>
      <c r="AZ190" s="755">
        <v>51726211</v>
      </c>
      <c r="BA190" s="755">
        <v>7088546626</v>
      </c>
      <c r="BB190" s="756">
        <v>0</v>
      </c>
      <c r="BC190" s="756">
        <v>0</v>
      </c>
      <c r="BD190" s="745"/>
      <c r="BE190" s="757">
        <f t="shared" si="15"/>
        <v>0.13987217612838171</v>
      </c>
      <c r="BF190" s="757">
        <f t="shared" si="16"/>
        <v>0.12307738301631489</v>
      </c>
    </row>
    <row r="191" spans="1:58" x14ac:dyDescent="0.25">
      <c r="A191" s="753" t="str">
        <f t="shared" si="17"/>
        <v>A36311216</v>
      </c>
      <c r="B191" s="1806" t="s">
        <v>35</v>
      </c>
      <c r="C191" s="1805"/>
      <c r="D191" s="1806" t="s">
        <v>322</v>
      </c>
      <c r="E191" s="1805"/>
      <c r="F191" s="1806" t="s">
        <v>325</v>
      </c>
      <c r="G191" s="1805"/>
      <c r="H191" s="1806" t="s">
        <v>322</v>
      </c>
      <c r="I191" s="1805"/>
      <c r="J191" s="1806" t="s">
        <v>101</v>
      </c>
      <c r="K191" s="1805"/>
      <c r="L191" s="1805"/>
      <c r="M191" s="1806" t="s">
        <v>315</v>
      </c>
      <c r="N191" s="1805"/>
      <c r="O191" s="1805"/>
      <c r="P191" s="1806" t="s">
        <v>269</v>
      </c>
      <c r="Q191" s="1805"/>
      <c r="R191" s="1806" t="s">
        <v>269</v>
      </c>
      <c r="S191" s="1805"/>
      <c r="T191" s="1807" t="s">
        <v>118</v>
      </c>
      <c r="U191" s="1805"/>
      <c r="V191" s="1805"/>
      <c r="W191" s="1805"/>
      <c r="X191" s="1805"/>
      <c r="Y191" s="1805"/>
      <c r="Z191" s="1805"/>
      <c r="AA191" s="1805"/>
      <c r="AB191" s="1806" t="s">
        <v>306</v>
      </c>
      <c r="AC191" s="1805"/>
      <c r="AD191" s="1805"/>
      <c r="AE191" s="1805"/>
      <c r="AF191" s="1805"/>
      <c r="AG191" s="1806" t="s">
        <v>309</v>
      </c>
      <c r="AH191" s="1805"/>
      <c r="AI191" s="1805"/>
      <c r="AJ191" s="754" t="s">
        <v>44</v>
      </c>
      <c r="AK191" s="1804" t="s">
        <v>311</v>
      </c>
      <c r="AL191" s="1805"/>
      <c r="AM191" s="1805"/>
      <c r="AN191" s="1805"/>
      <c r="AO191" s="1805"/>
      <c r="AP191" s="1805"/>
      <c r="AQ191" s="755">
        <v>7994500000</v>
      </c>
      <c r="AR191" s="755">
        <v>7919500000</v>
      </c>
      <c r="AS191" s="755">
        <v>75000000</v>
      </c>
      <c r="AT191" s="756">
        <v>0</v>
      </c>
      <c r="AU191" s="755">
        <v>7704184736</v>
      </c>
      <c r="AV191" s="755">
        <v>215315264</v>
      </c>
      <c r="AW191" s="755">
        <v>3867690576</v>
      </c>
      <c r="AX191" s="755">
        <v>3836494160</v>
      </c>
      <c r="AY191" s="755">
        <v>3867690576</v>
      </c>
      <c r="AZ191" s="756">
        <v>0</v>
      </c>
      <c r="BA191" s="755">
        <v>3867690576</v>
      </c>
      <c r="BB191" s="756">
        <v>0</v>
      </c>
      <c r="BC191" s="756">
        <v>0</v>
      </c>
      <c r="BD191" s="745"/>
      <c r="BE191" s="757">
        <f t="shared" si="15"/>
        <v>0.96368562586778406</v>
      </c>
      <c r="BF191" s="757">
        <f t="shared" si="16"/>
        <v>0.48379393032709989</v>
      </c>
    </row>
    <row r="192" spans="1:58" x14ac:dyDescent="0.25">
      <c r="A192" s="753" t="str">
        <f t="shared" si="17"/>
        <v>A3636616</v>
      </c>
      <c r="B192" s="1806" t="s">
        <v>35</v>
      </c>
      <c r="C192" s="1805"/>
      <c r="D192" s="1806" t="s">
        <v>322</v>
      </c>
      <c r="E192" s="1805"/>
      <c r="F192" s="1806" t="s">
        <v>325</v>
      </c>
      <c r="G192" s="1805"/>
      <c r="H192" s="1806" t="s">
        <v>322</v>
      </c>
      <c r="I192" s="1805"/>
      <c r="J192" s="1806" t="s">
        <v>350</v>
      </c>
      <c r="K192" s="1805"/>
      <c r="L192" s="1805"/>
      <c r="M192" s="1806"/>
      <c r="N192" s="1805"/>
      <c r="O192" s="1805"/>
      <c r="P192" s="1806"/>
      <c r="Q192" s="1805"/>
      <c r="R192" s="1806"/>
      <c r="S192" s="1805"/>
      <c r="T192" s="1807" t="s">
        <v>119</v>
      </c>
      <c r="U192" s="1805"/>
      <c r="V192" s="1805"/>
      <c r="W192" s="1805"/>
      <c r="X192" s="1805"/>
      <c r="Y192" s="1805"/>
      <c r="Z192" s="1805"/>
      <c r="AA192" s="1805"/>
      <c r="AB192" s="1806" t="s">
        <v>306</v>
      </c>
      <c r="AC192" s="1805"/>
      <c r="AD192" s="1805"/>
      <c r="AE192" s="1805"/>
      <c r="AF192" s="1805"/>
      <c r="AG192" s="1806" t="s">
        <v>309</v>
      </c>
      <c r="AH192" s="1805"/>
      <c r="AI192" s="1805"/>
      <c r="AJ192" s="754" t="s">
        <v>44</v>
      </c>
      <c r="AK192" s="1804" t="s">
        <v>311</v>
      </c>
      <c r="AL192" s="1805"/>
      <c r="AM192" s="1805"/>
      <c r="AN192" s="1805"/>
      <c r="AO192" s="1805"/>
      <c r="AP192" s="1805"/>
      <c r="AQ192" s="755">
        <v>504900000</v>
      </c>
      <c r="AR192" s="756">
        <v>0</v>
      </c>
      <c r="AS192" s="755">
        <v>504900000</v>
      </c>
      <c r="AT192" s="756">
        <v>0</v>
      </c>
      <c r="AU192" s="756">
        <v>0</v>
      </c>
      <c r="AV192" s="756">
        <v>0</v>
      </c>
      <c r="AW192" s="756">
        <v>0</v>
      </c>
      <c r="AX192" s="756">
        <v>0</v>
      </c>
      <c r="AY192" s="756">
        <v>0</v>
      </c>
      <c r="AZ192" s="756">
        <v>0</v>
      </c>
      <c r="BA192" s="756">
        <v>0</v>
      </c>
      <c r="BB192" s="756">
        <v>0</v>
      </c>
      <c r="BC192" s="756">
        <v>0</v>
      </c>
      <c r="BD192" s="745"/>
      <c r="BE192" s="757">
        <f t="shared" si="15"/>
        <v>0</v>
      </c>
      <c r="BF192" s="757">
        <f t="shared" si="16"/>
        <v>0</v>
      </c>
    </row>
    <row r="193" spans="1:58" s="753" customFormat="1" ht="13.5" x14ac:dyDescent="0.2">
      <c r="A193" s="753" t="str">
        <f t="shared" si="17"/>
        <v>C10</v>
      </c>
      <c r="B193" s="1833" t="s">
        <v>120</v>
      </c>
      <c r="C193" s="1834"/>
      <c r="D193" s="1833"/>
      <c r="E193" s="1834"/>
      <c r="F193" s="1833"/>
      <c r="G193" s="1834"/>
      <c r="H193" s="1833"/>
      <c r="I193" s="1834"/>
      <c r="J193" s="1833"/>
      <c r="K193" s="1834"/>
      <c r="L193" s="1834"/>
      <c r="M193" s="1833"/>
      <c r="N193" s="1834"/>
      <c r="O193" s="1834"/>
      <c r="P193" s="1833"/>
      <c r="Q193" s="1834"/>
      <c r="R193" s="1833"/>
      <c r="S193" s="1834"/>
      <c r="T193" s="1836" t="s">
        <v>27</v>
      </c>
      <c r="U193" s="1834"/>
      <c r="V193" s="1834"/>
      <c r="W193" s="1834"/>
      <c r="X193" s="1834"/>
      <c r="Y193" s="1834"/>
      <c r="Z193" s="1834"/>
      <c r="AA193" s="1834"/>
      <c r="AB193" s="1833" t="s">
        <v>306</v>
      </c>
      <c r="AC193" s="1834"/>
      <c r="AD193" s="1834"/>
      <c r="AE193" s="1834"/>
      <c r="AF193" s="1834"/>
      <c r="AG193" s="1833" t="s">
        <v>307</v>
      </c>
      <c r="AH193" s="1834"/>
      <c r="AI193" s="1834"/>
      <c r="AJ193" s="748" t="s">
        <v>86</v>
      </c>
      <c r="AK193" s="1835" t="s">
        <v>308</v>
      </c>
      <c r="AL193" s="1834"/>
      <c r="AM193" s="1834"/>
      <c r="AN193" s="1834"/>
      <c r="AO193" s="1834"/>
      <c r="AP193" s="1834"/>
      <c r="AQ193" s="749">
        <v>26620420000</v>
      </c>
      <c r="AR193" s="749">
        <v>13617722027</v>
      </c>
      <c r="AS193" s="749">
        <v>10952697973</v>
      </c>
      <c r="AT193" s="750">
        <v>2050000000</v>
      </c>
      <c r="AU193" s="750">
        <v>10601497631</v>
      </c>
      <c r="AV193" s="750">
        <v>3016224396</v>
      </c>
      <c r="AW193" s="750">
        <v>4813856406</v>
      </c>
      <c r="AX193" s="750">
        <v>5787641225</v>
      </c>
      <c r="AY193" s="750">
        <v>4811036930</v>
      </c>
      <c r="AZ193" s="750">
        <v>2819476</v>
      </c>
      <c r="BA193" s="750">
        <v>4803340145</v>
      </c>
      <c r="BB193" s="750">
        <v>7696785</v>
      </c>
      <c r="BC193" s="750">
        <v>1718802</v>
      </c>
      <c r="BD193" s="751"/>
      <c r="BE193" s="752">
        <f t="shared" si="15"/>
        <v>0.39824682071131862</v>
      </c>
      <c r="BF193" s="752">
        <f t="shared" si="16"/>
        <v>0.18083322524588266</v>
      </c>
    </row>
    <row r="194" spans="1:58" s="753" customFormat="1" ht="13.5" x14ac:dyDescent="0.2">
      <c r="A194" s="753" t="str">
        <f t="shared" si="17"/>
        <v>C13</v>
      </c>
      <c r="B194" s="1833" t="s">
        <v>120</v>
      </c>
      <c r="C194" s="1834"/>
      <c r="D194" s="1833"/>
      <c r="E194" s="1834"/>
      <c r="F194" s="1833"/>
      <c r="G194" s="1834"/>
      <c r="H194" s="1833"/>
      <c r="I194" s="1834"/>
      <c r="J194" s="1833"/>
      <c r="K194" s="1834"/>
      <c r="L194" s="1834"/>
      <c r="M194" s="1833"/>
      <c r="N194" s="1834"/>
      <c r="O194" s="1834"/>
      <c r="P194" s="1833"/>
      <c r="Q194" s="1834"/>
      <c r="R194" s="1833"/>
      <c r="S194" s="1834"/>
      <c r="T194" s="1836" t="s">
        <v>27</v>
      </c>
      <c r="U194" s="1834"/>
      <c r="V194" s="1834"/>
      <c r="W194" s="1834"/>
      <c r="X194" s="1834"/>
      <c r="Y194" s="1834"/>
      <c r="Z194" s="1834"/>
      <c r="AA194" s="1834"/>
      <c r="AB194" s="1833" t="s">
        <v>306</v>
      </c>
      <c r="AC194" s="1834"/>
      <c r="AD194" s="1834"/>
      <c r="AE194" s="1834"/>
      <c r="AF194" s="1834"/>
      <c r="AG194" s="1833" t="s">
        <v>307</v>
      </c>
      <c r="AH194" s="1834"/>
      <c r="AI194" s="1834"/>
      <c r="AJ194" s="748" t="s">
        <v>336</v>
      </c>
      <c r="AK194" s="1835" t="s">
        <v>354</v>
      </c>
      <c r="AL194" s="1834"/>
      <c r="AM194" s="1834"/>
      <c r="AN194" s="1834"/>
      <c r="AO194" s="1834"/>
      <c r="AP194" s="1834"/>
      <c r="AQ194" s="749">
        <v>5000000000</v>
      </c>
      <c r="AR194" s="749">
        <v>5000000000</v>
      </c>
      <c r="AS194" s="749">
        <v>0</v>
      </c>
      <c r="AT194" s="750">
        <v>0</v>
      </c>
      <c r="AU194" s="750">
        <v>5000000000</v>
      </c>
      <c r="AV194" s="750">
        <v>0</v>
      </c>
      <c r="AW194" s="750">
        <v>457384092.45999998</v>
      </c>
      <c r="AX194" s="750">
        <v>4542615907.54</v>
      </c>
      <c r="AY194" s="750">
        <v>457384092.45999998</v>
      </c>
      <c r="AZ194" s="750">
        <v>0</v>
      </c>
      <c r="BA194" s="750">
        <v>457384092.45999998</v>
      </c>
      <c r="BB194" s="750">
        <v>0</v>
      </c>
      <c r="BC194" s="750">
        <v>0</v>
      </c>
      <c r="BD194" s="751"/>
      <c r="BE194" s="752">
        <f t="shared" si="15"/>
        <v>1</v>
      </c>
      <c r="BF194" s="752">
        <f t="shared" si="16"/>
        <v>9.1476818491999998E-2</v>
      </c>
    </row>
    <row r="195" spans="1:58" s="753" customFormat="1" ht="13.5" x14ac:dyDescent="0.2">
      <c r="A195" s="753" t="str">
        <f t="shared" si="17"/>
        <v>C15</v>
      </c>
      <c r="B195" s="1833" t="s">
        <v>120</v>
      </c>
      <c r="C195" s="1834"/>
      <c r="D195" s="1833"/>
      <c r="E195" s="1834"/>
      <c r="F195" s="1833"/>
      <c r="G195" s="1834"/>
      <c r="H195" s="1833"/>
      <c r="I195" s="1834"/>
      <c r="J195" s="1833"/>
      <c r="K195" s="1834"/>
      <c r="L195" s="1834"/>
      <c r="M195" s="1833"/>
      <c r="N195" s="1834"/>
      <c r="O195" s="1834"/>
      <c r="P195" s="1833"/>
      <c r="Q195" s="1834"/>
      <c r="R195" s="1833"/>
      <c r="S195" s="1834"/>
      <c r="T195" s="1836" t="s">
        <v>27</v>
      </c>
      <c r="U195" s="1834"/>
      <c r="V195" s="1834"/>
      <c r="W195" s="1834"/>
      <c r="X195" s="1834"/>
      <c r="Y195" s="1834"/>
      <c r="Z195" s="1834"/>
      <c r="AA195" s="1834"/>
      <c r="AB195" s="1833" t="s">
        <v>306</v>
      </c>
      <c r="AC195" s="1834"/>
      <c r="AD195" s="1834"/>
      <c r="AE195" s="1834"/>
      <c r="AF195" s="1834"/>
      <c r="AG195" s="1833" t="s">
        <v>307</v>
      </c>
      <c r="AH195" s="1834"/>
      <c r="AI195" s="1834"/>
      <c r="AJ195" s="748" t="s">
        <v>319</v>
      </c>
      <c r="AK195" s="1835" t="s">
        <v>455</v>
      </c>
      <c r="AL195" s="1834"/>
      <c r="AM195" s="1834"/>
      <c r="AN195" s="1834"/>
      <c r="AO195" s="1834"/>
      <c r="AP195" s="1834"/>
      <c r="AQ195" s="749">
        <v>2815325822</v>
      </c>
      <c r="AR195" s="749">
        <v>1036100000</v>
      </c>
      <c r="AS195" s="749">
        <v>1779225822</v>
      </c>
      <c r="AT195" s="750">
        <v>0</v>
      </c>
      <c r="AU195" s="750">
        <v>401300000</v>
      </c>
      <c r="AV195" s="750">
        <v>634800000</v>
      </c>
      <c r="AW195" s="750">
        <v>117873000</v>
      </c>
      <c r="AX195" s="750">
        <v>283427000</v>
      </c>
      <c r="AY195" s="750">
        <v>0</v>
      </c>
      <c r="AZ195" s="750">
        <v>117873000</v>
      </c>
      <c r="BA195" s="750">
        <v>0</v>
      </c>
      <c r="BB195" s="750">
        <v>0</v>
      </c>
      <c r="BC195" s="750">
        <v>0</v>
      </c>
      <c r="BD195" s="751"/>
      <c r="BE195" s="752">
        <f t="shared" si="15"/>
        <v>0.142541228039786</v>
      </c>
      <c r="BF195" s="752">
        <f t="shared" si="16"/>
        <v>4.1868333348451775E-2</v>
      </c>
    </row>
    <row r="196" spans="1:58" x14ac:dyDescent="0.25">
      <c r="A196" s="753" t="str">
        <f t="shared" si="17"/>
        <v>C250210</v>
      </c>
      <c r="B196" s="1812" t="s">
        <v>120</v>
      </c>
      <c r="C196" s="1805"/>
      <c r="D196" s="1812" t="s">
        <v>355</v>
      </c>
      <c r="E196" s="1805"/>
      <c r="F196" s="1812"/>
      <c r="G196" s="1805"/>
      <c r="H196" s="1812"/>
      <c r="I196" s="1805"/>
      <c r="J196" s="1812"/>
      <c r="K196" s="1805"/>
      <c r="L196" s="1805"/>
      <c r="M196" s="1812"/>
      <c r="N196" s="1805"/>
      <c r="O196" s="1805"/>
      <c r="P196" s="1812"/>
      <c r="Q196" s="1805"/>
      <c r="R196" s="1812"/>
      <c r="S196" s="1805"/>
      <c r="T196" s="1814" t="s">
        <v>356</v>
      </c>
      <c r="U196" s="1805"/>
      <c r="V196" s="1805"/>
      <c r="W196" s="1805"/>
      <c r="X196" s="1805"/>
      <c r="Y196" s="1805"/>
      <c r="Z196" s="1805"/>
      <c r="AA196" s="1805"/>
      <c r="AB196" s="1812" t="s">
        <v>306</v>
      </c>
      <c r="AC196" s="1805"/>
      <c r="AD196" s="1805"/>
      <c r="AE196" s="1805"/>
      <c r="AF196" s="1805"/>
      <c r="AG196" s="1812" t="s">
        <v>307</v>
      </c>
      <c r="AH196" s="1805"/>
      <c r="AI196" s="1805"/>
      <c r="AJ196" s="742" t="s">
        <v>86</v>
      </c>
      <c r="AK196" s="1813" t="s">
        <v>308</v>
      </c>
      <c r="AL196" s="1805"/>
      <c r="AM196" s="1805"/>
      <c r="AN196" s="1805"/>
      <c r="AO196" s="1805"/>
      <c r="AP196" s="1805"/>
      <c r="AQ196" s="743">
        <v>16950000000</v>
      </c>
      <c r="AR196" s="743">
        <v>12768390027</v>
      </c>
      <c r="AS196" s="743">
        <v>2131609973</v>
      </c>
      <c r="AT196" s="743">
        <v>2050000000</v>
      </c>
      <c r="AU196" s="743">
        <v>10445060445</v>
      </c>
      <c r="AV196" s="743">
        <v>2323329582</v>
      </c>
      <c r="AW196" s="743">
        <v>4811358105</v>
      </c>
      <c r="AX196" s="743">
        <v>5633702340</v>
      </c>
      <c r="AY196" s="743">
        <v>4809536739</v>
      </c>
      <c r="AZ196" s="743">
        <v>1821366</v>
      </c>
      <c r="BA196" s="743">
        <v>4801839954</v>
      </c>
      <c r="BB196" s="743">
        <v>7696785</v>
      </c>
      <c r="BC196" s="743">
        <v>1718802</v>
      </c>
      <c r="BD196" s="745"/>
      <c r="BE196" s="747">
        <f t="shared" si="15"/>
        <v>0.61622775486725667</v>
      </c>
      <c r="BF196" s="747">
        <f t="shared" si="16"/>
        <v>0.28385593539823006</v>
      </c>
    </row>
    <row r="197" spans="1:58" x14ac:dyDescent="0.25">
      <c r="A197" s="753" t="str">
        <f t="shared" si="17"/>
        <v>C250215</v>
      </c>
      <c r="B197" s="1812" t="s">
        <v>120</v>
      </c>
      <c r="C197" s="1805"/>
      <c r="D197" s="1812" t="s">
        <v>355</v>
      </c>
      <c r="E197" s="1805"/>
      <c r="F197" s="1812"/>
      <c r="G197" s="1805"/>
      <c r="H197" s="1812"/>
      <c r="I197" s="1805"/>
      <c r="J197" s="1812"/>
      <c r="K197" s="1805"/>
      <c r="L197" s="1805"/>
      <c r="M197" s="1812"/>
      <c r="N197" s="1805"/>
      <c r="O197" s="1805"/>
      <c r="P197" s="1812"/>
      <c r="Q197" s="1805"/>
      <c r="R197" s="1812"/>
      <c r="S197" s="1805"/>
      <c r="T197" s="1814" t="s">
        <v>356</v>
      </c>
      <c r="U197" s="1805"/>
      <c r="V197" s="1805"/>
      <c r="W197" s="1805"/>
      <c r="X197" s="1805"/>
      <c r="Y197" s="1805"/>
      <c r="Z197" s="1805"/>
      <c r="AA197" s="1805"/>
      <c r="AB197" s="1812" t="s">
        <v>306</v>
      </c>
      <c r="AC197" s="1805"/>
      <c r="AD197" s="1805"/>
      <c r="AE197" s="1805"/>
      <c r="AF197" s="1805"/>
      <c r="AG197" s="1812" t="s">
        <v>307</v>
      </c>
      <c r="AH197" s="1805"/>
      <c r="AI197" s="1805"/>
      <c r="AJ197" s="742" t="s">
        <v>319</v>
      </c>
      <c r="AK197" s="1813" t="s">
        <v>455</v>
      </c>
      <c r="AL197" s="1805"/>
      <c r="AM197" s="1805"/>
      <c r="AN197" s="1805"/>
      <c r="AO197" s="1805"/>
      <c r="AP197" s="1805"/>
      <c r="AQ197" s="743">
        <v>2815325822</v>
      </c>
      <c r="AR197" s="743">
        <v>1036100000</v>
      </c>
      <c r="AS197" s="743">
        <v>1779225822</v>
      </c>
      <c r="AT197" s="744">
        <v>0</v>
      </c>
      <c r="AU197" s="743">
        <v>401300000</v>
      </c>
      <c r="AV197" s="743">
        <v>634800000</v>
      </c>
      <c r="AW197" s="743">
        <v>117873000</v>
      </c>
      <c r="AX197" s="743">
        <v>283427000</v>
      </c>
      <c r="AY197" s="744">
        <v>0</v>
      </c>
      <c r="AZ197" s="743">
        <v>117873000</v>
      </c>
      <c r="BA197" s="744">
        <v>0</v>
      </c>
      <c r="BB197" s="744">
        <v>0</v>
      </c>
      <c r="BC197" s="744">
        <v>0</v>
      </c>
      <c r="BD197" s="745"/>
      <c r="BE197" s="747">
        <f t="shared" si="15"/>
        <v>0.142541228039786</v>
      </c>
      <c r="BF197" s="747">
        <f t="shared" si="16"/>
        <v>4.1868333348451775E-2</v>
      </c>
    </row>
    <row r="198" spans="1:58" x14ac:dyDescent="0.25">
      <c r="A198" s="753" t="str">
        <f t="shared" si="17"/>
        <v>C2502100010</v>
      </c>
      <c r="B198" s="1812" t="s">
        <v>120</v>
      </c>
      <c r="C198" s="1805"/>
      <c r="D198" s="1812" t="s">
        <v>355</v>
      </c>
      <c r="E198" s="1805"/>
      <c r="F198" s="1812" t="s">
        <v>357</v>
      </c>
      <c r="G198" s="1805"/>
      <c r="H198" s="1812"/>
      <c r="I198" s="1805"/>
      <c r="J198" s="1812"/>
      <c r="K198" s="1805"/>
      <c r="L198" s="1805"/>
      <c r="M198" s="1812"/>
      <c r="N198" s="1805"/>
      <c r="O198" s="1805"/>
      <c r="P198" s="1812"/>
      <c r="Q198" s="1805"/>
      <c r="R198" s="1812"/>
      <c r="S198" s="1805"/>
      <c r="T198" s="1814" t="s">
        <v>358</v>
      </c>
      <c r="U198" s="1805"/>
      <c r="V198" s="1805"/>
      <c r="W198" s="1805"/>
      <c r="X198" s="1805"/>
      <c r="Y198" s="1805"/>
      <c r="Z198" s="1805"/>
      <c r="AA198" s="1805"/>
      <c r="AB198" s="1812" t="s">
        <v>306</v>
      </c>
      <c r="AC198" s="1805"/>
      <c r="AD198" s="1805"/>
      <c r="AE198" s="1805"/>
      <c r="AF198" s="1805"/>
      <c r="AG198" s="1812" t="s">
        <v>307</v>
      </c>
      <c r="AH198" s="1805"/>
      <c r="AI198" s="1805"/>
      <c r="AJ198" s="742" t="s">
        <v>86</v>
      </c>
      <c r="AK198" s="1813" t="s">
        <v>308</v>
      </c>
      <c r="AL198" s="1805"/>
      <c r="AM198" s="1805"/>
      <c r="AN198" s="1805"/>
      <c r="AO198" s="1805"/>
      <c r="AP198" s="1805"/>
      <c r="AQ198" s="743">
        <v>16950000000</v>
      </c>
      <c r="AR198" s="743">
        <v>12768390027</v>
      </c>
      <c r="AS198" s="743">
        <v>2131609973</v>
      </c>
      <c r="AT198" s="743">
        <v>2050000000</v>
      </c>
      <c r="AU198" s="743">
        <v>10445060445</v>
      </c>
      <c r="AV198" s="743">
        <v>2323329582</v>
      </c>
      <c r="AW198" s="743">
        <v>4811358105</v>
      </c>
      <c r="AX198" s="743">
        <v>5633702340</v>
      </c>
      <c r="AY198" s="743">
        <v>4809536739</v>
      </c>
      <c r="AZ198" s="743">
        <v>1821366</v>
      </c>
      <c r="BA198" s="743">
        <v>4801839954</v>
      </c>
      <c r="BB198" s="743">
        <v>7696785</v>
      </c>
      <c r="BC198" s="743">
        <v>1718802</v>
      </c>
      <c r="BD198" s="745"/>
      <c r="BE198" s="747">
        <f t="shared" si="15"/>
        <v>0.61622775486725667</v>
      </c>
      <c r="BF198" s="747">
        <f t="shared" si="16"/>
        <v>0.28385593539823006</v>
      </c>
    </row>
    <row r="199" spans="1:58" x14ac:dyDescent="0.25">
      <c r="A199" s="753" t="str">
        <f t="shared" si="17"/>
        <v>C2502100015</v>
      </c>
      <c r="B199" s="1812" t="s">
        <v>120</v>
      </c>
      <c r="C199" s="1805"/>
      <c r="D199" s="1812" t="s">
        <v>355</v>
      </c>
      <c r="E199" s="1805"/>
      <c r="F199" s="1812" t="s">
        <v>357</v>
      </c>
      <c r="G199" s="1805"/>
      <c r="H199" s="1812"/>
      <c r="I199" s="1805"/>
      <c r="J199" s="1812"/>
      <c r="K199" s="1805"/>
      <c r="L199" s="1805"/>
      <c r="M199" s="1812"/>
      <c r="N199" s="1805"/>
      <c r="O199" s="1805"/>
      <c r="P199" s="1812"/>
      <c r="Q199" s="1805"/>
      <c r="R199" s="1812"/>
      <c r="S199" s="1805"/>
      <c r="T199" s="1814" t="s">
        <v>358</v>
      </c>
      <c r="U199" s="1805"/>
      <c r="V199" s="1805"/>
      <c r="W199" s="1805"/>
      <c r="X199" s="1805"/>
      <c r="Y199" s="1805"/>
      <c r="Z199" s="1805"/>
      <c r="AA199" s="1805"/>
      <c r="AB199" s="1812" t="s">
        <v>306</v>
      </c>
      <c r="AC199" s="1805"/>
      <c r="AD199" s="1805"/>
      <c r="AE199" s="1805"/>
      <c r="AF199" s="1805"/>
      <c r="AG199" s="1812" t="s">
        <v>307</v>
      </c>
      <c r="AH199" s="1805"/>
      <c r="AI199" s="1805"/>
      <c r="AJ199" s="742" t="s">
        <v>319</v>
      </c>
      <c r="AK199" s="1813" t="s">
        <v>455</v>
      </c>
      <c r="AL199" s="1805"/>
      <c r="AM199" s="1805"/>
      <c r="AN199" s="1805"/>
      <c r="AO199" s="1805"/>
      <c r="AP199" s="1805"/>
      <c r="AQ199" s="743">
        <v>2815325822</v>
      </c>
      <c r="AR199" s="743">
        <v>1036100000</v>
      </c>
      <c r="AS199" s="743">
        <v>1779225822</v>
      </c>
      <c r="AT199" s="744">
        <v>0</v>
      </c>
      <c r="AU199" s="743">
        <v>401300000</v>
      </c>
      <c r="AV199" s="743">
        <v>634800000</v>
      </c>
      <c r="AW199" s="743">
        <v>117873000</v>
      </c>
      <c r="AX199" s="743">
        <v>283427000</v>
      </c>
      <c r="AY199" s="744">
        <v>0</v>
      </c>
      <c r="AZ199" s="743">
        <v>117873000</v>
      </c>
      <c r="BA199" s="744">
        <v>0</v>
      </c>
      <c r="BB199" s="744">
        <v>0</v>
      </c>
      <c r="BC199" s="744">
        <v>0</v>
      </c>
      <c r="BD199" s="745"/>
      <c r="BE199" s="747">
        <f t="shared" si="15"/>
        <v>0.142541228039786</v>
      </c>
      <c r="BF199" s="747">
        <f t="shared" si="16"/>
        <v>4.1868333348451775E-2</v>
      </c>
    </row>
    <row r="200" spans="1:58" s="879" customFormat="1" x14ac:dyDescent="0.25">
      <c r="A200" s="873" t="str">
        <f t="shared" si="17"/>
        <v>C25021000110</v>
      </c>
      <c r="B200" s="1830" t="s">
        <v>120</v>
      </c>
      <c r="C200" s="1816"/>
      <c r="D200" s="1830" t="s">
        <v>355</v>
      </c>
      <c r="E200" s="1816"/>
      <c r="F200" s="1830" t="s">
        <v>357</v>
      </c>
      <c r="G200" s="1816"/>
      <c r="H200" s="1830" t="s">
        <v>312</v>
      </c>
      <c r="I200" s="1816"/>
      <c r="J200" s="1830"/>
      <c r="K200" s="1816"/>
      <c r="L200" s="1816"/>
      <c r="M200" s="1830"/>
      <c r="N200" s="1816"/>
      <c r="O200" s="1816"/>
      <c r="P200" s="1830"/>
      <c r="Q200" s="1816"/>
      <c r="R200" s="1830"/>
      <c r="S200" s="1816"/>
      <c r="T200" s="1832" t="s">
        <v>270</v>
      </c>
      <c r="U200" s="1816"/>
      <c r="V200" s="1816"/>
      <c r="W200" s="1816"/>
      <c r="X200" s="1816"/>
      <c r="Y200" s="1816"/>
      <c r="Z200" s="1816"/>
      <c r="AA200" s="1816"/>
      <c r="AB200" s="1830" t="s">
        <v>306</v>
      </c>
      <c r="AC200" s="1816"/>
      <c r="AD200" s="1816"/>
      <c r="AE200" s="1816"/>
      <c r="AF200" s="1816"/>
      <c r="AG200" s="1830" t="s">
        <v>307</v>
      </c>
      <c r="AH200" s="1816"/>
      <c r="AI200" s="1816"/>
      <c r="AJ200" s="874" t="s">
        <v>86</v>
      </c>
      <c r="AK200" s="1831" t="s">
        <v>308</v>
      </c>
      <c r="AL200" s="1816"/>
      <c r="AM200" s="1816"/>
      <c r="AN200" s="1816"/>
      <c r="AO200" s="1816"/>
      <c r="AP200" s="1816"/>
      <c r="AQ200" s="886">
        <v>1300000000</v>
      </c>
      <c r="AR200" s="875">
        <v>985000000</v>
      </c>
      <c r="AS200" s="875">
        <v>315000000</v>
      </c>
      <c r="AT200" s="876">
        <v>0</v>
      </c>
      <c r="AU200" s="875">
        <v>511502049</v>
      </c>
      <c r="AV200" s="875">
        <v>473497951</v>
      </c>
      <c r="AW200" s="875">
        <v>47266281</v>
      </c>
      <c r="AX200" s="875">
        <v>464235768</v>
      </c>
      <c r="AY200" s="875">
        <v>47266281</v>
      </c>
      <c r="AZ200" s="876">
        <v>0</v>
      </c>
      <c r="BA200" s="875">
        <v>47266281</v>
      </c>
      <c r="BB200" s="876">
        <v>0</v>
      </c>
      <c r="BC200" s="876">
        <v>0</v>
      </c>
      <c r="BD200" s="877"/>
      <c r="BE200" s="878">
        <f t="shared" si="15"/>
        <v>0.39346311461538463</v>
      </c>
      <c r="BF200" s="878">
        <f t="shared" si="16"/>
        <v>3.6358677692307689E-2</v>
      </c>
    </row>
    <row r="201" spans="1:58" s="879" customFormat="1" x14ac:dyDescent="0.25">
      <c r="A201" s="873" t="str">
        <f t="shared" si="17"/>
        <v>C25021000115</v>
      </c>
      <c r="B201" s="1817" t="s">
        <v>120</v>
      </c>
      <c r="C201" s="1816"/>
      <c r="D201" s="1817" t="s">
        <v>355</v>
      </c>
      <c r="E201" s="1816"/>
      <c r="F201" s="1817" t="s">
        <v>357</v>
      </c>
      <c r="G201" s="1816"/>
      <c r="H201" s="1817" t="s">
        <v>312</v>
      </c>
      <c r="I201" s="1816"/>
      <c r="J201" s="1817"/>
      <c r="K201" s="1816"/>
      <c r="L201" s="1816"/>
      <c r="M201" s="1817"/>
      <c r="N201" s="1816"/>
      <c r="O201" s="1816"/>
      <c r="P201" s="1817"/>
      <c r="Q201" s="1816"/>
      <c r="R201" s="1817"/>
      <c r="S201" s="1816"/>
      <c r="T201" s="1818" t="s">
        <v>270</v>
      </c>
      <c r="U201" s="1816"/>
      <c r="V201" s="1816"/>
      <c r="W201" s="1816"/>
      <c r="X201" s="1816"/>
      <c r="Y201" s="1816"/>
      <c r="Z201" s="1816"/>
      <c r="AA201" s="1816"/>
      <c r="AB201" s="1817" t="s">
        <v>306</v>
      </c>
      <c r="AC201" s="1816"/>
      <c r="AD201" s="1816"/>
      <c r="AE201" s="1816"/>
      <c r="AF201" s="1816"/>
      <c r="AG201" s="1817" t="s">
        <v>307</v>
      </c>
      <c r="AH201" s="1816"/>
      <c r="AI201" s="1816"/>
      <c r="AJ201" s="880" t="s">
        <v>319</v>
      </c>
      <c r="AK201" s="1815" t="s">
        <v>455</v>
      </c>
      <c r="AL201" s="1816"/>
      <c r="AM201" s="1816"/>
      <c r="AN201" s="1816"/>
      <c r="AO201" s="1816"/>
      <c r="AP201" s="1816"/>
      <c r="AQ201" s="886">
        <v>2815325822</v>
      </c>
      <c r="AR201" s="881">
        <v>1036100000</v>
      </c>
      <c r="AS201" s="881">
        <v>1779225822</v>
      </c>
      <c r="AT201" s="882">
        <v>0</v>
      </c>
      <c r="AU201" s="881">
        <v>401300000</v>
      </c>
      <c r="AV201" s="881">
        <v>634800000</v>
      </c>
      <c r="AW201" s="881">
        <v>117873000</v>
      </c>
      <c r="AX201" s="881">
        <v>283427000</v>
      </c>
      <c r="AY201" s="882">
        <v>0</v>
      </c>
      <c r="AZ201" s="881">
        <v>117873000</v>
      </c>
      <c r="BA201" s="882">
        <v>0</v>
      </c>
      <c r="BB201" s="882">
        <v>0</v>
      </c>
      <c r="BC201" s="882">
        <v>0</v>
      </c>
      <c r="BD201" s="877"/>
      <c r="BE201" s="883">
        <f t="shared" si="15"/>
        <v>0.142541228039786</v>
      </c>
      <c r="BF201" s="883">
        <f t="shared" si="16"/>
        <v>4.1868333348451775E-2</v>
      </c>
    </row>
    <row r="202" spans="1:58" x14ac:dyDescent="0.25">
      <c r="A202" s="753" t="str">
        <f t="shared" si="17"/>
        <v>C250210001010</v>
      </c>
      <c r="B202" s="1812" t="s">
        <v>120</v>
      </c>
      <c r="C202" s="1805"/>
      <c r="D202" s="1812" t="s">
        <v>355</v>
      </c>
      <c r="E202" s="1805"/>
      <c r="F202" s="1812" t="s">
        <v>357</v>
      </c>
      <c r="G202" s="1805"/>
      <c r="H202" s="1812" t="s">
        <v>312</v>
      </c>
      <c r="I202" s="1805"/>
      <c r="J202" s="1812" t="s">
        <v>313</v>
      </c>
      <c r="K202" s="1805"/>
      <c r="L202" s="1805"/>
      <c r="M202" s="1812"/>
      <c r="N202" s="1805"/>
      <c r="O202" s="1805"/>
      <c r="P202" s="1812"/>
      <c r="Q202" s="1805"/>
      <c r="R202" s="1812"/>
      <c r="S202" s="1805"/>
      <c r="T202" s="1814" t="s">
        <v>270</v>
      </c>
      <c r="U202" s="1805"/>
      <c r="V202" s="1805"/>
      <c r="W202" s="1805"/>
      <c r="X202" s="1805"/>
      <c r="Y202" s="1805"/>
      <c r="Z202" s="1805"/>
      <c r="AA202" s="1805"/>
      <c r="AB202" s="1812" t="s">
        <v>306</v>
      </c>
      <c r="AC202" s="1805"/>
      <c r="AD202" s="1805"/>
      <c r="AE202" s="1805"/>
      <c r="AF202" s="1805"/>
      <c r="AG202" s="1812" t="s">
        <v>307</v>
      </c>
      <c r="AH202" s="1805"/>
      <c r="AI202" s="1805"/>
      <c r="AJ202" s="742" t="s">
        <v>86</v>
      </c>
      <c r="AK202" s="1813" t="s">
        <v>308</v>
      </c>
      <c r="AL202" s="1805"/>
      <c r="AM202" s="1805"/>
      <c r="AN202" s="1805"/>
      <c r="AO202" s="1805"/>
      <c r="AP202" s="1805"/>
      <c r="AQ202" s="743">
        <v>1300000000</v>
      </c>
      <c r="AR202" s="743">
        <v>985000000</v>
      </c>
      <c r="AS202" s="743">
        <v>315000000</v>
      </c>
      <c r="AT202" s="744">
        <v>0</v>
      </c>
      <c r="AU202" s="743">
        <v>511502049</v>
      </c>
      <c r="AV202" s="743">
        <v>473497951</v>
      </c>
      <c r="AW202" s="743">
        <v>47266281</v>
      </c>
      <c r="AX202" s="743">
        <v>464235768</v>
      </c>
      <c r="AY202" s="743">
        <v>47266281</v>
      </c>
      <c r="AZ202" s="744">
        <v>0</v>
      </c>
      <c r="BA202" s="743">
        <v>47266281</v>
      </c>
      <c r="BB202" s="744">
        <v>0</v>
      </c>
      <c r="BC202" s="744">
        <v>0</v>
      </c>
      <c r="BD202" s="745"/>
      <c r="BE202" s="747">
        <f t="shared" si="15"/>
        <v>0.39346311461538463</v>
      </c>
      <c r="BF202" s="747">
        <f t="shared" si="16"/>
        <v>3.6358677692307689E-2</v>
      </c>
    </row>
    <row r="203" spans="1:58" x14ac:dyDescent="0.25">
      <c r="A203" s="753" t="str">
        <f t="shared" si="17"/>
        <v>C250210001015</v>
      </c>
      <c r="B203" s="1812" t="s">
        <v>120</v>
      </c>
      <c r="C203" s="1805"/>
      <c r="D203" s="1812" t="s">
        <v>355</v>
      </c>
      <c r="E203" s="1805"/>
      <c r="F203" s="1812" t="s">
        <v>357</v>
      </c>
      <c r="G203" s="1805"/>
      <c r="H203" s="1812" t="s">
        <v>312</v>
      </c>
      <c r="I203" s="1805"/>
      <c r="J203" s="1812" t="s">
        <v>313</v>
      </c>
      <c r="K203" s="1805"/>
      <c r="L203" s="1805"/>
      <c r="M203" s="1812"/>
      <c r="N203" s="1805"/>
      <c r="O203" s="1805"/>
      <c r="P203" s="1812"/>
      <c r="Q203" s="1805"/>
      <c r="R203" s="1812"/>
      <c r="S203" s="1805"/>
      <c r="T203" s="1814" t="s">
        <v>270</v>
      </c>
      <c r="U203" s="1805"/>
      <c r="V203" s="1805"/>
      <c r="W203" s="1805"/>
      <c r="X203" s="1805"/>
      <c r="Y203" s="1805"/>
      <c r="Z203" s="1805"/>
      <c r="AA203" s="1805"/>
      <c r="AB203" s="1812" t="s">
        <v>306</v>
      </c>
      <c r="AC203" s="1805"/>
      <c r="AD203" s="1805"/>
      <c r="AE203" s="1805"/>
      <c r="AF203" s="1805"/>
      <c r="AG203" s="1812" t="s">
        <v>307</v>
      </c>
      <c r="AH203" s="1805"/>
      <c r="AI203" s="1805"/>
      <c r="AJ203" s="742" t="s">
        <v>319</v>
      </c>
      <c r="AK203" s="1813" t="s">
        <v>455</v>
      </c>
      <c r="AL203" s="1805"/>
      <c r="AM203" s="1805"/>
      <c r="AN203" s="1805"/>
      <c r="AO203" s="1805"/>
      <c r="AP203" s="1805"/>
      <c r="AQ203" s="743">
        <v>2815325822</v>
      </c>
      <c r="AR203" s="743">
        <v>1036100000</v>
      </c>
      <c r="AS203" s="743">
        <v>1779225822</v>
      </c>
      <c r="AT203" s="744">
        <v>0</v>
      </c>
      <c r="AU203" s="743">
        <v>401300000</v>
      </c>
      <c r="AV203" s="743">
        <v>634800000</v>
      </c>
      <c r="AW203" s="743">
        <v>117873000</v>
      </c>
      <c r="AX203" s="743">
        <v>283427000</v>
      </c>
      <c r="AY203" s="744">
        <v>0</v>
      </c>
      <c r="AZ203" s="743">
        <v>117873000</v>
      </c>
      <c r="BA203" s="744">
        <v>0</v>
      </c>
      <c r="BB203" s="744">
        <v>0</v>
      </c>
      <c r="BC203" s="744">
        <v>0</v>
      </c>
      <c r="BD203" s="745"/>
      <c r="BE203" s="747">
        <f t="shared" si="15"/>
        <v>0.142541228039786</v>
      </c>
      <c r="BF203" s="747">
        <f t="shared" si="16"/>
        <v>4.1868333348451775E-2</v>
      </c>
    </row>
    <row r="204" spans="1:58" x14ac:dyDescent="0.25">
      <c r="A204" s="753" t="str">
        <f t="shared" si="17"/>
        <v>C2502100010210</v>
      </c>
      <c r="B204" s="1812" t="s">
        <v>120</v>
      </c>
      <c r="C204" s="1805"/>
      <c r="D204" s="1812" t="s">
        <v>355</v>
      </c>
      <c r="E204" s="1805"/>
      <c r="F204" s="1812" t="s">
        <v>357</v>
      </c>
      <c r="G204" s="1805"/>
      <c r="H204" s="1812" t="s">
        <v>312</v>
      </c>
      <c r="I204" s="1805"/>
      <c r="J204" s="1812" t="s">
        <v>313</v>
      </c>
      <c r="K204" s="1805"/>
      <c r="L204" s="1805"/>
      <c r="M204" s="1812" t="s">
        <v>315</v>
      </c>
      <c r="N204" s="1805"/>
      <c r="O204" s="1805"/>
      <c r="P204" s="1812"/>
      <c r="Q204" s="1805"/>
      <c r="R204" s="1812"/>
      <c r="S204" s="1805"/>
      <c r="T204" s="1814" t="s">
        <v>359</v>
      </c>
      <c r="U204" s="1805"/>
      <c r="V204" s="1805"/>
      <c r="W204" s="1805"/>
      <c r="X204" s="1805"/>
      <c r="Y204" s="1805"/>
      <c r="Z204" s="1805"/>
      <c r="AA204" s="1805"/>
      <c r="AB204" s="1812" t="s">
        <v>306</v>
      </c>
      <c r="AC204" s="1805"/>
      <c r="AD204" s="1805"/>
      <c r="AE204" s="1805"/>
      <c r="AF204" s="1805"/>
      <c r="AG204" s="1812" t="s">
        <v>307</v>
      </c>
      <c r="AH204" s="1805"/>
      <c r="AI204" s="1805"/>
      <c r="AJ204" s="742" t="s">
        <v>86</v>
      </c>
      <c r="AK204" s="1813" t="s">
        <v>308</v>
      </c>
      <c r="AL204" s="1805"/>
      <c r="AM204" s="1805"/>
      <c r="AN204" s="1805"/>
      <c r="AO204" s="1805"/>
      <c r="AP204" s="1805"/>
      <c r="AQ204" s="743">
        <v>1300000000</v>
      </c>
      <c r="AR204" s="743">
        <v>985000000</v>
      </c>
      <c r="AS204" s="743">
        <v>315000000</v>
      </c>
      <c r="AT204" s="744">
        <v>0</v>
      </c>
      <c r="AU204" s="743">
        <v>511502049</v>
      </c>
      <c r="AV204" s="743">
        <v>473497951</v>
      </c>
      <c r="AW204" s="743">
        <v>47266281</v>
      </c>
      <c r="AX204" s="743">
        <v>464235768</v>
      </c>
      <c r="AY204" s="743">
        <v>47266281</v>
      </c>
      <c r="AZ204" s="744">
        <v>0</v>
      </c>
      <c r="BA204" s="743">
        <v>47266281</v>
      </c>
      <c r="BB204" s="744">
        <v>0</v>
      </c>
      <c r="BC204" s="744">
        <v>0</v>
      </c>
      <c r="BD204" s="745"/>
      <c r="BE204" s="747">
        <f t="shared" si="15"/>
        <v>0.39346311461538463</v>
      </c>
      <c r="BF204" s="747">
        <f t="shared" si="16"/>
        <v>3.6358677692307689E-2</v>
      </c>
    </row>
    <row r="205" spans="1:58" x14ac:dyDescent="0.25">
      <c r="A205" s="753" t="str">
        <f t="shared" si="17"/>
        <v>C25021000102110</v>
      </c>
      <c r="B205" s="1806" t="s">
        <v>120</v>
      </c>
      <c r="C205" s="1805"/>
      <c r="D205" s="1806" t="s">
        <v>355</v>
      </c>
      <c r="E205" s="1805"/>
      <c r="F205" s="1806" t="s">
        <v>357</v>
      </c>
      <c r="G205" s="1805"/>
      <c r="H205" s="1806" t="s">
        <v>312</v>
      </c>
      <c r="I205" s="1805"/>
      <c r="J205" s="1806" t="s">
        <v>313</v>
      </c>
      <c r="K205" s="1805"/>
      <c r="L205" s="1805"/>
      <c r="M205" s="1806" t="s">
        <v>315</v>
      </c>
      <c r="N205" s="1805"/>
      <c r="O205" s="1805"/>
      <c r="P205" s="1806" t="s">
        <v>312</v>
      </c>
      <c r="Q205" s="1805"/>
      <c r="R205" s="1806"/>
      <c r="S205" s="1805"/>
      <c r="T205" s="1807" t="s">
        <v>365</v>
      </c>
      <c r="U205" s="1805"/>
      <c r="V205" s="1805"/>
      <c r="W205" s="1805"/>
      <c r="X205" s="1805"/>
      <c r="Y205" s="1805"/>
      <c r="Z205" s="1805"/>
      <c r="AA205" s="1805"/>
      <c r="AB205" s="1806" t="s">
        <v>306</v>
      </c>
      <c r="AC205" s="1805"/>
      <c r="AD205" s="1805"/>
      <c r="AE205" s="1805"/>
      <c r="AF205" s="1805"/>
      <c r="AG205" s="1806" t="s">
        <v>307</v>
      </c>
      <c r="AH205" s="1805"/>
      <c r="AI205" s="1805"/>
      <c r="AJ205" s="754" t="s">
        <v>86</v>
      </c>
      <c r="AK205" s="1804" t="s">
        <v>308</v>
      </c>
      <c r="AL205" s="1805"/>
      <c r="AM205" s="1805"/>
      <c r="AN205" s="1805"/>
      <c r="AO205" s="1805"/>
      <c r="AP205" s="1805"/>
      <c r="AQ205" s="755">
        <v>197200000</v>
      </c>
      <c r="AR205" s="755">
        <v>90000000</v>
      </c>
      <c r="AS205" s="755">
        <v>107200000</v>
      </c>
      <c r="AT205" s="756">
        <v>0</v>
      </c>
      <c r="AU205" s="756">
        <v>0</v>
      </c>
      <c r="AV205" s="755">
        <v>90000000</v>
      </c>
      <c r="AW205" s="756">
        <v>0</v>
      </c>
      <c r="AX205" s="756">
        <v>0</v>
      </c>
      <c r="AY205" s="756">
        <v>0</v>
      </c>
      <c r="AZ205" s="756">
        <v>0</v>
      </c>
      <c r="BA205" s="756">
        <v>0</v>
      </c>
      <c r="BB205" s="756">
        <v>0</v>
      </c>
      <c r="BC205" s="756">
        <v>0</v>
      </c>
      <c r="BD205" s="745"/>
      <c r="BE205" s="757">
        <f t="shared" si="15"/>
        <v>0</v>
      </c>
      <c r="BF205" s="757">
        <f t="shared" si="16"/>
        <v>0</v>
      </c>
    </row>
    <row r="206" spans="1:58" x14ac:dyDescent="0.25">
      <c r="A206" s="753" t="str">
        <f t="shared" si="17"/>
        <v>C25021000102210</v>
      </c>
      <c r="B206" s="1806" t="s">
        <v>120</v>
      </c>
      <c r="C206" s="1805"/>
      <c r="D206" s="1806" t="s">
        <v>355</v>
      </c>
      <c r="E206" s="1805"/>
      <c r="F206" s="1806" t="s">
        <v>357</v>
      </c>
      <c r="G206" s="1805"/>
      <c r="H206" s="1806" t="s">
        <v>312</v>
      </c>
      <c r="I206" s="1805"/>
      <c r="J206" s="1806" t="s">
        <v>313</v>
      </c>
      <c r="K206" s="1805"/>
      <c r="L206" s="1805"/>
      <c r="M206" s="1806" t="s">
        <v>315</v>
      </c>
      <c r="N206" s="1805"/>
      <c r="O206" s="1805"/>
      <c r="P206" s="1806" t="s">
        <v>315</v>
      </c>
      <c r="Q206" s="1805"/>
      <c r="R206" s="1806"/>
      <c r="S206" s="1805"/>
      <c r="T206" s="1807" t="s">
        <v>360</v>
      </c>
      <c r="U206" s="1805"/>
      <c r="V206" s="1805"/>
      <c r="W206" s="1805"/>
      <c r="X206" s="1805"/>
      <c r="Y206" s="1805"/>
      <c r="Z206" s="1805"/>
      <c r="AA206" s="1805"/>
      <c r="AB206" s="1806" t="s">
        <v>306</v>
      </c>
      <c r="AC206" s="1805"/>
      <c r="AD206" s="1805"/>
      <c r="AE206" s="1805"/>
      <c r="AF206" s="1805"/>
      <c r="AG206" s="1806" t="s">
        <v>307</v>
      </c>
      <c r="AH206" s="1805"/>
      <c r="AI206" s="1805"/>
      <c r="AJ206" s="754" t="s">
        <v>86</v>
      </c>
      <c r="AK206" s="1804" t="s">
        <v>308</v>
      </c>
      <c r="AL206" s="1805"/>
      <c r="AM206" s="1805"/>
      <c r="AN206" s="1805"/>
      <c r="AO206" s="1805"/>
      <c r="AP206" s="1805"/>
      <c r="AQ206" s="755">
        <v>135600000</v>
      </c>
      <c r="AR206" s="755">
        <v>105000000</v>
      </c>
      <c r="AS206" s="755">
        <v>30600000</v>
      </c>
      <c r="AT206" s="756">
        <v>0</v>
      </c>
      <c r="AU206" s="755">
        <v>105000000</v>
      </c>
      <c r="AV206" s="756">
        <v>0</v>
      </c>
      <c r="AW206" s="755">
        <v>25000000</v>
      </c>
      <c r="AX206" s="755">
        <v>80000000</v>
      </c>
      <c r="AY206" s="755">
        <v>25000000</v>
      </c>
      <c r="AZ206" s="756">
        <v>0</v>
      </c>
      <c r="BA206" s="755">
        <v>25000000</v>
      </c>
      <c r="BB206" s="756">
        <v>0</v>
      </c>
      <c r="BC206" s="756">
        <v>0</v>
      </c>
      <c r="BD206" s="745"/>
      <c r="BE206" s="757">
        <f t="shared" si="15"/>
        <v>0.77433628318584069</v>
      </c>
      <c r="BF206" s="757">
        <f t="shared" si="16"/>
        <v>0.18436578171091444</v>
      </c>
    </row>
    <row r="207" spans="1:58" x14ac:dyDescent="0.25">
      <c r="A207" s="753" t="str">
        <f t="shared" si="17"/>
        <v>C25021000102310</v>
      </c>
      <c r="B207" s="1806" t="s">
        <v>120</v>
      </c>
      <c r="C207" s="1805"/>
      <c r="D207" s="1806" t="s">
        <v>355</v>
      </c>
      <c r="E207" s="1805"/>
      <c r="F207" s="1806" t="s">
        <v>357</v>
      </c>
      <c r="G207" s="1805"/>
      <c r="H207" s="1806" t="s">
        <v>312</v>
      </c>
      <c r="I207" s="1805"/>
      <c r="J207" s="1806" t="s">
        <v>313</v>
      </c>
      <c r="K207" s="1805"/>
      <c r="L207" s="1805"/>
      <c r="M207" s="1806" t="s">
        <v>315</v>
      </c>
      <c r="N207" s="1805"/>
      <c r="O207" s="1805"/>
      <c r="P207" s="1806" t="s">
        <v>322</v>
      </c>
      <c r="Q207" s="1805"/>
      <c r="R207" s="1806"/>
      <c r="S207" s="1805"/>
      <c r="T207" s="1807" t="s">
        <v>361</v>
      </c>
      <c r="U207" s="1805"/>
      <c r="V207" s="1805"/>
      <c r="W207" s="1805"/>
      <c r="X207" s="1805"/>
      <c r="Y207" s="1805"/>
      <c r="Z207" s="1805"/>
      <c r="AA207" s="1805"/>
      <c r="AB207" s="1806" t="s">
        <v>306</v>
      </c>
      <c r="AC207" s="1805"/>
      <c r="AD207" s="1805"/>
      <c r="AE207" s="1805"/>
      <c r="AF207" s="1805"/>
      <c r="AG207" s="1806" t="s">
        <v>307</v>
      </c>
      <c r="AH207" s="1805"/>
      <c r="AI207" s="1805"/>
      <c r="AJ207" s="754" t="s">
        <v>86</v>
      </c>
      <c r="AK207" s="1804" t="s">
        <v>308</v>
      </c>
      <c r="AL207" s="1805"/>
      <c r="AM207" s="1805"/>
      <c r="AN207" s="1805"/>
      <c r="AO207" s="1805"/>
      <c r="AP207" s="1805"/>
      <c r="AQ207" s="755">
        <v>341600000</v>
      </c>
      <c r="AR207" s="755">
        <v>341600000</v>
      </c>
      <c r="AS207" s="756">
        <v>0</v>
      </c>
      <c r="AT207" s="756">
        <v>0</v>
      </c>
      <c r="AU207" s="755">
        <v>341600000</v>
      </c>
      <c r="AV207" s="756">
        <v>0</v>
      </c>
      <c r="AW207" s="755">
        <v>9863544</v>
      </c>
      <c r="AX207" s="755">
        <v>331736456</v>
      </c>
      <c r="AY207" s="755">
        <v>9863544</v>
      </c>
      <c r="AZ207" s="756">
        <v>0</v>
      </c>
      <c r="BA207" s="755">
        <v>9863544</v>
      </c>
      <c r="BB207" s="756">
        <v>0</v>
      </c>
      <c r="BC207" s="756">
        <v>0</v>
      </c>
      <c r="BD207" s="745"/>
      <c r="BE207" s="757">
        <f t="shared" si="15"/>
        <v>1</v>
      </c>
      <c r="BF207" s="757">
        <f t="shared" si="16"/>
        <v>2.8874543325526931E-2</v>
      </c>
    </row>
    <row r="208" spans="1:58" x14ac:dyDescent="0.25">
      <c r="A208" s="753" t="str">
        <f t="shared" si="17"/>
        <v>C25021000102410</v>
      </c>
      <c r="B208" s="1806" t="s">
        <v>120</v>
      </c>
      <c r="C208" s="1805"/>
      <c r="D208" s="1806" t="s">
        <v>355</v>
      </c>
      <c r="E208" s="1805"/>
      <c r="F208" s="1806" t="s">
        <v>357</v>
      </c>
      <c r="G208" s="1805"/>
      <c r="H208" s="1806" t="s">
        <v>312</v>
      </c>
      <c r="I208" s="1805"/>
      <c r="J208" s="1806" t="s">
        <v>313</v>
      </c>
      <c r="K208" s="1805"/>
      <c r="L208" s="1805"/>
      <c r="M208" s="1806" t="s">
        <v>315</v>
      </c>
      <c r="N208" s="1805"/>
      <c r="O208" s="1805"/>
      <c r="P208" s="1806" t="s">
        <v>316</v>
      </c>
      <c r="Q208" s="1805"/>
      <c r="R208" s="1806"/>
      <c r="S208" s="1805"/>
      <c r="T208" s="1807" t="s">
        <v>105</v>
      </c>
      <c r="U208" s="1805"/>
      <c r="V208" s="1805"/>
      <c r="W208" s="1805"/>
      <c r="X208" s="1805"/>
      <c r="Y208" s="1805"/>
      <c r="Z208" s="1805"/>
      <c r="AA208" s="1805"/>
      <c r="AB208" s="1806" t="s">
        <v>306</v>
      </c>
      <c r="AC208" s="1805"/>
      <c r="AD208" s="1805"/>
      <c r="AE208" s="1805"/>
      <c r="AF208" s="1805"/>
      <c r="AG208" s="1806" t="s">
        <v>307</v>
      </c>
      <c r="AH208" s="1805"/>
      <c r="AI208" s="1805"/>
      <c r="AJ208" s="754" t="s">
        <v>86</v>
      </c>
      <c r="AK208" s="1804" t="s">
        <v>308</v>
      </c>
      <c r="AL208" s="1805"/>
      <c r="AM208" s="1805"/>
      <c r="AN208" s="1805"/>
      <c r="AO208" s="1805"/>
      <c r="AP208" s="1805"/>
      <c r="AQ208" s="755">
        <v>394400000</v>
      </c>
      <c r="AR208" s="755">
        <v>394400000</v>
      </c>
      <c r="AS208" s="756">
        <v>0</v>
      </c>
      <c r="AT208" s="756">
        <v>0</v>
      </c>
      <c r="AU208" s="755">
        <v>64902049</v>
      </c>
      <c r="AV208" s="755">
        <v>329497951</v>
      </c>
      <c r="AW208" s="755">
        <v>12402737</v>
      </c>
      <c r="AX208" s="755">
        <v>52499312</v>
      </c>
      <c r="AY208" s="755">
        <v>12402737</v>
      </c>
      <c r="AZ208" s="756">
        <v>0</v>
      </c>
      <c r="BA208" s="755">
        <v>12402737</v>
      </c>
      <c r="BB208" s="756">
        <v>0</v>
      </c>
      <c r="BC208" s="756">
        <v>0</v>
      </c>
      <c r="BD208" s="745"/>
      <c r="BE208" s="757">
        <f t="shared" si="15"/>
        <v>0.16455894776876268</v>
      </c>
      <c r="BF208" s="757">
        <f t="shared" si="16"/>
        <v>3.1447101926977687E-2</v>
      </c>
    </row>
    <row r="209" spans="1:58" x14ac:dyDescent="0.25">
      <c r="A209" s="753" t="str">
        <f t="shared" si="17"/>
        <v>C25021000102610</v>
      </c>
      <c r="B209" s="1806" t="s">
        <v>120</v>
      </c>
      <c r="C209" s="1805"/>
      <c r="D209" s="1806" t="s">
        <v>355</v>
      </c>
      <c r="E209" s="1805"/>
      <c r="F209" s="1806" t="s">
        <v>357</v>
      </c>
      <c r="G209" s="1805"/>
      <c r="H209" s="1806" t="s">
        <v>312</v>
      </c>
      <c r="I209" s="1805"/>
      <c r="J209" s="1806" t="s">
        <v>313</v>
      </c>
      <c r="K209" s="1805"/>
      <c r="L209" s="1805"/>
      <c r="M209" s="1806" t="s">
        <v>315</v>
      </c>
      <c r="N209" s="1805"/>
      <c r="O209" s="1805"/>
      <c r="P209" s="1806" t="s">
        <v>325</v>
      </c>
      <c r="Q209" s="1805"/>
      <c r="R209" s="1806"/>
      <c r="S209" s="1805"/>
      <c r="T209" s="1807" t="s">
        <v>362</v>
      </c>
      <c r="U209" s="1805"/>
      <c r="V209" s="1805"/>
      <c r="W209" s="1805"/>
      <c r="X209" s="1805"/>
      <c r="Y209" s="1805"/>
      <c r="Z209" s="1805"/>
      <c r="AA209" s="1805"/>
      <c r="AB209" s="1806" t="s">
        <v>306</v>
      </c>
      <c r="AC209" s="1805"/>
      <c r="AD209" s="1805"/>
      <c r="AE209" s="1805"/>
      <c r="AF209" s="1805"/>
      <c r="AG209" s="1806" t="s">
        <v>307</v>
      </c>
      <c r="AH209" s="1805"/>
      <c r="AI209" s="1805"/>
      <c r="AJ209" s="754" t="s">
        <v>86</v>
      </c>
      <c r="AK209" s="1804" t="s">
        <v>308</v>
      </c>
      <c r="AL209" s="1805"/>
      <c r="AM209" s="1805"/>
      <c r="AN209" s="1805"/>
      <c r="AO209" s="1805"/>
      <c r="AP209" s="1805"/>
      <c r="AQ209" s="755">
        <v>230000000</v>
      </c>
      <c r="AR209" s="755">
        <v>54000000</v>
      </c>
      <c r="AS209" s="755">
        <v>176000000</v>
      </c>
      <c r="AT209" s="756">
        <v>0</v>
      </c>
      <c r="AU209" s="756">
        <v>0</v>
      </c>
      <c r="AV209" s="755">
        <v>54000000</v>
      </c>
      <c r="AW209" s="756">
        <v>0</v>
      </c>
      <c r="AX209" s="756">
        <v>0</v>
      </c>
      <c r="AY209" s="756">
        <v>0</v>
      </c>
      <c r="AZ209" s="756">
        <v>0</v>
      </c>
      <c r="BA209" s="756">
        <v>0</v>
      </c>
      <c r="BB209" s="756">
        <v>0</v>
      </c>
      <c r="BC209" s="756">
        <v>0</v>
      </c>
      <c r="BD209" s="745"/>
      <c r="BE209" s="757">
        <f t="shared" si="15"/>
        <v>0</v>
      </c>
      <c r="BF209" s="757">
        <f t="shared" si="16"/>
        <v>0</v>
      </c>
    </row>
    <row r="210" spans="1:58" x14ac:dyDescent="0.25">
      <c r="A210" s="753" t="str">
        <f t="shared" si="17"/>
        <v>C250210001021110</v>
      </c>
      <c r="B210" s="1806" t="s">
        <v>120</v>
      </c>
      <c r="C210" s="1805"/>
      <c r="D210" s="1806" t="s">
        <v>355</v>
      </c>
      <c r="E210" s="1805"/>
      <c r="F210" s="1806" t="s">
        <v>357</v>
      </c>
      <c r="G210" s="1805"/>
      <c r="H210" s="1806" t="s">
        <v>312</v>
      </c>
      <c r="I210" s="1805"/>
      <c r="J210" s="1806" t="s">
        <v>313</v>
      </c>
      <c r="K210" s="1805"/>
      <c r="L210" s="1805"/>
      <c r="M210" s="1806" t="s">
        <v>315</v>
      </c>
      <c r="N210" s="1805"/>
      <c r="O210" s="1805"/>
      <c r="P210" s="1806" t="s">
        <v>101</v>
      </c>
      <c r="Q210" s="1805"/>
      <c r="R210" s="1806"/>
      <c r="S210" s="1805"/>
      <c r="T210" s="1807" t="s">
        <v>363</v>
      </c>
      <c r="U210" s="1805"/>
      <c r="V210" s="1805"/>
      <c r="W210" s="1805"/>
      <c r="X210" s="1805"/>
      <c r="Y210" s="1805"/>
      <c r="Z210" s="1805"/>
      <c r="AA210" s="1805"/>
      <c r="AB210" s="1806" t="s">
        <v>306</v>
      </c>
      <c r="AC210" s="1805"/>
      <c r="AD210" s="1805"/>
      <c r="AE210" s="1805"/>
      <c r="AF210" s="1805"/>
      <c r="AG210" s="1806" t="s">
        <v>307</v>
      </c>
      <c r="AH210" s="1805"/>
      <c r="AI210" s="1805"/>
      <c r="AJ210" s="754" t="s">
        <v>86</v>
      </c>
      <c r="AK210" s="1804" t="s">
        <v>308</v>
      </c>
      <c r="AL210" s="1805"/>
      <c r="AM210" s="1805"/>
      <c r="AN210" s="1805"/>
      <c r="AO210" s="1805"/>
      <c r="AP210" s="1805"/>
      <c r="AQ210" s="755">
        <v>1200000</v>
      </c>
      <c r="AR210" s="756">
        <v>0</v>
      </c>
      <c r="AS210" s="755">
        <v>1200000</v>
      </c>
      <c r="AT210" s="756">
        <v>0</v>
      </c>
      <c r="AU210" s="756">
        <v>0</v>
      </c>
      <c r="AV210" s="756">
        <v>0</v>
      </c>
      <c r="AW210" s="756">
        <v>0</v>
      </c>
      <c r="AX210" s="756">
        <v>0</v>
      </c>
      <c r="AY210" s="756">
        <v>0</v>
      </c>
      <c r="AZ210" s="756">
        <v>0</v>
      </c>
      <c r="BA210" s="756">
        <v>0</v>
      </c>
      <c r="BB210" s="756">
        <v>0</v>
      </c>
      <c r="BC210" s="756">
        <v>0</v>
      </c>
      <c r="BD210" s="745"/>
      <c r="BE210" s="757">
        <f t="shared" si="15"/>
        <v>0</v>
      </c>
      <c r="BF210" s="757">
        <f t="shared" si="16"/>
        <v>0</v>
      </c>
    </row>
    <row r="211" spans="1:58" x14ac:dyDescent="0.25">
      <c r="A211" s="753" t="str">
        <f t="shared" si="17"/>
        <v>C2502100010315</v>
      </c>
      <c r="B211" s="1812" t="s">
        <v>120</v>
      </c>
      <c r="C211" s="1805"/>
      <c r="D211" s="1812" t="s">
        <v>355</v>
      </c>
      <c r="E211" s="1805"/>
      <c r="F211" s="1812" t="s">
        <v>357</v>
      </c>
      <c r="G211" s="1805"/>
      <c r="H211" s="1812" t="s">
        <v>312</v>
      </c>
      <c r="I211" s="1805"/>
      <c r="J211" s="1812" t="s">
        <v>313</v>
      </c>
      <c r="K211" s="1805"/>
      <c r="L211" s="1805"/>
      <c r="M211" s="1812" t="s">
        <v>322</v>
      </c>
      <c r="N211" s="1805"/>
      <c r="O211" s="1805"/>
      <c r="P211" s="1812"/>
      <c r="Q211" s="1805"/>
      <c r="R211" s="1812"/>
      <c r="S211" s="1805"/>
      <c r="T211" s="1814" t="s">
        <v>456</v>
      </c>
      <c r="U211" s="1805"/>
      <c r="V211" s="1805"/>
      <c r="W211" s="1805"/>
      <c r="X211" s="1805"/>
      <c r="Y211" s="1805"/>
      <c r="Z211" s="1805"/>
      <c r="AA211" s="1805"/>
      <c r="AB211" s="1812" t="s">
        <v>306</v>
      </c>
      <c r="AC211" s="1805"/>
      <c r="AD211" s="1805"/>
      <c r="AE211" s="1805"/>
      <c r="AF211" s="1805"/>
      <c r="AG211" s="1812" t="s">
        <v>307</v>
      </c>
      <c r="AH211" s="1805"/>
      <c r="AI211" s="1805"/>
      <c r="AJ211" s="742" t="s">
        <v>319</v>
      </c>
      <c r="AK211" s="1813" t="s">
        <v>455</v>
      </c>
      <c r="AL211" s="1805"/>
      <c r="AM211" s="1805"/>
      <c r="AN211" s="1805"/>
      <c r="AO211" s="1805"/>
      <c r="AP211" s="1805"/>
      <c r="AQ211" s="743">
        <v>2815325822</v>
      </c>
      <c r="AR211" s="743">
        <v>1036100000</v>
      </c>
      <c r="AS211" s="743">
        <v>1779225822</v>
      </c>
      <c r="AT211" s="744">
        <v>0</v>
      </c>
      <c r="AU211" s="743">
        <v>401300000</v>
      </c>
      <c r="AV211" s="743">
        <v>634800000</v>
      </c>
      <c r="AW211" s="743">
        <v>117873000</v>
      </c>
      <c r="AX211" s="743">
        <v>283427000</v>
      </c>
      <c r="AY211" s="744">
        <v>0</v>
      </c>
      <c r="AZ211" s="743">
        <v>117873000</v>
      </c>
      <c r="BA211" s="744">
        <v>0</v>
      </c>
      <c r="BB211" s="744">
        <v>0</v>
      </c>
      <c r="BC211" s="744">
        <v>0</v>
      </c>
      <c r="BD211" s="745"/>
      <c r="BE211" s="747">
        <f t="shared" si="15"/>
        <v>0.142541228039786</v>
      </c>
      <c r="BF211" s="747">
        <f t="shared" si="16"/>
        <v>4.1868333348451775E-2</v>
      </c>
    </row>
    <row r="212" spans="1:58" x14ac:dyDescent="0.25">
      <c r="A212" s="753" t="str">
        <f t="shared" si="17"/>
        <v>C25021000103115</v>
      </c>
      <c r="B212" s="1806" t="s">
        <v>120</v>
      </c>
      <c r="C212" s="1805"/>
      <c r="D212" s="1806" t="s">
        <v>355</v>
      </c>
      <c r="E212" s="1805"/>
      <c r="F212" s="1806" t="s">
        <v>357</v>
      </c>
      <c r="G212" s="1805"/>
      <c r="H212" s="1806" t="s">
        <v>312</v>
      </c>
      <c r="I212" s="1805"/>
      <c r="J212" s="1806" t="s">
        <v>313</v>
      </c>
      <c r="K212" s="1805"/>
      <c r="L212" s="1805"/>
      <c r="M212" s="1806" t="s">
        <v>322</v>
      </c>
      <c r="N212" s="1805"/>
      <c r="O212" s="1805"/>
      <c r="P212" s="1806" t="s">
        <v>312</v>
      </c>
      <c r="Q212" s="1805"/>
      <c r="R212" s="1806"/>
      <c r="S212" s="1805"/>
      <c r="T212" s="1807" t="s">
        <v>365</v>
      </c>
      <c r="U212" s="1805"/>
      <c r="V212" s="1805"/>
      <c r="W212" s="1805"/>
      <c r="X212" s="1805"/>
      <c r="Y212" s="1805"/>
      <c r="Z212" s="1805"/>
      <c r="AA212" s="1805"/>
      <c r="AB212" s="1806" t="s">
        <v>306</v>
      </c>
      <c r="AC212" s="1805"/>
      <c r="AD212" s="1805"/>
      <c r="AE212" s="1805"/>
      <c r="AF212" s="1805"/>
      <c r="AG212" s="1806" t="s">
        <v>307</v>
      </c>
      <c r="AH212" s="1805"/>
      <c r="AI212" s="1805"/>
      <c r="AJ212" s="754" t="s">
        <v>319</v>
      </c>
      <c r="AK212" s="1804" t="s">
        <v>455</v>
      </c>
      <c r="AL212" s="1805"/>
      <c r="AM212" s="1805"/>
      <c r="AN212" s="1805"/>
      <c r="AO212" s="1805"/>
      <c r="AP212" s="1805"/>
      <c r="AQ212" s="755">
        <v>1217200000</v>
      </c>
      <c r="AR212" s="755">
        <v>626800000</v>
      </c>
      <c r="AS212" s="755">
        <v>590400000</v>
      </c>
      <c r="AT212" s="756">
        <v>0</v>
      </c>
      <c r="AU212" s="755">
        <v>401300000</v>
      </c>
      <c r="AV212" s="755">
        <v>225500000</v>
      </c>
      <c r="AW212" s="755">
        <v>117873000</v>
      </c>
      <c r="AX212" s="755">
        <v>283427000</v>
      </c>
      <c r="AY212" s="756">
        <v>0</v>
      </c>
      <c r="AZ212" s="755">
        <v>117873000</v>
      </c>
      <c r="BA212" s="756">
        <v>0</v>
      </c>
      <c r="BB212" s="756">
        <v>0</v>
      </c>
      <c r="BC212" s="756">
        <v>0</v>
      </c>
      <c r="BD212" s="745"/>
      <c r="BE212" s="757">
        <f t="shared" si="15"/>
        <v>0.32969109431482091</v>
      </c>
      <c r="BF212" s="757">
        <f t="shared" si="16"/>
        <v>9.6839467630627674E-2</v>
      </c>
    </row>
    <row r="213" spans="1:58" x14ac:dyDescent="0.25">
      <c r="A213" s="753" t="str">
        <f t="shared" si="17"/>
        <v>C25021000103215</v>
      </c>
      <c r="B213" s="1806" t="s">
        <v>120</v>
      </c>
      <c r="C213" s="1805"/>
      <c r="D213" s="1806" t="s">
        <v>355</v>
      </c>
      <c r="E213" s="1805"/>
      <c r="F213" s="1806" t="s">
        <v>357</v>
      </c>
      <c r="G213" s="1805"/>
      <c r="H213" s="1806" t="s">
        <v>312</v>
      </c>
      <c r="I213" s="1805"/>
      <c r="J213" s="1806" t="s">
        <v>313</v>
      </c>
      <c r="K213" s="1805"/>
      <c r="L213" s="1805"/>
      <c r="M213" s="1806" t="s">
        <v>322</v>
      </c>
      <c r="N213" s="1805"/>
      <c r="O213" s="1805"/>
      <c r="P213" s="1806" t="s">
        <v>315</v>
      </c>
      <c r="Q213" s="1805"/>
      <c r="R213" s="1806"/>
      <c r="S213" s="1805"/>
      <c r="T213" s="1807" t="s">
        <v>360</v>
      </c>
      <c r="U213" s="1805"/>
      <c r="V213" s="1805"/>
      <c r="W213" s="1805"/>
      <c r="X213" s="1805"/>
      <c r="Y213" s="1805"/>
      <c r="Z213" s="1805"/>
      <c r="AA213" s="1805"/>
      <c r="AB213" s="1806" t="s">
        <v>306</v>
      </c>
      <c r="AC213" s="1805"/>
      <c r="AD213" s="1805"/>
      <c r="AE213" s="1805"/>
      <c r="AF213" s="1805"/>
      <c r="AG213" s="1806" t="s">
        <v>307</v>
      </c>
      <c r="AH213" s="1805"/>
      <c r="AI213" s="1805"/>
      <c r="AJ213" s="754" t="s">
        <v>319</v>
      </c>
      <c r="AK213" s="1804" t="s">
        <v>455</v>
      </c>
      <c r="AL213" s="1805"/>
      <c r="AM213" s="1805"/>
      <c r="AN213" s="1805"/>
      <c r="AO213" s="1805"/>
      <c r="AP213" s="1805"/>
      <c r="AQ213" s="755">
        <v>228000000</v>
      </c>
      <c r="AR213" s="755">
        <v>228000000</v>
      </c>
      <c r="AS213" s="756">
        <v>0</v>
      </c>
      <c r="AT213" s="756">
        <v>0</v>
      </c>
      <c r="AU213" s="756">
        <v>0</v>
      </c>
      <c r="AV213" s="755">
        <v>228000000</v>
      </c>
      <c r="AW213" s="756">
        <v>0</v>
      </c>
      <c r="AX213" s="756">
        <v>0</v>
      </c>
      <c r="AY213" s="756">
        <v>0</v>
      </c>
      <c r="AZ213" s="756">
        <v>0</v>
      </c>
      <c r="BA213" s="756">
        <v>0</v>
      </c>
      <c r="BB213" s="756">
        <v>0</v>
      </c>
      <c r="BC213" s="756">
        <v>0</v>
      </c>
      <c r="BD213" s="745"/>
      <c r="BE213" s="757">
        <f t="shared" si="15"/>
        <v>0</v>
      </c>
      <c r="BF213" s="757">
        <f t="shared" si="16"/>
        <v>0</v>
      </c>
    </row>
    <row r="214" spans="1:58" x14ac:dyDescent="0.25">
      <c r="A214" s="753" t="str">
        <f t="shared" si="17"/>
        <v>C25021000103315</v>
      </c>
      <c r="B214" s="1806" t="s">
        <v>120</v>
      </c>
      <c r="C214" s="1805"/>
      <c r="D214" s="1806" t="s">
        <v>355</v>
      </c>
      <c r="E214" s="1805"/>
      <c r="F214" s="1806" t="s">
        <v>357</v>
      </c>
      <c r="G214" s="1805"/>
      <c r="H214" s="1806" t="s">
        <v>312</v>
      </c>
      <c r="I214" s="1805"/>
      <c r="J214" s="1806" t="s">
        <v>313</v>
      </c>
      <c r="K214" s="1805"/>
      <c r="L214" s="1805"/>
      <c r="M214" s="1806" t="s">
        <v>322</v>
      </c>
      <c r="N214" s="1805"/>
      <c r="O214" s="1805"/>
      <c r="P214" s="1806" t="s">
        <v>322</v>
      </c>
      <c r="Q214" s="1805"/>
      <c r="R214" s="1806"/>
      <c r="S214" s="1805"/>
      <c r="T214" s="1807" t="s">
        <v>361</v>
      </c>
      <c r="U214" s="1805"/>
      <c r="V214" s="1805"/>
      <c r="W214" s="1805"/>
      <c r="X214" s="1805"/>
      <c r="Y214" s="1805"/>
      <c r="Z214" s="1805"/>
      <c r="AA214" s="1805"/>
      <c r="AB214" s="1806" t="s">
        <v>306</v>
      </c>
      <c r="AC214" s="1805"/>
      <c r="AD214" s="1805"/>
      <c r="AE214" s="1805"/>
      <c r="AF214" s="1805"/>
      <c r="AG214" s="1806" t="s">
        <v>307</v>
      </c>
      <c r="AH214" s="1805"/>
      <c r="AI214" s="1805"/>
      <c r="AJ214" s="754" t="s">
        <v>319</v>
      </c>
      <c r="AK214" s="1804" t="s">
        <v>455</v>
      </c>
      <c r="AL214" s="1805"/>
      <c r="AM214" s="1805"/>
      <c r="AN214" s="1805"/>
      <c r="AO214" s="1805"/>
      <c r="AP214" s="1805"/>
      <c r="AQ214" s="755">
        <v>164000000</v>
      </c>
      <c r="AR214" s="755">
        <v>164000000</v>
      </c>
      <c r="AS214" s="756">
        <v>0</v>
      </c>
      <c r="AT214" s="756">
        <v>0</v>
      </c>
      <c r="AU214" s="756">
        <v>0</v>
      </c>
      <c r="AV214" s="755">
        <v>164000000</v>
      </c>
      <c r="AW214" s="756">
        <v>0</v>
      </c>
      <c r="AX214" s="756">
        <v>0</v>
      </c>
      <c r="AY214" s="756">
        <v>0</v>
      </c>
      <c r="AZ214" s="756">
        <v>0</v>
      </c>
      <c r="BA214" s="756">
        <v>0</v>
      </c>
      <c r="BB214" s="756">
        <v>0</v>
      </c>
      <c r="BC214" s="756">
        <v>0</v>
      </c>
      <c r="BD214" s="745"/>
      <c r="BE214" s="757">
        <f t="shared" si="15"/>
        <v>0</v>
      </c>
      <c r="BF214" s="757">
        <f t="shared" si="16"/>
        <v>0</v>
      </c>
    </row>
    <row r="215" spans="1:58" x14ac:dyDescent="0.25">
      <c r="A215" s="753" t="str">
        <f t="shared" si="17"/>
        <v>C25021000103415</v>
      </c>
      <c r="B215" s="1806" t="s">
        <v>120</v>
      </c>
      <c r="C215" s="1805"/>
      <c r="D215" s="1806" t="s">
        <v>355</v>
      </c>
      <c r="E215" s="1805"/>
      <c r="F215" s="1806" t="s">
        <v>357</v>
      </c>
      <c r="G215" s="1805"/>
      <c r="H215" s="1806" t="s">
        <v>312</v>
      </c>
      <c r="I215" s="1805"/>
      <c r="J215" s="1806" t="s">
        <v>313</v>
      </c>
      <c r="K215" s="1805"/>
      <c r="L215" s="1805"/>
      <c r="M215" s="1806" t="s">
        <v>322</v>
      </c>
      <c r="N215" s="1805"/>
      <c r="O215" s="1805"/>
      <c r="P215" s="1806" t="s">
        <v>316</v>
      </c>
      <c r="Q215" s="1805"/>
      <c r="R215" s="1806"/>
      <c r="S215" s="1805"/>
      <c r="T215" s="1807" t="s">
        <v>105</v>
      </c>
      <c r="U215" s="1805"/>
      <c r="V215" s="1805"/>
      <c r="W215" s="1805"/>
      <c r="X215" s="1805"/>
      <c r="Y215" s="1805"/>
      <c r="Z215" s="1805"/>
      <c r="AA215" s="1805"/>
      <c r="AB215" s="1806" t="s">
        <v>306</v>
      </c>
      <c r="AC215" s="1805"/>
      <c r="AD215" s="1805"/>
      <c r="AE215" s="1805"/>
      <c r="AF215" s="1805"/>
      <c r="AG215" s="1806" t="s">
        <v>307</v>
      </c>
      <c r="AH215" s="1805"/>
      <c r="AI215" s="1805"/>
      <c r="AJ215" s="754" t="s">
        <v>319</v>
      </c>
      <c r="AK215" s="1804" t="s">
        <v>455</v>
      </c>
      <c r="AL215" s="1805"/>
      <c r="AM215" s="1805"/>
      <c r="AN215" s="1805"/>
      <c r="AO215" s="1805"/>
      <c r="AP215" s="1805"/>
      <c r="AQ215" s="755">
        <v>361540000</v>
      </c>
      <c r="AR215" s="755">
        <v>17300000</v>
      </c>
      <c r="AS215" s="755">
        <v>344240000</v>
      </c>
      <c r="AT215" s="756">
        <v>0</v>
      </c>
      <c r="AU215" s="756">
        <v>0</v>
      </c>
      <c r="AV215" s="755">
        <v>17300000</v>
      </c>
      <c r="AW215" s="756">
        <v>0</v>
      </c>
      <c r="AX215" s="756">
        <v>0</v>
      </c>
      <c r="AY215" s="756">
        <v>0</v>
      </c>
      <c r="AZ215" s="756">
        <v>0</v>
      </c>
      <c r="BA215" s="756">
        <v>0</v>
      </c>
      <c r="BB215" s="756">
        <v>0</v>
      </c>
      <c r="BC215" s="756">
        <v>0</v>
      </c>
      <c r="BD215" s="745"/>
      <c r="BE215" s="757">
        <f t="shared" si="15"/>
        <v>0</v>
      </c>
      <c r="BF215" s="757">
        <f t="shared" si="16"/>
        <v>0</v>
      </c>
    </row>
    <row r="216" spans="1:58" x14ac:dyDescent="0.25">
      <c r="A216" s="753" t="str">
        <f t="shared" si="17"/>
        <v>C250210001031115</v>
      </c>
      <c r="B216" s="1806" t="s">
        <v>120</v>
      </c>
      <c r="C216" s="1805"/>
      <c r="D216" s="1806" t="s">
        <v>355</v>
      </c>
      <c r="E216" s="1805"/>
      <c r="F216" s="1806" t="s">
        <v>357</v>
      </c>
      <c r="G216" s="1805"/>
      <c r="H216" s="1806" t="s">
        <v>312</v>
      </c>
      <c r="I216" s="1805"/>
      <c r="J216" s="1806" t="s">
        <v>313</v>
      </c>
      <c r="K216" s="1805"/>
      <c r="L216" s="1805"/>
      <c r="M216" s="1806" t="s">
        <v>322</v>
      </c>
      <c r="N216" s="1805"/>
      <c r="O216" s="1805"/>
      <c r="P216" s="1806" t="s">
        <v>101</v>
      </c>
      <c r="Q216" s="1805"/>
      <c r="R216" s="1806"/>
      <c r="S216" s="1805"/>
      <c r="T216" s="1807" t="s">
        <v>363</v>
      </c>
      <c r="U216" s="1805"/>
      <c r="V216" s="1805"/>
      <c r="W216" s="1805"/>
      <c r="X216" s="1805"/>
      <c r="Y216" s="1805"/>
      <c r="Z216" s="1805"/>
      <c r="AA216" s="1805"/>
      <c r="AB216" s="1806" t="s">
        <v>306</v>
      </c>
      <c r="AC216" s="1805"/>
      <c r="AD216" s="1805"/>
      <c r="AE216" s="1805"/>
      <c r="AF216" s="1805"/>
      <c r="AG216" s="1806" t="s">
        <v>307</v>
      </c>
      <c r="AH216" s="1805"/>
      <c r="AI216" s="1805"/>
      <c r="AJ216" s="754" t="s">
        <v>319</v>
      </c>
      <c r="AK216" s="1804" t="s">
        <v>455</v>
      </c>
      <c r="AL216" s="1805"/>
      <c r="AM216" s="1805"/>
      <c r="AN216" s="1805"/>
      <c r="AO216" s="1805"/>
      <c r="AP216" s="1805"/>
      <c r="AQ216" s="755">
        <v>844585822</v>
      </c>
      <c r="AR216" s="756">
        <v>0</v>
      </c>
      <c r="AS216" s="755">
        <v>844585822</v>
      </c>
      <c r="AT216" s="756">
        <v>0</v>
      </c>
      <c r="AU216" s="756">
        <v>0</v>
      </c>
      <c r="AV216" s="756">
        <v>0</v>
      </c>
      <c r="AW216" s="756">
        <v>0</v>
      </c>
      <c r="AX216" s="756">
        <v>0</v>
      </c>
      <c r="AY216" s="756">
        <v>0</v>
      </c>
      <c r="AZ216" s="756">
        <v>0</v>
      </c>
      <c r="BA216" s="756">
        <v>0</v>
      </c>
      <c r="BB216" s="756">
        <v>0</v>
      </c>
      <c r="BC216" s="756">
        <v>0</v>
      </c>
      <c r="BD216" s="745"/>
      <c r="BE216" s="757">
        <f t="shared" si="15"/>
        <v>0</v>
      </c>
      <c r="BF216" s="757">
        <f t="shared" si="16"/>
        <v>0</v>
      </c>
    </row>
    <row r="217" spans="1:58" s="879" customFormat="1" x14ac:dyDescent="0.25">
      <c r="A217" s="873" t="str">
        <f t="shared" si="17"/>
        <v>C25021000210</v>
      </c>
      <c r="B217" s="1830" t="s">
        <v>120</v>
      </c>
      <c r="C217" s="1816"/>
      <c r="D217" s="1830" t="s">
        <v>355</v>
      </c>
      <c r="E217" s="1816"/>
      <c r="F217" s="1830" t="s">
        <v>357</v>
      </c>
      <c r="G217" s="1816"/>
      <c r="H217" s="1830" t="s">
        <v>315</v>
      </c>
      <c r="I217" s="1816"/>
      <c r="J217" s="1830"/>
      <c r="K217" s="1816"/>
      <c r="L217" s="1816"/>
      <c r="M217" s="1830"/>
      <c r="N217" s="1816"/>
      <c r="O217" s="1816"/>
      <c r="P217" s="1830"/>
      <c r="Q217" s="1816"/>
      <c r="R217" s="1830"/>
      <c r="S217" s="1816"/>
      <c r="T217" s="1832" t="s">
        <v>351</v>
      </c>
      <c r="U217" s="1816"/>
      <c r="V217" s="1816"/>
      <c r="W217" s="1816"/>
      <c r="X217" s="1816"/>
      <c r="Y217" s="1816"/>
      <c r="Z217" s="1816"/>
      <c r="AA217" s="1816"/>
      <c r="AB217" s="1830" t="s">
        <v>306</v>
      </c>
      <c r="AC217" s="1816"/>
      <c r="AD217" s="1816"/>
      <c r="AE217" s="1816"/>
      <c r="AF217" s="1816"/>
      <c r="AG217" s="1830" t="s">
        <v>307</v>
      </c>
      <c r="AH217" s="1816"/>
      <c r="AI217" s="1816"/>
      <c r="AJ217" s="874" t="s">
        <v>86</v>
      </c>
      <c r="AK217" s="1831" t="s">
        <v>308</v>
      </c>
      <c r="AL217" s="1816"/>
      <c r="AM217" s="1816"/>
      <c r="AN217" s="1816"/>
      <c r="AO217" s="1816"/>
      <c r="AP217" s="1816"/>
      <c r="AQ217" s="886">
        <v>1600000000</v>
      </c>
      <c r="AR217" s="875">
        <v>1393859460</v>
      </c>
      <c r="AS217" s="875">
        <v>206140540</v>
      </c>
      <c r="AT217" s="876">
        <v>0</v>
      </c>
      <c r="AU217" s="875">
        <v>1270761952</v>
      </c>
      <c r="AV217" s="875">
        <v>123097508</v>
      </c>
      <c r="AW217" s="875">
        <v>404890374</v>
      </c>
      <c r="AX217" s="875">
        <v>865871578</v>
      </c>
      <c r="AY217" s="875">
        <v>404890374</v>
      </c>
      <c r="AZ217" s="876">
        <v>0</v>
      </c>
      <c r="BA217" s="875">
        <v>404890374</v>
      </c>
      <c r="BB217" s="876">
        <v>0</v>
      </c>
      <c r="BC217" s="875">
        <v>183673</v>
      </c>
      <c r="BD217" s="877"/>
      <c r="BE217" s="878">
        <f t="shared" si="15"/>
        <v>0.79422621999999998</v>
      </c>
      <c r="BF217" s="878">
        <f t="shared" si="16"/>
        <v>0.25305648375000001</v>
      </c>
    </row>
    <row r="218" spans="1:58" x14ac:dyDescent="0.25">
      <c r="A218" s="753" t="str">
        <f t="shared" si="17"/>
        <v>C250210002010</v>
      </c>
      <c r="B218" s="1812" t="s">
        <v>120</v>
      </c>
      <c r="C218" s="1805"/>
      <c r="D218" s="1812" t="s">
        <v>355</v>
      </c>
      <c r="E218" s="1805"/>
      <c r="F218" s="1812" t="s">
        <v>357</v>
      </c>
      <c r="G218" s="1805"/>
      <c r="H218" s="1812" t="s">
        <v>315</v>
      </c>
      <c r="I218" s="1805"/>
      <c r="J218" s="1812" t="s">
        <v>313</v>
      </c>
      <c r="K218" s="1805"/>
      <c r="L218" s="1805"/>
      <c r="M218" s="1812"/>
      <c r="N218" s="1805"/>
      <c r="O218" s="1805"/>
      <c r="P218" s="1812"/>
      <c r="Q218" s="1805"/>
      <c r="R218" s="1812"/>
      <c r="S218" s="1805"/>
      <c r="T218" s="1814" t="s">
        <v>351</v>
      </c>
      <c r="U218" s="1805"/>
      <c r="V218" s="1805"/>
      <c r="W218" s="1805"/>
      <c r="X218" s="1805"/>
      <c r="Y218" s="1805"/>
      <c r="Z218" s="1805"/>
      <c r="AA218" s="1805"/>
      <c r="AB218" s="1812" t="s">
        <v>306</v>
      </c>
      <c r="AC218" s="1805"/>
      <c r="AD218" s="1805"/>
      <c r="AE218" s="1805"/>
      <c r="AF218" s="1805"/>
      <c r="AG218" s="1812" t="s">
        <v>307</v>
      </c>
      <c r="AH218" s="1805"/>
      <c r="AI218" s="1805"/>
      <c r="AJ218" s="742" t="s">
        <v>86</v>
      </c>
      <c r="AK218" s="1813" t="s">
        <v>308</v>
      </c>
      <c r="AL218" s="1805"/>
      <c r="AM218" s="1805"/>
      <c r="AN218" s="1805"/>
      <c r="AO218" s="1805"/>
      <c r="AP218" s="1805"/>
      <c r="AQ218" s="743">
        <v>1600000000</v>
      </c>
      <c r="AR218" s="743">
        <v>1393859460</v>
      </c>
      <c r="AS218" s="743">
        <v>206140540</v>
      </c>
      <c r="AT218" s="744">
        <v>0</v>
      </c>
      <c r="AU218" s="743">
        <v>1270761952</v>
      </c>
      <c r="AV218" s="743">
        <v>123097508</v>
      </c>
      <c r="AW218" s="743">
        <v>404890374</v>
      </c>
      <c r="AX218" s="743">
        <v>865871578</v>
      </c>
      <c r="AY218" s="743">
        <v>404890374</v>
      </c>
      <c r="AZ218" s="744">
        <v>0</v>
      </c>
      <c r="BA218" s="743">
        <v>404890374</v>
      </c>
      <c r="BB218" s="744">
        <v>0</v>
      </c>
      <c r="BC218" s="743">
        <v>183673</v>
      </c>
      <c r="BD218" s="745"/>
      <c r="BE218" s="747">
        <f t="shared" si="15"/>
        <v>0.79422621999999998</v>
      </c>
      <c r="BF218" s="747">
        <f t="shared" si="16"/>
        <v>0.25305648375000001</v>
      </c>
    </row>
    <row r="219" spans="1:58" x14ac:dyDescent="0.25">
      <c r="A219" s="753" t="str">
        <f t="shared" si="17"/>
        <v>C2502100020110</v>
      </c>
      <c r="B219" s="1812" t="s">
        <v>120</v>
      </c>
      <c r="C219" s="1805"/>
      <c r="D219" s="1812" t="s">
        <v>355</v>
      </c>
      <c r="E219" s="1805"/>
      <c r="F219" s="1812" t="s">
        <v>357</v>
      </c>
      <c r="G219" s="1805"/>
      <c r="H219" s="1812" t="s">
        <v>315</v>
      </c>
      <c r="I219" s="1805"/>
      <c r="J219" s="1812" t="s">
        <v>313</v>
      </c>
      <c r="K219" s="1805"/>
      <c r="L219" s="1805"/>
      <c r="M219" s="1812" t="s">
        <v>312</v>
      </c>
      <c r="N219" s="1805"/>
      <c r="O219" s="1805"/>
      <c r="P219" s="1812"/>
      <c r="Q219" s="1805"/>
      <c r="R219" s="1812"/>
      <c r="S219" s="1805"/>
      <c r="T219" s="1814" t="s">
        <v>364</v>
      </c>
      <c r="U219" s="1805"/>
      <c r="V219" s="1805"/>
      <c r="W219" s="1805"/>
      <c r="X219" s="1805"/>
      <c r="Y219" s="1805"/>
      <c r="Z219" s="1805"/>
      <c r="AA219" s="1805"/>
      <c r="AB219" s="1812" t="s">
        <v>306</v>
      </c>
      <c r="AC219" s="1805"/>
      <c r="AD219" s="1805"/>
      <c r="AE219" s="1805"/>
      <c r="AF219" s="1805"/>
      <c r="AG219" s="1812" t="s">
        <v>307</v>
      </c>
      <c r="AH219" s="1805"/>
      <c r="AI219" s="1805"/>
      <c r="AJ219" s="742" t="s">
        <v>86</v>
      </c>
      <c r="AK219" s="1813" t="s">
        <v>308</v>
      </c>
      <c r="AL219" s="1805"/>
      <c r="AM219" s="1805"/>
      <c r="AN219" s="1805"/>
      <c r="AO219" s="1805"/>
      <c r="AP219" s="1805"/>
      <c r="AQ219" s="743">
        <v>382300000</v>
      </c>
      <c r="AR219" s="743">
        <v>285000000</v>
      </c>
      <c r="AS219" s="743">
        <v>97300000</v>
      </c>
      <c r="AT219" s="744">
        <v>0</v>
      </c>
      <c r="AU219" s="743">
        <v>274963524</v>
      </c>
      <c r="AV219" s="743">
        <v>10036476</v>
      </c>
      <c r="AW219" s="743">
        <v>63154762</v>
      </c>
      <c r="AX219" s="743">
        <v>211808762</v>
      </c>
      <c r="AY219" s="743">
        <v>63154762</v>
      </c>
      <c r="AZ219" s="744">
        <v>0</v>
      </c>
      <c r="BA219" s="743">
        <v>63154762</v>
      </c>
      <c r="BB219" s="744">
        <v>0</v>
      </c>
      <c r="BC219" s="743">
        <v>183673</v>
      </c>
      <c r="BD219" s="745"/>
      <c r="BE219" s="747">
        <f t="shared" si="15"/>
        <v>0.71923495684017791</v>
      </c>
      <c r="BF219" s="747">
        <f t="shared" si="16"/>
        <v>0.16519686633533873</v>
      </c>
    </row>
    <row r="220" spans="1:58" x14ac:dyDescent="0.25">
      <c r="A220" s="753" t="str">
        <f t="shared" si="17"/>
        <v>C25021000201110</v>
      </c>
      <c r="B220" s="1806" t="s">
        <v>120</v>
      </c>
      <c r="C220" s="1805"/>
      <c r="D220" s="1806" t="s">
        <v>355</v>
      </c>
      <c r="E220" s="1805"/>
      <c r="F220" s="1806" t="s">
        <v>357</v>
      </c>
      <c r="G220" s="1805"/>
      <c r="H220" s="1806" t="s">
        <v>315</v>
      </c>
      <c r="I220" s="1805"/>
      <c r="J220" s="1806" t="s">
        <v>313</v>
      </c>
      <c r="K220" s="1805"/>
      <c r="L220" s="1805"/>
      <c r="M220" s="1806" t="s">
        <v>312</v>
      </c>
      <c r="N220" s="1805"/>
      <c r="O220" s="1805"/>
      <c r="P220" s="1806" t="s">
        <v>312</v>
      </c>
      <c r="Q220" s="1805"/>
      <c r="R220" s="1806"/>
      <c r="S220" s="1805"/>
      <c r="T220" s="1807" t="s">
        <v>365</v>
      </c>
      <c r="U220" s="1805"/>
      <c r="V220" s="1805"/>
      <c r="W220" s="1805"/>
      <c r="X220" s="1805"/>
      <c r="Y220" s="1805"/>
      <c r="Z220" s="1805"/>
      <c r="AA220" s="1805"/>
      <c r="AB220" s="1806" t="s">
        <v>306</v>
      </c>
      <c r="AC220" s="1805"/>
      <c r="AD220" s="1805"/>
      <c r="AE220" s="1805"/>
      <c r="AF220" s="1805"/>
      <c r="AG220" s="1806" t="s">
        <v>307</v>
      </c>
      <c r="AH220" s="1805"/>
      <c r="AI220" s="1805"/>
      <c r="AJ220" s="754" t="s">
        <v>86</v>
      </c>
      <c r="AK220" s="1804" t="s">
        <v>308</v>
      </c>
      <c r="AL220" s="1805"/>
      <c r="AM220" s="1805"/>
      <c r="AN220" s="1805"/>
      <c r="AO220" s="1805"/>
      <c r="AP220" s="1805"/>
      <c r="AQ220" s="755">
        <v>177300000</v>
      </c>
      <c r="AR220" s="755">
        <v>80000000</v>
      </c>
      <c r="AS220" s="755">
        <v>97300000</v>
      </c>
      <c r="AT220" s="756">
        <v>0</v>
      </c>
      <c r="AU220" s="755">
        <v>70000000</v>
      </c>
      <c r="AV220" s="755">
        <v>10000000</v>
      </c>
      <c r="AW220" s="755">
        <v>4500000</v>
      </c>
      <c r="AX220" s="755">
        <v>65500000</v>
      </c>
      <c r="AY220" s="755">
        <v>4500000</v>
      </c>
      <c r="AZ220" s="756">
        <v>0</v>
      </c>
      <c r="BA220" s="755">
        <v>4500000</v>
      </c>
      <c r="BB220" s="756">
        <v>0</v>
      </c>
      <c r="BC220" s="756">
        <v>0</v>
      </c>
      <c r="BD220" s="745"/>
      <c r="BE220" s="757">
        <f t="shared" si="15"/>
        <v>0.39481105470953187</v>
      </c>
      <c r="BF220" s="757">
        <f t="shared" si="16"/>
        <v>2.5380710659898477E-2</v>
      </c>
    </row>
    <row r="221" spans="1:58" x14ac:dyDescent="0.25">
      <c r="A221" s="753" t="str">
        <f t="shared" si="17"/>
        <v>C25021000201210</v>
      </c>
      <c r="B221" s="1806" t="s">
        <v>120</v>
      </c>
      <c r="C221" s="1805"/>
      <c r="D221" s="1806" t="s">
        <v>355</v>
      </c>
      <c r="E221" s="1805"/>
      <c r="F221" s="1806" t="s">
        <v>357</v>
      </c>
      <c r="G221" s="1805"/>
      <c r="H221" s="1806" t="s">
        <v>315</v>
      </c>
      <c r="I221" s="1805"/>
      <c r="J221" s="1806" t="s">
        <v>313</v>
      </c>
      <c r="K221" s="1805"/>
      <c r="L221" s="1805"/>
      <c r="M221" s="1806" t="s">
        <v>312</v>
      </c>
      <c r="N221" s="1805"/>
      <c r="O221" s="1805"/>
      <c r="P221" s="1806" t="s">
        <v>315</v>
      </c>
      <c r="Q221" s="1805"/>
      <c r="R221" s="1806"/>
      <c r="S221" s="1805"/>
      <c r="T221" s="1807" t="s">
        <v>360</v>
      </c>
      <c r="U221" s="1805"/>
      <c r="V221" s="1805"/>
      <c r="W221" s="1805"/>
      <c r="X221" s="1805"/>
      <c r="Y221" s="1805"/>
      <c r="Z221" s="1805"/>
      <c r="AA221" s="1805"/>
      <c r="AB221" s="1806" t="s">
        <v>306</v>
      </c>
      <c r="AC221" s="1805"/>
      <c r="AD221" s="1805"/>
      <c r="AE221" s="1805"/>
      <c r="AF221" s="1805"/>
      <c r="AG221" s="1806" t="s">
        <v>307</v>
      </c>
      <c r="AH221" s="1805"/>
      <c r="AI221" s="1805"/>
      <c r="AJ221" s="754" t="s">
        <v>86</v>
      </c>
      <c r="AK221" s="1804" t="s">
        <v>308</v>
      </c>
      <c r="AL221" s="1805"/>
      <c r="AM221" s="1805"/>
      <c r="AN221" s="1805"/>
      <c r="AO221" s="1805"/>
      <c r="AP221" s="1805"/>
      <c r="AQ221" s="755">
        <v>175000000</v>
      </c>
      <c r="AR221" s="755">
        <v>175000000</v>
      </c>
      <c r="AS221" s="756">
        <v>0</v>
      </c>
      <c r="AT221" s="756">
        <v>0</v>
      </c>
      <c r="AU221" s="755">
        <v>175000000</v>
      </c>
      <c r="AV221" s="756">
        <v>0</v>
      </c>
      <c r="AW221" s="755">
        <v>36405533</v>
      </c>
      <c r="AX221" s="755">
        <v>138594467</v>
      </c>
      <c r="AY221" s="755">
        <v>36405533</v>
      </c>
      <c r="AZ221" s="756">
        <v>0</v>
      </c>
      <c r="BA221" s="755">
        <v>36405533</v>
      </c>
      <c r="BB221" s="756">
        <v>0</v>
      </c>
      <c r="BC221" s="756">
        <v>0</v>
      </c>
      <c r="BD221" s="745"/>
      <c r="BE221" s="757">
        <f t="shared" si="15"/>
        <v>1</v>
      </c>
      <c r="BF221" s="757">
        <f t="shared" si="16"/>
        <v>0.20803161714285714</v>
      </c>
    </row>
    <row r="222" spans="1:58" x14ac:dyDescent="0.25">
      <c r="A222" s="753" t="str">
        <f t="shared" si="17"/>
        <v>C25021000201310</v>
      </c>
      <c r="B222" s="1806" t="s">
        <v>120</v>
      </c>
      <c r="C222" s="1805"/>
      <c r="D222" s="1806" t="s">
        <v>355</v>
      </c>
      <c r="E222" s="1805"/>
      <c r="F222" s="1806" t="s">
        <v>357</v>
      </c>
      <c r="G222" s="1805"/>
      <c r="H222" s="1806" t="s">
        <v>315</v>
      </c>
      <c r="I222" s="1805"/>
      <c r="J222" s="1806" t="s">
        <v>313</v>
      </c>
      <c r="K222" s="1805"/>
      <c r="L222" s="1805"/>
      <c r="M222" s="1806" t="s">
        <v>312</v>
      </c>
      <c r="N222" s="1805"/>
      <c r="O222" s="1805"/>
      <c r="P222" s="1806" t="s">
        <v>322</v>
      </c>
      <c r="Q222" s="1805"/>
      <c r="R222" s="1806"/>
      <c r="S222" s="1805"/>
      <c r="T222" s="1807" t="s">
        <v>361</v>
      </c>
      <c r="U222" s="1805"/>
      <c r="V222" s="1805"/>
      <c r="W222" s="1805"/>
      <c r="X222" s="1805"/>
      <c r="Y222" s="1805"/>
      <c r="Z222" s="1805"/>
      <c r="AA222" s="1805"/>
      <c r="AB222" s="1806" t="s">
        <v>306</v>
      </c>
      <c r="AC222" s="1805"/>
      <c r="AD222" s="1805"/>
      <c r="AE222" s="1805"/>
      <c r="AF222" s="1805"/>
      <c r="AG222" s="1806" t="s">
        <v>307</v>
      </c>
      <c r="AH222" s="1805"/>
      <c r="AI222" s="1805"/>
      <c r="AJ222" s="754" t="s">
        <v>86</v>
      </c>
      <c r="AK222" s="1804" t="s">
        <v>308</v>
      </c>
      <c r="AL222" s="1805"/>
      <c r="AM222" s="1805"/>
      <c r="AN222" s="1805"/>
      <c r="AO222" s="1805"/>
      <c r="AP222" s="1805"/>
      <c r="AQ222" s="755">
        <v>5000000</v>
      </c>
      <c r="AR222" s="755">
        <v>5000000</v>
      </c>
      <c r="AS222" s="756">
        <v>0</v>
      </c>
      <c r="AT222" s="756">
        <v>0</v>
      </c>
      <c r="AU222" s="755">
        <v>5000000</v>
      </c>
      <c r="AV222" s="756">
        <v>0</v>
      </c>
      <c r="AW222" s="755">
        <v>788730</v>
      </c>
      <c r="AX222" s="755">
        <v>4211270</v>
      </c>
      <c r="AY222" s="755">
        <v>788730</v>
      </c>
      <c r="AZ222" s="756">
        <v>0</v>
      </c>
      <c r="BA222" s="755">
        <v>788730</v>
      </c>
      <c r="BB222" s="756">
        <v>0</v>
      </c>
      <c r="BC222" s="755">
        <v>183673</v>
      </c>
      <c r="BD222" s="745"/>
      <c r="BE222" s="757">
        <f t="shared" ref="BE222:BE285" si="18">+AU222/AQ222</f>
        <v>1</v>
      </c>
      <c r="BF222" s="757">
        <f t="shared" ref="BF222:BF285" si="19">+AW222/AQ222</f>
        <v>0.157746</v>
      </c>
    </row>
    <row r="223" spans="1:58" x14ac:dyDescent="0.25">
      <c r="A223" s="753" t="str">
        <f t="shared" si="17"/>
        <v>C25021000201410</v>
      </c>
      <c r="B223" s="1806" t="s">
        <v>120</v>
      </c>
      <c r="C223" s="1805"/>
      <c r="D223" s="1806" t="s">
        <v>355</v>
      </c>
      <c r="E223" s="1805"/>
      <c r="F223" s="1806" t="s">
        <v>357</v>
      </c>
      <c r="G223" s="1805"/>
      <c r="H223" s="1806" t="s">
        <v>315</v>
      </c>
      <c r="I223" s="1805"/>
      <c r="J223" s="1806" t="s">
        <v>313</v>
      </c>
      <c r="K223" s="1805"/>
      <c r="L223" s="1805"/>
      <c r="M223" s="1806" t="s">
        <v>312</v>
      </c>
      <c r="N223" s="1805"/>
      <c r="O223" s="1805"/>
      <c r="P223" s="1806" t="s">
        <v>316</v>
      </c>
      <c r="Q223" s="1805"/>
      <c r="R223" s="1806"/>
      <c r="S223" s="1805"/>
      <c r="T223" s="1807" t="s">
        <v>105</v>
      </c>
      <c r="U223" s="1805"/>
      <c r="V223" s="1805"/>
      <c r="W223" s="1805"/>
      <c r="X223" s="1805"/>
      <c r="Y223" s="1805"/>
      <c r="Z223" s="1805"/>
      <c r="AA223" s="1805"/>
      <c r="AB223" s="1806" t="s">
        <v>306</v>
      </c>
      <c r="AC223" s="1805"/>
      <c r="AD223" s="1805"/>
      <c r="AE223" s="1805"/>
      <c r="AF223" s="1805"/>
      <c r="AG223" s="1806" t="s">
        <v>307</v>
      </c>
      <c r="AH223" s="1805"/>
      <c r="AI223" s="1805"/>
      <c r="AJ223" s="754" t="s">
        <v>86</v>
      </c>
      <c r="AK223" s="1804" t="s">
        <v>308</v>
      </c>
      <c r="AL223" s="1805"/>
      <c r="AM223" s="1805"/>
      <c r="AN223" s="1805"/>
      <c r="AO223" s="1805"/>
      <c r="AP223" s="1805"/>
      <c r="AQ223" s="755">
        <v>25000000</v>
      </c>
      <c r="AR223" s="755">
        <v>25000000</v>
      </c>
      <c r="AS223" s="756">
        <v>0</v>
      </c>
      <c r="AT223" s="756">
        <v>0</v>
      </c>
      <c r="AU223" s="755">
        <v>24963524</v>
      </c>
      <c r="AV223" s="755">
        <v>36476</v>
      </c>
      <c r="AW223" s="755">
        <v>21460499</v>
      </c>
      <c r="AX223" s="755">
        <v>3503025</v>
      </c>
      <c r="AY223" s="755">
        <v>21460499</v>
      </c>
      <c r="AZ223" s="756">
        <v>0</v>
      </c>
      <c r="BA223" s="755">
        <v>21460499</v>
      </c>
      <c r="BB223" s="756">
        <v>0</v>
      </c>
      <c r="BC223" s="756">
        <v>0</v>
      </c>
      <c r="BD223" s="745"/>
      <c r="BE223" s="757">
        <f t="shared" si="18"/>
        <v>0.99854096000000003</v>
      </c>
      <c r="BF223" s="757">
        <f t="shared" si="19"/>
        <v>0.85841995999999998</v>
      </c>
    </row>
    <row r="224" spans="1:58" x14ac:dyDescent="0.25">
      <c r="A224" s="753" t="str">
        <f t="shared" si="17"/>
        <v>C2502100020210</v>
      </c>
      <c r="B224" s="1812" t="s">
        <v>120</v>
      </c>
      <c r="C224" s="1805"/>
      <c r="D224" s="1812" t="s">
        <v>355</v>
      </c>
      <c r="E224" s="1805"/>
      <c r="F224" s="1812" t="s">
        <v>357</v>
      </c>
      <c r="G224" s="1805"/>
      <c r="H224" s="1812" t="s">
        <v>315</v>
      </c>
      <c r="I224" s="1805"/>
      <c r="J224" s="1812" t="s">
        <v>313</v>
      </c>
      <c r="K224" s="1805"/>
      <c r="L224" s="1805"/>
      <c r="M224" s="1812" t="s">
        <v>315</v>
      </c>
      <c r="N224" s="1805"/>
      <c r="O224" s="1805"/>
      <c r="P224" s="1812"/>
      <c r="Q224" s="1805"/>
      <c r="R224" s="1812"/>
      <c r="S224" s="1805"/>
      <c r="T224" s="1814" t="s">
        <v>359</v>
      </c>
      <c r="U224" s="1805"/>
      <c r="V224" s="1805"/>
      <c r="W224" s="1805"/>
      <c r="X224" s="1805"/>
      <c r="Y224" s="1805"/>
      <c r="Z224" s="1805"/>
      <c r="AA224" s="1805"/>
      <c r="AB224" s="1812" t="s">
        <v>306</v>
      </c>
      <c r="AC224" s="1805"/>
      <c r="AD224" s="1805"/>
      <c r="AE224" s="1805"/>
      <c r="AF224" s="1805"/>
      <c r="AG224" s="1812" t="s">
        <v>307</v>
      </c>
      <c r="AH224" s="1805"/>
      <c r="AI224" s="1805"/>
      <c r="AJ224" s="742" t="s">
        <v>86</v>
      </c>
      <c r="AK224" s="1813" t="s">
        <v>308</v>
      </c>
      <c r="AL224" s="1805"/>
      <c r="AM224" s="1805"/>
      <c r="AN224" s="1805"/>
      <c r="AO224" s="1805"/>
      <c r="AP224" s="1805"/>
      <c r="AQ224" s="743">
        <v>1217700000</v>
      </c>
      <c r="AR224" s="743">
        <v>1108859460</v>
      </c>
      <c r="AS224" s="743">
        <v>108840540</v>
      </c>
      <c r="AT224" s="744">
        <v>0</v>
      </c>
      <c r="AU224" s="743">
        <v>995798428</v>
      </c>
      <c r="AV224" s="743">
        <v>113061032</v>
      </c>
      <c r="AW224" s="743">
        <v>341735612</v>
      </c>
      <c r="AX224" s="743">
        <v>654062816</v>
      </c>
      <c r="AY224" s="743">
        <v>341735612</v>
      </c>
      <c r="AZ224" s="744">
        <v>0</v>
      </c>
      <c r="BA224" s="743">
        <v>341735612</v>
      </c>
      <c r="BB224" s="744">
        <v>0</v>
      </c>
      <c r="BC224" s="744">
        <v>0</v>
      </c>
      <c r="BD224" s="745"/>
      <c r="BE224" s="747">
        <f t="shared" si="18"/>
        <v>0.81776991705674629</v>
      </c>
      <c r="BF224" s="747">
        <f t="shared" si="19"/>
        <v>0.28064023322657466</v>
      </c>
    </row>
    <row r="225" spans="1:58" x14ac:dyDescent="0.25">
      <c r="A225" s="753" t="str">
        <f t="shared" si="17"/>
        <v>C25021000202110</v>
      </c>
      <c r="B225" s="1806" t="s">
        <v>120</v>
      </c>
      <c r="C225" s="1805"/>
      <c r="D225" s="1806" t="s">
        <v>355</v>
      </c>
      <c r="E225" s="1805"/>
      <c r="F225" s="1806" t="s">
        <v>357</v>
      </c>
      <c r="G225" s="1805"/>
      <c r="H225" s="1806" t="s">
        <v>315</v>
      </c>
      <c r="I225" s="1805"/>
      <c r="J225" s="1806" t="s">
        <v>313</v>
      </c>
      <c r="K225" s="1805"/>
      <c r="L225" s="1805"/>
      <c r="M225" s="1806" t="s">
        <v>315</v>
      </c>
      <c r="N225" s="1805"/>
      <c r="O225" s="1805"/>
      <c r="P225" s="1806" t="s">
        <v>312</v>
      </c>
      <c r="Q225" s="1805"/>
      <c r="R225" s="1806"/>
      <c r="S225" s="1805"/>
      <c r="T225" s="1807" t="s">
        <v>365</v>
      </c>
      <c r="U225" s="1805"/>
      <c r="V225" s="1805"/>
      <c r="W225" s="1805"/>
      <c r="X225" s="1805"/>
      <c r="Y225" s="1805"/>
      <c r="Z225" s="1805"/>
      <c r="AA225" s="1805"/>
      <c r="AB225" s="1806" t="s">
        <v>306</v>
      </c>
      <c r="AC225" s="1805"/>
      <c r="AD225" s="1805"/>
      <c r="AE225" s="1805"/>
      <c r="AF225" s="1805"/>
      <c r="AG225" s="1806" t="s">
        <v>307</v>
      </c>
      <c r="AH225" s="1805"/>
      <c r="AI225" s="1805"/>
      <c r="AJ225" s="754" t="s">
        <v>86</v>
      </c>
      <c r="AK225" s="1804" t="s">
        <v>308</v>
      </c>
      <c r="AL225" s="1805"/>
      <c r="AM225" s="1805"/>
      <c r="AN225" s="1805"/>
      <c r="AO225" s="1805"/>
      <c r="AP225" s="1805"/>
      <c r="AQ225" s="755">
        <v>172000000</v>
      </c>
      <c r="AR225" s="755">
        <v>171600000</v>
      </c>
      <c r="AS225" s="755">
        <v>400000</v>
      </c>
      <c r="AT225" s="756">
        <v>0</v>
      </c>
      <c r="AU225" s="755">
        <v>135340000</v>
      </c>
      <c r="AV225" s="755">
        <v>36260000</v>
      </c>
      <c r="AW225" s="755">
        <v>64540000</v>
      </c>
      <c r="AX225" s="755">
        <v>70800000</v>
      </c>
      <c r="AY225" s="755">
        <v>64540000</v>
      </c>
      <c r="AZ225" s="756">
        <v>0</v>
      </c>
      <c r="BA225" s="755">
        <v>64540000</v>
      </c>
      <c r="BB225" s="756">
        <v>0</v>
      </c>
      <c r="BC225" s="756">
        <v>0</v>
      </c>
      <c r="BD225" s="745"/>
      <c r="BE225" s="757">
        <f t="shared" si="18"/>
        <v>0.78686046511627905</v>
      </c>
      <c r="BF225" s="757">
        <f t="shared" si="19"/>
        <v>0.37523255813953488</v>
      </c>
    </row>
    <row r="226" spans="1:58" x14ac:dyDescent="0.25">
      <c r="A226" s="753" t="str">
        <f t="shared" si="17"/>
        <v>C25021000202210</v>
      </c>
      <c r="B226" s="1806" t="s">
        <v>120</v>
      </c>
      <c r="C226" s="1805"/>
      <c r="D226" s="1806" t="s">
        <v>355</v>
      </c>
      <c r="E226" s="1805"/>
      <c r="F226" s="1806" t="s">
        <v>357</v>
      </c>
      <c r="G226" s="1805"/>
      <c r="H226" s="1806" t="s">
        <v>315</v>
      </c>
      <c r="I226" s="1805"/>
      <c r="J226" s="1806" t="s">
        <v>313</v>
      </c>
      <c r="K226" s="1805"/>
      <c r="L226" s="1805"/>
      <c r="M226" s="1806" t="s">
        <v>315</v>
      </c>
      <c r="N226" s="1805"/>
      <c r="O226" s="1805"/>
      <c r="P226" s="1806" t="s">
        <v>315</v>
      </c>
      <c r="Q226" s="1805"/>
      <c r="R226" s="1806"/>
      <c r="S226" s="1805"/>
      <c r="T226" s="1807" t="s">
        <v>360</v>
      </c>
      <c r="U226" s="1805"/>
      <c r="V226" s="1805"/>
      <c r="W226" s="1805"/>
      <c r="X226" s="1805"/>
      <c r="Y226" s="1805"/>
      <c r="Z226" s="1805"/>
      <c r="AA226" s="1805"/>
      <c r="AB226" s="1806" t="s">
        <v>306</v>
      </c>
      <c r="AC226" s="1805"/>
      <c r="AD226" s="1805"/>
      <c r="AE226" s="1805"/>
      <c r="AF226" s="1805"/>
      <c r="AG226" s="1806" t="s">
        <v>307</v>
      </c>
      <c r="AH226" s="1805"/>
      <c r="AI226" s="1805"/>
      <c r="AJ226" s="754" t="s">
        <v>86</v>
      </c>
      <c r="AK226" s="1804" t="s">
        <v>308</v>
      </c>
      <c r="AL226" s="1805"/>
      <c r="AM226" s="1805"/>
      <c r="AN226" s="1805"/>
      <c r="AO226" s="1805"/>
      <c r="AP226" s="1805"/>
      <c r="AQ226" s="755">
        <v>633400000</v>
      </c>
      <c r="AR226" s="755">
        <v>633400000</v>
      </c>
      <c r="AS226" s="756">
        <v>0</v>
      </c>
      <c r="AT226" s="756">
        <v>0</v>
      </c>
      <c r="AU226" s="755">
        <v>633400000</v>
      </c>
      <c r="AV226" s="756">
        <v>0</v>
      </c>
      <c r="AW226" s="755">
        <v>126680000</v>
      </c>
      <c r="AX226" s="755">
        <v>506720000</v>
      </c>
      <c r="AY226" s="755">
        <v>126680000</v>
      </c>
      <c r="AZ226" s="756">
        <v>0</v>
      </c>
      <c r="BA226" s="755">
        <v>126680000</v>
      </c>
      <c r="BB226" s="756">
        <v>0</v>
      </c>
      <c r="BC226" s="756">
        <v>0</v>
      </c>
      <c r="BD226" s="745"/>
      <c r="BE226" s="757">
        <f t="shared" si="18"/>
        <v>1</v>
      </c>
      <c r="BF226" s="757">
        <f t="shared" si="19"/>
        <v>0.2</v>
      </c>
    </row>
    <row r="227" spans="1:58" x14ac:dyDescent="0.25">
      <c r="A227" s="753" t="str">
        <f t="shared" ref="A227:A290" si="20">+B227&amp;D227&amp;F227&amp;H227&amp;J227&amp;M227&amp;P227&amp;R227&amp;AJ227</f>
        <v>C25021000202310</v>
      </c>
      <c r="B227" s="1806" t="s">
        <v>120</v>
      </c>
      <c r="C227" s="1805"/>
      <c r="D227" s="1806" t="s">
        <v>355</v>
      </c>
      <c r="E227" s="1805"/>
      <c r="F227" s="1806" t="s">
        <v>357</v>
      </c>
      <c r="G227" s="1805"/>
      <c r="H227" s="1806" t="s">
        <v>315</v>
      </c>
      <c r="I227" s="1805"/>
      <c r="J227" s="1806" t="s">
        <v>313</v>
      </c>
      <c r="K227" s="1805"/>
      <c r="L227" s="1805"/>
      <c r="M227" s="1806" t="s">
        <v>315</v>
      </c>
      <c r="N227" s="1805"/>
      <c r="O227" s="1805"/>
      <c r="P227" s="1806" t="s">
        <v>322</v>
      </c>
      <c r="Q227" s="1805"/>
      <c r="R227" s="1806"/>
      <c r="S227" s="1805"/>
      <c r="T227" s="1807" t="s">
        <v>361</v>
      </c>
      <c r="U227" s="1805"/>
      <c r="V227" s="1805"/>
      <c r="W227" s="1805"/>
      <c r="X227" s="1805"/>
      <c r="Y227" s="1805"/>
      <c r="Z227" s="1805"/>
      <c r="AA227" s="1805"/>
      <c r="AB227" s="1806" t="s">
        <v>306</v>
      </c>
      <c r="AC227" s="1805"/>
      <c r="AD227" s="1805"/>
      <c r="AE227" s="1805"/>
      <c r="AF227" s="1805"/>
      <c r="AG227" s="1806" t="s">
        <v>307</v>
      </c>
      <c r="AH227" s="1805"/>
      <c r="AI227" s="1805"/>
      <c r="AJ227" s="754" t="s">
        <v>86</v>
      </c>
      <c r="AK227" s="1804" t="s">
        <v>308</v>
      </c>
      <c r="AL227" s="1805"/>
      <c r="AM227" s="1805"/>
      <c r="AN227" s="1805"/>
      <c r="AO227" s="1805"/>
      <c r="AP227" s="1805"/>
      <c r="AQ227" s="755">
        <v>160000000</v>
      </c>
      <c r="AR227" s="755">
        <v>160000000</v>
      </c>
      <c r="AS227" s="756">
        <v>0</v>
      </c>
      <c r="AT227" s="756">
        <v>0</v>
      </c>
      <c r="AU227" s="755">
        <v>120000000</v>
      </c>
      <c r="AV227" s="755">
        <v>40000000</v>
      </c>
      <c r="AW227" s="755">
        <v>64478463</v>
      </c>
      <c r="AX227" s="755">
        <v>55521537</v>
      </c>
      <c r="AY227" s="755">
        <v>64478463</v>
      </c>
      <c r="AZ227" s="756">
        <v>0</v>
      </c>
      <c r="BA227" s="755">
        <v>64478463</v>
      </c>
      <c r="BB227" s="756">
        <v>0</v>
      </c>
      <c r="BC227" s="756">
        <v>0</v>
      </c>
      <c r="BD227" s="745"/>
      <c r="BE227" s="757">
        <f t="shared" si="18"/>
        <v>0.75</v>
      </c>
      <c r="BF227" s="757">
        <f t="shared" si="19"/>
        <v>0.40299039375000001</v>
      </c>
    </row>
    <row r="228" spans="1:58" x14ac:dyDescent="0.25">
      <c r="A228" s="753" t="str">
        <f t="shared" si="20"/>
        <v>C25021000202410</v>
      </c>
      <c r="B228" s="1806" t="s">
        <v>120</v>
      </c>
      <c r="C228" s="1805"/>
      <c r="D228" s="1806" t="s">
        <v>355</v>
      </c>
      <c r="E228" s="1805"/>
      <c r="F228" s="1806" t="s">
        <v>357</v>
      </c>
      <c r="G228" s="1805"/>
      <c r="H228" s="1806" t="s">
        <v>315</v>
      </c>
      <c r="I228" s="1805"/>
      <c r="J228" s="1806" t="s">
        <v>313</v>
      </c>
      <c r="K228" s="1805"/>
      <c r="L228" s="1805"/>
      <c r="M228" s="1806" t="s">
        <v>315</v>
      </c>
      <c r="N228" s="1805"/>
      <c r="O228" s="1805"/>
      <c r="P228" s="1806" t="s">
        <v>316</v>
      </c>
      <c r="Q228" s="1805"/>
      <c r="R228" s="1806"/>
      <c r="S228" s="1805"/>
      <c r="T228" s="1807" t="s">
        <v>105</v>
      </c>
      <c r="U228" s="1805"/>
      <c r="V228" s="1805"/>
      <c r="W228" s="1805"/>
      <c r="X228" s="1805"/>
      <c r="Y228" s="1805"/>
      <c r="Z228" s="1805"/>
      <c r="AA228" s="1805"/>
      <c r="AB228" s="1806" t="s">
        <v>306</v>
      </c>
      <c r="AC228" s="1805"/>
      <c r="AD228" s="1805"/>
      <c r="AE228" s="1805"/>
      <c r="AF228" s="1805"/>
      <c r="AG228" s="1806" t="s">
        <v>307</v>
      </c>
      <c r="AH228" s="1805"/>
      <c r="AI228" s="1805"/>
      <c r="AJ228" s="754" t="s">
        <v>86</v>
      </c>
      <c r="AK228" s="1804" t="s">
        <v>308</v>
      </c>
      <c r="AL228" s="1805"/>
      <c r="AM228" s="1805"/>
      <c r="AN228" s="1805"/>
      <c r="AO228" s="1805"/>
      <c r="AP228" s="1805"/>
      <c r="AQ228" s="755">
        <v>140000000</v>
      </c>
      <c r="AR228" s="755">
        <v>140000000</v>
      </c>
      <c r="AS228" s="756">
        <v>0</v>
      </c>
      <c r="AT228" s="756">
        <v>0</v>
      </c>
      <c r="AU228" s="755">
        <v>103198968</v>
      </c>
      <c r="AV228" s="755">
        <v>36801032</v>
      </c>
      <c r="AW228" s="755">
        <v>82177689</v>
      </c>
      <c r="AX228" s="755">
        <v>21021279</v>
      </c>
      <c r="AY228" s="755">
        <v>82177689</v>
      </c>
      <c r="AZ228" s="756">
        <v>0</v>
      </c>
      <c r="BA228" s="755">
        <v>82177689</v>
      </c>
      <c r="BB228" s="756">
        <v>0</v>
      </c>
      <c r="BC228" s="756">
        <v>0</v>
      </c>
      <c r="BD228" s="745"/>
      <c r="BE228" s="757">
        <f t="shared" si="18"/>
        <v>0.73713548571428567</v>
      </c>
      <c r="BF228" s="757">
        <f t="shared" si="19"/>
        <v>0.58698349285714291</v>
      </c>
    </row>
    <row r="229" spans="1:58" x14ac:dyDescent="0.25">
      <c r="A229" s="753" t="str">
        <f t="shared" si="20"/>
        <v>C25021000202610</v>
      </c>
      <c r="B229" s="1806" t="s">
        <v>120</v>
      </c>
      <c r="C229" s="1805"/>
      <c r="D229" s="1806" t="s">
        <v>355</v>
      </c>
      <c r="E229" s="1805"/>
      <c r="F229" s="1806" t="s">
        <v>357</v>
      </c>
      <c r="G229" s="1805"/>
      <c r="H229" s="1806" t="s">
        <v>315</v>
      </c>
      <c r="I229" s="1805"/>
      <c r="J229" s="1806" t="s">
        <v>313</v>
      </c>
      <c r="K229" s="1805"/>
      <c r="L229" s="1805"/>
      <c r="M229" s="1806" t="s">
        <v>315</v>
      </c>
      <c r="N229" s="1805"/>
      <c r="O229" s="1805"/>
      <c r="P229" s="1806" t="s">
        <v>325</v>
      </c>
      <c r="Q229" s="1805"/>
      <c r="R229" s="1806"/>
      <c r="S229" s="1805"/>
      <c r="T229" s="1807" t="s">
        <v>362</v>
      </c>
      <c r="U229" s="1805"/>
      <c r="V229" s="1805"/>
      <c r="W229" s="1805"/>
      <c r="X229" s="1805"/>
      <c r="Y229" s="1805"/>
      <c r="Z229" s="1805"/>
      <c r="AA229" s="1805"/>
      <c r="AB229" s="1806" t="s">
        <v>306</v>
      </c>
      <c r="AC229" s="1805"/>
      <c r="AD229" s="1805"/>
      <c r="AE229" s="1805"/>
      <c r="AF229" s="1805"/>
      <c r="AG229" s="1806" t="s">
        <v>307</v>
      </c>
      <c r="AH229" s="1805"/>
      <c r="AI229" s="1805"/>
      <c r="AJ229" s="754" t="s">
        <v>86</v>
      </c>
      <c r="AK229" s="1804" t="s">
        <v>308</v>
      </c>
      <c r="AL229" s="1805"/>
      <c r="AM229" s="1805"/>
      <c r="AN229" s="1805"/>
      <c r="AO229" s="1805"/>
      <c r="AP229" s="1805"/>
      <c r="AQ229" s="755">
        <v>70000000</v>
      </c>
      <c r="AR229" s="756">
        <v>0</v>
      </c>
      <c r="AS229" s="755">
        <v>70000000</v>
      </c>
      <c r="AT229" s="756">
        <v>0</v>
      </c>
      <c r="AU229" s="756">
        <v>0</v>
      </c>
      <c r="AV229" s="756">
        <v>0</v>
      </c>
      <c r="AW229" s="756">
        <v>0</v>
      </c>
      <c r="AX229" s="756">
        <v>0</v>
      </c>
      <c r="AY229" s="756">
        <v>0</v>
      </c>
      <c r="AZ229" s="756">
        <v>0</v>
      </c>
      <c r="BA229" s="756">
        <v>0</v>
      </c>
      <c r="BB229" s="756">
        <v>0</v>
      </c>
      <c r="BC229" s="756">
        <v>0</v>
      </c>
      <c r="BD229" s="745"/>
      <c r="BE229" s="757">
        <f t="shared" si="18"/>
        <v>0</v>
      </c>
      <c r="BF229" s="757">
        <f t="shared" si="19"/>
        <v>0</v>
      </c>
    </row>
    <row r="230" spans="1:58" x14ac:dyDescent="0.25">
      <c r="A230" s="753" t="str">
        <f t="shared" si="20"/>
        <v>C250210002021110</v>
      </c>
      <c r="B230" s="1806" t="s">
        <v>120</v>
      </c>
      <c r="C230" s="1805"/>
      <c r="D230" s="1806" t="s">
        <v>355</v>
      </c>
      <c r="E230" s="1805"/>
      <c r="F230" s="1806" t="s">
        <v>357</v>
      </c>
      <c r="G230" s="1805"/>
      <c r="H230" s="1806" t="s">
        <v>315</v>
      </c>
      <c r="I230" s="1805"/>
      <c r="J230" s="1806" t="s">
        <v>313</v>
      </c>
      <c r="K230" s="1805"/>
      <c r="L230" s="1805"/>
      <c r="M230" s="1806" t="s">
        <v>315</v>
      </c>
      <c r="N230" s="1805"/>
      <c r="O230" s="1805"/>
      <c r="P230" s="1806" t="s">
        <v>101</v>
      </c>
      <c r="Q230" s="1805"/>
      <c r="R230" s="1806"/>
      <c r="S230" s="1805"/>
      <c r="T230" s="1807" t="s">
        <v>363</v>
      </c>
      <c r="U230" s="1805"/>
      <c r="V230" s="1805"/>
      <c r="W230" s="1805"/>
      <c r="X230" s="1805"/>
      <c r="Y230" s="1805"/>
      <c r="Z230" s="1805"/>
      <c r="AA230" s="1805"/>
      <c r="AB230" s="1806" t="s">
        <v>306</v>
      </c>
      <c r="AC230" s="1805"/>
      <c r="AD230" s="1805"/>
      <c r="AE230" s="1805"/>
      <c r="AF230" s="1805"/>
      <c r="AG230" s="1806" t="s">
        <v>307</v>
      </c>
      <c r="AH230" s="1805"/>
      <c r="AI230" s="1805"/>
      <c r="AJ230" s="754" t="s">
        <v>86</v>
      </c>
      <c r="AK230" s="1804" t="s">
        <v>308</v>
      </c>
      <c r="AL230" s="1805"/>
      <c r="AM230" s="1805"/>
      <c r="AN230" s="1805"/>
      <c r="AO230" s="1805"/>
      <c r="AP230" s="1805"/>
      <c r="AQ230" s="755">
        <v>42300000</v>
      </c>
      <c r="AR230" s="755">
        <v>3859460</v>
      </c>
      <c r="AS230" s="755">
        <v>38440540</v>
      </c>
      <c r="AT230" s="756">
        <v>0</v>
      </c>
      <c r="AU230" s="755">
        <v>3859460</v>
      </c>
      <c r="AV230" s="756">
        <v>0</v>
      </c>
      <c r="AW230" s="755">
        <v>3859460</v>
      </c>
      <c r="AX230" s="756">
        <v>0</v>
      </c>
      <c r="AY230" s="755">
        <v>3859460</v>
      </c>
      <c r="AZ230" s="756">
        <v>0</v>
      </c>
      <c r="BA230" s="755">
        <v>3859460</v>
      </c>
      <c r="BB230" s="756">
        <v>0</v>
      </c>
      <c r="BC230" s="756">
        <v>0</v>
      </c>
      <c r="BD230" s="745"/>
      <c r="BE230" s="757">
        <f t="shared" si="18"/>
        <v>9.1240189125295509E-2</v>
      </c>
      <c r="BF230" s="757">
        <f t="shared" si="19"/>
        <v>9.1240189125295509E-2</v>
      </c>
    </row>
    <row r="231" spans="1:58" s="879" customFormat="1" x14ac:dyDescent="0.25">
      <c r="A231" s="873" t="str">
        <f t="shared" si="20"/>
        <v>C25021000310</v>
      </c>
      <c r="B231" s="1830" t="s">
        <v>120</v>
      </c>
      <c r="C231" s="1816"/>
      <c r="D231" s="1830" t="s">
        <v>355</v>
      </c>
      <c r="E231" s="1816"/>
      <c r="F231" s="1830" t="s">
        <v>357</v>
      </c>
      <c r="G231" s="1816"/>
      <c r="H231" s="1830" t="s">
        <v>322</v>
      </c>
      <c r="I231" s="1816"/>
      <c r="J231" s="1830"/>
      <c r="K231" s="1816"/>
      <c r="L231" s="1816"/>
      <c r="M231" s="1830"/>
      <c r="N231" s="1816"/>
      <c r="O231" s="1816"/>
      <c r="P231" s="1830"/>
      <c r="Q231" s="1816"/>
      <c r="R231" s="1830"/>
      <c r="S231" s="1816"/>
      <c r="T231" s="1832" t="s">
        <v>353</v>
      </c>
      <c r="U231" s="1816"/>
      <c r="V231" s="1816"/>
      <c r="W231" s="1816"/>
      <c r="X231" s="1816"/>
      <c r="Y231" s="1816"/>
      <c r="Z231" s="1816"/>
      <c r="AA231" s="1816"/>
      <c r="AB231" s="1830" t="s">
        <v>306</v>
      </c>
      <c r="AC231" s="1816"/>
      <c r="AD231" s="1816"/>
      <c r="AE231" s="1816"/>
      <c r="AF231" s="1816"/>
      <c r="AG231" s="1830" t="s">
        <v>307</v>
      </c>
      <c r="AH231" s="1816"/>
      <c r="AI231" s="1816"/>
      <c r="AJ231" s="874" t="s">
        <v>86</v>
      </c>
      <c r="AK231" s="1831" t="s">
        <v>308</v>
      </c>
      <c r="AL231" s="1816"/>
      <c r="AM231" s="1816"/>
      <c r="AN231" s="1816"/>
      <c r="AO231" s="1816"/>
      <c r="AP231" s="1816"/>
      <c r="AQ231" s="875">
        <v>2850000000</v>
      </c>
      <c r="AR231" s="875">
        <v>2212366881</v>
      </c>
      <c r="AS231" s="875">
        <v>287633119</v>
      </c>
      <c r="AT231" s="875">
        <v>350000000</v>
      </c>
      <c r="AU231" s="875">
        <v>1599887606</v>
      </c>
      <c r="AV231" s="875">
        <v>612479275</v>
      </c>
      <c r="AW231" s="875">
        <v>713818883</v>
      </c>
      <c r="AX231" s="875">
        <v>886068723</v>
      </c>
      <c r="AY231" s="875">
        <v>713818883</v>
      </c>
      <c r="AZ231" s="876">
        <v>0</v>
      </c>
      <c r="BA231" s="875">
        <v>706122098</v>
      </c>
      <c r="BB231" s="875">
        <v>7696785</v>
      </c>
      <c r="BC231" s="876">
        <v>0</v>
      </c>
      <c r="BD231" s="877"/>
      <c r="BE231" s="878">
        <f t="shared" si="18"/>
        <v>0.56136407228070173</v>
      </c>
      <c r="BF231" s="878">
        <f t="shared" si="19"/>
        <v>0.25046276596491229</v>
      </c>
    </row>
    <row r="232" spans="1:58" x14ac:dyDescent="0.25">
      <c r="A232" s="753" t="str">
        <f t="shared" si="20"/>
        <v>C250210003010</v>
      </c>
      <c r="B232" s="1812" t="s">
        <v>120</v>
      </c>
      <c r="C232" s="1805"/>
      <c r="D232" s="1812" t="s">
        <v>355</v>
      </c>
      <c r="E232" s="1805"/>
      <c r="F232" s="1812" t="s">
        <v>357</v>
      </c>
      <c r="G232" s="1805"/>
      <c r="H232" s="1812" t="s">
        <v>322</v>
      </c>
      <c r="I232" s="1805"/>
      <c r="J232" s="1812" t="s">
        <v>313</v>
      </c>
      <c r="K232" s="1805"/>
      <c r="L232" s="1805"/>
      <c r="M232" s="1812"/>
      <c r="N232" s="1805"/>
      <c r="O232" s="1805"/>
      <c r="P232" s="1812"/>
      <c r="Q232" s="1805"/>
      <c r="R232" s="1812"/>
      <c r="S232" s="1805"/>
      <c r="T232" s="1814" t="s">
        <v>353</v>
      </c>
      <c r="U232" s="1805"/>
      <c r="V232" s="1805"/>
      <c r="W232" s="1805"/>
      <c r="X232" s="1805"/>
      <c r="Y232" s="1805"/>
      <c r="Z232" s="1805"/>
      <c r="AA232" s="1805"/>
      <c r="AB232" s="1812" t="s">
        <v>306</v>
      </c>
      <c r="AC232" s="1805"/>
      <c r="AD232" s="1805"/>
      <c r="AE232" s="1805"/>
      <c r="AF232" s="1805"/>
      <c r="AG232" s="1812" t="s">
        <v>307</v>
      </c>
      <c r="AH232" s="1805"/>
      <c r="AI232" s="1805"/>
      <c r="AJ232" s="742" t="s">
        <v>86</v>
      </c>
      <c r="AK232" s="1813" t="s">
        <v>308</v>
      </c>
      <c r="AL232" s="1805"/>
      <c r="AM232" s="1805"/>
      <c r="AN232" s="1805"/>
      <c r="AO232" s="1805"/>
      <c r="AP232" s="1805"/>
      <c r="AQ232" s="743">
        <v>2500000000</v>
      </c>
      <c r="AR232" s="743">
        <v>2212366881</v>
      </c>
      <c r="AS232" s="743">
        <v>287633119</v>
      </c>
      <c r="AT232" s="744">
        <v>0</v>
      </c>
      <c r="AU232" s="743">
        <v>1599887606</v>
      </c>
      <c r="AV232" s="743">
        <v>612479275</v>
      </c>
      <c r="AW232" s="743">
        <v>713818883</v>
      </c>
      <c r="AX232" s="743">
        <v>886068723</v>
      </c>
      <c r="AY232" s="743">
        <v>713818883</v>
      </c>
      <c r="AZ232" s="744">
        <v>0</v>
      </c>
      <c r="BA232" s="743">
        <v>706122098</v>
      </c>
      <c r="BB232" s="743">
        <v>7696785</v>
      </c>
      <c r="BC232" s="744">
        <v>0</v>
      </c>
      <c r="BD232" s="745"/>
      <c r="BE232" s="747">
        <f t="shared" si="18"/>
        <v>0.63995504240000001</v>
      </c>
      <c r="BF232" s="747">
        <f t="shared" si="19"/>
        <v>0.28552755320000001</v>
      </c>
    </row>
    <row r="233" spans="1:58" x14ac:dyDescent="0.25">
      <c r="A233" s="753" t="str">
        <f t="shared" si="20"/>
        <v>C2502100030110</v>
      </c>
      <c r="B233" s="1812" t="s">
        <v>120</v>
      </c>
      <c r="C233" s="1805"/>
      <c r="D233" s="1812" t="s">
        <v>355</v>
      </c>
      <c r="E233" s="1805"/>
      <c r="F233" s="1812" t="s">
        <v>357</v>
      </c>
      <c r="G233" s="1805"/>
      <c r="H233" s="1812" t="s">
        <v>322</v>
      </c>
      <c r="I233" s="1805"/>
      <c r="J233" s="1812" t="s">
        <v>313</v>
      </c>
      <c r="K233" s="1805"/>
      <c r="L233" s="1805"/>
      <c r="M233" s="1812" t="s">
        <v>312</v>
      </c>
      <c r="N233" s="1805"/>
      <c r="O233" s="1805"/>
      <c r="P233" s="1812"/>
      <c r="Q233" s="1805"/>
      <c r="R233" s="1812"/>
      <c r="S233" s="1805"/>
      <c r="T233" s="1814" t="s">
        <v>364</v>
      </c>
      <c r="U233" s="1805"/>
      <c r="V233" s="1805"/>
      <c r="W233" s="1805"/>
      <c r="X233" s="1805"/>
      <c r="Y233" s="1805"/>
      <c r="Z233" s="1805"/>
      <c r="AA233" s="1805"/>
      <c r="AB233" s="1812" t="s">
        <v>306</v>
      </c>
      <c r="AC233" s="1805"/>
      <c r="AD233" s="1805"/>
      <c r="AE233" s="1805"/>
      <c r="AF233" s="1805"/>
      <c r="AG233" s="1812" t="s">
        <v>307</v>
      </c>
      <c r="AH233" s="1805"/>
      <c r="AI233" s="1805"/>
      <c r="AJ233" s="742" t="s">
        <v>86</v>
      </c>
      <c r="AK233" s="1813" t="s">
        <v>308</v>
      </c>
      <c r="AL233" s="1805"/>
      <c r="AM233" s="1805"/>
      <c r="AN233" s="1805"/>
      <c r="AO233" s="1805"/>
      <c r="AP233" s="1805"/>
      <c r="AQ233" s="744">
        <v>0</v>
      </c>
      <c r="AR233" s="744">
        <v>0</v>
      </c>
      <c r="AS233" s="744">
        <v>0</v>
      </c>
      <c r="AT233" s="744">
        <v>0</v>
      </c>
      <c r="AU233" s="744">
        <v>0</v>
      </c>
      <c r="AV233" s="744">
        <v>0</v>
      </c>
      <c r="AW233" s="744">
        <v>0</v>
      </c>
      <c r="AX233" s="744">
        <v>0</v>
      </c>
      <c r="AY233" s="744">
        <v>0</v>
      </c>
      <c r="AZ233" s="744">
        <v>0</v>
      </c>
      <c r="BA233" s="744">
        <v>0</v>
      </c>
      <c r="BB233" s="744">
        <v>0</v>
      </c>
      <c r="BC233" s="744">
        <v>0</v>
      </c>
      <c r="BD233" s="745"/>
      <c r="BE233" s="747" t="e">
        <f t="shared" si="18"/>
        <v>#DIV/0!</v>
      </c>
      <c r="BF233" s="747" t="e">
        <f t="shared" si="19"/>
        <v>#DIV/0!</v>
      </c>
    </row>
    <row r="234" spans="1:58" x14ac:dyDescent="0.25">
      <c r="A234" s="753" t="str">
        <f t="shared" si="20"/>
        <v>C25021000301410</v>
      </c>
      <c r="B234" s="1806" t="s">
        <v>120</v>
      </c>
      <c r="C234" s="1805"/>
      <c r="D234" s="1806" t="s">
        <v>355</v>
      </c>
      <c r="E234" s="1805"/>
      <c r="F234" s="1806" t="s">
        <v>357</v>
      </c>
      <c r="G234" s="1805"/>
      <c r="H234" s="1806" t="s">
        <v>322</v>
      </c>
      <c r="I234" s="1805"/>
      <c r="J234" s="1806" t="s">
        <v>313</v>
      </c>
      <c r="K234" s="1805"/>
      <c r="L234" s="1805"/>
      <c r="M234" s="1806" t="s">
        <v>312</v>
      </c>
      <c r="N234" s="1805"/>
      <c r="O234" s="1805"/>
      <c r="P234" s="1806" t="s">
        <v>316</v>
      </c>
      <c r="Q234" s="1805"/>
      <c r="R234" s="1806"/>
      <c r="S234" s="1805"/>
      <c r="T234" s="1807" t="s">
        <v>105</v>
      </c>
      <c r="U234" s="1805"/>
      <c r="V234" s="1805"/>
      <c r="W234" s="1805"/>
      <c r="X234" s="1805"/>
      <c r="Y234" s="1805"/>
      <c r="Z234" s="1805"/>
      <c r="AA234" s="1805"/>
      <c r="AB234" s="1806" t="s">
        <v>306</v>
      </c>
      <c r="AC234" s="1805"/>
      <c r="AD234" s="1805"/>
      <c r="AE234" s="1805"/>
      <c r="AF234" s="1805"/>
      <c r="AG234" s="1806" t="s">
        <v>307</v>
      </c>
      <c r="AH234" s="1805"/>
      <c r="AI234" s="1805"/>
      <c r="AJ234" s="754" t="s">
        <v>86</v>
      </c>
      <c r="AK234" s="1804" t="s">
        <v>308</v>
      </c>
      <c r="AL234" s="1805"/>
      <c r="AM234" s="1805"/>
      <c r="AN234" s="1805"/>
      <c r="AO234" s="1805"/>
      <c r="AP234" s="1805"/>
      <c r="AQ234" s="756">
        <v>0</v>
      </c>
      <c r="AR234" s="756">
        <v>0</v>
      </c>
      <c r="AS234" s="756">
        <v>0</v>
      </c>
      <c r="AT234" s="756">
        <v>0</v>
      </c>
      <c r="AU234" s="756">
        <v>0</v>
      </c>
      <c r="AV234" s="756">
        <v>0</v>
      </c>
      <c r="AW234" s="756">
        <v>0</v>
      </c>
      <c r="AX234" s="756">
        <v>0</v>
      </c>
      <c r="AY234" s="756">
        <v>0</v>
      </c>
      <c r="AZ234" s="756">
        <v>0</v>
      </c>
      <c r="BA234" s="756">
        <v>0</v>
      </c>
      <c r="BB234" s="756">
        <v>0</v>
      </c>
      <c r="BC234" s="756">
        <v>0</v>
      </c>
      <c r="BD234" s="745"/>
      <c r="BE234" s="757" t="e">
        <f t="shared" si="18"/>
        <v>#DIV/0!</v>
      </c>
      <c r="BF234" s="757" t="e">
        <f t="shared" si="19"/>
        <v>#DIV/0!</v>
      </c>
    </row>
    <row r="235" spans="1:58" x14ac:dyDescent="0.25">
      <c r="A235" s="753" t="str">
        <f t="shared" si="20"/>
        <v>C2502100030210</v>
      </c>
      <c r="B235" s="1812" t="s">
        <v>120</v>
      </c>
      <c r="C235" s="1805"/>
      <c r="D235" s="1812" t="s">
        <v>355</v>
      </c>
      <c r="E235" s="1805"/>
      <c r="F235" s="1812" t="s">
        <v>357</v>
      </c>
      <c r="G235" s="1805"/>
      <c r="H235" s="1812" t="s">
        <v>322</v>
      </c>
      <c r="I235" s="1805"/>
      <c r="J235" s="1812" t="s">
        <v>313</v>
      </c>
      <c r="K235" s="1805"/>
      <c r="L235" s="1805"/>
      <c r="M235" s="1812" t="s">
        <v>315</v>
      </c>
      <c r="N235" s="1805"/>
      <c r="O235" s="1805"/>
      <c r="P235" s="1812"/>
      <c r="Q235" s="1805"/>
      <c r="R235" s="1812"/>
      <c r="S235" s="1805"/>
      <c r="T235" s="1814" t="s">
        <v>359</v>
      </c>
      <c r="U235" s="1805"/>
      <c r="V235" s="1805"/>
      <c r="W235" s="1805"/>
      <c r="X235" s="1805"/>
      <c r="Y235" s="1805"/>
      <c r="Z235" s="1805"/>
      <c r="AA235" s="1805"/>
      <c r="AB235" s="1812" t="s">
        <v>306</v>
      </c>
      <c r="AC235" s="1805"/>
      <c r="AD235" s="1805"/>
      <c r="AE235" s="1805"/>
      <c r="AF235" s="1805"/>
      <c r="AG235" s="1812" t="s">
        <v>307</v>
      </c>
      <c r="AH235" s="1805"/>
      <c r="AI235" s="1805"/>
      <c r="AJ235" s="742" t="s">
        <v>86</v>
      </c>
      <c r="AK235" s="1813" t="s">
        <v>308</v>
      </c>
      <c r="AL235" s="1805"/>
      <c r="AM235" s="1805"/>
      <c r="AN235" s="1805"/>
      <c r="AO235" s="1805"/>
      <c r="AP235" s="1805"/>
      <c r="AQ235" s="743">
        <v>2500000000</v>
      </c>
      <c r="AR235" s="743">
        <v>2212366881</v>
      </c>
      <c r="AS235" s="743">
        <v>287633119</v>
      </c>
      <c r="AT235" s="744">
        <v>0</v>
      </c>
      <c r="AU235" s="743">
        <v>1599887606</v>
      </c>
      <c r="AV235" s="743">
        <v>612479275</v>
      </c>
      <c r="AW235" s="743">
        <v>713818883</v>
      </c>
      <c r="AX235" s="743">
        <v>886068723</v>
      </c>
      <c r="AY235" s="743">
        <v>713818883</v>
      </c>
      <c r="AZ235" s="744">
        <v>0</v>
      </c>
      <c r="BA235" s="743">
        <v>706122098</v>
      </c>
      <c r="BB235" s="743">
        <v>7696785</v>
      </c>
      <c r="BC235" s="744">
        <v>0</v>
      </c>
      <c r="BD235" s="745"/>
      <c r="BE235" s="747">
        <f t="shared" si="18"/>
        <v>0.63995504240000001</v>
      </c>
      <c r="BF235" s="747">
        <f t="shared" si="19"/>
        <v>0.28552755320000001</v>
      </c>
    </row>
    <row r="236" spans="1:58" x14ac:dyDescent="0.25">
      <c r="A236" s="753" t="str">
        <f t="shared" si="20"/>
        <v>C25021000302110</v>
      </c>
      <c r="B236" s="1806" t="s">
        <v>120</v>
      </c>
      <c r="C236" s="1805"/>
      <c r="D236" s="1806" t="s">
        <v>355</v>
      </c>
      <c r="E236" s="1805"/>
      <c r="F236" s="1806" t="s">
        <v>357</v>
      </c>
      <c r="G236" s="1805"/>
      <c r="H236" s="1806" t="s">
        <v>322</v>
      </c>
      <c r="I236" s="1805"/>
      <c r="J236" s="1806" t="s">
        <v>313</v>
      </c>
      <c r="K236" s="1805"/>
      <c r="L236" s="1805"/>
      <c r="M236" s="1806" t="s">
        <v>315</v>
      </c>
      <c r="N236" s="1805"/>
      <c r="O236" s="1805"/>
      <c r="P236" s="1806" t="s">
        <v>312</v>
      </c>
      <c r="Q236" s="1805"/>
      <c r="R236" s="1806"/>
      <c r="S236" s="1805"/>
      <c r="T236" s="1807" t="s">
        <v>365</v>
      </c>
      <c r="U236" s="1805"/>
      <c r="V236" s="1805"/>
      <c r="W236" s="1805"/>
      <c r="X236" s="1805"/>
      <c r="Y236" s="1805"/>
      <c r="Z236" s="1805"/>
      <c r="AA236" s="1805"/>
      <c r="AB236" s="1806" t="s">
        <v>306</v>
      </c>
      <c r="AC236" s="1805"/>
      <c r="AD236" s="1805"/>
      <c r="AE236" s="1805"/>
      <c r="AF236" s="1805"/>
      <c r="AG236" s="1806" t="s">
        <v>307</v>
      </c>
      <c r="AH236" s="1805"/>
      <c r="AI236" s="1805"/>
      <c r="AJ236" s="754" t="s">
        <v>86</v>
      </c>
      <c r="AK236" s="1804" t="s">
        <v>308</v>
      </c>
      <c r="AL236" s="1805"/>
      <c r="AM236" s="1805"/>
      <c r="AN236" s="1805"/>
      <c r="AO236" s="1805"/>
      <c r="AP236" s="1805"/>
      <c r="AQ236" s="755">
        <v>1000000000</v>
      </c>
      <c r="AR236" s="755">
        <v>942366881</v>
      </c>
      <c r="AS236" s="755">
        <v>57633119</v>
      </c>
      <c r="AT236" s="756">
        <v>0</v>
      </c>
      <c r="AU236" s="755">
        <v>595292215</v>
      </c>
      <c r="AV236" s="755">
        <v>347074666</v>
      </c>
      <c r="AW236" s="755">
        <v>283346828</v>
      </c>
      <c r="AX236" s="755">
        <v>311945387</v>
      </c>
      <c r="AY236" s="755">
        <v>283346828</v>
      </c>
      <c r="AZ236" s="756">
        <v>0</v>
      </c>
      <c r="BA236" s="755">
        <v>283346828</v>
      </c>
      <c r="BB236" s="756">
        <v>0</v>
      </c>
      <c r="BC236" s="756">
        <v>0</v>
      </c>
      <c r="BD236" s="745"/>
      <c r="BE236" s="757">
        <f t="shared" si="18"/>
        <v>0.59529221499999996</v>
      </c>
      <c r="BF236" s="757">
        <f t="shared" si="19"/>
        <v>0.283346828</v>
      </c>
    </row>
    <row r="237" spans="1:58" x14ac:dyDescent="0.25">
      <c r="A237" s="753" t="str">
        <f t="shared" si="20"/>
        <v>C25021000302210</v>
      </c>
      <c r="B237" s="1806" t="s">
        <v>120</v>
      </c>
      <c r="C237" s="1805"/>
      <c r="D237" s="1806" t="s">
        <v>355</v>
      </c>
      <c r="E237" s="1805"/>
      <c r="F237" s="1806" t="s">
        <v>357</v>
      </c>
      <c r="G237" s="1805"/>
      <c r="H237" s="1806" t="s">
        <v>322</v>
      </c>
      <c r="I237" s="1805"/>
      <c r="J237" s="1806" t="s">
        <v>313</v>
      </c>
      <c r="K237" s="1805"/>
      <c r="L237" s="1805"/>
      <c r="M237" s="1806" t="s">
        <v>315</v>
      </c>
      <c r="N237" s="1805"/>
      <c r="O237" s="1805"/>
      <c r="P237" s="1806" t="s">
        <v>315</v>
      </c>
      <c r="Q237" s="1805"/>
      <c r="R237" s="1806"/>
      <c r="S237" s="1805"/>
      <c r="T237" s="1807" t="s">
        <v>360</v>
      </c>
      <c r="U237" s="1805"/>
      <c r="V237" s="1805"/>
      <c r="W237" s="1805"/>
      <c r="X237" s="1805"/>
      <c r="Y237" s="1805"/>
      <c r="Z237" s="1805"/>
      <c r="AA237" s="1805"/>
      <c r="AB237" s="1806" t="s">
        <v>306</v>
      </c>
      <c r="AC237" s="1805"/>
      <c r="AD237" s="1805"/>
      <c r="AE237" s="1805"/>
      <c r="AF237" s="1805"/>
      <c r="AG237" s="1806" t="s">
        <v>307</v>
      </c>
      <c r="AH237" s="1805"/>
      <c r="AI237" s="1805"/>
      <c r="AJ237" s="754" t="s">
        <v>86</v>
      </c>
      <c r="AK237" s="1804" t="s">
        <v>308</v>
      </c>
      <c r="AL237" s="1805"/>
      <c r="AM237" s="1805"/>
      <c r="AN237" s="1805"/>
      <c r="AO237" s="1805"/>
      <c r="AP237" s="1805"/>
      <c r="AQ237" s="755">
        <v>550000000</v>
      </c>
      <c r="AR237" s="755">
        <v>420000000</v>
      </c>
      <c r="AS237" s="755">
        <v>130000000</v>
      </c>
      <c r="AT237" s="756">
        <v>0</v>
      </c>
      <c r="AU237" s="755">
        <v>420000000</v>
      </c>
      <c r="AV237" s="756">
        <v>0</v>
      </c>
      <c r="AW237" s="755">
        <v>93154061</v>
      </c>
      <c r="AX237" s="755">
        <v>326845939</v>
      </c>
      <c r="AY237" s="755">
        <v>93154061</v>
      </c>
      <c r="AZ237" s="756">
        <v>0</v>
      </c>
      <c r="BA237" s="755">
        <v>93154061</v>
      </c>
      <c r="BB237" s="756">
        <v>0</v>
      </c>
      <c r="BC237" s="756">
        <v>0</v>
      </c>
      <c r="BD237" s="745"/>
      <c r="BE237" s="757">
        <f t="shared" si="18"/>
        <v>0.76363636363636367</v>
      </c>
      <c r="BF237" s="757">
        <f t="shared" si="19"/>
        <v>0.16937102000000001</v>
      </c>
    </row>
    <row r="238" spans="1:58" x14ac:dyDescent="0.25">
      <c r="A238" s="753" t="str">
        <f t="shared" si="20"/>
        <v>C25021000302310</v>
      </c>
      <c r="B238" s="1806" t="s">
        <v>120</v>
      </c>
      <c r="C238" s="1805"/>
      <c r="D238" s="1806" t="s">
        <v>355</v>
      </c>
      <c r="E238" s="1805"/>
      <c r="F238" s="1806" t="s">
        <v>357</v>
      </c>
      <c r="G238" s="1805"/>
      <c r="H238" s="1806" t="s">
        <v>322</v>
      </c>
      <c r="I238" s="1805"/>
      <c r="J238" s="1806" t="s">
        <v>313</v>
      </c>
      <c r="K238" s="1805"/>
      <c r="L238" s="1805"/>
      <c r="M238" s="1806" t="s">
        <v>315</v>
      </c>
      <c r="N238" s="1805"/>
      <c r="O238" s="1805"/>
      <c r="P238" s="1806" t="s">
        <v>322</v>
      </c>
      <c r="Q238" s="1805"/>
      <c r="R238" s="1806"/>
      <c r="S238" s="1805"/>
      <c r="T238" s="1807" t="s">
        <v>361</v>
      </c>
      <c r="U238" s="1805"/>
      <c r="V238" s="1805"/>
      <c r="W238" s="1805"/>
      <c r="X238" s="1805"/>
      <c r="Y238" s="1805"/>
      <c r="Z238" s="1805"/>
      <c r="AA238" s="1805"/>
      <c r="AB238" s="1806" t="s">
        <v>306</v>
      </c>
      <c r="AC238" s="1805"/>
      <c r="AD238" s="1805"/>
      <c r="AE238" s="1805"/>
      <c r="AF238" s="1805"/>
      <c r="AG238" s="1806" t="s">
        <v>307</v>
      </c>
      <c r="AH238" s="1805"/>
      <c r="AI238" s="1805"/>
      <c r="AJ238" s="754" t="s">
        <v>86</v>
      </c>
      <c r="AK238" s="1804" t="s">
        <v>308</v>
      </c>
      <c r="AL238" s="1805"/>
      <c r="AM238" s="1805"/>
      <c r="AN238" s="1805"/>
      <c r="AO238" s="1805"/>
      <c r="AP238" s="1805"/>
      <c r="AQ238" s="755">
        <v>250000000</v>
      </c>
      <c r="AR238" s="755">
        <v>250000000</v>
      </c>
      <c r="AS238" s="756">
        <v>0</v>
      </c>
      <c r="AT238" s="756">
        <v>0</v>
      </c>
      <c r="AU238" s="755">
        <v>250000000</v>
      </c>
      <c r="AV238" s="756">
        <v>0</v>
      </c>
      <c r="AW238" s="755">
        <v>80194262</v>
      </c>
      <c r="AX238" s="755">
        <v>169805738</v>
      </c>
      <c r="AY238" s="755">
        <v>80194262</v>
      </c>
      <c r="AZ238" s="756">
        <v>0</v>
      </c>
      <c r="BA238" s="755">
        <v>80194262</v>
      </c>
      <c r="BB238" s="756">
        <v>0</v>
      </c>
      <c r="BC238" s="756">
        <v>0</v>
      </c>
      <c r="BD238" s="745"/>
      <c r="BE238" s="757">
        <f t="shared" si="18"/>
        <v>1</v>
      </c>
      <c r="BF238" s="757">
        <f t="shared" si="19"/>
        <v>0.32077704800000001</v>
      </c>
    </row>
    <row r="239" spans="1:58" x14ac:dyDescent="0.25">
      <c r="A239" s="753" t="str">
        <f t="shared" si="20"/>
        <v>C25021000302410</v>
      </c>
      <c r="B239" s="1806" t="s">
        <v>120</v>
      </c>
      <c r="C239" s="1805"/>
      <c r="D239" s="1806" t="s">
        <v>355</v>
      </c>
      <c r="E239" s="1805"/>
      <c r="F239" s="1806" t="s">
        <v>357</v>
      </c>
      <c r="G239" s="1805"/>
      <c r="H239" s="1806" t="s">
        <v>322</v>
      </c>
      <c r="I239" s="1805"/>
      <c r="J239" s="1806" t="s">
        <v>313</v>
      </c>
      <c r="K239" s="1805"/>
      <c r="L239" s="1805"/>
      <c r="M239" s="1806" t="s">
        <v>315</v>
      </c>
      <c r="N239" s="1805"/>
      <c r="O239" s="1805"/>
      <c r="P239" s="1806" t="s">
        <v>316</v>
      </c>
      <c r="Q239" s="1805"/>
      <c r="R239" s="1806"/>
      <c r="S239" s="1805"/>
      <c r="T239" s="1807" t="s">
        <v>105</v>
      </c>
      <c r="U239" s="1805"/>
      <c r="V239" s="1805"/>
      <c r="W239" s="1805"/>
      <c r="X239" s="1805"/>
      <c r="Y239" s="1805"/>
      <c r="Z239" s="1805"/>
      <c r="AA239" s="1805"/>
      <c r="AB239" s="1806" t="s">
        <v>306</v>
      </c>
      <c r="AC239" s="1805"/>
      <c r="AD239" s="1805"/>
      <c r="AE239" s="1805"/>
      <c r="AF239" s="1805"/>
      <c r="AG239" s="1806" t="s">
        <v>307</v>
      </c>
      <c r="AH239" s="1805"/>
      <c r="AI239" s="1805"/>
      <c r="AJ239" s="754" t="s">
        <v>86</v>
      </c>
      <c r="AK239" s="1804" t="s">
        <v>308</v>
      </c>
      <c r="AL239" s="1805"/>
      <c r="AM239" s="1805"/>
      <c r="AN239" s="1805"/>
      <c r="AO239" s="1805"/>
      <c r="AP239" s="1805"/>
      <c r="AQ239" s="755">
        <v>400000000</v>
      </c>
      <c r="AR239" s="755">
        <v>400000000</v>
      </c>
      <c r="AS239" s="756">
        <v>0</v>
      </c>
      <c r="AT239" s="756">
        <v>0</v>
      </c>
      <c r="AU239" s="755">
        <v>334595391</v>
      </c>
      <c r="AV239" s="755">
        <v>65404609</v>
      </c>
      <c r="AW239" s="755">
        <v>257123732</v>
      </c>
      <c r="AX239" s="755">
        <v>77471659</v>
      </c>
      <c r="AY239" s="755">
        <v>257123732</v>
      </c>
      <c r="AZ239" s="756">
        <v>0</v>
      </c>
      <c r="BA239" s="755">
        <v>249426947</v>
      </c>
      <c r="BB239" s="755">
        <v>7696785</v>
      </c>
      <c r="BC239" s="756">
        <v>0</v>
      </c>
      <c r="BD239" s="745"/>
      <c r="BE239" s="757">
        <f t="shared" si="18"/>
        <v>0.83648847749999999</v>
      </c>
      <c r="BF239" s="757">
        <f t="shared" si="19"/>
        <v>0.64280932999999996</v>
      </c>
    </row>
    <row r="240" spans="1:58" x14ac:dyDescent="0.25">
      <c r="A240" s="753" t="str">
        <f t="shared" si="20"/>
        <v>C25021000302610</v>
      </c>
      <c r="B240" s="1806" t="s">
        <v>120</v>
      </c>
      <c r="C240" s="1805"/>
      <c r="D240" s="1806" t="s">
        <v>355</v>
      </c>
      <c r="E240" s="1805"/>
      <c r="F240" s="1806" t="s">
        <v>357</v>
      </c>
      <c r="G240" s="1805"/>
      <c r="H240" s="1806" t="s">
        <v>322</v>
      </c>
      <c r="I240" s="1805"/>
      <c r="J240" s="1806" t="s">
        <v>313</v>
      </c>
      <c r="K240" s="1805"/>
      <c r="L240" s="1805"/>
      <c r="M240" s="1806" t="s">
        <v>315</v>
      </c>
      <c r="N240" s="1805"/>
      <c r="O240" s="1805"/>
      <c r="P240" s="1806" t="s">
        <v>325</v>
      </c>
      <c r="Q240" s="1805"/>
      <c r="R240" s="1806"/>
      <c r="S240" s="1805"/>
      <c r="T240" s="1807" t="s">
        <v>362</v>
      </c>
      <c r="U240" s="1805"/>
      <c r="V240" s="1805"/>
      <c r="W240" s="1805"/>
      <c r="X240" s="1805"/>
      <c r="Y240" s="1805"/>
      <c r="Z240" s="1805"/>
      <c r="AA240" s="1805"/>
      <c r="AB240" s="1806" t="s">
        <v>306</v>
      </c>
      <c r="AC240" s="1805"/>
      <c r="AD240" s="1805"/>
      <c r="AE240" s="1805"/>
      <c r="AF240" s="1805"/>
      <c r="AG240" s="1806" t="s">
        <v>307</v>
      </c>
      <c r="AH240" s="1805"/>
      <c r="AI240" s="1805"/>
      <c r="AJ240" s="754" t="s">
        <v>86</v>
      </c>
      <c r="AK240" s="1804" t="s">
        <v>308</v>
      </c>
      <c r="AL240" s="1805"/>
      <c r="AM240" s="1805"/>
      <c r="AN240" s="1805"/>
      <c r="AO240" s="1805"/>
      <c r="AP240" s="1805"/>
      <c r="AQ240" s="755">
        <v>200000000</v>
      </c>
      <c r="AR240" s="755">
        <v>200000000</v>
      </c>
      <c r="AS240" s="756">
        <v>0</v>
      </c>
      <c r="AT240" s="756">
        <v>0</v>
      </c>
      <c r="AU240" s="756">
        <v>0</v>
      </c>
      <c r="AV240" s="755">
        <v>200000000</v>
      </c>
      <c r="AW240" s="756">
        <v>0</v>
      </c>
      <c r="AX240" s="756">
        <v>0</v>
      </c>
      <c r="AY240" s="756">
        <v>0</v>
      </c>
      <c r="AZ240" s="756">
        <v>0</v>
      </c>
      <c r="BA240" s="756">
        <v>0</v>
      </c>
      <c r="BB240" s="756">
        <v>0</v>
      </c>
      <c r="BC240" s="756">
        <v>0</v>
      </c>
      <c r="BD240" s="745"/>
      <c r="BE240" s="757">
        <f t="shared" si="18"/>
        <v>0</v>
      </c>
      <c r="BF240" s="757">
        <f t="shared" si="19"/>
        <v>0</v>
      </c>
    </row>
    <row r="241" spans="1:58" x14ac:dyDescent="0.25">
      <c r="A241" s="753" t="str">
        <f t="shared" si="20"/>
        <v>C250210003021110</v>
      </c>
      <c r="B241" s="1806" t="s">
        <v>120</v>
      </c>
      <c r="C241" s="1805"/>
      <c r="D241" s="1806" t="s">
        <v>355</v>
      </c>
      <c r="E241" s="1805"/>
      <c r="F241" s="1806" t="s">
        <v>357</v>
      </c>
      <c r="G241" s="1805"/>
      <c r="H241" s="1806" t="s">
        <v>322</v>
      </c>
      <c r="I241" s="1805"/>
      <c r="J241" s="1806" t="s">
        <v>313</v>
      </c>
      <c r="K241" s="1805"/>
      <c r="L241" s="1805"/>
      <c r="M241" s="1806" t="s">
        <v>315</v>
      </c>
      <c r="N241" s="1805"/>
      <c r="O241" s="1805"/>
      <c r="P241" s="1806" t="s">
        <v>101</v>
      </c>
      <c r="Q241" s="1805"/>
      <c r="R241" s="1806"/>
      <c r="S241" s="1805"/>
      <c r="T241" s="1807" t="s">
        <v>363</v>
      </c>
      <c r="U241" s="1805"/>
      <c r="V241" s="1805"/>
      <c r="W241" s="1805"/>
      <c r="X241" s="1805"/>
      <c r="Y241" s="1805"/>
      <c r="Z241" s="1805"/>
      <c r="AA241" s="1805"/>
      <c r="AB241" s="1806" t="s">
        <v>306</v>
      </c>
      <c r="AC241" s="1805"/>
      <c r="AD241" s="1805"/>
      <c r="AE241" s="1805"/>
      <c r="AF241" s="1805"/>
      <c r="AG241" s="1806" t="s">
        <v>307</v>
      </c>
      <c r="AH241" s="1805"/>
      <c r="AI241" s="1805"/>
      <c r="AJ241" s="754" t="s">
        <v>86</v>
      </c>
      <c r="AK241" s="1804" t="s">
        <v>308</v>
      </c>
      <c r="AL241" s="1805"/>
      <c r="AM241" s="1805"/>
      <c r="AN241" s="1805"/>
      <c r="AO241" s="1805"/>
      <c r="AP241" s="1805"/>
      <c r="AQ241" s="755">
        <v>100000000</v>
      </c>
      <c r="AR241" s="756">
        <v>0</v>
      </c>
      <c r="AS241" s="755">
        <v>100000000</v>
      </c>
      <c r="AT241" s="756">
        <v>0</v>
      </c>
      <c r="AU241" s="756">
        <v>0</v>
      </c>
      <c r="AV241" s="756">
        <v>0</v>
      </c>
      <c r="AW241" s="756">
        <v>0</v>
      </c>
      <c r="AX241" s="756">
        <v>0</v>
      </c>
      <c r="AY241" s="756">
        <v>0</v>
      </c>
      <c r="AZ241" s="756">
        <v>0</v>
      </c>
      <c r="BA241" s="756">
        <v>0</v>
      </c>
      <c r="BB241" s="756">
        <v>0</v>
      </c>
      <c r="BC241" s="756">
        <v>0</v>
      </c>
      <c r="BD241" s="745"/>
      <c r="BE241" s="757">
        <f t="shared" si="18"/>
        <v>0</v>
      </c>
      <c r="BF241" s="757">
        <f t="shared" si="19"/>
        <v>0</v>
      </c>
    </row>
    <row r="242" spans="1:58" s="879" customFormat="1" x14ac:dyDescent="0.25">
      <c r="A242" s="873" t="str">
        <f t="shared" si="20"/>
        <v>C25021000410</v>
      </c>
      <c r="B242" s="1830" t="s">
        <v>120</v>
      </c>
      <c r="C242" s="1816"/>
      <c r="D242" s="1830" t="s">
        <v>355</v>
      </c>
      <c r="E242" s="1816"/>
      <c r="F242" s="1830" t="s">
        <v>357</v>
      </c>
      <c r="G242" s="1816"/>
      <c r="H242" s="1830" t="s">
        <v>316</v>
      </c>
      <c r="I242" s="1816"/>
      <c r="J242" s="1830"/>
      <c r="K242" s="1816"/>
      <c r="L242" s="1816"/>
      <c r="M242" s="1830"/>
      <c r="N242" s="1816"/>
      <c r="O242" s="1816"/>
      <c r="P242" s="1830"/>
      <c r="Q242" s="1816"/>
      <c r="R242" s="1830"/>
      <c r="S242" s="1816"/>
      <c r="T242" s="1832" t="s">
        <v>352</v>
      </c>
      <c r="U242" s="1816"/>
      <c r="V242" s="1816"/>
      <c r="W242" s="1816"/>
      <c r="X242" s="1816"/>
      <c r="Y242" s="1816"/>
      <c r="Z242" s="1816"/>
      <c r="AA242" s="1816"/>
      <c r="AB242" s="1830" t="s">
        <v>306</v>
      </c>
      <c r="AC242" s="1816"/>
      <c r="AD242" s="1816"/>
      <c r="AE242" s="1816"/>
      <c r="AF242" s="1816"/>
      <c r="AG242" s="1830" t="s">
        <v>307</v>
      </c>
      <c r="AH242" s="1816"/>
      <c r="AI242" s="1816"/>
      <c r="AJ242" s="874" t="s">
        <v>86</v>
      </c>
      <c r="AK242" s="1831" t="s">
        <v>308</v>
      </c>
      <c r="AL242" s="1816"/>
      <c r="AM242" s="1816"/>
      <c r="AN242" s="1816"/>
      <c r="AO242" s="1816"/>
      <c r="AP242" s="1816"/>
      <c r="AQ242" s="875">
        <v>900000000</v>
      </c>
      <c r="AR242" s="875">
        <v>567051354</v>
      </c>
      <c r="AS242" s="875">
        <v>32948646</v>
      </c>
      <c r="AT242" s="875">
        <v>300000000</v>
      </c>
      <c r="AU242" s="875">
        <v>394783388</v>
      </c>
      <c r="AV242" s="875">
        <v>172267966</v>
      </c>
      <c r="AW242" s="875">
        <v>170172297</v>
      </c>
      <c r="AX242" s="875">
        <v>224611091</v>
      </c>
      <c r="AY242" s="875">
        <v>170172297</v>
      </c>
      <c r="AZ242" s="876">
        <v>0</v>
      </c>
      <c r="BA242" s="875">
        <v>170172297</v>
      </c>
      <c r="BB242" s="876">
        <v>0</v>
      </c>
      <c r="BC242" s="876">
        <v>0</v>
      </c>
      <c r="BD242" s="877"/>
      <c r="BE242" s="878">
        <f t="shared" si="18"/>
        <v>0.43864820888888889</v>
      </c>
      <c r="BF242" s="878">
        <f t="shared" si="19"/>
        <v>0.18908032999999999</v>
      </c>
    </row>
    <row r="243" spans="1:58" s="817" customFormat="1" x14ac:dyDescent="0.25">
      <c r="A243" s="811" t="str">
        <f t="shared" si="20"/>
        <v>C250210004010</v>
      </c>
      <c r="B243" s="1819" t="s">
        <v>120</v>
      </c>
      <c r="C243" s="1820"/>
      <c r="D243" s="1819" t="s">
        <v>355</v>
      </c>
      <c r="E243" s="1820"/>
      <c r="F243" s="1819" t="s">
        <v>357</v>
      </c>
      <c r="G243" s="1820"/>
      <c r="H243" s="1819" t="s">
        <v>316</v>
      </c>
      <c r="I243" s="1820"/>
      <c r="J243" s="1819" t="s">
        <v>313</v>
      </c>
      <c r="K243" s="1820"/>
      <c r="L243" s="1820"/>
      <c r="M243" s="1819"/>
      <c r="N243" s="1820"/>
      <c r="O243" s="1820"/>
      <c r="P243" s="1819"/>
      <c r="Q243" s="1820"/>
      <c r="R243" s="1819"/>
      <c r="S243" s="1820"/>
      <c r="T243" s="1821" t="s">
        <v>352</v>
      </c>
      <c r="U243" s="1820"/>
      <c r="V243" s="1820"/>
      <c r="W243" s="1820"/>
      <c r="X243" s="1820"/>
      <c r="Y243" s="1820"/>
      <c r="Z243" s="1820"/>
      <c r="AA243" s="1820"/>
      <c r="AB243" s="1819" t="s">
        <v>306</v>
      </c>
      <c r="AC243" s="1820"/>
      <c r="AD243" s="1820"/>
      <c r="AE243" s="1820"/>
      <c r="AF243" s="1820"/>
      <c r="AG243" s="1819" t="s">
        <v>307</v>
      </c>
      <c r="AH243" s="1820"/>
      <c r="AI243" s="1820"/>
      <c r="AJ243" s="812" t="s">
        <v>86</v>
      </c>
      <c r="AK243" s="1822" t="s">
        <v>308</v>
      </c>
      <c r="AL243" s="1820"/>
      <c r="AM243" s="1820"/>
      <c r="AN243" s="1820"/>
      <c r="AO243" s="1820"/>
      <c r="AP243" s="1820"/>
      <c r="AQ243" s="813">
        <v>600000000</v>
      </c>
      <c r="AR243" s="813">
        <v>567051354</v>
      </c>
      <c r="AS243" s="813">
        <v>32948646</v>
      </c>
      <c r="AT243" s="814">
        <v>0</v>
      </c>
      <c r="AU243" s="813">
        <v>394783388</v>
      </c>
      <c r="AV243" s="813">
        <v>172267966</v>
      </c>
      <c r="AW243" s="813">
        <v>170172297</v>
      </c>
      <c r="AX243" s="813">
        <v>224611091</v>
      </c>
      <c r="AY243" s="813">
        <v>170172297</v>
      </c>
      <c r="AZ243" s="814">
        <v>0</v>
      </c>
      <c r="BA243" s="813">
        <v>170172297</v>
      </c>
      <c r="BB243" s="814">
        <v>0</v>
      </c>
      <c r="BC243" s="814">
        <v>0</v>
      </c>
      <c r="BD243" s="815"/>
      <c r="BE243" s="816">
        <f t="shared" si="18"/>
        <v>0.65797231333333328</v>
      </c>
      <c r="BF243" s="816">
        <f t="shared" si="19"/>
        <v>0.28362049499999997</v>
      </c>
    </row>
    <row r="244" spans="1:58" x14ac:dyDescent="0.25">
      <c r="A244" s="753" t="str">
        <f t="shared" si="20"/>
        <v>C2502100040210</v>
      </c>
      <c r="B244" s="1812" t="s">
        <v>120</v>
      </c>
      <c r="C244" s="1805"/>
      <c r="D244" s="1812" t="s">
        <v>355</v>
      </c>
      <c r="E244" s="1805"/>
      <c r="F244" s="1812" t="s">
        <v>357</v>
      </c>
      <c r="G244" s="1805"/>
      <c r="H244" s="1812" t="s">
        <v>316</v>
      </c>
      <c r="I244" s="1805"/>
      <c r="J244" s="1812" t="s">
        <v>313</v>
      </c>
      <c r="K244" s="1805"/>
      <c r="L244" s="1805"/>
      <c r="M244" s="1812" t="s">
        <v>315</v>
      </c>
      <c r="N244" s="1805"/>
      <c r="O244" s="1805"/>
      <c r="P244" s="1812"/>
      <c r="Q244" s="1805"/>
      <c r="R244" s="1812"/>
      <c r="S244" s="1805"/>
      <c r="T244" s="1814" t="s">
        <v>359</v>
      </c>
      <c r="U244" s="1805"/>
      <c r="V244" s="1805"/>
      <c r="W244" s="1805"/>
      <c r="X244" s="1805"/>
      <c r="Y244" s="1805"/>
      <c r="Z244" s="1805"/>
      <c r="AA244" s="1805"/>
      <c r="AB244" s="1812" t="s">
        <v>306</v>
      </c>
      <c r="AC244" s="1805"/>
      <c r="AD244" s="1805"/>
      <c r="AE244" s="1805"/>
      <c r="AF244" s="1805"/>
      <c r="AG244" s="1812" t="s">
        <v>307</v>
      </c>
      <c r="AH244" s="1805"/>
      <c r="AI244" s="1805"/>
      <c r="AJ244" s="742" t="s">
        <v>86</v>
      </c>
      <c r="AK244" s="1813" t="s">
        <v>308</v>
      </c>
      <c r="AL244" s="1805"/>
      <c r="AM244" s="1805"/>
      <c r="AN244" s="1805"/>
      <c r="AO244" s="1805"/>
      <c r="AP244" s="1805"/>
      <c r="AQ244" s="743">
        <v>600000000</v>
      </c>
      <c r="AR244" s="743">
        <v>567051354</v>
      </c>
      <c r="AS244" s="743">
        <v>32948646</v>
      </c>
      <c r="AT244" s="744">
        <v>0</v>
      </c>
      <c r="AU244" s="743">
        <v>394783388</v>
      </c>
      <c r="AV244" s="743">
        <v>172267966</v>
      </c>
      <c r="AW244" s="743">
        <v>170172297</v>
      </c>
      <c r="AX244" s="743">
        <v>224611091</v>
      </c>
      <c r="AY244" s="743">
        <v>170172297</v>
      </c>
      <c r="AZ244" s="744">
        <v>0</v>
      </c>
      <c r="BA244" s="743">
        <v>170172297</v>
      </c>
      <c r="BB244" s="744">
        <v>0</v>
      </c>
      <c r="BC244" s="744">
        <v>0</v>
      </c>
      <c r="BD244" s="745"/>
      <c r="BE244" s="747">
        <f t="shared" si="18"/>
        <v>0.65797231333333328</v>
      </c>
      <c r="BF244" s="747">
        <f t="shared" si="19"/>
        <v>0.28362049499999997</v>
      </c>
    </row>
    <row r="245" spans="1:58" x14ac:dyDescent="0.25">
      <c r="A245" s="753" t="str">
        <f t="shared" si="20"/>
        <v>C25021000402110</v>
      </c>
      <c r="B245" s="1806" t="s">
        <v>120</v>
      </c>
      <c r="C245" s="1805"/>
      <c r="D245" s="1806" t="s">
        <v>355</v>
      </c>
      <c r="E245" s="1805"/>
      <c r="F245" s="1806" t="s">
        <v>357</v>
      </c>
      <c r="G245" s="1805"/>
      <c r="H245" s="1806" t="s">
        <v>316</v>
      </c>
      <c r="I245" s="1805"/>
      <c r="J245" s="1806" t="s">
        <v>313</v>
      </c>
      <c r="K245" s="1805"/>
      <c r="L245" s="1805"/>
      <c r="M245" s="1806" t="s">
        <v>315</v>
      </c>
      <c r="N245" s="1805"/>
      <c r="O245" s="1805"/>
      <c r="P245" s="1806" t="s">
        <v>312</v>
      </c>
      <c r="Q245" s="1805"/>
      <c r="R245" s="1806"/>
      <c r="S245" s="1805"/>
      <c r="T245" s="1807" t="s">
        <v>365</v>
      </c>
      <c r="U245" s="1805"/>
      <c r="V245" s="1805"/>
      <c r="W245" s="1805"/>
      <c r="X245" s="1805"/>
      <c r="Y245" s="1805"/>
      <c r="Z245" s="1805"/>
      <c r="AA245" s="1805"/>
      <c r="AB245" s="1806" t="s">
        <v>306</v>
      </c>
      <c r="AC245" s="1805"/>
      <c r="AD245" s="1805"/>
      <c r="AE245" s="1805"/>
      <c r="AF245" s="1805"/>
      <c r="AG245" s="1806" t="s">
        <v>307</v>
      </c>
      <c r="AH245" s="1805"/>
      <c r="AI245" s="1805"/>
      <c r="AJ245" s="754" t="s">
        <v>86</v>
      </c>
      <c r="AK245" s="1804" t="s">
        <v>308</v>
      </c>
      <c r="AL245" s="1805"/>
      <c r="AM245" s="1805"/>
      <c r="AN245" s="1805"/>
      <c r="AO245" s="1805"/>
      <c r="AP245" s="1805"/>
      <c r="AQ245" s="755">
        <v>313318843</v>
      </c>
      <c r="AR245" s="755">
        <v>284734899</v>
      </c>
      <c r="AS245" s="755">
        <v>28583944</v>
      </c>
      <c r="AT245" s="756">
        <v>0</v>
      </c>
      <c r="AU245" s="755">
        <v>221134899</v>
      </c>
      <c r="AV245" s="755">
        <v>63600000</v>
      </c>
      <c r="AW245" s="755">
        <v>97397419</v>
      </c>
      <c r="AX245" s="755">
        <v>123737480</v>
      </c>
      <c r="AY245" s="755">
        <v>97397419</v>
      </c>
      <c r="AZ245" s="756">
        <v>0</v>
      </c>
      <c r="BA245" s="755">
        <v>97397419</v>
      </c>
      <c r="BB245" s="756">
        <v>0</v>
      </c>
      <c r="BC245" s="756">
        <v>0</v>
      </c>
      <c r="BD245" s="745"/>
      <c r="BE245" s="757">
        <f t="shared" si="18"/>
        <v>0.70578231708841077</v>
      </c>
      <c r="BF245" s="757">
        <f t="shared" si="19"/>
        <v>0.31085720241855991</v>
      </c>
    </row>
    <row r="246" spans="1:58" x14ac:dyDescent="0.25">
      <c r="A246" s="753" t="str">
        <f t="shared" si="20"/>
        <v>C25021000402210</v>
      </c>
      <c r="B246" s="1806" t="s">
        <v>120</v>
      </c>
      <c r="C246" s="1805"/>
      <c r="D246" s="1806" t="s">
        <v>355</v>
      </c>
      <c r="E246" s="1805"/>
      <c r="F246" s="1806" t="s">
        <v>357</v>
      </c>
      <c r="G246" s="1805"/>
      <c r="H246" s="1806" t="s">
        <v>316</v>
      </c>
      <c r="I246" s="1805"/>
      <c r="J246" s="1806" t="s">
        <v>313</v>
      </c>
      <c r="K246" s="1805"/>
      <c r="L246" s="1805"/>
      <c r="M246" s="1806" t="s">
        <v>315</v>
      </c>
      <c r="N246" s="1805"/>
      <c r="O246" s="1805"/>
      <c r="P246" s="1806" t="s">
        <v>315</v>
      </c>
      <c r="Q246" s="1805"/>
      <c r="R246" s="1806"/>
      <c r="S246" s="1805"/>
      <c r="T246" s="1807" t="s">
        <v>360</v>
      </c>
      <c r="U246" s="1805"/>
      <c r="V246" s="1805"/>
      <c r="W246" s="1805"/>
      <c r="X246" s="1805"/>
      <c r="Y246" s="1805"/>
      <c r="Z246" s="1805"/>
      <c r="AA246" s="1805"/>
      <c r="AB246" s="1806" t="s">
        <v>306</v>
      </c>
      <c r="AC246" s="1805"/>
      <c r="AD246" s="1805"/>
      <c r="AE246" s="1805"/>
      <c r="AF246" s="1805"/>
      <c r="AG246" s="1806" t="s">
        <v>307</v>
      </c>
      <c r="AH246" s="1805"/>
      <c r="AI246" s="1805"/>
      <c r="AJ246" s="754" t="s">
        <v>86</v>
      </c>
      <c r="AK246" s="1804" t="s">
        <v>308</v>
      </c>
      <c r="AL246" s="1805"/>
      <c r="AM246" s="1805"/>
      <c r="AN246" s="1805"/>
      <c r="AO246" s="1805"/>
      <c r="AP246" s="1805"/>
      <c r="AQ246" s="755">
        <v>62595455</v>
      </c>
      <c r="AR246" s="755">
        <v>62595455</v>
      </c>
      <c r="AS246" s="756">
        <v>0</v>
      </c>
      <c r="AT246" s="756">
        <v>0</v>
      </c>
      <c r="AU246" s="755">
        <v>40000000</v>
      </c>
      <c r="AV246" s="755">
        <v>22595455</v>
      </c>
      <c r="AW246" s="756">
        <v>0</v>
      </c>
      <c r="AX246" s="755">
        <v>40000000</v>
      </c>
      <c r="AY246" s="756">
        <v>0</v>
      </c>
      <c r="AZ246" s="756">
        <v>0</v>
      </c>
      <c r="BA246" s="756">
        <v>0</v>
      </c>
      <c r="BB246" s="756">
        <v>0</v>
      </c>
      <c r="BC246" s="756">
        <v>0</v>
      </c>
      <c r="BD246" s="745"/>
      <c r="BE246" s="757">
        <f t="shared" si="18"/>
        <v>0.63902403137735797</v>
      </c>
      <c r="BF246" s="757">
        <f t="shared" si="19"/>
        <v>0</v>
      </c>
    </row>
    <row r="247" spans="1:58" x14ac:dyDescent="0.25">
      <c r="A247" s="753" t="str">
        <f t="shared" si="20"/>
        <v>C25021000402310</v>
      </c>
      <c r="B247" s="1806" t="s">
        <v>120</v>
      </c>
      <c r="C247" s="1805"/>
      <c r="D247" s="1806" t="s">
        <v>355</v>
      </c>
      <c r="E247" s="1805"/>
      <c r="F247" s="1806" t="s">
        <v>357</v>
      </c>
      <c r="G247" s="1805"/>
      <c r="H247" s="1806" t="s">
        <v>316</v>
      </c>
      <c r="I247" s="1805"/>
      <c r="J247" s="1806" t="s">
        <v>313</v>
      </c>
      <c r="K247" s="1805"/>
      <c r="L247" s="1805"/>
      <c r="M247" s="1806" t="s">
        <v>315</v>
      </c>
      <c r="N247" s="1805"/>
      <c r="O247" s="1805"/>
      <c r="P247" s="1806" t="s">
        <v>322</v>
      </c>
      <c r="Q247" s="1805"/>
      <c r="R247" s="1806"/>
      <c r="S247" s="1805"/>
      <c r="T247" s="1807" t="s">
        <v>361</v>
      </c>
      <c r="U247" s="1805"/>
      <c r="V247" s="1805"/>
      <c r="W247" s="1805"/>
      <c r="X247" s="1805"/>
      <c r="Y247" s="1805"/>
      <c r="Z247" s="1805"/>
      <c r="AA247" s="1805"/>
      <c r="AB247" s="1806" t="s">
        <v>306</v>
      </c>
      <c r="AC247" s="1805"/>
      <c r="AD247" s="1805"/>
      <c r="AE247" s="1805"/>
      <c r="AF247" s="1805"/>
      <c r="AG247" s="1806" t="s">
        <v>307</v>
      </c>
      <c r="AH247" s="1805"/>
      <c r="AI247" s="1805"/>
      <c r="AJ247" s="754" t="s">
        <v>86</v>
      </c>
      <c r="AK247" s="1804" t="s">
        <v>308</v>
      </c>
      <c r="AL247" s="1805"/>
      <c r="AM247" s="1805"/>
      <c r="AN247" s="1805"/>
      <c r="AO247" s="1805"/>
      <c r="AP247" s="1805"/>
      <c r="AQ247" s="755">
        <v>45000000</v>
      </c>
      <c r="AR247" s="755">
        <v>45000000</v>
      </c>
      <c r="AS247" s="756">
        <v>0</v>
      </c>
      <c r="AT247" s="756">
        <v>0</v>
      </c>
      <c r="AU247" s="755">
        <v>45000000</v>
      </c>
      <c r="AV247" s="756">
        <v>0</v>
      </c>
      <c r="AW247" s="755">
        <v>12358345</v>
      </c>
      <c r="AX247" s="755">
        <v>32641655</v>
      </c>
      <c r="AY247" s="755">
        <v>12358345</v>
      </c>
      <c r="AZ247" s="756">
        <v>0</v>
      </c>
      <c r="BA247" s="755">
        <v>12358345</v>
      </c>
      <c r="BB247" s="756">
        <v>0</v>
      </c>
      <c r="BC247" s="756">
        <v>0</v>
      </c>
      <c r="BD247" s="745"/>
      <c r="BE247" s="757">
        <f t="shared" si="18"/>
        <v>1</v>
      </c>
      <c r="BF247" s="757">
        <f t="shared" si="19"/>
        <v>0.2746298888888889</v>
      </c>
    </row>
    <row r="248" spans="1:58" x14ac:dyDescent="0.25">
      <c r="A248" s="753" t="str">
        <f t="shared" si="20"/>
        <v>C25021000402410</v>
      </c>
      <c r="B248" s="1806" t="s">
        <v>120</v>
      </c>
      <c r="C248" s="1805"/>
      <c r="D248" s="1806" t="s">
        <v>355</v>
      </c>
      <c r="E248" s="1805"/>
      <c r="F248" s="1806" t="s">
        <v>357</v>
      </c>
      <c r="G248" s="1805"/>
      <c r="H248" s="1806" t="s">
        <v>316</v>
      </c>
      <c r="I248" s="1805"/>
      <c r="J248" s="1806" t="s">
        <v>313</v>
      </c>
      <c r="K248" s="1805"/>
      <c r="L248" s="1805"/>
      <c r="M248" s="1806" t="s">
        <v>315</v>
      </c>
      <c r="N248" s="1805"/>
      <c r="O248" s="1805"/>
      <c r="P248" s="1806" t="s">
        <v>316</v>
      </c>
      <c r="Q248" s="1805"/>
      <c r="R248" s="1806"/>
      <c r="S248" s="1805"/>
      <c r="T248" s="1807" t="s">
        <v>105</v>
      </c>
      <c r="U248" s="1805"/>
      <c r="V248" s="1805"/>
      <c r="W248" s="1805"/>
      <c r="X248" s="1805"/>
      <c r="Y248" s="1805"/>
      <c r="Z248" s="1805"/>
      <c r="AA248" s="1805"/>
      <c r="AB248" s="1806" t="s">
        <v>306</v>
      </c>
      <c r="AC248" s="1805"/>
      <c r="AD248" s="1805"/>
      <c r="AE248" s="1805"/>
      <c r="AF248" s="1805"/>
      <c r="AG248" s="1806" t="s">
        <v>307</v>
      </c>
      <c r="AH248" s="1805"/>
      <c r="AI248" s="1805"/>
      <c r="AJ248" s="754" t="s">
        <v>86</v>
      </c>
      <c r="AK248" s="1804" t="s">
        <v>308</v>
      </c>
      <c r="AL248" s="1805"/>
      <c r="AM248" s="1805"/>
      <c r="AN248" s="1805"/>
      <c r="AO248" s="1805"/>
      <c r="AP248" s="1805"/>
      <c r="AQ248" s="755">
        <v>139085702</v>
      </c>
      <c r="AR248" s="755">
        <v>134721000</v>
      </c>
      <c r="AS248" s="755">
        <v>4364702</v>
      </c>
      <c r="AT248" s="756">
        <v>0</v>
      </c>
      <c r="AU248" s="755">
        <v>88648489</v>
      </c>
      <c r="AV248" s="755">
        <v>46072511</v>
      </c>
      <c r="AW248" s="755">
        <v>60416533</v>
      </c>
      <c r="AX248" s="755">
        <v>28231956</v>
      </c>
      <c r="AY248" s="755">
        <v>60416533</v>
      </c>
      <c r="AZ248" s="756">
        <v>0</v>
      </c>
      <c r="BA248" s="755">
        <v>60416533</v>
      </c>
      <c r="BB248" s="756">
        <v>0</v>
      </c>
      <c r="BC248" s="756">
        <v>0</v>
      </c>
      <c r="BD248" s="745"/>
      <c r="BE248" s="757">
        <f t="shared" si="18"/>
        <v>0.63736593859230761</v>
      </c>
      <c r="BF248" s="757">
        <f t="shared" si="19"/>
        <v>0.43438349256057968</v>
      </c>
    </row>
    <row r="249" spans="1:58" x14ac:dyDescent="0.25">
      <c r="A249" s="753" t="str">
        <f t="shared" si="20"/>
        <v>C25021000402610</v>
      </c>
      <c r="B249" s="1806" t="s">
        <v>120</v>
      </c>
      <c r="C249" s="1805"/>
      <c r="D249" s="1806" t="s">
        <v>355</v>
      </c>
      <c r="E249" s="1805"/>
      <c r="F249" s="1806" t="s">
        <v>357</v>
      </c>
      <c r="G249" s="1805"/>
      <c r="H249" s="1806" t="s">
        <v>316</v>
      </c>
      <c r="I249" s="1805"/>
      <c r="J249" s="1806" t="s">
        <v>313</v>
      </c>
      <c r="K249" s="1805"/>
      <c r="L249" s="1805"/>
      <c r="M249" s="1806" t="s">
        <v>315</v>
      </c>
      <c r="N249" s="1805"/>
      <c r="O249" s="1805"/>
      <c r="P249" s="1806" t="s">
        <v>325</v>
      </c>
      <c r="Q249" s="1805"/>
      <c r="R249" s="1806"/>
      <c r="S249" s="1805"/>
      <c r="T249" s="1807" t="s">
        <v>362</v>
      </c>
      <c r="U249" s="1805"/>
      <c r="V249" s="1805"/>
      <c r="W249" s="1805"/>
      <c r="X249" s="1805"/>
      <c r="Y249" s="1805"/>
      <c r="Z249" s="1805"/>
      <c r="AA249" s="1805"/>
      <c r="AB249" s="1806" t="s">
        <v>306</v>
      </c>
      <c r="AC249" s="1805"/>
      <c r="AD249" s="1805"/>
      <c r="AE249" s="1805"/>
      <c r="AF249" s="1805"/>
      <c r="AG249" s="1806" t="s">
        <v>307</v>
      </c>
      <c r="AH249" s="1805"/>
      <c r="AI249" s="1805"/>
      <c r="AJ249" s="754" t="s">
        <v>86</v>
      </c>
      <c r="AK249" s="1804" t="s">
        <v>308</v>
      </c>
      <c r="AL249" s="1805"/>
      <c r="AM249" s="1805"/>
      <c r="AN249" s="1805"/>
      <c r="AO249" s="1805"/>
      <c r="AP249" s="1805"/>
      <c r="AQ249" s="755">
        <v>40000000</v>
      </c>
      <c r="AR249" s="755">
        <v>40000000</v>
      </c>
      <c r="AS249" s="756">
        <v>0</v>
      </c>
      <c r="AT249" s="756">
        <v>0</v>
      </c>
      <c r="AU249" s="756">
        <v>0</v>
      </c>
      <c r="AV249" s="755">
        <v>40000000</v>
      </c>
      <c r="AW249" s="756">
        <v>0</v>
      </c>
      <c r="AX249" s="756">
        <v>0</v>
      </c>
      <c r="AY249" s="756">
        <v>0</v>
      </c>
      <c r="AZ249" s="756">
        <v>0</v>
      </c>
      <c r="BA249" s="756">
        <v>0</v>
      </c>
      <c r="BB249" s="756">
        <v>0</v>
      </c>
      <c r="BC249" s="756">
        <v>0</v>
      </c>
      <c r="BD249" s="745"/>
      <c r="BE249" s="757">
        <f t="shared" si="18"/>
        <v>0</v>
      </c>
      <c r="BF249" s="757">
        <f t="shared" si="19"/>
        <v>0</v>
      </c>
    </row>
    <row r="250" spans="1:58" x14ac:dyDescent="0.25">
      <c r="A250" s="753" t="str">
        <f t="shared" si="20"/>
        <v>C250210004021110</v>
      </c>
      <c r="B250" s="1806" t="s">
        <v>120</v>
      </c>
      <c r="C250" s="1805"/>
      <c r="D250" s="1806" t="s">
        <v>355</v>
      </c>
      <c r="E250" s="1805"/>
      <c r="F250" s="1806" t="s">
        <v>357</v>
      </c>
      <c r="G250" s="1805"/>
      <c r="H250" s="1806" t="s">
        <v>316</v>
      </c>
      <c r="I250" s="1805"/>
      <c r="J250" s="1806" t="s">
        <v>313</v>
      </c>
      <c r="K250" s="1805"/>
      <c r="L250" s="1805"/>
      <c r="M250" s="1806" t="s">
        <v>315</v>
      </c>
      <c r="N250" s="1805"/>
      <c r="O250" s="1805"/>
      <c r="P250" s="1806" t="s">
        <v>101</v>
      </c>
      <c r="Q250" s="1805"/>
      <c r="R250" s="1806"/>
      <c r="S250" s="1805"/>
      <c r="T250" s="1807" t="s">
        <v>363</v>
      </c>
      <c r="U250" s="1805"/>
      <c r="V250" s="1805"/>
      <c r="W250" s="1805"/>
      <c r="X250" s="1805"/>
      <c r="Y250" s="1805"/>
      <c r="Z250" s="1805"/>
      <c r="AA250" s="1805"/>
      <c r="AB250" s="1806" t="s">
        <v>306</v>
      </c>
      <c r="AC250" s="1805"/>
      <c r="AD250" s="1805"/>
      <c r="AE250" s="1805"/>
      <c r="AF250" s="1805"/>
      <c r="AG250" s="1806" t="s">
        <v>307</v>
      </c>
      <c r="AH250" s="1805"/>
      <c r="AI250" s="1805"/>
      <c r="AJ250" s="754" t="s">
        <v>86</v>
      </c>
      <c r="AK250" s="1804" t="s">
        <v>308</v>
      </c>
      <c r="AL250" s="1805"/>
      <c r="AM250" s="1805"/>
      <c r="AN250" s="1805"/>
      <c r="AO250" s="1805"/>
      <c r="AP250" s="1805"/>
      <c r="AQ250" s="756">
        <v>0</v>
      </c>
      <c r="AR250" s="756">
        <v>0</v>
      </c>
      <c r="AS250" s="756">
        <v>0</v>
      </c>
      <c r="AT250" s="756">
        <v>0</v>
      </c>
      <c r="AU250" s="756">
        <v>0</v>
      </c>
      <c r="AV250" s="756">
        <v>0</v>
      </c>
      <c r="AW250" s="756">
        <v>0</v>
      </c>
      <c r="AX250" s="756">
        <v>0</v>
      </c>
      <c r="AY250" s="756">
        <v>0</v>
      </c>
      <c r="AZ250" s="756">
        <v>0</v>
      </c>
      <c r="BA250" s="756">
        <v>0</v>
      </c>
      <c r="BB250" s="756">
        <v>0</v>
      </c>
      <c r="BC250" s="756">
        <v>0</v>
      </c>
      <c r="BD250" s="745"/>
      <c r="BE250" s="757" t="e">
        <f t="shared" si="18"/>
        <v>#DIV/0!</v>
      </c>
      <c r="BF250" s="757" t="e">
        <f t="shared" si="19"/>
        <v>#DIV/0!</v>
      </c>
    </row>
    <row r="251" spans="1:58" s="879" customFormat="1" x14ac:dyDescent="0.25">
      <c r="A251" s="873" t="str">
        <f t="shared" si="20"/>
        <v>C25021000510</v>
      </c>
      <c r="B251" s="1830" t="s">
        <v>120</v>
      </c>
      <c r="C251" s="1816"/>
      <c r="D251" s="1830" t="s">
        <v>355</v>
      </c>
      <c r="E251" s="1816"/>
      <c r="F251" s="1830" t="s">
        <v>357</v>
      </c>
      <c r="G251" s="1816"/>
      <c r="H251" s="1830" t="s">
        <v>317</v>
      </c>
      <c r="I251" s="1816"/>
      <c r="J251" s="1830"/>
      <c r="K251" s="1816"/>
      <c r="L251" s="1816"/>
      <c r="M251" s="1830"/>
      <c r="N251" s="1816"/>
      <c r="O251" s="1816"/>
      <c r="P251" s="1830"/>
      <c r="Q251" s="1816"/>
      <c r="R251" s="1830"/>
      <c r="S251" s="1816"/>
      <c r="T251" s="1832" t="s">
        <v>366</v>
      </c>
      <c r="U251" s="1816"/>
      <c r="V251" s="1816"/>
      <c r="W251" s="1816"/>
      <c r="X251" s="1816"/>
      <c r="Y251" s="1816"/>
      <c r="Z251" s="1816"/>
      <c r="AA251" s="1816"/>
      <c r="AB251" s="1830" t="s">
        <v>306</v>
      </c>
      <c r="AC251" s="1816"/>
      <c r="AD251" s="1816"/>
      <c r="AE251" s="1816"/>
      <c r="AF251" s="1816"/>
      <c r="AG251" s="1830" t="s">
        <v>307</v>
      </c>
      <c r="AH251" s="1816"/>
      <c r="AI251" s="1816"/>
      <c r="AJ251" s="874" t="s">
        <v>86</v>
      </c>
      <c r="AK251" s="1831" t="s">
        <v>308</v>
      </c>
      <c r="AL251" s="1816"/>
      <c r="AM251" s="1816"/>
      <c r="AN251" s="1816"/>
      <c r="AO251" s="1816"/>
      <c r="AP251" s="1816"/>
      <c r="AQ251" s="875">
        <v>900000000</v>
      </c>
      <c r="AR251" s="875">
        <v>900000000</v>
      </c>
      <c r="AS251" s="876">
        <v>0</v>
      </c>
      <c r="AT251" s="876">
        <v>0</v>
      </c>
      <c r="AU251" s="875">
        <v>745605615</v>
      </c>
      <c r="AV251" s="875">
        <v>154394385</v>
      </c>
      <c r="AW251" s="875">
        <v>367072603</v>
      </c>
      <c r="AX251" s="875">
        <v>378533012</v>
      </c>
      <c r="AY251" s="875">
        <v>367072603</v>
      </c>
      <c r="AZ251" s="876">
        <v>0</v>
      </c>
      <c r="BA251" s="875">
        <v>367072603</v>
      </c>
      <c r="BB251" s="876">
        <v>0</v>
      </c>
      <c r="BC251" s="876">
        <v>0</v>
      </c>
      <c r="BD251" s="877"/>
      <c r="BE251" s="878">
        <f t="shared" si="18"/>
        <v>0.82845068333333338</v>
      </c>
      <c r="BF251" s="878">
        <f t="shared" si="19"/>
        <v>0.4078584477777778</v>
      </c>
    </row>
    <row r="252" spans="1:58" x14ac:dyDescent="0.25">
      <c r="A252" s="753" t="str">
        <f t="shared" si="20"/>
        <v>C250210005010</v>
      </c>
      <c r="B252" s="1812" t="s">
        <v>120</v>
      </c>
      <c r="C252" s="1805"/>
      <c r="D252" s="1812" t="s">
        <v>355</v>
      </c>
      <c r="E252" s="1805"/>
      <c r="F252" s="1812" t="s">
        <v>357</v>
      </c>
      <c r="G252" s="1805"/>
      <c r="H252" s="1812" t="s">
        <v>317</v>
      </c>
      <c r="I252" s="1805"/>
      <c r="J252" s="1812" t="s">
        <v>313</v>
      </c>
      <c r="K252" s="1805"/>
      <c r="L252" s="1805"/>
      <c r="M252" s="1812"/>
      <c r="N252" s="1805"/>
      <c r="O252" s="1805"/>
      <c r="P252" s="1812"/>
      <c r="Q252" s="1805"/>
      <c r="R252" s="1812"/>
      <c r="S252" s="1805"/>
      <c r="T252" s="1814" t="s">
        <v>366</v>
      </c>
      <c r="U252" s="1805"/>
      <c r="V252" s="1805"/>
      <c r="W252" s="1805"/>
      <c r="X252" s="1805"/>
      <c r="Y252" s="1805"/>
      <c r="Z252" s="1805"/>
      <c r="AA252" s="1805"/>
      <c r="AB252" s="1812" t="s">
        <v>306</v>
      </c>
      <c r="AC252" s="1805"/>
      <c r="AD252" s="1805"/>
      <c r="AE252" s="1805"/>
      <c r="AF252" s="1805"/>
      <c r="AG252" s="1812" t="s">
        <v>307</v>
      </c>
      <c r="AH252" s="1805"/>
      <c r="AI252" s="1805"/>
      <c r="AJ252" s="742" t="s">
        <v>86</v>
      </c>
      <c r="AK252" s="1813" t="s">
        <v>308</v>
      </c>
      <c r="AL252" s="1805"/>
      <c r="AM252" s="1805"/>
      <c r="AN252" s="1805"/>
      <c r="AO252" s="1805"/>
      <c r="AP252" s="1805"/>
      <c r="AQ252" s="743">
        <v>900000000</v>
      </c>
      <c r="AR252" s="743">
        <v>900000000</v>
      </c>
      <c r="AS252" s="744">
        <v>0</v>
      </c>
      <c r="AT252" s="744">
        <v>0</v>
      </c>
      <c r="AU252" s="743">
        <v>745605615</v>
      </c>
      <c r="AV252" s="743">
        <v>154394385</v>
      </c>
      <c r="AW252" s="743">
        <v>367072603</v>
      </c>
      <c r="AX252" s="743">
        <v>378533012</v>
      </c>
      <c r="AY252" s="743">
        <v>367072603</v>
      </c>
      <c r="AZ252" s="744">
        <v>0</v>
      </c>
      <c r="BA252" s="743">
        <v>367072603</v>
      </c>
      <c r="BB252" s="744">
        <v>0</v>
      </c>
      <c r="BC252" s="744">
        <v>0</v>
      </c>
      <c r="BD252" s="745"/>
      <c r="BE252" s="747">
        <f t="shared" si="18"/>
        <v>0.82845068333333338</v>
      </c>
      <c r="BF252" s="747">
        <f t="shared" si="19"/>
        <v>0.4078584477777778</v>
      </c>
    </row>
    <row r="253" spans="1:58" x14ac:dyDescent="0.25">
      <c r="A253" s="753" t="str">
        <f t="shared" si="20"/>
        <v>C2502100050210</v>
      </c>
      <c r="B253" s="1812" t="s">
        <v>120</v>
      </c>
      <c r="C253" s="1805"/>
      <c r="D253" s="1812" t="s">
        <v>355</v>
      </c>
      <c r="E253" s="1805"/>
      <c r="F253" s="1812" t="s">
        <v>357</v>
      </c>
      <c r="G253" s="1805"/>
      <c r="H253" s="1812" t="s">
        <v>317</v>
      </c>
      <c r="I253" s="1805"/>
      <c r="J253" s="1812" t="s">
        <v>313</v>
      </c>
      <c r="K253" s="1805"/>
      <c r="L253" s="1805"/>
      <c r="M253" s="1812" t="s">
        <v>315</v>
      </c>
      <c r="N253" s="1805"/>
      <c r="O253" s="1805"/>
      <c r="P253" s="1812"/>
      <c r="Q253" s="1805"/>
      <c r="R253" s="1812"/>
      <c r="S253" s="1805"/>
      <c r="T253" s="1814" t="s">
        <v>359</v>
      </c>
      <c r="U253" s="1805"/>
      <c r="V253" s="1805"/>
      <c r="W253" s="1805"/>
      <c r="X253" s="1805"/>
      <c r="Y253" s="1805"/>
      <c r="Z253" s="1805"/>
      <c r="AA253" s="1805"/>
      <c r="AB253" s="1812" t="s">
        <v>306</v>
      </c>
      <c r="AC253" s="1805"/>
      <c r="AD253" s="1805"/>
      <c r="AE253" s="1805"/>
      <c r="AF253" s="1805"/>
      <c r="AG253" s="1812" t="s">
        <v>307</v>
      </c>
      <c r="AH253" s="1805"/>
      <c r="AI253" s="1805"/>
      <c r="AJ253" s="742" t="s">
        <v>86</v>
      </c>
      <c r="AK253" s="1813" t="s">
        <v>308</v>
      </c>
      <c r="AL253" s="1805"/>
      <c r="AM253" s="1805"/>
      <c r="AN253" s="1805"/>
      <c r="AO253" s="1805"/>
      <c r="AP253" s="1805"/>
      <c r="AQ253" s="743">
        <v>900000000</v>
      </c>
      <c r="AR253" s="743">
        <v>900000000</v>
      </c>
      <c r="AS253" s="744">
        <v>0</v>
      </c>
      <c r="AT253" s="744">
        <v>0</v>
      </c>
      <c r="AU253" s="743">
        <v>745605615</v>
      </c>
      <c r="AV253" s="743">
        <v>154394385</v>
      </c>
      <c r="AW253" s="743">
        <v>367072603</v>
      </c>
      <c r="AX253" s="743">
        <v>378533012</v>
      </c>
      <c r="AY253" s="743">
        <v>367072603</v>
      </c>
      <c r="AZ253" s="744">
        <v>0</v>
      </c>
      <c r="BA253" s="743">
        <v>367072603</v>
      </c>
      <c r="BB253" s="744">
        <v>0</v>
      </c>
      <c r="BC253" s="744">
        <v>0</v>
      </c>
      <c r="BD253" s="745"/>
      <c r="BE253" s="747">
        <f t="shared" si="18"/>
        <v>0.82845068333333338</v>
      </c>
      <c r="BF253" s="747">
        <f t="shared" si="19"/>
        <v>0.4078584477777778</v>
      </c>
    </row>
    <row r="254" spans="1:58" x14ac:dyDescent="0.25">
      <c r="A254" s="753" t="str">
        <f t="shared" si="20"/>
        <v>C25021000502110</v>
      </c>
      <c r="B254" s="1806" t="s">
        <v>120</v>
      </c>
      <c r="C254" s="1805"/>
      <c r="D254" s="1806" t="s">
        <v>355</v>
      </c>
      <c r="E254" s="1805"/>
      <c r="F254" s="1806" t="s">
        <v>357</v>
      </c>
      <c r="G254" s="1805"/>
      <c r="H254" s="1806" t="s">
        <v>317</v>
      </c>
      <c r="I254" s="1805"/>
      <c r="J254" s="1806" t="s">
        <v>313</v>
      </c>
      <c r="K254" s="1805"/>
      <c r="L254" s="1805"/>
      <c r="M254" s="1806" t="s">
        <v>315</v>
      </c>
      <c r="N254" s="1805"/>
      <c r="O254" s="1805"/>
      <c r="P254" s="1806" t="s">
        <v>312</v>
      </c>
      <c r="Q254" s="1805"/>
      <c r="R254" s="1806"/>
      <c r="S254" s="1805"/>
      <c r="T254" s="1807" t="s">
        <v>365</v>
      </c>
      <c r="U254" s="1805"/>
      <c r="V254" s="1805"/>
      <c r="W254" s="1805"/>
      <c r="X254" s="1805"/>
      <c r="Y254" s="1805"/>
      <c r="Z254" s="1805"/>
      <c r="AA254" s="1805"/>
      <c r="AB254" s="1806" t="s">
        <v>306</v>
      </c>
      <c r="AC254" s="1805"/>
      <c r="AD254" s="1805"/>
      <c r="AE254" s="1805"/>
      <c r="AF254" s="1805"/>
      <c r="AG254" s="1806" t="s">
        <v>307</v>
      </c>
      <c r="AH254" s="1805"/>
      <c r="AI254" s="1805"/>
      <c r="AJ254" s="754" t="s">
        <v>86</v>
      </c>
      <c r="AK254" s="1804" t="s">
        <v>308</v>
      </c>
      <c r="AL254" s="1805"/>
      <c r="AM254" s="1805"/>
      <c r="AN254" s="1805"/>
      <c r="AO254" s="1805"/>
      <c r="AP254" s="1805"/>
      <c r="AQ254" s="755">
        <v>435700000</v>
      </c>
      <c r="AR254" s="755">
        <v>435700000</v>
      </c>
      <c r="AS254" s="756">
        <v>0</v>
      </c>
      <c r="AT254" s="756">
        <v>0</v>
      </c>
      <c r="AU254" s="755">
        <v>349013333</v>
      </c>
      <c r="AV254" s="755">
        <v>86686667</v>
      </c>
      <c r="AW254" s="755">
        <v>179413333</v>
      </c>
      <c r="AX254" s="755">
        <v>169600000</v>
      </c>
      <c r="AY254" s="755">
        <v>179413333</v>
      </c>
      <c r="AZ254" s="756">
        <v>0</v>
      </c>
      <c r="BA254" s="755">
        <v>179413333</v>
      </c>
      <c r="BB254" s="756">
        <v>0</v>
      </c>
      <c r="BC254" s="756">
        <v>0</v>
      </c>
      <c r="BD254" s="745"/>
      <c r="BE254" s="757">
        <f t="shared" si="18"/>
        <v>0.80104047050722971</v>
      </c>
      <c r="BF254" s="757">
        <f t="shared" si="19"/>
        <v>0.41178180628873079</v>
      </c>
    </row>
    <row r="255" spans="1:58" x14ac:dyDescent="0.25">
      <c r="A255" s="753" t="str">
        <f t="shared" si="20"/>
        <v>C25021000502210</v>
      </c>
      <c r="B255" s="1806" t="s">
        <v>120</v>
      </c>
      <c r="C255" s="1805"/>
      <c r="D255" s="1806" t="s">
        <v>355</v>
      </c>
      <c r="E255" s="1805"/>
      <c r="F255" s="1806" t="s">
        <v>357</v>
      </c>
      <c r="G255" s="1805"/>
      <c r="H255" s="1806" t="s">
        <v>317</v>
      </c>
      <c r="I255" s="1805"/>
      <c r="J255" s="1806" t="s">
        <v>313</v>
      </c>
      <c r="K255" s="1805"/>
      <c r="L255" s="1805"/>
      <c r="M255" s="1806" t="s">
        <v>315</v>
      </c>
      <c r="N255" s="1805"/>
      <c r="O255" s="1805"/>
      <c r="P255" s="1806" t="s">
        <v>315</v>
      </c>
      <c r="Q255" s="1805"/>
      <c r="R255" s="1806"/>
      <c r="S255" s="1805"/>
      <c r="T255" s="1807" t="s">
        <v>360</v>
      </c>
      <c r="U255" s="1805"/>
      <c r="V255" s="1805"/>
      <c r="W255" s="1805"/>
      <c r="X255" s="1805"/>
      <c r="Y255" s="1805"/>
      <c r="Z255" s="1805"/>
      <c r="AA255" s="1805"/>
      <c r="AB255" s="1806" t="s">
        <v>306</v>
      </c>
      <c r="AC255" s="1805"/>
      <c r="AD255" s="1805"/>
      <c r="AE255" s="1805"/>
      <c r="AF255" s="1805"/>
      <c r="AG255" s="1806" t="s">
        <v>307</v>
      </c>
      <c r="AH255" s="1805"/>
      <c r="AI255" s="1805"/>
      <c r="AJ255" s="754" t="s">
        <v>86</v>
      </c>
      <c r="AK255" s="1804" t="s">
        <v>308</v>
      </c>
      <c r="AL255" s="1805"/>
      <c r="AM255" s="1805"/>
      <c r="AN255" s="1805"/>
      <c r="AO255" s="1805"/>
      <c r="AP255" s="1805"/>
      <c r="AQ255" s="755">
        <v>154000000</v>
      </c>
      <c r="AR255" s="755">
        <v>154000000</v>
      </c>
      <c r="AS255" s="756">
        <v>0</v>
      </c>
      <c r="AT255" s="756">
        <v>0</v>
      </c>
      <c r="AU255" s="755">
        <v>154000000</v>
      </c>
      <c r="AV255" s="756">
        <v>0</v>
      </c>
      <c r="AW255" s="755">
        <v>24000000</v>
      </c>
      <c r="AX255" s="755">
        <v>130000000</v>
      </c>
      <c r="AY255" s="755">
        <v>24000000</v>
      </c>
      <c r="AZ255" s="756">
        <v>0</v>
      </c>
      <c r="BA255" s="755">
        <v>24000000</v>
      </c>
      <c r="BB255" s="756">
        <v>0</v>
      </c>
      <c r="BC255" s="756">
        <v>0</v>
      </c>
      <c r="BD255" s="745"/>
      <c r="BE255" s="757">
        <f t="shared" si="18"/>
        <v>1</v>
      </c>
      <c r="BF255" s="757">
        <f t="shared" si="19"/>
        <v>0.15584415584415584</v>
      </c>
    </row>
    <row r="256" spans="1:58" x14ac:dyDescent="0.25">
      <c r="A256" s="753" t="str">
        <f t="shared" si="20"/>
        <v>C25021000502310</v>
      </c>
      <c r="B256" s="1806" t="s">
        <v>120</v>
      </c>
      <c r="C256" s="1805"/>
      <c r="D256" s="1806" t="s">
        <v>355</v>
      </c>
      <c r="E256" s="1805"/>
      <c r="F256" s="1806" t="s">
        <v>357</v>
      </c>
      <c r="G256" s="1805"/>
      <c r="H256" s="1806" t="s">
        <v>317</v>
      </c>
      <c r="I256" s="1805"/>
      <c r="J256" s="1806" t="s">
        <v>313</v>
      </c>
      <c r="K256" s="1805"/>
      <c r="L256" s="1805"/>
      <c r="M256" s="1806" t="s">
        <v>315</v>
      </c>
      <c r="N256" s="1805"/>
      <c r="O256" s="1805"/>
      <c r="P256" s="1806" t="s">
        <v>322</v>
      </c>
      <c r="Q256" s="1805"/>
      <c r="R256" s="1806"/>
      <c r="S256" s="1805"/>
      <c r="T256" s="1807" t="s">
        <v>361</v>
      </c>
      <c r="U256" s="1805"/>
      <c r="V256" s="1805"/>
      <c r="W256" s="1805"/>
      <c r="X256" s="1805"/>
      <c r="Y256" s="1805"/>
      <c r="Z256" s="1805"/>
      <c r="AA256" s="1805"/>
      <c r="AB256" s="1806" t="s">
        <v>306</v>
      </c>
      <c r="AC256" s="1805"/>
      <c r="AD256" s="1805"/>
      <c r="AE256" s="1805"/>
      <c r="AF256" s="1805"/>
      <c r="AG256" s="1806" t="s">
        <v>307</v>
      </c>
      <c r="AH256" s="1805"/>
      <c r="AI256" s="1805"/>
      <c r="AJ256" s="754" t="s">
        <v>86</v>
      </c>
      <c r="AK256" s="1804" t="s">
        <v>308</v>
      </c>
      <c r="AL256" s="1805"/>
      <c r="AM256" s="1805"/>
      <c r="AN256" s="1805"/>
      <c r="AO256" s="1805"/>
      <c r="AP256" s="1805"/>
      <c r="AQ256" s="755">
        <v>65000000</v>
      </c>
      <c r="AR256" s="755">
        <v>65000000</v>
      </c>
      <c r="AS256" s="756">
        <v>0</v>
      </c>
      <c r="AT256" s="756">
        <v>0</v>
      </c>
      <c r="AU256" s="755">
        <v>55000000</v>
      </c>
      <c r="AV256" s="755">
        <v>10000000</v>
      </c>
      <c r="AW256" s="755">
        <v>31401535</v>
      </c>
      <c r="AX256" s="755">
        <v>23598465</v>
      </c>
      <c r="AY256" s="755">
        <v>31401535</v>
      </c>
      <c r="AZ256" s="756">
        <v>0</v>
      </c>
      <c r="BA256" s="755">
        <v>31401535</v>
      </c>
      <c r="BB256" s="756">
        <v>0</v>
      </c>
      <c r="BC256" s="756">
        <v>0</v>
      </c>
      <c r="BD256" s="745"/>
      <c r="BE256" s="757">
        <f t="shared" si="18"/>
        <v>0.84615384615384615</v>
      </c>
      <c r="BF256" s="757">
        <f t="shared" si="19"/>
        <v>0.48310053846153844</v>
      </c>
    </row>
    <row r="257" spans="1:58" x14ac:dyDescent="0.25">
      <c r="A257" s="753" t="str">
        <f t="shared" si="20"/>
        <v>C25021000502410</v>
      </c>
      <c r="B257" s="1806" t="s">
        <v>120</v>
      </c>
      <c r="C257" s="1805"/>
      <c r="D257" s="1806" t="s">
        <v>355</v>
      </c>
      <c r="E257" s="1805"/>
      <c r="F257" s="1806" t="s">
        <v>357</v>
      </c>
      <c r="G257" s="1805"/>
      <c r="H257" s="1806" t="s">
        <v>317</v>
      </c>
      <c r="I257" s="1805"/>
      <c r="J257" s="1806" t="s">
        <v>313</v>
      </c>
      <c r="K257" s="1805"/>
      <c r="L257" s="1805"/>
      <c r="M257" s="1806" t="s">
        <v>315</v>
      </c>
      <c r="N257" s="1805"/>
      <c r="O257" s="1805"/>
      <c r="P257" s="1806" t="s">
        <v>316</v>
      </c>
      <c r="Q257" s="1805"/>
      <c r="R257" s="1806"/>
      <c r="S257" s="1805"/>
      <c r="T257" s="1807" t="s">
        <v>105</v>
      </c>
      <c r="U257" s="1805"/>
      <c r="V257" s="1805"/>
      <c r="W257" s="1805"/>
      <c r="X257" s="1805"/>
      <c r="Y257" s="1805"/>
      <c r="Z257" s="1805"/>
      <c r="AA257" s="1805"/>
      <c r="AB257" s="1806" t="s">
        <v>306</v>
      </c>
      <c r="AC257" s="1805"/>
      <c r="AD257" s="1805"/>
      <c r="AE257" s="1805"/>
      <c r="AF257" s="1805"/>
      <c r="AG257" s="1806" t="s">
        <v>307</v>
      </c>
      <c r="AH257" s="1805"/>
      <c r="AI257" s="1805"/>
      <c r="AJ257" s="754" t="s">
        <v>86</v>
      </c>
      <c r="AK257" s="1804" t="s">
        <v>308</v>
      </c>
      <c r="AL257" s="1805"/>
      <c r="AM257" s="1805"/>
      <c r="AN257" s="1805"/>
      <c r="AO257" s="1805"/>
      <c r="AP257" s="1805"/>
      <c r="AQ257" s="755">
        <v>245300000</v>
      </c>
      <c r="AR257" s="755">
        <v>245300000</v>
      </c>
      <c r="AS257" s="756">
        <v>0</v>
      </c>
      <c r="AT257" s="756">
        <v>0</v>
      </c>
      <c r="AU257" s="755">
        <v>187592282</v>
      </c>
      <c r="AV257" s="755">
        <v>57707718</v>
      </c>
      <c r="AW257" s="755">
        <v>132257735</v>
      </c>
      <c r="AX257" s="755">
        <v>55334547</v>
      </c>
      <c r="AY257" s="755">
        <v>132257735</v>
      </c>
      <c r="AZ257" s="756">
        <v>0</v>
      </c>
      <c r="BA257" s="755">
        <v>132257735</v>
      </c>
      <c r="BB257" s="756">
        <v>0</v>
      </c>
      <c r="BC257" s="756">
        <v>0</v>
      </c>
      <c r="BD257" s="745"/>
      <c r="BE257" s="757">
        <f t="shared" si="18"/>
        <v>0.76474635955972281</v>
      </c>
      <c r="BF257" s="757">
        <f t="shared" si="19"/>
        <v>0.53916728495719524</v>
      </c>
    </row>
    <row r="258" spans="1:58" x14ac:dyDescent="0.25">
      <c r="A258" s="753" t="str">
        <f t="shared" si="20"/>
        <v>C25021000502610</v>
      </c>
      <c r="B258" s="1806" t="s">
        <v>120</v>
      </c>
      <c r="C258" s="1805"/>
      <c r="D258" s="1806" t="s">
        <v>355</v>
      </c>
      <c r="E258" s="1805"/>
      <c r="F258" s="1806" t="s">
        <v>357</v>
      </c>
      <c r="G258" s="1805"/>
      <c r="H258" s="1806" t="s">
        <v>317</v>
      </c>
      <c r="I258" s="1805"/>
      <c r="J258" s="1806" t="s">
        <v>313</v>
      </c>
      <c r="K258" s="1805"/>
      <c r="L258" s="1805"/>
      <c r="M258" s="1806" t="s">
        <v>315</v>
      </c>
      <c r="N258" s="1805"/>
      <c r="O258" s="1805"/>
      <c r="P258" s="1806" t="s">
        <v>325</v>
      </c>
      <c r="Q258" s="1805"/>
      <c r="R258" s="1806"/>
      <c r="S258" s="1805"/>
      <c r="T258" s="1807" t="s">
        <v>362</v>
      </c>
      <c r="U258" s="1805"/>
      <c r="V258" s="1805"/>
      <c r="W258" s="1805"/>
      <c r="X258" s="1805"/>
      <c r="Y258" s="1805"/>
      <c r="Z258" s="1805"/>
      <c r="AA258" s="1805"/>
      <c r="AB258" s="1806" t="s">
        <v>306</v>
      </c>
      <c r="AC258" s="1805"/>
      <c r="AD258" s="1805"/>
      <c r="AE258" s="1805"/>
      <c r="AF258" s="1805"/>
      <c r="AG258" s="1806" t="s">
        <v>307</v>
      </c>
      <c r="AH258" s="1805"/>
      <c r="AI258" s="1805"/>
      <c r="AJ258" s="754" t="s">
        <v>86</v>
      </c>
      <c r="AK258" s="1804" t="s">
        <v>308</v>
      </c>
      <c r="AL258" s="1805"/>
      <c r="AM258" s="1805"/>
      <c r="AN258" s="1805"/>
      <c r="AO258" s="1805"/>
      <c r="AP258" s="1805"/>
      <c r="AQ258" s="756">
        <v>0</v>
      </c>
      <c r="AR258" s="756">
        <v>0</v>
      </c>
      <c r="AS258" s="756">
        <v>0</v>
      </c>
      <c r="AT258" s="756">
        <v>0</v>
      </c>
      <c r="AU258" s="756">
        <v>0</v>
      </c>
      <c r="AV258" s="756">
        <v>0</v>
      </c>
      <c r="AW258" s="756">
        <v>0</v>
      </c>
      <c r="AX258" s="756">
        <v>0</v>
      </c>
      <c r="AY258" s="756">
        <v>0</v>
      </c>
      <c r="AZ258" s="756">
        <v>0</v>
      </c>
      <c r="BA258" s="756">
        <v>0</v>
      </c>
      <c r="BB258" s="756">
        <v>0</v>
      </c>
      <c r="BC258" s="756">
        <v>0</v>
      </c>
      <c r="BD258" s="745"/>
      <c r="BE258" s="757" t="e">
        <f t="shared" si="18"/>
        <v>#DIV/0!</v>
      </c>
      <c r="BF258" s="757" t="e">
        <f t="shared" si="19"/>
        <v>#DIV/0!</v>
      </c>
    </row>
    <row r="259" spans="1:58" x14ac:dyDescent="0.25">
      <c r="A259" s="753" t="str">
        <f t="shared" si="20"/>
        <v>C250210005021110</v>
      </c>
      <c r="B259" s="1806" t="s">
        <v>120</v>
      </c>
      <c r="C259" s="1805"/>
      <c r="D259" s="1806" t="s">
        <v>355</v>
      </c>
      <c r="E259" s="1805"/>
      <c r="F259" s="1806" t="s">
        <v>357</v>
      </c>
      <c r="G259" s="1805"/>
      <c r="H259" s="1806" t="s">
        <v>317</v>
      </c>
      <c r="I259" s="1805"/>
      <c r="J259" s="1806" t="s">
        <v>313</v>
      </c>
      <c r="K259" s="1805"/>
      <c r="L259" s="1805"/>
      <c r="M259" s="1806" t="s">
        <v>315</v>
      </c>
      <c r="N259" s="1805"/>
      <c r="O259" s="1805"/>
      <c r="P259" s="1806" t="s">
        <v>101</v>
      </c>
      <c r="Q259" s="1805"/>
      <c r="R259" s="1806"/>
      <c r="S259" s="1805"/>
      <c r="T259" s="1807" t="s">
        <v>363</v>
      </c>
      <c r="U259" s="1805"/>
      <c r="V259" s="1805"/>
      <c r="W259" s="1805"/>
      <c r="X259" s="1805"/>
      <c r="Y259" s="1805"/>
      <c r="Z259" s="1805"/>
      <c r="AA259" s="1805"/>
      <c r="AB259" s="1806" t="s">
        <v>306</v>
      </c>
      <c r="AC259" s="1805"/>
      <c r="AD259" s="1805"/>
      <c r="AE259" s="1805"/>
      <c r="AF259" s="1805"/>
      <c r="AG259" s="1806" t="s">
        <v>307</v>
      </c>
      <c r="AH259" s="1805"/>
      <c r="AI259" s="1805"/>
      <c r="AJ259" s="754" t="s">
        <v>86</v>
      </c>
      <c r="AK259" s="1804" t="s">
        <v>308</v>
      </c>
      <c r="AL259" s="1805"/>
      <c r="AM259" s="1805"/>
      <c r="AN259" s="1805"/>
      <c r="AO259" s="1805"/>
      <c r="AP259" s="1805"/>
      <c r="AQ259" s="756">
        <v>0</v>
      </c>
      <c r="AR259" s="756">
        <v>0</v>
      </c>
      <c r="AS259" s="756">
        <v>0</v>
      </c>
      <c r="AT259" s="756">
        <v>0</v>
      </c>
      <c r="AU259" s="756">
        <v>0</v>
      </c>
      <c r="AV259" s="756">
        <v>0</v>
      </c>
      <c r="AW259" s="756">
        <v>0</v>
      </c>
      <c r="AX259" s="756">
        <v>0</v>
      </c>
      <c r="AY259" s="756">
        <v>0</v>
      </c>
      <c r="AZ259" s="756">
        <v>0</v>
      </c>
      <c r="BA259" s="756">
        <v>0</v>
      </c>
      <c r="BB259" s="756">
        <v>0</v>
      </c>
      <c r="BC259" s="756">
        <v>0</v>
      </c>
      <c r="BD259" s="745"/>
      <c r="BE259" s="757" t="e">
        <f t="shared" si="18"/>
        <v>#DIV/0!</v>
      </c>
      <c r="BF259" s="757" t="e">
        <f t="shared" si="19"/>
        <v>#DIV/0!</v>
      </c>
    </row>
    <row r="260" spans="1:58" s="879" customFormat="1" x14ac:dyDescent="0.25">
      <c r="A260" s="873" t="str">
        <f t="shared" si="20"/>
        <v>C25021000610</v>
      </c>
      <c r="B260" s="1830" t="s">
        <v>120</v>
      </c>
      <c r="C260" s="1816"/>
      <c r="D260" s="1830" t="s">
        <v>355</v>
      </c>
      <c r="E260" s="1816"/>
      <c r="F260" s="1830" t="s">
        <v>357</v>
      </c>
      <c r="G260" s="1816"/>
      <c r="H260" s="1830" t="s">
        <v>325</v>
      </c>
      <c r="I260" s="1816"/>
      <c r="J260" s="1830"/>
      <c r="K260" s="1816"/>
      <c r="L260" s="1816"/>
      <c r="M260" s="1830"/>
      <c r="N260" s="1816"/>
      <c r="O260" s="1816"/>
      <c r="P260" s="1830"/>
      <c r="Q260" s="1816"/>
      <c r="R260" s="1830"/>
      <c r="S260" s="1816"/>
      <c r="T260" s="1832" t="s">
        <v>367</v>
      </c>
      <c r="U260" s="1816"/>
      <c r="V260" s="1816"/>
      <c r="W260" s="1816"/>
      <c r="X260" s="1816"/>
      <c r="Y260" s="1816"/>
      <c r="Z260" s="1816"/>
      <c r="AA260" s="1816"/>
      <c r="AB260" s="1830" t="s">
        <v>306</v>
      </c>
      <c r="AC260" s="1816"/>
      <c r="AD260" s="1816"/>
      <c r="AE260" s="1816"/>
      <c r="AF260" s="1816"/>
      <c r="AG260" s="1830" t="s">
        <v>307</v>
      </c>
      <c r="AH260" s="1816"/>
      <c r="AI260" s="1816"/>
      <c r="AJ260" s="874" t="s">
        <v>86</v>
      </c>
      <c r="AK260" s="1831" t="s">
        <v>308</v>
      </c>
      <c r="AL260" s="1816"/>
      <c r="AM260" s="1816"/>
      <c r="AN260" s="1816"/>
      <c r="AO260" s="1816"/>
      <c r="AP260" s="1816"/>
      <c r="AQ260" s="875">
        <v>4000000000</v>
      </c>
      <c r="AR260" s="875">
        <v>3200000000</v>
      </c>
      <c r="AS260" s="875">
        <v>400000000</v>
      </c>
      <c r="AT260" s="875">
        <v>400000000</v>
      </c>
      <c r="AU260" s="875">
        <v>2750216307</v>
      </c>
      <c r="AV260" s="875">
        <v>449783693</v>
      </c>
      <c r="AW260" s="875">
        <v>1566548245</v>
      </c>
      <c r="AX260" s="875">
        <v>1183668062</v>
      </c>
      <c r="AY260" s="875">
        <v>1565083879</v>
      </c>
      <c r="AZ260" s="875">
        <v>1464366</v>
      </c>
      <c r="BA260" s="875">
        <v>1565083879</v>
      </c>
      <c r="BB260" s="876">
        <v>0</v>
      </c>
      <c r="BC260" s="875">
        <v>1535129</v>
      </c>
      <c r="BD260" s="877"/>
      <c r="BE260" s="878">
        <f t="shared" si="18"/>
        <v>0.68755407675000002</v>
      </c>
      <c r="BF260" s="878">
        <f t="shared" si="19"/>
        <v>0.39163706124999997</v>
      </c>
    </row>
    <row r="261" spans="1:58" x14ac:dyDescent="0.25">
      <c r="A261" s="753" t="str">
        <f t="shared" si="20"/>
        <v>C250210006010</v>
      </c>
      <c r="B261" s="1812" t="s">
        <v>120</v>
      </c>
      <c r="C261" s="1805"/>
      <c r="D261" s="1812" t="s">
        <v>355</v>
      </c>
      <c r="E261" s="1805"/>
      <c r="F261" s="1812" t="s">
        <v>357</v>
      </c>
      <c r="G261" s="1805"/>
      <c r="H261" s="1812" t="s">
        <v>325</v>
      </c>
      <c r="I261" s="1805"/>
      <c r="J261" s="1812" t="s">
        <v>313</v>
      </c>
      <c r="K261" s="1805"/>
      <c r="L261" s="1805"/>
      <c r="M261" s="1812"/>
      <c r="N261" s="1805"/>
      <c r="O261" s="1805"/>
      <c r="P261" s="1812"/>
      <c r="Q261" s="1805"/>
      <c r="R261" s="1812"/>
      <c r="S261" s="1805"/>
      <c r="T261" s="1814" t="s">
        <v>367</v>
      </c>
      <c r="U261" s="1805"/>
      <c r="V261" s="1805"/>
      <c r="W261" s="1805"/>
      <c r="X261" s="1805"/>
      <c r="Y261" s="1805"/>
      <c r="Z261" s="1805"/>
      <c r="AA261" s="1805"/>
      <c r="AB261" s="1812" t="s">
        <v>306</v>
      </c>
      <c r="AC261" s="1805"/>
      <c r="AD261" s="1805"/>
      <c r="AE261" s="1805"/>
      <c r="AF261" s="1805"/>
      <c r="AG261" s="1812" t="s">
        <v>307</v>
      </c>
      <c r="AH261" s="1805"/>
      <c r="AI261" s="1805"/>
      <c r="AJ261" s="742" t="s">
        <v>86</v>
      </c>
      <c r="AK261" s="1813" t="s">
        <v>308</v>
      </c>
      <c r="AL261" s="1805"/>
      <c r="AM261" s="1805"/>
      <c r="AN261" s="1805"/>
      <c r="AO261" s="1805"/>
      <c r="AP261" s="1805"/>
      <c r="AQ261" s="743">
        <v>3600000000</v>
      </c>
      <c r="AR261" s="743">
        <v>3200000000</v>
      </c>
      <c r="AS261" s="743">
        <v>400000000</v>
      </c>
      <c r="AT261" s="744">
        <v>0</v>
      </c>
      <c r="AU261" s="743">
        <v>2750216307</v>
      </c>
      <c r="AV261" s="743">
        <v>449783693</v>
      </c>
      <c r="AW261" s="743">
        <v>1566548245</v>
      </c>
      <c r="AX261" s="743">
        <v>1183668062</v>
      </c>
      <c r="AY261" s="743">
        <v>1565083879</v>
      </c>
      <c r="AZ261" s="743">
        <v>1464366</v>
      </c>
      <c r="BA261" s="743">
        <v>1565083879</v>
      </c>
      <c r="BB261" s="744">
        <v>0</v>
      </c>
      <c r="BC261" s="743">
        <v>1535129</v>
      </c>
      <c r="BD261" s="745"/>
      <c r="BE261" s="747">
        <f t="shared" si="18"/>
        <v>0.76394897416666663</v>
      </c>
      <c r="BF261" s="747">
        <f t="shared" si="19"/>
        <v>0.4351522902777778</v>
      </c>
    </row>
    <row r="262" spans="1:58" x14ac:dyDescent="0.25">
      <c r="A262" s="753" t="str">
        <f t="shared" si="20"/>
        <v>C2502100060110</v>
      </c>
      <c r="B262" s="1812" t="s">
        <v>120</v>
      </c>
      <c r="C262" s="1805"/>
      <c r="D262" s="1812" t="s">
        <v>355</v>
      </c>
      <c r="E262" s="1805"/>
      <c r="F262" s="1812" t="s">
        <v>357</v>
      </c>
      <c r="G262" s="1805"/>
      <c r="H262" s="1812" t="s">
        <v>325</v>
      </c>
      <c r="I262" s="1805"/>
      <c r="J262" s="1812" t="s">
        <v>313</v>
      </c>
      <c r="K262" s="1805"/>
      <c r="L262" s="1805"/>
      <c r="M262" s="1812" t="s">
        <v>312</v>
      </c>
      <c r="N262" s="1805"/>
      <c r="O262" s="1805"/>
      <c r="P262" s="1812"/>
      <c r="Q262" s="1805"/>
      <c r="R262" s="1812"/>
      <c r="S262" s="1805"/>
      <c r="T262" s="1814" t="s">
        <v>364</v>
      </c>
      <c r="U262" s="1805"/>
      <c r="V262" s="1805"/>
      <c r="W262" s="1805"/>
      <c r="X262" s="1805"/>
      <c r="Y262" s="1805"/>
      <c r="Z262" s="1805"/>
      <c r="AA262" s="1805"/>
      <c r="AB262" s="1812" t="s">
        <v>306</v>
      </c>
      <c r="AC262" s="1805"/>
      <c r="AD262" s="1805"/>
      <c r="AE262" s="1805"/>
      <c r="AF262" s="1805"/>
      <c r="AG262" s="1812" t="s">
        <v>307</v>
      </c>
      <c r="AH262" s="1805"/>
      <c r="AI262" s="1805"/>
      <c r="AJ262" s="742" t="s">
        <v>86</v>
      </c>
      <c r="AK262" s="1813" t="s">
        <v>308</v>
      </c>
      <c r="AL262" s="1805"/>
      <c r="AM262" s="1805"/>
      <c r="AN262" s="1805"/>
      <c r="AO262" s="1805"/>
      <c r="AP262" s="1805"/>
      <c r="AQ262" s="743">
        <v>3600000000</v>
      </c>
      <c r="AR262" s="743">
        <v>3200000000</v>
      </c>
      <c r="AS262" s="743">
        <v>400000000</v>
      </c>
      <c r="AT262" s="744">
        <v>0</v>
      </c>
      <c r="AU262" s="743">
        <v>2750216307</v>
      </c>
      <c r="AV262" s="743">
        <v>449783693</v>
      </c>
      <c r="AW262" s="743">
        <v>1566548245</v>
      </c>
      <c r="AX262" s="743">
        <v>1183668062</v>
      </c>
      <c r="AY262" s="743">
        <v>1565083879</v>
      </c>
      <c r="AZ262" s="743">
        <v>1464366</v>
      </c>
      <c r="BA262" s="743">
        <v>1565083879</v>
      </c>
      <c r="BB262" s="744">
        <v>0</v>
      </c>
      <c r="BC262" s="743">
        <v>1535129</v>
      </c>
      <c r="BD262" s="745"/>
      <c r="BE262" s="747">
        <f t="shared" si="18"/>
        <v>0.76394897416666663</v>
      </c>
      <c r="BF262" s="747">
        <f t="shared" si="19"/>
        <v>0.4351522902777778</v>
      </c>
    </row>
    <row r="263" spans="1:58" x14ac:dyDescent="0.25">
      <c r="A263" s="753" t="str">
        <f t="shared" si="20"/>
        <v>C25021000601110</v>
      </c>
      <c r="B263" s="1806" t="s">
        <v>120</v>
      </c>
      <c r="C263" s="1805"/>
      <c r="D263" s="1806" t="s">
        <v>355</v>
      </c>
      <c r="E263" s="1805"/>
      <c r="F263" s="1806" t="s">
        <v>357</v>
      </c>
      <c r="G263" s="1805"/>
      <c r="H263" s="1806" t="s">
        <v>325</v>
      </c>
      <c r="I263" s="1805"/>
      <c r="J263" s="1806" t="s">
        <v>313</v>
      </c>
      <c r="K263" s="1805"/>
      <c r="L263" s="1805"/>
      <c r="M263" s="1806" t="s">
        <v>312</v>
      </c>
      <c r="N263" s="1805"/>
      <c r="O263" s="1805"/>
      <c r="P263" s="1806" t="s">
        <v>312</v>
      </c>
      <c r="Q263" s="1805"/>
      <c r="R263" s="1806"/>
      <c r="S263" s="1805"/>
      <c r="T263" s="1807" t="s">
        <v>365</v>
      </c>
      <c r="U263" s="1805"/>
      <c r="V263" s="1805"/>
      <c r="W263" s="1805"/>
      <c r="X263" s="1805"/>
      <c r="Y263" s="1805"/>
      <c r="Z263" s="1805"/>
      <c r="AA263" s="1805"/>
      <c r="AB263" s="1806" t="s">
        <v>306</v>
      </c>
      <c r="AC263" s="1805"/>
      <c r="AD263" s="1805"/>
      <c r="AE263" s="1805"/>
      <c r="AF263" s="1805"/>
      <c r="AG263" s="1806" t="s">
        <v>307</v>
      </c>
      <c r="AH263" s="1805"/>
      <c r="AI263" s="1805"/>
      <c r="AJ263" s="754" t="s">
        <v>86</v>
      </c>
      <c r="AK263" s="1804" t="s">
        <v>308</v>
      </c>
      <c r="AL263" s="1805"/>
      <c r="AM263" s="1805"/>
      <c r="AN263" s="1805"/>
      <c r="AO263" s="1805"/>
      <c r="AP263" s="1805"/>
      <c r="AQ263" s="755">
        <v>868452358</v>
      </c>
      <c r="AR263" s="755">
        <v>868452358</v>
      </c>
      <c r="AS263" s="756">
        <v>0</v>
      </c>
      <c r="AT263" s="756">
        <v>0</v>
      </c>
      <c r="AU263" s="755">
        <v>785890233</v>
      </c>
      <c r="AV263" s="755">
        <v>82562125</v>
      </c>
      <c r="AW263" s="755">
        <v>399725000</v>
      </c>
      <c r="AX263" s="755">
        <v>386165233</v>
      </c>
      <c r="AY263" s="755">
        <v>399725000</v>
      </c>
      <c r="AZ263" s="756">
        <v>0</v>
      </c>
      <c r="BA263" s="755">
        <v>399725000</v>
      </c>
      <c r="BB263" s="756">
        <v>0</v>
      </c>
      <c r="BC263" s="756">
        <v>0</v>
      </c>
      <c r="BD263" s="745"/>
      <c r="BE263" s="757">
        <f t="shared" si="18"/>
        <v>0.90493188919408751</v>
      </c>
      <c r="BF263" s="757">
        <f t="shared" si="19"/>
        <v>0.46027280174648338</v>
      </c>
    </row>
    <row r="264" spans="1:58" x14ac:dyDescent="0.25">
      <c r="A264" s="753" t="str">
        <f t="shared" si="20"/>
        <v>C25021000601210</v>
      </c>
      <c r="B264" s="1806" t="s">
        <v>120</v>
      </c>
      <c r="C264" s="1805"/>
      <c r="D264" s="1806" t="s">
        <v>355</v>
      </c>
      <c r="E264" s="1805"/>
      <c r="F264" s="1806" t="s">
        <v>357</v>
      </c>
      <c r="G264" s="1805"/>
      <c r="H264" s="1806" t="s">
        <v>325</v>
      </c>
      <c r="I264" s="1805"/>
      <c r="J264" s="1806" t="s">
        <v>313</v>
      </c>
      <c r="K264" s="1805"/>
      <c r="L264" s="1805"/>
      <c r="M264" s="1806" t="s">
        <v>312</v>
      </c>
      <c r="N264" s="1805"/>
      <c r="O264" s="1805"/>
      <c r="P264" s="1806" t="s">
        <v>315</v>
      </c>
      <c r="Q264" s="1805"/>
      <c r="R264" s="1806"/>
      <c r="S264" s="1805"/>
      <c r="T264" s="1807" t="s">
        <v>360</v>
      </c>
      <c r="U264" s="1805"/>
      <c r="V264" s="1805"/>
      <c r="W264" s="1805"/>
      <c r="X264" s="1805"/>
      <c r="Y264" s="1805"/>
      <c r="Z264" s="1805"/>
      <c r="AA264" s="1805"/>
      <c r="AB264" s="1806" t="s">
        <v>306</v>
      </c>
      <c r="AC264" s="1805"/>
      <c r="AD264" s="1805"/>
      <c r="AE264" s="1805"/>
      <c r="AF264" s="1805"/>
      <c r="AG264" s="1806" t="s">
        <v>307</v>
      </c>
      <c r="AH264" s="1805"/>
      <c r="AI264" s="1805"/>
      <c r="AJ264" s="754" t="s">
        <v>86</v>
      </c>
      <c r="AK264" s="1804" t="s">
        <v>308</v>
      </c>
      <c r="AL264" s="1805"/>
      <c r="AM264" s="1805"/>
      <c r="AN264" s="1805"/>
      <c r="AO264" s="1805"/>
      <c r="AP264" s="1805"/>
      <c r="AQ264" s="755">
        <v>480000000</v>
      </c>
      <c r="AR264" s="755">
        <v>370000000</v>
      </c>
      <c r="AS264" s="755">
        <v>110000000</v>
      </c>
      <c r="AT264" s="756">
        <v>0</v>
      </c>
      <c r="AU264" s="755">
        <v>370000000</v>
      </c>
      <c r="AV264" s="756">
        <v>0</v>
      </c>
      <c r="AW264" s="755">
        <v>74000000</v>
      </c>
      <c r="AX264" s="755">
        <v>296000000</v>
      </c>
      <c r="AY264" s="755">
        <v>74000000</v>
      </c>
      <c r="AZ264" s="756">
        <v>0</v>
      </c>
      <c r="BA264" s="755">
        <v>74000000</v>
      </c>
      <c r="BB264" s="756">
        <v>0</v>
      </c>
      <c r="BC264" s="756">
        <v>0</v>
      </c>
      <c r="BD264" s="745"/>
      <c r="BE264" s="757">
        <f t="shared" si="18"/>
        <v>0.77083333333333337</v>
      </c>
      <c r="BF264" s="757">
        <f t="shared" si="19"/>
        <v>0.15416666666666667</v>
      </c>
    </row>
    <row r="265" spans="1:58" x14ac:dyDescent="0.25">
      <c r="A265" s="753" t="str">
        <f t="shared" si="20"/>
        <v>C25021000601310</v>
      </c>
      <c r="B265" s="1806" t="s">
        <v>120</v>
      </c>
      <c r="C265" s="1805"/>
      <c r="D265" s="1806" t="s">
        <v>355</v>
      </c>
      <c r="E265" s="1805"/>
      <c r="F265" s="1806" t="s">
        <v>357</v>
      </c>
      <c r="G265" s="1805"/>
      <c r="H265" s="1806" t="s">
        <v>325</v>
      </c>
      <c r="I265" s="1805"/>
      <c r="J265" s="1806" t="s">
        <v>313</v>
      </c>
      <c r="K265" s="1805"/>
      <c r="L265" s="1805"/>
      <c r="M265" s="1806" t="s">
        <v>312</v>
      </c>
      <c r="N265" s="1805"/>
      <c r="O265" s="1805"/>
      <c r="P265" s="1806" t="s">
        <v>322</v>
      </c>
      <c r="Q265" s="1805"/>
      <c r="R265" s="1806"/>
      <c r="S265" s="1805"/>
      <c r="T265" s="1807" t="s">
        <v>361</v>
      </c>
      <c r="U265" s="1805"/>
      <c r="V265" s="1805"/>
      <c r="W265" s="1805"/>
      <c r="X265" s="1805"/>
      <c r="Y265" s="1805"/>
      <c r="Z265" s="1805"/>
      <c r="AA265" s="1805"/>
      <c r="AB265" s="1806" t="s">
        <v>306</v>
      </c>
      <c r="AC265" s="1805"/>
      <c r="AD265" s="1805"/>
      <c r="AE265" s="1805"/>
      <c r="AF265" s="1805"/>
      <c r="AG265" s="1806" t="s">
        <v>307</v>
      </c>
      <c r="AH265" s="1805"/>
      <c r="AI265" s="1805"/>
      <c r="AJ265" s="754" t="s">
        <v>86</v>
      </c>
      <c r="AK265" s="1804" t="s">
        <v>308</v>
      </c>
      <c r="AL265" s="1805"/>
      <c r="AM265" s="1805"/>
      <c r="AN265" s="1805"/>
      <c r="AO265" s="1805"/>
      <c r="AP265" s="1805"/>
      <c r="AQ265" s="755">
        <v>390000000</v>
      </c>
      <c r="AR265" s="755">
        <v>390000000</v>
      </c>
      <c r="AS265" s="756">
        <v>0</v>
      </c>
      <c r="AT265" s="756">
        <v>0</v>
      </c>
      <c r="AU265" s="755">
        <v>390000000</v>
      </c>
      <c r="AV265" s="756">
        <v>0</v>
      </c>
      <c r="AW265" s="755">
        <v>67922343</v>
      </c>
      <c r="AX265" s="755">
        <v>322077657</v>
      </c>
      <c r="AY265" s="755">
        <v>67922343</v>
      </c>
      <c r="AZ265" s="756">
        <v>0</v>
      </c>
      <c r="BA265" s="755">
        <v>67922343</v>
      </c>
      <c r="BB265" s="756">
        <v>0</v>
      </c>
      <c r="BC265" s="756">
        <v>0</v>
      </c>
      <c r="BD265" s="745"/>
      <c r="BE265" s="757">
        <f t="shared" si="18"/>
        <v>1</v>
      </c>
      <c r="BF265" s="757">
        <f t="shared" si="19"/>
        <v>0.17415985384615384</v>
      </c>
    </row>
    <row r="266" spans="1:58" x14ac:dyDescent="0.25">
      <c r="A266" s="753" t="str">
        <f t="shared" si="20"/>
        <v>C25021000601410</v>
      </c>
      <c r="B266" s="1806" t="s">
        <v>120</v>
      </c>
      <c r="C266" s="1805"/>
      <c r="D266" s="1806" t="s">
        <v>355</v>
      </c>
      <c r="E266" s="1805"/>
      <c r="F266" s="1806" t="s">
        <v>357</v>
      </c>
      <c r="G266" s="1805"/>
      <c r="H266" s="1806" t="s">
        <v>325</v>
      </c>
      <c r="I266" s="1805"/>
      <c r="J266" s="1806" t="s">
        <v>313</v>
      </c>
      <c r="K266" s="1805"/>
      <c r="L266" s="1805"/>
      <c r="M266" s="1806" t="s">
        <v>312</v>
      </c>
      <c r="N266" s="1805"/>
      <c r="O266" s="1805"/>
      <c r="P266" s="1806" t="s">
        <v>316</v>
      </c>
      <c r="Q266" s="1805"/>
      <c r="R266" s="1806"/>
      <c r="S266" s="1805"/>
      <c r="T266" s="1807" t="s">
        <v>105</v>
      </c>
      <c r="U266" s="1805"/>
      <c r="V266" s="1805"/>
      <c r="W266" s="1805"/>
      <c r="X266" s="1805"/>
      <c r="Y266" s="1805"/>
      <c r="Z266" s="1805"/>
      <c r="AA266" s="1805"/>
      <c r="AB266" s="1806" t="s">
        <v>306</v>
      </c>
      <c r="AC266" s="1805"/>
      <c r="AD266" s="1805"/>
      <c r="AE266" s="1805"/>
      <c r="AF266" s="1805"/>
      <c r="AG266" s="1806" t="s">
        <v>307</v>
      </c>
      <c r="AH266" s="1805"/>
      <c r="AI266" s="1805"/>
      <c r="AJ266" s="754" t="s">
        <v>86</v>
      </c>
      <c r="AK266" s="1804" t="s">
        <v>308</v>
      </c>
      <c r="AL266" s="1805"/>
      <c r="AM266" s="1805"/>
      <c r="AN266" s="1805"/>
      <c r="AO266" s="1805"/>
      <c r="AP266" s="1805"/>
      <c r="AQ266" s="755">
        <v>1571547642</v>
      </c>
      <c r="AR266" s="755">
        <v>1571547642</v>
      </c>
      <c r="AS266" s="756">
        <v>0</v>
      </c>
      <c r="AT266" s="756">
        <v>0</v>
      </c>
      <c r="AU266" s="755">
        <v>1204326074</v>
      </c>
      <c r="AV266" s="755">
        <v>367221568</v>
      </c>
      <c r="AW266" s="755">
        <v>1024900902</v>
      </c>
      <c r="AX266" s="755">
        <v>179425172</v>
      </c>
      <c r="AY266" s="755">
        <v>1023436536</v>
      </c>
      <c r="AZ266" s="755">
        <v>1464366</v>
      </c>
      <c r="BA266" s="755">
        <v>1023436536</v>
      </c>
      <c r="BB266" s="756">
        <v>0</v>
      </c>
      <c r="BC266" s="755">
        <v>1535129</v>
      </c>
      <c r="BD266" s="745"/>
      <c r="BE266" s="757">
        <f t="shared" si="18"/>
        <v>0.76633125322712936</v>
      </c>
      <c r="BF266" s="757">
        <f t="shared" si="19"/>
        <v>0.6521602493041061</v>
      </c>
    </row>
    <row r="267" spans="1:58" x14ac:dyDescent="0.25">
      <c r="A267" s="753" t="str">
        <f t="shared" si="20"/>
        <v>C25021000601710</v>
      </c>
      <c r="B267" s="1806" t="s">
        <v>120</v>
      </c>
      <c r="C267" s="1805"/>
      <c r="D267" s="1806" t="s">
        <v>355</v>
      </c>
      <c r="E267" s="1805"/>
      <c r="F267" s="1806" t="s">
        <v>357</v>
      </c>
      <c r="G267" s="1805"/>
      <c r="H267" s="1806" t="s">
        <v>325</v>
      </c>
      <c r="I267" s="1805"/>
      <c r="J267" s="1806" t="s">
        <v>313</v>
      </c>
      <c r="K267" s="1805"/>
      <c r="L267" s="1805"/>
      <c r="M267" s="1806" t="s">
        <v>312</v>
      </c>
      <c r="N267" s="1805"/>
      <c r="O267" s="1805"/>
      <c r="P267" s="1806" t="s">
        <v>326</v>
      </c>
      <c r="Q267" s="1805"/>
      <c r="R267" s="1806"/>
      <c r="S267" s="1805"/>
      <c r="T267" s="1807" t="s">
        <v>368</v>
      </c>
      <c r="U267" s="1805"/>
      <c r="V267" s="1805"/>
      <c r="W267" s="1805"/>
      <c r="X267" s="1805"/>
      <c r="Y267" s="1805"/>
      <c r="Z267" s="1805"/>
      <c r="AA267" s="1805"/>
      <c r="AB267" s="1806" t="s">
        <v>306</v>
      </c>
      <c r="AC267" s="1805"/>
      <c r="AD267" s="1805"/>
      <c r="AE267" s="1805"/>
      <c r="AF267" s="1805"/>
      <c r="AG267" s="1806" t="s">
        <v>307</v>
      </c>
      <c r="AH267" s="1805"/>
      <c r="AI267" s="1805"/>
      <c r="AJ267" s="754" t="s">
        <v>86</v>
      </c>
      <c r="AK267" s="1804" t="s">
        <v>308</v>
      </c>
      <c r="AL267" s="1805"/>
      <c r="AM267" s="1805"/>
      <c r="AN267" s="1805"/>
      <c r="AO267" s="1805"/>
      <c r="AP267" s="1805"/>
      <c r="AQ267" s="755">
        <v>170000000</v>
      </c>
      <c r="AR267" s="756">
        <v>0</v>
      </c>
      <c r="AS267" s="755">
        <v>170000000</v>
      </c>
      <c r="AT267" s="756">
        <v>0</v>
      </c>
      <c r="AU267" s="756">
        <v>0</v>
      </c>
      <c r="AV267" s="756">
        <v>0</v>
      </c>
      <c r="AW267" s="756">
        <v>0</v>
      </c>
      <c r="AX267" s="756">
        <v>0</v>
      </c>
      <c r="AY267" s="756">
        <v>0</v>
      </c>
      <c r="AZ267" s="756">
        <v>0</v>
      </c>
      <c r="BA267" s="756">
        <v>0</v>
      </c>
      <c r="BB267" s="756">
        <v>0</v>
      </c>
      <c r="BC267" s="756">
        <v>0</v>
      </c>
      <c r="BD267" s="745"/>
      <c r="BE267" s="757">
        <f t="shared" si="18"/>
        <v>0</v>
      </c>
      <c r="BF267" s="757">
        <f t="shared" si="19"/>
        <v>0</v>
      </c>
    </row>
    <row r="268" spans="1:58" x14ac:dyDescent="0.25">
      <c r="A268" s="753" t="str">
        <f t="shared" si="20"/>
        <v>C250210006011210</v>
      </c>
      <c r="B268" s="1806" t="s">
        <v>120</v>
      </c>
      <c r="C268" s="1805"/>
      <c r="D268" s="1806" t="s">
        <v>355</v>
      </c>
      <c r="E268" s="1805"/>
      <c r="F268" s="1806" t="s">
        <v>357</v>
      </c>
      <c r="G268" s="1805"/>
      <c r="H268" s="1806" t="s">
        <v>325</v>
      </c>
      <c r="I268" s="1805"/>
      <c r="J268" s="1806" t="s">
        <v>313</v>
      </c>
      <c r="K268" s="1805"/>
      <c r="L268" s="1805"/>
      <c r="M268" s="1806" t="s">
        <v>312</v>
      </c>
      <c r="N268" s="1805"/>
      <c r="O268" s="1805"/>
      <c r="P268" s="1806" t="s">
        <v>323</v>
      </c>
      <c r="Q268" s="1805"/>
      <c r="R268" s="1806" t="s">
        <v>269</v>
      </c>
      <c r="S268" s="1805"/>
      <c r="T268" s="1807" t="s">
        <v>732</v>
      </c>
      <c r="U268" s="1805"/>
      <c r="V268" s="1805"/>
      <c r="W268" s="1805"/>
      <c r="X268" s="1805"/>
      <c r="Y268" s="1805"/>
      <c r="Z268" s="1805"/>
      <c r="AA268" s="1805"/>
      <c r="AB268" s="1806" t="s">
        <v>306</v>
      </c>
      <c r="AC268" s="1805"/>
      <c r="AD268" s="1805"/>
      <c r="AE268" s="1805"/>
      <c r="AF268" s="1805"/>
      <c r="AG268" s="1806" t="s">
        <v>307</v>
      </c>
      <c r="AH268" s="1805"/>
      <c r="AI268" s="1805"/>
      <c r="AJ268" s="754" t="s">
        <v>86</v>
      </c>
      <c r="AK268" s="1804" t="s">
        <v>308</v>
      </c>
      <c r="AL268" s="1805"/>
      <c r="AM268" s="1805"/>
      <c r="AN268" s="1805"/>
      <c r="AO268" s="1805"/>
      <c r="AP268" s="1805"/>
      <c r="AQ268" s="755">
        <v>120000000</v>
      </c>
      <c r="AR268" s="756">
        <v>0</v>
      </c>
      <c r="AS268" s="755">
        <v>120000000</v>
      </c>
      <c r="AT268" s="756">
        <v>0</v>
      </c>
      <c r="AU268" s="756">
        <v>0</v>
      </c>
      <c r="AV268" s="756">
        <v>0</v>
      </c>
      <c r="AW268" s="756">
        <v>0</v>
      </c>
      <c r="AX268" s="756">
        <v>0</v>
      </c>
      <c r="AY268" s="756">
        <v>0</v>
      </c>
      <c r="AZ268" s="756">
        <v>0</v>
      </c>
      <c r="BA268" s="756">
        <v>0</v>
      </c>
      <c r="BB268" s="756">
        <v>0</v>
      </c>
      <c r="BC268" s="756">
        <v>0</v>
      </c>
      <c r="BD268" s="745"/>
      <c r="BE268" s="757">
        <f t="shared" si="18"/>
        <v>0</v>
      </c>
      <c r="BF268" s="757">
        <f t="shared" si="19"/>
        <v>0</v>
      </c>
    </row>
    <row r="269" spans="1:58" s="879" customFormat="1" x14ac:dyDescent="0.25">
      <c r="A269" s="873" t="str">
        <f t="shared" si="20"/>
        <v>C25021000710</v>
      </c>
      <c r="B269" s="1830" t="s">
        <v>120</v>
      </c>
      <c r="C269" s="1816"/>
      <c r="D269" s="1830" t="s">
        <v>355</v>
      </c>
      <c r="E269" s="1816"/>
      <c r="F269" s="1830" t="s">
        <v>357</v>
      </c>
      <c r="G269" s="1816"/>
      <c r="H269" s="1830" t="s">
        <v>326</v>
      </c>
      <c r="I269" s="1816"/>
      <c r="J269" s="1830"/>
      <c r="K269" s="1816"/>
      <c r="L269" s="1816"/>
      <c r="M269" s="1830"/>
      <c r="N269" s="1816"/>
      <c r="O269" s="1816"/>
      <c r="P269" s="1830"/>
      <c r="Q269" s="1816"/>
      <c r="R269" s="1830"/>
      <c r="S269" s="1816"/>
      <c r="T269" s="1832" t="s">
        <v>369</v>
      </c>
      <c r="U269" s="1816"/>
      <c r="V269" s="1816"/>
      <c r="W269" s="1816"/>
      <c r="X269" s="1816"/>
      <c r="Y269" s="1816"/>
      <c r="Z269" s="1816"/>
      <c r="AA269" s="1816"/>
      <c r="AB269" s="1830" t="s">
        <v>306</v>
      </c>
      <c r="AC269" s="1816"/>
      <c r="AD269" s="1816"/>
      <c r="AE269" s="1816"/>
      <c r="AF269" s="1816"/>
      <c r="AG269" s="1830" t="s">
        <v>307</v>
      </c>
      <c r="AH269" s="1816"/>
      <c r="AI269" s="1816"/>
      <c r="AJ269" s="874" t="s">
        <v>86</v>
      </c>
      <c r="AK269" s="1831" t="s">
        <v>308</v>
      </c>
      <c r="AL269" s="1816"/>
      <c r="AM269" s="1816"/>
      <c r="AN269" s="1816"/>
      <c r="AO269" s="1816"/>
      <c r="AP269" s="1816"/>
      <c r="AQ269" s="875">
        <v>4700000000</v>
      </c>
      <c r="AR269" s="875">
        <v>3220112332</v>
      </c>
      <c r="AS269" s="875">
        <v>479887668</v>
      </c>
      <c r="AT269" s="875">
        <v>1000000000</v>
      </c>
      <c r="AU269" s="875">
        <v>2972503396</v>
      </c>
      <c r="AV269" s="875">
        <v>247608936</v>
      </c>
      <c r="AW269" s="875">
        <v>1541589422</v>
      </c>
      <c r="AX269" s="875">
        <v>1430913974</v>
      </c>
      <c r="AY269" s="875">
        <v>1541232422</v>
      </c>
      <c r="AZ269" s="875">
        <v>357000</v>
      </c>
      <c r="BA269" s="875">
        <v>1541232422</v>
      </c>
      <c r="BB269" s="876">
        <v>0</v>
      </c>
      <c r="BC269" s="876">
        <v>0</v>
      </c>
      <c r="BD269" s="877"/>
      <c r="BE269" s="878">
        <f t="shared" si="18"/>
        <v>0.63244753106382978</v>
      </c>
      <c r="BF269" s="878">
        <f t="shared" si="19"/>
        <v>0.32799774936170212</v>
      </c>
    </row>
    <row r="270" spans="1:58" x14ac:dyDescent="0.25">
      <c r="A270" s="753" t="str">
        <f t="shared" si="20"/>
        <v>C250210007010</v>
      </c>
      <c r="B270" s="1812" t="s">
        <v>120</v>
      </c>
      <c r="C270" s="1805"/>
      <c r="D270" s="1812" t="s">
        <v>355</v>
      </c>
      <c r="E270" s="1805"/>
      <c r="F270" s="1812" t="s">
        <v>357</v>
      </c>
      <c r="G270" s="1805"/>
      <c r="H270" s="1812" t="s">
        <v>326</v>
      </c>
      <c r="I270" s="1805"/>
      <c r="J270" s="1812" t="s">
        <v>313</v>
      </c>
      <c r="K270" s="1805"/>
      <c r="L270" s="1805"/>
      <c r="M270" s="1812"/>
      <c r="N270" s="1805"/>
      <c r="O270" s="1805"/>
      <c r="P270" s="1812"/>
      <c r="Q270" s="1805"/>
      <c r="R270" s="1812"/>
      <c r="S270" s="1805"/>
      <c r="T270" s="1814" t="s">
        <v>369</v>
      </c>
      <c r="U270" s="1805"/>
      <c r="V270" s="1805"/>
      <c r="W270" s="1805"/>
      <c r="X270" s="1805"/>
      <c r="Y270" s="1805"/>
      <c r="Z270" s="1805"/>
      <c r="AA270" s="1805"/>
      <c r="AB270" s="1812" t="s">
        <v>306</v>
      </c>
      <c r="AC270" s="1805"/>
      <c r="AD270" s="1805"/>
      <c r="AE270" s="1805"/>
      <c r="AF270" s="1805"/>
      <c r="AG270" s="1812" t="s">
        <v>307</v>
      </c>
      <c r="AH270" s="1805"/>
      <c r="AI270" s="1805"/>
      <c r="AJ270" s="742" t="s">
        <v>86</v>
      </c>
      <c r="AK270" s="1813" t="s">
        <v>308</v>
      </c>
      <c r="AL270" s="1805"/>
      <c r="AM270" s="1805"/>
      <c r="AN270" s="1805"/>
      <c r="AO270" s="1805"/>
      <c r="AP270" s="1805"/>
      <c r="AQ270" s="743">
        <v>3500000000</v>
      </c>
      <c r="AR270" s="743">
        <v>3220112332</v>
      </c>
      <c r="AS270" s="743">
        <v>279887668</v>
      </c>
      <c r="AT270" s="744">
        <v>0</v>
      </c>
      <c r="AU270" s="743">
        <v>2972503396</v>
      </c>
      <c r="AV270" s="743">
        <v>247608936</v>
      </c>
      <c r="AW270" s="743">
        <v>1541589422</v>
      </c>
      <c r="AX270" s="743">
        <v>1430913974</v>
      </c>
      <c r="AY270" s="743">
        <v>1541232422</v>
      </c>
      <c r="AZ270" s="743">
        <v>357000</v>
      </c>
      <c r="BA270" s="743">
        <v>1541232422</v>
      </c>
      <c r="BB270" s="744">
        <v>0</v>
      </c>
      <c r="BC270" s="744">
        <v>0</v>
      </c>
      <c r="BD270" s="745"/>
      <c r="BE270" s="747">
        <f t="shared" si="18"/>
        <v>0.84928668457142853</v>
      </c>
      <c r="BF270" s="747">
        <f t="shared" si="19"/>
        <v>0.44045412057142858</v>
      </c>
    </row>
    <row r="271" spans="1:58" x14ac:dyDescent="0.25">
      <c r="A271" s="753" t="str">
        <f t="shared" si="20"/>
        <v>C2502100070210</v>
      </c>
      <c r="B271" s="1812" t="s">
        <v>120</v>
      </c>
      <c r="C271" s="1805"/>
      <c r="D271" s="1812" t="s">
        <v>355</v>
      </c>
      <c r="E271" s="1805"/>
      <c r="F271" s="1812" t="s">
        <v>357</v>
      </c>
      <c r="G271" s="1805"/>
      <c r="H271" s="1812" t="s">
        <v>326</v>
      </c>
      <c r="I271" s="1805"/>
      <c r="J271" s="1812" t="s">
        <v>313</v>
      </c>
      <c r="K271" s="1805"/>
      <c r="L271" s="1805"/>
      <c r="M271" s="1812" t="s">
        <v>315</v>
      </c>
      <c r="N271" s="1805"/>
      <c r="O271" s="1805"/>
      <c r="P271" s="1812"/>
      <c r="Q271" s="1805"/>
      <c r="R271" s="1812"/>
      <c r="S271" s="1805"/>
      <c r="T271" s="1814" t="s">
        <v>359</v>
      </c>
      <c r="U271" s="1805"/>
      <c r="V271" s="1805"/>
      <c r="W271" s="1805"/>
      <c r="X271" s="1805"/>
      <c r="Y271" s="1805"/>
      <c r="Z271" s="1805"/>
      <c r="AA271" s="1805"/>
      <c r="AB271" s="1812" t="s">
        <v>306</v>
      </c>
      <c r="AC271" s="1805"/>
      <c r="AD271" s="1805"/>
      <c r="AE271" s="1805"/>
      <c r="AF271" s="1805"/>
      <c r="AG271" s="1812" t="s">
        <v>307</v>
      </c>
      <c r="AH271" s="1805"/>
      <c r="AI271" s="1805"/>
      <c r="AJ271" s="742" t="s">
        <v>86</v>
      </c>
      <c r="AK271" s="1813" t="s">
        <v>308</v>
      </c>
      <c r="AL271" s="1805"/>
      <c r="AM271" s="1805"/>
      <c r="AN271" s="1805"/>
      <c r="AO271" s="1805"/>
      <c r="AP271" s="1805"/>
      <c r="AQ271" s="743">
        <v>3500000000</v>
      </c>
      <c r="AR271" s="743">
        <v>3220112332</v>
      </c>
      <c r="AS271" s="743">
        <v>279887668</v>
      </c>
      <c r="AT271" s="744">
        <v>0</v>
      </c>
      <c r="AU271" s="743">
        <v>2972503396</v>
      </c>
      <c r="AV271" s="743">
        <v>247608936</v>
      </c>
      <c r="AW271" s="743">
        <v>1541589422</v>
      </c>
      <c r="AX271" s="743">
        <v>1430913974</v>
      </c>
      <c r="AY271" s="743">
        <v>1541232422</v>
      </c>
      <c r="AZ271" s="743">
        <v>357000</v>
      </c>
      <c r="BA271" s="743">
        <v>1541232422</v>
      </c>
      <c r="BB271" s="744">
        <v>0</v>
      </c>
      <c r="BC271" s="744">
        <v>0</v>
      </c>
      <c r="BD271" s="745"/>
      <c r="BE271" s="747">
        <f t="shared" si="18"/>
        <v>0.84928668457142853</v>
      </c>
      <c r="BF271" s="747">
        <f t="shared" si="19"/>
        <v>0.44045412057142858</v>
      </c>
    </row>
    <row r="272" spans="1:58" x14ac:dyDescent="0.25">
      <c r="A272" s="753" t="str">
        <f t="shared" si="20"/>
        <v>C25021000702110</v>
      </c>
      <c r="B272" s="1806" t="s">
        <v>120</v>
      </c>
      <c r="C272" s="1805"/>
      <c r="D272" s="1806" t="s">
        <v>355</v>
      </c>
      <c r="E272" s="1805"/>
      <c r="F272" s="1806" t="s">
        <v>357</v>
      </c>
      <c r="G272" s="1805"/>
      <c r="H272" s="1806" t="s">
        <v>326</v>
      </c>
      <c r="I272" s="1805"/>
      <c r="J272" s="1806" t="s">
        <v>313</v>
      </c>
      <c r="K272" s="1805"/>
      <c r="L272" s="1805"/>
      <c r="M272" s="1806" t="s">
        <v>315</v>
      </c>
      <c r="N272" s="1805"/>
      <c r="O272" s="1805"/>
      <c r="P272" s="1806" t="s">
        <v>312</v>
      </c>
      <c r="Q272" s="1805"/>
      <c r="R272" s="1806"/>
      <c r="S272" s="1805"/>
      <c r="T272" s="1807" t="s">
        <v>365</v>
      </c>
      <c r="U272" s="1805"/>
      <c r="V272" s="1805"/>
      <c r="W272" s="1805"/>
      <c r="X272" s="1805"/>
      <c r="Y272" s="1805"/>
      <c r="Z272" s="1805"/>
      <c r="AA272" s="1805"/>
      <c r="AB272" s="1806" t="s">
        <v>306</v>
      </c>
      <c r="AC272" s="1805"/>
      <c r="AD272" s="1805"/>
      <c r="AE272" s="1805"/>
      <c r="AF272" s="1805"/>
      <c r="AG272" s="1806" t="s">
        <v>307</v>
      </c>
      <c r="AH272" s="1805"/>
      <c r="AI272" s="1805"/>
      <c r="AJ272" s="754" t="s">
        <v>86</v>
      </c>
      <c r="AK272" s="1804" t="s">
        <v>308</v>
      </c>
      <c r="AL272" s="1805"/>
      <c r="AM272" s="1805"/>
      <c r="AN272" s="1805"/>
      <c r="AO272" s="1805"/>
      <c r="AP272" s="1805"/>
      <c r="AQ272" s="755">
        <v>2220000000</v>
      </c>
      <c r="AR272" s="755">
        <v>2195112332</v>
      </c>
      <c r="AS272" s="755">
        <v>24887668</v>
      </c>
      <c r="AT272" s="756">
        <v>0</v>
      </c>
      <c r="AU272" s="755">
        <v>2022622331</v>
      </c>
      <c r="AV272" s="755">
        <v>172490001</v>
      </c>
      <c r="AW272" s="755">
        <v>969107651</v>
      </c>
      <c r="AX272" s="755">
        <v>1053514680</v>
      </c>
      <c r="AY272" s="755">
        <v>969107651</v>
      </c>
      <c r="AZ272" s="756">
        <v>0</v>
      </c>
      <c r="BA272" s="755">
        <v>969107651</v>
      </c>
      <c r="BB272" s="756">
        <v>0</v>
      </c>
      <c r="BC272" s="756">
        <v>0</v>
      </c>
      <c r="BD272" s="745"/>
      <c r="BE272" s="757">
        <f t="shared" si="18"/>
        <v>0.91109114009009007</v>
      </c>
      <c r="BF272" s="757">
        <f t="shared" si="19"/>
        <v>0.43653497792792795</v>
      </c>
    </row>
    <row r="273" spans="1:58" x14ac:dyDescent="0.25">
      <c r="A273" s="753" t="str">
        <f t="shared" si="20"/>
        <v>C25021000702210</v>
      </c>
      <c r="B273" s="1806" t="s">
        <v>120</v>
      </c>
      <c r="C273" s="1805"/>
      <c r="D273" s="1806" t="s">
        <v>355</v>
      </c>
      <c r="E273" s="1805"/>
      <c r="F273" s="1806" t="s">
        <v>357</v>
      </c>
      <c r="G273" s="1805"/>
      <c r="H273" s="1806" t="s">
        <v>326</v>
      </c>
      <c r="I273" s="1805"/>
      <c r="J273" s="1806" t="s">
        <v>313</v>
      </c>
      <c r="K273" s="1805"/>
      <c r="L273" s="1805"/>
      <c r="M273" s="1806" t="s">
        <v>315</v>
      </c>
      <c r="N273" s="1805"/>
      <c r="O273" s="1805"/>
      <c r="P273" s="1806" t="s">
        <v>315</v>
      </c>
      <c r="Q273" s="1805"/>
      <c r="R273" s="1806"/>
      <c r="S273" s="1805"/>
      <c r="T273" s="1807" t="s">
        <v>360</v>
      </c>
      <c r="U273" s="1805"/>
      <c r="V273" s="1805"/>
      <c r="W273" s="1805"/>
      <c r="X273" s="1805"/>
      <c r="Y273" s="1805"/>
      <c r="Z273" s="1805"/>
      <c r="AA273" s="1805"/>
      <c r="AB273" s="1806" t="s">
        <v>306</v>
      </c>
      <c r="AC273" s="1805"/>
      <c r="AD273" s="1805"/>
      <c r="AE273" s="1805"/>
      <c r="AF273" s="1805"/>
      <c r="AG273" s="1806" t="s">
        <v>307</v>
      </c>
      <c r="AH273" s="1805"/>
      <c r="AI273" s="1805"/>
      <c r="AJ273" s="754" t="s">
        <v>86</v>
      </c>
      <c r="AK273" s="1804" t="s">
        <v>308</v>
      </c>
      <c r="AL273" s="1805"/>
      <c r="AM273" s="1805"/>
      <c r="AN273" s="1805"/>
      <c r="AO273" s="1805"/>
      <c r="AP273" s="1805"/>
      <c r="AQ273" s="755">
        <v>555000000</v>
      </c>
      <c r="AR273" s="755">
        <v>375000000</v>
      </c>
      <c r="AS273" s="755">
        <v>180000000</v>
      </c>
      <c r="AT273" s="756">
        <v>0</v>
      </c>
      <c r="AU273" s="755">
        <v>375000000</v>
      </c>
      <c r="AV273" s="756">
        <v>0</v>
      </c>
      <c r="AW273" s="755">
        <v>139842338</v>
      </c>
      <c r="AX273" s="755">
        <v>235157662</v>
      </c>
      <c r="AY273" s="755">
        <v>139842338</v>
      </c>
      <c r="AZ273" s="756">
        <v>0</v>
      </c>
      <c r="BA273" s="755">
        <v>139842338</v>
      </c>
      <c r="BB273" s="756">
        <v>0</v>
      </c>
      <c r="BC273" s="756">
        <v>0</v>
      </c>
      <c r="BD273" s="745"/>
      <c r="BE273" s="757">
        <f t="shared" si="18"/>
        <v>0.67567567567567566</v>
      </c>
      <c r="BF273" s="757">
        <f t="shared" si="19"/>
        <v>0.25196817657657655</v>
      </c>
    </row>
    <row r="274" spans="1:58" x14ac:dyDescent="0.25">
      <c r="A274" s="753" t="str">
        <f t="shared" si="20"/>
        <v>C25021000702310</v>
      </c>
      <c r="B274" s="1806" t="s">
        <v>120</v>
      </c>
      <c r="C274" s="1805"/>
      <c r="D274" s="1806" t="s">
        <v>355</v>
      </c>
      <c r="E274" s="1805"/>
      <c r="F274" s="1806" t="s">
        <v>357</v>
      </c>
      <c r="G274" s="1805"/>
      <c r="H274" s="1806" t="s">
        <v>326</v>
      </c>
      <c r="I274" s="1805"/>
      <c r="J274" s="1806" t="s">
        <v>313</v>
      </c>
      <c r="K274" s="1805"/>
      <c r="L274" s="1805"/>
      <c r="M274" s="1806" t="s">
        <v>315</v>
      </c>
      <c r="N274" s="1805"/>
      <c r="O274" s="1805"/>
      <c r="P274" s="1806" t="s">
        <v>322</v>
      </c>
      <c r="Q274" s="1805"/>
      <c r="R274" s="1806"/>
      <c r="S274" s="1805"/>
      <c r="T274" s="1807" t="s">
        <v>361</v>
      </c>
      <c r="U274" s="1805"/>
      <c r="V274" s="1805"/>
      <c r="W274" s="1805"/>
      <c r="X274" s="1805"/>
      <c r="Y274" s="1805"/>
      <c r="Z274" s="1805"/>
      <c r="AA274" s="1805"/>
      <c r="AB274" s="1806" t="s">
        <v>306</v>
      </c>
      <c r="AC274" s="1805"/>
      <c r="AD274" s="1805"/>
      <c r="AE274" s="1805"/>
      <c r="AF274" s="1805"/>
      <c r="AG274" s="1806" t="s">
        <v>307</v>
      </c>
      <c r="AH274" s="1805"/>
      <c r="AI274" s="1805"/>
      <c r="AJ274" s="754" t="s">
        <v>86</v>
      </c>
      <c r="AK274" s="1804" t="s">
        <v>308</v>
      </c>
      <c r="AL274" s="1805"/>
      <c r="AM274" s="1805"/>
      <c r="AN274" s="1805"/>
      <c r="AO274" s="1805"/>
      <c r="AP274" s="1805"/>
      <c r="AQ274" s="755">
        <v>150000000</v>
      </c>
      <c r="AR274" s="755">
        <v>150000000</v>
      </c>
      <c r="AS274" s="756">
        <v>0</v>
      </c>
      <c r="AT274" s="756">
        <v>0</v>
      </c>
      <c r="AU274" s="755">
        <v>150000000</v>
      </c>
      <c r="AV274" s="756">
        <v>0</v>
      </c>
      <c r="AW274" s="755">
        <v>104338647</v>
      </c>
      <c r="AX274" s="755">
        <v>45661353</v>
      </c>
      <c r="AY274" s="755">
        <v>104338647</v>
      </c>
      <c r="AZ274" s="756">
        <v>0</v>
      </c>
      <c r="BA274" s="755">
        <v>104338647</v>
      </c>
      <c r="BB274" s="756">
        <v>0</v>
      </c>
      <c r="BC274" s="756">
        <v>0</v>
      </c>
      <c r="BD274" s="745"/>
      <c r="BE274" s="757">
        <f t="shared" si="18"/>
        <v>1</v>
      </c>
      <c r="BF274" s="757">
        <f t="shared" si="19"/>
        <v>0.69559097999999997</v>
      </c>
    </row>
    <row r="275" spans="1:58" x14ac:dyDescent="0.25">
      <c r="A275" s="753" t="str">
        <f t="shared" si="20"/>
        <v>C25021000702410</v>
      </c>
      <c r="B275" s="1806" t="s">
        <v>120</v>
      </c>
      <c r="C275" s="1805"/>
      <c r="D275" s="1806" t="s">
        <v>355</v>
      </c>
      <c r="E275" s="1805"/>
      <c r="F275" s="1806" t="s">
        <v>357</v>
      </c>
      <c r="G275" s="1805"/>
      <c r="H275" s="1806" t="s">
        <v>326</v>
      </c>
      <c r="I275" s="1805"/>
      <c r="J275" s="1806" t="s">
        <v>313</v>
      </c>
      <c r="K275" s="1805"/>
      <c r="L275" s="1805"/>
      <c r="M275" s="1806" t="s">
        <v>315</v>
      </c>
      <c r="N275" s="1805"/>
      <c r="O275" s="1805"/>
      <c r="P275" s="1806" t="s">
        <v>316</v>
      </c>
      <c r="Q275" s="1805"/>
      <c r="R275" s="1806"/>
      <c r="S275" s="1805"/>
      <c r="T275" s="1807" t="s">
        <v>105</v>
      </c>
      <c r="U275" s="1805"/>
      <c r="V275" s="1805"/>
      <c r="W275" s="1805"/>
      <c r="X275" s="1805"/>
      <c r="Y275" s="1805"/>
      <c r="Z275" s="1805"/>
      <c r="AA275" s="1805"/>
      <c r="AB275" s="1806" t="s">
        <v>306</v>
      </c>
      <c r="AC275" s="1805"/>
      <c r="AD275" s="1805"/>
      <c r="AE275" s="1805"/>
      <c r="AF275" s="1805"/>
      <c r="AG275" s="1806" t="s">
        <v>307</v>
      </c>
      <c r="AH275" s="1805"/>
      <c r="AI275" s="1805"/>
      <c r="AJ275" s="754" t="s">
        <v>86</v>
      </c>
      <c r="AK275" s="1804" t="s">
        <v>308</v>
      </c>
      <c r="AL275" s="1805"/>
      <c r="AM275" s="1805"/>
      <c r="AN275" s="1805"/>
      <c r="AO275" s="1805"/>
      <c r="AP275" s="1805"/>
      <c r="AQ275" s="755">
        <v>500000000</v>
      </c>
      <c r="AR275" s="755">
        <v>500000000</v>
      </c>
      <c r="AS275" s="756">
        <v>0</v>
      </c>
      <c r="AT275" s="756">
        <v>0</v>
      </c>
      <c r="AU275" s="755">
        <v>424881065</v>
      </c>
      <c r="AV275" s="755">
        <v>75118935</v>
      </c>
      <c r="AW275" s="755">
        <v>328300786</v>
      </c>
      <c r="AX275" s="755">
        <v>96580279</v>
      </c>
      <c r="AY275" s="755">
        <v>327943786</v>
      </c>
      <c r="AZ275" s="755">
        <v>357000</v>
      </c>
      <c r="BA275" s="755">
        <v>327943786</v>
      </c>
      <c r="BB275" s="756">
        <v>0</v>
      </c>
      <c r="BC275" s="756">
        <v>0</v>
      </c>
      <c r="BD275" s="745"/>
      <c r="BE275" s="757">
        <f t="shared" si="18"/>
        <v>0.84976213</v>
      </c>
      <c r="BF275" s="757">
        <f t="shared" si="19"/>
        <v>0.65660157200000002</v>
      </c>
    </row>
    <row r="276" spans="1:58" x14ac:dyDescent="0.25">
      <c r="A276" s="753" t="str">
        <f t="shared" si="20"/>
        <v>C25021000702610</v>
      </c>
      <c r="B276" s="1806" t="s">
        <v>120</v>
      </c>
      <c r="C276" s="1805"/>
      <c r="D276" s="1806" t="s">
        <v>355</v>
      </c>
      <c r="E276" s="1805"/>
      <c r="F276" s="1806" t="s">
        <v>357</v>
      </c>
      <c r="G276" s="1805"/>
      <c r="H276" s="1806" t="s">
        <v>326</v>
      </c>
      <c r="I276" s="1805"/>
      <c r="J276" s="1806" t="s">
        <v>313</v>
      </c>
      <c r="K276" s="1805"/>
      <c r="L276" s="1805"/>
      <c r="M276" s="1806" t="s">
        <v>315</v>
      </c>
      <c r="N276" s="1805"/>
      <c r="O276" s="1805"/>
      <c r="P276" s="1806" t="s">
        <v>325</v>
      </c>
      <c r="Q276" s="1805"/>
      <c r="R276" s="1806"/>
      <c r="S276" s="1805"/>
      <c r="T276" s="1807" t="s">
        <v>362</v>
      </c>
      <c r="U276" s="1805"/>
      <c r="V276" s="1805"/>
      <c r="W276" s="1805"/>
      <c r="X276" s="1805"/>
      <c r="Y276" s="1805"/>
      <c r="Z276" s="1805"/>
      <c r="AA276" s="1805"/>
      <c r="AB276" s="1806" t="s">
        <v>306</v>
      </c>
      <c r="AC276" s="1805"/>
      <c r="AD276" s="1805"/>
      <c r="AE276" s="1805"/>
      <c r="AF276" s="1805"/>
      <c r="AG276" s="1806" t="s">
        <v>307</v>
      </c>
      <c r="AH276" s="1805"/>
      <c r="AI276" s="1805"/>
      <c r="AJ276" s="754" t="s">
        <v>86</v>
      </c>
      <c r="AK276" s="1804" t="s">
        <v>308</v>
      </c>
      <c r="AL276" s="1805"/>
      <c r="AM276" s="1805"/>
      <c r="AN276" s="1805"/>
      <c r="AO276" s="1805"/>
      <c r="AP276" s="1805"/>
      <c r="AQ276" s="755">
        <v>75000000</v>
      </c>
      <c r="AR276" s="756">
        <v>0</v>
      </c>
      <c r="AS276" s="755">
        <v>75000000</v>
      </c>
      <c r="AT276" s="756">
        <v>0</v>
      </c>
      <c r="AU276" s="756">
        <v>0</v>
      </c>
      <c r="AV276" s="756">
        <v>0</v>
      </c>
      <c r="AW276" s="756">
        <v>0</v>
      </c>
      <c r="AX276" s="756">
        <v>0</v>
      </c>
      <c r="AY276" s="756">
        <v>0</v>
      </c>
      <c r="AZ276" s="756">
        <v>0</v>
      </c>
      <c r="BA276" s="756">
        <v>0</v>
      </c>
      <c r="BB276" s="756">
        <v>0</v>
      </c>
      <c r="BC276" s="756">
        <v>0</v>
      </c>
      <c r="BD276" s="745"/>
      <c r="BE276" s="757">
        <f t="shared" si="18"/>
        <v>0</v>
      </c>
      <c r="BF276" s="757">
        <f t="shared" si="19"/>
        <v>0</v>
      </c>
    </row>
    <row r="277" spans="1:58" x14ac:dyDescent="0.25">
      <c r="A277" s="753" t="str">
        <f t="shared" si="20"/>
        <v>C250210007021110</v>
      </c>
      <c r="B277" s="1806" t="s">
        <v>120</v>
      </c>
      <c r="C277" s="1805"/>
      <c r="D277" s="1806" t="s">
        <v>355</v>
      </c>
      <c r="E277" s="1805"/>
      <c r="F277" s="1806" t="s">
        <v>357</v>
      </c>
      <c r="G277" s="1805"/>
      <c r="H277" s="1806" t="s">
        <v>326</v>
      </c>
      <c r="I277" s="1805"/>
      <c r="J277" s="1806" t="s">
        <v>313</v>
      </c>
      <c r="K277" s="1805"/>
      <c r="L277" s="1805"/>
      <c r="M277" s="1806" t="s">
        <v>315</v>
      </c>
      <c r="N277" s="1805"/>
      <c r="O277" s="1805"/>
      <c r="P277" s="1806" t="s">
        <v>101</v>
      </c>
      <c r="Q277" s="1805"/>
      <c r="R277" s="1806"/>
      <c r="S277" s="1805"/>
      <c r="T277" s="1807" t="s">
        <v>363</v>
      </c>
      <c r="U277" s="1805"/>
      <c r="V277" s="1805"/>
      <c r="W277" s="1805"/>
      <c r="X277" s="1805"/>
      <c r="Y277" s="1805"/>
      <c r="Z277" s="1805"/>
      <c r="AA277" s="1805"/>
      <c r="AB277" s="1806" t="s">
        <v>306</v>
      </c>
      <c r="AC277" s="1805"/>
      <c r="AD277" s="1805"/>
      <c r="AE277" s="1805"/>
      <c r="AF277" s="1805"/>
      <c r="AG277" s="1806" t="s">
        <v>307</v>
      </c>
      <c r="AH277" s="1805"/>
      <c r="AI277" s="1805"/>
      <c r="AJ277" s="754" t="s">
        <v>86</v>
      </c>
      <c r="AK277" s="1804" t="s">
        <v>308</v>
      </c>
      <c r="AL277" s="1805"/>
      <c r="AM277" s="1805"/>
      <c r="AN277" s="1805"/>
      <c r="AO277" s="1805"/>
      <c r="AP277" s="1805"/>
      <c r="AQ277" s="756">
        <v>0</v>
      </c>
      <c r="AR277" s="756">
        <v>0</v>
      </c>
      <c r="AS277" s="756">
        <v>0</v>
      </c>
      <c r="AT277" s="756">
        <v>0</v>
      </c>
      <c r="AU277" s="756">
        <v>0</v>
      </c>
      <c r="AV277" s="756">
        <v>0</v>
      </c>
      <c r="AW277" s="756">
        <v>0</v>
      </c>
      <c r="AX277" s="756">
        <v>0</v>
      </c>
      <c r="AY277" s="756">
        <v>0</v>
      </c>
      <c r="AZ277" s="756">
        <v>0</v>
      </c>
      <c r="BA277" s="756">
        <v>0</v>
      </c>
      <c r="BB277" s="756">
        <v>0</v>
      </c>
      <c r="BC277" s="756">
        <v>0</v>
      </c>
      <c r="BD277" s="745"/>
      <c r="BE277" s="757" t="e">
        <f t="shared" si="18"/>
        <v>#DIV/0!</v>
      </c>
      <c r="BF277" s="757" t="e">
        <f t="shared" si="19"/>
        <v>#DIV/0!</v>
      </c>
    </row>
    <row r="278" spans="1:58" s="879" customFormat="1" x14ac:dyDescent="0.25">
      <c r="A278" s="873" t="str">
        <f t="shared" si="20"/>
        <v>C25021000810</v>
      </c>
      <c r="B278" s="1817" t="s">
        <v>120</v>
      </c>
      <c r="C278" s="1816"/>
      <c r="D278" s="1817" t="s">
        <v>355</v>
      </c>
      <c r="E278" s="1816"/>
      <c r="F278" s="1817" t="s">
        <v>357</v>
      </c>
      <c r="G278" s="1816"/>
      <c r="H278" s="1817" t="s">
        <v>327</v>
      </c>
      <c r="I278" s="1816"/>
      <c r="J278" s="1817" t="s">
        <v>269</v>
      </c>
      <c r="K278" s="1816"/>
      <c r="L278" s="1816"/>
      <c r="M278" s="1817" t="s">
        <v>269</v>
      </c>
      <c r="N278" s="1816"/>
      <c r="O278" s="1816"/>
      <c r="P278" s="1817" t="s">
        <v>269</v>
      </c>
      <c r="Q278" s="1816"/>
      <c r="R278" s="1817" t="s">
        <v>269</v>
      </c>
      <c r="S278" s="1816"/>
      <c r="T278" s="1818" t="s">
        <v>755</v>
      </c>
      <c r="U278" s="1816"/>
      <c r="V278" s="1816"/>
      <c r="W278" s="1816"/>
      <c r="X278" s="1816"/>
      <c r="Y278" s="1816"/>
      <c r="Z278" s="1816"/>
      <c r="AA278" s="1816"/>
      <c r="AB278" s="1817" t="s">
        <v>306</v>
      </c>
      <c r="AC278" s="1816"/>
      <c r="AD278" s="1816"/>
      <c r="AE278" s="1816"/>
      <c r="AF278" s="1816"/>
      <c r="AG278" s="1817" t="s">
        <v>307</v>
      </c>
      <c r="AH278" s="1816"/>
      <c r="AI278" s="1816"/>
      <c r="AJ278" s="880" t="s">
        <v>86</v>
      </c>
      <c r="AK278" s="1815" t="s">
        <v>308</v>
      </c>
      <c r="AL278" s="1816"/>
      <c r="AM278" s="1816"/>
      <c r="AN278" s="1816"/>
      <c r="AO278" s="1816"/>
      <c r="AP278" s="1816"/>
      <c r="AQ278" s="881">
        <v>400000000</v>
      </c>
      <c r="AR278" s="882">
        <v>0</v>
      </c>
      <c r="AS278" s="881">
        <v>400000000</v>
      </c>
      <c r="AT278" s="882">
        <v>0</v>
      </c>
      <c r="AU278" s="882">
        <v>0</v>
      </c>
      <c r="AV278" s="882">
        <v>0</v>
      </c>
      <c r="AW278" s="882">
        <v>0</v>
      </c>
      <c r="AX278" s="882">
        <v>0</v>
      </c>
      <c r="AY278" s="882">
        <v>0</v>
      </c>
      <c r="AZ278" s="882">
        <v>0</v>
      </c>
      <c r="BA278" s="882">
        <v>0</v>
      </c>
      <c r="BB278" s="882">
        <v>0</v>
      </c>
      <c r="BC278" s="882">
        <v>0</v>
      </c>
      <c r="BD278" s="877"/>
      <c r="BE278" s="883">
        <f t="shared" si="18"/>
        <v>0</v>
      </c>
      <c r="BF278" s="883">
        <f t="shared" si="19"/>
        <v>0</v>
      </c>
    </row>
    <row r="279" spans="1:58" s="817" customFormat="1" x14ac:dyDescent="0.25">
      <c r="A279" s="811" t="str">
        <f t="shared" si="20"/>
        <v>C250210008010</v>
      </c>
      <c r="B279" s="1819" t="s">
        <v>120</v>
      </c>
      <c r="C279" s="1820"/>
      <c r="D279" s="1819" t="s">
        <v>355</v>
      </c>
      <c r="E279" s="1820"/>
      <c r="F279" s="1819" t="s">
        <v>357</v>
      </c>
      <c r="G279" s="1820"/>
      <c r="H279" s="1819" t="s">
        <v>327</v>
      </c>
      <c r="I279" s="1820"/>
      <c r="J279" s="1819" t="s">
        <v>313</v>
      </c>
      <c r="K279" s="1820"/>
      <c r="L279" s="1820"/>
      <c r="M279" s="1819" t="s">
        <v>269</v>
      </c>
      <c r="N279" s="1820"/>
      <c r="O279" s="1820"/>
      <c r="P279" s="1819" t="s">
        <v>269</v>
      </c>
      <c r="Q279" s="1820"/>
      <c r="R279" s="1819" t="s">
        <v>269</v>
      </c>
      <c r="S279" s="1820"/>
      <c r="T279" s="1821" t="s">
        <v>755</v>
      </c>
      <c r="U279" s="1820"/>
      <c r="V279" s="1820"/>
      <c r="W279" s="1820"/>
      <c r="X279" s="1820"/>
      <c r="Y279" s="1820"/>
      <c r="Z279" s="1820"/>
      <c r="AA279" s="1820"/>
      <c r="AB279" s="1819" t="s">
        <v>306</v>
      </c>
      <c r="AC279" s="1820"/>
      <c r="AD279" s="1820"/>
      <c r="AE279" s="1820"/>
      <c r="AF279" s="1820"/>
      <c r="AG279" s="1819" t="s">
        <v>307</v>
      </c>
      <c r="AH279" s="1820"/>
      <c r="AI279" s="1820"/>
      <c r="AJ279" s="812" t="s">
        <v>86</v>
      </c>
      <c r="AK279" s="1822" t="s">
        <v>308</v>
      </c>
      <c r="AL279" s="1820"/>
      <c r="AM279" s="1820"/>
      <c r="AN279" s="1820"/>
      <c r="AO279" s="1820"/>
      <c r="AP279" s="1820"/>
      <c r="AQ279" s="813">
        <v>400000000</v>
      </c>
      <c r="AR279" s="814">
        <v>0</v>
      </c>
      <c r="AS279" s="813">
        <v>400000000</v>
      </c>
      <c r="AT279" s="814">
        <v>0</v>
      </c>
      <c r="AU279" s="814">
        <v>0</v>
      </c>
      <c r="AV279" s="814">
        <v>0</v>
      </c>
      <c r="AW279" s="814">
        <v>0</v>
      </c>
      <c r="AX279" s="814">
        <v>0</v>
      </c>
      <c r="AY279" s="814">
        <v>0</v>
      </c>
      <c r="AZ279" s="814">
        <v>0</v>
      </c>
      <c r="BA279" s="814">
        <v>0</v>
      </c>
      <c r="BB279" s="814">
        <v>0</v>
      </c>
      <c r="BC279" s="814">
        <v>0</v>
      </c>
      <c r="BD279" s="815"/>
      <c r="BE279" s="816">
        <f t="shared" si="18"/>
        <v>0</v>
      </c>
      <c r="BF279" s="816">
        <f t="shared" si="19"/>
        <v>0</v>
      </c>
    </row>
    <row r="280" spans="1:58" x14ac:dyDescent="0.25">
      <c r="A280" s="753" t="str">
        <f t="shared" si="20"/>
        <v>C2502100080310</v>
      </c>
      <c r="B280" s="1812" t="s">
        <v>120</v>
      </c>
      <c r="C280" s="1805"/>
      <c r="D280" s="1812" t="s">
        <v>355</v>
      </c>
      <c r="E280" s="1805"/>
      <c r="F280" s="1812" t="s">
        <v>357</v>
      </c>
      <c r="G280" s="1805"/>
      <c r="H280" s="1812" t="s">
        <v>327</v>
      </c>
      <c r="I280" s="1805"/>
      <c r="J280" s="1812" t="s">
        <v>313</v>
      </c>
      <c r="K280" s="1805"/>
      <c r="L280" s="1805"/>
      <c r="M280" s="1812" t="s">
        <v>322</v>
      </c>
      <c r="N280" s="1805"/>
      <c r="O280" s="1805"/>
      <c r="P280" s="1812" t="s">
        <v>269</v>
      </c>
      <c r="Q280" s="1805"/>
      <c r="R280" s="1812" t="s">
        <v>269</v>
      </c>
      <c r="S280" s="1805"/>
      <c r="T280" s="1814" t="s">
        <v>756</v>
      </c>
      <c r="U280" s="1805"/>
      <c r="V280" s="1805"/>
      <c r="W280" s="1805"/>
      <c r="X280" s="1805"/>
      <c r="Y280" s="1805"/>
      <c r="Z280" s="1805"/>
      <c r="AA280" s="1805"/>
      <c r="AB280" s="1812" t="s">
        <v>306</v>
      </c>
      <c r="AC280" s="1805"/>
      <c r="AD280" s="1805"/>
      <c r="AE280" s="1805"/>
      <c r="AF280" s="1805"/>
      <c r="AG280" s="1812" t="s">
        <v>307</v>
      </c>
      <c r="AH280" s="1805"/>
      <c r="AI280" s="1805"/>
      <c r="AJ280" s="742" t="s">
        <v>86</v>
      </c>
      <c r="AK280" s="1813" t="s">
        <v>308</v>
      </c>
      <c r="AL280" s="1805"/>
      <c r="AM280" s="1805"/>
      <c r="AN280" s="1805"/>
      <c r="AO280" s="1805"/>
      <c r="AP280" s="1805"/>
      <c r="AQ280" s="743">
        <v>400000000</v>
      </c>
      <c r="AR280" s="744">
        <v>0</v>
      </c>
      <c r="AS280" s="743">
        <v>400000000</v>
      </c>
      <c r="AT280" s="744">
        <v>0</v>
      </c>
      <c r="AU280" s="744">
        <v>0</v>
      </c>
      <c r="AV280" s="744">
        <v>0</v>
      </c>
      <c r="AW280" s="744">
        <v>0</v>
      </c>
      <c r="AX280" s="744">
        <v>0</v>
      </c>
      <c r="AY280" s="744">
        <v>0</v>
      </c>
      <c r="AZ280" s="744">
        <v>0</v>
      </c>
      <c r="BA280" s="744">
        <v>0</v>
      </c>
      <c r="BB280" s="744">
        <v>0</v>
      </c>
      <c r="BC280" s="744">
        <v>0</v>
      </c>
      <c r="BD280" s="745"/>
      <c r="BE280" s="747">
        <f t="shared" si="18"/>
        <v>0</v>
      </c>
      <c r="BF280" s="747">
        <f t="shared" si="19"/>
        <v>0</v>
      </c>
    </row>
    <row r="281" spans="1:58" x14ac:dyDescent="0.25">
      <c r="A281" s="753" t="str">
        <f t="shared" si="20"/>
        <v>C250210008031010</v>
      </c>
      <c r="B281" s="1806" t="s">
        <v>120</v>
      </c>
      <c r="C281" s="1805"/>
      <c r="D281" s="1806" t="s">
        <v>355</v>
      </c>
      <c r="E281" s="1805"/>
      <c r="F281" s="1806" t="s">
        <v>357</v>
      </c>
      <c r="G281" s="1805"/>
      <c r="H281" s="1806" t="s">
        <v>327</v>
      </c>
      <c r="I281" s="1805"/>
      <c r="J281" s="1806" t="s">
        <v>313</v>
      </c>
      <c r="K281" s="1805"/>
      <c r="L281" s="1805"/>
      <c r="M281" s="1806" t="s">
        <v>322</v>
      </c>
      <c r="N281" s="1805"/>
      <c r="O281" s="1805"/>
      <c r="P281" s="1806" t="s">
        <v>86</v>
      </c>
      <c r="Q281" s="1805"/>
      <c r="R281" s="1806" t="s">
        <v>269</v>
      </c>
      <c r="S281" s="1805"/>
      <c r="T281" s="1807" t="s">
        <v>757</v>
      </c>
      <c r="U281" s="1805"/>
      <c r="V281" s="1805"/>
      <c r="W281" s="1805"/>
      <c r="X281" s="1805"/>
      <c r="Y281" s="1805"/>
      <c r="Z281" s="1805"/>
      <c r="AA281" s="1805"/>
      <c r="AB281" s="1806" t="s">
        <v>306</v>
      </c>
      <c r="AC281" s="1805"/>
      <c r="AD281" s="1805"/>
      <c r="AE281" s="1805"/>
      <c r="AF281" s="1805"/>
      <c r="AG281" s="1806" t="s">
        <v>307</v>
      </c>
      <c r="AH281" s="1805"/>
      <c r="AI281" s="1805"/>
      <c r="AJ281" s="754" t="s">
        <v>86</v>
      </c>
      <c r="AK281" s="1804" t="s">
        <v>308</v>
      </c>
      <c r="AL281" s="1805"/>
      <c r="AM281" s="1805"/>
      <c r="AN281" s="1805"/>
      <c r="AO281" s="1805"/>
      <c r="AP281" s="1805"/>
      <c r="AQ281" s="755">
        <v>361979000</v>
      </c>
      <c r="AR281" s="756">
        <v>0</v>
      </c>
      <c r="AS281" s="755">
        <v>361979000</v>
      </c>
      <c r="AT281" s="756">
        <v>0</v>
      </c>
      <c r="AU281" s="756">
        <v>0</v>
      </c>
      <c r="AV281" s="756">
        <v>0</v>
      </c>
      <c r="AW281" s="756">
        <v>0</v>
      </c>
      <c r="AX281" s="756">
        <v>0</v>
      </c>
      <c r="AY281" s="756">
        <v>0</v>
      </c>
      <c r="AZ281" s="756">
        <v>0</v>
      </c>
      <c r="BA281" s="756">
        <v>0</v>
      </c>
      <c r="BB281" s="756">
        <v>0</v>
      </c>
      <c r="BC281" s="756">
        <v>0</v>
      </c>
      <c r="BD281" s="745"/>
      <c r="BE281" s="757">
        <f t="shared" si="18"/>
        <v>0</v>
      </c>
      <c r="BF281" s="757">
        <f t="shared" si="19"/>
        <v>0</v>
      </c>
    </row>
    <row r="282" spans="1:58" x14ac:dyDescent="0.25">
      <c r="A282" s="753" t="str">
        <f t="shared" si="20"/>
        <v>C250210008031110</v>
      </c>
      <c r="B282" s="1806" t="s">
        <v>120</v>
      </c>
      <c r="C282" s="1805"/>
      <c r="D282" s="1806" t="s">
        <v>355</v>
      </c>
      <c r="E282" s="1805"/>
      <c r="F282" s="1806" t="s">
        <v>357</v>
      </c>
      <c r="G282" s="1805"/>
      <c r="H282" s="1806" t="s">
        <v>327</v>
      </c>
      <c r="I282" s="1805"/>
      <c r="J282" s="1806" t="s">
        <v>313</v>
      </c>
      <c r="K282" s="1805"/>
      <c r="L282" s="1805"/>
      <c r="M282" s="1806" t="s">
        <v>322</v>
      </c>
      <c r="N282" s="1805"/>
      <c r="O282" s="1805"/>
      <c r="P282" s="1806" t="s">
        <v>101</v>
      </c>
      <c r="Q282" s="1805"/>
      <c r="R282" s="1806" t="s">
        <v>269</v>
      </c>
      <c r="S282" s="1805"/>
      <c r="T282" s="1807" t="s">
        <v>363</v>
      </c>
      <c r="U282" s="1805"/>
      <c r="V282" s="1805"/>
      <c r="W282" s="1805"/>
      <c r="X282" s="1805"/>
      <c r="Y282" s="1805"/>
      <c r="Z282" s="1805"/>
      <c r="AA282" s="1805"/>
      <c r="AB282" s="1806" t="s">
        <v>306</v>
      </c>
      <c r="AC282" s="1805"/>
      <c r="AD282" s="1805"/>
      <c r="AE282" s="1805"/>
      <c r="AF282" s="1805"/>
      <c r="AG282" s="1806" t="s">
        <v>307</v>
      </c>
      <c r="AH282" s="1805"/>
      <c r="AI282" s="1805"/>
      <c r="AJ282" s="754" t="s">
        <v>86</v>
      </c>
      <c r="AK282" s="1804" t="s">
        <v>308</v>
      </c>
      <c r="AL282" s="1805"/>
      <c r="AM282" s="1805"/>
      <c r="AN282" s="1805"/>
      <c r="AO282" s="1805"/>
      <c r="AP282" s="1805"/>
      <c r="AQ282" s="755">
        <v>38021000</v>
      </c>
      <c r="AR282" s="756">
        <v>0</v>
      </c>
      <c r="AS282" s="755">
        <v>38021000</v>
      </c>
      <c r="AT282" s="756">
        <v>0</v>
      </c>
      <c r="AU282" s="756">
        <v>0</v>
      </c>
      <c r="AV282" s="756">
        <v>0</v>
      </c>
      <c r="AW282" s="756">
        <v>0</v>
      </c>
      <c r="AX282" s="756">
        <v>0</v>
      </c>
      <c r="AY282" s="756">
        <v>0</v>
      </c>
      <c r="AZ282" s="756">
        <v>0</v>
      </c>
      <c r="BA282" s="756">
        <v>0</v>
      </c>
      <c r="BB282" s="756">
        <v>0</v>
      </c>
      <c r="BC282" s="756">
        <v>0</v>
      </c>
      <c r="BD282" s="745"/>
      <c r="BE282" s="757">
        <f t="shared" si="18"/>
        <v>0</v>
      </c>
      <c r="BF282" s="757">
        <f t="shared" si="19"/>
        <v>0</v>
      </c>
    </row>
    <row r="283" spans="1:58" s="817" customFormat="1" ht="22.5" customHeight="1" x14ac:dyDescent="0.25">
      <c r="A283" s="811" t="str">
        <f t="shared" si="20"/>
        <v>C2502100012010</v>
      </c>
      <c r="B283" s="1819" t="s">
        <v>120</v>
      </c>
      <c r="C283" s="1820"/>
      <c r="D283" s="1819" t="s">
        <v>355</v>
      </c>
      <c r="E283" s="1820"/>
      <c r="F283" s="1819" t="s">
        <v>357</v>
      </c>
      <c r="G283" s="1820"/>
      <c r="H283" s="1819" t="s">
        <v>323</v>
      </c>
      <c r="I283" s="1820"/>
      <c r="J283" s="1819" t="s">
        <v>313</v>
      </c>
      <c r="K283" s="1820"/>
      <c r="L283" s="1820"/>
      <c r="M283" s="1819"/>
      <c r="N283" s="1820"/>
      <c r="O283" s="1820"/>
      <c r="P283" s="1819"/>
      <c r="Q283" s="1820"/>
      <c r="R283" s="1819"/>
      <c r="S283" s="1820"/>
      <c r="T283" s="1821" t="s">
        <v>758</v>
      </c>
      <c r="U283" s="1820"/>
      <c r="V283" s="1820"/>
      <c r="W283" s="1820"/>
      <c r="X283" s="1820"/>
      <c r="Y283" s="1820"/>
      <c r="Z283" s="1820"/>
      <c r="AA283" s="1820"/>
      <c r="AB283" s="1819" t="s">
        <v>306</v>
      </c>
      <c r="AC283" s="1820"/>
      <c r="AD283" s="1820"/>
      <c r="AE283" s="1820"/>
      <c r="AF283" s="1820"/>
      <c r="AG283" s="1819" t="s">
        <v>307</v>
      </c>
      <c r="AH283" s="1820"/>
      <c r="AI283" s="1820"/>
      <c r="AJ283" s="812" t="s">
        <v>86</v>
      </c>
      <c r="AK283" s="1822" t="s">
        <v>308</v>
      </c>
      <c r="AL283" s="1820"/>
      <c r="AM283" s="1820"/>
      <c r="AN283" s="1820"/>
      <c r="AO283" s="1820"/>
      <c r="AP283" s="1820"/>
      <c r="AQ283" s="813">
        <v>300000000</v>
      </c>
      <c r="AR283" s="813">
        <v>290000000</v>
      </c>
      <c r="AS283" s="813">
        <v>10000000</v>
      </c>
      <c r="AT283" s="814">
        <v>0</v>
      </c>
      <c r="AU283" s="813">
        <v>199800132</v>
      </c>
      <c r="AV283" s="813">
        <v>90199868</v>
      </c>
      <c r="AW283" s="814">
        <v>0</v>
      </c>
      <c r="AX283" s="856">
        <v>199800132</v>
      </c>
      <c r="AY283" s="814">
        <v>0</v>
      </c>
      <c r="AZ283" s="814">
        <v>0</v>
      </c>
      <c r="BA283" s="814">
        <v>0</v>
      </c>
      <c r="BB283" s="814">
        <v>0</v>
      </c>
      <c r="BC283" s="814">
        <v>0</v>
      </c>
      <c r="BD283" s="815"/>
      <c r="BE283" s="816">
        <f t="shared" si="18"/>
        <v>0.66600044000000003</v>
      </c>
      <c r="BF283" s="816">
        <f t="shared" si="19"/>
        <v>0</v>
      </c>
    </row>
    <row r="284" spans="1:58" s="879" customFormat="1" ht="22.5" customHeight="1" x14ac:dyDescent="0.25">
      <c r="A284" s="873" t="str">
        <f t="shared" si="20"/>
        <v>C250210001210</v>
      </c>
      <c r="B284" s="1817" t="s">
        <v>120</v>
      </c>
      <c r="C284" s="1816"/>
      <c r="D284" s="1817" t="s">
        <v>355</v>
      </c>
      <c r="E284" s="1816"/>
      <c r="F284" s="1817" t="s">
        <v>357</v>
      </c>
      <c r="G284" s="1816"/>
      <c r="H284" s="1817" t="s">
        <v>323</v>
      </c>
      <c r="I284" s="1816"/>
      <c r="J284" s="1817" t="s">
        <v>269</v>
      </c>
      <c r="K284" s="1816"/>
      <c r="L284" s="1816"/>
      <c r="M284" s="1817" t="s">
        <v>269</v>
      </c>
      <c r="N284" s="1816"/>
      <c r="O284" s="1816"/>
      <c r="P284" s="1817" t="s">
        <v>269</v>
      </c>
      <c r="Q284" s="1816"/>
      <c r="R284" s="1817" t="s">
        <v>269</v>
      </c>
      <c r="S284" s="1816"/>
      <c r="T284" s="1818" t="s">
        <v>758</v>
      </c>
      <c r="U284" s="1816"/>
      <c r="V284" s="1816"/>
      <c r="W284" s="1816"/>
      <c r="X284" s="1816"/>
      <c r="Y284" s="1816"/>
      <c r="Z284" s="1816"/>
      <c r="AA284" s="1816"/>
      <c r="AB284" s="1817" t="s">
        <v>306</v>
      </c>
      <c r="AC284" s="1816"/>
      <c r="AD284" s="1816"/>
      <c r="AE284" s="1816"/>
      <c r="AF284" s="1816"/>
      <c r="AG284" s="1817" t="s">
        <v>307</v>
      </c>
      <c r="AH284" s="1816"/>
      <c r="AI284" s="1816"/>
      <c r="AJ284" s="880" t="s">
        <v>86</v>
      </c>
      <c r="AK284" s="1815" t="s">
        <v>308</v>
      </c>
      <c r="AL284" s="1816"/>
      <c r="AM284" s="1816"/>
      <c r="AN284" s="1816"/>
      <c r="AO284" s="1816"/>
      <c r="AP284" s="1816"/>
      <c r="AQ284" s="881">
        <v>300000000</v>
      </c>
      <c r="AR284" s="881">
        <v>290000000</v>
      </c>
      <c r="AS284" s="881">
        <v>10000000</v>
      </c>
      <c r="AT284" s="882">
        <v>0</v>
      </c>
      <c r="AU284" s="881">
        <v>199800132</v>
      </c>
      <c r="AV284" s="881">
        <v>90199868</v>
      </c>
      <c r="AW284" s="882">
        <v>0</v>
      </c>
      <c r="AX284" s="884">
        <v>199800132</v>
      </c>
      <c r="AY284" s="882">
        <v>0</v>
      </c>
      <c r="AZ284" s="882">
        <v>0</v>
      </c>
      <c r="BA284" s="882">
        <v>0</v>
      </c>
      <c r="BB284" s="882">
        <v>0</v>
      </c>
      <c r="BC284" s="882">
        <v>0</v>
      </c>
      <c r="BD284" s="877"/>
      <c r="BE284" s="883">
        <f t="shared" si="18"/>
        <v>0.66600044000000003</v>
      </c>
      <c r="BF284" s="883">
        <f t="shared" si="19"/>
        <v>0</v>
      </c>
    </row>
    <row r="285" spans="1:58" x14ac:dyDescent="0.25">
      <c r="A285" s="753" t="str">
        <f t="shared" si="20"/>
        <v>C25021000120210</v>
      </c>
      <c r="B285" s="1812" t="s">
        <v>120</v>
      </c>
      <c r="C285" s="1805"/>
      <c r="D285" s="1812" t="s">
        <v>355</v>
      </c>
      <c r="E285" s="1805"/>
      <c r="F285" s="1812" t="s">
        <v>357</v>
      </c>
      <c r="G285" s="1805"/>
      <c r="H285" s="1812" t="s">
        <v>323</v>
      </c>
      <c r="I285" s="1805"/>
      <c r="J285" s="1812" t="s">
        <v>313</v>
      </c>
      <c r="K285" s="1805"/>
      <c r="L285" s="1805"/>
      <c r="M285" s="1812" t="s">
        <v>315</v>
      </c>
      <c r="N285" s="1805"/>
      <c r="O285" s="1805"/>
      <c r="P285" s="1812"/>
      <c r="Q285" s="1805"/>
      <c r="R285" s="1812"/>
      <c r="S285" s="1805"/>
      <c r="T285" s="1814" t="s">
        <v>359</v>
      </c>
      <c r="U285" s="1805"/>
      <c r="V285" s="1805"/>
      <c r="W285" s="1805"/>
      <c r="X285" s="1805"/>
      <c r="Y285" s="1805"/>
      <c r="Z285" s="1805"/>
      <c r="AA285" s="1805"/>
      <c r="AB285" s="1812" t="s">
        <v>306</v>
      </c>
      <c r="AC285" s="1805"/>
      <c r="AD285" s="1805"/>
      <c r="AE285" s="1805"/>
      <c r="AF285" s="1805"/>
      <c r="AG285" s="1812" t="s">
        <v>307</v>
      </c>
      <c r="AH285" s="1805"/>
      <c r="AI285" s="1805"/>
      <c r="AJ285" s="742" t="s">
        <v>86</v>
      </c>
      <c r="AK285" s="1813" t="s">
        <v>308</v>
      </c>
      <c r="AL285" s="1805"/>
      <c r="AM285" s="1805"/>
      <c r="AN285" s="1805"/>
      <c r="AO285" s="1805"/>
      <c r="AP285" s="1805"/>
      <c r="AQ285" s="743">
        <v>300000000</v>
      </c>
      <c r="AR285" s="743">
        <v>290000000</v>
      </c>
      <c r="AS285" s="743">
        <v>10000000</v>
      </c>
      <c r="AT285" s="744">
        <v>0</v>
      </c>
      <c r="AU285" s="743">
        <v>199800132</v>
      </c>
      <c r="AV285" s="743">
        <v>90199868</v>
      </c>
      <c r="AW285" s="744">
        <v>0</v>
      </c>
      <c r="AX285" s="857">
        <v>199800132</v>
      </c>
      <c r="AY285" s="744">
        <v>0</v>
      </c>
      <c r="AZ285" s="744">
        <v>0</v>
      </c>
      <c r="BA285" s="744">
        <v>0</v>
      </c>
      <c r="BB285" s="744">
        <v>0</v>
      </c>
      <c r="BC285" s="744">
        <v>0</v>
      </c>
      <c r="BD285" s="745"/>
      <c r="BE285" s="747">
        <f t="shared" si="18"/>
        <v>0.66600044000000003</v>
      </c>
      <c r="BF285" s="747">
        <f t="shared" si="19"/>
        <v>0</v>
      </c>
    </row>
    <row r="286" spans="1:58" x14ac:dyDescent="0.25">
      <c r="A286" s="753" t="str">
        <f t="shared" si="20"/>
        <v>C250210001202110</v>
      </c>
      <c r="B286" s="1806" t="s">
        <v>120</v>
      </c>
      <c r="C286" s="1805"/>
      <c r="D286" s="1806" t="s">
        <v>355</v>
      </c>
      <c r="E286" s="1805"/>
      <c r="F286" s="1806" t="s">
        <v>357</v>
      </c>
      <c r="G286" s="1805"/>
      <c r="H286" s="1806" t="s">
        <v>323</v>
      </c>
      <c r="I286" s="1805"/>
      <c r="J286" s="1806" t="s">
        <v>313</v>
      </c>
      <c r="K286" s="1805"/>
      <c r="L286" s="1805"/>
      <c r="M286" s="1806" t="s">
        <v>315</v>
      </c>
      <c r="N286" s="1805"/>
      <c r="O286" s="1805"/>
      <c r="P286" s="1806" t="s">
        <v>312</v>
      </c>
      <c r="Q286" s="1805"/>
      <c r="R286" s="1806"/>
      <c r="S286" s="1805"/>
      <c r="T286" s="1807" t="s">
        <v>365</v>
      </c>
      <c r="U286" s="1805"/>
      <c r="V286" s="1805"/>
      <c r="W286" s="1805"/>
      <c r="X286" s="1805"/>
      <c r="Y286" s="1805"/>
      <c r="Z286" s="1805"/>
      <c r="AA286" s="1805"/>
      <c r="AB286" s="1806" t="s">
        <v>306</v>
      </c>
      <c r="AC286" s="1805"/>
      <c r="AD286" s="1805"/>
      <c r="AE286" s="1805"/>
      <c r="AF286" s="1805"/>
      <c r="AG286" s="1806" t="s">
        <v>307</v>
      </c>
      <c r="AH286" s="1805"/>
      <c r="AI286" s="1805"/>
      <c r="AJ286" s="754" t="s">
        <v>86</v>
      </c>
      <c r="AK286" s="1804" t="s">
        <v>308</v>
      </c>
      <c r="AL286" s="1805"/>
      <c r="AM286" s="1805"/>
      <c r="AN286" s="1805"/>
      <c r="AO286" s="1805"/>
      <c r="AP286" s="1805"/>
      <c r="AQ286" s="755">
        <v>45000000</v>
      </c>
      <c r="AR286" s="755">
        <v>45000000</v>
      </c>
      <c r="AS286" s="756">
        <v>0</v>
      </c>
      <c r="AT286" s="756">
        <v>0</v>
      </c>
      <c r="AU286" s="755">
        <v>45000000</v>
      </c>
      <c r="AV286" s="756">
        <v>0</v>
      </c>
      <c r="AW286" s="756">
        <v>0</v>
      </c>
      <c r="AX286" s="858">
        <v>45000000</v>
      </c>
      <c r="AY286" s="756">
        <v>0</v>
      </c>
      <c r="AZ286" s="756">
        <v>0</v>
      </c>
      <c r="BA286" s="756">
        <v>0</v>
      </c>
      <c r="BB286" s="756">
        <v>0</v>
      </c>
      <c r="BC286" s="756">
        <v>0</v>
      </c>
      <c r="BD286" s="745"/>
      <c r="BE286" s="757">
        <f t="shared" ref="BE286:BE329" si="21">+AU286/AQ286</f>
        <v>1</v>
      </c>
      <c r="BF286" s="757">
        <f t="shared" ref="BF286:BF329" si="22">+AW286/AQ286</f>
        <v>0</v>
      </c>
    </row>
    <row r="287" spans="1:58" x14ac:dyDescent="0.25">
      <c r="A287" s="753" t="str">
        <f t="shared" si="20"/>
        <v>C250210001202210</v>
      </c>
      <c r="B287" s="1806" t="s">
        <v>120</v>
      </c>
      <c r="C287" s="1805"/>
      <c r="D287" s="1806" t="s">
        <v>355</v>
      </c>
      <c r="E287" s="1805"/>
      <c r="F287" s="1806" t="s">
        <v>357</v>
      </c>
      <c r="G287" s="1805"/>
      <c r="H287" s="1806" t="s">
        <v>323</v>
      </c>
      <c r="I287" s="1805"/>
      <c r="J287" s="1806" t="s">
        <v>313</v>
      </c>
      <c r="K287" s="1805"/>
      <c r="L287" s="1805"/>
      <c r="M287" s="1806" t="s">
        <v>315</v>
      </c>
      <c r="N287" s="1805"/>
      <c r="O287" s="1805"/>
      <c r="P287" s="1806" t="s">
        <v>315</v>
      </c>
      <c r="Q287" s="1805"/>
      <c r="R287" s="1806"/>
      <c r="S287" s="1805"/>
      <c r="T287" s="1807" t="s">
        <v>360</v>
      </c>
      <c r="U287" s="1805"/>
      <c r="V287" s="1805"/>
      <c r="W287" s="1805"/>
      <c r="X287" s="1805"/>
      <c r="Y287" s="1805"/>
      <c r="Z287" s="1805"/>
      <c r="AA287" s="1805"/>
      <c r="AB287" s="1806" t="s">
        <v>306</v>
      </c>
      <c r="AC287" s="1805"/>
      <c r="AD287" s="1805"/>
      <c r="AE287" s="1805"/>
      <c r="AF287" s="1805"/>
      <c r="AG287" s="1806" t="s">
        <v>307</v>
      </c>
      <c r="AH287" s="1805"/>
      <c r="AI287" s="1805"/>
      <c r="AJ287" s="754" t="s">
        <v>86</v>
      </c>
      <c r="AK287" s="1804" t="s">
        <v>308</v>
      </c>
      <c r="AL287" s="1805"/>
      <c r="AM287" s="1805"/>
      <c r="AN287" s="1805"/>
      <c r="AO287" s="1805"/>
      <c r="AP287" s="1805"/>
      <c r="AQ287" s="755">
        <v>101000000</v>
      </c>
      <c r="AR287" s="755">
        <v>101000000</v>
      </c>
      <c r="AS287" s="756">
        <v>0</v>
      </c>
      <c r="AT287" s="756">
        <v>0</v>
      </c>
      <c r="AU287" s="755">
        <v>101000000</v>
      </c>
      <c r="AV287" s="756">
        <v>0</v>
      </c>
      <c r="AW287" s="756">
        <v>0</v>
      </c>
      <c r="AX287" s="858">
        <v>101000000</v>
      </c>
      <c r="AY287" s="756">
        <v>0</v>
      </c>
      <c r="AZ287" s="756">
        <v>0</v>
      </c>
      <c r="BA287" s="756">
        <v>0</v>
      </c>
      <c r="BB287" s="756">
        <v>0</v>
      </c>
      <c r="BC287" s="756">
        <v>0</v>
      </c>
      <c r="BD287" s="745"/>
      <c r="BE287" s="757">
        <f t="shared" si="21"/>
        <v>1</v>
      </c>
      <c r="BF287" s="757">
        <f t="shared" si="22"/>
        <v>0</v>
      </c>
    </row>
    <row r="288" spans="1:58" x14ac:dyDescent="0.25">
      <c r="A288" s="753" t="str">
        <f t="shared" si="20"/>
        <v>C250210001202310</v>
      </c>
      <c r="B288" s="1806" t="s">
        <v>120</v>
      </c>
      <c r="C288" s="1805"/>
      <c r="D288" s="1806" t="s">
        <v>355</v>
      </c>
      <c r="E288" s="1805"/>
      <c r="F288" s="1806" t="s">
        <v>357</v>
      </c>
      <c r="G288" s="1805"/>
      <c r="H288" s="1806" t="s">
        <v>323</v>
      </c>
      <c r="I288" s="1805"/>
      <c r="J288" s="1806" t="s">
        <v>313</v>
      </c>
      <c r="K288" s="1805"/>
      <c r="L288" s="1805"/>
      <c r="M288" s="1806" t="s">
        <v>315</v>
      </c>
      <c r="N288" s="1805"/>
      <c r="O288" s="1805"/>
      <c r="P288" s="1806" t="s">
        <v>322</v>
      </c>
      <c r="Q288" s="1805"/>
      <c r="R288" s="1806"/>
      <c r="S288" s="1805"/>
      <c r="T288" s="1807" t="s">
        <v>361</v>
      </c>
      <c r="U288" s="1805"/>
      <c r="V288" s="1805"/>
      <c r="W288" s="1805"/>
      <c r="X288" s="1805"/>
      <c r="Y288" s="1805"/>
      <c r="Z288" s="1805"/>
      <c r="AA288" s="1805"/>
      <c r="AB288" s="1806" t="s">
        <v>306</v>
      </c>
      <c r="AC288" s="1805"/>
      <c r="AD288" s="1805"/>
      <c r="AE288" s="1805"/>
      <c r="AF288" s="1805"/>
      <c r="AG288" s="1806" t="s">
        <v>307</v>
      </c>
      <c r="AH288" s="1805"/>
      <c r="AI288" s="1805"/>
      <c r="AJ288" s="754" t="s">
        <v>86</v>
      </c>
      <c r="AK288" s="1804" t="s">
        <v>308</v>
      </c>
      <c r="AL288" s="1805"/>
      <c r="AM288" s="1805"/>
      <c r="AN288" s="1805"/>
      <c r="AO288" s="1805"/>
      <c r="AP288" s="1805"/>
      <c r="AQ288" s="755">
        <v>49000000</v>
      </c>
      <c r="AR288" s="755">
        <v>49000000</v>
      </c>
      <c r="AS288" s="756">
        <v>0</v>
      </c>
      <c r="AT288" s="756">
        <v>0</v>
      </c>
      <c r="AU288" s="755">
        <v>49000000</v>
      </c>
      <c r="AV288" s="756">
        <v>0</v>
      </c>
      <c r="AW288" s="756">
        <v>0</v>
      </c>
      <c r="AX288" s="858">
        <v>49000000</v>
      </c>
      <c r="AY288" s="756">
        <v>0</v>
      </c>
      <c r="AZ288" s="756">
        <v>0</v>
      </c>
      <c r="BA288" s="756">
        <v>0</v>
      </c>
      <c r="BB288" s="756">
        <v>0</v>
      </c>
      <c r="BC288" s="756">
        <v>0</v>
      </c>
      <c r="BD288" s="745"/>
      <c r="BE288" s="757">
        <f t="shared" si="21"/>
        <v>1</v>
      </c>
      <c r="BF288" s="757">
        <f t="shared" si="22"/>
        <v>0</v>
      </c>
    </row>
    <row r="289" spans="1:58" x14ac:dyDescent="0.25">
      <c r="A289" s="753" t="str">
        <f t="shared" si="20"/>
        <v>C250210001202410</v>
      </c>
      <c r="B289" s="1806" t="s">
        <v>120</v>
      </c>
      <c r="C289" s="1805"/>
      <c r="D289" s="1806" t="s">
        <v>355</v>
      </c>
      <c r="E289" s="1805"/>
      <c r="F289" s="1806" t="s">
        <v>357</v>
      </c>
      <c r="G289" s="1805"/>
      <c r="H289" s="1806" t="s">
        <v>323</v>
      </c>
      <c r="I289" s="1805"/>
      <c r="J289" s="1806" t="s">
        <v>313</v>
      </c>
      <c r="K289" s="1805"/>
      <c r="L289" s="1805"/>
      <c r="M289" s="1806" t="s">
        <v>315</v>
      </c>
      <c r="N289" s="1805"/>
      <c r="O289" s="1805"/>
      <c r="P289" s="1806" t="s">
        <v>316</v>
      </c>
      <c r="Q289" s="1805"/>
      <c r="R289" s="1806"/>
      <c r="S289" s="1805"/>
      <c r="T289" s="1807" t="s">
        <v>105</v>
      </c>
      <c r="U289" s="1805"/>
      <c r="V289" s="1805"/>
      <c r="W289" s="1805"/>
      <c r="X289" s="1805"/>
      <c r="Y289" s="1805"/>
      <c r="Z289" s="1805"/>
      <c r="AA289" s="1805"/>
      <c r="AB289" s="1806" t="s">
        <v>306</v>
      </c>
      <c r="AC289" s="1805"/>
      <c r="AD289" s="1805"/>
      <c r="AE289" s="1805"/>
      <c r="AF289" s="1805"/>
      <c r="AG289" s="1806" t="s">
        <v>307</v>
      </c>
      <c r="AH289" s="1805"/>
      <c r="AI289" s="1805"/>
      <c r="AJ289" s="754" t="s">
        <v>86</v>
      </c>
      <c r="AK289" s="1804" t="s">
        <v>308</v>
      </c>
      <c r="AL289" s="1805"/>
      <c r="AM289" s="1805"/>
      <c r="AN289" s="1805"/>
      <c r="AO289" s="1805"/>
      <c r="AP289" s="1805"/>
      <c r="AQ289" s="755">
        <v>95000000</v>
      </c>
      <c r="AR289" s="755">
        <v>95000000</v>
      </c>
      <c r="AS289" s="756">
        <v>0</v>
      </c>
      <c r="AT289" s="756">
        <v>0</v>
      </c>
      <c r="AU289" s="755">
        <v>4800132</v>
      </c>
      <c r="AV289" s="755">
        <v>90199868</v>
      </c>
      <c r="AW289" s="756">
        <v>0</v>
      </c>
      <c r="AX289" s="858">
        <v>4800132</v>
      </c>
      <c r="AY289" s="756">
        <v>0</v>
      </c>
      <c r="AZ289" s="756">
        <v>0</v>
      </c>
      <c r="BA289" s="756">
        <v>0</v>
      </c>
      <c r="BB289" s="756">
        <v>0</v>
      </c>
      <c r="BC289" s="756">
        <v>0</v>
      </c>
      <c r="BD289" s="745"/>
      <c r="BE289" s="757">
        <f t="shared" si="21"/>
        <v>5.0527705263157897E-2</v>
      </c>
      <c r="BF289" s="757">
        <f t="shared" si="22"/>
        <v>0</v>
      </c>
    </row>
    <row r="290" spans="1:58" x14ac:dyDescent="0.25">
      <c r="A290" s="753" t="str">
        <f t="shared" si="20"/>
        <v>C250210001202610</v>
      </c>
      <c r="B290" s="1806" t="s">
        <v>120</v>
      </c>
      <c r="C290" s="1805"/>
      <c r="D290" s="1806" t="s">
        <v>355</v>
      </c>
      <c r="E290" s="1805"/>
      <c r="F290" s="1806" t="s">
        <v>357</v>
      </c>
      <c r="G290" s="1805"/>
      <c r="H290" s="1806" t="s">
        <v>323</v>
      </c>
      <c r="I290" s="1805"/>
      <c r="J290" s="1806" t="s">
        <v>313</v>
      </c>
      <c r="K290" s="1805"/>
      <c r="L290" s="1805"/>
      <c r="M290" s="1806" t="s">
        <v>315</v>
      </c>
      <c r="N290" s="1805"/>
      <c r="O290" s="1805"/>
      <c r="P290" s="1806" t="s">
        <v>325</v>
      </c>
      <c r="Q290" s="1805"/>
      <c r="R290" s="1806"/>
      <c r="S290" s="1805"/>
      <c r="T290" s="1807" t="s">
        <v>362</v>
      </c>
      <c r="U290" s="1805"/>
      <c r="V290" s="1805"/>
      <c r="W290" s="1805"/>
      <c r="X290" s="1805"/>
      <c r="Y290" s="1805"/>
      <c r="Z290" s="1805"/>
      <c r="AA290" s="1805"/>
      <c r="AB290" s="1806" t="s">
        <v>306</v>
      </c>
      <c r="AC290" s="1805"/>
      <c r="AD290" s="1805"/>
      <c r="AE290" s="1805"/>
      <c r="AF290" s="1805"/>
      <c r="AG290" s="1806" t="s">
        <v>307</v>
      </c>
      <c r="AH290" s="1805"/>
      <c r="AI290" s="1805"/>
      <c r="AJ290" s="754" t="s">
        <v>86</v>
      </c>
      <c r="AK290" s="1804" t="s">
        <v>308</v>
      </c>
      <c r="AL290" s="1805"/>
      <c r="AM290" s="1805"/>
      <c r="AN290" s="1805"/>
      <c r="AO290" s="1805"/>
      <c r="AP290" s="1805"/>
      <c r="AQ290" s="755">
        <v>10000000</v>
      </c>
      <c r="AR290" s="756">
        <v>0</v>
      </c>
      <c r="AS290" s="755">
        <v>10000000</v>
      </c>
      <c r="AT290" s="756">
        <v>0</v>
      </c>
      <c r="AU290" s="756">
        <v>0</v>
      </c>
      <c r="AV290" s="756">
        <v>0</v>
      </c>
      <c r="AW290" s="756">
        <v>0</v>
      </c>
      <c r="AX290" s="756">
        <v>0</v>
      </c>
      <c r="AY290" s="756">
        <v>0</v>
      </c>
      <c r="AZ290" s="756">
        <v>0</v>
      </c>
      <c r="BA290" s="756">
        <v>0</v>
      </c>
      <c r="BB290" s="756">
        <v>0</v>
      </c>
      <c r="BC290" s="756">
        <v>0</v>
      </c>
      <c r="BD290" s="745"/>
      <c r="BE290" s="757">
        <f t="shared" si="21"/>
        <v>0</v>
      </c>
      <c r="BF290" s="757">
        <f t="shared" si="22"/>
        <v>0</v>
      </c>
    </row>
    <row r="291" spans="1:58" x14ac:dyDescent="0.25">
      <c r="A291" s="753" t="str">
        <f t="shared" ref="A291:A331" si="23">+B291&amp;D291&amp;F291&amp;H291&amp;J291&amp;M291&amp;P291&amp;R291&amp;AJ291</f>
        <v>C259910</v>
      </c>
      <c r="B291" s="1812" t="s">
        <v>120</v>
      </c>
      <c r="C291" s="1805"/>
      <c r="D291" s="1812" t="s">
        <v>370</v>
      </c>
      <c r="E291" s="1805"/>
      <c r="F291" s="1812"/>
      <c r="G291" s="1805"/>
      <c r="H291" s="1812"/>
      <c r="I291" s="1805"/>
      <c r="J291" s="1812"/>
      <c r="K291" s="1805"/>
      <c r="L291" s="1805"/>
      <c r="M291" s="1812"/>
      <c r="N291" s="1805"/>
      <c r="O291" s="1805"/>
      <c r="P291" s="1812"/>
      <c r="Q291" s="1805"/>
      <c r="R291" s="1812"/>
      <c r="S291" s="1805"/>
      <c r="T291" s="1814" t="s">
        <v>371</v>
      </c>
      <c r="U291" s="1805"/>
      <c r="V291" s="1805"/>
      <c r="W291" s="1805"/>
      <c r="X291" s="1805"/>
      <c r="Y291" s="1805"/>
      <c r="Z291" s="1805"/>
      <c r="AA291" s="1805"/>
      <c r="AB291" s="1812" t="s">
        <v>306</v>
      </c>
      <c r="AC291" s="1805"/>
      <c r="AD291" s="1805"/>
      <c r="AE291" s="1805"/>
      <c r="AF291" s="1805"/>
      <c r="AG291" s="1812" t="s">
        <v>307</v>
      </c>
      <c r="AH291" s="1805"/>
      <c r="AI291" s="1805"/>
      <c r="AJ291" s="742" t="s">
        <v>86</v>
      </c>
      <c r="AK291" s="1813" t="s">
        <v>308</v>
      </c>
      <c r="AL291" s="1805"/>
      <c r="AM291" s="1805"/>
      <c r="AN291" s="1805"/>
      <c r="AO291" s="1805"/>
      <c r="AP291" s="1805"/>
      <c r="AQ291" s="743">
        <v>9670420000</v>
      </c>
      <c r="AR291" s="743">
        <v>849332000</v>
      </c>
      <c r="AS291" s="743">
        <v>8821088000</v>
      </c>
      <c r="AT291" s="744">
        <v>0</v>
      </c>
      <c r="AU291" s="743">
        <v>156437186</v>
      </c>
      <c r="AV291" s="743">
        <v>692894814</v>
      </c>
      <c r="AW291" s="743">
        <v>2498301</v>
      </c>
      <c r="AX291" s="743">
        <v>153938885</v>
      </c>
      <c r="AY291" s="743">
        <v>1500191</v>
      </c>
      <c r="AZ291" s="743">
        <v>998110</v>
      </c>
      <c r="BA291" s="743">
        <v>1500191</v>
      </c>
      <c r="BB291" s="744">
        <v>0</v>
      </c>
      <c r="BC291" s="744">
        <v>0</v>
      </c>
      <c r="BD291" s="745"/>
      <c r="BE291" s="747">
        <f t="shared" si="21"/>
        <v>1.6176876081907508E-2</v>
      </c>
      <c r="BF291" s="747">
        <f t="shared" si="22"/>
        <v>2.5834462205364398E-4</v>
      </c>
    </row>
    <row r="292" spans="1:58" x14ac:dyDescent="0.25">
      <c r="A292" s="753" t="str">
        <f t="shared" si="23"/>
        <v>C259913</v>
      </c>
      <c r="B292" s="1812" t="s">
        <v>120</v>
      </c>
      <c r="C292" s="1805"/>
      <c r="D292" s="1812" t="s">
        <v>370</v>
      </c>
      <c r="E292" s="1805"/>
      <c r="F292" s="1812"/>
      <c r="G292" s="1805"/>
      <c r="H292" s="1812"/>
      <c r="I292" s="1805"/>
      <c r="J292" s="1812"/>
      <c r="K292" s="1805"/>
      <c r="L292" s="1805"/>
      <c r="M292" s="1812"/>
      <c r="N292" s="1805"/>
      <c r="O292" s="1805"/>
      <c r="P292" s="1812"/>
      <c r="Q292" s="1805"/>
      <c r="R292" s="1812"/>
      <c r="S292" s="1805"/>
      <c r="T292" s="1814" t="s">
        <v>371</v>
      </c>
      <c r="U292" s="1805"/>
      <c r="V292" s="1805"/>
      <c r="W292" s="1805"/>
      <c r="X292" s="1805"/>
      <c r="Y292" s="1805"/>
      <c r="Z292" s="1805"/>
      <c r="AA292" s="1805"/>
      <c r="AB292" s="1812" t="s">
        <v>306</v>
      </c>
      <c r="AC292" s="1805"/>
      <c r="AD292" s="1805"/>
      <c r="AE292" s="1805"/>
      <c r="AF292" s="1805"/>
      <c r="AG292" s="1812" t="s">
        <v>307</v>
      </c>
      <c r="AH292" s="1805"/>
      <c r="AI292" s="1805"/>
      <c r="AJ292" s="742" t="s">
        <v>336</v>
      </c>
      <c r="AK292" s="1813" t="s">
        <v>354</v>
      </c>
      <c r="AL292" s="1805"/>
      <c r="AM292" s="1805"/>
      <c r="AN292" s="1805"/>
      <c r="AO292" s="1805"/>
      <c r="AP292" s="1805"/>
      <c r="AQ292" s="743">
        <v>5000000000</v>
      </c>
      <c r="AR292" s="743">
        <v>5000000000</v>
      </c>
      <c r="AS292" s="744">
        <v>0</v>
      </c>
      <c r="AT292" s="744">
        <v>0</v>
      </c>
      <c r="AU292" s="743">
        <v>5000000000</v>
      </c>
      <c r="AV292" s="744">
        <v>0</v>
      </c>
      <c r="AW292" s="743">
        <v>457384092.45999998</v>
      </c>
      <c r="AX292" s="743">
        <v>4542615907.54</v>
      </c>
      <c r="AY292" s="743">
        <v>457384092.45999998</v>
      </c>
      <c r="AZ292" s="744">
        <v>0</v>
      </c>
      <c r="BA292" s="743">
        <v>457384092.45999998</v>
      </c>
      <c r="BB292" s="744">
        <v>0</v>
      </c>
      <c r="BC292" s="744">
        <v>0</v>
      </c>
      <c r="BD292" s="745"/>
      <c r="BE292" s="747">
        <f t="shared" si="21"/>
        <v>1</v>
      </c>
      <c r="BF292" s="747">
        <f t="shared" si="22"/>
        <v>9.1476818491999998E-2</v>
      </c>
    </row>
    <row r="293" spans="1:58" x14ac:dyDescent="0.25">
      <c r="A293" s="753" t="str">
        <f t="shared" si="23"/>
        <v>C2599100010</v>
      </c>
      <c r="B293" s="1812" t="s">
        <v>120</v>
      </c>
      <c r="C293" s="1805"/>
      <c r="D293" s="1812" t="s">
        <v>370</v>
      </c>
      <c r="E293" s="1805"/>
      <c r="F293" s="1812" t="s">
        <v>357</v>
      </c>
      <c r="G293" s="1805"/>
      <c r="H293" s="1812"/>
      <c r="I293" s="1805"/>
      <c r="J293" s="1812"/>
      <c r="K293" s="1805"/>
      <c r="L293" s="1805"/>
      <c r="M293" s="1812"/>
      <c r="N293" s="1805"/>
      <c r="O293" s="1805"/>
      <c r="P293" s="1812"/>
      <c r="Q293" s="1805"/>
      <c r="R293" s="1812"/>
      <c r="S293" s="1805"/>
      <c r="T293" s="1814" t="s">
        <v>358</v>
      </c>
      <c r="U293" s="1805"/>
      <c r="V293" s="1805"/>
      <c r="W293" s="1805"/>
      <c r="X293" s="1805"/>
      <c r="Y293" s="1805"/>
      <c r="Z293" s="1805"/>
      <c r="AA293" s="1805"/>
      <c r="AB293" s="1812" t="s">
        <v>306</v>
      </c>
      <c r="AC293" s="1805"/>
      <c r="AD293" s="1805"/>
      <c r="AE293" s="1805"/>
      <c r="AF293" s="1805"/>
      <c r="AG293" s="1812" t="s">
        <v>307</v>
      </c>
      <c r="AH293" s="1805"/>
      <c r="AI293" s="1805"/>
      <c r="AJ293" s="742" t="s">
        <v>86</v>
      </c>
      <c r="AK293" s="1813" t="s">
        <v>308</v>
      </c>
      <c r="AL293" s="1805"/>
      <c r="AM293" s="1805"/>
      <c r="AN293" s="1805"/>
      <c r="AO293" s="1805"/>
      <c r="AP293" s="1805"/>
      <c r="AQ293" s="743">
        <v>9670420000</v>
      </c>
      <c r="AR293" s="743">
        <v>849332000</v>
      </c>
      <c r="AS293" s="743">
        <v>8821088000</v>
      </c>
      <c r="AT293" s="744">
        <v>0</v>
      </c>
      <c r="AU293" s="743">
        <v>156437186</v>
      </c>
      <c r="AV293" s="743">
        <v>692894814</v>
      </c>
      <c r="AW293" s="743">
        <v>2498301</v>
      </c>
      <c r="AX293" s="743">
        <v>153938885</v>
      </c>
      <c r="AY293" s="743">
        <v>1500191</v>
      </c>
      <c r="AZ293" s="743">
        <v>998110</v>
      </c>
      <c r="BA293" s="743">
        <v>1500191</v>
      </c>
      <c r="BB293" s="744">
        <v>0</v>
      </c>
      <c r="BC293" s="744">
        <v>0</v>
      </c>
      <c r="BD293" s="745"/>
      <c r="BE293" s="747">
        <f t="shared" si="21"/>
        <v>1.6176876081907508E-2</v>
      </c>
      <c r="BF293" s="747">
        <f t="shared" si="22"/>
        <v>2.5834462205364398E-4</v>
      </c>
    </row>
    <row r="294" spans="1:58" x14ac:dyDescent="0.25">
      <c r="A294" s="753" t="str">
        <f t="shared" si="23"/>
        <v>C2599100013</v>
      </c>
      <c r="B294" s="1812" t="s">
        <v>120</v>
      </c>
      <c r="C294" s="1805"/>
      <c r="D294" s="1812" t="s">
        <v>370</v>
      </c>
      <c r="E294" s="1805"/>
      <c r="F294" s="1812" t="s">
        <v>357</v>
      </c>
      <c r="G294" s="1805"/>
      <c r="H294" s="1812"/>
      <c r="I294" s="1805"/>
      <c r="J294" s="1812"/>
      <c r="K294" s="1805"/>
      <c r="L294" s="1805"/>
      <c r="M294" s="1812"/>
      <c r="N294" s="1805"/>
      <c r="O294" s="1805"/>
      <c r="P294" s="1812"/>
      <c r="Q294" s="1805"/>
      <c r="R294" s="1812"/>
      <c r="S294" s="1805"/>
      <c r="T294" s="1814" t="s">
        <v>358</v>
      </c>
      <c r="U294" s="1805"/>
      <c r="V294" s="1805"/>
      <c r="W294" s="1805"/>
      <c r="X294" s="1805"/>
      <c r="Y294" s="1805"/>
      <c r="Z294" s="1805"/>
      <c r="AA294" s="1805"/>
      <c r="AB294" s="1812" t="s">
        <v>306</v>
      </c>
      <c r="AC294" s="1805"/>
      <c r="AD294" s="1805"/>
      <c r="AE294" s="1805"/>
      <c r="AF294" s="1805"/>
      <c r="AG294" s="1812" t="s">
        <v>307</v>
      </c>
      <c r="AH294" s="1805"/>
      <c r="AI294" s="1805"/>
      <c r="AJ294" s="742" t="s">
        <v>336</v>
      </c>
      <c r="AK294" s="1813" t="s">
        <v>354</v>
      </c>
      <c r="AL294" s="1805"/>
      <c r="AM294" s="1805"/>
      <c r="AN294" s="1805"/>
      <c r="AO294" s="1805"/>
      <c r="AP294" s="1805"/>
      <c r="AQ294" s="743">
        <v>5000000000</v>
      </c>
      <c r="AR294" s="743">
        <v>5000000000</v>
      </c>
      <c r="AS294" s="744">
        <v>0</v>
      </c>
      <c r="AT294" s="744">
        <v>0</v>
      </c>
      <c r="AU294" s="743">
        <v>5000000000</v>
      </c>
      <c r="AV294" s="744">
        <v>0</v>
      </c>
      <c r="AW294" s="743">
        <v>457384092.45999998</v>
      </c>
      <c r="AX294" s="743">
        <v>4542615907.54</v>
      </c>
      <c r="AY294" s="743">
        <v>457384092.45999998</v>
      </c>
      <c r="AZ294" s="744">
        <v>0</v>
      </c>
      <c r="BA294" s="743">
        <v>457384092.45999998</v>
      </c>
      <c r="BB294" s="744">
        <v>0</v>
      </c>
      <c r="BC294" s="744">
        <v>0</v>
      </c>
      <c r="BD294" s="745"/>
      <c r="BE294" s="747">
        <f t="shared" si="21"/>
        <v>1</v>
      </c>
      <c r="BF294" s="747">
        <f t="shared" si="22"/>
        <v>9.1476818491999998E-2</v>
      </c>
    </row>
    <row r="295" spans="1:58" s="879" customFormat="1" x14ac:dyDescent="0.25">
      <c r="A295" s="873" t="str">
        <f t="shared" si="23"/>
        <v>C25991000110</v>
      </c>
      <c r="B295" s="1830" t="s">
        <v>120</v>
      </c>
      <c r="C295" s="1816"/>
      <c r="D295" s="1830" t="s">
        <v>370</v>
      </c>
      <c r="E295" s="1816"/>
      <c r="F295" s="1830" t="s">
        <v>357</v>
      </c>
      <c r="G295" s="1816"/>
      <c r="H295" s="1830" t="s">
        <v>312</v>
      </c>
      <c r="I295" s="1816"/>
      <c r="J295" s="1830"/>
      <c r="K295" s="1816"/>
      <c r="L295" s="1816"/>
      <c r="M295" s="1830"/>
      <c r="N295" s="1816"/>
      <c r="O295" s="1816"/>
      <c r="P295" s="1830"/>
      <c r="Q295" s="1816"/>
      <c r="R295" s="1830"/>
      <c r="S295" s="1816"/>
      <c r="T295" s="1832" t="s">
        <v>209</v>
      </c>
      <c r="U295" s="1816"/>
      <c r="V295" s="1816"/>
      <c r="W295" s="1816"/>
      <c r="X295" s="1816"/>
      <c r="Y295" s="1816"/>
      <c r="Z295" s="1816"/>
      <c r="AA295" s="1816"/>
      <c r="AB295" s="1830" t="s">
        <v>306</v>
      </c>
      <c r="AC295" s="1816"/>
      <c r="AD295" s="1816"/>
      <c r="AE295" s="1816"/>
      <c r="AF295" s="1816"/>
      <c r="AG295" s="1830" t="s">
        <v>307</v>
      </c>
      <c r="AH295" s="1816"/>
      <c r="AI295" s="1816"/>
      <c r="AJ295" s="874" t="s">
        <v>86</v>
      </c>
      <c r="AK295" s="1831" t="s">
        <v>308</v>
      </c>
      <c r="AL295" s="1816"/>
      <c r="AM295" s="1816"/>
      <c r="AN295" s="1816"/>
      <c r="AO295" s="1816"/>
      <c r="AP295" s="1816"/>
      <c r="AQ295" s="876">
        <v>0</v>
      </c>
      <c r="AR295" s="876">
        <v>0</v>
      </c>
      <c r="AS295" s="876">
        <v>0</v>
      </c>
      <c r="AT295" s="876">
        <v>0</v>
      </c>
      <c r="AU295" s="876">
        <v>0</v>
      </c>
      <c r="AV295" s="876">
        <v>0</v>
      </c>
      <c r="AW295" s="876">
        <v>0</v>
      </c>
      <c r="AX295" s="876">
        <v>0</v>
      </c>
      <c r="AY295" s="876">
        <v>0</v>
      </c>
      <c r="AZ295" s="876">
        <v>0</v>
      </c>
      <c r="BA295" s="876">
        <v>0</v>
      </c>
      <c r="BB295" s="876">
        <v>0</v>
      </c>
      <c r="BC295" s="876">
        <v>0</v>
      </c>
      <c r="BD295" s="877"/>
      <c r="BE295" s="878" t="e">
        <f t="shared" si="21"/>
        <v>#DIV/0!</v>
      </c>
      <c r="BF295" s="878" t="e">
        <f t="shared" si="22"/>
        <v>#DIV/0!</v>
      </c>
    </row>
    <row r="296" spans="1:58" s="879" customFormat="1" x14ac:dyDescent="0.25">
      <c r="A296" s="873" t="str">
        <f t="shared" si="23"/>
        <v>C25991000113</v>
      </c>
      <c r="B296" s="1830" t="s">
        <v>120</v>
      </c>
      <c r="C296" s="1816"/>
      <c r="D296" s="1830" t="s">
        <v>370</v>
      </c>
      <c r="E296" s="1816"/>
      <c r="F296" s="1830" t="s">
        <v>357</v>
      </c>
      <c r="G296" s="1816"/>
      <c r="H296" s="1830" t="s">
        <v>312</v>
      </c>
      <c r="I296" s="1816"/>
      <c r="J296" s="1830"/>
      <c r="K296" s="1816"/>
      <c r="L296" s="1816"/>
      <c r="M296" s="1830"/>
      <c r="N296" s="1816"/>
      <c r="O296" s="1816"/>
      <c r="P296" s="1830"/>
      <c r="Q296" s="1816"/>
      <c r="R296" s="1830"/>
      <c r="S296" s="1816"/>
      <c r="T296" s="1832" t="s">
        <v>209</v>
      </c>
      <c r="U296" s="1816"/>
      <c r="V296" s="1816"/>
      <c r="W296" s="1816"/>
      <c r="X296" s="1816"/>
      <c r="Y296" s="1816"/>
      <c r="Z296" s="1816"/>
      <c r="AA296" s="1816"/>
      <c r="AB296" s="1830" t="s">
        <v>306</v>
      </c>
      <c r="AC296" s="1816"/>
      <c r="AD296" s="1816"/>
      <c r="AE296" s="1816"/>
      <c r="AF296" s="1816"/>
      <c r="AG296" s="1830" t="s">
        <v>307</v>
      </c>
      <c r="AH296" s="1816"/>
      <c r="AI296" s="1816"/>
      <c r="AJ296" s="874" t="s">
        <v>336</v>
      </c>
      <c r="AK296" s="1831" t="s">
        <v>354</v>
      </c>
      <c r="AL296" s="1816"/>
      <c r="AM296" s="1816"/>
      <c r="AN296" s="1816"/>
      <c r="AO296" s="1816"/>
      <c r="AP296" s="1816"/>
      <c r="AQ296" s="875">
        <v>5000000000</v>
      </c>
      <c r="AR296" s="875">
        <v>5000000000</v>
      </c>
      <c r="AS296" s="876">
        <v>0</v>
      </c>
      <c r="AT296" s="876">
        <v>0</v>
      </c>
      <c r="AU296" s="875">
        <v>5000000000</v>
      </c>
      <c r="AV296" s="876">
        <v>0</v>
      </c>
      <c r="AW296" s="875">
        <v>457384092.45999998</v>
      </c>
      <c r="AX296" s="875">
        <v>4542615907.54</v>
      </c>
      <c r="AY296" s="875">
        <v>457384092.45999998</v>
      </c>
      <c r="AZ296" s="876">
        <v>0</v>
      </c>
      <c r="BA296" s="875">
        <v>457384092.45999998</v>
      </c>
      <c r="BB296" s="876">
        <v>0</v>
      </c>
      <c r="BC296" s="876">
        <v>0</v>
      </c>
      <c r="BD296" s="877"/>
      <c r="BE296" s="878">
        <f t="shared" si="21"/>
        <v>1</v>
      </c>
      <c r="BF296" s="878">
        <f t="shared" si="22"/>
        <v>9.1476818491999998E-2</v>
      </c>
    </row>
    <row r="297" spans="1:58" s="879" customFormat="1" x14ac:dyDescent="0.25">
      <c r="A297" s="873" t="str">
        <f t="shared" si="23"/>
        <v>C25991000210</v>
      </c>
      <c r="B297" s="1830" t="s">
        <v>120</v>
      </c>
      <c r="C297" s="1816"/>
      <c r="D297" s="1830" t="s">
        <v>370</v>
      </c>
      <c r="E297" s="1816"/>
      <c r="F297" s="1830" t="s">
        <v>357</v>
      </c>
      <c r="G297" s="1816"/>
      <c r="H297" s="1830" t="s">
        <v>315</v>
      </c>
      <c r="I297" s="1816"/>
      <c r="J297" s="1830" t="s">
        <v>269</v>
      </c>
      <c r="K297" s="1816"/>
      <c r="L297" s="1816"/>
      <c r="M297" s="1830" t="s">
        <v>269</v>
      </c>
      <c r="N297" s="1816"/>
      <c r="O297" s="1816"/>
      <c r="P297" s="1830" t="s">
        <v>269</v>
      </c>
      <c r="Q297" s="1816"/>
      <c r="R297" s="1830" t="s">
        <v>269</v>
      </c>
      <c r="S297" s="1816"/>
      <c r="T297" s="1832" t="s">
        <v>681</v>
      </c>
      <c r="U297" s="1816"/>
      <c r="V297" s="1816"/>
      <c r="W297" s="1816"/>
      <c r="X297" s="1816"/>
      <c r="Y297" s="1816"/>
      <c r="Z297" s="1816"/>
      <c r="AA297" s="1816"/>
      <c r="AB297" s="1830" t="s">
        <v>306</v>
      </c>
      <c r="AC297" s="1816"/>
      <c r="AD297" s="1816"/>
      <c r="AE297" s="1816"/>
      <c r="AF297" s="1816"/>
      <c r="AG297" s="1830" t="s">
        <v>307</v>
      </c>
      <c r="AH297" s="1816"/>
      <c r="AI297" s="1816"/>
      <c r="AJ297" s="874" t="s">
        <v>86</v>
      </c>
      <c r="AK297" s="1831" t="s">
        <v>308</v>
      </c>
      <c r="AL297" s="1816"/>
      <c r="AM297" s="1816"/>
      <c r="AN297" s="1816"/>
      <c r="AO297" s="1816"/>
      <c r="AP297" s="1816"/>
      <c r="AQ297" s="875">
        <v>7720420000</v>
      </c>
      <c r="AR297" s="876">
        <v>0</v>
      </c>
      <c r="AS297" s="875">
        <v>7720420000</v>
      </c>
      <c r="AT297" s="876">
        <v>0</v>
      </c>
      <c r="AU297" s="876">
        <v>0</v>
      </c>
      <c r="AV297" s="876">
        <v>0</v>
      </c>
      <c r="AW297" s="876">
        <v>0</v>
      </c>
      <c r="AX297" s="876">
        <v>0</v>
      </c>
      <c r="AY297" s="876">
        <v>0</v>
      </c>
      <c r="AZ297" s="876">
        <v>0</v>
      </c>
      <c r="BA297" s="876">
        <v>0</v>
      </c>
      <c r="BB297" s="876">
        <v>0</v>
      </c>
      <c r="BC297" s="876">
        <v>0</v>
      </c>
      <c r="BD297" s="877"/>
      <c r="BE297" s="878">
        <f t="shared" si="21"/>
        <v>0</v>
      </c>
      <c r="BF297" s="878">
        <f t="shared" si="22"/>
        <v>0</v>
      </c>
    </row>
    <row r="298" spans="1:58" x14ac:dyDescent="0.25">
      <c r="A298" s="753" t="str">
        <f t="shared" si="23"/>
        <v>C259910002010</v>
      </c>
      <c r="B298" s="1812" t="s">
        <v>120</v>
      </c>
      <c r="C298" s="1805"/>
      <c r="D298" s="1812" t="s">
        <v>370</v>
      </c>
      <c r="E298" s="1805"/>
      <c r="F298" s="1812" t="s">
        <v>357</v>
      </c>
      <c r="G298" s="1805"/>
      <c r="H298" s="1812" t="s">
        <v>315</v>
      </c>
      <c r="I298" s="1805"/>
      <c r="J298" s="1812" t="s">
        <v>313</v>
      </c>
      <c r="K298" s="1805"/>
      <c r="L298" s="1805"/>
      <c r="M298" s="1812" t="s">
        <v>269</v>
      </c>
      <c r="N298" s="1805"/>
      <c r="O298" s="1805"/>
      <c r="P298" s="1812" t="s">
        <v>269</v>
      </c>
      <c r="Q298" s="1805"/>
      <c r="R298" s="1812" t="s">
        <v>269</v>
      </c>
      <c r="S298" s="1805"/>
      <c r="T298" s="1814" t="s">
        <v>681</v>
      </c>
      <c r="U298" s="1805"/>
      <c r="V298" s="1805"/>
      <c r="W298" s="1805"/>
      <c r="X298" s="1805"/>
      <c r="Y298" s="1805"/>
      <c r="Z298" s="1805"/>
      <c r="AA298" s="1805"/>
      <c r="AB298" s="1812" t="s">
        <v>306</v>
      </c>
      <c r="AC298" s="1805"/>
      <c r="AD298" s="1805"/>
      <c r="AE298" s="1805"/>
      <c r="AF298" s="1805"/>
      <c r="AG298" s="1812" t="s">
        <v>307</v>
      </c>
      <c r="AH298" s="1805"/>
      <c r="AI298" s="1805"/>
      <c r="AJ298" s="742" t="s">
        <v>86</v>
      </c>
      <c r="AK298" s="1813" t="s">
        <v>308</v>
      </c>
      <c r="AL298" s="1805"/>
      <c r="AM298" s="1805"/>
      <c r="AN298" s="1805"/>
      <c r="AO298" s="1805"/>
      <c r="AP298" s="1805"/>
      <c r="AQ298" s="743">
        <v>7396500000</v>
      </c>
      <c r="AR298" s="744">
        <v>0</v>
      </c>
      <c r="AS298" s="743">
        <v>7396500000</v>
      </c>
      <c r="AT298" s="744">
        <v>0</v>
      </c>
      <c r="AU298" s="744">
        <v>0</v>
      </c>
      <c r="AV298" s="744">
        <v>0</v>
      </c>
      <c r="AW298" s="744">
        <v>0</v>
      </c>
      <c r="AX298" s="744">
        <v>0</v>
      </c>
      <c r="AY298" s="744">
        <v>0</v>
      </c>
      <c r="AZ298" s="744">
        <v>0</v>
      </c>
      <c r="BA298" s="744">
        <v>0</v>
      </c>
      <c r="BB298" s="744">
        <v>0</v>
      </c>
      <c r="BC298" s="744">
        <v>0</v>
      </c>
      <c r="BD298" s="745"/>
      <c r="BE298" s="747">
        <f t="shared" si="21"/>
        <v>0</v>
      </c>
      <c r="BF298" s="747">
        <f t="shared" si="22"/>
        <v>0</v>
      </c>
    </row>
    <row r="299" spans="1:58" x14ac:dyDescent="0.25">
      <c r="A299" s="753" t="str">
        <f t="shared" si="23"/>
        <v>C2599100020310</v>
      </c>
      <c r="B299" s="1812" t="s">
        <v>120</v>
      </c>
      <c r="C299" s="1805"/>
      <c r="D299" s="1812" t="s">
        <v>370</v>
      </c>
      <c r="E299" s="1805"/>
      <c r="F299" s="1812" t="s">
        <v>357</v>
      </c>
      <c r="G299" s="1805"/>
      <c r="H299" s="1812" t="s">
        <v>315</v>
      </c>
      <c r="I299" s="1805"/>
      <c r="J299" s="1812" t="s">
        <v>313</v>
      </c>
      <c r="K299" s="1805"/>
      <c r="L299" s="1805"/>
      <c r="M299" s="1812" t="s">
        <v>322</v>
      </c>
      <c r="N299" s="1805"/>
      <c r="O299" s="1805"/>
      <c r="P299" s="1812" t="s">
        <v>269</v>
      </c>
      <c r="Q299" s="1805"/>
      <c r="R299" s="1812" t="s">
        <v>269</v>
      </c>
      <c r="S299" s="1805"/>
      <c r="T299" s="1814" t="s">
        <v>756</v>
      </c>
      <c r="U299" s="1805"/>
      <c r="V299" s="1805"/>
      <c r="W299" s="1805"/>
      <c r="X299" s="1805"/>
      <c r="Y299" s="1805"/>
      <c r="Z299" s="1805"/>
      <c r="AA299" s="1805"/>
      <c r="AB299" s="1812" t="s">
        <v>306</v>
      </c>
      <c r="AC299" s="1805"/>
      <c r="AD299" s="1805"/>
      <c r="AE299" s="1805"/>
      <c r="AF299" s="1805"/>
      <c r="AG299" s="1812" t="s">
        <v>307</v>
      </c>
      <c r="AH299" s="1805"/>
      <c r="AI299" s="1805"/>
      <c r="AJ299" s="742" t="s">
        <v>86</v>
      </c>
      <c r="AK299" s="1813" t="s">
        <v>308</v>
      </c>
      <c r="AL299" s="1805"/>
      <c r="AM299" s="1805"/>
      <c r="AN299" s="1805"/>
      <c r="AO299" s="1805"/>
      <c r="AP299" s="1805"/>
      <c r="AQ299" s="743">
        <v>7396500000</v>
      </c>
      <c r="AR299" s="744">
        <v>0</v>
      </c>
      <c r="AS299" s="743">
        <v>7396500000</v>
      </c>
      <c r="AT299" s="744">
        <v>0</v>
      </c>
      <c r="AU299" s="744">
        <v>0</v>
      </c>
      <c r="AV299" s="744">
        <v>0</v>
      </c>
      <c r="AW299" s="744">
        <v>0</v>
      </c>
      <c r="AX299" s="744">
        <v>0</v>
      </c>
      <c r="AY299" s="744">
        <v>0</v>
      </c>
      <c r="AZ299" s="744">
        <v>0</v>
      </c>
      <c r="BA299" s="744">
        <v>0</v>
      </c>
      <c r="BB299" s="744">
        <v>0</v>
      </c>
      <c r="BC299" s="744">
        <v>0</v>
      </c>
      <c r="BD299" s="745"/>
      <c r="BE299" s="747">
        <f t="shared" si="21"/>
        <v>0</v>
      </c>
      <c r="BF299" s="747">
        <f t="shared" si="22"/>
        <v>0</v>
      </c>
    </row>
    <row r="300" spans="1:58" s="865" customFormat="1" x14ac:dyDescent="0.25">
      <c r="A300" s="867" t="str">
        <f t="shared" si="23"/>
        <v>C259910002031110</v>
      </c>
      <c r="B300" s="1812" t="s">
        <v>120</v>
      </c>
      <c r="C300" s="1805"/>
      <c r="D300" s="1812" t="s">
        <v>370</v>
      </c>
      <c r="E300" s="1805"/>
      <c r="F300" s="1812" t="s">
        <v>357</v>
      </c>
      <c r="G300" s="1805"/>
      <c r="H300" s="1812" t="s">
        <v>315</v>
      </c>
      <c r="I300" s="1805"/>
      <c r="J300" s="1812" t="s">
        <v>313</v>
      </c>
      <c r="K300" s="1805"/>
      <c r="L300" s="1805"/>
      <c r="M300" s="1812" t="s">
        <v>322</v>
      </c>
      <c r="N300" s="1805"/>
      <c r="O300" s="1805"/>
      <c r="P300" s="1812" t="s">
        <v>101</v>
      </c>
      <c r="Q300" s="1805"/>
      <c r="R300" s="1812" t="s">
        <v>269</v>
      </c>
      <c r="S300" s="1805"/>
      <c r="T300" s="1814" t="s">
        <v>363</v>
      </c>
      <c r="U300" s="1805"/>
      <c r="V300" s="1805"/>
      <c r="W300" s="1805"/>
      <c r="X300" s="1805"/>
      <c r="Y300" s="1805"/>
      <c r="Z300" s="1805"/>
      <c r="AA300" s="1805"/>
      <c r="AB300" s="1812" t="s">
        <v>306</v>
      </c>
      <c r="AC300" s="1805"/>
      <c r="AD300" s="1805"/>
      <c r="AE300" s="1805"/>
      <c r="AF300" s="1805"/>
      <c r="AG300" s="1812" t="s">
        <v>307</v>
      </c>
      <c r="AH300" s="1805"/>
      <c r="AI300" s="1805"/>
      <c r="AJ300" s="742" t="s">
        <v>86</v>
      </c>
      <c r="AK300" s="1813" t="s">
        <v>308</v>
      </c>
      <c r="AL300" s="1805"/>
      <c r="AM300" s="1805"/>
      <c r="AN300" s="1805"/>
      <c r="AO300" s="1805"/>
      <c r="AP300" s="1805"/>
      <c r="AQ300" s="743">
        <v>4885992000</v>
      </c>
      <c r="AR300" s="744">
        <v>0</v>
      </c>
      <c r="AS300" s="743">
        <v>4885992000</v>
      </c>
      <c r="AT300" s="744">
        <v>0</v>
      </c>
      <c r="AU300" s="744">
        <v>0</v>
      </c>
      <c r="AV300" s="744">
        <v>0</v>
      </c>
      <c r="AW300" s="744">
        <v>0</v>
      </c>
      <c r="AX300" s="744">
        <v>0</v>
      </c>
      <c r="AY300" s="744">
        <v>0</v>
      </c>
      <c r="AZ300" s="744">
        <v>0</v>
      </c>
      <c r="BA300" s="744">
        <v>0</v>
      </c>
      <c r="BB300" s="744">
        <v>0</v>
      </c>
      <c r="BC300" s="744">
        <v>0</v>
      </c>
      <c r="BD300" s="866"/>
      <c r="BE300" s="747">
        <f t="shared" si="21"/>
        <v>0</v>
      </c>
      <c r="BF300" s="747">
        <f t="shared" si="22"/>
        <v>0</v>
      </c>
    </row>
    <row r="301" spans="1:58" s="768" customFormat="1" ht="19.5" customHeight="1" x14ac:dyDescent="0.25">
      <c r="A301" s="801" t="str">
        <f t="shared" si="23"/>
        <v>C259910002031310</v>
      </c>
      <c r="B301" s="1825" t="s">
        <v>120</v>
      </c>
      <c r="C301" s="1824"/>
      <c r="D301" s="1825" t="s">
        <v>370</v>
      </c>
      <c r="E301" s="1824"/>
      <c r="F301" s="1825" t="s">
        <v>357</v>
      </c>
      <c r="G301" s="1824"/>
      <c r="H301" s="1825" t="s">
        <v>315</v>
      </c>
      <c r="I301" s="1824"/>
      <c r="J301" s="1825" t="s">
        <v>313</v>
      </c>
      <c r="K301" s="1824"/>
      <c r="L301" s="1824"/>
      <c r="M301" s="1825" t="s">
        <v>322</v>
      </c>
      <c r="N301" s="1824"/>
      <c r="O301" s="1824"/>
      <c r="P301" s="1825" t="s">
        <v>336</v>
      </c>
      <c r="Q301" s="1824"/>
      <c r="R301" s="1825" t="s">
        <v>269</v>
      </c>
      <c r="S301" s="1824"/>
      <c r="T301" s="1826" t="s">
        <v>759</v>
      </c>
      <c r="U301" s="1824"/>
      <c r="V301" s="1824"/>
      <c r="W301" s="1824"/>
      <c r="X301" s="1824"/>
      <c r="Y301" s="1824"/>
      <c r="Z301" s="1824"/>
      <c r="AA301" s="1824"/>
      <c r="AB301" s="1825" t="s">
        <v>306</v>
      </c>
      <c r="AC301" s="1824"/>
      <c r="AD301" s="1824"/>
      <c r="AE301" s="1824"/>
      <c r="AF301" s="1824"/>
      <c r="AG301" s="1825" t="s">
        <v>307</v>
      </c>
      <c r="AH301" s="1824"/>
      <c r="AI301" s="1824"/>
      <c r="AJ301" s="807" t="s">
        <v>86</v>
      </c>
      <c r="AK301" s="1823" t="s">
        <v>308</v>
      </c>
      <c r="AL301" s="1824"/>
      <c r="AM301" s="1824"/>
      <c r="AN301" s="1824"/>
      <c r="AO301" s="1824"/>
      <c r="AP301" s="1824"/>
      <c r="AQ301" s="808">
        <v>2510508000</v>
      </c>
      <c r="AR301" s="809">
        <v>0</v>
      </c>
      <c r="AS301" s="808">
        <v>2510508000</v>
      </c>
      <c r="AT301" s="809">
        <v>0</v>
      </c>
      <c r="AU301" s="809">
        <v>0</v>
      </c>
      <c r="AV301" s="809">
        <v>0</v>
      </c>
      <c r="AW301" s="809">
        <v>0</v>
      </c>
      <c r="AX301" s="809">
        <v>0</v>
      </c>
      <c r="AY301" s="809">
        <v>0</v>
      </c>
      <c r="AZ301" s="809">
        <v>0</v>
      </c>
      <c r="BA301" s="809">
        <v>0</v>
      </c>
      <c r="BB301" s="809">
        <v>0</v>
      </c>
      <c r="BC301" s="809">
        <v>0</v>
      </c>
      <c r="BD301" s="805"/>
      <c r="BE301" s="810">
        <f t="shared" si="21"/>
        <v>0</v>
      </c>
      <c r="BF301" s="810">
        <f t="shared" si="22"/>
        <v>0</v>
      </c>
    </row>
    <row r="302" spans="1:58" s="817" customFormat="1" ht="24.75" customHeight="1" x14ac:dyDescent="0.25">
      <c r="A302" s="811" t="str">
        <f t="shared" si="23"/>
        <v>C259910003010</v>
      </c>
      <c r="B302" s="1819" t="s">
        <v>120</v>
      </c>
      <c r="C302" s="1820"/>
      <c r="D302" s="1819" t="s">
        <v>370</v>
      </c>
      <c r="E302" s="1820"/>
      <c r="F302" s="1819" t="s">
        <v>357</v>
      </c>
      <c r="G302" s="1820"/>
      <c r="H302" s="1819" t="s">
        <v>322</v>
      </c>
      <c r="I302" s="1820"/>
      <c r="J302" s="1819" t="s">
        <v>313</v>
      </c>
      <c r="K302" s="1820"/>
      <c r="L302" s="1820"/>
      <c r="M302" s="1819" t="s">
        <v>269</v>
      </c>
      <c r="N302" s="1820"/>
      <c r="O302" s="1820"/>
      <c r="P302" s="1819" t="s">
        <v>269</v>
      </c>
      <c r="Q302" s="1820"/>
      <c r="R302" s="1819" t="s">
        <v>269</v>
      </c>
      <c r="S302" s="1820"/>
      <c r="T302" s="1821" t="s">
        <v>760</v>
      </c>
      <c r="U302" s="1820"/>
      <c r="V302" s="1820"/>
      <c r="W302" s="1820"/>
      <c r="X302" s="1820"/>
      <c r="Y302" s="1820"/>
      <c r="Z302" s="1820"/>
      <c r="AA302" s="1820"/>
      <c r="AB302" s="1819" t="s">
        <v>306</v>
      </c>
      <c r="AC302" s="1820"/>
      <c r="AD302" s="1820"/>
      <c r="AE302" s="1820"/>
      <c r="AF302" s="1820"/>
      <c r="AG302" s="1819" t="s">
        <v>307</v>
      </c>
      <c r="AH302" s="1820"/>
      <c r="AI302" s="1820"/>
      <c r="AJ302" s="812" t="s">
        <v>86</v>
      </c>
      <c r="AK302" s="1822" t="s">
        <v>308</v>
      </c>
      <c r="AL302" s="1820"/>
      <c r="AM302" s="1820"/>
      <c r="AN302" s="1820"/>
      <c r="AO302" s="1820"/>
      <c r="AP302" s="1820"/>
      <c r="AQ302" s="813">
        <v>500000000</v>
      </c>
      <c r="AR302" s="814">
        <v>0</v>
      </c>
      <c r="AS302" s="813">
        <v>500000000</v>
      </c>
      <c r="AT302" s="814">
        <v>0</v>
      </c>
      <c r="AU302" s="814">
        <v>0</v>
      </c>
      <c r="AV302" s="814">
        <v>0</v>
      </c>
      <c r="AW302" s="814">
        <v>0</v>
      </c>
      <c r="AX302" s="814">
        <v>0</v>
      </c>
      <c r="AY302" s="814">
        <v>0</v>
      </c>
      <c r="AZ302" s="814">
        <v>0</v>
      </c>
      <c r="BA302" s="814">
        <v>0</v>
      </c>
      <c r="BB302" s="814">
        <v>0</v>
      </c>
      <c r="BC302" s="814">
        <v>0</v>
      </c>
      <c r="BD302" s="815"/>
      <c r="BE302" s="816">
        <f t="shared" si="21"/>
        <v>0</v>
      </c>
      <c r="BF302" s="816">
        <f t="shared" si="22"/>
        <v>0</v>
      </c>
    </row>
    <row r="303" spans="1:58" s="879" customFormat="1" ht="24" customHeight="1" x14ac:dyDescent="0.25">
      <c r="A303" s="873" t="str">
        <f t="shared" si="23"/>
        <v>C25991000310</v>
      </c>
      <c r="B303" s="1817" t="s">
        <v>120</v>
      </c>
      <c r="C303" s="1816"/>
      <c r="D303" s="1817" t="s">
        <v>370</v>
      </c>
      <c r="E303" s="1816"/>
      <c r="F303" s="1817" t="s">
        <v>357</v>
      </c>
      <c r="G303" s="1816"/>
      <c r="H303" s="1817" t="s">
        <v>322</v>
      </c>
      <c r="I303" s="1816"/>
      <c r="J303" s="1817" t="s">
        <v>269</v>
      </c>
      <c r="K303" s="1816"/>
      <c r="L303" s="1816"/>
      <c r="M303" s="1817" t="s">
        <v>269</v>
      </c>
      <c r="N303" s="1816"/>
      <c r="O303" s="1816"/>
      <c r="P303" s="1817" t="s">
        <v>269</v>
      </c>
      <c r="Q303" s="1816"/>
      <c r="R303" s="1817" t="s">
        <v>269</v>
      </c>
      <c r="S303" s="1816"/>
      <c r="T303" s="1818" t="s">
        <v>760</v>
      </c>
      <c r="U303" s="1816"/>
      <c r="V303" s="1816"/>
      <c r="W303" s="1816"/>
      <c r="X303" s="1816"/>
      <c r="Y303" s="1816"/>
      <c r="Z303" s="1816"/>
      <c r="AA303" s="1816"/>
      <c r="AB303" s="1817" t="s">
        <v>306</v>
      </c>
      <c r="AC303" s="1816"/>
      <c r="AD303" s="1816"/>
      <c r="AE303" s="1816"/>
      <c r="AF303" s="1816"/>
      <c r="AG303" s="1817" t="s">
        <v>307</v>
      </c>
      <c r="AH303" s="1816"/>
      <c r="AI303" s="1816"/>
      <c r="AJ303" s="880" t="s">
        <v>86</v>
      </c>
      <c r="AK303" s="1815" t="s">
        <v>308</v>
      </c>
      <c r="AL303" s="1816"/>
      <c r="AM303" s="1816"/>
      <c r="AN303" s="1816"/>
      <c r="AO303" s="1816"/>
      <c r="AP303" s="1816"/>
      <c r="AQ303" s="881">
        <v>500000000</v>
      </c>
      <c r="AR303" s="882">
        <v>0</v>
      </c>
      <c r="AS303" s="881">
        <v>500000000</v>
      </c>
      <c r="AT303" s="882">
        <v>0</v>
      </c>
      <c r="AU303" s="882">
        <v>0</v>
      </c>
      <c r="AV303" s="882">
        <v>0</v>
      </c>
      <c r="AW303" s="882">
        <v>0</v>
      </c>
      <c r="AX303" s="882">
        <v>0</v>
      </c>
      <c r="AY303" s="882">
        <v>0</v>
      </c>
      <c r="AZ303" s="882">
        <v>0</v>
      </c>
      <c r="BA303" s="882">
        <v>0</v>
      </c>
      <c r="BB303" s="882">
        <v>0</v>
      </c>
      <c r="BC303" s="882">
        <v>0</v>
      </c>
      <c r="BD303" s="877"/>
      <c r="BE303" s="883">
        <f t="shared" si="21"/>
        <v>0</v>
      </c>
      <c r="BF303" s="883">
        <f t="shared" si="22"/>
        <v>0</v>
      </c>
    </row>
    <row r="304" spans="1:58" s="768" customFormat="1" x14ac:dyDescent="0.25">
      <c r="A304" s="801" t="str">
        <f t="shared" si="23"/>
        <v>C2599100030310</v>
      </c>
      <c r="B304" s="1827" t="s">
        <v>120</v>
      </c>
      <c r="C304" s="1824"/>
      <c r="D304" s="1827" t="s">
        <v>370</v>
      </c>
      <c r="E304" s="1824"/>
      <c r="F304" s="1827" t="s">
        <v>357</v>
      </c>
      <c r="G304" s="1824"/>
      <c r="H304" s="1827" t="s">
        <v>322</v>
      </c>
      <c r="I304" s="1824"/>
      <c r="J304" s="1827" t="s">
        <v>313</v>
      </c>
      <c r="K304" s="1824"/>
      <c r="L304" s="1824"/>
      <c r="M304" s="1827" t="s">
        <v>322</v>
      </c>
      <c r="N304" s="1824"/>
      <c r="O304" s="1824"/>
      <c r="P304" s="1827" t="s">
        <v>269</v>
      </c>
      <c r="Q304" s="1824"/>
      <c r="R304" s="1827" t="s">
        <v>269</v>
      </c>
      <c r="S304" s="1824"/>
      <c r="T304" s="1828" t="s">
        <v>756</v>
      </c>
      <c r="U304" s="1824"/>
      <c r="V304" s="1824"/>
      <c r="W304" s="1824"/>
      <c r="X304" s="1824"/>
      <c r="Y304" s="1824"/>
      <c r="Z304" s="1824"/>
      <c r="AA304" s="1824"/>
      <c r="AB304" s="1827" t="s">
        <v>306</v>
      </c>
      <c r="AC304" s="1824"/>
      <c r="AD304" s="1824"/>
      <c r="AE304" s="1824"/>
      <c r="AF304" s="1824"/>
      <c r="AG304" s="1827" t="s">
        <v>307</v>
      </c>
      <c r="AH304" s="1824"/>
      <c r="AI304" s="1824"/>
      <c r="AJ304" s="802" t="s">
        <v>86</v>
      </c>
      <c r="AK304" s="1829" t="s">
        <v>308</v>
      </c>
      <c r="AL304" s="1824"/>
      <c r="AM304" s="1824"/>
      <c r="AN304" s="1824"/>
      <c r="AO304" s="1824"/>
      <c r="AP304" s="1824"/>
      <c r="AQ304" s="803">
        <v>500000000</v>
      </c>
      <c r="AR304" s="804">
        <v>0</v>
      </c>
      <c r="AS304" s="803">
        <v>500000000</v>
      </c>
      <c r="AT304" s="804">
        <v>0</v>
      </c>
      <c r="AU304" s="804">
        <v>0</v>
      </c>
      <c r="AV304" s="804">
        <v>0</v>
      </c>
      <c r="AW304" s="804">
        <v>0</v>
      </c>
      <c r="AX304" s="804">
        <v>0</v>
      </c>
      <c r="AY304" s="804">
        <v>0</v>
      </c>
      <c r="AZ304" s="804">
        <v>0</v>
      </c>
      <c r="BA304" s="804">
        <v>0</v>
      </c>
      <c r="BB304" s="804">
        <v>0</v>
      </c>
      <c r="BC304" s="804">
        <v>0</v>
      </c>
      <c r="BD304" s="805"/>
      <c r="BE304" s="806">
        <f t="shared" si="21"/>
        <v>0</v>
      </c>
      <c r="BF304" s="806">
        <f t="shared" si="22"/>
        <v>0</v>
      </c>
    </row>
    <row r="305" spans="1:58" s="768" customFormat="1" x14ac:dyDescent="0.25">
      <c r="A305" s="801" t="str">
        <f t="shared" si="23"/>
        <v>C259910003031110</v>
      </c>
      <c r="B305" s="1825" t="s">
        <v>120</v>
      </c>
      <c r="C305" s="1824"/>
      <c r="D305" s="1825" t="s">
        <v>370</v>
      </c>
      <c r="E305" s="1824"/>
      <c r="F305" s="1825" t="s">
        <v>357</v>
      </c>
      <c r="G305" s="1824"/>
      <c r="H305" s="1825" t="s">
        <v>322</v>
      </c>
      <c r="I305" s="1824"/>
      <c r="J305" s="1825" t="s">
        <v>313</v>
      </c>
      <c r="K305" s="1824"/>
      <c r="L305" s="1824"/>
      <c r="M305" s="1825" t="s">
        <v>322</v>
      </c>
      <c r="N305" s="1824"/>
      <c r="O305" s="1824"/>
      <c r="P305" s="1825" t="s">
        <v>101</v>
      </c>
      <c r="Q305" s="1824"/>
      <c r="R305" s="1825" t="s">
        <v>269</v>
      </c>
      <c r="S305" s="1824"/>
      <c r="T305" s="1826" t="s">
        <v>761</v>
      </c>
      <c r="U305" s="1824"/>
      <c r="V305" s="1824"/>
      <c r="W305" s="1824"/>
      <c r="X305" s="1824"/>
      <c r="Y305" s="1824"/>
      <c r="Z305" s="1824"/>
      <c r="AA305" s="1824"/>
      <c r="AB305" s="1825" t="s">
        <v>306</v>
      </c>
      <c r="AC305" s="1824"/>
      <c r="AD305" s="1824"/>
      <c r="AE305" s="1824"/>
      <c r="AF305" s="1824"/>
      <c r="AG305" s="1825" t="s">
        <v>307</v>
      </c>
      <c r="AH305" s="1824"/>
      <c r="AI305" s="1824"/>
      <c r="AJ305" s="807" t="s">
        <v>86</v>
      </c>
      <c r="AK305" s="1823" t="s">
        <v>308</v>
      </c>
      <c r="AL305" s="1824"/>
      <c r="AM305" s="1824"/>
      <c r="AN305" s="1824"/>
      <c r="AO305" s="1824"/>
      <c r="AP305" s="1824"/>
      <c r="AQ305" s="808">
        <v>500000000</v>
      </c>
      <c r="AR305" s="809">
        <v>0</v>
      </c>
      <c r="AS305" s="808">
        <v>500000000</v>
      </c>
      <c r="AT305" s="809">
        <v>0</v>
      </c>
      <c r="AU305" s="809">
        <v>0</v>
      </c>
      <c r="AV305" s="809">
        <v>0</v>
      </c>
      <c r="AW305" s="809">
        <v>0</v>
      </c>
      <c r="AX305" s="809">
        <v>0</v>
      </c>
      <c r="AY305" s="809">
        <v>0</v>
      </c>
      <c r="AZ305" s="809">
        <v>0</v>
      </c>
      <c r="BA305" s="809">
        <v>0</v>
      </c>
      <c r="BB305" s="809">
        <v>0</v>
      </c>
      <c r="BC305" s="809">
        <v>0</v>
      </c>
      <c r="BD305" s="805"/>
      <c r="BE305" s="810">
        <f t="shared" si="21"/>
        <v>0</v>
      </c>
      <c r="BF305" s="810">
        <f t="shared" si="22"/>
        <v>0</v>
      </c>
    </row>
    <row r="306" spans="1:58" s="817" customFormat="1" ht="24.75" customHeight="1" x14ac:dyDescent="0.25">
      <c r="A306" s="811" t="str">
        <f t="shared" si="23"/>
        <v>C259910004010</v>
      </c>
      <c r="B306" s="1819" t="s">
        <v>120</v>
      </c>
      <c r="C306" s="1820"/>
      <c r="D306" s="1819" t="s">
        <v>370</v>
      </c>
      <c r="E306" s="1820"/>
      <c r="F306" s="1819" t="s">
        <v>357</v>
      </c>
      <c r="G306" s="1820"/>
      <c r="H306" s="1819" t="s">
        <v>316</v>
      </c>
      <c r="I306" s="1820"/>
      <c r="J306" s="1819" t="s">
        <v>313</v>
      </c>
      <c r="K306" s="1820"/>
      <c r="L306" s="1820"/>
      <c r="M306" s="1819"/>
      <c r="N306" s="1820"/>
      <c r="O306" s="1820"/>
      <c r="P306" s="1819"/>
      <c r="Q306" s="1820"/>
      <c r="R306" s="1819"/>
      <c r="S306" s="1820"/>
      <c r="T306" s="1821" t="s">
        <v>682</v>
      </c>
      <c r="U306" s="1820"/>
      <c r="V306" s="1820"/>
      <c r="W306" s="1820"/>
      <c r="X306" s="1820"/>
      <c r="Y306" s="1820"/>
      <c r="Z306" s="1820"/>
      <c r="AA306" s="1820"/>
      <c r="AB306" s="1819" t="s">
        <v>306</v>
      </c>
      <c r="AC306" s="1820"/>
      <c r="AD306" s="1820"/>
      <c r="AE306" s="1820"/>
      <c r="AF306" s="1820"/>
      <c r="AG306" s="1819" t="s">
        <v>307</v>
      </c>
      <c r="AH306" s="1820"/>
      <c r="AI306" s="1820"/>
      <c r="AJ306" s="812" t="s">
        <v>86</v>
      </c>
      <c r="AK306" s="1822" t="s">
        <v>308</v>
      </c>
      <c r="AL306" s="1820"/>
      <c r="AM306" s="1820"/>
      <c r="AN306" s="1820"/>
      <c r="AO306" s="1820"/>
      <c r="AP306" s="1820"/>
      <c r="AQ306" s="813">
        <v>850000000</v>
      </c>
      <c r="AR306" s="813">
        <v>250000000</v>
      </c>
      <c r="AS306" s="813">
        <v>600000000</v>
      </c>
      <c r="AT306" s="814">
        <v>0</v>
      </c>
      <c r="AU306" s="813">
        <v>100000000</v>
      </c>
      <c r="AV306" s="813">
        <v>150000000</v>
      </c>
      <c r="AW306" s="814">
        <v>0</v>
      </c>
      <c r="AX306" s="813">
        <v>100000000</v>
      </c>
      <c r="AY306" s="814">
        <v>0</v>
      </c>
      <c r="AZ306" s="814">
        <v>0</v>
      </c>
      <c r="BA306" s="814">
        <v>0</v>
      </c>
      <c r="BB306" s="814">
        <v>0</v>
      </c>
      <c r="BC306" s="814">
        <v>0</v>
      </c>
      <c r="BD306" s="815"/>
      <c r="BE306" s="816">
        <f t="shared" si="21"/>
        <v>0.11764705882352941</v>
      </c>
      <c r="BF306" s="816">
        <f t="shared" si="22"/>
        <v>0</v>
      </c>
    </row>
    <row r="307" spans="1:58" s="879" customFormat="1" ht="25.5" customHeight="1" x14ac:dyDescent="0.25">
      <c r="A307" s="873" t="str">
        <f t="shared" si="23"/>
        <v>C25991000410</v>
      </c>
      <c r="B307" s="1817" t="s">
        <v>120</v>
      </c>
      <c r="C307" s="1816"/>
      <c r="D307" s="1817" t="s">
        <v>370</v>
      </c>
      <c r="E307" s="1816"/>
      <c r="F307" s="1817" t="s">
        <v>357</v>
      </c>
      <c r="G307" s="1816"/>
      <c r="H307" s="1817" t="s">
        <v>316</v>
      </c>
      <c r="I307" s="1816"/>
      <c r="J307" s="1817" t="s">
        <v>269</v>
      </c>
      <c r="K307" s="1816"/>
      <c r="L307" s="1816"/>
      <c r="M307" s="1817" t="s">
        <v>269</v>
      </c>
      <c r="N307" s="1816"/>
      <c r="O307" s="1816"/>
      <c r="P307" s="1817" t="s">
        <v>269</v>
      </c>
      <c r="Q307" s="1816"/>
      <c r="R307" s="1817" t="s">
        <v>269</v>
      </c>
      <c r="S307" s="1816"/>
      <c r="T307" s="1818" t="s">
        <v>682</v>
      </c>
      <c r="U307" s="1816"/>
      <c r="V307" s="1816"/>
      <c r="W307" s="1816"/>
      <c r="X307" s="1816"/>
      <c r="Y307" s="1816"/>
      <c r="Z307" s="1816"/>
      <c r="AA307" s="1816"/>
      <c r="AB307" s="1817" t="s">
        <v>306</v>
      </c>
      <c r="AC307" s="1816"/>
      <c r="AD307" s="1816"/>
      <c r="AE307" s="1816"/>
      <c r="AF307" s="1816"/>
      <c r="AG307" s="1817" t="s">
        <v>307</v>
      </c>
      <c r="AH307" s="1816"/>
      <c r="AI307" s="1816"/>
      <c r="AJ307" s="880" t="s">
        <v>86</v>
      </c>
      <c r="AK307" s="1815" t="s">
        <v>308</v>
      </c>
      <c r="AL307" s="1816"/>
      <c r="AM307" s="1816"/>
      <c r="AN307" s="1816"/>
      <c r="AO307" s="1816"/>
      <c r="AP307" s="1816"/>
      <c r="AQ307" s="881">
        <v>850000000</v>
      </c>
      <c r="AR307" s="881">
        <v>250000000</v>
      </c>
      <c r="AS307" s="881">
        <v>600000000</v>
      </c>
      <c r="AT307" s="882">
        <v>0</v>
      </c>
      <c r="AU307" s="881">
        <v>100000000</v>
      </c>
      <c r="AV307" s="881">
        <v>150000000</v>
      </c>
      <c r="AW307" s="882">
        <v>0</v>
      </c>
      <c r="AX307" s="881">
        <v>100000000</v>
      </c>
      <c r="AY307" s="882">
        <v>0</v>
      </c>
      <c r="AZ307" s="882">
        <v>0</v>
      </c>
      <c r="BA307" s="882">
        <v>0</v>
      </c>
      <c r="BB307" s="882">
        <v>0</v>
      </c>
      <c r="BC307" s="882">
        <v>0</v>
      </c>
      <c r="BD307" s="877"/>
      <c r="BE307" s="883">
        <f t="shared" si="21"/>
        <v>0.11764705882352941</v>
      </c>
      <c r="BF307" s="883">
        <f t="shared" si="22"/>
        <v>0</v>
      </c>
    </row>
    <row r="308" spans="1:58" x14ac:dyDescent="0.25">
      <c r="A308" s="753" t="str">
        <f t="shared" si="23"/>
        <v>C2599100040210</v>
      </c>
      <c r="B308" s="1812" t="s">
        <v>120</v>
      </c>
      <c r="C308" s="1805"/>
      <c r="D308" s="1812" t="s">
        <v>370</v>
      </c>
      <c r="E308" s="1805"/>
      <c r="F308" s="1812" t="s">
        <v>357</v>
      </c>
      <c r="G308" s="1805"/>
      <c r="H308" s="1812" t="s">
        <v>316</v>
      </c>
      <c r="I308" s="1805"/>
      <c r="J308" s="1812" t="s">
        <v>313</v>
      </c>
      <c r="K308" s="1805"/>
      <c r="L308" s="1805"/>
      <c r="M308" s="1812" t="s">
        <v>315</v>
      </c>
      <c r="N308" s="1805"/>
      <c r="O308" s="1805"/>
      <c r="P308" s="1812"/>
      <c r="Q308" s="1805"/>
      <c r="R308" s="1812"/>
      <c r="S308" s="1805"/>
      <c r="T308" s="1814" t="s">
        <v>359</v>
      </c>
      <c r="U308" s="1805"/>
      <c r="V308" s="1805"/>
      <c r="W308" s="1805"/>
      <c r="X308" s="1805"/>
      <c r="Y308" s="1805"/>
      <c r="Z308" s="1805"/>
      <c r="AA308" s="1805"/>
      <c r="AB308" s="1812" t="s">
        <v>306</v>
      </c>
      <c r="AC308" s="1805"/>
      <c r="AD308" s="1805"/>
      <c r="AE308" s="1805"/>
      <c r="AF308" s="1805"/>
      <c r="AG308" s="1812" t="s">
        <v>307</v>
      </c>
      <c r="AH308" s="1805"/>
      <c r="AI308" s="1805"/>
      <c r="AJ308" s="742" t="s">
        <v>86</v>
      </c>
      <c r="AK308" s="1813" t="s">
        <v>308</v>
      </c>
      <c r="AL308" s="1805"/>
      <c r="AM308" s="1805"/>
      <c r="AN308" s="1805"/>
      <c r="AO308" s="1805"/>
      <c r="AP308" s="1805"/>
      <c r="AQ308" s="743">
        <v>350000000</v>
      </c>
      <c r="AR308" s="743">
        <v>250000000</v>
      </c>
      <c r="AS308" s="743">
        <v>100000000</v>
      </c>
      <c r="AT308" s="744">
        <v>0</v>
      </c>
      <c r="AU308" s="743">
        <v>100000000</v>
      </c>
      <c r="AV308" s="743">
        <v>150000000</v>
      </c>
      <c r="AW308" s="744">
        <v>0</v>
      </c>
      <c r="AX308" s="743">
        <v>100000000</v>
      </c>
      <c r="AY308" s="744">
        <v>0</v>
      </c>
      <c r="AZ308" s="744">
        <v>0</v>
      </c>
      <c r="BA308" s="744">
        <v>0</v>
      </c>
      <c r="BB308" s="744">
        <v>0</v>
      </c>
      <c r="BC308" s="744">
        <v>0</v>
      </c>
      <c r="BD308" s="745"/>
      <c r="BE308" s="747">
        <f t="shared" si="21"/>
        <v>0.2857142857142857</v>
      </c>
      <c r="BF308" s="747">
        <f t="shared" si="22"/>
        <v>0</v>
      </c>
    </row>
    <row r="309" spans="1:58" x14ac:dyDescent="0.25">
      <c r="A309" s="753" t="str">
        <f t="shared" si="23"/>
        <v>C25991000402110</v>
      </c>
      <c r="B309" s="1806" t="s">
        <v>120</v>
      </c>
      <c r="C309" s="1805"/>
      <c r="D309" s="1806" t="s">
        <v>370</v>
      </c>
      <c r="E309" s="1805"/>
      <c r="F309" s="1806" t="s">
        <v>357</v>
      </c>
      <c r="G309" s="1805"/>
      <c r="H309" s="1806" t="s">
        <v>316</v>
      </c>
      <c r="I309" s="1805"/>
      <c r="J309" s="1806" t="s">
        <v>313</v>
      </c>
      <c r="K309" s="1805"/>
      <c r="L309" s="1805"/>
      <c r="M309" s="1806" t="s">
        <v>315</v>
      </c>
      <c r="N309" s="1805"/>
      <c r="O309" s="1805"/>
      <c r="P309" s="1806" t="s">
        <v>312</v>
      </c>
      <c r="Q309" s="1805"/>
      <c r="R309" s="1806"/>
      <c r="S309" s="1805"/>
      <c r="T309" s="1807" t="s">
        <v>365</v>
      </c>
      <c r="U309" s="1805"/>
      <c r="V309" s="1805"/>
      <c r="W309" s="1805"/>
      <c r="X309" s="1805"/>
      <c r="Y309" s="1805"/>
      <c r="Z309" s="1805"/>
      <c r="AA309" s="1805"/>
      <c r="AB309" s="1806" t="s">
        <v>306</v>
      </c>
      <c r="AC309" s="1805"/>
      <c r="AD309" s="1805"/>
      <c r="AE309" s="1805"/>
      <c r="AF309" s="1805"/>
      <c r="AG309" s="1806" t="s">
        <v>307</v>
      </c>
      <c r="AH309" s="1805"/>
      <c r="AI309" s="1805"/>
      <c r="AJ309" s="754" t="s">
        <v>86</v>
      </c>
      <c r="AK309" s="1804" t="s">
        <v>308</v>
      </c>
      <c r="AL309" s="1805"/>
      <c r="AM309" s="1805"/>
      <c r="AN309" s="1805"/>
      <c r="AO309" s="1805"/>
      <c r="AP309" s="1805"/>
      <c r="AQ309" s="755">
        <v>120000000</v>
      </c>
      <c r="AR309" s="755">
        <v>120000000</v>
      </c>
      <c r="AS309" s="756">
        <v>0</v>
      </c>
      <c r="AT309" s="756">
        <v>0</v>
      </c>
      <c r="AU309" s="755">
        <v>100000000</v>
      </c>
      <c r="AV309" s="755">
        <v>20000000</v>
      </c>
      <c r="AW309" s="756">
        <v>0</v>
      </c>
      <c r="AX309" s="755">
        <v>100000000</v>
      </c>
      <c r="AY309" s="756">
        <v>0</v>
      </c>
      <c r="AZ309" s="756">
        <v>0</v>
      </c>
      <c r="BA309" s="756">
        <v>0</v>
      </c>
      <c r="BB309" s="756">
        <v>0</v>
      </c>
      <c r="BC309" s="756">
        <v>0</v>
      </c>
      <c r="BD309" s="745"/>
      <c r="BE309" s="757">
        <f t="shared" si="21"/>
        <v>0.83333333333333337</v>
      </c>
      <c r="BF309" s="757">
        <f t="shared" si="22"/>
        <v>0</v>
      </c>
    </row>
    <row r="310" spans="1:58" x14ac:dyDescent="0.25">
      <c r="A310" s="753" t="str">
        <f t="shared" si="23"/>
        <v>C25991000402310</v>
      </c>
      <c r="B310" s="1806" t="s">
        <v>120</v>
      </c>
      <c r="C310" s="1805"/>
      <c r="D310" s="1806" t="s">
        <v>370</v>
      </c>
      <c r="E310" s="1805"/>
      <c r="F310" s="1806" t="s">
        <v>357</v>
      </c>
      <c r="G310" s="1805"/>
      <c r="H310" s="1806" t="s">
        <v>316</v>
      </c>
      <c r="I310" s="1805"/>
      <c r="J310" s="1806" t="s">
        <v>313</v>
      </c>
      <c r="K310" s="1805"/>
      <c r="L310" s="1805"/>
      <c r="M310" s="1806" t="s">
        <v>315</v>
      </c>
      <c r="N310" s="1805"/>
      <c r="O310" s="1805"/>
      <c r="P310" s="1806" t="s">
        <v>322</v>
      </c>
      <c r="Q310" s="1805"/>
      <c r="R310" s="1806"/>
      <c r="S310" s="1805"/>
      <c r="T310" s="1807" t="s">
        <v>361</v>
      </c>
      <c r="U310" s="1805"/>
      <c r="V310" s="1805"/>
      <c r="W310" s="1805"/>
      <c r="X310" s="1805"/>
      <c r="Y310" s="1805"/>
      <c r="Z310" s="1805"/>
      <c r="AA310" s="1805"/>
      <c r="AB310" s="1806" t="s">
        <v>306</v>
      </c>
      <c r="AC310" s="1805"/>
      <c r="AD310" s="1805"/>
      <c r="AE310" s="1805"/>
      <c r="AF310" s="1805"/>
      <c r="AG310" s="1806" t="s">
        <v>307</v>
      </c>
      <c r="AH310" s="1805"/>
      <c r="AI310" s="1805"/>
      <c r="AJ310" s="754" t="s">
        <v>86</v>
      </c>
      <c r="AK310" s="1804" t="s">
        <v>308</v>
      </c>
      <c r="AL310" s="1805"/>
      <c r="AM310" s="1805"/>
      <c r="AN310" s="1805"/>
      <c r="AO310" s="1805"/>
      <c r="AP310" s="1805"/>
      <c r="AQ310" s="755">
        <v>45000000</v>
      </c>
      <c r="AR310" s="756">
        <v>0</v>
      </c>
      <c r="AS310" s="755">
        <v>45000000</v>
      </c>
      <c r="AT310" s="756">
        <v>0</v>
      </c>
      <c r="AU310" s="756">
        <v>0</v>
      </c>
      <c r="AV310" s="756">
        <v>0</v>
      </c>
      <c r="AW310" s="756">
        <v>0</v>
      </c>
      <c r="AX310" s="756">
        <v>0</v>
      </c>
      <c r="AY310" s="756">
        <v>0</v>
      </c>
      <c r="AZ310" s="756">
        <v>0</v>
      </c>
      <c r="BA310" s="756">
        <v>0</v>
      </c>
      <c r="BB310" s="756">
        <v>0</v>
      </c>
      <c r="BC310" s="756">
        <v>0</v>
      </c>
      <c r="BD310" s="745"/>
      <c r="BE310" s="757">
        <f t="shared" si="21"/>
        <v>0</v>
      </c>
      <c r="BF310" s="757">
        <f t="shared" si="22"/>
        <v>0</v>
      </c>
    </row>
    <row r="311" spans="1:58" x14ac:dyDescent="0.25">
      <c r="A311" s="753" t="str">
        <f t="shared" si="23"/>
        <v>C25991000402410</v>
      </c>
      <c r="B311" s="1806" t="s">
        <v>120</v>
      </c>
      <c r="C311" s="1805"/>
      <c r="D311" s="1806" t="s">
        <v>370</v>
      </c>
      <c r="E311" s="1805"/>
      <c r="F311" s="1806" t="s">
        <v>357</v>
      </c>
      <c r="G311" s="1805"/>
      <c r="H311" s="1806" t="s">
        <v>316</v>
      </c>
      <c r="I311" s="1805"/>
      <c r="J311" s="1806" t="s">
        <v>313</v>
      </c>
      <c r="K311" s="1805"/>
      <c r="L311" s="1805"/>
      <c r="M311" s="1806" t="s">
        <v>315</v>
      </c>
      <c r="N311" s="1805"/>
      <c r="O311" s="1805"/>
      <c r="P311" s="1806" t="s">
        <v>316</v>
      </c>
      <c r="Q311" s="1805"/>
      <c r="R311" s="1806"/>
      <c r="S311" s="1805"/>
      <c r="T311" s="1807" t="s">
        <v>105</v>
      </c>
      <c r="U311" s="1805"/>
      <c r="V311" s="1805"/>
      <c r="W311" s="1805"/>
      <c r="X311" s="1805"/>
      <c r="Y311" s="1805"/>
      <c r="Z311" s="1805"/>
      <c r="AA311" s="1805"/>
      <c r="AB311" s="1806" t="s">
        <v>306</v>
      </c>
      <c r="AC311" s="1805"/>
      <c r="AD311" s="1805"/>
      <c r="AE311" s="1805"/>
      <c r="AF311" s="1805"/>
      <c r="AG311" s="1806" t="s">
        <v>307</v>
      </c>
      <c r="AH311" s="1805"/>
      <c r="AI311" s="1805"/>
      <c r="AJ311" s="754" t="s">
        <v>86</v>
      </c>
      <c r="AK311" s="1804" t="s">
        <v>308</v>
      </c>
      <c r="AL311" s="1805"/>
      <c r="AM311" s="1805"/>
      <c r="AN311" s="1805"/>
      <c r="AO311" s="1805"/>
      <c r="AP311" s="1805"/>
      <c r="AQ311" s="755">
        <v>55000000</v>
      </c>
      <c r="AR311" s="756">
        <v>0</v>
      </c>
      <c r="AS311" s="755">
        <v>55000000</v>
      </c>
      <c r="AT311" s="756">
        <v>0</v>
      </c>
      <c r="AU311" s="756">
        <v>0</v>
      </c>
      <c r="AV311" s="756">
        <v>0</v>
      </c>
      <c r="AW311" s="756">
        <v>0</v>
      </c>
      <c r="AX311" s="756">
        <v>0</v>
      </c>
      <c r="AY311" s="756">
        <v>0</v>
      </c>
      <c r="AZ311" s="756">
        <v>0</v>
      </c>
      <c r="BA311" s="756">
        <v>0</v>
      </c>
      <c r="BB311" s="756">
        <v>0</v>
      </c>
      <c r="BC311" s="756">
        <v>0</v>
      </c>
      <c r="BD311" s="745"/>
      <c r="BE311" s="757">
        <f t="shared" si="21"/>
        <v>0</v>
      </c>
      <c r="BF311" s="757">
        <f t="shared" si="22"/>
        <v>0</v>
      </c>
    </row>
    <row r="312" spans="1:58" x14ac:dyDescent="0.25">
      <c r="A312" s="753" t="str">
        <f t="shared" si="23"/>
        <v>C25991000402710</v>
      </c>
      <c r="B312" s="1806" t="s">
        <v>120</v>
      </c>
      <c r="C312" s="1805"/>
      <c r="D312" s="1806" t="s">
        <v>370</v>
      </c>
      <c r="E312" s="1805"/>
      <c r="F312" s="1806" t="s">
        <v>357</v>
      </c>
      <c r="G312" s="1805"/>
      <c r="H312" s="1806" t="s">
        <v>316</v>
      </c>
      <c r="I312" s="1805"/>
      <c r="J312" s="1806" t="s">
        <v>313</v>
      </c>
      <c r="K312" s="1805"/>
      <c r="L312" s="1805"/>
      <c r="M312" s="1806" t="s">
        <v>315</v>
      </c>
      <c r="N312" s="1805"/>
      <c r="O312" s="1805"/>
      <c r="P312" s="1806" t="s">
        <v>326</v>
      </c>
      <c r="Q312" s="1805"/>
      <c r="R312" s="1806"/>
      <c r="S312" s="1805"/>
      <c r="T312" s="1807" t="s">
        <v>368</v>
      </c>
      <c r="U312" s="1805"/>
      <c r="V312" s="1805"/>
      <c r="W312" s="1805"/>
      <c r="X312" s="1805"/>
      <c r="Y312" s="1805"/>
      <c r="Z312" s="1805"/>
      <c r="AA312" s="1805"/>
      <c r="AB312" s="1806" t="s">
        <v>306</v>
      </c>
      <c r="AC312" s="1805"/>
      <c r="AD312" s="1805"/>
      <c r="AE312" s="1805"/>
      <c r="AF312" s="1805"/>
      <c r="AG312" s="1806" t="s">
        <v>307</v>
      </c>
      <c r="AH312" s="1805"/>
      <c r="AI312" s="1805"/>
      <c r="AJ312" s="754" t="s">
        <v>86</v>
      </c>
      <c r="AK312" s="1804" t="s">
        <v>308</v>
      </c>
      <c r="AL312" s="1805"/>
      <c r="AM312" s="1805"/>
      <c r="AN312" s="1805"/>
      <c r="AO312" s="1805"/>
      <c r="AP312" s="1805"/>
      <c r="AQ312" s="755">
        <v>130000000</v>
      </c>
      <c r="AR312" s="755">
        <v>130000000</v>
      </c>
      <c r="AS312" s="756">
        <v>0</v>
      </c>
      <c r="AT312" s="756">
        <v>0</v>
      </c>
      <c r="AU312" s="756">
        <v>0</v>
      </c>
      <c r="AV312" s="755">
        <v>130000000</v>
      </c>
      <c r="AW312" s="756">
        <v>0</v>
      </c>
      <c r="AX312" s="756">
        <v>0</v>
      </c>
      <c r="AY312" s="756">
        <v>0</v>
      </c>
      <c r="AZ312" s="756">
        <v>0</v>
      </c>
      <c r="BA312" s="756">
        <v>0</v>
      </c>
      <c r="BB312" s="756">
        <v>0</v>
      </c>
      <c r="BC312" s="756">
        <v>0</v>
      </c>
      <c r="BD312" s="745"/>
      <c r="BE312" s="757">
        <f t="shared" si="21"/>
        <v>0</v>
      </c>
      <c r="BF312" s="757">
        <f t="shared" si="22"/>
        <v>0</v>
      </c>
    </row>
    <row r="313" spans="1:58" x14ac:dyDescent="0.25">
      <c r="A313" s="753" t="str">
        <f t="shared" si="23"/>
        <v>C2599100040310</v>
      </c>
      <c r="B313" s="1812" t="s">
        <v>120</v>
      </c>
      <c r="C313" s="1805"/>
      <c r="D313" s="1812" t="s">
        <v>370</v>
      </c>
      <c r="E313" s="1805"/>
      <c r="F313" s="1812" t="s">
        <v>357</v>
      </c>
      <c r="G313" s="1805"/>
      <c r="H313" s="1812" t="s">
        <v>316</v>
      </c>
      <c r="I313" s="1805"/>
      <c r="J313" s="1812" t="s">
        <v>313</v>
      </c>
      <c r="K313" s="1805"/>
      <c r="L313" s="1805"/>
      <c r="M313" s="1812" t="s">
        <v>322</v>
      </c>
      <c r="N313" s="1805"/>
      <c r="O313" s="1805"/>
      <c r="P313" s="1812"/>
      <c r="Q313" s="1805"/>
      <c r="R313" s="1812"/>
      <c r="S313" s="1805"/>
      <c r="T313" s="1814" t="s">
        <v>456</v>
      </c>
      <c r="U313" s="1805"/>
      <c r="V313" s="1805"/>
      <c r="W313" s="1805"/>
      <c r="X313" s="1805"/>
      <c r="Y313" s="1805"/>
      <c r="Z313" s="1805"/>
      <c r="AA313" s="1805"/>
      <c r="AB313" s="1812" t="s">
        <v>306</v>
      </c>
      <c r="AC313" s="1805"/>
      <c r="AD313" s="1805"/>
      <c r="AE313" s="1805"/>
      <c r="AF313" s="1805"/>
      <c r="AG313" s="1812" t="s">
        <v>307</v>
      </c>
      <c r="AH313" s="1805"/>
      <c r="AI313" s="1805"/>
      <c r="AJ313" s="742" t="s">
        <v>86</v>
      </c>
      <c r="AK313" s="1813" t="s">
        <v>308</v>
      </c>
      <c r="AL313" s="1805"/>
      <c r="AM313" s="1805"/>
      <c r="AN313" s="1805"/>
      <c r="AO313" s="1805"/>
      <c r="AP313" s="1805"/>
      <c r="AQ313" s="743">
        <v>500000000</v>
      </c>
      <c r="AR313" s="744">
        <v>0</v>
      </c>
      <c r="AS313" s="743">
        <v>500000000</v>
      </c>
      <c r="AT313" s="744">
        <v>0</v>
      </c>
      <c r="AU313" s="744">
        <v>0</v>
      </c>
      <c r="AV313" s="744">
        <v>0</v>
      </c>
      <c r="AW313" s="744">
        <v>0</v>
      </c>
      <c r="AX313" s="744">
        <v>0</v>
      </c>
      <c r="AY313" s="744">
        <v>0</v>
      </c>
      <c r="AZ313" s="744">
        <v>0</v>
      </c>
      <c r="BA313" s="744">
        <v>0</v>
      </c>
      <c r="BB313" s="744">
        <v>0</v>
      </c>
      <c r="BC313" s="744">
        <v>0</v>
      </c>
      <c r="BD313" s="745"/>
      <c r="BE313" s="747">
        <f t="shared" si="21"/>
        <v>0</v>
      </c>
      <c r="BF313" s="747">
        <f t="shared" si="22"/>
        <v>0</v>
      </c>
    </row>
    <row r="314" spans="1:58" x14ac:dyDescent="0.25">
      <c r="A314" s="753" t="str">
        <f t="shared" si="23"/>
        <v>C25991000403710</v>
      </c>
      <c r="B314" s="1806" t="s">
        <v>120</v>
      </c>
      <c r="C314" s="1805"/>
      <c r="D314" s="1806" t="s">
        <v>370</v>
      </c>
      <c r="E314" s="1805"/>
      <c r="F314" s="1806" t="s">
        <v>357</v>
      </c>
      <c r="G314" s="1805"/>
      <c r="H314" s="1806" t="s">
        <v>316</v>
      </c>
      <c r="I314" s="1805"/>
      <c r="J314" s="1806" t="s">
        <v>313</v>
      </c>
      <c r="K314" s="1805"/>
      <c r="L314" s="1805"/>
      <c r="M314" s="1806" t="s">
        <v>322</v>
      </c>
      <c r="N314" s="1805"/>
      <c r="O314" s="1805"/>
      <c r="P314" s="1806" t="s">
        <v>326</v>
      </c>
      <c r="Q314" s="1805"/>
      <c r="R314" s="1806"/>
      <c r="S314" s="1805"/>
      <c r="T314" s="1807" t="s">
        <v>368</v>
      </c>
      <c r="U314" s="1805"/>
      <c r="V314" s="1805"/>
      <c r="W314" s="1805"/>
      <c r="X314" s="1805"/>
      <c r="Y314" s="1805"/>
      <c r="Z314" s="1805"/>
      <c r="AA314" s="1805"/>
      <c r="AB314" s="1806" t="s">
        <v>306</v>
      </c>
      <c r="AC314" s="1805"/>
      <c r="AD314" s="1805"/>
      <c r="AE314" s="1805"/>
      <c r="AF314" s="1805"/>
      <c r="AG314" s="1806" t="s">
        <v>307</v>
      </c>
      <c r="AH314" s="1805"/>
      <c r="AI314" s="1805"/>
      <c r="AJ314" s="754" t="s">
        <v>86</v>
      </c>
      <c r="AK314" s="1804" t="s">
        <v>308</v>
      </c>
      <c r="AL314" s="1805"/>
      <c r="AM314" s="1805"/>
      <c r="AN314" s="1805"/>
      <c r="AO314" s="1805"/>
      <c r="AP314" s="1805"/>
      <c r="AQ314" s="755">
        <v>500000000</v>
      </c>
      <c r="AR314" s="756">
        <v>0</v>
      </c>
      <c r="AS314" s="755">
        <v>500000000</v>
      </c>
      <c r="AT314" s="756">
        <v>0</v>
      </c>
      <c r="AU314" s="756">
        <v>0</v>
      </c>
      <c r="AV314" s="756">
        <v>0</v>
      </c>
      <c r="AW314" s="756">
        <v>0</v>
      </c>
      <c r="AX314" s="756">
        <v>0</v>
      </c>
      <c r="AY314" s="756">
        <v>0</v>
      </c>
      <c r="AZ314" s="756">
        <v>0</v>
      </c>
      <c r="BA314" s="756">
        <v>0</v>
      </c>
      <c r="BB314" s="756">
        <v>0</v>
      </c>
      <c r="BC314" s="756">
        <v>0</v>
      </c>
      <c r="BD314" s="745"/>
      <c r="BE314" s="757">
        <f t="shared" si="21"/>
        <v>0</v>
      </c>
      <c r="BF314" s="757">
        <f t="shared" si="22"/>
        <v>0</v>
      </c>
    </row>
    <row r="315" spans="1:58" s="817" customFormat="1" x14ac:dyDescent="0.25">
      <c r="A315" s="811" t="str">
        <f t="shared" si="23"/>
        <v>C259910005010</v>
      </c>
      <c r="B315" s="1819" t="s">
        <v>120</v>
      </c>
      <c r="C315" s="1820"/>
      <c r="D315" s="1819" t="s">
        <v>370</v>
      </c>
      <c r="E315" s="1820"/>
      <c r="F315" s="1819" t="s">
        <v>357</v>
      </c>
      <c r="G315" s="1820"/>
      <c r="H315" s="1819" t="s">
        <v>317</v>
      </c>
      <c r="I315" s="1820"/>
      <c r="J315" s="1819" t="s">
        <v>313</v>
      </c>
      <c r="K315" s="1820"/>
      <c r="L315" s="1820"/>
      <c r="M315" s="1819"/>
      <c r="N315" s="1820"/>
      <c r="O315" s="1820"/>
      <c r="P315" s="1819"/>
      <c r="Q315" s="1820"/>
      <c r="R315" s="1819"/>
      <c r="S315" s="1820"/>
      <c r="T315" s="1821" t="s">
        <v>683</v>
      </c>
      <c r="U315" s="1820"/>
      <c r="V315" s="1820"/>
      <c r="W315" s="1820"/>
      <c r="X315" s="1820"/>
      <c r="Y315" s="1820"/>
      <c r="Z315" s="1820"/>
      <c r="AA315" s="1820"/>
      <c r="AB315" s="1819" t="s">
        <v>306</v>
      </c>
      <c r="AC315" s="1820"/>
      <c r="AD315" s="1820"/>
      <c r="AE315" s="1820"/>
      <c r="AF315" s="1820"/>
      <c r="AG315" s="1819" t="s">
        <v>307</v>
      </c>
      <c r="AH315" s="1820"/>
      <c r="AI315" s="1820"/>
      <c r="AJ315" s="812" t="s">
        <v>86</v>
      </c>
      <c r="AK315" s="1822" t="s">
        <v>308</v>
      </c>
      <c r="AL315" s="1820"/>
      <c r="AM315" s="1820"/>
      <c r="AN315" s="1820"/>
      <c r="AO315" s="1820"/>
      <c r="AP315" s="1820"/>
      <c r="AQ315" s="813">
        <v>300000000</v>
      </c>
      <c r="AR315" s="813">
        <v>300000000</v>
      </c>
      <c r="AS315" s="814">
        <v>0</v>
      </c>
      <c r="AT315" s="814">
        <v>0</v>
      </c>
      <c r="AU315" s="814">
        <v>0</v>
      </c>
      <c r="AV315" s="813">
        <v>300000000</v>
      </c>
      <c r="AW315" s="814">
        <v>0</v>
      </c>
      <c r="AX315" s="814">
        <v>0</v>
      </c>
      <c r="AY315" s="814">
        <v>0</v>
      </c>
      <c r="AZ315" s="814">
        <v>0</v>
      </c>
      <c r="BA315" s="814">
        <v>0</v>
      </c>
      <c r="BB315" s="814">
        <v>0</v>
      </c>
      <c r="BC315" s="814">
        <v>0</v>
      </c>
      <c r="BD315" s="815"/>
      <c r="BE315" s="816">
        <f t="shared" si="21"/>
        <v>0</v>
      </c>
      <c r="BF315" s="816">
        <f t="shared" si="22"/>
        <v>0</v>
      </c>
    </row>
    <row r="316" spans="1:58" s="879" customFormat="1" ht="30.75" customHeight="1" x14ac:dyDescent="0.25">
      <c r="A316" s="873" t="str">
        <f t="shared" si="23"/>
        <v>C25991000510</v>
      </c>
      <c r="B316" s="1817" t="s">
        <v>120</v>
      </c>
      <c r="C316" s="1816"/>
      <c r="D316" s="1817" t="s">
        <v>370</v>
      </c>
      <c r="E316" s="1816"/>
      <c r="F316" s="1817" t="s">
        <v>357</v>
      </c>
      <c r="G316" s="1816"/>
      <c r="H316" s="1817" t="s">
        <v>317</v>
      </c>
      <c r="I316" s="1816"/>
      <c r="J316" s="1817" t="s">
        <v>269</v>
      </c>
      <c r="K316" s="1816"/>
      <c r="L316" s="1816"/>
      <c r="M316" s="1817" t="s">
        <v>269</v>
      </c>
      <c r="N316" s="1816"/>
      <c r="O316" s="1816"/>
      <c r="P316" s="1817" t="s">
        <v>269</v>
      </c>
      <c r="Q316" s="1816"/>
      <c r="R316" s="1817" t="s">
        <v>269</v>
      </c>
      <c r="S316" s="1816"/>
      <c r="T316" s="1818" t="s">
        <v>683</v>
      </c>
      <c r="U316" s="1816"/>
      <c r="V316" s="1816"/>
      <c r="W316" s="1816"/>
      <c r="X316" s="1816"/>
      <c r="Y316" s="1816"/>
      <c r="Z316" s="1816"/>
      <c r="AA316" s="1816"/>
      <c r="AB316" s="1817" t="s">
        <v>306</v>
      </c>
      <c r="AC316" s="1816"/>
      <c r="AD316" s="1816"/>
      <c r="AE316" s="1816"/>
      <c r="AF316" s="1816"/>
      <c r="AG316" s="1817" t="s">
        <v>307</v>
      </c>
      <c r="AH316" s="1816"/>
      <c r="AI316" s="1816"/>
      <c r="AJ316" s="880" t="s">
        <v>86</v>
      </c>
      <c r="AK316" s="1815" t="s">
        <v>308</v>
      </c>
      <c r="AL316" s="1816"/>
      <c r="AM316" s="1816"/>
      <c r="AN316" s="1816"/>
      <c r="AO316" s="1816"/>
      <c r="AP316" s="1816"/>
      <c r="AQ316" s="881">
        <v>300000000</v>
      </c>
      <c r="AR316" s="881">
        <v>300000000</v>
      </c>
      <c r="AS316" s="882">
        <v>0</v>
      </c>
      <c r="AT316" s="882">
        <v>0</v>
      </c>
      <c r="AU316" s="882">
        <v>0</v>
      </c>
      <c r="AV316" s="881">
        <v>300000000</v>
      </c>
      <c r="AW316" s="882">
        <v>0</v>
      </c>
      <c r="AX316" s="882">
        <v>0</v>
      </c>
      <c r="AY316" s="882">
        <v>0</v>
      </c>
      <c r="AZ316" s="882">
        <v>0</v>
      </c>
      <c r="BA316" s="882">
        <v>0</v>
      </c>
      <c r="BB316" s="882">
        <v>0</v>
      </c>
      <c r="BC316" s="882">
        <v>0</v>
      </c>
      <c r="BD316" s="877"/>
      <c r="BE316" s="883">
        <f t="shared" si="21"/>
        <v>0</v>
      </c>
      <c r="BF316" s="883">
        <f t="shared" si="22"/>
        <v>0</v>
      </c>
    </row>
    <row r="317" spans="1:58" x14ac:dyDescent="0.25">
      <c r="A317" s="753" t="str">
        <f t="shared" si="23"/>
        <v>C2599100050210</v>
      </c>
      <c r="B317" s="1812" t="s">
        <v>120</v>
      </c>
      <c r="C317" s="1805"/>
      <c r="D317" s="1812" t="s">
        <v>370</v>
      </c>
      <c r="E317" s="1805"/>
      <c r="F317" s="1812" t="s">
        <v>357</v>
      </c>
      <c r="G317" s="1805"/>
      <c r="H317" s="1812" t="s">
        <v>317</v>
      </c>
      <c r="I317" s="1805"/>
      <c r="J317" s="1812" t="s">
        <v>313</v>
      </c>
      <c r="K317" s="1805"/>
      <c r="L317" s="1805"/>
      <c r="M317" s="1812" t="s">
        <v>315</v>
      </c>
      <c r="N317" s="1805"/>
      <c r="O317" s="1805"/>
      <c r="P317" s="1812"/>
      <c r="Q317" s="1805"/>
      <c r="R317" s="1812"/>
      <c r="S317" s="1805"/>
      <c r="T317" s="1814" t="s">
        <v>359</v>
      </c>
      <c r="U317" s="1805"/>
      <c r="V317" s="1805"/>
      <c r="W317" s="1805"/>
      <c r="X317" s="1805"/>
      <c r="Y317" s="1805"/>
      <c r="Z317" s="1805"/>
      <c r="AA317" s="1805"/>
      <c r="AB317" s="1812" t="s">
        <v>306</v>
      </c>
      <c r="AC317" s="1805"/>
      <c r="AD317" s="1805"/>
      <c r="AE317" s="1805"/>
      <c r="AF317" s="1805"/>
      <c r="AG317" s="1812" t="s">
        <v>307</v>
      </c>
      <c r="AH317" s="1805"/>
      <c r="AI317" s="1805"/>
      <c r="AJ317" s="742" t="s">
        <v>86</v>
      </c>
      <c r="AK317" s="1813" t="s">
        <v>308</v>
      </c>
      <c r="AL317" s="1805"/>
      <c r="AM317" s="1805"/>
      <c r="AN317" s="1805"/>
      <c r="AO317" s="1805"/>
      <c r="AP317" s="1805"/>
      <c r="AQ317" s="743">
        <v>300000000</v>
      </c>
      <c r="AR317" s="743">
        <v>300000000</v>
      </c>
      <c r="AS317" s="744">
        <v>0</v>
      </c>
      <c r="AT317" s="744">
        <v>0</v>
      </c>
      <c r="AU317" s="744">
        <v>0</v>
      </c>
      <c r="AV317" s="743">
        <v>300000000</v>
      </c>
      <c r="AW317" s="744">
        <v>0</v>
      </c>
      <c r="AX317" s="744">
        <v>0</v>
      </c>
      <c r="AY317" s="744">
        <v>0</v>
      </c>
      <c r="AZ317" s="744">
        <v>0</v>
      </c>
      <c r="BA317" s="744">
        <v>0</v>
      </c>
      <c r="BB317" s="744">
        <v>0</v>
      </c>
      <c r="BC317" s="744">
        <v>0</v>
      </c>
      <c r="BD317" s="745"/>
      <c r="BE317" s="747">
        <f t="shared" si="21"/>
        <v>0</v>
      </c>
      <c r="BF317" s="747">
        <f t="shared" si="22"/>
        <v>0</v>
      </c>
    </row>
    <row r="318" spans="1:58" x14ac:dyDescent="0.25">
      <c r="A318" s="753" t="str">
        <f t="shared" si="23"/>
        <v>C25991000502110</v>
      </c>
      <c r="B318" s="1806" t="s">
        <v>120</v>
      </c>
      <c r="C318" s="1805"/>
      <c r="D318" s="1806" t="s">
        <v>370</v>
      </c>
      <c r="E318" s="1805"/>
      <c r="F318" s="1806" t="s">
        <v>357</v>
      </c>
      <c r="G318" s="1805"/>
      <c r="H318" s="1806" t="s">
        <v>317</v>
      </c>
      <c r="I318" s="1805"/>
      <c r="J318" s="1806" t="s">
        <v>313</v>
      </c>
      <c r="K318" s="1805"/>
      <c r="L318" s="1805"/>
      <c r="M318" s="1806" t="s">
        <v>315</v>
      </c>
      <c r="N318" s="1805"/>
      <c r="O318" s="1805"/>
      <c r="P318" s="1806" t="s">
        <v>312</v>
      </c>
      <c r="Q318" s="1805"/>
      <c r="R318" s="1806"/>
      <c r="S318" s="1805"/>
      <c r="T318" s="1807" t="s">
        <v>365</v>
      </c>
      <c r="U318" s="1805"/>
      <c r="V318" s="1805"/>
      <c r="W318" s="1805"/>
      <c r="X318" s="1805"/>
      <c r="Y318" s="1805"/>
      <c r="Z318" s="1805"/>
      <c r="AA318" s="1805"/>
      <c r="AB318" s="1806" t="s">
        <v>306</v>
      </c>
      <c r="AC318" s="1805"/>
      <c r="AD318" s="1805"/>
      <c r="AE318" s="1805"/>
      <c r="AF318" s="1805"/>
      <c r="AG318" s="1806" t="s">
        <v>307</v>
      </c>
      <c r="AH318" s="1805"/>
      <c r="AI318" s="1805"/>
      <c r="AJ318" s="754" t="s">
        <v>86</v>
      </c>
      <c r="AK318" s="1804" t="s">
        <v>308</v>
      </c>
      <c r="AL318" s="1805"/>
      <c r="AM318" s="1805"/>
      <c r="AN318" s="1805"/>
      <c r="AO318" s="1805"/>
      <c r="AP318" s="1805"/>
      <c r="AQ318" s="755">
        <v>300000000</v>
      </c>
      <c r="AR318" s="755">
        <v>300000000</v>
      </c>
      <c r="AS318" s="756">
        <v>0</v>
      </c>
      <c r="AT318" s="756">
        <v>0</v>
      </c>
      <c r="AU318" s="756">
        <v>0</v>
      </c>
      <c r="AV318" s="755">
        <v>300000000</v>
      </c>
      <c r="AW318" s="756">
        <v>0</v>
      </c>
      <c r="AX318" s="756">
        <v>0</v>
      </c>
      <c r="AY318" s="756">
        <v>0</v>
      </c>
      <c r="AZ318" s="756">
        <v>0</v>
      </c>
      <c r="BA318" s="756">
        <v>0</v>
      </c>
      <c r="BB318" s="756">
        <v>0</v>
      </c>
      <c r="BC318" s="756">
        <v>0</v>
      </c>
      <c r="BD318" s="745"/>
      <c r="BE318" s="757">
        <f t="shared" si="21"/>
        <v>0</v>
      </c>
      <c r="BF318" s="757">
        <f t="shared" si="22"/>
        <v>0</v>
      </c>
    </row>
    <row r="319" spans="1:58" s="817" customFormat="1" x14ac:dyDescent="0.25">
      <c r="A319" s="811" t="str">
        <f t="shared" si="23"/>
        <v>C259910006010</v>
      </c>
      <c r="B319" s="1819" t="s">
        <v>120</v>
      </c>
      <c r="C319" s="1820"/>
      <c r="D319" s="1819" t="s">
        <v>370</v>
      </c>
      <c r="E319" s="1820"/>
      <c r="F319" s="1819" t="s">
        <v>357</v>
      </c>
      <c r="G319" s="1820"/>
      <c r="H319" s="1819" t="s">
        <v>325</v>
      </c>
      <c r="I319" s="1820"/>
      <c r="J319" s="1819" t="s">
        <v>313</v>
      </c>
      <c r="K319" s="1820"/>
      <c r="L319" s="1820"/>
      <c r="M319" s="1819"/>
      <c r="N319" s="1820"/>
      <c r="O319" s="1820"/>
      <c r="P319" s="1819"/>
      <c r="Q319" s="1820"/>
      <c r="R319" s="1819"/>
      <c r="S319" s="1820"/>
      <c r="T319" s="1821" t="s">
        <v>700</v>
      </c>
      <c r="U319" s="1820"/>
      <c r="V319" s="1820"/>
      <c r="W319" s="1820"/>
      <c r="X319" s="1820"/>
      <c r="Y319" s="1820"/>
      <c r="Z319" s="1820"/>
      <c r="AA319" s="1820"/>
      <c r="AB319" s="1819" t="s">
        <v>306</v>
      </c>
      <c r="AC319" s="1820"/>
      <c r="AD319" s="1820"/>
      <c r="AE319" s="1820"/>
      <c r="AF319" s="1820"/>
      <c r="AG319" s="1819" t="s">
        <v>307</v>
      </c>
      <c r="AH319" s="1820"/>
      <c r="AI319" s="1820"/>
      <c r="AJ319" s="812" t="s">
        <v>86</v>
      </c>
      <c r="AK319" s="1822" t="s">
        <v>308</v>
      </c>
      <c r="AL319" s="1820"/>
      <c r="AM319" s="1820"/>
      <c r="AN319" s="1820"/>
      <c r="AO319" s="1820"/>
      <c r="AP319" s="1820"/>
      <c r="AQ319" s="813">
        <v>300000000</v>
      </c>
      <c r="AR319" s="813">
        <v>299332000</v>
      </c>
      <c r="AS319" s="813">
        <v>668000</v>
      </c>
      <c r="AT319" s="814">
        <v>0</v>
      </c>
      <c r="AU319" s="813">
        <v>56437186</v>
      </c>
      <c r="AV319" s="813">
        <v>242894814</v>
      </c>
      <c r="AW319" s="813">
        <v>2498301</v>
      </c>
      <c r="AX319" s="813">
        <v>53938885</v>
      </c>
      <c r="AY319" s="813">
        <v>1500191</v>
      </c>
      <c r="AZ319" s="813">
        <v>998110</v>
      </c>
      <c r="BA319" s="813">
        <v>1500191</v>
      </c>
      <c r="BB319" s="814">
        <v>0</v>
      </c>
      <c r="BC319" s="814">
        <v>0</v>
      </c>
      <c r="BD319" s="815"/>
      <c r="BE319" s="816">
        <f t="shared" si="21"/>
        <v>0.18812395333333334</v>
      </c>
      <c r="BF319" s="816">
        <f t="shared" si="22"/>
        <v>8.3276700000000006E-3</v>
      </c>
    </row>
    <row r="320" spans="1:58" s="879" customFormat="1" x14ac:dyDescent="0.25">
      <c r="A320" s="873" t="str">
        <f t="shared" si="23"/>
        <v>C25991000610</v>
      </c>
      <c r="B320" s="1817" t="s">
        <v>120</v>
      </c>
      <c r="C320" s="1816"/>
      <c r="D320" s="1817" t="s">
        <v>370</v>
      </c>
      <c r="E320" s="1816"/>
      <c r="F320" s="1817" t="s">
        <v>357</v>
      </c>
      <c r="G320" s="1816"/>
      <c r="H320" s="1817" t="s">
        <v>325</v>
      </c>
      <c r="I320" s="1816"/>
      <c r="J320" s="1817" t="s">
        <v>269</v>
      </c>
      <c r="K320" s="1816"/>
      <c r="L320" s="1816"/>
      <c r="M320" s="1817" t="s">
        <v>269</v>
      </c>
      <c r="N320" s="1816"/>
      <c r="O320" s="1816"/>
      <c r="P320" s="1817" t="s">
        <v>269</v>
      </c>
      <c r="Q320" s="1816"/>
      <c r="R320" s="1817" t="s">
        <v>269</v>
      </c>
      <c r="S320" s="1816"/>
      <c r="T320" s="1818" t="s">
        <v>685</v>
      </c>
      <c r="U320" s="1816"/>
      <c r="V320" s="1816"/>
      <c r="W320" s="1816"/>
      <c r="X320" s="1816"/>
      <c r="Y320" s="1816"/>
      <c r="Z320" s="1816"/>
      <c r="AA320" s="1816"/>
      <c r="AB320" s="1817" t="s">
        <v>306</v>
      </c>
      <c r="AC320" s="1816"/>
      <c r="AD320" s="1816"/>
      <c r="AE320" s="1816"/>
      <c r="AF320" s="1816"/>
      <c r="AG320" s="1817" t="s">
        <v>307</v>
      </c>
      <c r="AH320" s="1816"/>
      <c r="AI320" s="1816"/>
      <c r="AJ320" s="880" t="s">
        <v>86</v>
      </c>
      <c r="AK320" s="1815" t="s">
        <v>308</v>
      </c>
      <c r="AL320" s="1816"/>
      <c r="AM320" s="1816"/>
      <c r="AN320" s="1816"/>
      <c r="AO320" s="1816"/>
      <c r="AP320" s="1816"/>
      <c r="AQ320" s="881">
        <v>300000000</v>
      </c>
      <c r="AR320" s="881">
        <v>299332000</v>
      </c>
      <c r="AS320" s="881">
        <v>668000</v>
      </c>
      <c r="AT320" s="882">
        <v>0</v>
      </c>
      <c r="AU320" s="881">
        <v>56437186</v>
      </c>
      <c r="AV320" s="881">
        <v>242894814</v>
      </c>
      <c r="AW320" s="881">
        <v>2498301</v>
      </c>
      <c r="AX320" s="881">
        <v>53938885</v>
      </c>
      <c r="AY320" s="881">
        <v>1500191</v>
      </c>
      <c r="AZ320" s="881">
        <v>998110</v>
      </c>
      <c r="BA320" s="881">
        <v>1500191</v>
      </c>
      <c r="BB320" s="882">
        <v>0</v>
      </c>
      <c r="BC320" s="882">
        <v>0</v>
      </c>
      <c r="BD320" s="877"/>
      <c r="BE320" s="883">
        <f t="shared" si="21"/>
        <v>0.18812395333333334</v>
      </c>
      <c r="BF320" s="883">
        <f t="shared" si="22"/>
        <v>8.3276700000000006E-3</v>
      </c>
    </row>
    <row r="321" spans="1:58" x14ac:dyDescent="0.25">
      <c r="A321" s="753" t="str">
        <f t="shared" si="23"/>
        <v>C2599100060110</v>
      </c>
      <c r="B321" s="1812" t="s">
        <v>120</v>
      </c>
      <c r="C321" s="1805"/>
      <c r="D321" s="1812" t="s">
        <v>370</v>
      </c>
      <c r="E321" s="1805"/>
      <c r="F321" s="1812" t="s">
        <v>357</v>
      </c>
      <c r="G321" s="1805"/>
      <c r="H321" s="1812" t="s">
        <v>325</v>
      </c>
      <c r="I321" s="1805"/>
      <c r="J321" s="1812" t="s">
        <v>313</v>
      </c>
      <c r="K321" s="1805"/>
      <c r="L321" s="1805"/>
      <c r="M321" s="1812" t="s">
        <v>312</v>
      </c>
      <c r="N321" s="1805"/>
      <c r="O321" s="1805"/>
      <c r="P321" s="1812"/>
      <c r="Q321" s="1805"/>
      <c r="R321" s="1812"/>
      <c r="S321" s="1805"/>
      <c r="T321" s="1814" t="s">
        <v>364</v>
      </c>
      <c r="U321" s="1805"/>
      <c r="V321" s="1805"/>
      <c r="W321" s="1805"/>
      <c r="X321" s="1805"/>
      <c r="Y321" s="1805"/>
      <c r="Z321" s="1805"/>
      <c r="AA321" s="1805"/>
      <c r="AB321" s="1812" t="s">
        <v>306</v>
      </c>
      <c r="AC321" s="1805"/>
      <c r="AD321" s="1805"/>
      <c r="AE321" s="1805"/>
      <c r="AF321" s="1805"/>
      <c r="AG321" s="1812" t="s">
        <v>307</v>
      </c>
      <c r="AH321" s="1805"/>
      <c r="AI321" s="1805"/>
      <c r="AJ321" s="742" t="s">
        <v>86</v>
      </c>
      <c r="AK321" s="1813" t="s">
        <v>308</v>
      </c>
      <c r="AL321" s="1805"/>
      <c r="AM321" s="1805"/>
      <c r="AN321" s="1805"/>
      <c r="AO321" s="1805"/>
      <c r="AP321" s="1805"/>
      <c r="AQ321" s="744">
        <v>0</v>
      </c>
      <c r="AR321" s="744">
        <v>0</v>
      </c>
      <c r="AS321" s="744">
        <v>0</v>
      </c>
      <c r="AT321" s="744">
        <v>0</v>
      </c>
      <c r="AU321" s="744">
        <v>0</v>
      </c>
      <c r="AV321" s="744">
        <v>0</v>
      </c>
      <c r="AW321" s="744">
        <v>0</v>
      </c>
      <c r="AX321" s="744">
        <v>0</v>
      </c>
      <c r="AY321" s="744">
        <v>0</v>
      </c>
      <c r="AZ321" s="744">
        <v>0</v>
      </c>
      <c r="BA321" s="744">
        <v>0</v>
      </c>
      <c r="BB321" s="744">
        <v>0</v>
      </c>
      <c r="BC321" s="744">
        <v>0</v>
      </c>
      <c r="BD321" s="745"/>
      <c r="BE321" s="747" t="e">
        <f t="shared" si="21"/>
        <v>#DIV/0!</v>
      </c>
      <c r="BF321" s="747" t="e">
        <f t="shared" si="22"/>
        <v>#DIV/0!</v>
      </c>
    </row>
    <row r="322" spans="1:58" x14ac:dyDescent="0.25">
      <c r="A322" s="753" t="str">
        <f t="shared" si="23"/>
        <v>C25991000601110</v>
      </c>
      <c r="B322" s="1806" t="s">
        <v>120</v>
      </c>
      <c r="C322" s="1805"/>
      <c r="D322" s="1806" t="s">
        <v>370</v>
      </c>
      <c r="E322" s="1805"/>
      <c r="F322" s="1806" t="s">
        <v>357</v>
      </c>
      <c r="G322" s="1805"/>
      <c r="H322" s="1806" t="s">
        <v>325</v>
      </c>
      <c r="I322" s="1805"/>
      <c r="J322" s="1806" t="s">
        <v>313</v>
      </c>
      <c r="K322" s="1805"/>
      <c r="L322" s="1805"/>
      <c r="M322" s="1806" t="s">
        <v>312</v>
      </c>
      <c r="N322" s="1805"/>
      <c r="O322" s="1805"/>
      <c r="P322" s="1806" t="s">
        <v>312</v>
      </c>
      <c r="Q322" s="1805"/>
      <c r="R322" s="1806"/>
      <c r="S322" s="1805"/>
      <c r="T322" s="1807" t="s">
        <v>365</v>
      </c>
      <c r="U322" s="1805"/>
      <c r="V322" s="1805"/>
      <c r="W322" s="1805"/>
      <c r="X322" s="1805"/>
      <c r="Y322" s="1805"/>
      <c r="Z322" s="1805"/>
      <c r="AA322" s="1805"/>
      <c r="AB322" s="1806" t="s">
        <v>306</v>
      </c>
      <c r="AC322" s="1805"/>
      <c r="AD322" s="1805"/>
      <c r="AE322" s="1805"/>
      <c r="AF322" s="1805"/>
      <c r="AG322" s="1806" t="s">
        <v>307</v>
      </c>
      <c r="AH322" s="1805"/>
      <c r="AI322" s="1805"/>
      <c r="AJ322" s="754" t="s">
        <v>86</v>
      </c>
      <c r="AK322" s="1804" t="s">
        <v>308</v>
      </c>
      <c r="AL322" s="1805"/>
      <c r="AM322" s="1805"/>
      <c r="AN322" s="1805"/>
      <c r="AO322" s="1805"/>
      <c r="AP322" s="1805"/>
      <c r="AQ322" s="756">
        <v>0</v>
      </c>
      <c r="AR322" s="756">
        <v>0</v>
      </c>
      <c r="AS322" s="756">
        <v>0</v>
      </c>
      <c r="AT322" s="756">
        <v>0</v>
      </c>
      <c r="AU322" s="756">
        <v>0</v>
      </c>
      <c r="AV322" s="756">
        <v>0</v>
      </c>
      <c r="AW322" s="756">
        <v>0</v>
      </c>
      <c r="AX322" s="756">
        <v>0</v>
      </c>
      <c r="AY322" s="756">
        <v>0</v>
      </c>
      <c r="AZ322" s="756">
        <v>0</v>
      </c>
      <c r="BA322" s="756">
        <v>0</v>
      </c>
      <c r="BB322" s="756">
        <v>0</v>
      </c>
      <c r="BC322" s="756">
        <v>0</v>
      </c>
      <c r="BD322" s="745"/>
      <c r="BE322" s="757" t="e">
        <f t="shared" si="21"/>
        <v>#DIV/0!</v>
      </c>
      <c r="BF322" s="757" t="e">
        <f t="shared" si="22"/>
        <v>#DIV/0!</v>
      </c>
    </row>
    <row r="323" spans="1:58" x14ac:dyDescent="0.25">
      <c r="A323" s="753" t="str">
        <f t="shared" si="23"/>
        <v>C25991000601810</v>
      </c>
      <c r="B323" s="1806" t="s">
        <v>120</v>
      </c>
      <c r="C323" s="1805"/>
      <c r="D323" s="1806" t="s">
        <v>370</v>
      </c>
      <c r="E323" s="1805"/>
      <c r="F323" s="1806" t="s">
        <v>357</v>
      </c>
      <c r="G323" s="1805"/>
      <c r="H323" s="1806" t="s">
        <v>325</v>
      </c>
      <c r="I323" s="1805"/>
      <c r="J323" s="1806" t="s">
        <v>313</v>
      </c>
      <c r="K323" s="1805"/>
      <c r="L323" s="1805"/>
      <c r="M323" s="1806" t="s">
        <v>312</v>
      </c>
      <c r="N323" s="1805"/>
      <c r="O323" s="1805"/>
      <c r="P323" s="1806" t="s">
        <v>327</v>
      </c>
      <c r="Q323" s="1805"/>
      <c r="R323" s="1806"/>
      <c r="S323" s="1805"/>
      <c r="T323" s="1807" t="s">
        <v>686</v>
      </c>
      <c r="U323" s="1805"/>
      <c r="V323" s="1805"/>
      <c r="W323" s="1805"/>
      <c r="X323" s="1805"/>
      <c r="Y323" s="1805"/>
      <c r="Z323" s="1805"/>
      <c r="AA323" s="1805"/>
      <c r="AB323" s="1806" t="s">
        <v>306</v>
      </c>
      <c r="AC323" s="1805"/>
      <c r="AD323" s="1805"/>
      <c r="AE323" s="1805"/>
      <c r="AF323" s="1805"/>
      <c r="AG323" s="1806" t="s">
        <v>307</v>
      </c>
      <c r="AH323" s="1805"/>
      <c r="AI323" s="1805"/>
      <c r="AJ323" s="754" t="s">
        <v>86</v>
      </c>
      <c r="AK323" s="1804" t="s">
        <v>308</v>
      </c>
      <c r="AL323" s="1805"/>
      <c r="AM323" s="1805"/>
      <c r="AN323" s="1805"/>
      <c r="AO323" s="1805"/>
      <c r="AP323" s="1805"/>
      <c r="AQ323" s="756">
        <v>0</v>
      </c>
      <c r="AR323" s="756">
        <v>0</v>
      </c>
      <c r="AS323" s="756">
        <v>0</v>
      </c>
      <c r="AT323" s="756">
        <v>0</v>
      </c>
      <c r="AU323" s="756">
        <v>0</v>
      </c>
      <c r="AV323" s="756">
        <v>0</v>
      </c>
      <c r="AW323" s="756">
        <v>0</v>
      </c>
      <c r="AX323" s="756">
        <v>0</v>
      </c>
      <c r="AY323" s="756">
        <v>0</v>
      </c>
      <c r="AZ323" s="756">
        <v>0</v>
      </c>
      <c r="BA323" s="756">
        <v>0</v>
      </c>
      <c r="BB323" s="756">
        <v>0</v>
      </c>
      <c r="BC323" s="756">
        <v>0</v>
      </c>
      <c r="BD323" s="745"/>
      <c r="BE323" s="757" t="e">
        <f t="shared" si="21"/>
        <v>#DIV/0!</v>
      </c>
      <c r="BF323" s="757" t="e">
        <f t="shared" si="22"/>
        <v>#DIV/0!</v>
      </c>
    </row>
    <row r="324" spans="1:58" x14ac:dyDescent="0.25">
      <c r="A324" s="753" t="str">
        <f t="shared" si="23"/>
        <v>C2599100060210</v>
      </c>
      <c r="B324" s="1812" t="s">
        <v>120</v>
      </c>
      <c r="C324" s="1805"/>
      <c r="D324" s="1812" t="s">
        <v>370</v>
      </c>
      <c r="E324" s="1805"/>
      <c r="F324" s="1812" t="s">
        <v>357</v>
      </c>
      <c r="G324" s="1805"/>
      <c r="H324" s="1812" t="s">
        <v>325</v>
      </c>
      <c r="I324" s="1805"/>
      <c r="J324" s="1812" t="s">
        <v>313</v>
      </c>
      <c r="K324" s="1805"/>
      <c r="L324" s="1805"/>
      <c r="M324" s="1812" t="s">
        <v>315</v>
      </c>
      <c r="N324" s="1805"/>
      <c r="O324" s="1805"/>
      <c r="P324" s="1812"/>
      <c r="Q324" s="1805"/>
      <c r="R324" s="1812"/>
      <c r="S324" s="1805"/>
      <c r="T324" s="1814" t="s">
        <v>359</v>
      </c>
      <c r="U324" s="1805"/>
      <c r="V324" s="1805"/>
      <c r="W324" s="1805"/>
      <c r="X324" s="1805"/>
      <c r="Y324" s="1805"/>
      <c r="Z324" s="1805"/>
      <c r="AA324" s="1805"/>
      <c r="AB324" s="1812" t="s">
        <v>306</v>
      </c>
      <c r="AC324" s="1805"/>
      <c r="AD324" s="1805"/>
      <c r="AE324" s="1805"/>
      <c r="AF324" s="1805"/>
      <c r="AG324" s="1812" t="s">
        <v>307</v>
      </c>
      <c r="AH324" s="1805"/>
      <c r="AI324" s="1805"/>
      <c r="AJ324" s="742" t="s">
        <v>86</v>
      </c>
      <c r="AK324" s="1813" t="s">
        <v>308</v>
      </c>
      <c r="AL324" s="1805"/>
      <c r="AM324" s="1805"/>
      <c r="AN324" s="1805"/>
      <c r="AO324" s="1805"/>
      <c r="AP324" s="1805"/>
      <c r="AQ324" s="743">
        <v>300000000</v>
      </c>
      <c r="AR324" s="743">
        <v>299332000</v>
      </c>
      <c r="AS324" s="743">
        <v>668000</v>
      </c>
      <c r="AT324" s="744">
        <v>0</v>
      </c>
      <c r="AU324" s="743">
        <v>56437186</v>
      </c>
      <c r="AV324" s="743">
        <v>242894814</v>
      </c>
      <c r="AW324" s="743">
        <v>2498301</v>
      </c>
      <c r="AX324" s="743">
        <v>53938885</v>
      </c>
      <c r="AY324" s="743">
        <v>1500191</v>
      </c>
      <c r="AZ324" s="743">
        <v>998110</v>
      </c>
      <c r="BA324" s="743">
        <v>1500191</v>
      </c>
      <c r="BB324" s="744">
        <v>0</v>
      </c>
      <c r="BC324" s="744">
        <v>0</v>
      </c>
      <c r="BD324" s="745"/>
      <c r="BE324" s="747">
        <f t="shared" si="21"/>
        <v>0.18812395333333334</v>
      </c>
      <c r="BF324" s="747">
        <f t="shared" si="22"/>
        <v>8.3276700000000006E-3</v>
      </c>
    </row>
    <row r="325" spans="1:58" s="769" customFormat="1" x14ac:dyDescent="0.25">
      <c r="A325" s="859" t="str">
        <f t="shared" si="23"/>
        <v>C25991000602110</v>
      </c>
      <c r="B325" s="1808" t="s">
        <v>120</v>
      </c>
      <c r="C325" s="1809"/>
      <c r="D325" s="1808" t="s">
        <v>370</v>
      </c>
      <c r="E325" s="1809"/>
      <c r="F325" s="1808" t="s">
        <v>357</v>
      </c>
      <c r="G325" s="1809"/>
      <c r="H325" s="1808" t="s">
        <v>325</v>
      </c>
      <c r="I325" s="1809"/>
      <c r="J325" s="1808" t="s">
        <v>313</v>
      </c>
      <c r="K325" s="1809"/>
      <c r="L325" s="1809"/>
      <c r="M325" s="1808" t="s">
        <v>315</v>
      </c>
      <c r="N325" s="1809"/>
      <c r="O325" s="1809"/>
      <c r="P325" s="1808" t="s">
        <v>312</v>
      </c>
      <c r="Q325" s="1809"/>
      <c r="R325" s="1808"/>
      <c r="S325" s="1809"/>
      <c r="T325" s="1810" t="s">
        <v>365</v>
      </c>
      <c r="U325" s="1809"/>
      <c r="V325" s="1809"/>
      <c r="W325" s="1809"/>
      <c r="X325" s="1809"/>
      <c r="Y325" s="1809"/>
      <c r="Z325" s="1809"/>
      <c r="AA325" s="1809"/>
      <c r="AB325" s="1808" t="s">
        <v>306</v>
      </c>
      <c r="AC325" s="1809"/>
      <c r="AD325" s="1809"/>
      <c r="AE325" s="1809"/>
      <c r="AF325" s="1809"/>
      <c r="AG325" s="1808" t="s">
        <v>307</v>
      </c>
      <c r="AH325" s="1809"/>
      <c r="AI325" s="1809"/>
      <c r="AJ325" s="860" t="s">
        <v>86</v>
      </c>
      <c r="AK325" s="1811" t="s">
        <v>308</v>
      </c>
      <c r="AL325" s="1809"/>
      <c r="AM325" s="1809"/>
      <c r="AN325" s="1809"/>
      <c r="AO325" s="1809"/>
      <c r="AP325" s="1809"/>
      <c r="AQ325" s="858">
        <v>38000000</v>
      </c>
      <c r="AR325" s="858">
        <v>37332000</v>
      </c>
      <c r="AS325" s="858">
        <v>668000</v>
      </c>
      <c r="AT325" s="861">
        <v>0</v>
      </c>
      <c r="AU325" s="858">
        <v>37332000</v>
      </c>
      <c r="AV325" s="861">
        <v>0</v>
      </c>
      <c r="AW325" s="861">
        <v>0</v>
      </c>
      <c r="AX325" s="858">
        <v>37332000</v>
      </c>
      <c r="AY325" s="861">
        <v>0</v>
      </c>
      <c r="AZ325" s="861">
        <v>0</v>
      </c>
      <c r="BA325" s="861">
        <v>0</v>
      </c>
      <c r="BB325" s="861">
        <v>0</v>
      </c>
      <c r="BC325" s="861">
        <v>0</v>
      </c>
      <c r="BD325" s="862"/>
      <c r="BE325" s="863">
        <f t="shared" si="21"/>
        <v>0.98242105263157897</v>
      </c>
      <c r="BF325" s="863">
        <f t="shared" si="22"/>
        <v>0</v>
      </c>
    </row>
    <row r="326" spans="1:58" x14ac:dyDescent="0.25">
      <c r="A326" s="753" t="str">
        <f t="shared" si="23"/>
        <v>C25991000602310</v>
      </c>
      <c r="B326" s="1806" t="s">
        <v>120</v>
      </c>
      <c r="C326" s="1805"/>
      <c r="D326" s="1806" t="s">
        <v>370</v>
      </c>
      <c r="E326" s="1805"/>
      <c r="F326" s="1806" t="s">
        <v>357</v>
      </c>
      <c r="G326" s="1805"/>
      <c r="H326" s="1806" t="s">
        <v>325</v>
      </c>
      <c r="I326" s="1805"/>
      <c r="J326" s="1806" t="s">
        <v>313</v>
      </c>
      <c r="K326" s="1805"/>
      <c r="L326" s="1805"/>
      <c r="M326" s="1806" t="s">
        <v>315</v>
      </c>
      <c r="N326" s="1805"/>
      <c r="O326" s="1805"/>
      <c r="P326" s="1806" t="s">
        <v>322</v>
      </c>
      <c r="Q326" s="1805"/>
      <c r="R326" s="1806"/>
      <c r="S326" s="1805"/>
      <c r="T326" s="1807" t="s">
        <v>361</v>
      </c>
      <c r="U326" s="1805"/>
      <c r="V326" s="1805"/>
      <c r="W326" s="1805"/>
      <c r="X326" s="1805"/>
      <c r="Y326" s="1805"/>
      <c r="Z326" s="1805"/>
      <c r="AA326" s="1805"/>
      <c r="AB326" s="1806" t="s">
        <v>306</v>
      </c>
      <c r="AC326" s="1805"/>
      <c r="AD326" s="1805"/>
      <c r="AE326" s="1805"/>
      <c r="AF326" s="1805"/>
      <c r="AG326" s="1806" t="s">
        <v>307</v>
      </c>
      <c r="AH326" s="1805"/>
      <c r="AI326" s="1805"/>
      <c r="AJ326" s="754" t="s">
        <v>86</v>
      </c>
      <c r="AK326" s="1804" t="s">
        <v>308</v>
      </c>
      <c r="AL326" s="1805"/>
      <c r="AM326" s="1805"/>
      <c r="AN326" s="1805"/>
      <c r="AO326" s="1805"/>
      <c r="AP326" s="1805"/>
      <c r="AQ326" s="755">
        <v>16000000</v>
      </c>
      <c r="AR326" s="755">
        <v>16000000</v>
      </c>
      <c r="AS326" s="756">
        <v>0</v>
      </c>
      <c r="AT326" s="756">
        <v>0</v>
      </c>
      <c r="AU326" s="755">
        <v>16000000</v>
      </c>
      <c r="AV326" s="756">
        <v>0</v>
      </c>
      <c r="AW326" s="756">
        <v>0</v>
      </c>
      <c r="AX326" s="755">
        <v>16000000</v>
      </c>
      <c r="AY326" s="756">
        <v>0</v>
      </c>
      <c r="AZ326" s="756">
        <v>0</v>
      </c>
      <c r="BA326" s="756">
        <v>0</v>
      </c>
      <c r="BB326" s="756">
        <v>0</v>
      </c>
      <c r="BC326" s="756">
        <v>0</v>
      </c>
      <c r="BD326" s="745"/>
      <c r="BE326" s="757">
        <f t="shared" si="21"/>
        <v>1</v>
      </c>
      <c r="BF326" s="757">
        <f t="shared" si="22"/>
        <v>0</v>
      </c>
    </row>
    <row r="327" spans="1:58" x14ac:dyDescent="0.25">
      <c r="A327" s="753" t="str">
        <f t="shared" si="23"/>
        <v>C25991000602410</v>
      </c>
      <c r="B327" s="1806" t="s">
        <v>120</v>
      </c>
      <c r="C327" s="1805"/>
      <c r="D327" s="1806" t="s">
        <v>370</v>
      </c>
      <c r="E327" s="1805"/>
      <c r="F327" s="1806" t="s">
        <v>357</v>
      </c>
      <c r="G327" s="1805"/>
      <c r="H327" s="1806" t="s">
        <v>325</v>
      </c>
      <c r="I327" s="1805"/>
      <c r="J327" s="1806" t="s">
        <v>313</v>
      </c>
      <c r="K327" s="1805"/>
      <c r="L327" s="1805"/>
      <c r="M327" s="1806" t="s">
        <v>315</v>
      </c>
      <c r="N327" s="1805"/>
      <c r="O327" s="1805"/>
      <c r="P327" s="1806" t="s">
        <v>316</v>
      </c>
      <c r="Q327" s="1805"/>
      <c r="R327" s="1806"/>
      <c r="S327" s="1805"/>
      <c r="T327" s="1807" t="s">
        <v>105</v>
      </c>
      <c r="U327" s="1805"/>
      <c r="V327" s="1805"/>
      <c r="W327" s="1805"/>
      <c r="X327" s="1805"/>
      <c r="Y327" s="1805"/>
      <c r="Z327" s="1805"/>
      <c r="AA327" s="1805"/>
      <c r="AB327" s="1806" t="s">
        <v>306</v>
      </c>
      <c r="AC327" s="1805"/>
      <c r="AD327" s="1805"/>
      <c r="AE327" s="1805"/>
      <c r="AF327" s="1805"/>
      <c r="AG327" s="1806" t="s">
        <v>307</v>
      </c>
      <c r="AH327" s="1805"/>
      <c r="AI327" s="1805"/>
      <c r="AJ327" s="754" t="s">
        <v>86</v>
      </c>
      <c r="AK327" s="1804" t="s">
        <v>308</v>
      </c>
      <c r="AL327" s="1805"/>
      <c r="AM327" s="1805"/>
      <c r="AN327" s="1805"/>
      <c r="AO327" s="1805"/>
      <c r="AP327" s="1805"/>
      <c r="AQ327" s="755">
        <v>10000000</v>
      </c>
      <c r="AR327" s="755">
        <v>10000000</v>
      </c>
      <c r="AS327" s="756">
        <v>0</v>
      </c>
      <c r="AT327" s="756">
        <v>0</v>
      </c>
      <c r="AU327" s="755">
        <v>3105186</v>
      </c>
      <c r="AV327" s="755">
        <v>6894814</v>
      </c>
      <c r="AW327" s="755">
        <v>2498301</v>
      </c>
      <c r="AX327" s="755">
        <v>606885</v>
      </c>
      <c r="AY327" s="755">
        <v>1500191</v>
      </c>
      <c r="AZ327" s="755">
        <v>998110</v>
      </c>
      <c r="BA327" s="755">
        <v>1500191</v>
      </c>
      <c r="BB327" s="756">
        <v>0</v>
      </c>
      <c r="BC327" s="756">
        <v>0</v>
      </c>
      <c r="BD327" s="745"/>
      <c r="BE327" s="757">
        <f t="shared" si="21"/>
        <v>0.31051859999999998</v>
      </c>
      <c r="BF327" s="757">
        <f t="shared" si="22"/>
        <v>0.2498301</v>
      </c>
    </row>
    <row r="328" spans="1:58" x14ac:dyDescent="0.25">
      <c r="A328" s="753" t="str">
        <f t="shared" si="23"/>
        <v>C25991000602810</v>
      </c>
      <c r="B328" s="1806" t="s">
        <v>120</v>
      </c>
      <c r="C328" s="1805"/>
      <c r="D328" s="1806" t="s">
        <v>370</v>
      </c>
      <c r="E328" s="1805"/>
      <c r="F328" s="1806" t="s">
        <v>357</v>
      </c>
      <c r="G328" s="1805"/>
      <c r="H328" s="1806" t="s">
        <v>325</v>
      </c>
      <c r="I328" s="1805"/>
      <c r="J328" s="1806" t="s">
        <v>313</v>
      </c>
      <c r="K328" s="1805"/>
      <c r="L328" s="1805"/>
      <c r="M328" s="1806" t="s">
        <v>315</v>
      </c>
      <c r="N328" s="1805"/>
      <c r="O328" s="1805"/>
      <c r="P328" s="1806" t="s">
        <v>327</v>
      </c>
      <c r="Q328" s="1805"/>
      <c r="R328" s="1806"/>
      <c r="S328" s="1805"/>
      <c r="T328" s="1807" t="s">
        <v>686</v>
      </c>
      <c r="U328" s="1805"/>
      <c r="V328" s="1805"/>
      <c r="W328" s="1805"/>
      <c r="X328" s="1805"/>
      <c r="Y328" s="1805"/>
      <c r="Z328" s="1805"/>
      <c r="AA328" s="1805"/>
      <c r="AB328" s="1806" t="s">
        <v>306</v>
      </c>
      <c r="AC328" s="1805"/>
      <c r="AD328" s="1805"/>
      <c r="AE328" s="1805"/>
      <c r="AF328" s="1805"/>
      <c r="AG328" s="1806" t="s">
        <v>307</v>
      </c>
      <c r="AH328" s="1805"/>
      <c r="AI328" s="1805"/>
      <c r="AJ328" s="754" t="s">
        <v>86</v>
      </c>
      <c r="AK328" s="1804" t="s">
        <v>308</v>
      </c>
      <c r="AL328" s="1805"/>
      <c r="AM328" s="1805"/>
      <c r="AN328" s="1805"/>
      <c r="AO328" s="1805"/>
      <c r="AP328" s="1805"/>
      <c r="AQ328" s="755">
        <v>180000000</v>
      </c>
      <c r="AR328" s="755">
        <v>180000000</v>
      </c>
      <c r="AS328" s="756">
        <v>0</v>
      </c>
      <c r="AT328" s="756">
        <v>0</v>
      </c>
      <c r="AU328" s="756">
        <v>0</v>
      </c>
      <c r="AV328" s="755">
        <v>180000000</v>
      </c>
      <c r="AW328" s="756">
        <v>0</v>
      </c>
      <c r="AX328" s="756">
        <v>0</v>
      </c>
      <c r="AY328" s="756">
        <v>0</v>
      </c>
      <c r="AZ328" s="756">
        <v>0</v>
      </c>
      <c r="BA328" s="756">
        <v>0</v>
      </c>
      <c r="BB328" s="756">
        <v>0</v>
      </c>
      <c r="BC328" s="756">
        <v>0</v>
      </c>
      <c r="BD328" s="745"/>
      <c r="BE328" s="757">
        <f t="shared" si="21"/>
        <v>0</v>
      </c>
      <c r="BF328" s="757">
        <f t="shared" si="22"/>
        <v>0</v>
      </c>
    </row>
    <row r="329" spans="1:58" x14ac:dyDescent="0.25">
      <c r="A329" s="753" t="str">
        <f t="shared" si="23"/>
        <v>C259910006021110</v>
      </c>
      <c r="B329" s="1806" t="s">
        <v>120</v>
      </c>
      <c r="C329" s="1805"/>
      <c r="D329" s="1806" t="s">
        <v>370</v>
      </c>
      <c r="E329" s="1805"/>
      <c r="F329" s="1806" t="s">
        <v>357</v>
      </c>
      <c r="G329" s="1805"/>
      <c r="H329" s="1806" t="s">
        <v>325</v>
      </c>
      <c r="I329" s="1805"/>
      <c r="J329" s="1806" t="s">
        <v>313</v>
      </c>
      <c r="K329" s="1805"/>
      <c r="L329" s="1805"/>
      <c r="M329" s="1806" t="s">
        <v>315</v>
      </c>
      <c r="N329" s="1805"/>
      <c r="O329" s="1805"/>
      <c r="P329" s="1806" t="s">
        <v>101</v>
      </c>
      <c r="Q329" s="1805"/>
      <c r="R329" s="1806"/>
      <c r="S329" s="1805"/>
      <c r="T329" s="1807" t="s">
        <v>363</v>
      </c>
      <c r="U329" s="1805"/>
      <c r="V329" s="1805"/>
      <c r="W329" s="1805"/>
      <c r="X329" s="1805"/>
      <c r="Y329" s="1805"/>
      <c r="Z329" s="1805"/>
      <c r="AA329" s="1805"/>
      <c r="AB329" s="1806" t="s">
        <v>306</v>
      </c>
      <c r="AC329" s="1805"/>
      <c r="AD329" s="1805"/>
      <c r="AE329" s="1805"/>
      <c r="AF329" s="1805"/>
      <c r="AG329" s="1806" t="s">
        <v>307</v>
      </c>
      <c r="AH329" s="1805"/>
      <c r="AI329" s="1805"/>
      <c r="AJ329" s="754" t="s">
        <v>86</v>
      </c>
      <c r="AK329" s="1804" t="s">
        <v>308</v>
      </c>
      <c r="AL329" s="1805"/>
      <c r="AM329" s="1805"/>
      <c r="AN329" s="1805"/>
      <c r="AO329" s="1805"/>
      <c r="AP329" s="1805"/>
      <c r="AQ329" s="755">
        <v>56000000</v>
      </c>
      <c r="AR329" s="755">
        <v>56000000</v>
      </c>
      <c r="AS329" s="756">
        <v>0</v>
      </c>
      <c r="AT329" s="756">
        <v>0</v>
      </c>
      <c r="AU329" s="756">
        <v>0</v>
      </c>
      <c r="AV329" s="755">
        <v>56000000</v>
      </c>
      <c r="AW329" s="756">
        <v>0</v>
      </c>
      <c r="AX329" s="756">
        <v>0</v>
      </c>
      <c r="AY329" s="756">
        <v>0</v>
      </c>
      <c r="AZ329" s="756">
        <v>0</v>
      </c>
      <c r="BA329" s="756">
        <v>0</v>
      </c>
      <c r="BB329" s="756">
        <v>0</v>
      </c>
      <c r="BC329" s="756">
        <v>0</v>
      </c>
      <c r="BD329" s="745"/>
      <c r="BE329" s="757">
        <f t="shared" si="21"/>
        <v>0</v>
      </c>
      <c r="BF329" s="757">
        <f t="shared" si="22"/>
        <v>0</v>
      </c>
    </row>
    <row r="330" spans="1:58" x14ac:dyDescent="0.25">
      <c r="A330" s="753" t="str">
        <f t="shared" si="23"/>
        <v/>
      </c>
      <c r="B330" s="717" t="s">
        <v>269</v>
      </c>
      <c r="C330" s="717" t="s">
        <v>269</v>
      </c>
      <c r="D330" s="717" t="s">
        <v>269</v>
      </c>
      <c r="E330" s="717" t="s">
        <v>269</v>
      </c>
      <c r="F330" s="717" t="s">
        <v>269</v>
      </c>
      <c r="G330" s="717" t="s">
        <v>269</v>
      </c>
      <c r="H330" s="717" t="s">
        <v>269</v>
      </c>
      <c r="I330" s="717" t="s">
        <v>269</v>
      </c>
      <c r="J330" s="717" t="s">
        <v>269</v>
      </c>
      <c r="K330" s="1600" t="s">
        <v>269</v>
      </c>
      <c r="L330" s="1583"/>
      <c r="M330" s="1600" t="s">
        <v>269</v>
      </c>
      <c r="N330" s="1583"/>
      <c r="O330" s="717" t="s">
        <v>269</v>
      </c>
      <c r="P330" s="717" t="s">
        <v>269</v>
      </c>
      <c r="Q330" s="717" t="s">
        <v>269</v>
      </c>
      <c r="R330" s="717" t="s">
        <v>269</v>
      </c>
      <c r="S330" s="717" t="s">
        <v>269</v>
      </c>
      <c r="T330" s="717" t="s">
        <v>269</v>
      </c>
      <c r="U330" s="717" t="s">
        <v>269</v>
      </c>
      <c r="V330" s="717" t="s">
        <v>269</v>
      </c>
      <c r="W330" s="717" t="s">
        <v>269</v>
      </c>
      <c r="X330" s="717" t="s">
        <v>269</v>
      </c>
      <c r="Y330" s="717" t="s">
        <v>269</v>
      </c>
      <c r="Z330" s="717" t="s">
        <v>269</v>
      </c>
      <c r="AA330" s="717" t="s">
        <v>269</v>
      </c>
      <c r="AB330" s="1600" t="s">
        <v>269</v>
      </c>
      <c r="AC330" s="1583"/>
      <c r="AD330" s="1600" t="s">
        <v>269</v>
      </c>
      <c r="AE330" s="1583"/>
      <c r="AF330" s="717" t="s">
        <v>269</v>
      </c>
      <c r="AG330" s="717" t="s">
        <v>269</v>
      </c>
      <c r="AH330" s="717" t="s">
        <v>269</v>
      </c>
      <c r="AI330" s="717" t="s">
        <v>269</v>
      </c>
      <c r="AJ330" s="717" t="s">
        <v>269</v>
      </c>
      <c r="AK330" s="717" t="s">
        <v>269</v>
      </c>
      <c r="AL330" s="717" t="s">
        <v>269</v>
      </c>
      <c r="AM330" s="717" t="s">
        <v>269</v>
      </c>
      <c r="AN330" s="1600" t="s">
        <v>269</v>
      </c>
      <c r="AO330" s="1583"/>
      <c r="AP330" s="1583"/>
      <c r="AQ330" s="717" t="s">
        <v>269</v>
      </c>
      <c r="AR330" s="717" t="s">
        <v>269</v>
      </c>
      <c r="AS330" s="717" t="s">
        <v>269</v>
      </c>
      <c r="AT330" s="717" t="s">
        <v>269</v>
      </c>
      <c r="AU330" s="717" t="s">
        <v>269</v>
      </c>
      <c r="AV330" s="717" t="s">
        <v>269</v>
      </c>
      <c r="AW330" s="717" t="s">
        <v>269</v>
      </c>
      <c r="AX330" s="717" t="s">
        <v>269</v>
      </c>
      <c r="AY330" s="717" t="s">
        <v>269</v>
      </c>
      <c r="AZ330" s="717" t="s">
        <v>269</v>
      </c>
      <c r="BA330" s="717" t="s">
        <v>269</v>
      </c>
      <c r="BB330" s="717" t="s">
        <v>269</v>
      </c>
      <c r="BC330" s="717" t="s">
        <v>269</v>
      </c>
      <c r="BE330" s="758"/>
      <c r="BF330" s="758"/>
    </row>
    <row r="331" spans="1:58" x14ac:dyDescent="0.25">
      <c r="A331" s="753" t="str">
        <f t="shared" si="23"/>
        <v/>
      </c>
      <c r="B331" s="717" t="s">
        <v>269</v>
      </c>
      <c r="C331" s="717" t="s">
        <v>269</v>
      </c>
      <c r="D331" s="717" t="s">
        <v>269</v>
      </c>
      <c r="E331" s="717" t="s">
        <v>269</v>
      </c>
      <c r="F331" s="717" t="s">
        <v>269</v>
      </c>
      <c r="G331" s="717" t="s">
        <v>269</v>
      </c>
      <c r="H331" s="717" t="s">
        <v>269</v>
      </c>
      <c r="I331" s="717" t="s">
        <v>269</v>
      </c>
      <c r="J331" s="717" t="s">
        <v>269</v>
      </c>
      <c r="K331" s="1600" t="s">
        <v>269</v>
      </c>
      <c r="L331" s="1583"/>
      <c r="M331" s="1600" t="s">
        <v>269</v>
      </c>
      <c r="N331" s="1583"/>
      <c r="O331" s="717" t="s">
        <v>269</v>
      </c>
      <c r="P331" s="717" t="s">
        <v>269</v>
      </c>
      <c r="Q331" s="717" t="s">
        <v>269</v>
      </c>
      <c r="R331" s="717" t="s">
        <v>269</v>
      </c>
      <c r="S331" s="717" t="s">
        <v>269</v>
      </c>
      <c r="T331" s="717" t="s">
        <v>269</v>
      </c>
      <c r="U331" s="717" t="s">
        <v>269</v>
      </c>
      <c r="V331" s="717" t="s">
        <v>269</v>
      </c>
      <c r="W331" s="717" t="s">
        <v>269</v>
      </c>
      <c r="X331" s="717" t="s">
        <v>269</v>
      </c>
      <c r="Y331" s="717" t="s">
        <v>269</v>
      </c>
      <c r="Z331" s="717" t="s">
        <v>269</v>
      </c>
      <c r="AA331" s="717" t="s">
        <v>269</v>
      </c>
      <c r="AB331" s="1600" t="s">
        <v>269</v>
      </c>
      <c r="AC331" s="1583"/>
      <c r="AD331" s="1600" t="s">
        <v>269</v>
      </c>
      <c r="AE331" s="1583"/>
      <c r="AF331" s="717" t="s">
        <v>269</v>
      </c>
      <c r="AG331" s="717" t="s">
        <v>269</v>
      </c>
      <c r="AH331" s="717" t="s">
        <v>269</v>
      </c>
      <c r="AI331" s="717" t="s">
        <v>269</v>
      </c>
      <c r="AJ331" s="717" t="s">
        <v>269</v>
      </c>
      <c r="AK331" s="717" t="s">
        <v>269</v>
      </c>
      <c r="AL331" s="717" t="s">
        <v>269</v>
      </c>
      <c r="AM331" s="717" t="s">
        <v>269</v>
      </c>
      <c r="AN331" s="1600" t="s">
        <v>269</v>
      </c>
      <c r="AO331" s="1583"/>
      <c r="AP331" s="1583"/>
      <c r="AQ331" s="717" t="s">
        <v>269</v>
      </c>
      <c r="AR331" s="717" t="s">
        <v>269</v>
      </c>
      <c r="AS331" s="717" t="s">
        <v>269</v>
      </c>
      <c r="AT331" s="717" t="s">
        <v>269</v>
      </c>
      <c r="AU331" s="717" t="s">
        <v>269</v>
      </c>
      <c r="AV331" s="717" t="s">
        <v>269</v>
      </c>
      <c r="AW331" s="717" t="s">
        <v>269</v>
      </c>
      <c r="AX331" s="717" t="s">
        <v>269</v>
      </c>
      <c r="AY331" s="717" t="s">
        <v>269</v>
      </c>
      <c r="AZ331" s="717" t="s">
        <v>269</v>
      </c>
      <c r="BA331" s="717" t="s">
        <v>269</v>
      </c>
      <c r="BB331" s="717" t="s">
        <v>269</v>
      </c>
      <c r="BC331" s="717" t="s">
        <v>269</v>
      </c>
      <c r="BE331" s="758"/>
      <c r="BF331" s="758"/>
    </row>
    <row r="332" spans="1:58" ht="0" hidden="1" customHeight="1" x14ac:dyDescent="0.25">
      <c r="AT332" s="718"/>
      <c r="AU332" s="718"/>
      <c r="AV332" s="718"/>
      <c r="AW332" s="718"/>
      <c r="AX332" s="718"/>
      <c r="AY332" s="718"/>
      <c r="AZ332" s="718"/>
      <c r="BA332" s="718"/>
      <c r="BB332" s="718"/>
      <c r="BC332" s="718"/>
    </row>
  </sheetData>
  <autoFilter ref="B29:BE331">
    <filterColumn colId="0" showButton="0"/>
    <filterColumn colId="2" showButton="0"/>
    <filterColumn colId="4" showButton="0"/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5" showButton="0"/>
    <filterColumn colId="36" showButton="0"/>
    <filterColumn colId="37" showButton="0"/>
    <filterColumn colId="38" showButton="0"/>
    <filterColumn colId="39" showButton="0"/>
  </autoFilter>
  <mergeCells count="3750"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  <mergeCell ref="B2:K6"/>
    <mergeCell ref="N3:AB5"/>
    <mergeCell ref="AE3:AN3"/>
    <mergeCell ref="AP3:AT3"/>
    <mergeCell ref="AE5:AN7"/>
    <mergeCell ref="AP5:AT7"/>
    <mergeCell ref="AK17:AP17"/>
    <mergeCell ref="B18:C18"/>
    <mergeCell ref="D18:E18"/>
    <mergeCell ref="F18:G18"/>
    <mergeCell ref="H18:I18"/>
    <mergeCell ref="J18:L18"/>
    <mergeCell ref="M18:O18"/>
    <mergeCell ref="P18:Q18"/>
    <mergeCell ref="R18:S18"/>
    <mergeCell ref="T18:AA18"/>
    <mergeCell ref="M17:O17"/>
    <mergeCell ref="P17:Q17"/>
    <mergeCell ref="R17:S17"/>
    <mergeCell ref="T17:AA17"/>
    <mergeCell ref="AB17:AF17"/>
    <mergeCell ref="AG17:AI17"/>
    <mergeCell ref="B15:G15"/>
    <mergeCell ref="H15:AH15"/>
    <mergeCell ref="AN15:AP15"/>
    <mergeCell ref="B16:H16"/>
    <mergeCell ref="I16:AP16"/>
    <mergeCell ref="B17:C17"/>
    <mergeCell ref="D17:E17"/>
    <mergeCell ref="F17:G17"/>
    <mergeCell ref="H17:I17"/>
    <mergeCell ref="J17:L17"/>
    <mergeCell ref="R19:S19"/>
    <mergeCell ref="T19:AA19"/>
    <mergeCell ref="AB19:AF19"/>
    <mergeCell ref="AG19:AI19"/>
    <mergeCell ref="AK19:AP19"/>
    <mergeCell ref="B20:C20"/>
    <mergeCell ref="D20:E20"/>
    <mergeCell ref="F20:G20"/>
    <mergeCell ref="H20:I20"/>
    <mergeCell ref="J20:L20"/>
    <mergeCell ref="AB18:AF18"/>
    <mergeCell ref="AG18:AI18"/>
    <mergeCell ref="AK18:AP18"/>
    <mergeCell ref="B19:C19"/>
    <mergeCell ref="D19:E19"/>
    <mergeCell ref="F19:G19"/>
    <mergeCell ref="H19:I19"/>
    <mergeCell ref="J19:L19"/>
    <mergeCell ref="M19:O19"/>
    <mergeCell ref="P19:Q19"/>
    <mergeCell ref="AB21:AF21"/>
    <mergeCell ref="AG21:AI21"/>
    <mergeCell ref="AK21:AP21"/>
    <mergeCell ref="B22:C22"/>
    <mergeCell ref="D22:E22"/>
    <mergeCell ref="F22:G22"/>
    <mergeCell ref="H22:I22"/>
    <mergeCell ref="J22:L22"/>
    <mergeCell ref="M22:O22"/>
    <mergeCell ref="P22:Q22"/>
    <mergeCell ref="AK20:AP20"/>
    <mergeCell ref="B21:C21"/>
    <mergeCell ref="D21:E21"/>
    <mergeCell ref="F21:G21"/>
    <mergeCell ref="H21:I21"/>
    <mergeCell ref="J21:L21"/>
    <mergeCell ref="M21:O21"/>
    <mergeCell ref="P21:Q21"/>
    <mergeCell ref="R21:S21"/>
    <mergeCell ref="T21:AA21"/>
    <mergeCell ref="M20:O20"/>
    <mergeCell ref="P20:Q20"/>
    <mergeCell ref="R20:S20"/>
    <mergeCell ref="T20:AA20"/>
    <mergeCell ref="AB20:AF20"/>
    <mergeCell ref="AG20:AI20"/>
    <mergeCell ref="AK23:AP23"/>
    <mergeCell ref="B25:C25"/>
    <mergeCell ref="D25:E25"/>
    <mergeCell ref="F25:G25"/>
    <mergeCell ref="H25:I25"/>
    <mergeCell ref="J25:L25"/>
    <mergeCell ref="M25:O25"/>
    <mergeCell ref="P25:Q25"/>
    <mergeCell ref="R25:S25"/>
    <mergeCell ref="T25:AA25"/>
    <mergeCell ref="M23:O23"/>
    <mergeCell ref="P23:Q23"/>
    <mergeCell ref="R23:S23"/>
    <mergeCell ref="T23:AA23"/>
    <mergeCell ref="AB23:AF23"/>
    <mergeCell ref="AG23:AI23"/>
    <mergeCell ref="R22:S22"/>
    <mergeCell ref="T22:AA22"/>
    <mergeCell ref="AB22:AF22"/>
    <mergeCell ref="AG22:AI22"/>
    <mergeCell ref="AK22:AP22"/>
    <mergeCell ref="B23:C23"/>
    <mergeCell ref="D23:E23"/>
    <mergeCell ref="F23:G23"/>
    <mergeCell ref="H23:I23"/>
    <mergeCell ref="J23:L23"/>
    <mergeCell ref="R26:S26"/>
    <mergeCell ref="T26:AA26"/>
    <mergeCell ref="AB26:AF26"/>
    <mergeCell ref="AG26:AI26"/>
    <mergeCell ref="AK26:AP26"/>
    <mergeCell ref="B29:C29"/>
    <mergeCell ref="D29:E29"/>
    <mergeCell ref="F29:G29"/>
    <mergeCell ref="H29:I29"/>
    <mergeCell ref="J29:L29"/>
    <mergeCell ref="AB25:AF25"/>
    <mergeCell ref="AG25:AI25"/>
    <mergeCell ref="AK25:AP25"/>
    <mergeCell ref="B26:C26"/>
    <mergeCell ref="D26:E26"/>
    <mergeCell ref="F26:G26"/>
    <mergeCell ref="H26:I26"/>
    <mergeCell ref="J26:L26"/>
    <mergeCell ref="M26:O26"/>
    <mergeCell ref="P26:Q26"/>
    <mergeCell ref="AB30:AF30"/>
    <mergeCell ref="AG30:AI30"/>
    <mergeCell ref="AK30:AP30"/>
    <mergeCell ref="B31:C31"/>
    <mergeCell ref="D31:E31"/>
    <mergeCell ref="F31:G31"/>
    <mergeCell ref="H31:I31"/>
    <mergeCell ref="J31:L31"/>
    <mergeCell ref="M31:O31"/>
    <mergeCell ref="P31:Q31"/>
    <mergeCell ref="AK29:AP29"/>
    <mergeCell ref="B30:C30"/>
    <mergeCell ref="D30:E30"/>
    <mergeCell ref="F30:G30"/>
    <mergeCell ref="H30:I30"/>
    <mergeCell ref="J30:L30"/>
    <mergeCell ref="M30:O30"/>
    <mergeCell ref="P30:Q30"/>
    <mergeCell ref="R30:S30"/>
    <mergeCell ref="T30:AA30"/>
    <mergeCell ref="M29:O29"/>
    <mergeCell ref="P29:Q29"/>
    <mergeCell ref="R29:S29"/>
    <mergeCell ref="T29:AA29"/>
    <mergeCell ref="AB29:AF29"/>
    <mergeCell ref="AG29:AI29"/>
    <mergeCell ref="AK32:AP32"/>
    <mergeCell ref="B33:C33"/>
    <mergeCell ref="D33:E33"/>
    <mergeCell ref="F33:G33"/>
    <mergeCell ref="H33:I33"/>
    <mergeCell ref="J33:L33"/>
    <mergeCell ref="M33:O33"/>
    <mergeCell ref="P33:Q33"/>
    <mergeCell ref="R33:S33"/>
    <mergeCell ref="T33:AA33"/>
    <mergeCell ref="M32:O32"/>
    <mergeCell ref="P32:Q32"/>
    <mergeCell ref="R32:S32"/>
    <mergeCell ref="T32:AA32"/>
    <mergeCell ref="AB32:AF32"/>
    <mergeCell ref="AG32:AI32"/>
    <mergeCell ref="R31:S31"/>
    <mergeCell ref="T31:AA31"/>
    <mergeCell ref="AB31:AF31"/>
    <mergeCell ref="AG31:AI31"/>
    <mergeCell ref="AK31:AP31"/>
    <mergeCell ref="B32:C32"/>
    <mergeCell ref="D32:E32"/>
    <mergeCell ref="F32:G32"/>
    <mergeCell ref="H32:I32"/>
    <mergeCell ref="J32:L32"/>
    <mergeCell ref="R34:S34"/>
    <mergeCell ref="T34:AA34"/>
    <mergeCell ref="AB34:AF34"/>
    <mergeCell ref="AG34:AI34"/>
    <mergeCell ref="AK34:AP34"/>
    <mergeCell ref="B35:C35"/>
    <mergeCell ref="D35:E35"/>
    <mergeCell ref="F35:G35"/>
    <mergeCell ref="H35:I35"/>
    <mergeCell ref="J35:L35"/>
    <mergeCell ref="AB33:AF33"/>
    <mergeCell ref="AG33:AI33"/>
    <mergeCell ref="AK33:AP33"/>
    <mergeCell ref="B34:C34"/>
    <mergeCell ref="D34:E34"/>
    <mergeCell ref="F34:G34"/>
    <mergeCell ref="H34:I34"/>
    <mergeCell ref="J34:L34"/>
    <mergeCell ref="M34:O34"/>
    <mergeCell ref="P34:Q34"/>
    <mergeCell ref="AB36:AF36"/>
    <mergeCell ref="AG36:AI36"/>
    <mergeCell ref="AK36:AP36"/>
    <mergeCell ref="B37:C37"/>
    <mergeCell ref="D37:E37"/>
    <mergeCell ref="F37:G37"/>
    <mergeCell ref="H37:I37"/>
    <mergeCell ref="J37:L37"/>
    <mergeCell ref="M37:O37"/>
    <mergeCell ref="P37:Q37"/>
    <mergeCell ref="AK35:AP35"/>
    <mergeCell ref="B36:C36"/>
    <mergeCell ref="D36:E36"/>
    <mergeCell ref="F36:G36"/>
    <mergeCell ref="H36:I36"/>
    <mergeCell ref="J36:L36"/>
    <mergeCell ref="M36:O36"/>
    <mergeCell ref="P36:Q36"/>
    <mergeCell ref="R36:S36"/>
    <mergeCell ref="T36:AA36"/>
    <mergeCell ref="M35:O35"/>
    <mergeCell ref="P35:Q35"/>
    <mergeCell ref="R35:S35"/>
    <mergeCell ref="T35:AA35"/>
    <mergeCell ref="AB35:AF35"/>
    <mergeCell ref="AG35:AI35"/>
    <mergeCell ref="AK38:AP38"/>
    <mergeCell ref="B39:C39"/>
    <mergeCell ref="D39:E39"/>
    <mergeCell ref="F39:G39"/>
    <mergeCell ref="H39:I39"/>
    <mergeCell ref="J39:L39"/>
    <mergeCell ref="M39:O39"/>
    <mergeCell ref="P39:Q39"/>
    <mergeCell ref="R39:S39"/>
    <mergeCell ref="T39:AA39"/>
    <mergeCell ref="M38:O38"/>
    <mergeCell ref="P38:Q38"/>
    <mergeCell ref="R38:S38"/>
    <mergeCell ref="T38:AA38"/>
    <mergeCell ref="AB38:AF38"/>
    <mergeCell ref="AG38:AI38"/>
    <mergeCell ref="R37:S37"/>
    <mergeCell ref="T37:AA37"/>
    <mergeCell ref="AB37:AF37"/>
    <mergeCell ref="AG37:AI37"/>
    <mergeCell ref="AK37:AP37"/>
    <mergeCell ref="B38:C38"/>
    <mergeCell ref="D38:E38"/>
    <mergeCell ref="F38:G38"/>
    <mergeCell ref="H38:I38"/>
    <mergeCell ref="J38:L38"/>
    <mergeCell ref="R40:S40"/>
    <mergeCell ref="T40:AA40"/>
    <mergeCell ref="AB40:AF40"/>
    <mergeCell ref="AG40:AI40"/>
    <mergeCell ref="AK40:AP40"/>
    <mergeCell ref="B41:C41"/>
    <mergeCell ref="D41:E41"/>
    <mergeCell ref="F41:G41"/>
    <mergeCell ref="H41:I41"/>
    <mergeCell ref="J41:L41"/>
    <mergeCell ref="AB39:AF39"/>
    <mergeCell ref="AG39:AI39"/>
    <mergeCell ref="AK39:AP39"/>
    <mergeCell ref="B40:C40"/>
    <mergeCell ref="D40:E40"/>
    <mergeCell ref="F40:G40"/>
    <mergeCell ref="H40:I40"/>
    <mergeCell ref="J40:L40"/>
    <mergeCell ref="M40:O40"/>
    <mergeCell ref="P40:Q40"/>
    <mergeCell ref="AB42:AF42"/>
    <mergeCell ref="AG42:AI42"/>
    <mergeCell ref="AK42:AP42"/>
    <mergeCell ref="B43:C43"/>
    <mergeCell ref="D43:E43"/>
    <mergeCell ref="F43:G43"/>
    <mergeCell ref="H43:I43"/>
    <mergeCell ref="J43:L43"/>
    <mergeCell ref="M43:O43"/>
    <mergeCell ref="P43:Q43"/>
    <mergeCell ref="AK41:AP41"/>
    <mergeCell ref="B42:C42"/>
    <mergeCell ref="D42:E42"/>
    <mergeCell ref="F42:G42"/>
    <mergeCell ref="H42:I42"/>
    <mergeCell ref="J42:L42"/>
    <mergeCell ref="M42:O42"/>
    <mergeCell ref="P42:Q42"/>
    <mergeCell ref="R42:S42"/>
    <mergeCell ref="T42:AA42"/>
    <mergeCell ref="M41:O41"/>
    <mergeCell ref="P41:Q41"/>
    <mergeCell ref="R41:S41"/>
    <mergeCell ref="T41:AA41"/>
    <mergeCell ref="AB41:AF41"/>
    <mergeCell ref="AG41:AI41"/>
    <mergeCell ref="AK44:AP44"/>
    <mergeCell ref="B45:C45"/>
    <mergeCell ref="D45:E45"/>
    <mergeCell ref="F45:G45"/>
    <mergeCell ref="H45:I45"/>
    <mergeCell ref="J45:L45"/>
    <mergeCell ref="M45:O45"/>
    <mergeCell ref="P45:Q45"/>
    <mergeCell ref="R45:S45"/>
    <mergeCell ref="T45:AA45"/>
    <mergeCell ref="M44:O44"/>
    <mergeCell ref="P44:Q44"/>
    <mergeCell ref="R44:S44"/>
    <mergeCell ref="T44:AA44"/>
    <mergeCell ref="AB44:AF44"/>
    <mergeCell ref="AG44:AI44"/>
    <mergeCell ref="R43:S43"/>
    <mergeCell ref="T43:AA43"/>
    <mergeCell ref="AB43:AF43"/>
    <mergeCell ref="AG43:AI43"/>
    <mergeCell ref="AK43:AP43"/>
    <mergeCell ref="B44:C44"/>
    <mergeCell ref="D44:E44"/>
    <mergeCell ref="F44:G44"/>
    <mergeCell ref="H44:I44"/>
    <mergeCell ref="J44:L44"/>
    <mergeCell ref="R46:S46"/>
    <mergeCell ref="T46:AA46"/>
    <mergeCell ref="AB46:AF46"/>
    <mergeCell ref="AG46:AI46"/>
    <mergeCell ref="AK46:AP46"/>
    <mergeCell ref="B47:C47"/>
    <mergeCell ref="D47:E47"/>
    <mergeCell ref="F47:G47"/>
    <mergeCell ref="H47:I47"/>
    <mergeCell ref="J47:L47"/>
    <mergeCell ref="AB45:AF45"/>
    <mergeCell ref="AG45:AI45"/>
    <mergeCell ref="AK45:AP45"/>
    <mergeCell ref="B46:C46"/>
    <mergeCell ref="D46:E46"/>
    <mergeCell ref="F46:G46"/>
    <mergeCell ref="H46:I46"/>
    <mergeCell ref="J46:L46"/>
    <mergeCell ref="M46:O46"/>
    <mergeCell ref="P46:Q46"/>
    <mergeCell ref="AB48:AF48"/>
    <mergeCell ref="AG48:AI48"/>
    <mergeCell ref="AK48:AP48"/>
    <mergeCell ref="B49:C49"/>
    <mergeCell ref="D49:E49"/>
    <mergeCell ref="F49:G49"/>
    <mergeCell ref="H49:I49"/>
    <mergeCell ref="J49:L49"/>
    <mergeCell ref="M49:O49"/>
    <mergeCell ref="P49:Q49"/>
    <mergeCell ref="AK47:AP47"/>
    <mergeCell ref="B48:C48"/>
    <mergeCell ref="D48:E48"/>
    <mergeCell ref="F48:G48"/>
    <mergeCell ref="H48:I48"/>
    <mergeCell ref="J48:L48"/>
    <mergeCell ref="M48:O48"/>
    <mergeCell ref="P48:Q48"/>
    <mergeCell ref="R48:S48"/>
    <mergeCell ref="T48:AA48"/>
    <mergeCell ref="M47:O47"/>
    <mergeCell ref="P47:Q47"/>
    <mergeCell ref="R47:S47"/>
    <mergeCell ref="T47:AA47"/>
    <mergeCell ref="AB47:AF47"/>
    <mergeCell ref="AG47:AI47"/>
    <mergeCell ref="AK50:AP50"/>
    <mergeCell ref="B51:C51"/>
    <mergeCell ref="D51:E51"/>
    <mergeCell ref="F51:G51"/>
    <mergeCell ref="H51:I51"/>
    <mergeCell ref="J51:L51"/>
    <mergeCell ref="M51:O51"/>
    <mergeCell ref="P51:Q51"/>
    <mergeCell ref="R51:S51"/>
    <mergeCell ref="T51:AA51"/>
    <mergeCell ref="M50:O50"/>
    <mergeCell ref="P50:Q50"/>
    <mergeCell ref="R50:S50"/>
    <mergeCell ref="T50:AA50"/>
    <mergeCell ref="AB50:AF50"/>
    <mergeCell ref="AG50:AI50"/>
    <mergeCell ref="R49:S49"/>
    <mergeCell ref="T49:AA49"/>
    <mergeCell ref="AB49:AF49"/>
    <mergeCell ref="AG49:AI49"/>
    <mergeCell ref="AK49:AP49"/>
    <mergeCell ref="B50:C50"/>
    <mergeCell ref="D50:E50"/>
    <mergeCell ref="F50:G50"/>
    <mergeCell ref="H50:I50"/>
    <mergeCell ref="J50:L50"/>
    <mergeCell ref="R52:S52"/>
    <mergeCell ref="T52:AA52"/>
    <mergeCell ref="AB52:AF52"/>
    <mergeCell ref="AG52:AI52"/>
    <mergeCell ref="AK52:AP52"/>
    <mergeCell ref="B53:C53"/>
    <mergeCell ref="D53:E53"/>
    <mergeCell ref="F53:G53"/>
    <mergeCell ref="H53:I53"/>
    <mergeCell ref="J53:L53"/>
    <mergeCell ref="AB51:AF51"/>
    <mergeCell ref="AG51:AI51"/>
    <mergeCell ref="AK51:AP51"/>
    <mergeCell ref="B52:C52"/>
    <mergeCell ref="D52:E52"/>
    <mergeCell ref="F52:G52"/>
    <mergeCell ref="H52:I52"/>
    <mergeCell ref="J52:L52"/>
    <mergeCell ref="M52:O52"/>
    <mergeCell ref="P52:Q52"/>
    <mergeCell ref="AB54:AF54"/>
    <mergeCell ref="AG54:AI54"/>
    <mergeCell ref="AK54:AP54"/>
    <mergeCell ref="B55:C55"/>
    <mergeCell ref="D55:E55"/>
    <mergeCell ref="F55:G55"/>
    <mergeCell ref="H55:I55"/>
    <mergeCell ref="J55:L55"/>
    <mergeCell ref="M55:O55"/>
    <mergeCell ref="P55:Q55"/>
    <mergeCell ref="AK53:AP53"/>
    <mergeCell ref="B54:C54"/>
    <mergeCell ref="D54:E54"/>
    <mergeCell ref="F54:G54"/>
    <mergeCell ref="H54:I54"/>
    <mergeCell ref="J54:L54"/>
    <mergeCell ref="M54:O54"/>
    <mergeCell ref="P54:Q54"/>
    <mergeCell ref="R54:S54"/>
    <mergeCell ref="T54:AA54"/>
    <mergeCell ref="M53:O53"/>
    <mergeCell ref="P53:Q53"/>
    <mergeCell ref="R53:S53"/>
    <mergeCell ref="T53:AA53"/>
    <mergeCell ref="AB53:AF53"/>
    <mergeCell ref="AG53:AI53"/>
    <mergeCell ref="AK56:AP56"/>
    <mergeCell ref="B57:C57"/>
    <mergeCell ref="D57:E57"/>
    <mergeCell ref="F57:G57"/>
    <mergeCell ref="H57:I57"/>
    <mergeCell ref="J57:L57"/>
    <mergeCell ref="M57:O57"/>
    <mergeCell ref="P57:Q57"/>
    <mergeCell ref="R57:S57"/>
    <mergeCell ref="T57:AA57"/>
    <mergeCell ref="M56:O56"/>
    <mergeCell ref="P56:Q56"/>
    <mergeCell ref="R56:S56"/>
    <mergeCell ref="T56:AA56"/>
    <mergeCell ref="AB56:AF56"/>
    <mergeCell ref="AG56:AI56"/>
    <mergeCell ref="R55:S55"/>
    <mergeCell ref="T55:AA55"/>
    <mergeCell ref="AB55:AF55"/>
    <mergeCell ref="AG55:AI55"/>
    <mergeCell ref="AK55:AP55"/>
    <mergeCell ref="B56:C56"/>
    <mergeCell ref="D56:E56"/>
    <mergeCell ref="F56:G56"/>
    <mergeCell ref="H56:I56"/>
    <mergeCell ref="J56:L56"/>
    <mergeCell ref="R58:S58"/>
    <mergeCell ref="T58:AA58"/>
    <mergeCell ref="AB58:AF58"/>
    <mergeCell ref="AG58:AI58"/>
    <mergeCell ref="AK58:AP58"/>
    <mergeCell ref="B59:C59"/>
    <mergeCell ref="D59:E59"/>
    <mergeCell ref="F59:G59"/>
    <mergeCell ref="H59:I59"/>
    <mergeCell ref="J59:L59"/>
    <mergeCell ref="AB57:AF57"/>
    <mergeCell ref="AG57:AI57"/>
    <mergeCell ref="AK57:AP57"/>
    <mergeCell ref="B58:C58"/>
    <mergeCell ref="D58:E58"/>
    <mergeCell ref="F58:G58"/>
    <mergeCell ref="H58:I58"/>
    <mergeCell ref="J58:L58"/>
    <mergeCell ref="M58:O58"/>
    <mergeCell ref="P58:Q58"/>
    <mergeCell ref="AB60:AF60"/>
    <mergeCell ref="AG60:AI60"/>
    <mergeCell ref="AK60:AP60"/>
    <mergeCell ref="B61:C61"/>
    <mergeCell ref="D61:E61"/>
    <mergeCell ref="F61:G61"/>
    <mergeCell ref="H61:I61"/>
    <mergeCell ref="J61:L61"/>
    <mergeCell ref="M61:O61"/>
    <mergeCell ref="P61:Q61"/>
    <mergeCell ref="AK59:AP59"/>
    <mergeCell ref="B60:C60"/>
    <mergeCell ref="D60:E60"/>
    <mergeCell ref="F60:G60"/>
    <mergeCell ref="H60:I60"/>
    <mergeCell ref="J60:L60"/>
    <mergeCell ref="M60:O60"/>
    <mergeCell ref="P60:Q60"/>
    <mergeCell ref="R60:S60"/>
    <mergeCell ref="T60:AA60"/>
    <mergeCell ref="M59:O59"/>
    <mergeCell ref="P59:Q59"/>
    <mergeCell ref="R59:S59"/>
    <mergeCell ref="T59:AA59"/>
    <mergeCell ref="AB59:AF59"/>
    <mergeCell ref="AG59:AI59"/>
    <mergeCell ref="AK62:AP62"/>
    <mergeCell ref="B63:C63"/>
    <mergeCell ref="D63:E63"/>
    <mergeCell ref="F63:G63"/>
    <mergeCell ref="H63:I63"/>
    <mergeCell ref="J63:L63"/>
    <mergeCell ref="M63:O63"/>
    <mergeCell ref="P63:Q63"/>
    <mergeCell ref="R63:S63"/>
    <mergeCell ref="T63:AA63"/>
    <mergeCell ref="M62:O62"/>
    <mergeCell ref="P62:Q62"/>
    <mergeCell ref="R62:S62"/>
    <mergeCell ref="T62:AA62"/>
    <mergeCell ref="AB62:AF62"/>
    <mergeCell ref="AG62:AI62"/>
    <mergeCell ref="R61:S61"/>
    <mergeCell ref="T61:AA61"/>
    <mergeCell ref="AB61:AF61"/>
    <mergeCell ref="AG61:AI61"/>
    <mergeCell ref="AK61:AP61"/>
    <mergeCell ref="B62:C62"/>
    <mergeCell ref="D62:E62"/>
    <mergeCell ref="F62:G62"/>
    <mergeCell ref="H62:I62"/>
    <mergeCell ref="J62:L62"/>
    <mergeCell ref="R64:S64"/>
    <mergeCell ref="T64:AA64"/>
    <mergeCell ref="AB64:AF64"/>
    <mergeCell ref="AG64:AI64"/>
    <mergeCell ref="AK64:AP64"/>
    <mergeCell ref="B65:C65"/>
    <mergeCell ref="D65:E65"/>
    <mergeCell ref="F65:G65"/>
    <mergeCell ref="H65:I65"/>
    <mergeCell ref="J65:L65"/>
    <mergeCell ref="AB63:AF63"/>
    <mergeCell ref="AG63:AI63"/>
    <mergeCell ref="AK63:AP63"/>
    <mergeCell ref="B64:C64"/>
    <mergeCell ref="D64:E64"/>
    <mergeCell ref="F64:G64"/>
    <mergeCell ref="H64:I64"/>
    <mergeCell ref="J64:L64"/>
    <mergeCell ref="M64:O64"/>
    <mergeCell ref="P64:Q64"/>
    <mergeCell ref="AB66:AF66"/>
    <mergeCell ref="AG66:AI66"/>
    <mergeCell ref="AK66:AP66"/>
    <mergeCell ref="B67:C67"/>
    <mergeCell ref="D67:E67"/>
    <mergeCell ref="F67:G67"/>
    <mergeCell ref="H67:I67"/>
    <mergeCell ref="J67:L67"/>
    <mergeCell ref="M67:O67"/>
    <mergeCell ref="P67:Q67"/>
    <mergeCell ref="AK65:AP65"/>
    <mergeCell ref="B66:C66"/>
    <mergeCell ref="D66:E66"/>
    <mergeCell ref="F66:G66"/>
    <mergeCell ref="H66:I66"/>
    <mergeCell ref="J66:L66"/>
    <mergeCell ref="M66:O66"/>
    <mergeCell ref="P66:Q66"/>
    <mergeCell ref="R66:S66"/>
    <mergeCell ref="T66:AA66"/>
    <mergeCell ref="M65:O65"/>
    <mergeCell ref="P65:Q65"/>
    <mergeCell ref="R65:S65"/>
    <mergeCell ref="T65:AA65"/>
    <mergeCell ref="AB65:AF65"/>
    <mergeCell ref="AG65:AI65"/>
    <mergeCell ref="AK68:AP68"/>
    <mergeCell ref="B69:C69"/>
    <mergeCell ref="D69:E69"/>
    <mergeCell ref="F69:G69"/>
    <mergeCell ref="H69:I69"/>
    <mergeCell ref="J69:L69"/>
    <mergeCell ref="M69:O69"/>
    <mergeCell ref="P69:Q69"/>
    <mergeCell ref="R69:S69"/>
    <mergeCell ref="T69:AA69"/>
    <mergeCell ref="M68:O68"/>
    <mergeCell ref="P68:Q68"/>
    <mergeCell ref="R68:S68"/>
    <mergeCell ref="T68:AA68"/>
    <mergeCell ref="AB68:AF68"/>
    <mergeCell ref="AG68:AI68"/>
    <mergeCell ref="R67:S67"/>
    <mergeCell ref="T67:AA67"/>
    <mergeCell ref="AB67:AF67"/>
    <mergeCell ref="AG67:AI67"/>
    <mergeCell ref="AK67:AP67"/>
    <mergeCell ref="B68:C68"/>
    <mergeCell ref="D68:E68"/>
    <mergeCell ref="F68:G68"/>
    <mergeCell ref="H68:I68"/>
    <mergeCell ref="J68:L68"/>
    <mergeCell ref="R70:S70"/>
    <mergeCell ref="T70:AA70"/>
    <mergeCell ref="AB70:AF70"/>
    <mergeCell ref="AG70:AI70"/>
    <mergeCell ref="AK70:AP70"/>
    <mergeCell ref="B71:C71"/>
    <mergeCell ref="D71:E71"/>
    <mergeCell ref="F71:G71"/>
    <mergeCell ref="H71:I71"/>
    <mergeCell ref="J71:L71"/>
    <mergeCell ref="AB69:AF69"/>
    <mergeCell ref="AG69:AI69"/>
    <mergeCell ref="AK69:AP69"/>
    <mergeCell ref="B70:C70"/>
    <mergeCell ref="D70:E70"/>
    <mergeCell ref="F70:G70"/>
    <mergeCell ref="H70:I70"/>
    <mergeCell ref="J70:L70"/>
    <mergeCell ref="M70:O70"/>
    <mergeCell ref="P70:Q70"/>
    <mergeCell ref="AB72:AF72"/>
    <mergeCell ref="AG72:AI72"/>
    <mergeCell ref="AK72:AP72"/>
    <mergeCell ref="B73:C73"/>
    <mergeCell ref="D73:E73"/>
    <mergeCell ref="F73:G73"/>
    <mergeCell ref="H73:I73"/>
    <mergeCell ref="J73:L73"/>
    <mergeCell ref="M73:O73"/>
    <mergeCell ref="P73:Q73"/>
    <mergeCell ref="AK71:AP71"/>
    <mergeCell ref="B72:C72"/>
    <mergeCell ref="D72:E72"/>
    <mergeCell ref="F72:G72"/>
    <mergeCell ref="H72:I72"/>
    <mergeCell ref="J72:L72"/>
    <mergeCell ref="M72:O72"/>
    <mergeCell ref="P72:Q72"/>
    <mergeCell ref="R72:S72"/>
    <mergeCell ref="T72:AA72"/>
    <mergeCell ref="M71:O71"/>
    <mergeCell ref="P71:Q71"/>
    <mergeCell ref="R71:S71"/>
    <mergeCell ref="T71:AA71"/>
    <mergeCell ref="AB71:AF71"/>
    <mergeCell ref="AG71:AI71"/>
    <mergeCell ref="AK74:AP74"/>
    <mergeCell ref="B75:C75"/>
    <mergeCell ref="D75:E75"/>
    <mergeCell ref="F75:G75"/>
    <mergeCell ref="H75:I75"/>
    <mergeCell ref="J75:L75"/>
    <mergeCell ref="M75:O75"/>
    <mergeCell ref="P75:Q75"/>
    <mergeCell ref="R75:S75"/>
    <mergeCell ref="T75:AA75"/>
    <mergeCell ref="M74:O74"/>
    <mergeCell ref="P74:Q74"/>
    <mergeCell ref="R74:S74"/>
    <mergeCell ref="T74:AA74"/>
    <mergeCell ref="AB74:AF74"/>
    <mergeCell ref="AG74:AI74"/>
    <mergeCell ref="R73:S73"/>
    <mergeCell ref="T73:AA73"/>
    <mergeCell ref="AB73:AF73"/>
    <mergeCell ref="AG73:AI73"/>
    <mergeCell ref="AK73:AP73"/>
    <mergeCell ref="B74:C74"/>
    <mergeCell ref="D74:E74"/>
    <mergeCell ref="F74:G74"/>
    <mergeCell ref="H74:I74"/>
    <mergeCell ref="J74:L74"/>
    <mergeCell ref="R76:S76"/>
    <mergeCell ref="T76:AA76"/>
    <mergeCell ref="AB76:AF76"/>
    <mergeCell ref="AG76:AI76"/>
    <mergeCell ref="AK76:AP76"/>
    <mergeCell ref="B77:C77"/>
    <mergeCell ref="D77:E77"/>
    <mergeCell ref="F77:G77"/>
    <mergeCell ref="H77:I77"/>
    <mergeCell ref="J77:L77"/>
    <mergeCell ref="AB75:AF75"/>
    <mergeCell ref="AG75:AI75"/>
    <mergeCell ref="AK75:AP75"/>
    <mergeCell ref="B76:C76"/>
    <mergeCell ref="D76:E76"/>
    <mergeCell ref="F76:G76"/>
    <mergeCell ref="H76:I76"/>
    <mergeCell ref="J76:L76"/>
    <mergeCell ref="M76:O76"/>
    <mergeCell ref="P76:Q76"/>
    <mergeCell ref="AB78:AF78"/>
    <mergeCell ref="AG78:AI78"/>
    <mergeCell ref="AK78:AP78"/>
    <mergeCell ref="B79:C79"/>
    <mergeCell ref="D79:E79"/>
    <mergeCell ref="F79:G79"/>
    <mergeCell ref="H79:I79"/>
    <mergeCell ref="J79:L79"/>
    <mergeCell ref="M79:O79"/>
    <mergeCell ref="P79:Q79"/>
    <mergeCell ref="AK77:AP77"/>
    <mergeCell ref="B78:C78"/>
    <mergeCell ref="D78:E78"/>
    <mergeCell ref="F78:G78"/>
    <mergeCell ref="H78:I78"/>
    <mergeCell ref="J78:L78"/>
    <mergeCell ref="M78:O78"/>
    <mergeCell ref="P78:Q78"/>
    <mergeCell ref="R78:S78"/>
    <mergeCell ref="T78:AA78"/>
    <mergeCell ref="M77:O77"/>
    <mergeCell ref="P77:Q77"/>
    <mergeCell ref="R77:S77"/>
    <mergeCell ref="T77:AA77"/>
    <mergeCell ref="AB77:AF77"/>
    <mergeCell ref="AG77:AI77"/>
    <mergeCell ref="AK80:AP80"/>
    <mergeCell ref="B81:C81"/>
    <mergeCell ref="D81:E81"/>
    <mergeCell ref="F81:G81"/>
    <mergeCell ref="H81:I81"/>
    <mergeCell ref="J81:L81"/>
    <mergeCell ref="M81:O81"/>
    <mergeCell ref="P81:Q81"/>
    <mergeCell ref="R81:S81"/>
    <mergeCell ref="T81:AA81"/>
    <mergeCell ref="M80:O80"/>
    <mergeCell ref="P80:Q80"/>
    <mergeCell ref="R80:S80"/>
    <mergeCell ref="T80:AA80"/>
    <mergeCell ref="AB80:AF80"/>
    <mergeCell ref="AG80:AI80"/>
    <mergeCell ref="R79:S79"/>
    <mergeCell ref="T79:AA79"/>
    <mergeCell ref="AB79:AF79"/>
    <mergeCell ref="AG79:AI79"/>
    <mergeCell ref="AK79:AP79"/>
    <mergeCell ref="B80:C80"/>
    <mergeCell ref="D80:E80"/>
    <mergeCell ref="F80:G80"/>
    <mergeCell ref="H80:I80"/>
    <mergeCell ref="J80:L80"/>
    <mergeCell ref="R82:S82"/>
    <mergeCell ref="T82:AA82"/>
    <mergeCell ref="AB82:AF82"/>
    <mergeCell ref="AG82:AI82"/>
    <mergeCell ref="AK82:AP82"/>
    <mergeCell ref="B83:C83"/>
    <mergeCell ref="D83:E83"/>
    <mergeCell ref="F83:G83"/>
    <mergeCell ref="H83:I83"/>
    <mergeCell ref="J83:L83"/>
    <mergeCell ref="AB81:AF81"/>
    <mergeCell ref="AG81:AI81"/>
    <mergeCell ref="AK81:AP81"/>
    <mergeCell ref="B82:C82"/>
    <mergeCell ref="D82:E82"/>
    <mergeCell ref="F82:G82"/>
    <mergeCell ref="H82:I82"/>
    <mergeCell ref="J82:L82"/>
    <mergeCell ref="M82:O82"/>
    <mergeCell ref="P82:Q82"/>
    <mergeCell ref="AB84:AF84"/>
    <mergeCell ref="AG84:AI84"/>
    <mergeCell ref="AK84:AP84"/>
    <mergeCell ref="B85:C85"/>
    <mergeCell ref="D85:E85"/>
    <mergeCell ref="F85:G85"/>
    <mergeCell ref="H85:I85"/>
    <mergeCell ref="J85:L85"/>
    <mergeCell ref="M85:O85"/>
    <mergeCell ref="P85:Q85"/>
    <mergeCell ref="AK83:AP83"/>
    <mergeCell ref="B84:C84"/>
    <mergeCell ref="D84:E84"/>
    <mergeCell ref="F84:G84"/>
    <mergeCell ref="H84:I84"/>
    <mergeCell ref="J84:L84"/>
    <mergeCell ref="M84:O84"/>
    <mergeCell ref="P84:Q84"/>
    <mergeCell ref="R84:S84"/>
    <mergeCell ref="T84:AA84"/>
    <mergeCell ref="M83:O83"/>
    <mergeCell ref="P83:Q83"/>
    <mergeCell ref="R83:S83"/>
    <mergeCell ref="T83:AA83"/>
    <mergeCell ref="AB83:AF83"/>
    <mergeCell ref="AG83:AI83"/>
    <mergeCell ref="AK86:AP86"/>
    <mergeCell ref="B87:C87"/>
    <mergeCell ref="D87:E87"/>
    <mergeCell ref="F87:G87"/>
    <mergeCell ref="H87:I87"/>
    <mergeCell ref="J87:L87"/>
    <mergeCell ref="M87:O87"/>
    <mergeCell ref="P87:Q87"/>
    <mergeCell ref="R87:S87"/>
    <mergeCell ref="T87:AA87"/>
    <mergeCell ref="M86:O86"/>
    <mergeCell ref="P86:Q86"/>
    <mergeCell ref="R86:S86"/>
    <mergeCell ref="T86:AA86"/>
    <mergeCell ref="AB86:AF86"/>
    <mergeCell ref="AG86:AI86"/>
    <mergeCell ref="R85:S85"/>
    <mergeCell ref="T85:AA85"/>
    <mergeCell ref="AB85:AF85"/>
    <mergeCell ref="AG85:AI85"/>
    <mergeCell ref="AK85:AP85"/>
    <mergeCell ref="B86:C86"/>
    <mergeCell ref="D86:E86"/>
    <mergeCell ref="F86:G86"/>
    <mergeCell ref="H86:I86"/>
    <mergeCell ref="J86:L86"/>
    <mergeCell ref="R88:S88"/>
    <mergeCell ref="T88:AA88"/>
    <mergeCell ref="AB88:AF88"/>
    <mergeCell ref="AG88:AI88"/>
    <mergeCell ref="AK88:AP88"/>
    <mergeCell ref="B89:C89"/>
    <mergeCell ref="D89:E89"/>
    <mergeCell ref="F89:G89"/>
    <mergeCell ref="H89:I89"/>
    <mergeCell ref="J89:L89"/>
    <mergeCell ref="AB87:AF87"/>
    <mergeCell ref="AG87:AI87"/>
    <mergeCell ref="AK87:AP87"/>
    <mergeCell ref="B88:C88"/>
    <mergeCell ref="D88:E88"/>
    <mergeCell ref="F88:G88"/>
    <mergeCell ref="H88:I88"/>
    <mergeCell ref="J88:L88"/>
    <mergeCell ref="M88:O88"/>
    <mergeCell ref="P88:Q88"/>
    <mergeCell ref="AB90:AF90"/>
    <mergeCell ref="AG90:AI90"/>
    <mergeCell ref="AK90:AP90"/>
    <mergeCell ref="B91:C91"/>
    <mergeCell ref="D91:E91"/>
    <mergeCell ref="F91:G91"/>
    <mergeCell ref="H91:I91"/>
    <mergeCell ref="J91:L91"/>
    <mergeCell ref="M91:O91"/>
    <mergeCell ref="P91:Q91"/>
    <mergeCell ref="AK89:AP89"/>
    <mergeCell ref="B90:C90"/>
    <mergeCell ref="D90:E90"/>
    <mergeCell ref="F90:G90"/>
    <mergeCell ref="H90:I90"/>
    <mergeCell ref="J90:L90"/>
    <mergeCell ref="M90:O90"/>
    <mergeCell ref="P90:Q90"/>
    <mergeCell ref="R90:S90"/>
    <mergeCell ref="T90:AA90"/>
    <mergeCell ref="M89:O89"/>
    <mergeCell ref="P89:Q89"/>
    <mergeCell ref="R89:S89"/>
    <mergeCell ref="T89:AA89"/>
    <mergeCell ref="AB89:AF89"/>
    <mergeCell ref="AG89:AI89"/>
    <mergeCell ref="AK92:AP92"/>
    <mergeCell ref="B93:C93"/>
    <mergeCell ref="D93:E93"/>
    <mergeCell ref="F93:G93"/>
    <mergeCell ref="H93:I93"/>
    <mergeCell ref="J93:L93"/>
    <mergeCell ref="M93:O93"/>
    <mergeCell ref="P93:Q93"/>
    <mergeCell ref="R93:S93"/>
    <mergeCell ref="T93:AA93"/>
    <mergeCell ref="M92:O92"/>
    <mergeCell ref="P92:Q92"/>
    <mergeCell ref="R92:S92"/>
    <mergeCell ref="T92:AA92"/>
    <mergeCell ref="AB92:AF92"/>
    <mergeCell ref="AG92:AI92"/>
    <mergeCell ref="R91:S91"/>
    <mergeCell ref="T91:AA91"/>
    <mergeCell ref="AB91:AF91"/>
    <mergeCell ref="AG91:AI91"/>
    <mergeCell ref="AK91:AP91"/>
    <mergeCell ref="B92:C92"/>
    <mergeCell ref="D92:E92"/>
    <mergeCell ref="F92:G92"/>
    <mergeCell ref="H92:I92"/>
    <mergeCell ref="J92:L92"/>
    <mergeCell ref="R94:S94"/>
    <mergeCell ref="T94:AA94"/>
    <mergeCell ref="AB94:AF94"/>
    <mergeCell ref="AG94:AI94"/>
    <mergeCell ref="AK94:AP94"/>
    <mergeCell ref="B95:C95"/>
    <mergeCell ref="D95:E95"/>
    <mergeCell ref="F95:G95"/>
    <mergeCell ref="H95:I95"/>
    <mergeCell ref="J95:L95"/>
    <mergeCell ref="AB93:AF93"/>
    <mergeCell ref="AG93:AI93"/>
    <mergeCell ref="AK93:AP93"/>
    <mergeCell ref="B94:C94"/>
    <mergeCell ref="D94:E94"/>
    <mergeCell ref="F94:G94"/>
    <mergeCell ref="H94:I94"/>
    <mergeCell ref="J94:L94"/>
    <mergeCell ref="M94:O94"/>
    <mergeCell ref="P94:Q94"/>
    <mergeCell ref="AB96:AF96"/>
    <mergeCell ref="AG96:AI96"/>
    <mergeCell ref="AK96:AP96"/>
    <mergeCell ref="B97:C97"/>
    <mergeCell ref="D97:E97"/>
    <mergeCell ref="F97:G97"/>
    <mergeCell ref="H97:I97"/>
    <mergeCell ref="J97:L97"/>
    <mergeCell ref="M97:O97"/>
    <mergeCell ref="P97:Q97"/>
    <mergeCell ref="AK95:AP95"/>
    <mergeCell ref="B96:C96"/>
    <mergeCell ref="D96:E96"/>
    <mergeCell ref="F96:G96"/>
    <mergeCell ref="H96:I96"/>
    <mergeCell ref="J96:L96"/>
    <mergeCell ref="M96:O96"/>
    <mergeCell ref="P96:Q96"/>
    <mergeCell ref="R96:S96"/>
    <mergeCell ref="T96:AA96"/>
    <mergeCell ref="M95:O95"/>
    <mergeCell ref="P95:Q95"/>
    <mergeCell ref="R95:S95"/>
    <mergeCell ref="T95:AA95"/>
    <mergeCell ref="AB95:AF95"/>
    <mergeCell ref="AG95:AI95"/>
    <mergeCell ref="AK98:AP98"/>
    <mergeCell ref="B99:C99"/>
    <mergeCell ref="D99:E99"/>
    <mergeCell ref="F99:G99"/>
    <mergeCell ref="H99:I99"/>
    <mergeCell ref="J99:L99"/>
    <mergeCell ref="M99:O99"/>
    <mergeCell ref="P99:Q99"/>
    <mergeCell ref="R99:S99"/>
    <mergeCell ref="T99:AA99"/>
    <mergeCell ref="M98:O98"/>
    <mergeCell ref="P98:Q98"/>
    <mergeCell ref="R98:S98"/>
    <mergeCell ref="T98:AA98"/>
    <mergeCell ref="AB98:AF98"/>
    <mergeCell ref="AG98:AI98"/>
    <mergeCell ref="R97:S97"/>
    <mergeCell ref="T97:AA97"/>
    <mergeCell ref="AB97:AF97"/>
    <mergeCell ref="AG97:AI97"/>
    <mergeCell ref="AK97:AP97"/>
    <mergeCell ref="B98:C98"/>
    <mergeCell ref="D98:E98"/>
    <mergeCell ref="F98:G98"/>
    <mergeCell ref="H98:I98"/>
    <mergeCell ref="J98:L98"/>
    <mergeCell ref="R100:S100"/>
    <mergeCell ref="T100:AA100"/>
    <mergeCell ref="AB100:AF100"/>
    <mergeCell ref="AG100:AI100"/>
    <mergeCell ref="AK100:AP100"/>
    <mergeCell ref="B101:C101"/>
    <mergeCell ref="D101:E101"/>
    <mergeCell ref="F101:G101"/>
    <mergeCell ref="H101:I101"/>
    <mergeCell ref="J101:L101"/>
    <mergeCell ref="AB99:AF99"/>
    <mergeCell ref="AG99:AI99"/>
    <mergeCell ref="AK99:AP99"/>
    <mergeCell ref="B100:C100"/>
    <mergeCell ref="D100:E100"/>
    <mergeCell ref="F100:G100"/>
    <mergeCell ref="H100:I100"/>
    <mergeCell ref="J100:L100"/>
    <mergeCell ref="M100:O100"/>
    <mergeCell ref="P100:Q100"/>
    <mergeCell ref="AB102:AF102"/>
    <mergeCell ref="AG102:AI102"/>
    <mergeCell ref="AK102:AP102"/>
    <mergeCell ref="B103:C103"/>
    <mergeCell ref="D103:E103"/>
    <mergeCell ref="F103:G103"/>
    <mergeCell ref="H103:I103"/>
    <mergeCell ref="J103:L103"/>
    <mergeCell ref="M103:O103"/>
    <mergeCell ref="P103:Q103"/>
    <mergeCell ref="AK101:AP101"/>
    <mergeCell ref="B102:C102"/>
    <mergeCell ref="D102:E102"/>
    <mergeCell ref="F102:G102"/>
    <mergeCell ref="H102:I102"/>
    <mergeCell ref="J102:L102"/>
    <mergeCell ref="M102:O102"/>
    <mergeCell ref="P102:Q102"/>
    <mergeCell ref="R102:S102"/>
    <mergeCell ref="T102:AA102"/>
    <mergeCell ref="M101:O101"/>
    <mergeCell ref="P101:Q101"/>
    <mergeCell ref="R101:S101"/>
    <mergeCell ref="T101:AA101"/>
    <mergeCell ref="AB101:AF101"/>
    <mergeCell ref="AG101:AI101"/>
    <mergeCell ref="AK104:AP104"/>
    <mergeCell ref="B105:C105"/>
    <mergeCell ref="D105:E105"/>
    <mergeCell ref="F105:G105"/>
    <mergeCell ref="H105:I105"/>
    <mergeCell ref="J105:L105"/>
    <mergeCell ref="M105:O105"/>
    <mergeCell ref="P105:Q105"/>
    <mergeCell ref="R105:S105"/>
    <mergeCell ref="T105:AA105"/>
    <mergeCell ref="M104:O104"/>
    <mergeCell ref="P104:Q104"/>
    <mergeCell ref="R104:S104"/>
    <mergeCell ref="T104:AA104"/>
    <mergeCell ref="AB104:AF104"/>
    <mergeCell ref="AG104:AI104"/>
    <mergeCell ref="R103:S103"/>
    <mergeCell ref="T103:AA103"/>
    <mergeCell ref="AB103:AF103"/>
    <mergeCell ref="AG103:AI103"/>
    <mergeCell ref="AK103:AP103"/>
    <mergeCell ref="B104:C104"/>
    <mergeCell ref="D104:E104"/>
    <mergeCell ref="F104:G104"/>
    <mergeCell ref="H104:I104"/>
    <mergeCell ref="J104:L104"/>
    <mergeCell ref="R106:S106"/>
    <mergeCell ref="T106:AA106"/>
    <mergeCell ref="AB106:AF106"/>
    <mergeCell ref="AG106:AI106"/>
    <mergeCell ref="AK106:AP106"/>
    <mergeCell ref="B107:C107"/>
    <mergeCell ref="D107:E107"/>
    <mergeCell ref="F107:G107"/>
    <mergeCell ref="H107:I107"/>
    <mergeCell ref="J107:L107"/>
    <mergeCell ref="AB105:AF105"/>
    <mergeCell ref="AG105:AI105"/>
    <mergeCell ref="AK105:AP105"/>
    <mergeCell ref="B106:C106"/>
    <mergeCell ref="D106:E106"/>
    <mergeCell ref="F106:G106"/>
    <mergeCell ref="H106:I106"/>
    <mergeCell ref="J106:L106"/>
    <mergeCell ref="M106:O106"/>
    <mergeCell ref="P106:Q106"/>
    <mergeCell ref="AB108:AF108"/>
    <mergeCell ref="AG108:AI108"/>
    <mergeCell ref="AK108:AP108"/>
    <mergeCell ref="B109:C109"/>
    <mergeCell ref="D109:E109"/>
    <mergeCell ref="F109:G109"/>
    <mergeCell ref="H109:I109"/>
    <mergeCell ref="J109:L109"/>
    <mergeCell ref="M109:O109"/>
    <mergeCell ref="P109:Q109"/>
    <mergeCell ref="AK107:AP107"/>
    <mergeCell ref="B108:C108"/>
    <mergeCell ref="D108:E108"/>
    <mergeCell ref="F108:G108"/>
    <mergeCell ref="H108:I108"/>
    <mergeCell ref="J108:L108"/>
    <mergeCell ref="M108:O108"/>
    <mergeCell ref="P108:Q108"/>
    <mergeCell ref="R108:S108"/>
    <mergeCell ref="T108:AA108"/>
    <mergeCell ref="M107:O107"/>
    <mergeCell ref="P107:Q107"/>
    <mergeCell ref="R107:S107"/>
    <mergeCell ref="T107:AA107"/>
    <mergeCell ref="AB107:AF107"/>
    <mergeCell ref="AG107:AI107"/>
    <mergeCell ref="AK110:AP110"/>
    <mergeCell ref="B111:C111"/>
    <mergeCell ref="D111:E111"/>
    <mergeCell ref="F111:G111"/>
    <mergeCell ref="H111:I111"/>
    <mergeCell ref="J111:L111"/>
    <mergeCell ref="M111:O111"/>
    <mergeCell ref="P111:Q111"/>
    <mergeCell ref="R111:S111"/>
    <mergeCell ref="T111:AA111"/>
    <mergeCell ref="M110:O110"/>
    <mergeCell ref="P110:Q110"/>
    <mergeCell ref="R110:S110"/>
    <mergeCell ref="T110:AA110"/>
    <mergeCell ref="AB110:AF110"/>
    <mergeCell ref="AG110:AI110"/>
    <mergeCell ref="R109:S109"/>
    <mergeCell ref="T109:AA109"/>
    <mergeCell ref="AB109:AF109"/>
    <mergeCell ref="AG109:AI109"/>
    <mergeCell ref="AK109:AP109"/>
    <mergeCell ref="B110:C110"/>
    <mergeCell ref="D110:E110"/>
    <mergeCell ref="F110:G110"/>
    <mergeCell ref="H110:I110"/>
    <mergeCell ref="J110:L110"/>
    <mergeCell ref="R112:S112"/>
    <mergeCell ref="T112:AA112"/>
    <mergeCell ref="AB112:AF112"/>
    <mergeCell ref="AG112:AI112"/>
    <mergeCell ref="AK112:AP112"/>
    <mergeCell ref="B113:C113"/>
    <mergeCell ref="D113:E113"/>
    <mergeCell ref="F113:G113"/>
    <mergeCell ref="H113:I113"/>
    <mergeCell ref="J113:L113"/>
    <mergeCell ref="AB111:AF111"/>
    <mergeCell ref="AG111:AI111"/>
    <mergeCell ref="AK111:AP111"/>
    <mergeCell ref="B112:C112"/>
    <mergeCell ref="D112:E112"/>
    <mergeCell ref="F112:G112"/>
    <mergeCell ref="H112:I112"/>
    <mergeCell ref="J112:L112"/>
    <mergeCell ref="M112:O112"/>
    <mergeCell ref="P112:Q112"/>
    <mergeCell ref="AB114:AF114"/>
    <mergeCell ref="AG114:AI114"/>
    <mergeCell ref="AK114:AP114"/>
    <mergeCell ref="B115:C115"/>
    <mergeCell ref="D115:E115"/>
    <mergeCell ref="F115:G115"/>
    <mergeCell ref="H115:I115"/>
    <mergeCell ref="J115:L115"/>
    <mergeCell ref="M115:O115"/>
    <mergeCell ref="P115:Q115"/>
    <mergeCell ref="AK113:AP113"/>
    <mergeCell ref="B114:C114"/>
    <mergeCell ref="D114:E114"/>
    <mergeCell ref="F114:G114"/>
    <mergeCell ref="H114:I114"/>
    <mergeCell ref="J114:L114"/>
    <mergeCell ref="M114:O114"/>
    <mergeCell ref="P114:Q114"/>
    <mergeCell ref="R114:S114"/>
    <mergeCell ref="T114:AA114"/>
    <mergeCell ref="M113:O113"/>
    <mergeCell ref="P113:Q113"/>
    <mergeCell ref="R113:S113"/>
    <mergeCell ref="T113:AA113"/>
    <mergeCell ref="AB113:AF113"/>
    <mergeCell ref="AG113:AI113"/>
    <mergeCell ref="AK116:AP116"/>
    <mergeCell ref="B117:C117"/>
    <mergeCell ref="D117:E117"/>
    <mergeCell ref="F117:G117"/>
    <mergeCell ref="H117:I117"/>
    <mergeCell ref="J117:L117"/>
    <mergeCell ref="M117:O117"/>
    <mergeCell ref="P117:Q117"/>
    <mergeCell ref="R117:S117"/>
    <mergeCell ref="T117:AA117"/>
    <mergeCell ref="M116:O116"/>
    <mergeCell ref="P116:Q116"/>
    <mergeCell ref="R116:S116"/>
    <mergeCell ref="T116:AA116"/>
    <mergeCell ref="AB116:AF116"/>
    <mergeCell ref="AG116:AI116"/>
    <mergeCell ref="R115:S115"/>
    <mergeCell ref="T115:AA115"/>
    <mergeCell ref="AB115:AF115"/>
    <mergeCell ref="AG115:AI115"/>
    <mergeCell ref="AK115:AP115"/>
    <mergeCell ref="B116:C116"/>
    <mergeCell ref="D116:E116"/>
    <mergeCell ref="F116:G116"/>
    <mergeCell ref="H116:I116"/>
    <mergeCell ref="J116:L116"/>
    <mergeCell ref="R118:S118"/>
    <mergeCell ref="T118:AA118"/>
    <mergeCell ref="AB118:AF118"/>
    <mergeCell ref="AG118:AI118"/>
    <mergeCell ref="AK118:AP118"/>
    <mergeCell ref="B119:C119"/>
    <mergeCell ref="D119:E119"/>
    <mergeCell ref="F119:G119"/>
    <mergeCell ref="H119:I119"/>
    <mergeCell ref="J119:L119"/>
    <mergeCell ref="AB117:AF117"/>
    <mergeCell ref="AG117:AI117"/>
    <mergeCell ref="AK117:AP117"/>
    <mergeCell ref="B118:C118"/>
    <mergeCell ref="D118:E118"/>
    <mergeCell ref="F118:G118"/>
    <mergeCell ref="H118:I118"/>
    <mergeCell ref="J118:L118"/>
    <mergeCell ref="M118:O118"/>
    <mergeCell ref="P118:Q118"/>
    <mergeCell ref="AB120:AF120"/>
    <mergeCell ref="AG120:AI120"/>
    <mergeCell ref="AK120:AP120"/>
    <mergeCell ref="B121:C121"/>
    <mergeCell ref="D121:E121"/>
    <mergeCell ref="F121:G121"/>
    <mergeCell ref="H121:I121"/>
    <mergeCell ref="J121:L121"/>
    <mergeCell ref="M121:O121"/>
    <mergeCell ref="P121:Q121"/>
    <mergeCell ref="AK119:AP119"/>
    <mergeCell ref="B120:C120"/>
    <mergeCell ref="D120:E120"/>
    <mergeCell ref="F120:G120"/>
    <mergeCell ref="H120:I120"/>
    <mergeCell ref="J120:L120"/>
    <mergeCell ref="M120:O120"/>
    <mergeCell ref="P120:Q120"/>
    <mergeCell ref="R120:S120"/>
    <mergeCell ref="T120:AA120"/>
    <mergeCell ref="M119:O119"/>
    <mergeCell ref="P119:Q119"/>
    <mergeCell ref="R119:S119"/>
    <mergeCell ref="T119:AA119"/>
    <mergeCell ref="AB119:AF119"/>
    <mergeCell ref="AG119:AI119"/>
    <mergeCell ref="AK122:AP122"/>
    <mergeCell ref="B123:C123"/>
    <mergeCell ref="D123:E123"/>
    <mergeCell ref="F123:G123"/>
    <mergeCell ref="H123:I123"/>
    <mergeCell ref="J123:L123"/>
    <mergeCell ref="M123:O123"/>
    <mergeCell ref="P123:Q123"/>
    <mergeCell ref="R123:S123"/>
    <mergeCell ref="T123:AA123"/>
    <mergeCell ref="M122:O122"/>
    <mergeCell ref="P122:Q122"/>
    <mergeCell ref="R122:S122"/>
    <mergeCell ref="T122:AA122"/>
    <mergeCell ref="AB122:AF122"/>
    <mergeCell ref="AG122:AI122"/>
    <mergeCell ref="R121:S121"/>
    <mergeCell ref="T121:AA121"/>
    <mergeCell ref="AB121:AF121"/>
    <mergeCell ref="AG121:AI121"/>
    <mergeCell ref="AK121:AP121"/>
    <mergeCell ref="B122:C122"/>
    <mergeCell ref="D122:E122"/>
    <mergeCell ref="F122:G122"/>
    <mergeCell ref="H122:I122"/>
    <mergeCell ref="J122:L122"/>
    <mergeCell ref="R124:S124"/>
    <mergeCell ref="T124:AA124"/>
    <mergeCell ref="AB124:AF124"/>
    <mergeCell ref="AG124:AI124"/>
    <mergeCell ref="AK124:AP124"/>
    <mergeCell ref="B125:C125"/>
    <mergeCell ref="D125:E125"/>
    <mergeCell ref="F125:G125"/>
    <mergeCell ref="H125:I125"/>
    <mergeCell ref="J125:L125"/>
    <mergeCell ref="AB123:AF123"/>
    <mergeCell ref="AG123:AI123"/>
    <mergeCell ref="AK123:AP123"/>
    <mergeCell ref="B124:C124"/>
    <mergeCell ref="D124:E124"/>
    <mergeCell ref="F124:G124"/>
    <mergeCell ref="H124:I124"/>
    <mergeCell ref="J124:L124"/>
    <mergeCell ref="M124:O124"/>
    <mergeCell ref="P124:Q124"/>
    <mergeCell ref="AB126:AF126"/>
    <mergeCell ref="AG126:AI126"/>
    <mergeCell ref="AK126:AP126"/>
    <mergeCell ref="B127:C127"/>
    <mergeCell ref="D127:E127"/>
    <mergeCell ref="F127:G127"/>
    <mergeCell ref="H127:I127"/>
    <mergeCell ref="J127:L127"/>
    <mergeCell ref="M127:O127"/>
    <mergeCell ref="P127:Q127"/>
    <mergeCell ref="AK125:AP125"/>
    <mergeCell ref="B126:C126"/>
    <mergeCell ref="D126:E126"/>
    <mergeCell ref="F126:G126"/>
    <mergeCell ref="H126:I126"/>
    <mergeCell ref="J126:L126"/>
    <mergeCell ref="M126:O126"/>
    <mergeCell ref="P126:Q126"/>
    <mergeCell ref="R126:S126"/>
    <mergeCell ref="T126:AA126"/>
    <mergeCell ref="M125:O125"/>
    <mergeCell ref="P125:Q125"/>
    <mergeCell ref="R125:S125"/>
    <mergeCell ref="T125:AA125"/>
    <mergeCell ref="AB125:AF125"/>
    <mergeCell ref="AG125:AI125"/>
    <mergeCell ref="AK128:AP128"/>
    <mergeCell ref="B129:C129"/>
    <mergeCell ref="D129:E129"/>
    <mergeCell ref="F129:G129"/>
    <mergeCell ref="H129:I129"/>
    <mergeCell ref="J129:L129"/>
    <mergeCell ref="M129:O129"/>
    <mergeCell ref="P129:Q129"/>
    <mergeCell ref="R129:S129"/>
    <mergeCell ref="T129:AA129"/>
    <mergeCell ref="M128:O128"/>
    <mergeCell ref="P128:Q128"/>
    <mergeCell ref="R128:S128"/>
    <mergeCell ref="T128:AA128"/>
    <mergeCell ref="AB128:AF128"/>
    <mergeCell ref="AG128:AI128"/>
    <mergeCell ref="R127:S127"/>
    <mergeCell ref="T127:AA127"/>
    <mergeCell ref="AB127:AF127"/>
    <mergeCell ref="AG127:AI127"/>
    <mergeCell ref="AK127:AP127"/>
    <mergeCell ref="B128:C128"/>
    <mergeCell ref="D128:E128"/>
    <mergeCell ref="F128:G128"/>
    <mergeCell ref="H128:I128"/>
    <mergeCell ref="J128:L128"/>
    <mergeCell ref="R130:S130"/>
    <mergeCell ref="T130:AA130"/>
    <mergeCell ref="AB130:AF130"/>
    <mergeCell ref="AG130:AI130"/>
    <mergeCell ref="AK130:AP130"/>
    <mergeCell ref="B131:C131"/>
    <mergeCell ref="D131:E131"/>
    <mergeCell ref="F131:G131"/>
    <mergeCell ref="H131:I131"/>
    <mergeCell ref="J131:L131"/>
    <mergeCell ref="AB129:AF129"/>
    <mergeCell ref="AG129:AI129"/>
    <mergeCell ref="AK129:AP129"/>
    <mergeCell ref="B130:C130"/>
    <mergeCell ref="D130:E130"/>
    <mergeCell ref="F130:G130"/>
    <mergeCell ref="H130:I130"/>
    <mergeCell ref="J130:L130"/>
    <mergeCell ref="M130:O130"/>
    <mergeCell ref="P130:Q130"/>
    <mergeCell ref="AB132:AF132"/>
    <mergeCell ref="AG132:AI132"/>
    <mergeCell ref="AK132:AP132"/>
    <mergeCell ref="B133:C133"/>
    <mergeCell ref="D133:E133"/>
    <mergeCell ref="F133:G133"/>
    <mergeCell ref="H133:I133"/>
    <mergeCell ref="J133:L133"/>
    <mergeCell ref="M133:O133"/>
    <mergeCell ref="P133:Q133"/>
    <mergeCell ref="AK131:AP131"/>
    <mergeCell ref="B132:C132"/>
    <mergeCell ref="D132:E132"/>
    <mergeCell ref="F132:G132"/>
    <mergeCell ref="H132:I132"/>
    <mergeCell ref="J132:L132"/>
    <mergeCell ref="M132:O132"/>
    <mergeCell ref="P132:Q132"/>
    <mergeCell ref="R132:S132"/>
    <mergeCell ref="T132:AA132"/>
    <mergeCell ref="M131:O131"/>
    <mergeCell ref="P131:Q131"/>
    <mergeCell ref="R131:S131"/>
    <mergeCell ref="T131:AA131"/>
    <mergeCell ref="AB131:AF131"/>
    <mergeCell ref="AG131:AI131"/>
    <mergeCell ref="AK134:AP134"/>
    <mergeCell ref="B135:C135"/>
    <mergeCell ref="D135:E135"/>
    <mergeCell ref="F135:G135"/>
    <mergeCell ref="H135:I135"/>
    <mergeCell ref="J135:L135"/>
    <mergeCell ref="M135:O135"/>
    <mergeCell ref="P135:Q135"/>
    <mergeCell ref="R135:S135"/>
    <mergeCell ref="T135:AA135"/>
    <mergeCell ref="M134:O134"/>
    <mergeCell ref="P134:Q134"/>
    <mergeCell ref="R134:S134"/>
    <mergeCell ref="T134:AA134"/>
    <mergeCell ref="AB134:AF134"/>
    <mergeCell ref="AG134:AI134"/>
    <mergeCell ref="R133:S133"/>
    <mergeCell ref="T133:AA133"/>
    <mergeCell ref="AB133:AF133"/>
    <mergeCell ref="AG133:AI133"/>
    <mergeCell ref="AK133:AP133"/>
    <mergeCell ref="B134:C134"/>
    <mergeCell ref="D134:E134"/>
    <mergeCell ref="F134:G134"/>
    <mergeCell ref="H134:I134"/>
    <mergeCell ref="J134:L134"/>
    <mergeCell ref="R136:S136"/>
    <mergeCell ref="T136:AA136"/>
    <mergeCell ref="AB136:AF136"/>
    <mergeCell ref="AG136:AI136"/>
    <mergeCell ref="AK136:AP136"/>
    <mergeCell ref="B137:C137"/>
    <mergeCell ref="D137:E137"/>
    <mergeCell ref="F137:G137"/>
    <mergeCell ref="H137:I137"/>
    <mergeCell ref="J137:L137"/>
    <mergeCell ref="AB135:AF135"/>
    <mergeCell ref="AG135:AI135"/>
    <mergeCell ref="AK135:AP135"/>
    <mergeCell ref="B136:C136"/>
    <mergeCell ref="D136:E136"/>
    <mergeCell ref="F136:G136"/>
    <mergeCell ref="H136:I136"/>
    <mergeCell ref="J136:L136"/>
    <mergeCell ref="M136:O136"/>
    <mergeCell ref="P136:Q136"/>
    <mergeCell ref="AB138:AF138"/>
    <mergeCell ref="AG138:AI138"/>
    <mergeCell ref="AK138:AP138"/>
    <mergeCell ref="B139:C139"/>
    <mergeCell ref="D139:E139"/>
    <mergeCell ref="F139:G139"/>
    <mergeCell ref="H139:I139"/>
    <mergeCell ref="J139:L139"/>
    <mergeCell ref="M139:O139"/>
    <mergeCell ref="P139:Q139"/>
    <mergeCell ref="AK137:AP137"/>
    <mergeCell ref="B138:C138"/>
    <mergeCell ref="D138:E138"/>
    <mergeCell ref="F138:G138"/>
    <mergeCell ref="H138:I138"/>
    <mergeCell ref="J138:L138"/>
    <mergeCell ref="M138:O138"/>
    <mergeCell ref="P138:Q138"/>
    <mergeCell ref="R138:S138"/>
    <mergeCell ref="T138:AA138"/>
    <mergeCell ref="M137:O137"/>
    <mergeCell ref="P137:Q137"/>
    <mergeCell ref="R137:S137"/>
    <mergeCell ref="T137:AA137"/>
    <mergeCell ref="AB137:AF137"/>
    <mergeCell ref="AG137:AI137"/>
    <mergeCell ref="AK140:AP140"/>
    <mergeCell ref="B141:C141"/>
    <mergeCell ref="D141:E141"/>
    <mergeCell ref="F141:G141"/>
    <mergeCell ref="H141:I141"/>
    <mergeCell ref="J141:L141"/>
    <mergeCell ref="M141:O141"/>
    <mergeCell ref="P141:Q141"/>
    <mergeCell ref="R141:S141"/>
    <mergeCell ref="T141:AA141"/>
    <mergeCell ref="M140:O140"/>
    <mergeCell ref="P140:Q140"/>
    <mergeCell ref="R140:S140"/>
    <mergeCell ref="T140:AA140"/>
    <mergeCell ref="AB140:AF140"/>
    <mergeCell ref="AG140:AI140"/>
    <mergeCell ref="R139:S139"/>
    <mergeCell ref="T139:AA139"/>
    <mergeCell ref="AB139:AF139"/>
    <mergeCell ref="AG139:AI139"/>
    <mergeCell ref="AK139:AP139"/>
    <mergeCell ref="B140:C140"/>
    <mergeCell ref="D140:E140"/>
    <mergeCell ref="F140:G140"/>
    <mergeCell ref="H140:I140"/>
    <mergeCell ref="J140:L140"/>
    <mergeCell ref="R142:S142"/>
    <mergeCell ref="T142:AA142"/>
    <mergeCell ref="AB142:AF142"/>
    <mergeCell ref="AG142:AI142"/>
    <mergeCell ref="AK142:AP142"/>
    <mergeCell ref="B143:C143"/>
    <mergeCell ref="D143:E143"/>
    <mergeCell ref="F143:G143"/>
    <mergeCell ref="H143:I143"/>
    <mergeCell ref="J143:L143"/>
    <mergeCell ref="AB141:AF141"/>
    <mergeCell ref="AG141:AI141"/>
    <mergeCell ref="AK141:AP141"/>
    <mergeCell ref="B142:C142"/>
    <mergeCell ref="D142:E142"/>
    <mergeCell ref="F142:G142"/>
    <mergeCell ref="H142:I142"/>
    <mergeCell ref="J142:L142"/>
    <mergeCell ref="M142:O142"/>
    <mergeCell ref="P142:Q142"/>
    <mergeCell ref="AB144:AF144"/>
    <mergeCell ref="AG144:AI144"/>
    <mergeCell ref="AK144:AP144"/>
    <mergeCell ref="B145:C145"/>
    <mergeCell ref="D145:E145"/>
    <mergeCell ref="F145:G145"/>
    <mergeCell ref="H145:I145"/>
    <mergeCell ref="J145:L145"/>
    <mergeCell ref="M145:O145"/>
    <mergeCell ref="P145:Q145"/>
    <mergeCell ref="AK143:AP143"/>
    <mergeCell ref="B144:C144"/>
    <mergeCell ref="D144:E144"/>
    <mergeCell ref="F144:G144"/>
    <mergeCell ref="H144:I144"/>
    <mergeCell ref="J144:L144"/>
    <mergeCell ref="M144:O144"/>
    <mergeCell ref="P144:Q144"/>
    <mergeCell ref="R144:S144"/>
    <mergeCell ref="T144:AA144"/>
    <mergeCell ref="M143:O143"/>
    <mergeCell ref="P143:Q143"/>
    <mergeCell ref="R143:S143"/>
    <mergeCell ref="T143:AA143"/>
    <mergeCell ref="AB143:AF143"/>
    <mergeCell ref="AG143:AI143"/>
    <mergeCell ref="AK146:AP146"/>
    <mergeCell ref="B147:C147"/>
    <mergeCell ref="D147:E147"/>
    <mergeCell ref="F147:G147"/>
    <mergeCell ref="H147:I147"/>
    <mergeCell ref="J147:L147"/>
    <mergeCell ref="M147:O147"/>
    <mergeCell ref="P147:Q147"/>
    <mergeCell ref="R147:S147"/>
    <mergeCell ref="T147:AA147"/>
    <mergeCell ref="M146:O146"/>
    <mergeCell ref="P146:Q146"/>
    <mergeCell ref="R146:S146"/>
    <mergeCell ref="T146:AA146"/>
    <mergeCell ref="AB146:AF146"/>
    <mergeCell ref="AG146:AI146"/>
    <mergeCell ref="R145:S145"/>
    <mergeCell ref="T145:AA145"/>
    <mergeCell ref="AB145:AF145"/>
    <mergeCell ref="AG145:AI145"/>
    <mergeCell ref="AK145:AP145"/>
    <mergeCell ref="B146:C146"/>
    <mergeCell ref="D146:E146"/>
    <mergeCell ref="F146:G146"/>
    <mergeCell ref="H146:I146"/>
    <mergeCell ref="J146:L146"/>
    <mergeCell ref="R148:S148"/>
    <mergeCell ref="T148:AA148"/>
    <mergeCell ref="AB148:AF148"/>
    <mergeCell ref="AG148:AI148"/>
    <mergeCell ref="AK148:AP148"/>
    <mergeCell ref="B149:C149"/>
    <mergeCell ref="D149:E149"/>
    <mergeCell ref="F149:G149"/>
    <mergeCell ref="H149:I149"/>
    <mergeCell ref="J149:L149"/>
    <mergeCell ref="AB147:AF147"/>
    <mergeCell ref="AG147:AI147"/>
    <mergeCell ref="AK147:AP147"/>
    <mergeCell ref="B148:C148"/>
    <mergeCell ref="D148:E148"/>
    <mergeCell ref="F148:G148"/>
    <mergeCell ref="H148:I148"/>
    <mergeCell ref="J148:L148"/>
    <mergeCell ref="M148:O148"/>
    <mergeCell ref="P148:Q148"/>
    <mergeCell ref="AB150:AF150"/>
    <mergeCell ref="AG150:AI150"/>
    <mergeCell ref="AK150:AP150"/>
    <mergeCell ref="B151:C151"/>
    <mergeCell ref="D151:E151"/>
    <mergeCell ref="F151:G151"/>
    <mergeCell ref="H151:I151"/>
    <mergeCell ref="J151:L151"/>
    <mergeCell ref="M151:O151"/>
    <mergeCell ref="P151:Q151"/>
    <mergeCell ref="AK149:AP149"/>
    <mergeCell ref="B150:C150"/>
    <mergeCell ref="D150:E150"/>
    <mergeCell ref="F150:G150"/>
    <mergeCell ref="H150:I150"/>
    <mergeCell ref="J150:L150"/>
    <mergeCell ref="M150:O150"/>
    <mergeCell ref="P150:Q150"/>
    <mergeCell ref="R150:S150"/>
    <mergeCell ref="T150:AA150"/>
    <mergeCell ref="M149:O149"/>
    <mergeCell ref="P149:Q149"/>
    <mergeCell ref="R149:S149"/>
    <mergeCell ref="T149:AA149"/>
    <mergeCell ref="AB149:AF149"/>
    <mergeCell ref="AG149:AI149"/>
    <mergeCell ref="AK152:AP152"/>
    <mergeCell ref="B153:C153"/>
    <mergeCell ref="D153:E153"/>
    <mergeCell ref="F153:G153"/>
    <mergeCell ref="H153:I153"/>
    <mergeCell ref="J153:L153"/>
    <mergeCell ref="M153:O153"/>
    <mergeCell ref="P153:Q153"/>
    <mergeCell ref="R153:S153"/>
    <mergeCell ref="T153:AA153"/>
    <mergeCell ref="M152:O152"/>
    <mergeCell ref="P152:Q152"/>
    <mergeCell ref="R152:S152"/>
    <mergeCell ref="T152:AA152"/>
    <mergeCell ref="AB152:AF152"/>
    <mergeCell ref="AG152:AI152"/>
    <mergeCell ref="R151:S151"/>
    <mergeCell ref="T151:AA151"/>
    <mergeCell ref="AB151:AF151"/>
    <mergeCell ref="AG151:AI151"/>
    <mergeCell ref="AK151:AP151"/>
    <mergeCell ref="B152:C152"/>
    <mergeCell ref="D152:E152"/>
    <mergeCell ref="F152:G152"/>
    <mergeCell ref="H152:I152"/>
    <mergeCell ref="J152:L152"/>
    <mergeCell ref="R154:S154"/>
    <mergeCell ref="T154:AA154"/>
    <mergeCell ref="AB154:AF154"/>
    <mergeCell ref="AG154:AI154"/>
    <mergeCell ref="AK154:AP154"/>
    <mergeCell ref="B155:C155"/>
    <mergeCell ref="D155:E155"/>
    <mergeCell ref="F155:G155"/>
    <mergeCell ref="H155:I155"/>
    <mergeCell ref="J155:L155"/>
    <mergeCell ref="AB153:AF153"/>
    <mergeCell ref="AG153:AI153"/>
    <mergeCell ref="AK153:AP153"/>
    <mergeCell ref="B154:C154"/>
    <mergeCell ref="D154:E154"/>
    <mergeCell ref="F154:G154"/>
    <mergeCell ref="H154:I154"/>
    <mergeCell ref="J154:L154"/>
    <mergeCell ref="M154:O154"/>
    <mergeCell ref="P154:Q154"/>
    <mergeCell ref="AB156:AF156"/>
    <mergeCell ref="AG156:AI156"/>
    <mergeCell ref="AK156:AP156"/>
    <mergeCell ref="B157:C157"/>
    <mergeCell ref="D157:E157"/>
    <mergeCell ref="F157:G157"/>
    <mergeCell ref="H157:I157"/>
    <mergeCell ref="J157:L157"/>
    <mergeCell ref="M157:O157"/>
    <mergeCell ref="P157:Q157"/>
    <mergeCell ref="AK155:AP155"/>
    <mergeCell ref="B156:C156"/>
    <mergeCell ref="D156:E156"/>
    <mergeCell ref="F156:G156"/>
    <mergeCell ref="H156:I156"/>
    <mergeCell ref="J156:L156"/>
    <mergeCell ref="M156:O156"/>
    <mergeCell ref="P156:Q156"/>
    <mergeCell ref="R156:S156"/>
    <mergeCell ref="T156:AA156"/>
    <mergeCell ref="M155:O155"/>
    <mergeCell ref="P155:Q155"/>
    <mergeCell ref="R155:S155"/>
    <mergeCell ref="T155:AA155"/>
    <mergeCell ref="AB155:AF155"/>
    <mergeCell ref="AG155:AI155"/>
    <mergeCell ref="AK158:AP158"/>
    <mergeCell ref="B159:C159"/>
    <mergeCell ref="D159:E159"/>
    <mergeCell ref="F159:G159"/>
    <mergeCell ref="H159:I159"/>
    <mergeCell ref="J159:L159"/>
    <mergeCell ref="M159:O159"/>
    <mergeCell ref="P159:Q159"/>
    <mergeCell ref="R159:S159"/>
    <mergeCell ref="T159:AA159"/>
    <mergeCell ref="M158:O158"/>
    <mergeCell ref="P158:Q158"/>
    <mergeCell ref="R158:S158"/>
    <mergeCell ref="T158:AA158"/>
    <mergeCell ref="AB158:AF158"/>
    <mergeCell ref="AG158:AI158"/>
    <mergeCell ref="R157:S157"/>
    <mergeCell ref="T157:AA157"/>
    <mergeCell ref="AB157:AF157"/>
    <mergeCell ref="AG157:AI157"/>
    <mergeCell ref="AK157:AP157"/>
    <mergeCell ref="B158:C158"/>
    <mergeCell ref="D158:E158"/>
    <mergeCell ref="F158:G158"/>
    <mergeCell ref="H158:I158"/>
    <mergeCell ref="J158:L158"/>
    <mergeCell ref="R160:S160"/>
    <mergeCell ref="T160:AA160"/>
    <mergeCell ref="AB160:AF160"/>
    <mergeCell ref="AG160:AI160"/>
    <mergeCell ref="AK160:AP160"/>
    <mergeCell ref="B161:C161"/>
    <mergeCell ref="D161:E161"/>
    <mergeCell ref="F161:G161"/>
    <mergeCell ref="H161:I161"/>
    <mergeCell ref="J161:L161"/>
    <mergeCell ref="AB159:AF159"/>
    <mergeCell ref="AG159:AI159"/>
    <mergeCell ref="AK159:AP159"/>
    <mergeCell ref="B160:C160"/>
    <mergeCell ref="D160:E160"/>
    <mergeCell ref="F160:G160"/>
    <mergeCell ref="H160:I160"/>
    <mergeCell ref="J160:L160"/>
    <mergeCell ref="M160:O160"/>
    <mergeCell ref="P160:Q160"/>
    <mergeCell ref="AB162:AF162"/>
    <mergeCell ref="AG162:AI162"/>
    <mergeCell ref="AK162:AP162"/>
    <mergeCell ref="B163:C163"/>
    <mergeCell ref="D163:E163"/>
    <mergeCell ref="F163:G163"/>
    <mergeCell ref="H163:I163"/>
    <mergeCell ref="J163:L163"/>
    <mergeCell ref="M163:O163"/>
    <mergeCell ref="P163:Q163"/>
    <mergeCell ref="AK161:AP161"/>
    <mergeCell ref="B162:C162"/>
    <mergeCell ref="D162:E162"/>
    <mergeCell ref="F162:G162"/>
    <mergeCell ref="H162:I162"/>
    <mergeCell ref="J162:L162"/>
    <mergeCell ref="M162:O162"/>
    <mergeCell ref="P162:Q162"/>
    <mergeCell ref="R162:S162"/>
    <mergeCell ref="T162:AA162"/>
    <mergeCell ref="M161:O161"/>
    <mergeCell ref="P161:Q161"/>
    <mergeCell ref="R161:S161"/>
    <mergeCell ref="T161:AA161"/>
    <mergeCell ref="AB161:AF161"/>
    <mergeCell ref="AG161:AI161"/>
    <mergeCell ref="AK164:AP164"/>
    <mergeCell ref="B165:C165"/>
    <mergeCell ref="D165:E165"/>
    <mergeCell ref="F165:G165"/>
    <mergeCell ref="H165:I165"/>
    <mergeCell ref="J165:L165"/>
    <mergeCell ref="M165:O165"/>
    <mergeCell ref="P165:Q165"/>
    <mergeCell ref="R165:S165"/>
    <mergeCell ref="T165:AA165"/>
    <mergeCell ref="M164:O164"/>
    <mergeCell ref="P164:Q164"/>
    <mergeCell ref="R164:S164"/>
    <mergeCell ref="T164:AA164"/>
    <mergeCell ref="AB164:AF164"/>
    <mergeCell ref="AG164:AI164"/>
    <mergeCell ref="R163:S163"/>
    <mergeCell ref="T163:AA163"/>
    <mergeCell ref="AB163:AF163"/>
    <mergeCell ref="AG163:AI163"/>
    <mergeCell ref="AK163:AP163"/>
    <mergeCell ref="B164:C164"/>
    <mergeCell ref="D164:E164"/>
    <mergeCell ref="F164:G164"/>
    <mergeCell ref="H164:I164"/>
    <mergeCell ref="J164:L164"/>
    <mergeCell ref="R166:S166"/>
    <mergeCell ref="T166:AA166"/>
    <mergeCell ref="AB166:AF166"/>
    <mergeCell ref="AG166:AI166"/>
    <mergeCell ref="AK166:AP166"/>
    <mergeCell ref="B167:C167"/>
    <mergeCell ref="D167:E167"/>
    <mergeCell ref="F167:G167"/>
    <mergeCell ref="H167:I167"/>
    <mergeCell ref="J167:L167"/>
    <mergeCell ref="AB165:AF165"/>
    <mergeCell ref="AG165:AI165"/>
    <mergeCell ref="AK165:AP165"/>
    <mergeCell ref="B166:C166"/>
    <mergeCell ref="D166:E166"/>
    <mergeCell ref="F166:G166"/>
    <mergeCell ref="H166:I166"/>
    <mergeCell ref="J166:L166"/>
    <mergeCell ref="M166:O166"/>
    <mergeCell ref="P166:Q166"/>
    <mergeCell ref="AB168:AF168"/>
    <mergeCell ref="AG168:AI168"/>
    <mergeCell ref="AK168:AP168"/>
    <mergeCell ref="B169:C169"/>
    <mergeCell ref="D169:E169"/>
    <mergeCell ref="F169:G169"/>
    <mergeCell ref="H169:I169"/>
    <mergeCell ref="J169:L169"/>
    <mergeCell ref="M169:O169"/>
    <mergeCell ref="P169:Q169"/>
    <mergeCell ref="AK167:AP167"/>
    <mergeCell ref="B168:C168"/>
    <mergeCell ref="D168:E168"/>
    <mergeCell ref="F168:G168"/>
    <mergeCell ref="H168:I168"/>
    <mergeCell ref="J168:L168"/>
    <mergeCell ref="M168:O168"/>
    <mergeCell ref="P168:Q168"/>
    <mergeCell ref="R168:S168"/>
    <mergeCell ref="T168:AA168"/>
    <mergeCell ref="M167:O167"/>
    <mergeCell ref="P167:Q167"/>
    <mergeCell ref="R167:S167"/>
    <mergeCell ref="T167:AA167"/>
    <mergeCell ref="AB167:AF167"/>
    <mergeCell ref="AG167:AI167"/>
    <mergeCell ref="AK170:AP170"/>
    <mergeCell ref="B171:C171"/>
    <mergeCell ref="D171:E171"/>
    <mergeCell ref="F171:G171"/>
    <mergeCell ref="H171:I171"/>
    <mergeCell ref="J171:L171"/>
    <mergeCell ref="M171:O171"/>
    <mergeCell ref="P171:Q171"/>
    <mergeCell ref="R171:S171"/>
    <mergeCell ref="T171:AA171"/>
    <mergeCell ref="M170:O170"/>
    <mergeCell ref="P170:Q170"/>
    <mergeCell ref="R170:S170"/>
    <mergeCell ref="T170:AA170"/>
    <mergeCell ref="AB170:AF170"/>
    <mergeCell ref="AG170:AI170"/>
    <mergeCell ref="R169:S169"/>
    <mergeCell ref="T169:AA169"/>
    <mergeCell ref="AB169:AF169"/>
    <mergeCell ref="AG169:AI169"/>
    <mergeCell ref="AK169:AP169"/>
    <mergeCell ref="B170:C170"/>
    <mergeCell ref="D170:E170"/>
    <mergeCell ref="F170:G170"/>
    <mergeCell ref="H170:I170"/>
    <mergeCell ref="J170:L170"/>
    <mergeCell ref="R172:S172"/>
    <mergeCell ref="T172:AA172"/>
    <mergeCell ref="AB172:AF172"/>
    <mergeCell ref="AG172:AI172"/>
    <mergeCell ref="AK172:AP172"/>
    <mergeCell ref="B173:C173"/>
    <mergeCell ref="D173:E173"/>
    <mergeCell ref="F173:G173"/>
    <mergeCell ref="H173:I173"/>
    <mergeCell ref="J173:L173"/>
    <mergeCell ref="AB171:AF171"/>
    <mergeCell ref="AG171:AI171"/>
    <mergeCell ref="AK171:AP171"/>
    <mergeCell ref="B172:C172"/>
    <mergeCell ref="D172:E172"/>
    <mergeCell ref="F172:G172"/>
    <mergeCell ref="H172:I172"/>
    <mergeCell ref="J172:L172"/>
    <mergeCell ref="M172:O172"/>
    <mergeCell ref="P172:Q172"/>
    <mergeCell ref="AB174:AF174"/>
    <mergeCell ref="AG174:AI174"/>
    <mergeCell ref="AK174:AP174"/>
    <mergeCell ref="B175:C175"/>
    <mergeCell ref="D175:E175"/>
    <mergeCell ref="F175:G175"/>
    <mergeCell ref="H175:I175"/>
    <mergeCell ref="J175:L175"/>
    <mergeCell ref="M175:O175"/>
    <mergeCell ref="P175:Q175"/>
    <mergeCell ref="AK173:AP173"/>
    <mergeCell ref="B174:C174"/>
    <mergeCell ref="D174:E174"/>
    <mergeCell ref="F174:G174"/>
    <mergeCell ref="H174:I174"/>
    <mergeCell ref="J174:L174"/>
    <mergeCell ref="M174:O174"/>
    <mergeCell ref="P174:Q174"/>
    <mergeCell ref="R174:S174"/>
    <mergeCell ref="T174:AA174"/>
    <mergeCell ref="M173:O173"/>
    <mergeCell ref="P173:Q173"/>
    <mergeCell ref="R173:S173"/>
    <mergeCell ref="T173:AA173"/>
    <mergeCell ref="AB173:AF173"/>
    <mergeCell ref="AG173:AI173"/>
    <mergeCell ref="AK176:AP176"/>
    <mergeCell ref="B177:C177"/>
    <mergeCell ref="D177:E177"/>
    <mergeCell ref="F177:G177"/>
    <mergeCell ref="H177:I177"/>
    <mergeCell ref="J177:L177"/>
    <mergeCell ref="M177:O177"/>
    <mergeCell ref="P177:Q177"/>
    <mergeCell ref="R177:S177"/>
    <mergeCell ref="T177:AA177"/>
    <mergeCell ref="M176:O176"/>
    <mergeCell ref="P176:Q176"/>
    <mergeCell ref="R176:S176"/>
    <mergeCell ref="T176:AA176"/>
    <mergeCell ref="AB176:AF176"/>
    <mergeCell ref="AG176:AI176"/>
    <mergeCell ref="R175:S175"/>
    <mergeCell ref="T175:AA175"/>
    <mergeCell ref="AB175:AF175"/>
    <mergeCell ref="AG175:AI175"/>
    <mergeCell ref="AK175:AP175"/>
    <mergeCell ref="B176:C176"/>
    <mergeCell ref="D176:E176"/>
    <mergeCell ref="F176:G176"/>
    <mergeCell ref="H176:I176"/>
    <mergeCell ref="J176:L176"/>
    <mergeCell ref="R178:S178"/>
    <mergeCell ref="T178:AA178"/>
    <mergeCell ref="AB178:AF178"/>
    <mergeCell ref="AG178:AI178"/>
    <mergeCell ref="AK178:AP178"/>
    <mergeCell ref="B179:C179"/>
    <mergeCell ref="D179:E179"/>
    <mergeCell ref="F179:G179"/>
    <mergeCell ref="H179:I179"/>
    <mergeCell ref="J179:L179"/>
    <mergeCell ref="AB177:AF177"/>
    <mergeCell ref="AG177:AI177"/>
    <mergeCell ref="AK177:AP177"/>
    <mergeCell ref="B178:C178"/>
    <mergeCell ref="D178:E178"/>
    <mergeCell ref="F178:G178"/>
    <mergeCell ref="H178:I178"/>
    <mergeCell ref="J178:L178"/>
    <mergeCell ref="M178:O178"/>
    <mergeCell ref="P178:Q178"/>
    <mergeCell ref="AB180:AF180"/>
    <mergeCell ref="AG180:AI180"/>
    <mergeCell ref="AK180:AP180"/>
    <mergeCell ref="B181:C181"/>
    <mergeCell ref="D181:E181"/>
    <mergeCell ref="F181:G181"/>
    <mergeCell ref="H181:I181"/>
    <mergeCell ref="J181:L181"/>
    <mergeCell ref="M181:O181"/>
    <mergeCell ref="P181:Q181"/>
    <mergeCell ref="AK179:AP179"/>
    <mergeCell ref="B180:C180"/>
    <mergeCell ref="D180:E180"/>
    <mergeCell ref="F180:G180"/>
    <mergeCell ref="H180:I180"/>
    <mergeCell ref="J180:L180"/>
    <mergeCell ref="M180:O180"/>
    <mergeCell ref="P180:Q180"/>
    <mergeCell ref="R180:S180"/>
    <mergeCell ref="T180:AA180"/>
    <mergeCell ref="M179:O179"/>
    <mergeCell ref="P179:Q179"/>
    <mergeCell ref="R179:S179"/>
    <mergeCell ref="T179:AA179"/>
    <mergeCell ref="AB179:AF179"/>
    <mergeCell ref="AG179:AI179"/>
    <mergeCell ref="AK182:AP182"/>
    <mergeCell ref="B183:C183"/>
    <mergeCell ref="D183:E183"/>
    <mergeCell ref="F183:G183"/>
    <mergeCell ref="H183:I183"/>
    <mergeCell ref="J183:L183"/>
    <mergeCell ref="M183:O183"/>
    <mergeCell ref="P183:Q183"/>
    <mergeCell ref="R183:S183"/>
    <mergeCell ref="T183:AA183"/>
    <mergeCell ref="M182:O182"/>
    <mergeCell ref="P182:Q182"/>
    <mergeCell ref="R182:S182"/>
    <mergeCell ref="T182:AA182"/>
    <mergeCell ref="AB182:AF182"/>
    <mergeCell ref="AG182:AI182"/>
    <mergeCell ref="R181:S181"/>
    <mergeCell ref="T181:AA181"/>
    <mergeCell ref="AB181:AF181"/>
    <mergeCell ref="AG181:AI181"/>
    <mergeCell ref="AK181:AP181"/>
    <mergeCell ref="B182:C182"/>
    <mergeCell ref="D182:E182"/>
    <mergeCell ref="F182:G182"/>
    <mergeCell ref="H182:I182"/>
    <mergeCell ref="J182:L182"/>
    <mergeCell ref="R184:S184"/>
    <mergeCell ref="T184:AA184"/>
    <mergeCell ref="AB184:AF184"/>
    <mergeCell ref="AG184:AI184"/>
    <mergeCell ref="AK184:AP184"/>
    <mergeCell ref="B185:C185"/>
    <mergeCell ref="D185:E185"/>
    <mergeCell ref="F185:G185"/>
    <mergeCell ref="H185:I185"/>
    <mergeCell ref="J185:L185"/>
    <mergeCell ref="AB183:AF183"/>
    <mergeCell ref="AG183:AI183"/>
    <mergeCell ref="AK183:AP183"/>
    <mergeCell ref="B184:C184"/>
    <mergeCell ref="D184:E184"/>
    <mergeCell ref="F184:G184"/>
    <mergeCell ref="H184:I184"/>
    <mergeCell ref="J184:L184"/>
    <mergeCell ref="M184:O184"/>
    <mergeCell ref="P184:Q184"/>
    <mergeCell ref="AB186:AF186"/>
    <mergeCell ref="AG186:AI186"/>
    <mergeCell ref="AK186:AP186"/>
    <mergeCell ref="B187:C187"/>
    <mergeCell ref="D187:E187"/>
    <mergeCell ref="F187:G187"/>
    <mergeCell ref="H187:I187"/>
    <mergeCell ref="J187:L187"/>
    <mergeCell ref="M187:O187"/>
    <mergeCell ref="P187:Q187"/>
    <mergeCell ref="AK185:AP185"/>
    <mergeCell ref="B186:C186"/>
    <mergeCell ref="D186:E186"/>
    <mergeCell ref="F186:G186"/>
    <mergeCell ref="H186:I186"/>
    <mergeCell ref="J186:L186"/>
    <mergeCell ref="M186:O186"/>
    <mergeCell ref="P186:Q186"/>
    <mergeCell ref="R186:S186"/>
    <mergeCell ref="T186:AA186"/>
    <mergeCell ref="M185:O185"/>
    <mergeCell ref="P185:Q185"/>
    <mergeCell ref="R185:S185"/>
    <mergeCell ref="T185:AA185"/>
    <mergeCell ref="AB185:AF185"/>
    <mergeCell ref="AG185:AI185"/>
    <mergeCell ref="AK188:AP188"/>
    <mergeCell ref="B189:C189"/>
    <mergeCell ref="D189:E189"/>
    <mergeCell ref="F189:G189"/>
    <mergeCell ref="H189:I189"/>
    <mergeCell ref="J189:L189"/>
    <mergeCell ref="M189:O189"/>
    <mergeCell ref="P189:Q189"/>
    <mergeCell ref="R189:S189"/>
    <mergeCell ref="T189:AA189"/>
    <mergeCell ref="M188:O188"/>
    <mergeCell ref="P188:Q188"/>
    <mergeCell ref="R188:S188"/>
    <mergeCell ref="T188:AA188"/>
    <mergeCell ref="AB188:AF188"/>
    <mergeCell ref="AG188:AI188"/>
    <mergeCell ref="R187:S187"/>
    <mergeCell ref="T187:AA187"/>
    <mergeCell ref="AB187:AF187"/>
    <mergeCell ref="AG187:AI187"/>
    <mergeCell ref="AK187:AP187"/>
    <mergeCell ref="B188:C188"/>
    <mergeCell ref="D188:E188"/>
    <mergeCell ref="F188:G188"/>
    <mergeCell ref="H188:I188"/>
    <mergeCell ref="J188:L188"/>
    <mergeCell ref="R190:S190"/>
    <mergeCell ref="T190:AA190"/>
    <mergeCell ref="AB190:AF190"/>
    <mergeCell ref="AG190:AI190"/>
    <mergeCell ref="AK190:AP190"/>
    <mergeCell ref="B191:C191"/>
    <mergeCell ref="D191:E191"/>
    <mergeCell ref="F191:G191"/>
    <mergeCell ref="H191:I191"/>
    <mergeCell ref="J191:L191"/>
    <mergeCell ref="AB189:AF189"/>
    <mergeCell ref="AG189:AI189"/>
    <mergeCell ref="AK189:AP189"/>
    <mergeCell ref="B190:C190"/>
    <mergeCell ref="D190:E190"/>
    <mergeCell ref="F190:G190"/>
    <mergeCell ref="H190:I190"/>
    <mergeCell ref="J190:L190"/>
    <mergeCell ref="M190:O190"/>
    <mergeCell ref="P190:Q190"/>
    <mergeCell ref="AB192:AF192"/>
    <mergeCell ref="AG192:AI192"/>
    <mergeCell ref="AK192:AP192"/>
    <mergeCell ref="B193:C193"/>
    <mergeCell ref="D193:E193"/>
    <mergeCell ref="F193:G193"/>
    <mergeCell ref="H193:I193"/>
    <mergeCell ref="J193:L193"/>
    <mergeCell ref="M193:O193"/>
    <mergeCell ref="P193:Q193"/>
    <mergeCell ref="AK191:AP191"/>
    <mergeCell ref="B192:C192"/>
    <mergeCell ref="D192:E192"/>
    <mergeCell ref="F192:G192"/>
    <mergeCell ref="H192:I192"/>
    <mergeCell ref="J192:L192"/>
    <mergeCell ref="M192:O192"/>
    <mergeCell ref="P192:Q192"/>
    <mergeCell ref="R192:S192"/>
    <mergeCell ref="T192:AA192"/>
    <mergeCell ref="M191:O191"/>
    <mergeCell ref="P191:Q191"/>
    <mergeCell ref="R191:S191"/>
    <mergeCell ref="T191:AA191"/>
    <mergeCell ref="AB191:AF191"/>
    <mergeCell ref="AG191:AI191"/>
    <mergeCell ref="AK194:AP194"/>
    <mergeCell ref="B195:C195"/>
    <mergeCell ref="D195:E195"/>
    <mergeCell ref="F195:G195"/>
    <mergeCell ref="H195:I195"/>
    <mergeCell ref="J195:L195"/>
    <mergeCell ref="M195:O195"/>
    <mergeCell ref="P195:Q195"/>
    <mergeCell ref="R195:S195"/>
    <mergeCell ref="T195:AA195"/>
    <mergeCell ref="M194:O194"/>
    <mergeCell ref="P194:Q194"/>
    <mergeCell ref="R194:S194"/>
    <mergeCell ref="T194:AA194"/>
    <mergeCell ref="AB194:AF194"/>
    <mergeCell ref="AG194:AI194"/>
    <mergeCell ref="R193:S193"/>
    <mergeCell ref="T193:AA193"/>
    <mergeCell ref="AB193:AF193"/>
    <mergeCell ref="AG193:AI193"/>
    <mergeCell ref="AK193:AP193"/>
    <mergeCell ref="B194:C194"/>
    <mergeCell ref="D194:E194"/>
    <mergeCell ref="F194:G194"/>
    <mergeCell ref="H194:I194"/>
    <mergeCell ref="J194:L194"/>
    <mergeCell ref="R196:S196"/>
    <mergeCell ref="T196:AA196"/>
    <mergeCell ref="AB196:AF196"/>
    <mergeCell ref="AG196:AI196"/>
    <mergeCell ref="AK196:AP196"/>
    <mergeCell ref="B197:C197"/>
    <mergeCell ref="D197:E197"/>
    <mergeCell ref="F197:G197"/>
    <mergeCell ref="H197:I197"/>
    <mergeCell ref="J197:L197"/>
    <mergeCell ref="AB195:AF195"/>
    <mergeCell ref="AG195:AI195"/>
    <mergeCell ref="AK195:AP195"/>
    <mergeCell ref="B196:C196"/>
    <mergeCell ref="D196:E196"/>
    <mergeCell ref="F196:G196"/>
    <mergeCell ref="H196:I196"/>
    <mergeCell ref="J196:L196"/>
    <mergeCell ref="M196:O196"/>
    <mergeCell ref="P196:Q196"/>
    <mergeCell ref="AB198:AF198"/>
    <mergeCell ref="AG198:AI198"/>
    <mergeCell ref="AK198:AP198"/>
    <mergeCell ref="B199:C199"/>
    <mergeCell ref="D199:E199"/>
    <mergeCell ref="F199:G199"/>
    <mergeCell ref="H199:I199"/>
    <mergeCell ref="J199:L199"/>
    <mergeCell ref="M199:O199"/>
    <mergeCell ref="P199:Q199"/>
    <mergeCell ref="AK197:AP197"/>
    <mergeCell ref="B198:C198"/>
    <mergeCell ref="D198:E198"/>
    <mergeCell ref="F198:G198"/>
    <mergeCell ref="H198:I198"/>
    <mergeCell ref="J198:L198"/>
    <mergeCell ref="M198:O198"/>
    <mergeCell ref="P198:Q198"/>
    <mergeCell ref="R198:S198"/>
    <mergeCell ref="T198:AA198"/>
    <mergeCell ref="M197:O197"/>
    <mergeCell ref="P197:Q197"/>
    <mergeCell ref="R197:S197"/>
    <mergeCell ref="T197:AA197"/>
    <mergeCell ref="AB197:AF197"/>
    <mergeCell ref="AG197:AI197"/>
    <mergeCell ref="AK200:AP200"/>
    <mergeCell ref="B201:C201"/>
    <mergeCell ref="D201:E201"/>
    <mergeCell ref="F201:G201"/>
    <mergeCell ref="H201:I201"/>
    <mergeCell ref="J201:L201"/>
    <mergeCell ref="M201:O201"/>
    <mergeCell ref="P201:Q201"/>
    <mergeCell ref="R201:S201"/>
    <mergeCell ref="T201:AA201"/>
    <mergeCell ref="M200:O200"/>
    <mergeCell ref="P200:Q200"/>
    <mergeCell ref="R200:S200"/>
    <mergeCell ref="T200:AA200"/>
    <mergeCell ref="AB200:AF200"/>
    <mergeCell ref="AG200:AI200"/>
    <mergeCell ref="R199:S199"/>
    <mergeCell ref="T199:AA199"/>
    <mergeCell ref="AB199:AF199"/>
    <mergeCell ref="AG199:AI199"/>
    <mergeCell ref="AK199:AP199"/>
    <mergeCell ref="B200:C200"/>
    <mergeCell ref="D200:E200"/>
    <mergeCell ref="F200:G200"/>
    <mergeCell ref="H200:I200"/>
    <mergeCell ref="J200:L200"/>
    <mergeCell ref="R202:S202"/>
    <mergeCell ref="T202:AA202"/>
    <mergeCell ref="AB202:AF202"/>
    <mergeCell ref="AG202:AI202"/>
    <mergeCell ref="AK202:AP202"/>
    <mergeCell ref="B203:C203"/>
    <mergeCell ref="D203:E203"/>
    <mergeCell ref="F203:G203"/>
    <mergeCell ref="H203:I203"/>
    <mergeCell ref="J203:L203"/>
    <mergeCell ref="AB201:AF201"/>
    <mergeCell ref="AG201:AI201"/>
    <mergeCell ref="AK201:AP201"/>
    <mergeCell ref="B202:C202"/>
    <mergeCell ref="D202:E202"/>
    <mergeCell ref="F202:G202"/>
    <mergeCell ref="H202:I202"/>
    <mergeCell ref="J202:L202"/>
    <mergeCell ref="M202:O202"/>
    <mergeCell ref="P202:Q202"/>
    <mergeCell ref="AB204:AF204"/>
    <mergeCell ref="AG204:AI204"/>
    <mergeCell ref="AK204:AP204"/>
    <mergeCell ref="B205:C205"/>
    <mergeCell ref="D205:E205"/>
    <mergeCell ref="F205:G205"/>
    <mergeCell ref="H205:I205"/>
    <mergeCell ref="J205:L205"/>
    <mergeCell ref="M205:O205"/>
    <mergeCell ref="P205:Q205"/>
    <mergeCell ref="AK203:AP203"/>
    <mergeCell ref="B204:C204"/>
    <mergeCell ref="D204:E204"/>
    <mergeCell ref="F204:G204"/>
    <mergeCell ref="H204:I204"/>
    <mergeCell ref="J204:L204"/>
    <mergeCell ref="M204:O204"/>
    <mergeCell ref="P204:Q204"/>
    <mergeCell ref="R204:S204"/>
    <mergeCell ref="T204:AA204"/>
    <mergeCell ref="M203:O203"/>
    <mergeCell ref="P203:Q203"/>
    <mergeCell ref="R203:S203"/>
    <mergeCell ref="T203:AA203"/>
    <mergeCell ref="AB203:AF203"/>
    <mergeCell ref="AG203:AI203"/>
    <mergeCell ref="AK206:AP206"/>
    <mergeCell ref="B207:C207"/>
    <mergeCell ref="D207:E207"/>
    <mergeCell ref="F207:G207"/>
    <mergeCell ref="H207:I207"/>
    <mergeCell ref="J207:L207"/>
    <mergeCell ref="M207:O207"/>
    <mergeCell ref="P207:Q207"/>
    <mergeCell ref="R207:S207"/>
    <mergeCell ref="T207:AA207"/>
    <mergeCell ref="M206:O206"/>
    <mergeCell ref="P206:Q206"/>
    <mergeCell ref="R206:S206"/>
    <mergeCell ref="T206:AA206"/>
    <mergeCell ref="AB206:AF206"/>
    <mergeCell ref="AG206:AI206"/>
    <mergeCell ref="R205:S205"/>
    <mergeCell ref="T205:AA205"/>
    <mergeCell ref="AB205:AF205"/>
    <mergeCell ref="AG205:AI205"/>
    <mergeCell ref="AK205:AP205"/>
    <mergeCell ref="B206:C206"/>
    <mergeCell ref="D206:E206"/>
    <mergeCell ref="F206:G206"/>
    <mergeCell ref="H206:I206"/>
    <mergeCell ref="J206:L206"/>
    <mergeCell ref="R208:S208"/>
    <mergeCell ref="T208:AA208"/>
    <mergeCell ref="AB208:AF208"/>
    <mergeCell ref="AG208:AI208"/>
    <mergeCell ref="AK208:AP208"/>
    <mergeCell ref="B209:C209"/>
    <mergeCell ref="D209:E209"/>
    <mergeCell ref="F209:G209"/>
    <mergeCell ref="H209:I209"/>
    <mergeCell ref="J209:L209"/>
    <mergeCell ref="AB207:AF207"/>
    <mergeCell ref="AG207:AI207"/>
    <mergeCell ref="AK207:AP207"/>
    <mergeCell ref="B208:C208"/>
    <mergeCell ref="D208:E208"/>
    <mergeCell ref="F208:G208"/>
    <mergeCell ref="H208:I208"/>
    <mergeCell ref="J208:L208"/>
    <mergeCell ref="M208:O208"/>
    <mergeCell ref="P208:Q208"/>
    <mergeCell ref="AB210:AF210"/>
    <mergeCell ref="AG210:AI210"/>
    <mergeCell ref="AK210:AP210"/>
    <mergeCell ref="B211:C211"/>
    <mergeCell ref="D211:E211"/>
    <mergeCell ref="F211:G211"/>
    <mergeCell ref="H211:I211"/>
    <mergeCell ref="J211:L211"/>
    <mergeCell ref="M211:O211"/>
    <mergeCell ref="P211:Q211"/>
    <mergeCell ref="AK209:AP209"/>
    <mergeCell ref="B210:C210"/>
    <mergeCell ref="D210:E210"/>
    <mergeCell ref="F210:G210"/>
    <mergeCell ref="H210:I210"/>
    <mergeCell ref="J210:L210"/>
    <mergeCell ref="M210:O210"/>
    <mergeCell ref="P210:Q210"/>
    <mergeCell ref="R210:S210"/>
    <mergeCell ref="T210:AA210"/>
    <mergeCell ref="M209:O209"/>
    <mergeCell ref="P209:Q209"/>
    <mergeCell ref="R209:S209"/>
    <mergeCell ref="T209:AA209"/>
    <mergeCell ref="AB209:AF209"/>
    <mergeCell ref="AG209:AI209"/>
    <mergeCell ref="AK212:AP212"/>
    <mergeCell ref="B213:C213"/>
    <mergeCell ref="D213:E213"/>
    <mergeCell ref="F213:G213"/>
    <mergeCell ref="H213:I213"/>
    <mergeCell ref="J213:L213"/>
    <mergeCell ref="M213:O213"/>
    <mergeCell ref="P213:Q213"/>
    <mergeCell ref="R213:S213"/>
    <mergeCell ref="T213:AA213"/>
    <mergeCell ref="M212:O212"/>
    <mergeCell ref="P212:Q212"/>
    <mergeCell ref="R212:S212"/>
    <mergeCell ref="T212:AA212"/>
    <mergeCell ref="AB212:AF212"/>
    <mergeCell ref="AG212:AI212"/>
    <mergeCell ref="R211:S211"/>
    <mergeCell ref="T211:AA211"/>
    <mergeCell ref="AB211:AF211"/>
    <mergeCell ref="AG211:AI211"/>
    <mergeCell ref="AK211:AP211"/>
    <mergeCell ref="B212:C212"/>
    <mergeCell ref="D212:E212"/>
    <mergeCell ref="F212:G212"/>
    <mergeCell ref="H212:I212"/>
    <mergeCell ref="J212:L212"/>
    <mergeCell ref="R214:S214"/>
    <mergeCell ref="T214:AA214"/>
    <mergeCell ref="AB214:AF214"/>
    <mergeCell ref="AG214:AI214"/>
    <mergeCell ref="AK214:AP214"/>
    <mergeCell ref="B215:C215"/>
    <mergeCell ref="D215:E215"/>
    <mergeCell ref="F215:G215"/>
    <mergeCell ref="H215:I215"/>
    <mergeCell ref="J215:L215"/>
    <mergeCell ref="AB213:AF213"/>
    <mergeCell ref="AG213:AI213"/>
    <mergeCell ref="AK213:AP213"/>
    <mergeCell ref="B214:C214"/>
    <mergeCell ref="D214:E214"/>
    <mergeCell ref="F214:G214"/>
    <mergeCell ref="H214:I214"/>
    <mergeCell ref="J214:L214"/>
    <mergeCell ref="M214:O214"/>
    <mergeCell ref="P214:Q214"/>
    <mergeCell ref="AB216:AF216"/>
    <mergeCell ref="AG216:AI216"/>
    <mergeCell ref="AK216:AP216"/>
    <mergeCell ref="B217:C217"/>
    <mergeCell ref="D217:E217"/>
    <mergeCell ref="F217:G217"/>
    <mergeCell ref="H217:I217"/>
    <mergeCell ref="J217:L217"/>
    <mergeCell ref="M217:O217"/>
    <mergeCell ref="P217:Q217"/>
    <mergeCell ref="AK215:AP215"/>
    <mergeCell ref="B216:C216"/>
    <mergeCell ref="D216:E216"/>
    <mergeCell ref="F216:G216"/>
    <mergeCell ref="H216:I216"/>
    <mergeCell ref="J216:L216"/>
    <mergeCell ref="M216:O216"/>
    <mergeCell ref="P216:Q216"/>
    <mergeCell ref="R216:S216"/>
    <mergeCell ref="T216:AA216"/>
    <mergeCell ref="M215:O215"/>
    <mergeCell ref="P215:Q215"/>
    <mergeCell ref="R215:S215"/>
    <mergeCell ref="T215:AA215"/>
    <mergeCell ref="AB215:AF215"/>
    <mergeCell ref="AG215:AI215"/>
    <mergeCell ref="AK218:AP218"/>
    <mergeCell ref="B219:C219"/>
    <mergeCell ref="D219:E219"/>
    <mergeCell ref="F219:G219"/>
    <mergeCell ref="H219:I219"/>
    <mergeCell ref="J219:L219"/>
    <mergeCell ref="M219:O219"/>
    <mergeCell ref="P219:Q219"/>
    <mergeCell ref="R219:S219"/>
    <mergeCell ref="T219:AA219"/>
    <mergeCell ref="M218:O218"/>
    <mergeCell ref="P218:Q218"/>
    <mergeCell ref="R218:S218"/>
    <mergeCell ref="T218:AA218"/>
    <mergeCell ref="AB218:AF218"/>
    <mergeCell ref="AG218:AI218"/>
    <mergeCell ref="R217:S217"/>
    <mergeCell ref="T217:AA217"/>
    <mergeCell ref="AB217:AF217"/>
    <mergeCell ref="AG217:AI217"/>
    <mergeCell ref="AK217:AP217"/>
    <mergeCell ref="B218:C218"/>
    <mergeCell ref="D218:E218"/>
    <mergeCell ref="F218:G218"/>
    <mergeCell ref="H218:I218"/>
    <mergeCell ref="J218:L218"/>
    <mergeCell ref="R220:S220"/>
    <mergeCell ref="T220:AA220"/>
    <mergeCell ref="AB220:AF220"/>
    <mergeCell ref="AG220:AI220"/>
    <mergeCell ref="AK220:AP220"/>
    <mergeCell ref="B221:C221"/>
    <mergeCell ref="D221:E221"/>
    <mergeCell ref="F221:G221"/>
    <mergeCell ref="H221:I221"/>
    <mergeCell ref="J221:L221"/>
    <mergeCell ref="AB219:AF219"/>
    <mergeCell ref="AG219:AI219"/>
    <mergeCell ref="AK219:AP219"/>
    <mergeCell ref="B220:C220"/>
    <mergeCell ref="D220:E220"/>
    <mergeCell ref="F220:G220"/>
    <mergeCell ref="H220:I220"/>
    <mergeCell ref="J220:L220"/>
    <mergeCell ref="M220:O220"/>
    <mergeCell ref="P220:Q220"/>
    <mergeCell ref="AB222:AF222"/>
    <mergeCell ref="AG222:AI222"/>
    <mergeCell ref="AK222:AP222"/>
    <mergeCell ref="B223:C223"/>
    <mergeCell ref="D223:E223"/>
    <mergeCell ref="F223:G223"/>
    <mergeCell ref="H223:I223"/>
    <mergeCell ref="J223:L223"/>
    <mergeCell ref="M223:O223"/>
    <mergeCell ref="P223:Q223"/>
    <mergeCell ref="AK221:AP221"/>
    <mergeCell ref="B222:C222"/>
    <mergeCell ref="D222:E222"/>
    <mergeCell ref="F222:G222"/>
    <mergeCell ref="H222:I222"/>
    <mergeCell ref="J222:L222"/>
    <mergeCell ref="M222:O222"/>
    <mergeCell ref="P222:Q222"/>
    <mergeCell ref="R222:S222"/>
    <mergeCell ref="T222:AA222"/>
    <mergeCell ref="M221:O221"/>
    <mergeCell ref="P221:Q221"/>
    <mergeCell ref="R221:S221"/>
    <mergeCell ref="T221:AA221"/>
    <mergeCell ref="AB221:AF221"/>
    <mergeCell ref="AG221:AI221"/>
    <mergeCell ref="AK224:AP224"/>
    <mergeCell ref="B225:C225"/>
    <mergeCell ref="D225:E225"/>
    <mergeCell ref="F225:G225"/>
    <mergeCell ref="H225:I225"/>
    <mergeCell ref="J225:L225"/>
    <mergeCell ref="M225:O225"/>
    <mergeCell ref="P225:Q225"/>
    <mergeCell ref="R225:S225"/>
    <mergeCell ref="T225:AA225"/>
    <mergeCell ref="M224:O224"/>
    <mergeCell ref="P224:Q224"/>
    <mergeCell ref="R224:S224"/>
    <mergeCell ref="T224:AA224"/>
    <mergeCell ref="AB224:AF224"/>
    <mergeCell ref="AG224:AI224"/>
    <mergeCell ref="R223:S223"/>
    <mergeCell ref="T223:AA223"/>
    <mergeCell ref="AB223:AF223"/>
    <mergeCell ref="AG223:AI223"/>
    <mergeCell ref="AK223:AP223"/>
    <mergeCell ref="B224:C224"/>
    <mergeCell ref="D224:E224"/>
    <mergeCell ref="F224:G224"/>
    <mergeCell ref="H224:I224"/>
    <mergeCell ref="J224:L224"/>
    <mergeCell ref="R226:S226"/>
    <mergeCell ref="T226:AA226"/>
    <mergeCell ref="AB226:AF226"/>
    <mergeCell ref="AG226:AI226"/>
    <mergeCell ref="AK226:AP226"/>
    <mergeCell ref="B227:C227"/>
    <mergeCell ref="D227:E227"/>
    <mergeCell ref="F227:G227"/>
    <mergeCell ref="H227:I227"/>
    <mergeCell ref="J227:L227"/>
    <mergeCell ref="AB225:AF225"/>
    <mergeCell ref="AG225:AI225"/>
    <mergeCell ref="AK225:AP225"/>
    <mergeCell ref="B226:C226"/>
    <mergeCell ref="D226:E226"/>
    <mergeCell ref="F226:G226"/>
    <mergeCell ref="H226:I226"/>
    <mergeCell ref="J226:L226"/>
    <mergeCell ref="M226:O226"/>
    <mergeCell ref="P226:Q226"/>
    <mergeCell ref="AB228:AF228"/>
    <mergeCell ref="AG228:AI228"/>
    <mergeCell ref="AK228:AP228"/>
    <mergeCell ref="B229:C229"/>
    <mergeCell ref="D229:E229"/>
    <mergeCell ref="F229:G229"/>
    <mergeCell ref="H229:I229"/>
    <mergeCell ref="J229:L229"/>
    <mergeCell ref="M229:O229"/>
    <mergeCell ref="P229:Q229"/>
    <mergeCell ref="AK227:AP227"/>
    <mergeCell ref="B228:C228"/>
    <mergeCell ref="D228:E228"/>
    <mergeCell ref="F228:G228"/>
    <mergeCell ref="H228:I228"/>
    <mergeCell ref="J228:L228"/>
    <mergeCell ref="M228:O228"/>
    <mergeCell ref="P228:Q228"/>
    <mergeCell ref="R228:S228"/>
    <mergeCell ref="T228:AA228"/>
    <mergeCell ref="M227:O227"/>
    <mergeCell ref="P227:Q227"/>
    <mergeCell ref="R227:S227"/>
    <mergeCell ref="T227:AA227"/>
    <mergeCell ref="AB227:AF227"/>
    <mergeCell ref="AG227:AI227"/>
    <mergeCell ref="AK230:AP230"/>
    <mergeCell ref="B231:C231"/>
    <mergeCell ref="D231:E231"/>
    <mergeCell ref="F231:G231"/>
    <mergeCell ref="H231:I231"/>
    <mergeCell ref="J231:L231"/>
    <mergeCell ref="M231:O231"/>
    <mergeCell ref="P231:Q231"/>
    <mergeCell ref="R231:S231"/>
    <mergeCell ref="T231:AA231"/>
    <mergeCell ref="M230:O230"/>
    <mergeCell ref="P230:Q230"/>
    <mergeCell ref="R230:S230"/>
    <mergeCell ref="T230:AA230"/>
    <mergeCell ref="AB230:AF230"/>
    <mergeCell ref="AG230:AI230"/>
    <mergeCell ref="R229:S229"/>
    <mergeCell ref="T229:AA229"/>
    <mergeCell ref="AB229:AF229"/>
    <mergeCell ref="AG229:AI229"/>
    <mergeCell ref="AK229:AP229"/>
    <mergeCell ref="B230:C230"/>
    <mergeCell ref="D230:E230"/>
    <mergeCell ref="F230:G230"/>
    <mergeCell ref="H230:I230"/>
    <mergeCell ref="J230:L230"/>
    <mergeCell ref="R232:S232"/>
    <mergeCell ref="T232:AA232"/>
    <mergeCell ref="AB232:AF232"/>
    <mergeCell ref="AG232:AI232"/>
    <mergeCell ref="AK232:AP232"/>
    <mergeCell ref="B233:C233"/>
    <mergeCell ref="D233:E233"/>
    <mergeCell ref="F233:G233"/>
    <mergeCell ref="H233:I233"/>
    <mergeCell ref="J233:L233"/>
    <mergeCell ref="AB231:AF231"/>
    <mergeCell ref="AG231:AI231"/>
    <mergeCell ref="AK231:AP231"/>
    <mergeCell ref="B232:C232"/>
    <mergeCell ref="D232:E232"/>
    <mergeCell ref="F232:G232"/>
    <mergeCell ref="H232:I232"/>
    <mergeCell ref="J232:L232"/>
    <mergeCell ref="M232:O232"/>
    <mergeCell ref="P232:Q232"/>
    <mergeCell ref="AB234:AF234"/>
    <mergeCell ref="AG234:AI234"/>
    <mergeCell ref="AK234:AP234"/>
    <mergeCell ref="B235:C235"/>
    <mergeCell ref="D235:E235"/>
    <mergeCell ref="F235:G235"/>
    <mergeCell ref="H235:I235"/>
    <mergeCell ref="J235:L235"/>
    <mergeCell ref="M235:O235"/>
    <mergeCell ref="P235:Q235"/>
    <mergeCell ref="AK233:AP233"/>
    <mergeCell ref="B234:C234"/>
    <mergeCell ref="D234:E234"/>
    <mergeCell ref="F234:G234"/>
    <mergeCell ref="H234:I234"/>
    <mergeCell ref="J234:L234"/>
    <mergeCell ref="M234:O234"/>
    <mergeCell ref="P234:Q234"/>
    <mergeCell ref="R234:S234"/>
    <mergeCell ref="T234:AA234"/>
    <mergeCell ref="M233:O233"/>
    <mergeCell ref="P233:Q233"/>
    <mergeCell ref="R233:S233"/>
    <mergeCell ref="T233:AA233"/>
    <mergeCell ref="AB233:AF233"/>
    <mergeCell ref="AG233:AI233"/>
    <mergeCell ref="AK236:AP236"/>
    <mergeCell ref="B237:C237"/>
    <mergeCell ref="D237:E237"/>
    <mergeCell ref="F237:G237"/>
    <mergeCell ref="H237:I237"/>
    <mergeCell ref="J237:L237"/>
    <mergeCell ref="M237:O237"/>
    <mergeCell ref="P237:Q237"/>
    <mergeCell ref="R237:S237"/>
    <mergeCell ref="T237:AA237"/>
    <mergeCell ref="M236:O236"/>
    <mergeCell ref="P236:Q236"/>
    <mergeCell ref="R236:S236"/>
    <mergeCell ref="T236:AA236"/>
    <mergeCell ref="AB236:AF236"/>
    <mergeCell ref="AG236:AI236"/>
    <mergeCell ref="R235:S235"/>
    <mergeCell ref="T235:AA235"/>
    <mergeCell ref="AB235:AF235"/>
    <mergeCell ref="AG235:AI235"/>
    <mergeCell ref="AK235:AP235"/>
    <mergeCell ref="B236:C236"/>
    <mergeCell ref="D236:E236"/>
    <mergeCell ref="F236:G236"/>
    <mergeCell ref="H236:I236"/>
    <mergeCell ref="J236:L236"/>
    <mergeCell ref="R238:S238"/>
    <mergeCell ref="T238:AA238"/>
    <mergeCell ref="AB238:AF238"/>
    <mergeCell ref="AG238:AI238"/>
    <mergeCell ref="AK238:AP238"/>
    <mergeCell ref="B239:C239"/>
    <mergeCell ref="D239:E239"/>
    <mergeCell ref="F239:G239"/>
    <mergeCell ref="H239:I239"/>
    <mergeCell ref="J239:L239"/>
    <mergeCell ref="AB237:AF237"/>
    <mergeCell ref="AG237:AI237"/>
    <mergeCell ref="AK237:AP237"/>
    <mergeCell ref="B238:C238"/>
    <mergeCell ref="D238:E238"/>
    <mergeCell ref="F238:G238"/>
    <mergeCell ref="H238:I238"/>
    <mergeCell ref="J238:L238"/>
    <mergeCell ref="M238:O238"/>
    <mergeCell ref="P238:Q238"/>
    <mergeCell ref="AB240:AF240"/>
    <mergeCell ref="AG240:AI240"/>
    <mergeCell ref="AK240:AP240"/>
    <mergeCell ref="B241:C241"/>
    <mergeCell ref="D241:E241"/>
    <mergeCell ref="F241:G241"/>
    <mergeCell ref="H241:I241"/>
    <mergeCell ref="J241:L241"/>
    <mergeCell ref="M241:O241"/>
    <mergeCell ref="P241:Q241"/>
    <mergeCell ref="AK239:AP239"/>
    <mergeCell ref="B240:C240"/>
    <mergeCell ref="D240:E240"/>
    <mergeCell ref="F240:G240"/>
    <mergeCell ref="H240:I240"/>
    <mergeCell ref="J240:L240"/>
    <mergeCell ref="M240:O240"/>
    <mergeCell ref="P240:Q240"/>
    <mergeCell ref="R240:S240"/>
    <mergeCell ref="T240:AA240"/>
    <mergeCell ref="M239:O239"/>
    <mergeCell ref="P239:Q239"/>
    <mergeCell ref="R239:S239"/>
    <mergeCell ref="T239:AA239"/>
    <mergeCell ref="AB239:AF239"/>
    <mergeCell ref="AG239:AI239"/>
    <mergeCell ref="AK242:AP242"/>
    <mergeCell ref="B243:C243"/>
    <mergeCell ref="D243:E243"/>
    <mergeCell ref="F243:G243"/>
    <mergeCell ref="H243:I243"/>
    <mergeCell ref="J243:L243"/>
    <mergeCell ref="M243:O243"/>
    <mergeCell ref="P243:Q243"/>
    <mergeCell ref="R243:S243"/>
    <mergeCell ref="T243:AA243"/>
    <mergeCell ref="M242:O242"/>
    <mergeCell ref="P242:Q242"/>
    <mergeCell ref="R242:S242"/>
    <mergeCell ref="T242:AA242"/>
    <mergeCell ref="AB242:AF242"/>
    <mergeCell ref="AG242:AI242"/>
    <mergeCell ref="R241:S241"/>
    <mergeCell ref="T241:AA241"/>
    <mergeCell ref="AB241:AF241"/>
    <mergeCell ref="AG241:AI241"/>
    <mergeCell ref="AK241:AP241"/>
    <mergeCell ref="B242:C242"/>
    <mergeCell ref="D242:E242"/>
    <mergeCell ref="F242:G242"/>
    <mergeCell ref="H242:I242"/>
    <mergeCell ref="J242:L242"/>
    <mergeCell ref="R244:S244"/>
    <mergeCell ref="T244:AA244"/>
    <mergeCell ref="AB244:AF244"/>
    <mergeCell ref="AG244:AI244"/>
    <mergeCell ref="AK244:AP244"/>
    <mergeCell ref="B245:C245"/>
    <mergeCell ref="D245:E245"/>
    <mergeCell ref="F245:G245"/>
    <mergeCell ref="H245:I245"/>
    <mergeCell ref="J245:L245"/>
    <mergeCell ref="AB243:AF243"/>
    <mergeCell ref="AG243:AI243"/>
    <mergeCell ref="AK243:AP243"/>
    <mergeCell ref="B244:C244"/>
    <mergeCell ref="D244:E244"/>
    <mergeCell ref="F244:G244"/>
    <mergeCell ref="H244:I244"/>
    <mergeCell ref="J244:L244"/>
    <mergeCell ref="M244:O244"/>
    <mergeCell ref="P244:Q244"/>
    <mergeCell ref="AB246:AF246"/>
    <mergeCell ref="AG246:AI246"/>
    <mergeCell ref="AK246:AP246"/>
    <mergeCell ref="B247:C247"/>
    <mergeCell ref="D247:E247"/>
    <mergeCell ref="F247:G247"/>
    <mergeCell ref="H247:I247"/>
    <mergeCell ref="J247:L247"/>
    <mergeCell ref="M247:O247"/>
    <mergeCell ref="P247:Q247"/>
    <mergeCell ref="AK245:AP245"/>
    <mergeCell ref="B246:C246"/>
    <mergeCell ref="D246:E246"/>
    <mergeCell ref="F246:G246"/>
    <mergeCell ref="H246:I246"/>
    <mergeCell ref="J246:L246"/>
    <mergeCell ref="M246:O246"/>
    <mergeCell ref="P246:Q246"/>
    <mergeCell ref="R246:S246"/>
    <mergeCell ref="T246:AA246"/>
    <mergeCell ref="M245:O245"/>
    <mergeCell ref="P245:Q245"/>
    <mergeCell ref="R245:S245"/>
    <mergeCell ref="T245:AA245"/>
    <mergeCell ref="AB245:AF245"/>
    <mergeCell ref="AG245:AI245"/>
    <mergeCell ref="AK248:AP248"/>
    <mergeCell ref="B249:C249"/>
    <mergeCell ref="D249:E249"/>
    <mergeCell ref="F249:G249"/>
    <mergeCell ref="H249:I249"/>
    <mergeCell ref="J249:L249"/>
    <mergeCell ref="M249:O249"/>
    <mergeCell ref="P249:Q249"/>
    <mergeCell ref="R249:S249"/>
    <mergeCell ref="T249:AA249"/>
    <mergeCell ref="M248:O248"/>
    <mergeCell ref="P248:Q248"/>
    <mergeCell ref="R248:S248"/>
    <mergeCell ref="T248:AA248"/>
    <mergeCell ref="AB248:AF248"/>
    <mergeCell ref="AG248:AI248"/>
    <mergeCell ref="R247:S247"/>
    <mergeCell ref="T247:AA247"/>
    <mergeCell ref="AB247:AF247"/>
    <mergeCell ref="AG247:AI247"/>
    <mergeCell ref="AK247:AP247"/>
    <mergeCell ref="B248:C248"/>
    <mergeCell ref="D248:E248"/>
    <mergeCell ref="F248:G248"/>
    <mergeCell ref="H248:I248"/>
    <mergeCell ref="J248:L248"/>
    <mergeCell ref="R250:S250"/>
    <mergeCell ref="T250:AA250"/>
    <mergeCell ref="AB250:AF250"/>
    <mergeCell ref="AG250:AI250"/>
    <mergeCell ref="AK250:AP250"/>
    <mergeCell ref="B251:C251"/>
    <mergeCell ref="D251:E251"/>
    <mergeCell ref="F251:G251"/>
    <mergeCell ref="H251:I251"/>
    <mergeCell ref="J251:L251"/>
    <mergeCell ref="AB249:AF249"/>
    <mergeCell ref="AG249:AI249"/>
    <mergeCell ref="AK249:AP249"/>
    <mergeCell ref="B250:C250"/>
    <mergeCell ref="D250:E250"/>
    <mergeCell ref="F250:G250"/>
    <mergeCell ref="H250:I250"/>
    <mergeCell ref="J250:L250"/>
    <mergeCell ref="M250:O250"/>
    <mergeCell ref="P250:Q250"/>
    <mergeCell ref="AB252:AF252"/>
    <mergeCell ref="AG252:AI252"/>
    <mergeCell ref="AK252:AP252"/>
    <mergeCell ref="B253:C253"/>
    <mergeCell ref="D253:E253"/>
    <mergeCell ref="F253:G253"/>
    <mergeCell ref="H253:I253"/>
    <mergeCell ref="J253:L253"/>
    <mergeCell ref="M253:O253"/>
    <mergeCell ref="P253:Q253"/>
    <mergeCell ref="AK251:AP251"/>
    <mergeCell ref="B252:C252"/>
    <mergeCell ref="D252:E252"/>
    <mergeCell ref="F252:G252"/>
    <mergeCell ref="H252:I252"/>
    <mergeCell ref="J252:L252"/>
    <mergeCell ref="M252:O252"/>
    <mergeCell ref="P252:Q252"/>
    <mergeCell ref="R252:S252"/>
    <mergeCell ref="T252:AA252"/>
    <mergeCell ref="M251:O251"/>
    <mergeCell ref="P251:Q251"/>
    <mergeCell ref="R251:S251"/>
    <mergeCell ref="T251:AA251"/>
    <mergeCell ref="AB251:AF251"/>
    <mergeCell ref="AG251:AI251"/>
    <mergeCell ref="AK254:AP254"/>
    <mergeCell ref="B255:C255"/>
    <mergeCell ref="D255:E255"/>
    <mergeCell ref="F255:G255"/>
    <mergeCell ref="H255:I255"/>
    <mergeCell ref="J255:L255"/>
    <mergeCell ref="M255:O255"/>
    <mergeCell ref="P255:Q255"/>
    <mergeCell ref="R255:S255"/>
    <mergeCell ref="T255:AA255"/>
    <mergeCell ref="M254:O254"/>
    <mergeCell ref="P254:Q254"/>
    <mergeCell ref="R254:S254"/>
    <mergeCell ref="T254:AA254"/>
    <mergeCell ref="AB254:AF254"/>
    <mergeCell ref="AG254:AI254"/>
    <mergeCell ref="R253:S253"/>
    <mergeCell ref="T253:AA253"/>
    <mergeCell ref="AB253:AF253"/>
    <mergeCell ref="AG253:AI253"/>
    <mergeCell ref="AK253:AP253"/>
    <mergeCell ref="B254:C254"/>
    <mergeCell ref="D254:E254"/>
    <mergeCell ref="F254:G254"/>
    <mergeCell ref="H254:I254"/>
    <mergeCell ref="J254:L254"/>
    <mergeCell ref="R256:S256"/>
    <mergeCell ref="T256:AA256"/>
    <mergeCell ref="AB256:AF256"/>
    <mergeCell ref="AG256:AI256"/>
    <mergeCell ref="AK256:AP256"/>
    <mergeCell ref="B257:C257"/>
    <mergeCell ref="D257:E257"/>
    <mergeCell ref="F257:G257"/>
    <mergeCell ref="H257:I257"/>
    <mergeCell ref="J257:L257"/>
    <mergeCell ref="AB255:AF255"/>
    <mergeCell ref="AG255:AI255"/>
    <mergeCell ref="AK255:AP255"/>
    <mergeCell ref="B256:C256"/>
    <mergeCell ref="D256:E256"/>
    <mergeCell ref="F256:G256"/>
    <mergeCell ref="H256:I256"/>
    <mergeCell ref="J256:L256"/>
    <mergeCell ref="M256:O256"/>
    <mergeCell ref="P256:Q256"/>
    <mergeCell ref="AB258:AF258"/>
    <mergeCell ref="AG258:AI258"/>
    <mergeCell ref="AK258:AP258"/>
    <mergeCell ref="B259:C259"/>
    <mergeCell ref="D259:E259"/>
    <mergeCell ref="F259:G259"/>
    <mergeCell ref="H259:I259"/>
    <mergeCell ref="J259:L259"/>
    <mergeCell ref="M259:O259"/>
    <mergeCell ref="P259:Q259"/>
    <mergeCell ref="AK257:AP257"/>
    <mergeCell ref="B258:C258"/>
    <mergeCell ref="D258:E258"/>
    <mergeCell ref="F258:G258"/>
    <mergeCell ref="H258:I258"/>
    <mergeCell ref="J258:L258"/>
    <mergeCell ref="M258:O258"/>
    <mergeCell ref="P258:Q258"/>
    <mergeCell ref="R258:S258"/>
    <mergeCell ref="T258:AA258"/>
    <mergeCell ref="M257:O257"/>
    <mergeCell ref="P257:Q257"/>
    <mergeCell ref="R257:S257"/>
    <mergeCell ref="T257:AA257"/>
    <mergeCell ref="AB257:AF257"/>
    <mergeCell ref="AG257:AI257"/>
    <mergeCell ref="AK260:AP260"/>
    <mergeCell ref="B261:C261"/>
    <mergeCell ref="D261:E261"/>
    <mergeCell ref="F261:G261"/>
    <mergeCell ref="H261:I261"/>
    <mergeCell ref="J261:L261"/>
    <mergeCell ref="M261:O261"/>
    <mergeCell ref="P261:Q261"/>
    <mergeCell ref="R261:S261"/>
    <mergeCell ref="T261:AA261"/>
    <mergeCell ref="M260:O260"/>
    <mergeCell ref="P260:Q260"/>
    <mergeCell ref="R260:S260"/>
    <mergeCell ref="T260:AA260"/>
    <mergeCell ref="AB260:AF260"/>
    <mergeCell ref="AG260:AI260"/>
    <mergeCell ref="R259:S259"/>
    <mergeCell ref="T259:AA259"/>
    <mergeCell ref="AB259:AF259"/>
    <mergeCell ref="AG259:AI259"/>
    <mergeCell ref="AK259:AP259"/>
    <mergeCell ref="B260:C260"/>
    <mergeCell ref="D260:E260"/>
    <mergeCell ref="F260:G260"/>
    <mergeCell ref="H260:I260"/>
    <mergeCell ref="J260:L260"/>
    <mergeCell ref="R262:S262"/>
    <mergeCell ref="T262:AA262"/>
    <mergeCell ref="AB262:AF262"/>
    <mergeCell ref="AG262:AI262"/>
    <mergeCell ref="AK262:AP262"/>
    <mergeCell ref="B263:C263"/>
    <mergeCell ref="D263:E263"/>
    <mergeCell ref="F263:G263"/>
    <mergeCell ref="H263:I263"/>
    <mergeCell ref="J263:L263"/>
    <mergeCell ref="AB261:AF261"/>
    <mergeCell ref="AG261:AI261"/>
    <mergeCell ref="AK261:AP261"/>
    <mergeCell ref="B262:C262"/>
    <mergeCell ref="D262:E262"/>
    <mergeCell ref="F262:G262"/>
    <mergeCell ref="H262:I262"/>
    <mergeCell ref="J262:L262"/>
    <mergeCell ref="M262:O262"/>
    <mergeCell ref="P262:Q262"/>
    <mergeCell ref="AB264:AF264"/>
    <mergeCell ref="AG264:AI264"/>
    <mergeCell ref="AK264:AP264"/>
    <mergeCell ref="B265:C265"/>
    <mergeCell ref="D265:E265"/>
    <mergeCell ref="F265:G265"/>
    <mergeCell ref="H265:I265"/>
    <mergeCell ref="J265:L265"/>
    <mergeCell ref="M265:O265"/>
    <mergeCell ref="P265:Q265"/>
    <mergeCell ref="AK263:AP263"/>
    <mergeCell ref="B264:C264"/>
    <mergeCell ref="D264:E264"/>
    <mergeCell ref="F264:G264"/>
    <mergeCell ref="H264:I264"/>
    <mergeCell ref="J264:L264"/>
    <mergeCell ref="M264:O264"/>
    <mergeCell ref="P264:Q264"/>
    <mergeCell ref="R264:S264"/>
    <mergeCell ref="T264:AA264"/>
    <mergeCell ref="M263:O263"/>
    <mergeCell ref="P263:Q263"/>
    <mergeCell ref="R263:S263"/>
    <mergeCell ref="T263:AA263"/>
    <mergeCell ref="AB263:AF263"/>
    <mergeCell ref="AG263:AI263"/>
    <mergeCell ref="AK266:AP266"/>
    <mergeCell ref="B267:C267"/>
    <mergeCell ref="D267:E267"/>
    <mergeCell ref="F267:G267"/>
    <mergeCell ref="H267:I267"/>
    <mergeCell ref="J267:L267"/>
    <mergeCell ref="M267:O267"/>
    <mergeCell ref="P267:Q267"/>
    <mergeCell ref="R267:S267"/>
    <mergeCell ref="T267:AA267"/>
    <mergeCell ref="M266:O266"/>
    <mergeCell ref="P266:Q266"/>
    <mergeCell ref="R266:S266"/>
    <mergeCell ref="T266:AA266"/>
    <mergeCell ref="AB266:AF266"/>
    <mergeCell ref="AG266:AI266"/>
    <mergeCell ref="R265:S265"/>
    <mergeCell ref="T265:AA265"/>
    <mergeCell ref="AB265:AF265"/>
    <mergeCell ref="AG265:AI265"/>
    <mergeCell ref="AK265:AP265"/>
    <mergeCell ref="B266:C266"/>
    <mergeCell ref="D266:E266"/>
    <mergeCell ref="F266:G266"/>
    <mergeCell ref="H266:I266"/>
    <mergeCell ref="J266:L266"/>
    <mergeCell ref="R268:S268"/>
    <mergeCell ref="T268:AA268"/>
    <mergeCell ref="AB268:AF268"/>
    <mergeCell ref="AG268:AI268"/>
    <mergeCell ref="AK268:AP268"/>
    <mergeCell ref="B269:C269"/>
    <mergeCell ref="D269:E269"/>
    <mergeCell ref="F269:G269"/>
    <mergeCell ref="H269:I269"/>
    <mergeCell ref="J269:L269"/>
    <mergeCell ref="AB267:AF267"/>
    <mergeCell ref="AG267:AI267"/>
    <mergeCell ref="AK267:AP267"/>
    <mergeCell ref="B268:C268"/>
    <mergeCell ref="D268:E268"/>
    <mergeCell ref="F268:G268"/>
    <mergeCell ref="H268:I268"/>
    <mergeCell ref="J268:L268"/>
    <mergeCell ref="M268:O268"/>
    <mergeCell ref="P268:Q268"/>
    <mergeCell ref="AB270:AF270"/>
    <mergeCell ref="AG270:AI270"/>
    <mergeCell ref="AK270:AP270"/>
    <mergeCell ref="B271:C271"/>
    <mergeCell ref="D271:E271"/>
    <mergeCell ref="F271:G271"/>
    <mergeCell ref="H271:I271"/>
    <mergeCell ref="J271:L271"/>
    <mergeCell ref="M271:O271"/>
    <mergeCell ref="P271:Q271"/>
    <mergeCell ref="AK269:AP269"/>
    <mergeCell ref="B270:C270"/>
    <mergeCell ref="D270:E270"/>
    <mergeCell ref="F270:G270"/>
    <mergeCell ref="H270:I270"/>
    <mergeCell ref="J270:L270"/>
    <mergeCell ref="M270:O270"/>
    <mergeCell ref="P270:Q270"/>
    <mergeCell ref="R270:S270"/>
    <mergeCell ref="T270:AA270"/>
    <mergeCell ref="M269:O269"/>
    <mergeCell ref="P269:Q269"/>
    <mergeCell ref="R269:S269"/>
    <mergeCell ref="T269:AA269"/>
    <mergeCell ref="AB269:AF269"/>
    <mergeCell ref="AG269:AI269"/>
    <mergeCell ref="AK272:AP272"/>
    <mergeCell ref="B273:C273"/>
    <mergeCell ref="D273:E273"/>
    <mergeCell ref="F273:G273"/>
    <mergeCell ref="H273:I273"/>
    <mergeCell ref="J273:L273"/>
    <mergeCell ref="M273:O273"/>
    <mergeCell ref="P273:Q273"/>
    <mergeCell ref="R273:S273"/>
    <mergeCell ref="T273:AA273"/>
    <mergeCell ref="M272:O272"/>
    <mergeCell ref="P272:Q272"/>
    <mergeCell ref="R272:S272"/>
    <mergeCell ref="T272:AA272"/>
    <mergeCell ref="AB272:AF272"/>
    <mergeCell ref="AG272:AI272"/>
    <mergeCell ref="R271:S271"/>
    <mergeCell ref="T271:AA271"/>
    <mergeCell ref="AB271:AF271"/>
    <mergeCell ref="AG271:AI271"/>
    <mergeCell ref="AK271:AP271"/>
    <mergeCell ref="B272:C272"/>
    <mergeCell ref="D272:E272"/>
    <mergeCell ref="F272:G272"/>
    <mergeCell ref="H272:I272"/>
    <mergeCell ref="J272:L272"/>
    <mergeCell ref="R274:S274"/>
    <mergeCell ref="T274:AA274"/>
    <mergeCell ref="AB274:AF274"/>
    <mergeCell ref="AG274:AI274"/>
    <mergeCell ref="AK274:AP274"/>
    <mergeCell ref="B275:C275"/>
    <mergeCell ref="D275:E275"/>
    <mergeCell ref="F275:G275"/>
    <mergeCell ref="H275:I275"/>
    <mergeCell ref="J275:L275"/>
    <mergeCell ref="AB273:AF273"/>
    <mergeCell ref="AG273:AI273"/>
    <mergeCell ref="AK273:AP273"/>
    <mergeCell ref="B274:C274"/>
    <mergeCell ref="D274:E274"/>
    <mergeCell ref="F274:G274"/>
    <mergeCell ref="H274:I274"/>
    <mergeCell ref="J274:L274"/>
    <mergeCell ref="M274:O274"/>
    <mergeCell ref="P274:Q274"/>
    <mergeCell ref="AB276:AF276"/>
    <mergeCell ref="AG276:AI276"/>
    <mergeCell ref="AK276:AP276"/>
    <mergeCell ref="B277:C277"/>
    <mergeCell ref="D277:E277"/>
    <mergeCell ref="F277:G277"/>
    <mergeCell ref="H277:I277"/>
    <mergeCell ref="J277:L277"/>
    <mergeCell ref="M277:O277"/>
    <mergeCell ref="P277:Q277"/>
    <mergeCell ref="AK275:AP275"/>
    <mergeCell ref="B276:C276"/>
    <mergeCell ref="D276:E276"/>
    <mergeCell ref="F276:G276"/>
    <mergeCell ref="H276:I276"/>
    <mergeCell ref="J276:L276"/>
    <mergeCell ref="M276:O276"/>
    <mergeCell ref="P276:Q276"/>
    <mergeCell ref="R276:S276"/>
    <mergeCell ref="T276:AA276"/>
    <mergeCell ref="M275:O275"/>
    <mergeCell ref="P275:Q275"/>
    <mergeCell ref="R275:S275"/>
    <mergeCell ref="T275:AA275"/>
    <mergeCell ref="AB275:AF275"/>
    <mergeCell ref="AG275:AI275"/>
    <mergeCell ref="AK278:AP278"/>
    <mergeCell ref="B279:C279"/>
    <mergeCell ref="D279:E279"/>
    <mergeCell ref="F279:G279"/>
    <mergeCell ref="H279:I279"/>
    <mergeCell ref="J279:L279"/>
    <mergeCell ref="M279:O279"/>
    <mergeCell ref="P279:Q279"/>
    <mergeCell ref="R279:S279"/>
    <mergeCell ref="T279:AA279"/>
    <mergeCell ref="M278:O278"/>
    <mergeCell ref="P278:Q278"/>
    <mergeCell ref="R278:S278"/>
    <mergeCell ref="T278:AA278"/>
    <mergeCell ref="AB278:AF278"/>
    <mergeCell ref="AG278:AI278"/>
    <mergeCell ref="R277:S277"/>
    <mergeCell ref="T277:AA277"/>
    <mergeCell ref="AB277:AF277"/>
    <mergeCell ref="AG277:AI277"/>
    <mergeCell ref="AK277:AP277"/>
    <mergeCell ref="B278:C278"/>
    <mergeCell ref="D278:E278"/>
    <mergeCell ref="F278:G278"/>
    <mergeCell ref="H278:I278"/>
    <mergeCell ref="J278:L278"/>
    <mergeCell ref="R280:S280"/>
    <mergeCell ref="T280:AA280"/>
    <mergeCell ref="AB280:AF280"/>
    <mergeCell ref="AG280:AI280"/>
    <mergeCell ref="AK280:AP280"/>
    <mergeCell ref="B281:C281"/>
    <mergeCell ref="D281:E281"/>
    <mergeCell ref="F281:G281"/>
    <mergeCell ref="H281:I281"/>
    <mergeCell ref="J281:L281"/>
    <mergeCell ref="AB279:AF279"/>
    <mergeCell ref="AG279:AI279"/>
    <mergeCell ref="AK279:AP279"/>
    <mergeCell ref="B280:C280"/>
    <mergeCell ref="D280:E280"/>
    <mergeCell ref="F280:G280"/>
    <mergeCell ref="H280:I280"/>
    <mergeCell ref="J280:L280"/>
    <mergeCell ref="M280:O280"/>
    <mergeCell ref="P280:Q280"/>
    <mergeCell ref="AB282:AF282"/>
    <mergeCell ref="AG282:AI282"/>
    <mergeCell ref="AK282:AP282"/>
    <mergeCell ref="B283:C283"/>
    <mergeCell ref="D283:E283"/>
    <mergeCell ref="F283:G283"/>
    <mergeCell ref="H283:I283"/>
    <mergeCell ref="J283:L283"/>
    <mergeCell ref="M283:O283"/>
    <mergeCell ref="P283:Q283"/>
    <mergeCell ref="AK281:AP281"/>
    <mergeCell ref="B282:C282"/>
    <mergeCell ref="D282:E282"/>
    <mergeCell ref="F282:G282"/>
    <mergeCell ref="H282:I282"/>
    <mergeCell ref="J282:L282"/>
    <mergeCell ref="M282:O282"/>
    <mergeCell ref="P282:Q282"/>
    <mergeCell ref="R282:S282"/>
    <mergeCell ref="T282:AA282"/>
    <mergeCell ref="M281:O281"/>
    <mergeCell ref="P281:Q281"/>
    <mergeCell ref="R281:S281"/>
    <mergeCell ref="T281:AA281"/>
    <mergeCell ref="AB281:AF281"/>
    <mergeCell ref="AG281:AI281"/>
    <mergeCell ref="AK284:AP284"/>
    <mergeCell ref="B285:C285"/>
    <mergeCell ref="D285:E285"/>
    <mergeCell ref="F285:G285"/>
    <mergeCell ref="H285:I285"/>
    <mergeCell ref="J285:L285"/>
    <mergeCell ref="M285:O285"/>
    <mergeCell ref="P285:Q285"/>
    <mergeCell ref="R285:S285"/>
    <mergeCell ref="T285:AA285"/>
    <mergeCell ref="M284:O284"/>
    <mergeCell ref="P284:Q284"/>
    <mergeCell ref="R284:S284"/>
    <mergeCell ref="T284:AA284"/>
    <mergeCell ref="AB284:AF284"/>
    <mergeCell ref="AG284:AI284"/>
    <mergeCell ref="R283:S283"/>
    <mergeCell ref="T283:AA283"/>
    <mergeCell ref="AB283:AF283"/>
    <mergeCell ref="AG283:AI283"/>
    <mergeCell ref="AK283:AP283"/>
    <mergeCell ref="B284:C284"/>
    <mergeCell ref="D284:E284"/>
    <mergeCell ref="F284:G284"/>
    <mergeCell ref="H284:I284"/>
    <mergeCell ref="J284:L284"/>
    <mergeCell ref="R286:S286"/>
    <mergeCell ref="T286:AA286"/>
    <mergeCell ref="AB286:AF286"/>
    <mergeCell ref="AG286:AI286"/>
    <mergeCell ref="AK286:AP286"/>
    <mergeCell ref="B287:C287"/>
    <mergeCell ref="D287:E287"/>
    <mergeCell ref="F287:G287"/>
    <mergeCell ref="H287:I287"/>
    <mergeCell ref="J287:L287"/>
    <mergeCell ref="AB285:AF285"/>
    <mergeCell ref="AG285:AI285"/>
    <mergeCell ref="AK285:AP285"/>
    <mergeCell ref="B286:C286"/>
    <mergeCell ref="D286:E286"/>
    <mergeCell ref="F286:G286"/>
    <mergeCell ref="H286:I286"/>
    <mergeCell ref="J286:L286"/>
    <mergeCell ref="M286:O286"/>
    <mergeCell ref="P286:Q286"/>
    <mergeCell ref="AB288:AF288"/>
    <mergeCell ref="AG288:AI288"/>
    <mergeCell ref="AK288:AP288"/>
    <mergeCell ref="B289:C289"/>
    <mergeCell ref="D289:E289"/>
    <mergeCell ref="F289:G289"/>
    <mergeCell ref="H289:I289"/>
    <mergeCell ref="J289:L289"/>
    <mergeCell ref="M289:O289"/>
    <mergeCell ref="P289:Q289"/>
    <mergeCell ref="AK287:AP287"/>
    <mergeCell ref="B288:C288"/>
    <mergeCell ref="D288:E288"/>
    <mergeCell ref="F288:G288"/>
    <mergeCell ref="H288:I288"/>
    <mergeCell ref="J288:L288"/>
    <mergeCell ref="M288:O288"/>
    <mergeCell ref="P288:Q288"/>
    <mergeCell ref="R288:S288"/>
    <mergeCell ref="T288:AA288"/>
    <mergeCell ref="M287:O287"/>
    <mergeCell ref="P287:Q287"/>
    <mergeCell ref="R287:S287"/>
    <mergeCell ref="T287:AA287"/>
    <mergeCell ref="AB287:AF287"/>
    <mergeCell ref="AG287:AI287"/>
    <mergeCell ref="AK290:AP290"/>
    <mergeCell ref="B291:C291"/>
    <mergeCell ref="D291:E291"/>
    <mergeCell ref="F291:G291"/>
    <mergeCell ref="H291:I291"/>
    <mergeCell ref="J291:L291"/>
    <mergeCell ref="M291:O291"/>
    <mergeCell ref="P291:Q291"/>
    <mergeCell ref="R291:S291"/>
    <mergeCell ref="T291:AA291"/>
    <mergeCell ref="M290:O290"/>
    <mergeCell ref="P290:Q290"/>
    <mergeCell ref="R290:S290"/>
    <mergeCell ref="T290:AA290"/>
    <mergeCell ref="AB290:AF290"/>
    <mergeCell ref="AG290:AI290"/>
    <mergeCell ref="R289:S289"/>
    <mergeCell ref="T289:AA289"/>
    <mergeCell ref="AB289:AF289"/>
    <mergeCell ref="AG289:AI289"/>
    <mergeCell ref="AK289:AP289"/>
    <mergeCell ref="B290:C290"/>
    <mergeCell ref="D290:E290"/>
    <mergeCell ref="F290:G290"/>
    <mergeCell ref="H290:I290"/>
    <mergeCell ref="J290:L290"/>
    <mergeCell ref="R292:S292"/>
    <mergeCell ref="T292:AA292"/>
    <mergeCell ref="AB292:AF292"/>
    <mergeCell ref="AG292:AI292"/>
    <mergeCell ref="AK292:AP292"/>
    <mergeCell ref="B293:C293"/>
    <mergeCell ref="D293:E293"/>
    <mergeCell ref="F293:G293"/>
    <mergeCell ref="H293:I293"/>
    <mergeCell ref="J293:L293"/>
    <mergeCell ref="AB291:AF291"/>
    <mergeCell ref="AG291:AI291"/>
    <mergeCell ref="AK291:AP291"/>
    <mergeCell ref="B292:C292"/>
    <mergeCell ref="D292:E292"/>
    <mergeCell ref="F292:G292"/>
    <mergeCell ref="H292:I292"/>
    <mergeCell ref="J292:L292"/>
    <mergeCell ref="M292:O292"/>
    <mergeCell ref="P292:Q292"/>
    <mergeCell ref="AB294:AF294"/>
    <mergeCell ref="AG294:AI294"/>
    <mergeCell ref="AK294:AP294"/>
    <mergeCell ref="B295:C295"/>
    <mergeCell ref="D295:E295"/>
    <mergeCell ref="F295:G295"/>
    <mergeCell ref="H295:I295"/>
    <mergeCell ref="J295:L295"/>
    <mergeCell ref="M295:O295"/>
    <mergeCell ref="P295:Q295"/>
    <mergeCell ref="AK293:AP293"/>
    <mergeCell ref="B294:C294"/>
    <mergeCell ref="D294:E294"/>
    <mergeCell ref="F294:G294"/>
    <mergeCell ref="H294:I294"/>
    <mergeCell ref="J294:L294"/>
    <mergeCell ref="M294:O294"/>
    <mergeCell ref="P294:Q294"/>
    <mergeCell ref="R294:S294"/>
    <mergeCell ref="T294:AA294"/>
    <mergeCell ref="M293:O293"/>
    <mergeCell ref="P293:Q293"/>
    <mergeCell ref="R293:S293"/>
    <mergeCell ref="T293:AA293"/>
    <mergeCell ref="AB293:AF293"/>
    <mergeCell ref="AG293:AI293"/>
    <mergeCell ref="AK296:AP296"/>
    <mergeCell ref="B297:C297"/>
    <mergeCell ref="D297:E297"/>
    <mergeCell ref="F297:G297"/>
    <mergeCell ref="H297:I297"/>
    <mergeCell ref="J297:L297"/>
    <mergeCell ref="M297:O297"/>
    <mergeCell ref="P297:Q297"/>
    <mergeCell ref="R297:S297"/>
    <mergeCell ref="T297:AA297"/>
    <mergeCell ref="M296:O296"/>
    <mergeCell ref="P296:Q296"/>
    <mergeCell ref="R296:S296"/>
    <mergeCell ref="T296:AA296"/>
    <mergeCell ref="AB296:AF296"/>
    <mergeCell ref="AG296:AI296"/>
    <mergeCell ref="R295:S295"/>
    <mergeCell ref="T295:AA295"/>
    <mergeCell ref="AB295:AF295"/>
    <mergeCell ref="AG295:AI295"/>
    <mergeCell ref="AK295:AP295"/>
    <mergeCell ref="B296:C296"/>
    <mergeCell ref="D296:E296"/>
    <mergeCell ref="F296:G296"/>
    <mergeCell ref="H296:I296"/>
    <mergeCell ref="J296:L296"/>
    <mergeCell ref="R298:S298"/>
    <mergeCell ref="T298:AA298"/>
    <mergeCell ref="AB298:AF298"/>
    <mergeCell ref="AG298:AI298"/>
    <mergeCell ref="AK298:AP298"/>
    <mergeCell ref="B299:C299"/>
    <mergeCell ref="D299:E299"/>
    <mergeCell ref="F299:G299"/>
    <mergeCell ref="H299:I299"/>
    <mergeCell ref="J299:L299"/>
    <mergeCell ref="AB297:AF297"/>
    <mergeCell ref="AG297:AI297"/>
    <mergeCell ref="AK297:AP297"/>
    <mergeCell ref="B298:C298"/>
    <mergeCell ref="D298:E298"/>
    <mergeCell ref="F298:G298"/>
    <mergeCell ref="H298:I298"/>
    <mergeCell ref="J298:L298"/>
    <mergeCell ref="M298:O298"/>
    <mergeCell ref="P298:Q298"/>
    <mergeCell ref="AB300:AF300"/>
    <mergeCell ref="AG300:AI300"/>
    <mergeCell ref="AK300:AP300"/>
    <mergeCell ref="B301:C301"/>
    <mergeCell ref="D301:E301"/>
    <mergeCell ref="F301:G301"/>
    <mergeCell ref="H301:I301"/>
    <mergeCell ref="J301:L301"/>
    <mergeCell ref="M301:O301"/>
    <mergeCell ref="P301:Q301"/>
    <mergeCell ref="AK299:AP299"/>
    <mergeCell ref="B300:C300"/>
    <mergeCell ref="D300:E300"/>
    <mergeCell ref="F300:G300"/>
    <mergeCell ref="H300:I300"/>
    <mergeCell ref="J300:L300"/>
    <mergeCell ref="M300:O300"/>
    <mergeCell ref="P300:Q300"/>
    <mergeCell ref="R300:S300"/>
    <mergeCell ref="T300:AA300"/>
    <mergeCell ref="M299:O299"/>
    <mergeCell ref="P299:Q299"/>
    <mergeCell ref="R299:S299"/>
    <mergeCell ref="T299:AA299"/>
    <mergeCell ref="AB299:AF299"/>
    <mergeCell ref="AG299:AI299"/>
    <mergeCell ref="AK302:AP302"/>
    <mergeCell ref="B303:C303"/>
    <mergeCell ref="D303:E303"/>
    <mergeCell ref="F303:G303"/>
    <mergeCell ref="H303:I303"/>
    <mergeCell ref="J303:L303"/>
    <mergeCell ref="M303:O303"/>
    <mergeCell ref="P303:Q303"/>
    <mergeCell ref="R303:S303"/>
    <mergeCell ref="T303:AA303"/>
    <mergeCell ref="M302:O302"/>
    <mergeCell ref="P302:Q302"/>
    <mergeCell ref="R302:S302"/>
    <mergeCell ref="T302:AA302"/>
    <mergeCell ref="AB302:AF302"/>
    <mergeCell ref="AG302:AI302"/>
    <mergeCell ref="R301:S301"/>
    <mergeCell ref="T301:AA301"/>
    <mergeCell ref="AB301:AF301"/>
    <mergeCell ref="AG301:AI301"/>
    <mergeCell ref="AK301:AP301"/>
    <mergeCell ref="B302:C302"/>
    <mergeCell ref="D302:E302"/>
    <mergeCell ref="F302:G302"/>
    <mergeCell ref="H302:I302"/>
    <mergeCell ref="J302:L302"/>
    <mergeCell ref="R304:S304"/>
    <mergeCell ref="T304:AA304"/>
    <mergeCell ref="AB304:AF304"/>
    <mergeCell ref="AG304:AI304"/>
    <mergeCell ref="AK304:AP304"/>
    <mergeCell ref="B305:C305"/>
    <mergeCell ref="D305:E305"/>
    <mergeCell ref="F305:G305"/>
    <mergeCell ref="H305:I305"/>
    <mergeCell ref="J305:L305"/>
    <mergeCell ref="AB303:AF303"/>
    <mergeCell ref="AG303:AI303"/>
    <mergeCell ref="AK303:AP303"/>
    <mergeCell ref="B304:C304"/>
    <mergeCell ref="D304:E304"/>
    <mergeCell ref="F304:G304"/>
    <mergeCell ref="H304:I304"/>
    <mergeCell ref="J304:L304"/>
    <mergeCell ref="M304:O304"/>
    <mergeCell ref="P304:Q304"/>
    <mergeCell ref="AB306:AF306"/>
    <mergeCell ref="AG306:AI306"/>
    <mergeCell ref="AK306:AP306"/>
    <mergeCell ref="B307:C307"/>
    <mergeCell ref="D307:E307"/>
    <mergeCell ref="F307:G307"/>
    <mergeCell ref="H307:I307"/>
    <mergeCell ref="J307:L307"/>
    <mergeCell ref="M307:O307"/>
    <mergeCell ref="P307:Q307"/>
    <mergeCell ref="AK305:AP305"/>
    <mergeCell ref="B306:C306"/>
    <mergeCell ref="D306:E306"/>
    <mergeCell ref="F306:G306"/>
    <mergeCell ref="H306:I306"/>
    <mergeCell ref="J306:L306"/>
    <mergeCell ref="M306:O306"/>
    <mergeCell ref="P306:Q306"/>
    <mergeCell ref="R306:S306"/>
    <mergeCell ref="T306:AA306"/>
    <mergeCell ref="M305:O305"/>
    <mergeCell ref="P305:Q305"/>
    <mergeCell ref="R305:S305"/>
    <mergeCell ref="T305:AA305"/>
    <mergeCell ref="AB305:AF305"/>
    <mergeCell ref="AG305:AI305"/>
    <mergeCell ref="AK308:AP308"/>
    <mergeCell ref="B309:C309"/>
    <mergeCell ref="D309:E309"/>
    <mergeCell ref="F309:G309"/>
    <mergeCell ref="H309:I309"/>
    <mergeCell ref="J309:L309"/>
    <mergeCell ref="M309:O309"/>
    <mergeCell ref="P309:Q309"/>
    <mergeCell ref="R309:S309"/>
    <mergeCell ref="T309:AA309"/>
    <mergeCell ref="M308:O308"/>
    <mergeCell ref="P308:Q308"/>
    <mergeCell ref="R308:S308"/>
    <mergeCell ref="T308:AA308"/>
    <mergeCell ref="AB308:AF308"/>
    <mergeCell ref="AG308:AI308"/>
    <mergeCell ref="R307:S307"/>
    <mergeCell ref="T307:AA307"/>
    <mergeCell ref="AB307:AF307"/>
    <mergeCell ref="AG307:AI307"/>
    <mergeCell ref="AK307:AP307"/>
    <mergeCell ref="B308:C308"/>
    <mergeCell ref="D308:E308"/>
    <mergeCell ref="F308:G308"/>
    <mergeCell ref="H308:I308"/>
    <mergeCell ref="J308:L308"/>
    <mergeCell ref="R310:S310"/>
    <mergeCell ref="T310:AA310"/>
    <mergeCell ref="AB310:AF310"/>
    <mergeCell ref="AG310:AI310"/>
    <mergeCell ref="AK310:AP310"/>
    <mergeCell ref="B311:C311"/>
    <mergeCell ref="D311:E311"/>
    <mergeCell ref="F311:G311"/>
    <mergeCell ref="H311:I311"/>
    <mergeCell ref="J311:L311"/>
    <mergeCell ref="AB309:AF309"/>
    <mergeCell ref="AG309:AI309"/>
    <mergeCell ref="AK309:AP309"/>
    <mergeCell ref="B310:C310"/>
    <mergeCell ref="D310:E310"/>
    <mergeCell ref="F310:G310"/>
    <mergeCell ref="H310:I310"/>
    <mergeCell ref="J310:L310"/>
    <mergeCell ref="M310:O310"/>
    <mergeCell ref="P310:Q310"/>
    <mergeCell ref="AB312:AF312"/>
    <mergeCell ref="AG312:AI312"/>
    <mergeCell ref="AK312:AP312"/>
    <mergeCell ref="B313:C313"/>
    <mergeCell ref="D313:E313"/>
    <mergeCell ref="F313:G313"/>
    <mergeCell ref="H313:I313"/>
    <mergeCell ref="J313:L313"/>
    <mergeCell ref="M313:O313"/>
    <mergeCell ref="P313:Q313"/>
    <mergeCell ref="AK311:AP311"/>
    <mergeCell ref="B312:C312"/>
    <mergeCell ref="D312:E312"/>
    <mergeCell ref="F312:G312"/>
    <mergeCell ref="H312:I312"/>
    <mergeCell ref="J312:L312"/>
    <mergeCell ref="M312:O312"/>
    <mergeCell ref="P312:Q312"/>
    <mergeCell ref="R312:S312"/>
    <mergeCell ref="T312:AA312"/>
    <mergeCell ref="M311:O311"/>
    <mergeCell ref="P311:Q311"/>
    <mergeCell ref="R311:S311"/>
    <mergeCell ref="T311:AA311"/>
    <mergeCell ref="AB311:AF311"/>
    <mergeCell ref="AG311:AI311"/>
    <mergeCell ref="AK314:AP314"/>
    <mergeCell ref="B315:C315"/>
    <mergeCell ref="D315:E315"/>
    <mergeCell ref="F315:G315"/>
    <mergeCell ref="H315:I315"/>
    <mergeCell ref="J315:L315"/>
    <mergeCell ref="M315:O315"/>
    <mergeCell ref="P315:Q315"/>
    <mergeCell ref="R315:S315"/>
    <mergeCell ref="T315:AA315"/>
    <mergeCell ref="M314:O314"/>
    <mergeCell ref="P314:Q314"/>
    <mergeCell ref="R314:S314"/>
    <mergeCell ref="T314:AA314"/>
    <mergeCell ref="AB314:AF314"/>
    <mergeCell ref="AG314:AI314"/>
    <mergeCell ref="R313:S313"/>
    <mergeCell ref="T313:AA313"/>
    <mergeCell ref="AB313:AF313"/>
    <mergeCell ref="AG313:AI313"/>
    <mergeCell ref="AK313:AP313"/>
    <mergeCell ref="B314:C314"/>
    <mergeCell ref="D314:E314"/>
    <mergeCell ref="F314:G314"/>
    <mergeCell ref="H314:I314"/>
    <mergeCell ref="J314:L314"/>
    <mergeCell ref="R316:S316"/>
    <mergeCell ref="T316:AA316"/>
    <mergeCell ref="AB316:AF316"/>
    <mergeCell ref="AG316:AI316"/>
    <mergeCell ref="AK316:AP316"/>
    <mergeCell ref="B317:C317"/>
    <mergeCell ref="D317:E317"/>
    <mergeCell ref="F317:G317"/>
    <mergeCell ref="H317:I317"/>
    <mergeCell ref="J317:L317"/>
    <mergeCell ref="AB315:AF315"/>
    <mergeCell ref="AG315:AI315"/>
    <mergeCell ref="AK315:AP315"/>
    <mergeCell ref="B316:C316"/>
    <mergeCell ref="D316:E316"/>
    <mergeCell ref="F316:G316"/>
    <mergeCell ref="H316:I316"/>
    <mergeCell ref="J316:L316"/>
    <mergeCell ref="M316:O316"/>
    <mergeCell ref="P316:Q316"/>
    <mergeCell ref="AB318:AF318"/>
    <mergeCell ref="AG318:AI318"/>
    <mergeCell ref="AK318:AP318"/>
    <mergeCell ref="B319:C319"/>
    <mergeCell ref="D319:E319"/>
    <mergeCell ref="F319:G319"/>
    <mergeCell ref="H319:I319"/>
    <mergeCell ref="J319:L319"/>
    <mergeCell ref="M319:O319"/>
    <mergeCell ref="P319:Q319"/>
    <mergeCell ref="AK317:AP317"/>
    <mergeCell ref="B318:C318"/>
    <mergeCell ref="D318:E318"/>
    <mergeCell ref="F318:G318"/>
    <mergeCell ref="H318:I318"/>
    <mergeCell ref="J318:L318"/>
    <mergeCell ref="M318:O318"/>
    <mergeCell ref="P318:Q318"/>
    <mergeCell ref="R318:S318"/>
    <mergeCell ref="T318:AA318"/>
    <mergeCell ref="M317:O317"/>
    <mergeCell ref="P317:Q317"/>
    <mergeCell ref="R317:S317"/>
    <mergeCell ref="T317:AA317"/>
    <mergeCell ref="AB317:AF317"/>
    <mergeCell ref="AG317:AI317"/>
    <mergeCell ref="AK320:AP320"/>
    <mergeCell ref="B321:C321"/>
    <mergeCell ref="D321:E321"/>
    <mergeCell ref="F321:G321"/>
    <mergeCell ref="H321:I321"/>
    <mergeCell ref="J321:L321"/>
    <mergeCell ref="M321:O321"/>
    <mergeCell ref="P321:Q321"/>
    <mergeCell ref="R321:S321"/>
    <mergeCell ref="T321:AA321"/>
    <mergeCell ref="M320:O320"/>
    <mergeCell ref="P320:Q320"/>
    <mergeCell ref="R320:S320"/>
    <mergeCell ref="T320:AA320"/>
    <mergeCell ref="AB320:AF320"/>
    <mergeCell ref="AG320:AI320"/>
    <mergeCell ref="R319:S319"/>
    <mergeCell ref="T319:AA319"/>
    <mergeCell ref="AB319:AF319"/>
    <mergeCell ref="AG319:AI319"/>
    <mergeCell ref="AK319:AP319"/>
    <mergeCell ref="B320:C320"/>
    <mergeCell ref="D320:E320"/>
    <mergeCell ref="F320:G320"/>
    <mergeCell ref="H320:I320"/>
    <mergeCell ref="J320:L320"/>
    <mergeCell ref="R322:S322"/>
    <mergeCell ref="T322:AA322"/>
    <mergeCell ref="AB322:AF322"/>
    <mergeCell ref="AG322:AI322"/>
    <mergeCell ref="AK322:AP322"/>
    <mergeCell ref="B323:C323"/>
    <mergeCell ref="D323:E323"/>
    <mergeCell ref="F323:G323"/>
    <mergeCell ref="H323:I323"/>
    <mergeCell ref="J323:L323"/>
    <mergeCell ref="AB321:AF321"/>
    <mergeCell ref="AG321:AI321"/>
    <mergeCell ref="AK321:AP321"/>
    <mergeCell ref="B322:C322"/>
    <mergeCell ref="D322:E322"/>
    <mergeCell ref="F322:G322"/>
    <mergeCell ref="H322:I322"/>
    <mergeCell ref="J322:L322"/>
    <mergeCell ref="M322:O322"/>
    <mergeCell ref="P322:Q322"/>
    <mergeCell ref="AB324:AF324"/>
    <mergeCell ref="AG324:AI324"/>
    <mergeCell ref="AK324:AP324"/>
    <mergeCell ref="B325:C325"/>
    <mergeCell ref="D325:E325"/>
    <mergeCell ref="F325:G325"/>
    <mergeCell ref="H325:I325"/>
    <mergeCell ref="J325:L325"/>
    <mergeCell ref="M325:O325"/>
    <mergeCell ref="P325:Q325"/>
    <mergeCell ref="AK323:AP323"/>
    <mergeCell ref="B324:C324"/>
    <mergeCell ref="D324:E324"/>
    <mergeCell ref="F324:G324"/>
    <mergeCell ref="H324:I324"/>
    <mergeCell ref="J324:L324"/>
    <mergeCell ref="M324:O324"/>
    <mergeCell ref="P324:Q324"/>
    <mergeCell ref="R324:S324"/>
    <mergeCell ref="T324:AA324"/>
    <mergeCell ref="M323:O323"/>
    <mergeCell ref="P323:Q323"/>
    <mergeCell ref="R323:S323"/>
    <mergeCell ref="T323:AA323"/>
    <mergeCell ref="AB323:AF323"/>
    <mergeCell ref="AG323:AI323"/>
    <mergeCell ref="AK326:AP326"/>
    <mergeCell ref="B327:C327"/>
    <mergeCell ref="D327:E327"/>
    <mergeCell ref="F327:G327"/>
    <mergeCell ref="H327:I327"/>
    <mergeCell ref="J327:L327"/>
    <mergeCell ref="M327:O327"/>
    <mergeCell ref="P327:Q327"/>
    <mergeCell ref="R327:S327"/>
    <mergeCell ref="T327:AA327"/>
    <mergeCell ref="M326:O326"/>
    <mergeCell ref="P326:Q326"/>
    <mergeCell ref="R326:S326"/>
    <mergeCell ref="T326:AA326"/>
    <mergeCell ref="AB326:AF326"/>
    <mergeCell ref="AG326:AI326"/>
    <mergeCell ref="R325:S325"/>
    <mergeCell ref="T325:AA325"/>
    <mergeCell ref="AB325:AF325"/>
    <mergeCell ref="AG325:AI325"/>
    <mergeCell ref="AK325:AP325"/>
    <mergeCell ref="B326:C326"/>
    <mergeCell ref="D326:E326"/>
    <mergeCell ref="F326:G326"/>
    <mergeCell ref="H326:I326"/>
    <mergeCell ref="J326:L326"/>
    <mergeCell ref="R328:S328"/>
    <mergeCell ref="T328:AA328"/>
    <mergeCell ref="AB328:AF328"/>
    <mergeCell ref="AG328:AI328"/>
    <mergeCell ref="AK328:AP328"/>
    <mergeCell ref="B329:C329"/>
    <mergeCell ref="D329:E329"/>
    <mergeCell ref="F329:G329"/>
    <mergeCell ref="H329:I329"/>
    <mergeCell ref="J329:L329"/>
    <mergeCell ref="AB327:AF327"/>
    <mergeCell ref="AG327:AI327"/>
    <mergeCell ref="AK327:AP327"/>
    <mergeCell ref="B328:C328"/>
    <mergeCell ref="D328:E328"/>
    <mergeCell ref="F328:G328"/>
    <mergeCell ref="H328:I328"/>
    <mergeCell ref="J328:L328"/>
    <mergeCell ref="M328:O328"/>
    <mergeCell ref="P328:Q328"/>
    <mergeCell ref="K331:L331"/>
    <mergeCell ref="M331:N331"/>
    <mergeCell ref="AB331:AC331"/>
    <mergeCell ref="AD331:AE331"/>
    <mergeCell ref="AN331:AP331"/>
    <mergeCell ref="AK329:AP329"/>
    <mergeCell ref="K330:L330"/>
    <mergeCell ref="M330:N330"/>
    <mergeCell ref="AB330:AC330"/>
    <mergeCell ref="AD330:AE330"/>
    <mergeCell ref="AN330:AP330"/>
    <mergeCell ref="M329:O329"/>
    <mergeCell ref="P329:Q329"/>
    <mergeCell ref="R329:S329"/>
    <mergeCell ref="T329:AA329"/>
    <mergeCell ref="AB329:AF329"/>
    <mergeCell ref="AG329:AI329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C333"/>
  <sheetViews>
    <sheetView showGridLines="0" topLeftCell="A9" workbookViewId="0">
      <pane xSplit="26" ySplit="16" topLeftCell="AA301" activePane="bottomRight" state="frozen"/>
      <selection activeCell="A9" sqref="A9"/>
      <selection pane="topRight" activeCell="AA9" sqref="AA9"/>
      <selection pane="bottomLeft" activeCell="A25" sqref="A25"/>
      <selection pane="bottomRight" activeCell="AP309" sqref="AP309"/>
    </sheetView>
  </sheetViews>
  <sheetFormatPr baseColWidth="10" defaultRowHeight="15" x14ac:dyDescent="0.25"/>
  <cols>
    <col min="1" max="1" width="2.85546875" style="760" customWidth="1"/>
    <col min="2" max="5" width="2.7109375" style="760" customWidth="1"/>
    <col min="6" max="6" width="2.85546875" style="760" customWidth="1"/>
    <col min="7" max="9" width="2.7109375" style="760" customWidth="1"/>
    <col min="10" max="10" width="2.42578125" style="760" customWidth="1"/>
    <col min="11" max="11" width="0.28515625" style="760" customWidth="1"/>
    <col min="12" max="12" width="1" style="760" customWidth="1"/>
    <col min="13" max="13" width="1.5703125" style="760" customWidth="1"/>
    <col min="14" max="26" width="2.7109375" style="760" customWidth="1"/>
    <col min="27" max="27" width="2.42578125" style="760" customWidth="1"/>
    <col min="28" max="28" width="0.28515625" style="760" customWidth="1"/>
    <col min="29" max="29" width="1.85546875" style="760" customWidth="1"/>
    <col min="30" max="30" width="0.85546875" style="760" customWidth="1"/>
    <col min="31" max="34" width="2.7109375" style="760" customWidth="1"/>
    <col min="35" max="35" width="3.28515625" style="760" customWidth="1"/>
    <col min="36" max="36" width="3.140625" style="760" customWidth="1"/>
    <col min="37" max="38" width="2.7109375" style="760" customWidth="1"/>
    <col min="39" max="40" width="0.85546875" style="760" customWidth="1"/>
    <col min="41" max="41" width="1" style="760" customWidth="1"/>
    <col min="42" max="42" width="17.28515625" style="615" customWidth="1"/>
    <col min="43" max="43" width="12.7109375" style="823" customWidth="1"/>
    <col min="44" max="44" width="15.7109375" style="615" customWidth="1"/>
    <col min="45" max="45" width="14.42578125" style="615" bestFit="1" customWidth="1"/>
    <col min="46" max="46" width="15.5703125" style="823" customWidth="1"/>
    <col min="47" max="47" width="15.140625" style="615" customWidth="1"/>
    <col min="48" max="48" width="14.5703125" style="823" customWidth="1"/>
    <col min="49" max="49" width="14.5703125" style="615" customWidth="1"/>
    <col min="50" max="50" width="14" style="823" bestFit="1" customWidth="1"/>
    <col min="51" max="51" width="12.28515625" style="615" customWidth="1"/>
    <col min="52" max="52" width="13.7109375" style="615" customWidth="1"/>
    <col min="53" max="53" width="10.85546875" style="615" customWidth="1"/>
    <col min="54" max="54" width="11.85546875" style="615" bestFit="1" customWidth="1"/>
    <col min="55" max="55" width="0.5703125" style="760" customWidth="1"/>
    <col min="56" max="16384" width="11.42578125" style="760"/>
  </cols>
  <sheetData>
    <row r="1" spans="1:54" ht="4.3499999999999996" customHeight="1" x14ac:dyDescent="0.25"/>
    <row r="2" spans="1:54" ht="4.3499999999999996" customHeight="1" x14ac:dyDescent="0.25">
      <c r="A2" s="1583"/>
      <c r="B2" s="1583"/>
      <c r="C2" s="1583"/>
      <c r="D2" s="1583"/>
      <c r="E2" s="1583"/>
      <c r="F2" s="1583"/>
      <c r="G2" s="1583"/>
      <c r="H2" s="1583"/>
      <c r="I2" s="1583"/>
      <c r="J2" s="1583"/>
    </row>
    <row r="3" spans="1:54" ht="14.1" customHeight="1" x14ac:dyDescent="0.25">
      <c r="A3" s="1583"/>
      <c r="B3" s="1583"/>
      <c r="C3" s="1583"/>
      <c r="D3" s="1583"/>
      <c r="E3" s="1583"/>
      <c r="F3" s="1583"/>
      <c r="G3" s="1583"/>
      <c r="H3" s="1583"/>
      <c r="I3" s="1583"/>
      <c r="J3" s="1583"/>
      <c r="M3" s="1584" t="s">
        <v>448</v>
      </c>
      <c r="N3" s="1583"/>
      <c r="O3" s="1583"/>
      <c r="P3" s="1583"/>
      <c r="Q3" s="1583"/>
      <c r="R3" s="1583"/>
      <c r="S3" s="1583"/>
      <c r="T3" s="1583"/>
      <c r="U3" s="1583"/>
      <c r="V3" s="1583"/>
      <c r="W3" s="1583"/>
      <c r="X3" s="1583"/>
      <c r="Y3" s="1583"/>
      <c r="Z3" s="1583"/>
      <c r="AA3" s="1583"/>
      <c r="AD3" s="1585" t="s">
        <v>271</v>
      </c>
      <c r="AE3" s="1583"/>
      <c r="AF3" s="1583"/>
      <c r="AG3" s="1583"/>
      <c r="AH3" s="1583"/>
      <c r="AI3" s="1583"/>
      <c r="AJ3" s="1583"/>
      <c r="AK3" s="1583"/>
      <c r="AL3" s="1583"/>
      <c r="AM3" s="1583"/>
      <c r="AO3" s="1586" t="s">
        <v>726</v>
      </c>
      <c r="AP3" s="1583"/>
      <c r="AQ3" s="1583"/>
      <c r="AR3" s="1583"/>
      <c r="AS3" s="1583"/>
    </row>
    <row r="4" spans="1:54" ht="7.15" customHeight="1" x14ac:dyDescent="0.25">
      <c r="A4" s="1583"/>
      <c r="B4" s="1583"/>
      <c r="C4" s="1583"/>
      <c r="D4" s="1583"/>
      <c r="E4" s="1583"/>
      <c r="F4" s="1583"/>
      <c r="G4" s="1583"/>
      <c r="H4" s="1583"/>
      <c r="I4" s="1583"/>
      <c r="J4" s="1583"/>
      <c r="M4" s="1583"/>
      <c r="N4" s="1583"/>
      <c r="O4" s="1583"/>
      <c r="P4" s="1583"/>
      <c r="Q4" s="1583"/>
      <c r="R4" s="1583"/>
      <c r="S4" s="1583"/>
      <c r="T4" s="1583"/>
      <c r="U4" s="1583"/>
      <c r="V4" s="1583"/>
      <c r="W4" s="1583"/>
      <c r="X4" s="1583"/>
      <c r="Y4" s="1583"/>
      <c r="Z4" s="1583"/>
      <c r="AA4" s="1583"/>
    </row>
    <row r="5" spans="1:54" ht="28.35" customHeight="1" x14ac:dyDescent="0.25">
      <c r="A5" s="1583"/>
      <c r="B5" s="1583"/>
      <c r="C5" s="1583"/>
      <c r="D5" s="1583"/>
      <c r="E5" s="1583"/>
      <c r="F5" s="1583"/>
      <c r="G5" s="1583"/>
      <c r="H5" s="1583"/>
      <c r="I5" s="1583"/>
      <c r="J5" s="1583"/>
      <c r="M5" s="1583"/>
      <c r="N5" s="1583"/>
      <c r="O5" s="1583"/>
      <c r="P5" s="1583"/>
      <c r="Q5" s="1583"/>
      <c r="R5" s="1583"/>
      <c r="S5" s="1583"/>
      <c r="T5" s="1583"/>
      <c r="U5" s="1583"/>
      <c r="V5" s="1583"/>
      <c r="W5" s="1583"/>
      <c r="X5" s="1583"/>
      <c r="Y5" s="1583"/>
      <c r="Z5" s="1583"/>
      <c r="AA5" s="1583"/>
      <c r="AD5" s="1587" t="s">
        <v>272</v>
      </c>
      <c r="AE5" s="1583"/>
      <c r="AF5" s="1583"/>
      <c r="AG5" s="1583"/>
      <c r="AH5" s="1583"/>
      <c r="AI5" s="1583"/>
      <c r="AJ5" s="1583"/>
      <c r="AK5" s="1583"/>
      <c r="AL5" s="1583"/>
      <c r="AM5" s="1583"/>
      <c r="AO5" s="1588" t="s">
        <v>273</v>
      </c>
      <c r="AP5" s="1583"/>
      <c r="AQ5" s="1583"/>
      <c r="AR5" s="1583"/>
      <c r="AS5" s="1583"/>
    </row>
    <row r="6" spans="1:54" ht="2.85" customHeight="1" x14ac:dyDescent="0.25">
      <c r="A6" s="1583"/>
      <c r="B6" s="1583"/>
      <c r="C6" s="1583"/>
      <c r="D6" s="1583"/>
      <c r="E6" s="1583"/>
      <c r="F6" s="1583"/>
      <c r="G6" s="1583"/>
      <c r="H6" s="1583"/>
      <c r="I6" s="1583"/>
      <c r="J6" s="1583"/>
      <c r="AD6" s="1583"/>
      <c r="AE6" s="1583"/>
      <c r="AF6" s="1583"/>
      <c r="AG6" s="1583"/>
      <c r="AH6" s="1583"/>
      <c r="AI6" s="1583"/>
      <c r="AJ6" s="1583"/>
      <c r="AK6" s="1583"/>
      <c r="AL6" s="1583"/>
      <c r="AM6" s="1583"/>
      <c r="AO6" s="1583"/>
      <c r="AP6" s="1583"/>
      <c r="AQ6" s="1583"/>
      <c r="AR6" s="1583"/>
      <c r="AS6" s="1583"/>
    </row>
    <row r="7" spans="1:54" x14ac:dyDescent="0.25">
      <c r="AD7" s="1583"/>
      <c r="AE7" s="1583"/>
      <c r="AF7" s="1583"/>
      <c r="AG7" s="1583"/>
      <c r="AH7" s="1583"/>
      <c r="AI7" s="1583"/>
      <c r="AJ7" s="1583"/>
      <c r="AK7" s="1583"/>
      <c r="AL7" s="1583"/>
      <c r="AM7" s="1583"/>
      <c r="AO7" s="1583"/>
      <c r="AP7" s="1583"/>
      <c r="AQ7" s="1583"/>
      <c r="AR7" s="1583"/>
      <c r="AS7" s="1583"/>
    </row>
    <row r="8" spans="1:54" ht="7.15" customHeight="1" x14ac:dyDescent="0.25"/>
    <row r="9" spans="1:54" ht="14.1" customHeight="1" x14ac:dyDescent="0.25">
      <c r="AD9" s="1587" t="s">
        <v>274</v>
      </c>
      <c r="AE9" s="1583"/>
      <c r="AF9" s="1583"/>
      <c r="AG9" s="1583"/>
      <c r="AH9" s="1583"/>
      <c r="AI9" s="1583"/>
      <c r="AJ9" s="1583"/>
      <c r="AK9" s="1583"/>
      <c r="AL9" s="1583"/>
      <c r="AM9" s="1583"/>
      <c r="AO9" s="1588" t="s">
        <v>772</v>
      </c>
      <c r="AP9" s="1583"/>
      <c r="AQ9" s="1583"/>
      <c r="AR9" s="1583"/>
      <c r="AS9" s="1583"/>
    </row>
    <row r="10" spans="1:54" ht="0" hidden="1" customHeight="1" x14ac:dyDescent="0.25"/>
    <row r="11" spans="1:54" ht="19.899999999999999" customHeight="1" x14ac:dyDescent="0.25">
      <c r="AQ11" s="837"/>
      <c r="AT11" s="826"/>
      <c r="AV11" s="846" t="e">
        <f>+AV14-AV22</f>
        <v>#REF!</v>
      </c>
    </row>
    <row r="12" spans="1:54" ht="0" hidden="1" customHeight="1" x14ac:dyDescent="0.25">
      <c r="AQ12" s="838"/>
    </row>
    <row r="13" spans="1:54" ht="8.4499999999999993" customHeight="1" x14ac:dyDescent="0.25"/>
    <row r="14" spans="1:54" x14ac:dyDescent="0.25">
      <c r="A14" s="1597" t="s">
        <v>275</v>
      </c>
      <c r="B14" s="1590"/>
      <c r="C14" s="1590"/>
      <c r="D14" s="1590"/>
      <c r="E14" s="1591"/>
      <c r="F14" s="1598" t="s">
        <v>449</v>
      </c>
      <c r="G14" s="1590"/>
      <c r="H14" s="1591"/>
      <c r="I14" s="1597" t="s">
        <v>276</v>
      </c>
      <c r="J14" s="1590"/>
      <c r="K14" s="1590"/>
      <c r="L14" s="1590"/>
      <c r="M14" s="1590"/>
      <c r="N14" s="1590"/>
      <c r="O14" s="1590"/>
      <c r="P14" s="1591"/>
      <c r="Q14" s="1599" t="s">
        <v>277</v>
      </c>
      <c r="R14" s="1590"/>
      <c r="S14" s="1590"/>
      <c r="T14" s="1590"/>
      <c r="U14" s="1590"/>
      <c r="V14" s="1590"/>
      <c r="W14" s="1591"/>
      <c r="X14" s="1597" t="s">
        <v>278</v>
      </c>
      <c r="Y14" s="1590"/>
      <c r="Z14" s="1590"/>
      <c r="AA14" s="1590"/>
      <c r="AB14" s="1590"/>
      <c r="AC14" s="1590"/>
      <c r="AD14" s="1591"/>
      <c r="AE14" s="1599" t="s">
        <v>773</v>
      </c>
      <c r="AF14" s="1590"/>
      <c r="AG14" s="1590"/>
      <c r="AH14" s="1590"/>
      <c r="AI14" s="1590"/>
      <c r="AJ14" s="1591"/>
      <c r="AK14" s="759" t="s">
        <v>269</v>
      </c>
      <c r="AL14" s="759" t="s">
        <v>269</v>
      </c>
      <c r="AM14" s="1600" t="s">
        <v>269</v>
      </c>
      <c r="AN14" s="1583"/>
      <c r="AO14" s="1583"/>
      <c r="AP14" s="619" t="s">
        <v>269</v>
      </c>
      <c r="AQ14" s="839"/>
      <c r="AR14" s="619" t="s">
        <v>269</v>
      </c>
      <c r="AS14" s="619" t="s">
        <v>269</v>
      </c>
      <c r="AT14" s="826"/>
      <c r="AU14" s="619" t="s">
        <v>269</v>
      </c>
      <c r="AV14" s="826" t="e">
        <f>+RESUMEN!#REF!</f>
        <v>#REF!</v>
      </c>
      <c r="AW14" s="619" t="s">
        <v>269</v>
      </c>
      <c r="AY14" s="619" t="s">
        <v>269</v>
      </c>
      <c r="AZ14" s="619" t="s">
        <v>269</v>
      </c>
      <c r="BA14" s="619" t="s">
        <v>269</v>
      </c>
      <c r="BB14" s="619" t="s">
        <v>269</v>
      </c>
    </row>
    <row r="15" spans="1:54" x14ac:dyDescent="0.25">
      <c r="A15" s="1589" t="s">
        <v>279</v>
      </c>
      <c r="B15" s="1590"/>
      <c r="C15" s="1590"/>
      <c r="D15" s="1590"/>
      <c r="E15" s="1590"/>
      <c r="F15" s="1591"/>
      <c r="G15" s="1592" t="s">
        <v>273</v>
      </c>
      <c r="H15" s="1590"/>
      <c r="I15" s="1590"/>
      <c r="J15" s="1590"/>
      <c r="K15" s="1590"/>
      <c r="L15" s="1590"/>
      <c r="M15" s="1590"/>
      <c r="N15" s="1590"/>
      <c r="O15" s="1590"/>
      <c r="P15" s="1590"/>
      <c r="Q15" s="1590"/>
      <c r="R15" s="1590"/>
      <c r="S15" s="1590"/>
      <c r="T15" s="1590"/>
      <c r="U15" s="1590"/>
      <c r="V15" s="1590"/>
      <c r="W15" s="1590"/>
      <c r="X15" s="1590"/>
      <c r="Y15" s="1590"/>
      <c r="Z15" s="1590"/>
      <c r="AA15" s="1590"/>
      <c r="AB15" s="1590"/>
      <c r="AC15" s="1590"/>
      <c r="AD15" s="1590"/>
      <c r="AE15" s="1590"/>
      <c r="AF15" s="1590"/>
      <c r="AG15" s="1591"/>
      <c r="AH15" s="765" t="s">
        <v>269</v>
      </c>
      <c r="AI15" s="765" t="s">
        <v>269</v>
      </c>
      <c r="AJ15" s="765" t="s">
        <v>269</v>
      </c>
      <c r="AK15" s="765" t="s">
        <v>269</v>
      </c>
      <c r="AL15" s="765" t="s">
        <v>269</v>
      </c>
      <c r="AM15" s="1593" t="s">
        <v>269</v>
      </c>
      <c r="AN15" s="1594"/>
      <c r="AO15" s="1594"/>
      <c r="AP15" s="619" t="s">
        <v>269</v>
      </c>
      <c r="AQ15" s="824" t="s">
        <v>269</v>
      </c>
      <c r="AR15" s="619" t="s">
        <v>269</v>
      </c>
      <c r="AS15" s="619" t="s">
        <v>269</v>
      </c>
      <c r="AT15" s="824" t="s">
        <v>269</v>
      </c>
      <c r="AU15" s="619" t="s">
        <v>269</v>
      </c>
      <c r="AV15" s="824" t="s">
        <v>269</v>
      </c>
      <c r="AW15" s="619" t="s">
        <v>269</v>
      </c>
      <c r="AX15" s="824" t="s">
        <v>269</v>
      </c>
      <c r="AY15" s="619" t="s">
        <v>269</v>
      </c>
      <c r="AZ15" s="619" t="s">
        <v>269</v>
      </c>
      <c r="BA15" s="619" t="s">
        <v>269</v>
      </c>
      <c r="BB15" s="619" t="s">
        <v>269</v>
      </c>
    </row>
    <row r="16" spans="1:54" ht="51" x14ac:dyDescent="0.25">
      <c r="A16" s="1589" t="s">
        <v>697</v>
      </c>
      <c r="B16" s="1590"/>
      <c r="C16" s="1590"/>
      <c r="D16" s="1590"/>
      <c r="E16" s="1590"/>
      <c r="F16" s="1590"/>
      <c r="G16" s="1591"/>
      <c r="H16" s="1592" t="s">
        <v>698</v>
      </c>
      <c r="I16" s="1590"/>
      <c r="J16" s="1590"/>
      <c r="K16" s="1590"/>
      <c r="L16" s="1590"/>
      <c r="M16" s="1590"/>
      <c r="N16" s="1590"/>
      <c r="O16" s="1590"/>
      <c r="P16" s="1590"/>
      <c r="Q16" s="1590"/>
      <c r="R16" s="1590"/>
      <c r="S16" s="1590"/>
      <c r="T16" s="1590"/>
      <c r="U16" s="1590"/>
      <c r="V16" s="1590"/>
      <c r="W16" s="1590"/>
      <c r="X16" s="1590"/>
      <c r="Y16" s="1590"/>
      <c r="Z16" s="1590"/>
      <c r="AA16" s="1590"/>
      <c r="AB16" s="1590"/>
      <c r="AC16" s="1590"/>
      <c r="AD16" s="1590"/>
      <c r="AE16" s="1590"/>
      <c r="AF16" s="1590"/>
      <c r="AG16" s="1590"/>
      <c r="AH16" s="1590"/>
      <c r="AI16" s="1590"/>
      <c r="AJ16" s="1590"/>
      <c r="AK16" s="1590"/>
      <c r="AL16" s="1590"/>
      <c r="AM16" s="1590"/>
      <c r="AN16" s="1590"/>
      <c r="AO16" s="1591"/>
      <c r="AP16" s="780" t="s">
        <v>293</v>
      </c>
      <c r="AQ16" s="825" t="s">
        <v>294</v>
      </c>
      <c r="AR16" s="780" t="s">
        <v>295</v>
      </c>
      <c r="AS16" s="780" t="s">
        <v>296</v>
      </c>
      <c r="AT16" s="825" t="s">
        <v>297</v>
      </c>
      <c r="AU16" s="780" t="s">
        <v>298</v>
      </c>
      <c r="AV16" s="825" t="s">
        <v>299</v>
      </c>
      <c r="AW16" s="780" t="s">
        <v>300</v>
      </c>
      <c r="AX16" s="825" t="s">
        <v>301</v>
      </c>
      <c r="AY16" s="780" t="s">
        <v>302</v>
      </c>
      <c r="AZ16" s="780" t="s">
        <v>303</v>
      </c>
      <c r="BA16" s="780" t="s">
        <v>304</v>
      </c>
      <c r="BB16" s="780" t="s">
        <v>305</v>
      </c>
    </row>
    <row r="17" spans="1:55" ht="19.5" customHeight="1" x14ac:dyDescent="0.25">
      <c r="A17" s="761"/>
      <c r="B17" s="762"/>
      <c r="C17" s="762"/>
      <c r="D17" s="762"/>
      <c r="E17" s="762"/>
      <c r="F17" s="762"/>
      <c r="G17" s="763"/>
      <c r="H17" s="764"/>
      <c r="I17" s="762"/>
      <c r="J17" s="762"/>
      <c r="K17" s="762"/>
      <c r="L17" s="762"/>
      <c r="M17" s="762"/>
      <c r="N17" s="762"/>
      <c r="O17" s="762"/>
      <c r="P17" s="762"/>
      <c r="Q17" s="762"/>
      <c r="R17" s="762"/>
      <c r="S17" s="762"/>
      <c r="T17" s="762"/>
      <c r="U17" s="762"/>
      <c r="V17" s="762"/>
      <c r="W17" s="762"/>
      <c r="X17" s="762"/>
      <c r="Y17" s="762"/>
      <c r="Z17" s="762"/>
      <c r="AA17" s="762"/>
      <c r="AB17" s="762"/>
      <c r="AC17" s="762"/>
      <c r="AD17" s="762"/>
      <c r="AE17" s="1886" t="s">
        <v>722</v>
      </c>
      <c r="AF17" s="1886"/>
      <c r="AG17" s="1886"/>
      <c r="AH17" s="1886"/>
      <c r="AI17" s="1886"/>
      <c r="AJ17" s="1886"/>
      <c r="AK17" s="1886"/>
      <c r="AL17" s="1886"/>
      <c r="AM17" s="1886"/>
      <c r="AN17" s="1886"/>
      <c r="AO17" s="1886"/>
      <c r="AP17" s="781">
        <f>+AP29</f>
        <v>181769016667</v>
      </c>
      <c r="AQ17" s="826">
        <f t="shared" ref="AQ17:BB17" si="0">+AQ29</f>
        <v>9293083</v>
      </c>
      <c r="AR17" s="781">
        <f t="shared" si="0"/>
        <v>10198265001</v>
      </c>
      <c r="AS17" s="781">
        <f t="shared" si="0"/>
        <v>-9382000000</v>
      </c>
      <c r="AT17" s="826">
        <f t="shared" si="0"/>
        <v>12942008154</v>
      </c>
      <c r="AU17" s="781">
        <f t="shared" si="0"/>
        <v>-12932715071</v>
      </c>
      <c r="AV17" s="826">
        <f t="shared" si="0"/>
        <v>13114132504</v>
      </c>
      <c r="AW17" s="781">
        <f t="shared" si="0"/>
        <v>-172124350</v>
      </c>
      <c r="AX17" s="826">
        <f t="shared" si="0"/>
        <v>13118120209</v>
      </c>
      <c r="AY17" s="781">
        <f t="shared" si="0"/>
        <v>-3987705</v>
      </c>
      <c r="AZ17" s="781">
        <f t="shared" si="0"/>
        <v>13118120209</v>
      </c>
      <c r="BA17" s="781">
        <f t="shared" si="0"/>
        <v>0</v>
      </c>
      <c r="BB17" s="781">
        <f t="shared" si="0"/>
        <v>132070399</v>
      </c>
    </row>
    <row r="18" spans="1:55" x14ac:dyDescent="0.25">
      <c r="A18" s="761"/>
      <c r="B18" s="762"/>
      <c r="C18" s="762"/>
      <c r="D18" s="762"/>
      <c r="E18" s="762"/>
      <c r="F18" s="762"/>
      <c r="G18" s="763"/>
      <c r="H18" s="764"/>
      <c r="I18" s="762"/>
      <c r="J18" s="762"/>
      <c r="K18" s="762"/>
      <c r="L18" s="762"/>
      <c r="M18" s="762"/>
      <c r="N18" s="762"/>
      <c r="O18" s="762"/>
      <c r="P18" s="762"/>
      <c r="Q18" s="762"/>
      <c r="R18" s="762"/>
      <c r="S18" s="762"/>
      <c r="T18" s="762"/>
      <c r="U18" s="762"/>
      <c r="V18" s="762"/>
      <c r="W18" s="762"/>
      <c r="X18" s="762"/>
      <c r="Y18" s="762"/>
      <c r="Z18" s="762"/>
      <c r="AA18" s="762"/>
      <c r="AB18" s="762"/>
      <c r="AC18" s="762"/>
      <c r="AD18" s="762"/>
      <c r="AE18" s="1886" t="s">
        <v>721</v>
      </c>
      <c r="AF18" s="1886"/>
      <c r="AG18" s="1886"/>
      <c r="AH18" s="1886"/>
      <c r="AI18" s="1886"/>
      <c r="AJ18" s="1886"/>
      <c r="AK18" s="1886"/>
      <c r="AL18" s="1886"/>
      <c r="AM18" s="1886"/>
      <c r="AN18" s="1886"/>
      <c r="AO18" s="1886"/>
      <c r="AP18" s="781">
        <f>+AP67+AP68</f>
        <v>18606500000</v>
      </c>
      <c r="AQ18" s="826">
        <f t="shared" ref="AQ18:BC18" si="1">+AQ67+AQ68</f>
        <v>1673157587</v>
      </c>
      <c r="AR18" s="781">
        <f t="shared" si="1"/>
        <v>2840250246.8199997</v>
      </c>
      <c r="AS18" s="781">
        <f t="shared" si="1"/>
        <v>-145000000</v>
      </c>
      <c r="AT18" s="826">
        <f t="shared" si="1"/>
        <v>1609605036.4400001</v>
      </c>
      <c r="AU18" s="781">
        <f t="shared" si="1"/>
        <v>63552550.560000002</v>
      </c>
      <c r="AV18" s="826">
        <f t="shared" si="1"/>
        <v>1410944332</v>
      </c>
      <c r="AW18" s="781">
        <f t="shared" si="1"/>
        <v>198660704.44000006</v>
      </c>
      <c r="AX18" s="826">
        <f t="shared" si="1"/>
        <v>1363196584</v>
      </c>
      <c r="AY18" s="781">
        <f t="shared" si="1"/>
        <v>47747748</v>
      </c>
      <c r="AZ18" s="781">
        <f t="shared" si="1"/>
        <v>1349152219</v>
      </c>
      <c r="BA18" s="781">
        <f t="shared" si="1"/>
        <v>14044365</v>
      </c>
      <c r="BB18" s="781">
        <f t="shared" si="1"/>
        <v>0</v>
      </c>
      <c r="BC18" s="782">
        <f t="shared" si="1"/>
        <v>0</v>
      </c>
    </row>
    <row r="19" spans="1:55" x14ac:dyDescent="0.25">
      <c r="A19" s="761"/>
      <c r="B19" s="762"/>
      <c r="C19" s="762"/>
      <c r="D19" s="762"/>
      <c r="E19" s="762"/>
      <c r="F19" s="762"/>
      <c r="G19" s="763"/>
      <c r="H19" s="764"/>
      <c r="I19" s="762"/>
      <c r="J19" s="762"/>
      <c r="K19" s="762"/>
      <c r="L19" s="762"/>
      <c r="M19" s="762"/>
      <c r="N19" s="762"/>
      <c r="O19" s="762"/>
      <c r="P19" s="762"/>
      <c r="Q19" s="762"/>
      <c r="R19" s="762"/>
      <c r="S19" s="762"/>
      <c r="T19" s="762"/>
      <c r="U19" s="762"/>
      <c r="V19" s="762"/>
      <c r="W19" s="762"/>
      <c r="X19" s="762"/>
      <c r="Y19" s="762"/>
      <c r="Z19" s="762"/>
      <c r="AA19" s="762"/>
      <c r="AB19" s="762"/>
      <c r="AC19" s="762"/>
      <c r="AD19" s="762"/>
      <c r="AE19" s="1886" t="s">
        <v>774</v>
      </c>
      <c r="AF19" s="1886"/>
      <c r="AG19" s="1886"/>
      <c r="AH19" s="1886"/>
      <c r="AI19" s="1886"/>
      <c r="AJ19" s="1886"/>
      <c r="AK19" s="1886"/>
      <c r="AL19" s="1886"/>
      <c r="AM19" s="1886"/>
      <c r="AN19" s="1886"/>
      <c r="AO19" s="1886"/>
      <c r="AP19" s="781">
        <f>+AP166+AP167+AP168</f>
        <v>269357100000</v>
      </c>
      <c r="AQ19" s="826">
        <f t="shared" ref="AQ19:BB19" si="2">+AQ166+AQ167+AQ168</f>
        <v>132774364</v>
      </c>
      <c r="AR19" s="781">
        <f t="shared" si="2"/>
        <v>49414304503</v>
      </c>
      <c r="AS19" s="781">
        <f t="shared" si="2"/>
        <v>-420000000</v>
      </c>
      <c r="AT19" s="826">
        <f t="shared" si="2"/>
        <v>3701445058</v>
      </c>
      <c r="AU19" s="781">
        <f t="shared" si="2"/>
        <v>-3568670694</v>
      </c>
      <c r="AV19" s="826">
        <f t="shared" si="2"/>
        <v>17044169505</v>
      </c>
      <c r="AW19" s="781">
        <f t="shared" si="2"/>
        <v>-13342724447</v>
      </c>
      <c r="AX19" s="826">
        <f t="shared" si="2"/>
        <v>17298186684</v>
      </c>
      <c r="AY19" s="781">
        <f t="shared" si="2"/>
        <v>-254017179</v>
      </c>
      <c r="AZ19" s="781">
        <f t="shared" si="2"/>
        <v>17298186684</v>
      </c>
      <c r="BA19" s="781">
        <f t="shared" si="2"/>
        <v>0</v>
      </c>
      <c r="BB19" s="781">
        <f t="shared" si="2"/>
        <v>0</v>
      </c>
    </row>
    <row r="20" spans="1:55" x14ac:dyDescent="0.25">
      <c r="A20" s="761"/>
      <c r="B20" s="762"/>
      <c r="C20" s="762"/>
      <c r="D20" s="762"/>
      <c r="E20" s="762"/>
      <c r="F20" s="762"/>
      <c r="G20" s="763"/>
      <c r="H20" s="764"/>
      <c r="I20" s="762"/>
      <c r="J20" s="762"/>
      <c r="K20" s="762"/>
      <c r="L20" s="762"/>
      <c r="M20" s="762"/>
      <c r="N20" s="762"/>
      <c r="O20" s="762"/>
      <c r="P20" s="762"/>
      <c r="Q20" s="762"/>
      <c r="R20" s="762"/>
      <c r="S20" s="762"/>
      <c r="T20" s="762"/>
      <c r="U20" s="762"/>
      <c r="V20" s="762"/>
      <c r="W20" s="762"/>
      <c r="X20" s="762"/>
      <c r="Y20" s="762"/>
      <c r="Z20" s="762"/>
      <c r="AA20" s="762"/>
      <c r="AB20" s="762"/>
      <c r="AC20" s="762"/>
      <c r="AD20" s="762"/>
      <c r="AE20" s="1886" t="s">
        <v>775</v>
      </c>
      <c r="AF20" s="1886"/>
      <c r="AG20" s="1886"/>
      <c r="AH20" s="1886"/>
      <c r="AI20" s="1886"/>
      <c r="AJ20" s="1886"/>
      <c r="AK20" s="1886"/>
      <c r="AL20" s="1886"/>
      <c r="AM20" s="1886"/>
      <c r="AN20" s="1886"/>
      <c r="AO20" s="1886"/>
      <c r="AP20" s="783">
        <f>+AP17+AP18+AP19</f>
        <v>469732616667</v>
      </c>
      <c r="AQ20" s="827">
        <f t="shared" ref="AQ20:BB20" si="3">+AQ17+AQ18+AQ19</f>
        <v>1815225034</v>
      </c>
      <c r="AR20" s="783">
        <f t="shared" si="3"/>
        <v>62452819750.82</v>
      </c>
      <c r="AS20" s="783">
        <f t="shared" si="3"/>
        <v>-9947000000</v>
      </c>
      <c r="AT20" s="827">
        <f t="shared" si="3"/>
        <v>18253058248.440002</v>
      </c>
      <c r="AU20" s="783">
        <f t="shared" si="3"/>
        <v>-16437833214.440001</v>
      </c>
      <c r="AV20" s="827">
        <f t="shared" si="3"/>
        <v>31569246341</v>
      </c>
      <c r="AW20" s="783">
        <f t="shared" si="3"/>
        <v>-13316188092.559999</v>
      </c>
      <c r="AX20" s="827">
        <f t="shared" si="3"/>
        <v>31779503477</v>
      </c>
      <c r="AY20" s="783">
        <f t="shared" si="3"/>
        <v>-210257136</v>
      </c>
      <c r="AZ20" s="783">
        <f t="shared" si="3"/>
        <v>31765459112</v>
      </c>
      <c r="BA20" s="783">
        <f t="shared" si="3"/>
        <v>14044365</v>
      </c>
      <c r="BB20" s="783">
        <f t="shared" si="3"/>
        <v>132070399</v>
      </c>
    </row>
    <row r="21" spans="1:55" x14ac:dyDescent="0.25">
      <c r="A21" s="761"/>
      <c r="B21" s="762"/>
      <c r="C21" s="762"/>
      <c r="D21" s="762"/>
      <c r="E21" s="762"/>
      <c r="F21" s="762"/>
      <c r="G21" s="763"/>
      <c r="H21" s="764"/>
      <c r="I21" s="762"/>
      <c r="J21" s="762"/>
      <c r="K21" s="762"/>
      <c r="L21" s="762"/>
      <c r="M21" s="762"/>
      <c r="N21" s="762"/>
      <c r="O21" s="762"/>
      <c r="P21" s="762"/>
      <c r="Q21" s="762"/>
      <c r="R21" s="762"/>
      <c r="S21" s="762"/>
      <c r="T21" s="762"/>
      <c r="U21" s="762"/>
      <c r="V21" s="762"/>
      <c r="W21" s="762"/>
      <c r="X21" s="762"/>
      <c r="Y21" s="762"/>
      <c r="Z21" s="762"/>
      <c r="AA21" s="762"/>
      <c r="AB21" s="762"/>
      <c r="AC21" s="762"/>
      <c r="AD21" s="762"/>
      <c r="AE21" s="1886" t="s">
        <v>266</v>
      </c>
      <c r="AF21" s="1886"/>
      <c r="AG21" s="1886"/>
      <c r="AH21" s="1886"/>
      <c r="AI21" s="1886"/>
      <c r="AJ21" s="1886"/>
      <c r="AK21" s="1886"/>
      <c r="AL21" s="1886"/>
      <c r="AM21" s="1886"/>
      <c r="AN21" s="1886"/>
      <c r="AO21" s="1886"/>
      <c r="AP21" s="783">
        <f>+AP188+AP189+AP190</f>
        <v>53356165822</v>
      </c>
      <c r="AQ21" s="827">
        <f t="shared" ref="AQ21:BC21" si="4">+AQ188+AQ189+AQ190</f>
        <v>1512466000</v>
      </c>
      <c r="AR21" s="783">
        <f t="shared" si="4"/>
        <v>12731923795</v>
      </c>
      <c r="AS21" s="783">
        <f t="shared" si="4"/>
        <v>-16870420000</v>
      </c>
      <c r="AT21" s="827">
        <f t="shared" si="4"/>
        <v>844272536</v>
      </c>
      <c r="AU21" s="783">
        <f t="shared" si="4"/>
        <v>668193464</v>
      </c>
      <c r="AV21" s="827">
        <f t="shared" si="4"/>
        <v>1303073287.4100001</v>
      </c>
      <c r="AW21" s="783">
        <f t="shared" si="4"/>
        <v>-458800751.40999997</v>
      </c>
      <c r="AX21" s="827">
        <f t="shared" si="4"/>
        <v>1205817324.4100001</v>
      </c>
      <c r="AY21" s="783">
        <f t="shared" si="4"/>
        <v>97255963</v>
      </c>
      <c r="AZ21" s="783">
        <f t="shared" si="4"/>
        <v>1198120539.4100001</v>
      </c>
      <c r="BA21" s="783">
        <f t="shared" si="4"/>
        <v>7696785</v>
      </c>
      <c r="BB21" s="783">
        <f t="shared" si="4"/>
        <v>0</v>
      </c>
      <c r="BC21" s="782">
        <f t="shared" si="4"/>
        <v>0</v>
      </c>
    </row>
    <row r="22" spans="1:55" x14ac:dyDescent="0.25">
      <c r="A22" s="761"/>
      <c r="B22" s="762"/>
      <c r="C22" s="762"/>
      <c r="D22" s="762"/>
      <c r="E22" s="762"/>
      <c r="F22" s="762"/>
      <c r="G22" s="763"/>
      <c r="H22" s="764"/>
      <c r="I22" s="762"/>
      <c r="J22" s="762"/>
      <c r="K22" s="762"/>
      <c r="L22" s="762"/>
      <c r="M22" s="762"/>
      <c r="N22" s="762"/>
      <c r="O22" s="762"/>
      <c r="P22" s="762"/>
      <c r="Q22" s="762"/>
      <c r="R22" s="762"/>
      <c r="S22" s="762"/>
      <c r="T22" s="762"/>
      <c r="U22" s="762"/>
      <c r="V22" s="762"/>
      <c r="W22" s="762"/>
      <c r="X22" s="762"/>
      <c r="Y22" s="762"/>
      <c r="Z22" s="762"/>
      <c r="AA22" s="762"/>
      <c r="AB22" s="762"/>
      <c r="AC22" s="762"/>
      <c r="AD22" s="762"/>
      <c r="AE22" s="1887" t="s">
        <v>776</v>
      </c>
      <c r="AF22" s="1887"/>
      <c r="AG22" s="1887"/>
      <c r="AH22" s="1887"/>
      <c r="AI22" s="1887"/>
      <c r="AJ22" s="1887"/>
      <c r="AK22" s="1887"/>
      <c r="AL22" s="1887"/>
      <c r="AM22" s="1887"/>
      <c r="AN22" s="1887"/>
      <c r="AO22" s="1887"/>
      <c r="AP22" s="784">
        <f>+AP20+AP21</f>
        <v>523088782489</v>
      </c>
      <c r="AQ22" s="828">
        <f t="shared" ref="AQ22:BB22" si="5">+AQ20+AQ21</f>
        <v>3327691034</v>
      </c>
      <c r="AR22" s="784">
        <f t="shared" si="5"/>
        <v>75184743545.820007</v>
      </c>
      <c r="AS22" s="784">
        <f t="shared" si="5"/>
        <v>-26817420000</v>
      </c>
      <c r="AT22" s="828">
        <f t="shared" si="5"/>
        <v>19097330784.440002</v>
      </c>
      <c r="AU22" s="784">
        <f t="shared" si="5"/>
        <v>-15769639750.440001</v>
      </c>
      <c r="AV22" s="828">
        <f t="shared" si="5"/>
        <v>32872319628.41</v>
      </c>
      <c r="AW22" s="784">
        <f t="shared" si="5"/>
        <v>-13774988843.969999</v>
      </c>
      <c r="AX22" s="828">
        <f t="shared" si="5"/>
        <v>32985320801.41</v>
      </c>
      <c r="AY22" s="784">
        <f t="shared" si="5"/>
        <v>-113001173</v>
      </c>
      <c r="AZ22" s="784">
        <f t="shared" si="5"/>
        <v>32963579651.41</v>
      </c>
      <c r="BA22" s="784">
        <f t="shared" si="5"/>
        <v>21741150</v>
      </c>
      <c r="BB22" s="784">
        <f t="shared" si="5"/>
        <v>132070399</v>
      </c>
    </row>
    <row r="23" spans="1:55" x14ac:dyDescent="0.25">
      <c r="A23" s="761"/>
      <c r="B23" s="762"/>
      <c r="C23" s="762"/>
      <c r="D23" s="762"/>
      <c r="E23" s="762"/>
      <c r="F23" s="762"/>
      <c r="G23" s="763"/>
      <c r="H23" s="764"/>
      <c r="I23" s="762"/>
      <c r="J23" s="762"/>
      <c r="K23" s="762"/>
      <c r="L23" s="762"/>
      <c r="M23" s="762"/>
      <c r="N23" s="762"/>
      <c r="O23" s="762"/>
      <c r="P23" s="762"/>
      <c r="Q23" s="762"/>
      <c r="R23" s="762"/>
      <c r="S23" s="762"/>
      <c r="T23" s="762"/>
      <c r="U23" s="762"/>
      <c r="V23" s="762"/>
      <c r="W23" s="762"/>
      <c r="X23" s="762"/>
      <c r="Y23" s="762"/>
      <c r="Z23" s="762"/>
      <c r="AA23" s="762"/>
      <c r="AB23" s="762"/>
      <c r="AC23" s="762"/>
      <c r="AD23" s="762"/>
      <c r="AE23" s="762"/>
      <c r="AF23" s="762"/>
      <c r="AG23" s="762"/>
      <c r="AH23" s="762"/>
      <c r="AI23" s="762"/>
      <c r="AJ23" s="762"/>
      <c r="AK23" s="762"/>
      <c r="AL23" s="762"/>
      <c r="AM23" s="762"/>
      <c r="AN23" s="762"/>
      <c r="AO23" s="763"/>
      <c r="AP23" s="619"/>
      <c r="AQ23" s="824"/>
      <c r="AR23" s="619"/>
      <c r="AS23" s="619"/>
      <c r="AT23" s="824"/>
      <c r="AU23" s="619"/>
      <c r="AV23" s="824"/>
      <c r="AW23" s="619"/>
      <c r="AX23" s="824"/>
      <c r="AY23" s="619"/>
      <c r="AZ23" s="619"/>
      <c r="BA23" s="619"/>
      <c r="BB23" s="619"/>
    </row>
    <row r="24" spans="1:55" ht="45" customHeight="1" x14ac:dyDescent="0.25">
      <c r="A24" s="1595" t="s">
        <v>280</v>
      </c>
      <c r="B24" s="1591"/>
      <c r="C24" s="1596" t="s">
        <v>281</v>
      </c>
      <c r="D24" s="1591"/>
      <c r="E24" s="1595" t="s">
        <v>282</v>
      </c>
      <c r="F24" s="1591"/>
      <c r="G24" s="1595" t="s">
        <v>283</v>
      </c>
      <c r="H24" s="1591"/>
      <c r="I24" s="1595" t="s">
        <v>284</v>
      </c>
      <c r="J24" s="1590"/>
      <c r="K24" s="1591"/>
      <c r="L24" s="1595" t="s">
        <v>285</v>
      </c>
      <c r="M24" s="1590"/>
      <c r="N24" s="1591"/>
      <c r="O24" s="1595" t="s">
        <v>286</v>
      </c>
      <c r="P24" s="1591"/>
      <c r="Q24" s="1595" t="s">
        <v>287</v>
      </c>
      <c r="R24" s="1591"/>
      <c r="S24" s="1595" t="s">
        <v>288</v>
      </c>
      <c r="T24" s="1590"/>
      <c r="U24" s="1590"/>
      <c r="V24" s="1590"/>
      <c r="W24" s="1590"/>
      <c r="X24" s="1590"/>
      <c r="Y24" s="1590"/>
      <c r="Z24" s="1591"/>
      <c r="AA24" s="1595" t="s">
        <v>289</v>
      </c>
      <c r="AB24" s="1590"/>
      <c r="AC24" s="1590"/>
      <c r="AD24" s="1590"/>
      <c r="AE24" s="1591"/>
      <c r="AF24" s="1595" t="s">
        <v>290</v>
      </c>
      <c r="AG24" s="1590"/>
      <c r="AH24" s="1591"/>
      <c r="AI24" s="766" t="s">
        <v>291</v>
      </c>
      <c r="AJ24" s="1595" t="s">
        <v>292</v>
      </c>
      <c r="AK24" s="1590"/>
      <c r="AL24" s="1590"/>
      <c r="AM24" s="1590"/>
      <c r="AN24" s="1590"/>
      <c r="AO24" s="1591"/>
      <c r="AP24" s="785" t="s">
        <v>293</v>
      </c>
      <c r="AQ24" s="829" t="s">
        <v>294</v>
      </c>
      <c r="AR24" s="785" t="s">
        <v>295</v>
      </c>
      <c r="AS24" s="785" t="s">
        <v>296</v>
      </c>
      <c r="AT24" s="829" t="s">
        <v>297</v>
      </c>
      <c r="AU24" s="785" t="s">
        <v>298</v>
      </c>
      <c r="AV24" s="829" t="s">
        <v>299</v>
      </c>
      <c r="AW24" s="785" t="s">
        <v>300</v>
      </c>
      <c r="AX24" s="829" t="s">
        <v>301</v>
      </c>
      <c r="AY24" s="785" t="s">
        <v>302</v>
      </c>
      <c r="AZ24" s="785" t="s">
        <v>303</v>
      </c>
      <c r="BA24" s="785" t="s">
        <v>304</v>
      </c>
      <c r="BB24" s="785" t="s">
        <v>305</v>
      </c>
    </row>
    <row r="25" spans="1:55" x14ac:dyDescent="0.25">
      <c r="A25" s="1603" t="s">
        <v>35</v>
      </c>
      <c r="B25" s="1583"/>
      <c r="C25" s="1603"/>
      <c r="D25" s="1583"/>
      <c r="E25" s="1603"/>
      <c r="F25" s="1583"/>
      <c r="G25" s="1603"/>
      <c r="H25" s="1583"/>
      <c r="I25" s="1603"/>
      <c r="J25" s="1583"/>
      <c r="K25" s="1583"/>
      <c r="L25" s="1603"/>
      <c r="M25" s="1583"/>
      <c r="N25" s="1583"/>
      <c r="O25" s="1603"/>
      <c r="P25" s="1583"/>
      <c r="Q25" s="1603"/>
      <c r="R25" s="1583"/>
      <c r="S25" s="1605" t="s">
        <v>24</v>
      </c>
      <c r="T25" s="1583"/>
      <c r="U25" s="1583"/>
      <c r="V25" s="1583"/>
      <c r="W25" s="1583"/>
      <c r="X25" s="1583"/>
      <c r="Y25" s="1583"/>
      <c r="Z25" s="1583"/>
      <c r="AA25" s="1603" t="s">
        <v>306</v>
      </c>
      <c r="AB25" s="1583"/>
      <c r="AC25" s="1583"/>
      <c r="AD25" s="1583"/>
      <c r="AE25" s="1583"/>
      <c r="AF25" s="1603" t="s">
        <v>307</v>
      </c>
      <c r="AG25" s="1583"/>
      <c r="AH25" s="1583"/>
      <c r="AI25" s="317" t="s">
        <v>86</v>
      </c>
      <c r="AJ25" s="1604" t="s">
        <v>308</v>
      </c>
      <c r="AK25" s="1583"/>
      <c r="AL25" s="1583"/>
      <c r="AM25" s="1583"/>
      <c r="AN25" s="1583"/>
      <c r="AO25" s="1583"/>
      <c r="AP25" s="612">
        <v>398678630846</v>
      </c>
      <c r="AQ25" s="830">
        <v>994822872</v>
      </c>
      <c r="AR25" s="612">
        <v>12224027249.82</v>
      </c>
      <c r="AS25" s="612">
        <v>-9947000000</v>
      </c>
      <c r="AT25" s="830">
        <v>16868424195.620001</v>
      </c>
      <c r="AU25" s="612">
        <v>-15873601323.620001</v>
      </c>
      <c r="AV25" s="830">
        <v>30989412707</v>
      </c>
      <c r="AW25" s="612">
        <v>-14120988511.379999</v>
      </c>
      <c r="AX25" s="830">
        <v>30994671868</v>
      </c>
      <c r="AY25" s="612">
        <v>-5259161</v>
      </c>
      <c r="AZ25" s="612">
        <v>30994671868</v>
      </c>
      <c r="BA25" s="613">
        <v>0</v>
      </c>
      <c r="BB25" s="612">
        <v>132070399</v>
      </c>
    </row>
    <row r="26" spans="1:55" x14ac:dyDescent="0.25">
      <c r="A26" s="1603" t="s">
        <v>35</v>
      </c>
      <c r="B26" s="1583"/>
      <c r="C26" s="1603"/>
      <c r="D26" s="1583"/>
      <c r="E26" s="1603"/>
      <c r="F26" s="1583"/>
      <c r="G26" s="1603"/>
      <c r="H26" s="1583"/>
      <c r="I26" s="1603"/>
      <c r="J26" s="1583"/>
      <c r="K26" s="1583"/>
      <c r="L26" s="1603"/>
      <c r="M26" s="1583"/>
      <c r="N26" s="1583"/>
      <c r="O26" s="1603"/>
      <c r="P26" s="1583"/>
      <c r="Q26" s="1603"/>
      <c r="R26" s="1583"/>
      <c r="S26" s="1605" t="s">
        <v>24</v>
      </c>
      <c r="T26" s="1583"/>
      <c r="U26" s="1583"/>
      <c r="V26" s="1583"/>
      <c r="W26" s="1583"/>
      <c r="X26" s="1583"/>
      <c r="Y26" s="1583"/>
      <c r="Z26" s="1583"/>
      <c r="AA26" s="1603" t="s">
        <v>306</v>
      </c>
      <c r="AB26" s="1583"/>
      <c r="AC26" s="1583"/>
      <c r="AD26" s="1583"/>
      <c r="AE26" s="1583"/>
      <c r="AF26" s="1603" t="s">
        <v>307</v>
      </c>
      <c r="AG26" s="1583"/>
      <c r="AH26" s="1583"/>
      <c r="AI26" s="317" t="s">
        <v>336</v>
      </c>
      <c r="AJ26" s="1604" t="s">
        <v>354</v>
      </c>
      <c r="AK26" s="1583"/>
      <c r="AL26" s="1583"/>
      <c r="AM26" s="1583"/>
      <c r="AN26" s="1583"/>
      <c r="AO26" s="1583"/>
      <c r="AP26" s="612">
        <v>4021085821</v>
      </c>
      <c r="AQ26" s="830">
        <v>747877798</v>
      </c>
      <c r="AR26" s="612">
        <v>1020157180</v>
      </c>
      <c r="AS26" s="613">
        <v>0</v>
      </c>
      <c r="AT26" s="830">
        <v>651140302.82000005</v>
      </c>
      <c r="AU26" s="612">
        <v>96737495.180000007</v>
      </c>
      <c r="AV26" s="830">
        <v>101845483</v>
      </c>
      <c r="AW26" s="612">
        <v>549294819.82000005</v>
      </c>
      <c r="AX26" s="830">
        <v>69112134</v>
      </c>
      <c r="AY26" s="612">
        <v>32733349</v>
      </c>
      <c r="AZ26" s="612">
        <v>55067769</v>
      </c>
      <c r="BA26" s="612">
        <v>14044365</v>
      </c>
      <c r="BB26" s="613">
        <v>0</v>
      </c>
    </row>
    <row r="27" spans="1:55" x14ac:dyDescent="0.25">
      <c r="A27" s="1603" t="s">
        <v>35</v>
      </c>
      <c r="B27" s="1583"/>
      <c r="C27" s="1603"/>
      <c r="D27" s="1583"/>
      <c r="E27" s="1603"/>
      <c r="F27" s="1583"/>
      <c r="G27" s="1603"/>
      <c r="H27" s="1583"/>
      <c r="I27" s="1603"/>
      <c r="J27" s="1583"/>
      <c r="K27" s="1583"/>
      <c r="L27" s="1603"/>
      <c r="M27" s="1583"/>
      <c r="N27" s="1583"/>
      <c r="O27" s="1603"/>
      <c r="P27" s="1583"/>
      <c r="Q27" s="1603"/>
      <c r="R27" s="1583"/>
      <c r="S27" s="1605" t="s">
        <v>24</v>
      </c>
      <c r="T27" s="1583"/>
      <c r="U27" s="1583"/>
      <c r="V27" s="1583"/>
      <c r="W27" s="1583"/>
      <c r="X27" s="1583"/>
      <c r="Y27" s="1583"/>
      <c r="Z27" s="1583"/>
      <c r="AA27" s="1603" t="s">
        <v>306</v>
      </c>
      <c r="AB27" s="1583"/>
      <c r="AC27" s="1583"/>
      <c r="AD27" s="1583"/>
      <c r="AE27" s="1583"/>
      <c r="AF27" s="1603" t="s">
        <v>309</v>
      </c>
      <c r="AG27" s="1583"/>
      <c r="AH27" s="1583"/>
      <c r="AI27" s="317" t="s">
        <v>101</v>
      </c>
      <c r="AJ27" s="1604" t="s">
        <v>310</v>
      </c>
      <c r="AK27" s="1583"/>
      <c r="AL27" s="1583"/>
      <c r="AM27" s="1583"/>
      <c r="AN27" s="1583"/>
      <c r="AO27" s="1583"/>
      <c r="AP27" s="612">
        <v>519000000</v>
      </c>
      <c r="AQ27" s="831">
        <v>0</v>
      </c>
      <c r="AR27" s="612">
        <v>519000000</v>
      </c>
      <c r="AS27" s="613">
        <v>0</v>
      </c>
      <c r="AT27" s="831">
        <v>0</v>
      </c>
      <c r="AU27" s="613">
        <v>0</v>
      </c>
      <c r="AV27" s="831">
        <v>0</v>
      </c>
      <c r="AW27" s="613">
        <v>0</v>
      </c>
      <c r="AX27" s="831">
        <v>0</v>
      </c>
      <c r="AY27" s="613">
        <v>0</v>
      </c>
      <c r="AZ27" s="613">
        <v>0</v>
      </c>
      <c r="BA27" s="613">
        <v>0</v>
      </c>
      <c r="BB27" s="613">
        <v>0</v>
      </c>
    </row>
    <row r="28" spans="1:55" x14ac:dyDescent="0.25">
      <c r="A28" s="1603" t="s">
        <v>35</v>
      </c>
      <c r="B28" s="1583"/>
      <c r="C28" s="1603"/>
      <c r="D28" s="1583"/>
      <c r="E28" s="1603"/>
      <c r="F28" s="1583"/>
      <c r="G28" s="1603"/>
      <c r="H28" s="1583"/>
      <c r="I28" s="1603"/>
      <c r="J28" s="1583"/>
      <c r="K28" s="1583"/>
      <c r="L28" s="1603"/>
      <c r="M28" s="1583"/>
      <c r="N28" s="1583"/>
      <c r="O28" s="1603"/>
      <c r="P28" s="1583"/>
      <c r="Q28" s="1603"/>
      <c r="R28" s="1583"/>
      <c r="S28" s="1605" t="s">
        <v>24</v>
      </c>
      <c r="T28" s="1583"/>
      <c r="U28" s="1583"/>
      <c r="V28" s="1583"/>
      <c r="W28" s="1583"/>
      <c r="X28" s="1583"/>
      <c r="Y28" s="1583"/>
      <c r="Z28" s="1583"/>
      <c r="AA28" s="1603" t="s">
        <v>306</v>
      </c>
      <c r="AB28" s="1583"/>
      <c r="AC28" s="1583"/>
      <c r="AD28" s="1583"/>
      <c r="AE28" s="1583"/>
      <c r="AF28" s="1603" t="s">
        <v>309</v>
      </c>
      <c r="AG28" s="1583"/>
      <c r="AH28" s="1583"/>
      <c r="AI28" s="317" t="s">
        <v>44</v>
      </c>
      <c r="AJ28" s="1604" t="s">
        <v>311</v>
      </c>
      <c r="AK28" s="1583"/>
      <c r="AL28" s="1583"/>
      <c r="AM28" s="1583"/>
      <c r="AN28" s="1583"/>
      <c r="AO28" s="1583"/>
      <c r="AP28" s="612">
        <v>66513900000</v>
      </c>
      <c r="AQ28" s="830">
        <v>72524364</v>
      </c>
      <c r="AR28" s="612">
        <v>48689635321</v>
      </c>
      <c r="AS28" s="613">
        <v>0</v>
      </c>
      <c r="AT28" s="830">
        <v>733493750</v>
      </c>
      <c r="AU28" s="612">
        <v>-660969386</v>
      </c>
      <c r="AV28" s="830">
        <v>477988151</v>
      </c>
      <c r="AW28" s="612">
        <v>255505599</v>
      </c>
      <c r="AX28" s="830">
        <v>715719475</v>
      </c>
      <c r="AY28" s="612">
        <v>-237731324</v>
      </c>
      <c r="AZ28" s="612">
        <v>715719475</v>
      </c>
      <c r="BA28" s="613">
        <v>0</v>
      </c>
      <c r="BB28" s="613">
        <v>0</v>
      </c>
    </row>
    <row r="29" spans="1:55" s="753" customFormat="1" ht="13.5" x14ac:dyDescent="0.2">
      <c r="A29" s="1877" t="s">
        <v>35</v>
      </c>
      <c r="B29" s="1878"/>
      <c r="C29" s="1877" t="s">
        <v>312</v>
      </c>
      <c r="D29" s="1878"/>
      <c r="E29" s="1877"/>
      <c r="F29" s="1878"/>
      <c r="G29" s="1877"/>
      <c r="H29" s="1878"/>
      <c r="I29" s="1877"/>
      <c r="J29" s="1878"/>
      <c r="K29" s="1878"/>
      <c r="L29" s="1877"/>
      <c r="M29" s="1878"/>
      <c r="N29" s="1878"/>
      <c r="O29" s="1877"/>
      <c r="P29" s="1878"/>
      <c r="Q29" s="1877"/>
      <c r="R29" s="1878"/>
      <c r="S29" s="1880" t="s">
        <v>23</v>
      </c>
      <c r="T29" s="1878"/>
      <c r="U29" s="1878"/>
      <c r="V29" s="1878"/>
      <c r="W29" s="1878"/>
      <c r="X29" s="1878"/>
      <c r="Y29" s="1878"/>
      <c r="Z29" s="1878"/>
      <c r="AA29" s="1877" t="s">
        <v>306</v>
      </c>
      <c r="AB29" s="1878"/>
      <c r="AC29" s="1878"/>
      <c r="AD29" s="1878"/>
      <c r="AE29" s="1878"/>
      <c r="AF29" s="1877" t="s">
        <v>307</v>
      </c>
      <c r="AG29" s="1878"/>
      <c r="AH29" s="1878"/>
      <c r="AI29" s="786" t="s">
        <v>86</v>
      </c>
      <c r="AJ29" s="1879" t="s">
        <v>308</v>
      </c>
      <c r="AK29" s="1878"/>
      <c r="AL29" s="1878"/>
      <c r="AM29" s="1878"/>
      <c r="AN29" s="1878"/>
      <c r="AO29" s="1878"/>
      <c r="AP29" s="787">
        <v>181769016667</v>
      </c>
      <c r="AQ29" s="832">
        <v>9293083</v>
      </c>
      <c r="AR29" s="787">
        <v>10198265001</v>
      </c>
      <c r="AS29" s="787">
        <v>-9382000000</v>
      </c>
      <c r="AT29" s="832">
        <v>12942008154</v>
      </c>
      <c r="AU29" s="787">
        <v>-12932715071</v>
      </c>
      <c r="AV29" s="832">
        <v>13114132504</v>
      </c>
      <c r="AW29" s="787">
        <v>-172124350</v>
      </c>
      <c r="AX29" s="832">
        <v>13118120209</v>
      </c>
      <c r="AY29" s="787">
        <v>-3987705</v>
      </c>
      <c r="AZ29" s="787">
        <v>13118120209</v>
      </c>
      <c r="BA29" s="788">
        <v>0</v>
      </c>
      <c r="BB29" s="787">
        <v>132070399</v>
      </c>
    </row>
    <row r="30" spans="1:55" x14ac:dyDescent="0.25">
      <c r="A30" s="1603" t="s">
        <v>35</v>
      </c>
      <c r="B30" s="1583"/>
      <c r="C30" s="1603" t="s">
        <v>312</v>
      </c>
      <c r="D30" s="1583"/>
      <c r="E30" s="1603" t="s">
        <v>313</v>
      </c>
      <c r="F30" s="1583"/>
      <c r="G30" s="1603"/>
      <c r="H30" s="1583"/>
      <c r="I30" s="1603"/>
      <c r="J30" s="1583"/>
      <c r="K30" s="1583"/>
      <c r="L30" s="1603"/>
      <c r="M30" s="1583"/>
      <c r="N30" s="1583"/>
      <c r="O30" s="1603"/>
      <c r="P30" s="1583"/>
      <c r="Q30" s="1603"/>
      <c r="R30" s="1583"/>
      <c r="S30" s="1605" t="s">
        <v>23</v>
      </c>
      <c r="T30" s="1583"/>
      <c r="U30" s="1583"/>
      <c r="V30" s="1583"/>
      <c r="W30" s="1583"/>
      <c r="X30" s="1583"/>
      <c r="Y30" s="1583"/>
      <c r="Z30" s="1583"/>
      <c r="AA30" s="1603" t="s">
        <v>306</v>
      </c>
      <c r="AB30" s="1583"/>
      <c r="AC30" s="1583"/>
      <c r="AD30" s="1583"/>
      <c r="AE30" s="1583"/>
      <c r="AF30" s="1603" t="s">
        <v>307</v>
      </c>
      <c r="AG30" s="1583"/>
      <c r="AH30" s="1583"/>
      <c r="AI30" s="317" t="s">
        <v>86</v>
      </c>
      <c r="AJ30" s="1604" t="s">
        <v>308</v>
      </c>
      <c r="AK30" s="1583"/>
      <c r="AL30" s="1583"/>
      <c r="AM30" s="1583"/>
      <c r="AN30" s="1583"/>
      <c r="AO30" s="1583"/>
      <c r="AP30" s="612">
        <v>181769016667</v>
      </c>
      <c r="AQ30" s="830">
        <v>9293083</v>
      </c>
      <c r="AR30" s="612">
        <v>10198265001</v>
      </c>
      <c r="AS30" s="612">
        <v>-9382000000</v>
      </c>
      <c r="AT30" s="830">
        <v>12942008154</v>
      </c>
      <c r="AU30" s="612">
        <v>-12932715071</v>
      </c>
      <c r="AV30" s="830">
        <v>13114132504</v>
      </c>
      <c r="AW30" s="612">
        <v>-172124350</v>
      </c>
      <c r="AX30" s="830">
        <v>13118120209</v>
      </c>
      <c r="AY30" s="612">
        <v>-3987705</v>
      </c>
      <c r="AZ30" s="612">
        <v>13118120209</v>
      </c>
      <c r="BA30" s="613">
        <v>0</v>
      </c>
      <c r="BB30" s="612">
        <v>132070399</v>
      </c>
    </row>
    <row r="31" spans="1:55" x14ac:dyDescent="0.25">
      <c r="A31" s="1603" t="s">
        <v>35</v>
      </c>
      <c r="B31" s="1583"/>
      <c r="C31" s="1603" t="s">
        <v>312</v>
      </c>
      <c r="D31" s="1583"/>
      <c r="E31" s="1603" t="s">
        <v>313</v>
      </c>
      <c r="F31" s="1583"/>
      <c r="G31" s="1603" t="s">
        <v>312</v>
      </c>
      <c r="H31" s="1583"/>
      <c r="I31" s="1603"/>
      <c r="J31" s="1583"/>
      <c r="K31" s="1583"/>
      <c r="L31" s="1603"/>
      <c r="M31" s="1583"/>
      <c r="N31" s="1583"/>
      <c r="O31" s="1603"/>
      <c r="P31" s="1583"/>
      <c r="Q31" s="1603"/>
      <c r="R31" s="1583"/>
      <c r="S31" s="1605" t="s">
        <v>314</v>
      </c>
      <c r="T31" s="1583"/>
      <c r="U31" s="1583"/>
      <c r="V31" s="1583"/>
      <c r="W31" s="1583"/>
      <c r="X31" s="1583"/>
      <c r="Y31" s="1583"/>
      <c r="Z31" s="1583"/>
      <c r="AA31" s="1603" t="s">
        <v>306</v>
      </c>
      <c r="AB31" s="1583"/>
      <c r="AC31" s="1583"/>
      <c r="AD31" s="1583"/>
      <c r="AE31" s="1583"/>
      <c r="AF31" s="1603" t="s">
        <v>307</v>
      </c>
      <c r="AG31" s="1583"/>
      <c r="AH31" s="1583"/>
      <c r="AI31" s="317" t="s">
        <v>86</v>
      </c>
      <c r="AJ31" s="1604" t="s">
        <v>308</v>
      </c>
      <c r="AK31" s="1583"/>
      <c r="AL31" s="1583"/>
      <c r="AM31" s="1583"/>
      <c r="AN31" s="1583"/>
      <c r="AO31" s="1583"/>
      <c r="AP31" s="612">
        <v>135937371450</v>
      </c>
      <c r="AQ31" s="831">
        <v>0</v>
      </c>
      <c r="AR31" s="612">
        <v>6090000000</v>
      </c>
      <c r="AS31" s="612">
        <v>-9382000000</v>
      </c>
      <c r="AT31" s="830">
        <v>9578485593</v>
      </c>
      <c r="AU31" s="612">
        <v>-9578485593</v>
      </c>
      <c r="AV31" s="830">
        <v>9575625735</v>
      </c>
      <c r="AW31" s="612">
        <v>2859858</v>
      </c>
      <c r="AX31" s="830">
        <v>9579613440</v>
      </c>
      <c r="AY31" s="612">
        <v>-3987705</v>
      </c>
      <c r="AZ31" s="612">
        <v>9579613440</v>
      </c>
      <c r="BA31" s="613">
        <v>0</v>
      </c>
      <c r="BB31" s="612">
        <v>100129132</v>
      </c>
    </row>
    <row r="32" spans="1:55" x14ac:dyDescent="0.25">
      <c r="A32" s="1603" t="s">
        <v>35</v>
      </c>
      <c r="B32" s="1583"/>
      <c r="C32" s="1603" t="s">
        <v>312</v>
      </c>
      <c r="D32" s="1583"/>
      <c r="E32" s="1603" t="s">
        <v>313</v>
      </c>
      <c r="F32" s="1583"/>
      <c r="G32" s="1603" t="s">
        <v>312</v>
      </c>
      <c r="H32" s="1583"/>
      <c r="I32" s="1603" t="s">
        <v>312</v>
      </c>
      <c r="J32" s="1583"/>
      <c r="K32" s="1583"/>
      <c r="L32" s="1603"/>
      <c r="M32" s="1583"/>
      <c r="N32" s="1583"/>
      <c r="O32" s="1603"/>
      <c r="P32" s="1583"/>
      <c r="Q32" s="1603"/>
      <c r="R32" s="1583"/>
      <c r="S32" s="1605" t="s">
        <v>219</v>
      </c>
      <c r="T32" s="1583"/>
      <c r="U32" s="1583"/>
      <c r="V32" s="1583"/>
      <c r="W32" s="1583"/>
      <c r="X32" s="1583"/>
      <c r="Y32" s="1583"/>
      <c r="Z32" s="1583"/>
      <c r="AA32" s="1603" t="s">
        <v>306</v>
      </c>
      <c r="AB32" s="1583"/>
      <c r="AC32" s="1583"/>
      <c r="AD32" s="1583"/>
      <c r="AE32" s="1583"/>
      <c r="AF32" s="1603" t="s">
        <v>307</v>
      </c>
      <c r="AG32" s="1583"/>
      <c r="AH32" s="1583"/>
      <c r="AI32" s="317" t="s">
        <v>86</v>
      </c>
      <c r="AJ32" s="1604" t="s">
        <v>308</v>
      </c>
      <c r="AK32" s="1583"/>
      <c r="AL32" s="1583"/>
      <c r="AM32" s="1583"/>
      <c r="AN32" s="1583"/>
      <c r="AO32" s="1583"/>
      <c r="AP32" s="612">
        <v>97337680000</v>
      </c>
      <c r="AQ32" s="831">
        <v>0</v>
      </c>
      <c r="AR32" s="612">
        <v>5100000000</v>
      </c>
      <c r="AS32" s="613">
        <v>0</v>
      </c>
      <c r="AT32" s="830">
        <v>8348060907</v>
      </c>
      <c r="AU32" s="612">
        <v>-8348060907</v>
      </c>
      <c r="AV32" s="830">
        <v>8345201049</v>
      </c>
      <c r="AW32" s="612">
        <v>2859858</v>
      </c>
      <c r="AX32" s="830">
        <v>8349188754</v>
      </c>
      <c r="AY32" s="612">
        <v>-3987705</v>
      </c>
      <c r="AZ32" s="612">
        <v>8349188754</v>
      </c>
      <c r="BA32" s="613">
        <v>0</v>
      </c>
      <c r="BB32" s="612">
        <v>100129132</v>
      </c>
    </row>
    <row r="33" spans="1:54" x14ac:dyDescent="0.25">
      <c r="A33" s="1608" t="s">
        <v>35</v>
      </c>
      <c r="B33" s="1583"/>
      <c r="C33" s="1608" t="s">
        <v>312</v>
      </c>
      <c r="D33" s="1583"/>
      <c r="E33" s="1608" t="s">
        <v>313</v>
      </c>
      <c r="F33" s="1583"/>
      <c r="G33" s="1608" t="s">
        <v>312</v>
      </c>
      <c r="H33" s="1583"/>
      <c r="I33" s="1608" t="s">
        <v>312</v>
      </c>
      <c r="J33" s="1583"/>
      <c r="K33" s="1583"/>
      <c r="L33" s="1608" t="s">
        <v>312</v>
      </c>
      <c r="M33" s="1583"/>
      <c r="N33" s="1583"/>
      <c r="O33" s="1608"/>
      <c r="P33" s="1583"/>
      <c r="Q33" s="1608"/>
      <c r="R33" s="1583"/>
      <c r="S33" s="1609" t="s">
        <v>36</v>
      </c>
      <c r="T33" s="1583"/>
      <c r="U33" s="1583"/>
      <c r="V33" s="1583"/>
      <c r="W33" s="1583"/>
      <c r="X33" s="1583"/>
      <c r="Y33" s="1583"/>
      <c r="Z33" s="1583"/>
      <c r="AA33" s="1608" t="s">
        <v>306</v>
      </c>
      <c r="AB33" s="1583"/>
      <c r="AC33" s="1583"/>
      <c r="AD33" s="1583"/>
      <c r="AE33" s="1583"/>
      <c r="AF33" s="1608" t="s">
        <v>307</v>
      </c>
      <c r="AG33" s="1583"/>
      <c r="AH33" s="1583"/>
      <c r="AI33" s="320" t="s">
        <v>86</v>
      </c>
      <c r="AJ33" s="1610" t="s">
        <v>308</v>
      </c>
      <c r="AK33" s="1583"/>
      <c r="AL33" s="1583"/>
      <c r="AM33" s="1583"/>
      <c r="AN33" s="1583"/>
      <c r="AO33" s="1583"/>
      <c r="AP33" s="617">
        <v>90237680000</v>
      </c>
      <c r="AQ33" s="834">
        <v>0</v>
      </c>
      <c r="AR33" s="617">
        <v>4500000000</v>
      </c>
      <c r="AS33" s="618">
        <v>0</v>
      </c>
      <c r="AT33" s="833">
        <v>7845232198</v>
      </c>
      <c r="AU33" s="617">
        <v>-7845232198</v>
      </c>
      <c r="AV33" s="833">
        <v>7845232198</v>
      </c>
      <c r="AW33" s="618">
        <v>0</v>
      </c>
      <c r="AX33" s="833">
        <v>7849219903</v>
      </c>
      <c r="AY33" s="617">
        <v>-3987705</v>
      </c>
      <c r="AZ33" s="617">
        <v>7849219903</v>
      </c>
      <c r="BA33" s="618">
        <v>0</v>
      </c>
      <c r="BB33" s="618">
        <v>0</v>
      </c>
    </row>
    <row r="34" spans="1:54" x14ac:dyDescent="0.25">
      <c r="A34" s="1608" t="s">
        <v>35</v>
      </c>
      <c r="B34" s="1583"/>
      <c r="C34" s="1608" t="s">
        <v>312</v>
      </c>
      <c r="D34" s="1583"/>
      <c r="E34" s="1608" t="s">
        <v>313</v>
      </c>
      <c r="F34" s="1583"/>
      <c r="G34" s="1608" t="s">
        <v>312</v>
      </c>
      <c r="H34" s="1583"/>
      <c r="I34" s="1608" t="s">
        <v>312</v>
      </c>
      <c r="J34" s="1583"/>
      <c r="K34" s="1583"/>
      <c r="L34" s="1608" t="s">
        <v>315</v>
      </c>
      <c r="M34" s="1583"/>
      <c r="N34" s="1583"/>
      <c r="O34" s="1608"/>
      <c r="P34" s="1583"/>
      <c r="Q34" s="1608"/>
      <c r="R34" s="1583"/>
      <c r="S34" s="1609" t="s">
        <v>37</v>
      </c>
      <c r="T34" s="1583"/>
      <c r="U34" s="1583"/>
      <c r="V34" s="1583"/>
      <c r="W34" s="1583"/>
      <c r="X34" s="1583"/>
      <c r="Y34" s="1583"/>
      <c r="Z34" s="1583"/>
      <c r="AA34" s="1608" t="s">
        <v>306</v>
      </c>
      <c r="AB34" s="1583"/>
      <c r="AC34" s="1583"/>
      <c r="AD34" s="1583"/>
      <c r="AE34" s="1583"/>
      <c r="AF34" s="1608" t="s">
        <v>307</v>
      </c>
      <c r="AG34" s="1583"/>
      <c r="AH34" s="1583"/>
      <c r="AI34" s="320" t="s">
        <v>86</v>
      </c>
      <c r="AJ34" s="1610" t="s">
        <v>308</v>
      </c>
      <c r="AK34" s="1583"/>
      <c r="AL34" s="1583"/>
      <c r="AM34" s="1583"/>
      <c r="AN34" s="1583"/>
      <c r="AO34" s="1583"/>
      <c r="AP34" s="617">
        <v>5880000000</v>
      </c>
      <c r="AQ34" s="834">
        <v>0</v>
      </c>
      <c r="AR34" s="617">
        <v>500000000</v>
      </c>
      <c r="AS34" s="618">
        <v>0</v>
      </c>
      <c r="AT34" s="833">
        <v>407779699</v>
      </c>
      <c r="AU34" s="617">
        <v>-407779699</v>
      </c>
      <c r="AV34" s="833">
        <v>407779699</v>
      </c>
      <c r="AW34" s="618">
        <v>0</v>
      </c>
      <c r="AX34" s="833">
        <v>407779699</v>
      </c>
      <c r="AY34" s="618">
        <v>0</v>
      </c>
      <c r="AZ34" s="617">
        <v>407779699</v>
      </c>
      <c r="BA34" s="618">
        <v>0</v>
      </c>
      <c r="BB34" s="618">
        <v>0</v>
      </c>
    </row>
    <row r="35" spans="1:54" x14ac:dyDescent="0.25">
      <c r="A35" s="1608" t="s">
        <v>35</v>
      </c>
      <c r="B35" s="1583"/>
      <c r="C35" s="1608" t="s">
        <v>312</v>
      </c>
      <c r="D35" s="1583"/>
      <c r="E35" s="1608" t="s">
        <v>313</v>
      </c>
      <c r="F35" s="1583"/>
      <c r="G35" s="1608" t="s">
        <v>312</v>
      </c>
      <c r="H35" s="1583"/>
      <c r="I35" s="1608" t="s">
        <v>312</v>
      </c>
      <c r="J35" s="1583"/>
      <c r="K35" s="1583"/>
      <c r="L35" s="1608" t="s">
        <v>316</v>
      </c>
      <c r="M35" s="1583"/>
      <c r="N35" s="1583"/>
      <c r="O35" s="1608"/>
      <c r="P35" s="1583"/>
      <c r="Q35" s="1608"/>
      <c r="R35" s="1583"/>
      <c r="S35" s="1609" t="s">
        <v>38</v>
      </c>
      <c r="T35" s="1583"/>
      <c r="U35" s="1583"/>
      <c r="V35" s="1583"/>
      <c r="W35" s="1583"/>
      <c r="X35" s="1583"/>
      <c r="Y35" s="1583"/>
      <c r="Z35" s="1583"/>
      <c r="AA35" s="1608" t="s">
        <v>306</v>
      </c>
      <c r="AB35" s="1583"/>
      <c r="AC35" s="1583"/>
      <c r="AD35" s="1583"/>
      <c r="AE35" s="1583"/>
      <c r="AF35" s="1608" t="s">
        <v>307</v>
      </c>
      <c r="AG35" s="1583"/>
      <c r="AH35" s="1583"/>
      <c r="AI35" s="320" t="s">
        <v>86</v>
      </c>
      <c r="AJ35" s="1610" t="s">
        <v>308</v>
      </c>
      <c r="AK35" s="1583"/>
      <c r="AL35" s="1583"/>
      <c r="AM35" s="1583"/>
      <c r="AN35" s="1583"/>
      <c r="AO35" s="1583"/>
      <c r="AP35" s="617">
        <v>1220000000</v>
      </c>
      <c r="AQ35" s="834">
        <v>0</v>
      </c>
      <c r="AR35" s="617">
        <v>100000000</v>
      </c>
      <c r="AS35" s="618">
        <v>0</v>
      </c>
      <c r="AT35" s="833">
        <v>95049010</v>
      </c>
      <c r="AU35" s="617">
        <v>-95049010</v>
      </c>
      <c r="AV35" s="833">
        <v>92189152</v>
      </c>
      <c r="AW35" s="617">
        <v>2859858</v>
      </c>
      <c r="AX35" s="833">
        <v>92189152</v>
      </c>
      <c r="AY35" s="618">
        <v>0</v>
      </c>
      <c r="AZ35" s="617">
        <v>92189152</v>
      </c>
      <c r="BA35" s="618">
        <v>0</v>
      </c>
      <c r="BB35" s="617">
        <v>100129132</v>
      </c>
    </row>
    <row r="36" spans="1:54" x14ac:dyDescent="0.25">
      <c r="A36" s="1603" t="s">
        <v>35</v>
      </c>
      <c r="B36" s="1583"/>
      <c r="C36" s="1603" t="s">
        <v>312</v>
      </c>
      <c r="D36" s="1583"/>
      <c r="E36" s="1603" t="s">
        <v>313</v>
      </c>
      <c r="F36" s="1583"/>
      <c r="G36" s="1603" t="s">
        <v>312</v>
      </c>
      <c r="H36" s="1583"/>
      <c r="I36" s="1603" t="s">
        <v>316</v>
      </c>
      <c r="J36" s="1583"/>
      <c r="K36" s="1583"/>
      <c r="L36" s="1603"/>
      <c r="M36" s="1583"/>
      <c r="N36" s="1583"/>
      <c r="O36" s="1603"/>
      <c r="P36" s="1583"/>
      <c r="Q36" s="1603"/>
      <c r="R36" s="1583"/>
      <c r="S36" s="1605" t="s">
        <v>220</v>
      </c>
      <c r="T36" s="1583"/>
      <c r="U36" s="1583"/>
      <c r="V36" s="1583"/>
      <c r="W36" s="1583"/>
      <c r="X36" s="1583"/>
      <c r="Y36" s="1583"/>
      <c r="Z36" s="1583"/>
      <c r="AA36" s="1603" t="s">
        <v>306</v>
      </c>
      <c r="AB36" s="1583"/>
      <c r="AC36" s="1583"/>
      <c r="AD36" s="1583"/>
      <c r="AE36" s="1583"/>
      <c r="AF36" s="1603" t="s">
        <v>307</v>
      </c>
      <c r="AG36" s="1583"/>
      <c r="AH36" s="1583"/>
      <c r="AI36" s="317" t="s">
        <v>86</v>
      </c>
      <c r="AJ36" s="1604" t="s">
        <v>308</v>
      </c>
      <c r="AK36" s="1583"/>
      <c r="AL36" s="1583"/>
      <c r="AM36" s="1583"/>
      <c r="AN36" s="1583"/>
      <c r="AO36" s="1583"/>
      <c r="AP36" s="612">
        <v>1741691450</v>
      </c>
      <c r="AQ36" s="831">
        <v>0</v>
      </c>
      <c r="AR36" s="612">
        <v>40000000</v>
      </c>
      <c r="AS36" s="613">
        <v>0</v>
      </c>
      <c r="AT36" s="830">
        <v>140507338</v>
      </c>
      <c r="AU36" s="612">
        <v>-140507338</v>
      </c>
      <c r="AV36" s="830">
        <v>140507338</v>
      </c>
      <c r="AW36" s="613">
        <v>0</v>
      </c>
      <c r="AX36" s="830">
        <v>140507338</v>
      </c>
      <c r="AY36" s="613">
        <v>0</v>
      </c>
      <c r="AZ36" s="612">
        <v>140507338</v>
      </c>
      <c r="BA36" s="613">
        <v>0</v>
      </c>
      <c r="BB36" s="613">
        <v>0</v>
      </c>
    </row>
    <row r="37" spans="1:54" x14ac:dyDescent="0.25">
      <c r="A37" s="1608" t="s">
        <v>35</v>
      </c>
      <c r="B37" s="1583"/>
      <c r="C37" s="1608" t="s">
        <v>312</v>
      </c>
      <c r="D37" s="1583"/>
      <c r="E37" s="1608" t="s">
        <v>313</v>
      </c>
      <c r="F37" s="1583"/>
      <c r="G37" s="1608" t="s">
        <v>312</v>
      </c>
      <c r="H37" s="1583"/>
      <c r="I37" s="1608" t="s">
        <v>316</v>
      </c>
      <c r="J37" s="1583"/>
      <c r="K37" s="1583"/>
      <c r="L37" s="1608" t="s">
        <v>315</v>
      </c>
      <c r="M37" s="1583"/>
      <c r="N37" s="1583"/>
      <c r="O37" s="1608"/>
      <c r="P37" s="1583"/>
      <c r="Q37" s="1608"/>
      <c r="R37" s="1583"/>
      <c r="S37" s="1609" t="s">
        <v>39</v>
      </c>
      <c r="T37" s="1583"/>
      <c r="U37" s="1583"/>
      <c r="V37" s="1583"/>
      <c r="W37" s="1583"/>
      <c r="X37" s="1583"/>
      <c r="Y37" s="1583"/>
      <c r="Z37" s="1583"/>
      <c r="AA37" s="1608" t="s">
        <v>306</v>
      </c>
      <c r="AB37" s="1583"/>
      <c r="AC37" s="1583"/>
      <c r="AD37" s="1583"/>
      <c r="AE37" s="1583"/>
      <c r="AF37" s="1608" t="s">
        <v>307</v>
      </c>
      <c r="AG37" s="1583"/>
      <c r="AH37" s="1583"/>
      <c r="AI37" s="320" t="s">
        <v>86</v>
      </c>
      <c r="AJ37" s="1610" t="s">
        <v>308</v>
      </c>
      <c r="AK37" s="1583"/>
      <c r="AL37" s="1583"/>
      <c r="AM37" s="1583"/>
      <c r="AN37" s="1583"/>
      <c r="AO37" s="1583"/>
      <c r="AP37" s="617">
        <v>1741691450</v>
      </c>
      <c r="AQ37" s="834">
        <v>0</v>
      </c>
      <c r="AR37" s="617">
        <v>40000000</v>
      </c>
      <c r="AS37" s="618">
        <v>0</v>
      </c>
      <c r="AT37" s="833">
        <v>140507338</v>
      </c>
      <c r="AU37" s="617">
        <v>-140507338</v>
      </c>
      <c r="AV37" s="833">
        <v>140507338</v>
      </c>
      <c r="AW37" s="618">
        <v>0</v>
      </c>
      <c r="AX37" s="833">
        <v>140507338</v>
      </c>
      <c r="AY37" s="618">
        <v>0</v>
      </c>
      <c r="AZ37" s="617">
        <v>140507338</v>
      </c>
      <c r="BA37" s="618">
        <v>0</v>
      </c>
      <c r="BB37" s="618">
        <v>0</v>
      </c>
    </row>
    <row r="38" spans="1:54" x14ac:dyDescent="0.25">
      <c r="A38" s="1603" t="s">
        <v>35</v>
      </c>
      <c r="B38" s="1583"/>
      <c r="C38" s="1603" t="s">
        <v>312</v>
      </c>
      <c r="D38" s="1583"/>
      <c r="E38" s="1603" t="s">
        <v>313</v>
      </c>
      <c r="F38" s="1583"/>
      <c r="G38" s="1603" t="s">
        <v>312</v>
      </c>
      <c r="H38" s="1583"/>
      <c r="I38" s="1603" t="s">
        <v>317</v>
      </c>
      <c r="J38" s="1583"/>
      <c r="K38" s="1583"/>
      <c r="L38" s="1603"/>
      <c r="M38" s="1583"/>
      <c r="N38" s="1583"/>
      <c r="O38" s="1603"/>
      <c r="P38" s="1583"/>
      <c r="Q38" s="1603"/>
      <c r="R38" s="1583"/>
      <c r="S38" s="1605" t="s">
        <v>222</v>
      </c>
      <c r="T38" s="1583"/>
      <c r="U38" s="1583"/>
      <c r="V38" s="1583"/>
      <c r="W38" s="1583"/>
      <c r="X38" s="1583"/>
      <c r="Y38" s="1583"/>
      <c r="Z38" s="1583"/>
      <c r="AA38" s="1603" t="s">
        <v>306</v>
      </c>
      <c r="AB38" s="1583"/>
      <c r="AC38" s="1583"/>
      <c r="AD38" s="1583"/>
      <c r="AE38" s="1583"/>
      <c r="AF38" s="1603" t="s">
        <v>307</v>
      </c>
      <c r="AG38" s="1583"/>
      <c r="AH38" s="1583"/>
      <c r="AI38" s="317" t="s">
        <v>86</v>
      </c>
      <c r="AJ38" s="1604" t="s">
        <v>308</v>
      </c>
      <c r="AK38" s="1583"/>
      <c r="AL38" s="1583"/>
      <c r="AM38" s="1583"/>
      <c r="AN38" s="1583"/>
      <c r="AO38" s="1583"/>
      <c r="AP38" s="612">
        <v>26784000000</v>
      </c>
      <c r="AQ38" s="831">
        <v>0</v>
      </c>
      <c r="AR38" s="612">
        <v>930000000</v>
      </c>
      <c r="AS38" s="613">
        <v>0</v>
      </c>
      <c r="AT38" s="841">
        <v>1035002267</v>
      </c>
      <c r="AU38" s="612">
        <v>-1035002267</v>
      </c>
      <c r="AV38" s="830">
        <v>1035002267</v>
      </c>
      <c r="AW38" s="613">
        <v>0</v>
      </c>
      <c r="AX38" s="830">
        <v>1035002267</v>
      </c>
      <c r="AY38" s="613">
        <v>0</v>
      </c>
      <c r="AZ38" s="612">
        <v>1035002267</v>
      </c>
      <c r="BA38" s="613">
        <v>0</v>
      </c>
      <c r="BB38" s="613">
        <v>0</v>
      </c>
    </row>
    <row r="39" spans="1:54" x14ac:dyDescent="0.25">
      <c r="A39" s="1608" t="s">
        <v>35</v>
      </c>
      <c r="B39" s="1583"/>
      <c r="C39" s="1608" t="s">
        <v>312</v>
      </c>
      <c r="D39" s="1583"/>
      <c r="E39" s="1608" t="s">
        <v>313</v>
      </c>
      <c r="F39" s="1583"/>
      <c r="G39" s="1608" t="s">
        <v>312</v>
      </c>
      <c r="H39" s="1583"/>
      <c r="I39" s="1608" t="s">
        <v>317</v>
      </c>
      <c r="J39" s="1583"/>
      <c r="K39" s="1583"/>
      <c r="L39" s="1608" t="s">
        <v>312</v>
      </c>
      <c r="M39" s="1583"/>
      <c r="N39" s="1583"/>
      <c r="O39" s="1608"/>
      <c r="P39" s="1583"/>
      <c r="Q39" s="1608"/>
      <c r="R39" s="1583"/>
      <c r="S39" s="1609" t="s">
        <v>40</v>
      </c>
      <c r="T39" s="1583"/>
      <c r="U39" s="1583"/>
      <c r="V39" s="1583"/>
      <c r="W39" s="1583"/>
      <c r="X39" s="1583"/>
      <c r="Y39" s="1583"/>
      <c r="Z39" s="1583"/>
      <c r="AA39" s="1608" t="s">
        <v>306</v>
      </c>
      <c r="AB39" s="1583"/>
      <c r="AC39" s="1583"/>
      <c r="AD39" s="1583"/>
      <c r="AE39" s="1583"/>
      <c r="AF39" s="1608" t="s">
        <v>307</v>
      </c>
      <c r="AG39" s="1583"/>
      <c r="AH39" s="1583"/>
      <c r="AI39" s="320" t="s">
        <v>86</v>
      </c>
      <c r="AJ39" s="1610" t="s">
        <v>308</v>
      </c>
      <c r="AK39" s="1583"/>
      <c r="AL39" s="1583"/>
      <c r="AM39" s="1583"/>
      <c r="AN39" s="1583"/>
      <c r="AO39" s="1583"/>
      <c r="AP39" s="617">
        <v>3441410138</v>
      </c>
      <c r="AQ39" s="834">
        <v>0</v>
      </c>
      <c r="AR39" s="617">
        <v>25000000</v>
      </c>
      <c r="AS39" s="618">
        <v>0</v>
      </c>
      <c r="AT39" s="842">
        <v>283090104</v>
      </c>
      <c r="AU39" s="617">
        <v>-283090104</v>
      </c>
      <c r="AV39" s="833">
        <v>283090104</v>
      </c>
      <c r="AW39" s="618">
        <v>0</v>
      </c>
      <c r="AX39" s="833">
        <v>283090104</v>
      </c>
      <c r="AY39" s="618">
        <v>0</v>
      </c>
      <c r="AZ39" s="617">
        <v>283090104</v>
      </c>
      <c r="BA39" s="618">
        <v>0</v>
      </c>
      <c r="BB39" s="618">
        <v>0</v>
      </c>
    </row>
    <row r="40" spans="1:54" x14ac:dyDescent="0.25">
      <c r="A40" s="1608" t="s">
        <v>35</v>
      </c>
      <c r="B40" s="1583"/>
      <c r="C40" s="1608" t="s">
        <v>312</v>
      </c>
      <c r="D40" s="1583"/>
      <c r="E40" s="1608" t="s">
        <v>313</v>
      </c>
      <c r="F40" s="1583"/>
      <c r="G40" s="1608" t="s">
        <v>312</v>
      </c>
      <c r="H40" s="1583"/>
      <c r="I40" s="1608" t="s">
        <v>317</v>
      </c>
      <c r="J40" s="1583"/>
      <c r="K40" s="1583"/>
      <c r="L40" s="1608" t="s">
        <v>315</v>
      </c>
      <c r="M40" s="1583"/>
      <c r="N40" s="1583"/>
      <c r="O40" s="1608"/>
      <c r="P40" s="1583"/>
      <c r="Q40" s="1608"/>
      <c r="R40" s="1583"/>
      <c r="S40" s="1609" t="s">
        <v>41</v>
      </c>
      <c r="T40" s="1583"/>
      <c r="U40" s="1583"/>
      <c r="V40" s="1583"/>
      <c r="W40" s="1583"/>
      <c r="X40" s="1583"/>
      <c r="Y40" s="1583"/>
      <c r="Z40" s="1583"/>
      <c r="AA40" s="1608" t="s">
        <v>306</v>
      </c>
      <c r="AB40" s="1583"/>
      <c r="AC40" s="1583"/>
      <c r="AD40" s="1583"/>
      <c r="AE40" s="1583"/>
      <c r="AF40" s="1608" t="s">
        <v>307</v>
      </c>
      <c r="AG40" s="1583"/>
      <c r="AH40" s="1583"/>
      <c r="AI40" s="320" t="s">
        <v>86</v>
      </c>
      <c r="AJ40" s="1610" t="s">
        <v>308</v>
      </c>
      <c r="AK40" s="1583"/>
      <c r="AL40" s="1583"/>
      <c r="AM40" s="1583"/>
      <c r="AN40" s="1583"/>
      <c r="AO40" s="1583"/>
      <c r="AP40" s="617">
        <v>2949264140</v>
      </c>
      <c r="AQ40" s="834">
        <v>0</v>
      </c>
      <c r="AR40" s="617">
        <v>100000000</v>
      </c>
      <c r="AS40" s="618">
        <v>0</v>
      </c>
      <c r="AT40" s="842">
        <v>238981901</v>
      </c>
      <c r="AU40" s="617">
        <v>-238981901</v>
      </c>
      <c r="AV40" s="833">
        <v>238981901</v>
      </c>
      <c r="AW40" s="618">
        <v>0</v>
      </c>
      <c r="AX40" s="833">
        <v>238981901</v>
      </c>
      <c r="AY40" s="618">
        <v>0</v>
      </c>
      <c r="AZ40" s="617">
        <v>238981901</v>
      </c>
      <c r="BA40" s="618">
        <v>0</v>
      </c>
      <c r="BB40" s="618">
        <v>0</v>
      </c>
    </row>
    <row r="41" spans="1:54" x14ac:dyDescent="0.25">
      <c r="A41" s="1608" t="s">
        <v>35</v>
      </c>
      <c r="B41" s="1583"/>
      <c r="C41" s="1608" t="s">
        <v>312</v>
      </c>
      <c r="D41" s="1583"/>
      <c r="E41" s="1608" t="s">
        <v>313</v>
      </c>
      <c r="F41" s="1583"/>
      <c r="G41" s="1608" t="s">
        <v>312</v>
      </c>
      <c r="H41" s="1583"/>
      <c r="I41" s="1608" t="s">
        <v>317</v>
      </c>
      <c r="J41" s="1583"/>
      <c r="K41" s="1583"/>
      <c r="L41" s="1608" t="s">
        <v>318</v>
      </c>
      <c r="M41" s="1583"/>
      <c r="N41" s="1583"/>
      <c r="O41" s="1608"/>
      <c r="P41" s="1583"/>
      <c r="Q41" s="1608"/>
      <c r="R41" s="1583"/>
      <c r="S41" s="1609" t="s">
        <v>42</v>
      </c>
      <c r="T41" s="1583"/>
      <c r="U41" s="1583"/>
      <c r="V41" s="1583"/>
      <c r="W41" s="1583"/>
      <c r="X41" s="1583"/>
      <c r="Y41" s="1583"/>
      <c r="Z41" s="1583"/>
      <c r="AA41" s="1608" t="s">
        <v>306</v>
      </c>
      <c r="AB41" s="1583"/>
      <c r="AC41" s="1583"/>
      <c r="AD41" s="1583"/>
      <c r="AE41" s="1583"/>
      <c r="AF41" s="1608" t="s">
        <v>307</v>
      </c>
      <c r="AG41" s="1583"/>
      <c r="AH41" s="1583"/>
      <c r="AI41" s="320" t="s">
        <v>86</v>
      </c>
      <c r="AJ41" s="1610" t="s">
        <v>308</v>
      </c>
      <c r="AK41" s="1583"/>
      <c r="AL41" s="1583"/>
      <c r="AM41" s="1583"/>
      <c r="AN41" s="1583"/>
      <c r="AO41" s="1583"/>
      <c r="AP41" s="617">
        <v>4261255939</v>
      </c>
      <c r="AQ41" s="834">
        <v>0</v>
      </c>
      <c r="AR41" s="617">
        <v>5000000</v>
      </c>
      <c r="AS41" s="618">
        <v>0</v>
      </c>
      <c r="AT41" s="843">
        <v>0</v>
      </c>
      <c r="AU41" s="618">
        <v>0</v>
      </c>
      <c r="AV41" s="834">
        <v>0</v>
      </c>
      <c r="AW41" s="618">
        <v>0</v>
      </c>
      <c r="AX41" s="834">
        <v>0</v>
      </c>
      <c r="AY41" s="618">
        <v>0</v>
      </c>
      <c r="AZ41" s="618">
        <v>0</v>
      </c>
      <c r="BA41" s="618">
        <v>0</v>
      </c>
      <c r="BB41" s="618">
        <v>0</v>
      </c>
    </row>
    <row r="42" spans="1:54" x14ac:dyDescent="0.25">
      <c r="A42" s="1608" t="s">
        <v>35</v>
      </c>
      <c r="B42" s="1583"/>
      <c r="C42" s="1608" t="s">
        <v>312</v>
      </c>
      <c r="D42" s="1583"/>
      <c r="E42" s="1608" t="s">
        <v>313</v>
      </c>
      <c r="F42" s="1583"/>
      <c r="G42" s="1608" t="s">
        <v>312</v>
      </c>
      <c r="H42" s="1583"/>
      <c r="I42" s="1608" t="s">
        <v>317</v>
      </c>
      <c r="J42" s="1583"/>
      <c r="K42" s="1583"/>
      <c r="L42" s="1608" t="s">
        <v>319</v>
      </c>
      <c r="M42" s="1583"/>
      <c r="N42" s="1583"/>
      <c r="O42" s="1608"/>
      <c r="P42" s="1583"/>
      <c r="Q42" s="1608"/>
      <c r="R42" s="1583"/>
      <c r="S42" s="1609" t="s">
        <v>43</v>
      </c>
      <c r="T42" s="1583"/>
      <c r="U42" s="1583"/>
      <c r="V42" s="1583"/>
      <c r="W42" s="1583"/>
      <c r="X42" s="1583"/>
      <c r="Y42" s="1583"/>
      <c r="Z42" s="1583"/>
      <c r="AA42" s="1608" t="s">
        <v>306</v>
      </c>
      <c r="AB42" s="1583"/>
      <c r="AC42" s="1583"/>
      <c r="AD42" s="1583"/>
      <c r="AE42" s="1583"/>
      <c r="AF42" s="1608" t="s">
        <v>307</v>
      </c>
      <c r="AG42" s="1583"/>
      <c r="AH42" s="1583"/>
      <c r="AI42" s="320" t="s">
        <v>86</v>
      </c>
      <c r="AJ42" s="1610" t="s">
        <v>308</v>
      </c>
      <c r="AK42" s="1583"/>
      <c r="AL42" s="1583"/>
      <c r="AM42" s="1583"/>
      <c r="AN42" s="1583"/>
      <c r="AO42" s="1583"/>
      <c r="AP42" s="617">
        <v>4473037173</v>
      </c>
      <c r="AQ42" s="834">
        <v>0</v>
      </c>
      <c r="AR42" s="617">
        <v>300000000</v>
      </c>
      <c r="AS42" s="618">
        <v>0</v>
      </c>
      <c r="AT42" s="842">
        <v>297163708</v>
      </c>
      <c r="AU42" s="617">
        <v>-297163708</v>
      </c>
      <c r="AV42" s="833">
        <v>297163708</v>
      </c>
      <c r="AW42" s="618">
        <v>0</v>
      </c>
      <c r="AX42" s="833">
        <v>297163708</v>
      </c>
      <c r="AY42" s="618">
        <v>0</v>
      </c>
      <c r="AZ42" s="617">
        <v>297163708</v>
      </c>
      <c r="BA42" s="618">
        <v>0</v>
      </c>
      <c r="BB42" s="618">
        <v>0</v>
      </c>
    </row>
    <row r="43" spans="1:54" x14ac:dyDescent="0.25">
      <c r="A43" s="1608" t="s">
        <v>35</v>
      </c>
      <c r="B43" s="1583"/>
      <c r="C43" s="1608" t="s">
        <v>312</v>
      </c>
      <c r="D43" s="1583"/>
      <c r="E43" s="1608" t="s">
        <v>313</v>
      </c>
      <c r="F43" s="1583"/>
      <c r="G43" s="1608" t="s">
        <v>312</v>
      </c>
      <c r="H43" s="1583"/>
      <c r="I43" s="1608" t="s">
        <v>317</v>
      </c>
      <c r="J43" s="1583"/>
      <c r="K43" s="1583"/>
      <c r="L43" s="1608" t="s">
        <v>44</v>
      </c>
      <c r="M43" s="1583"/>
      <c r="N43" s="1583"/>
      <c r="O43" s="1608"/>
      <c r="P43" s="1583"/>
      <c r="Q43" s="1608"/>
      <c r="R43" s="1583"/>
      <c r="S43" s="1609" t="s">
        <v>45</v>
      </c>
      <c r="T43" s="1583"/>
      <c r="U43" s="1583"/>
      <c r="V43" s="1583"/>
      <c r="W43" s="1583"/>
      <c r="X43" s="1583"/>
      <c r="Y43" s="1583"/>
      <c r="Z43" s="1583"/>
      <c r="AA43" s="1608" t="s">
        <v>306</v>
      </c>
      <c r="AB43" s="1583"/>
      <c r="AC43" s="1583"/>
      <c r="AD43" s="1583"/>
      <c r="AE43" s="1583"/>
      <c r="AF43" s="1608" t="s">
        <v>307</v>
      </c>
      <c r="AG43" s="1583"/>
      <c r="AH43" s="1583"/>
      <c r="AI43" s="320" t="s">
        <v>86</v>
      </c>
      <c r="AJ43" s="1610" t="s">
        <v>308</v>
      </c>
      <c r="AK43" s="1583"/>
      <c r="AL43" s="1583"/>
      <c r="AM43" s="1583"/>
      <c r="AN43" s="1583"/>
      <c r="AO43" s="1583"/>
      <c r="AP43" s="617">
        <v>9451987628</v>
      </c>
      <c r="AQ43" s="834">
        <v>0</v>
      </c>
      <c r="AR43" s="617">
        <v>450000000</v>
      </c>
      <c r="AS43" s="618">
        <v>0</v>
      </c>
      <c r="AT43" s="842">
        <v>35128475</v>
      </c>
      <c r="AU43" s="617">
        <v>-35128475</v>
      </c>
      <c r="AV43" s="833">
        <v>35128475</v>
      </c>
      <c r="AW43" s="618">
        <v>0</v>
      </c>
      <c r="AX43" s="833">
        <v>35128475</v>
      </c>
      <c r="AY43" s="618">
        <v>0</v>
      </c>
      <c r="AZ43" s="617">
        <v>35128475</v>
      </c>
      <c r="BA43" s="618">
        <v>0</v>
      </c>
      <c r="BB43" s="618">
        <v>0</v>
      </c>
    </row>
    <row r="44" spans="1:54" x14ac:dyDescent="0.25">
      <c r="A44" s="1608" t="s">
        <v>35</v>
      </c>
      <c r="B44" s="1583"/>
      <c r="C44" s="1608" t="s">
        <v>312</v>
      </c>
      <c r="D44" s="1583"/>
      <c r="E44" s="1608" t="s">
        <v>313</v>
      </c>
      <c r="F44" s="1583"/>
      <c r="G44" s="1608" t="s">
        <v>312</v>
      </c>
      <c r="H44" s="1583"/>
      <c r="I44" s="1608" t="s">
        <v>317</v>
      </c>
      <c r="J44" s="1583"/>
      <c r="K44" s="1583"/>
      <c r="L44" s="1608" t="s">
        <v>320</v>
      </c>
      <c r="M44" s="1583"/>
      <c r="N44" s="1583"/>
      <c r="O44" s="1608"/>
      <c r="P44" s="1583"/>
      <c r="Q44" s="1608"/>
      <c r="R44" s="1583"/>
      <c r="S44" s="1609" t="s">
        <v>46</v>
      </c>
      <c r="T44" s="1583"/>
      <c r="U44" s="1583"/>
      <c r="V44" s="1583"/>
      <c r="W44" s="1583"/>
      <c r="X44" s="1583"/>
      <c r="Y44" s="1583"/>
      <c r="Z44" s="1583"/>
      <c r="AA44" s="1608" t="s">
        <v>306</v>
      </c>
      <c r="AB44" s="1583"/>
      <c r="AC44" s="1583"/>
      <c r="AD44" s="1583"/>
      <c r="AE44" s="1583"/>
      <c r="AF44" s="1608" t="s">
        <v>307</v>
      </c>
      <c r="AG44" s="1583"/>
      <c r="AH44" s="1583"/>
      <c r="AI44" s="320" t="s">
        <v>86</v>
      </c>
      <c r="AJ44" s="1610" t="s">
        <v>308</v>
      </c>
      <c r="AK44" s="1583"/>
      <c r="AL44" s="1583"/>
      <c r="AM44" s="1583"/>
      <c r="AN44" s="1583"/>
      <c r="AO44" s="1583"/>
      <c r="AP44" s="617">
        <v>2207044982</v>
      </c>
      <c r="AQ44" s="834">
        <v>0</v>
      </c>
      <c r="AR44" s="617">
        <v>50000000</v>
      </c>
      <c r="AS44" s="618">
        <v>0</v>
      </c>
      <c r="AT44" s="842">
        <v>180638079</v>
      </c>
      <c r="AU44" s="617">
        <v>-180638079</v>
      </c>
      <c r="AV44" s="833">
        <v>180638079</v>
      </c>
      <c r="AW44" s="618">
        <v>0</v>
      </c>
      <c r="AX44" s="833">
        <v>180638079</v>
      </c>
      <c r="AY44" s="618">
        <v>0</v>
      </c>
      <c r="AZ44" s="617">
        <v>180638079</v>
      </c>
      <c r="BA44" s="618">
        <v>0</v>
      </c>
      <c r="BB44" s="618">
        <v>0</v>
      </c>
    </row>
    <row r="45" spans="1:54" x14ac:dyDescent="0.25">
      <c r="A45" s="1603" t="s">
        <v>35</v>
      </c>
      <c r="B45" s="1583"/>
      <c r="C45" s="1603" t="s">
        <v>312</v>
      </c>
      <c r="D45" s="1583"/>
      <c r="E45" s="1603" t="s">
        <v>313</v>
      </c>
      <c r="F45" s="1583"/>
      <c r="G45" s="1603" t="s">
        <v>312</v>
      </c>
      <c r="H45" s="1583"/>
      <c r="I45" s="1603" t="s">
        <v>321</v>
      </c>
      <c r="J45" s="1583"/>
      <c r="K45" s="1583"/>
      <c r="L45" s="1603"/>
      <c r="M45" s="1583"/>
      <c r="N45" s="1583"/>
      <c r="O45" s="1603"/>
      <c r="P45" s="1583"/>
      <c r="Q45" s="1603"/>
      <c r="R45" s="1583"/>
      <c r="S45" s="1605" t="s">
        <v>223</v>
      </c>
      <c r="T45" s="1583"/>
      <c r="U45" s="1583"/>
      <c r="V45" s="1583"/>
      <c r="W45" s="1583"/>
      <c r="X45" s="1583"/>
      <c r="Y45" s="1583"/>
      <c r="Z45" s="1583"/>
      <c r="AA45" s="1603" t="s">
        <v>306</v>
      </c>
      <c r="AB45" s="1583"/>
      <c r="AC45" s="1583"/>
      <c r="AD45" s="1583"/>
      <c r="AE45" s="1583"/>
      <c r="AF45" s="1603" t="s">
        <v>307</v>
      </c>
      <c r="AG45" s="1583"/>
      <c r="AH45" s="1583"/>
      <c r="AI45" s="317" t="s">
        <v>86</v>
      </c>
      <c r="AJ45" s="1604" t="s">
        <v>308</v>
      </c>
      <c r="AK45" s="1583"/>
      <c r="AL45" s="1583"/>
      <c r="AM45" s="1583"/>
      <c r="AN45" s="1583"/>
      <c r="AO45" s="1583"/>
      <c r="AP45" s="612">
        <v>692000000</v>
      </c>
      <c r="AQ45" s="831">
        <v>0</v>
      </c>
      <c r="AR45" s="612">
        <v>20000000</v>
      </c>
      <c r="AS45" s="613">
        <v>0</v>
      </c>
      <c r="AT45" s="830">
        <v>54915081</v>
      </c>
      <c r="AU45" s="612">
        <v>-54915081</v>
      </c>
      <c r="AV45" s="830">
        <v>54915081</v>
      </c>
      <c r="AW45" s="613">
        <v>0</v>
      </c>
      <c r="AX45" s="830">
        <v>54915081</v>
      </c>
      <c r="AY45" s="613">
        <v>0</v>
      </c>
      <c r="AZ45" s="612">
        <v>54915081</v>
      </c>
      <c r="BA45" s="613">
        <v>0</v>
      </c>
      <c r="BB45" s="613">
        <v>0</v>
      </c>
    </row>
    <row r="46" spans="1:54" x14ac:dyDescent="0.25">
      <c r="A46" s="1608" t="s">
        <v>35</v>
      </c>
      <c r="B46" s="1583"/>
      <c r="C46" s="1608" t="s">
        <v>312</v>
      </c>
      <c r="D46" s="1583"/>
      <c r="E46" s="1608" t="s">
        <v>313</v>
      </c>
      <c r="F46" s="1583"/>
      <c r="G46" s="1608" t="s">
        <v>312</v>
      </c>
      <c r="H46" s="1583"/>
      <c r="I46" s="1608" t="s">
        <v>321</v>
      </c>
      <c r="J46" s="1583"/>
      <c r="K46" s="1583"/>
      <c r="L46" s="1608" t="s">
        <v>312</v>
      </c>
      <c r="M46" s="1583"/>
      <c r="N46" s="1583"/>
      <c r="O46" s="1608"/>
      <c r="P46" s="1583"/>
      <c r="Q46" s="1608"/>
      <c r="R46" s="1583"/>
      <c r="S46" s="1609" t="s">
        <v>47</v>
      </c>
      <c r="T46" s="1583"/>
      <c r="U46" s="1583"/>
      <c r="V46" s="1583"/>
      <c r="W46" s="1583"/>
      <c r="X46" s="1583"/>
      <c r="Y46" s="1583"/>
      <c r="Z46" s="1583"/>
      <c r="AA46" s="1608" t="s">
        <v>306</v>
      </c>
      <c r="AB46" s="1583"/>
      <c r="AC46" s="1583"/>
      <c r="AD46" s="1583"/>
      <c r="AE46" s="1583"/>
      <c r="AF46" s="1608" t="s">
        <v>307</v>
      </c>
      <c r="AG46" s="1583"/>
      <c r="AH46" s="1583"/>
      <c r="AI46" s="320" t="s">
        <v>86</v>
      </c>
      <c r="AJ46" s="1610" t="s">
        <v>308</v>
      </c>
      <c r="AK46" s="1583"/>
      <c r="AL46" s="1583"/>
      <c r="AM46" s="1583"/>
      <c r="AN46" s="1583"/>
      <c r="AO46" s="1583"/>
      <c r="AP46" s="617">
        <v>360000000</v>
      </c>
      <c r="AQ46" s="834">
        <v>0</v>
      </c>
      <c r="AR46" s="617">
        <v>10000000</v>
      </c>
      <c r="AS46" s="618">
        <v>0</v>
      </c>
      <c r="AT46" s="833">
        <v>26826224</v>
      </c>
      <c r="AU46" s="617">
        <v>-26826224</v>
      </c>
      <c r="AV46" s="833">
        <v>26826224</v>
      </c>
      <c r="AW46" s="618">
        <v>0</v>
      </c>
      <c r="AX46" s="833">
        <v>26826224</v>
      </c>
      <c r="AY46" s="618">
        <v>0</v>
      </c>
      <c r="AZ46" s="617">
        <v>26826224</v>
      </c>
      <c r="BA46" s="618">
        <v>0</v>
      </c>
      <c r="BB46" s="618">
        <v>0</v>
      </c>
    </row>
    <row r="47" spans="1:54" x14ac:dyDescent="0.25">
      <c r="A47" s="1608" t="s">
        <v>35</v>
      </c>
      <c r="B47" s="1583"/>
      <c r="C47" s="1608" t="s">
        <v>312</v>
      </c>
      <c r="D47" s="1583"/>
      <c r="E47" s="1608" t="s">
        <v>313</v>
      </c>
      <c r="F47" s="1583"/>
      <c r="G47" s="1608" t="s">
        <v>312</v>
      </c>
      <c r="H47" s="1583"/>
      <c r="I47" s="1608" t="s">
        <v>321</v>
      </c>
      <c r="J47" s="1583"/>
      <c r="K47" s="1583"/>
      <c r="L47" s="1608" t="s">
        <v>322</v>
      </c>
      <c r="M47" s="1583"/>
      <c r="N47" s="1583"/>
      <c r="O47" s="1608"/>
      <c r="P47" s="1583"/>
      <c r="Q47" s="1608"/>
      <c r="R47" s="1583"/>
      <c r="S47" s="1609" t="s">
        <v>48</v>
      </c>
      <c r="T47" s="1583"/>
      <c r="U47" s="1583"/>
      <c r="V47" s="1583"/>
      <c r="W47" s="1583"/>
      <c r="X47" s="1583"/>
      <c r="Y47" s="1583"/>
      <c r="Z47" s="1583"/>
      <c r="AA47" s="1608" t="s">
        <v>306</v>
      </c>
      <c r="AB47" s="1583"/>
      <c r="AC47" s="1583"/>
      <c r="AD47" s="1583"/>
      <c r="AE47" s="1583"/>
      <c r="AF47" s="1608" t="s">
        <v>307</v>
      </c>
      <c r="AG47" s="1583"/>
      <c r="AH47" s="1583"/>
      <c r="AI47" s="320" t="s">
        <v>86</v>
      </c>
      <c r="AJ47" s="1610" t="s">
        <v>308</v>
      </c>
      <c r="AK47" s="1583"/>
      <c r="AL47" s="1583"/>
      <c r="AM47" s="1583"/>
      <c r="AN47" s="1583"/>
      <c r="AO47" s="1583"/>
      <c r="AP47" s="617">
        <v>332000000</v>
      </c>
      <c r="AQ47" s="834">
        <v>0</v>
      </c>
      <c r="AR47" s="617">
        <v>10000000</v>
      </c>
      <c r="AS47" s="618">
        <v>0</v>
      </c>
      <c r="AT47" s="833">
        <v>28088857</v>
      </c>
      <c r="AU47" s="617">
        <v>-28088857</v>
      </c>
      <c r="AV47" s="833">
        <v>28088857</v>
      </c>
      <c r="AW47" s="618">
        <v>0</v>
      </c>
      <c r="AX47" s="833">
        <v>28088857</v>
      </c>
      <c r="AY47" s="618">
        <v>0</v>
      </c>
      <c r="AZ47" s="617">
        <v>28088857</v>
      </c>
      <c r="BA47" s="618">
        <v>0</v>
      </c>
      <c r="BB47" s="618">
        <v>0</v>
      </c>
    </row>
    <row r="48" spans="1:54" x14ac:dyDescent="0.25">
      <c r="A48" s="1608" t="s">
        <v>35</v>
      </c>
      <c r="B48" s="1583"/>
      <c r="C48" s="1608" t="s">
        <v>312</v>
      </c>
      <c r="D48" s="1583"/>
      <c r="E48" s="1608" t="s">
        <v>313</v>
      </c>
      <c r="F48" s="1583"/>
      <c r="G48" s="1608" t="s">
        <v>312</v>
      </c>
      <c r="H48" s="1583"/>
      <c r="I48" s="1608" t="s">
        <v>86</v>
      </c>
      <c r="J48" s="1583"/>
      <c r="K48" s="1583"/>
      <c r="L48" s="1608"/>
      <c r="M48" s="1583"/>
      <c r="N48" s="1583"/>
      <c r="O48" s="1608"/>
      <c r="P48" s="1583"/>
      <c r="Q48" s="1608"/>
      <c r="R48" s="1583"/>
      <c r="S48" s="1609" t="s">
        <v>699</v>
      </c>
      <c r="T48" s="1583"/>
      <c r="U48" s="1583"/>
      <c r="V48" s="1583"/>
      <c r="W48" s="1583"/>
      <c r="X48" s="1583"/>
      <c r="Y48" s="1583"/>
      <c r="Z48" s="1583"/>
      <c r="AA48" s="1608" t="s">
        <v>306</v>
      </c>
      <c r="AB48" s="1583"/>
      <c r="AC48" s="1583"/>
      <c r="AD48" s="1583"/>
      <c r="AE48" s="1583"/>
      <c r="AF48" s="1608" t="s">
        <v>307</v>
      </c>
      <c r="AG48" s="1583"/>
      <c r="AH48" s="1583"/>
      <c r="AI48" s="320" t="s">
        <v>86</v>
      </c>
      <c r="AJ48" s="1610" t="s">
        <v>308</v>
      </c>
      <c r="AK48" s="1583"/>
      <c r="AL48" s="1583"/>
      <c r="AM48" s="1583"/>
      <c r="AN48" s="1583"/>
      <c r="AO48" s="1583"/>
      <c r="AP48" s="617">
        <v>9382000000</v>
      </c>
      <c r="AQ48" s="834">
        <v>0</v>
      </c>
      <c r="AR48" s="618">
        <v>0</v>
      </c>
      <c r="AS48" s="617">
        <v>-9382000000</v>
      </c>
      <c r="AT48" s="834">
        <v>0</v>
      </c>
      <c r="AU48" s="618">
        <v>0</v>
      </c>
      <c r="AV48" s="834">
        <v>0</v>
      </c>
      <c r="AW48" s="618">
        <v>0</v>
      </c>
      <c r="AX48" s="834">
        <v>0</v>
      </c>
      <c r="AY48" s="618">
        <v>0</v>
      </c>
      <c r="AZ48" s="618">
        <v>0</v>
      </c>
      <c r="BA48" s="618">
        <v>0</v>
      </c>
      <c r="BB48" s="618">
        <v>0</v>
      </c>
    </row>
    <row r="49" spans="1:54" x14ac:dyDescent="0.25">
      <c r="A49" s="1603" t="s">
        <v>35</v>
      </c>
      <c r="B49" s="1583"/>
      <c r="C49" s="1603" t="s">
        <v>312</v>
      </c>
      <c r="D49" s="1583"/>
      <c r="E49" s="1603" t="s">
        <v>313</v>
      </c>
      <c r="F49" s="1583"/>
      <c r="G49" s="1603" t="s">
        <v>315</v>
      </c>
      <c r="H49" s="1583"/>
      <c r="I49" s="1603"/>
      <c r="J49" s="1583"/>
      <c r="K49" s="1583"/>
      <c r="L49" s="1603"/>
      <c r="M49" s="1583"/>
      <c r="N49" s="1583"/>
      <c r="O49" s="1603"/>
      <c r="P49" s="1583"/>
      <c r="Q49" s="1603"/>
      <c r="R49" s="1583"/>
      <c r="S49" s="1605" t="s">
        <v>226</v>
      </c>
      <c r="T49" s="1583"/>
      <c r="U49" s="1583"/>
      <c r="V49" s="1583"/>
      <c r="W49" s="1583"/>
      <c r="X49" s="1583"/>
      <c r="Y49" s="1583"/>
      <c r="Z49" s="1583"/>
      <c r="AA49" s="1603" t="s">
        <v>306</v>
      </c>
      <c r="AB49" s="1583"/>
      <c r="AC49" s="1583"/>
      <c r="AD49" s="1583"/>
      <c r="AE49" s="1583"/>
      <c r="AF49" s="1603" t="s">
        <v>307</v>
      </c>
      <c r="AG49" s="1583"/>
      <c r="AH49" s="1583"/>
      <c r="AI49" s="317" t="s">
        <v>86</v>
      </c>
      <c r="AJ49" s="1604" t="s">
        <v>308</v>
      </c>
      <c r="AK49" s="1583"/>
      <c r="AL49" s="1583"/>
      <c r="AM49" s="1583"/>
      <c r="AN49" s="1583"/>
      <c r="AO49" s="1583"/>
      <c r="AP49" s="612">
        <v>2620100000</v>
      </c>
      <c r="AQ49" s="830">
        <v>9293083</v>
      </c>
      <c r="AR49" s="612">
        <v>198265001</v>
      </c>
      <c r="AS49" s="613">
        <v>0</v>
      </c>
      <c r="AT49" s="830">
        <v>40000000</v>
      </c>
      <c r="AU49" s="612">
        <v>-30706917</v>
      </c>
      <c r="AV49" s="830">
        <v>214984208</v>
      </c>
      <c r="AW49" s="612">
        <v>-174984208</v>
      </c>
      <c r="AX49" s="830">
        <v>214984208</v>
      </c>
      <c r="AY49" s="613">
        <v>0</v>
      </c>
      <c r="AZ49" s="612">
        <v>214984208</v>
      </c>
      <c r="BA49" s="613">
        <v>0</v>
      </c>
      <c r="BB49" s="613">
        <v>0</v>
      </c>
    </row>
    <row r="50" spans="1:54" x14ac:dyDescent="0.25">
      <c r="A50" s="1608" t="s">
        <v>35</v>
      </c>
      <c r="B50" s="1583"/>
      <c r="C50" s="1608" t="s">
        <v>312</v>
      </c>
      <c r="D50" s="1583"/>
      <c r="E50" s="1608" t="s">
        <v>313</v>
      </c>
      <c r="F50" s="1583"/>
      <c r="G50" s="1608" t="s">
        <v>315</v>
      </c>
      <c r="H50" s="1583"/>
      <c r="I50" s="1608" t="s">
        <v>323</v>
      </c>
      <c r="J50" s="1583"/>
      <c r="K50" s="1583"/>
      <c r="L50" s="1608"/>
      <c r="M50" s="1583"/>
      <c r="N50" s="1583"/>
      <c r="O50" s="1608"/>
      <c r="P50" s="1583"/>
      <c r="Q50" s="1608"/>
      <c r="R50" s="1583"/>
      <c r="S50" s="1609" t="s">
        <v>49</v>
      </c>
      <c r="T50" s="1583"/>
      <c r="U50" s="1583"/>
      <c r="V50" s="1583"/>
      <c r="W50" s="1583"/>
      <c r="X50" s="1583"/>
      <c r="Y50" s="1583"/>
      <c r="Z50" s="1583"/>
      <c r="AA50" s="1608" t="s">
        <v>306</v>
      </c>
      <c r="AB50" s="1583"/>
      <c r="AC50" s="1583"/>
      <c r="AD50" s="1583"/>
      <c r="AE50" s="1583"/>
      <c r="AF50" s="1608" t="s">
        <v>307</v>
      </c>
      <c r="AG50" s="1583"/>
      <c r="AH50" s="1583"/>
      <c r="AI50" s="320" t="s">
        <v>86</v>
      </c>
      <c r="AJ50" s="1610" t="s">
        <v>308</v>
      </c>
      <c r="AK50" s="1583"/>
      <c r="AL50" s="1583"/>
      <c r="AM50" s="1583"/>
      <c r="AN50" s="1583"/>
      <c r="AO50" s="1583"/>
      <c r="AP50" s="617">
        <v>2620100000</v>
      </c>
      <c r="AQ50" s="833">
        <v>9293083</v>
      </c>
      <c r="AR50" s="617">
        <v>198265001</v>
      </c>
      <c r="AS50" s="618">
        <v>0</v>
      </c>
      <c r="AT50" s="833">
        <v>40000000</v>
      </c>
      <c r="AU50" s="617">
        <v>-30706917</v>
      </c>
      <c r="AV50" s="833">
        <v>214984208</v>
      </c>
      <c r="AW50" s="617">
        <v>-174984208</v>
      </c>
      <c r="AX50" s="833">
        <v>214984208</v>
      </c>
      <c r="AY50" s="618">
        <v>0</v>
      </c>
      <c r="AZ50" s="617">
        <v>214984208</v>
      </c>
      <c r="BA50" s="618">
        <v>0</v>
      </c>
      <c r="BB50" s="618">
        <v>0</v>
      </c>
    </row>
    <row r="51" spans="1:54" x14ac:dyDescent="0.25">
      <c r="A51" s="1603" t="s">
        <v>35</v>
      </c>
      <c r="B51" s="1583"/>
      <c r="C51" s="1603" t="s">
        <v>312</v>
      </c>
      <c r="D51" s="1583"/>
      <c r="E51" s="1603" t="s">
        <v>313</v>
      </c>
      <c r="F51" s="1583"/>
      <c r="G51" s="1603" t="s">
        <v>317</v>
      </c>
      <c r="H51" s="1583"/>
      <c r="I51" s="1603"/>
      <c r="J51" s="1583"/>
      <c r="K51" s="1583"/>
      <c r="L51" s="1603"/>
      <c r="M51" s="1583"/>
      <c r="N51" s="1583"/>
      <c r="O51" s="1603"/>
      <c r="P51" s="1583"/>
      <c r="Q51" s="1603"/>
      <c r="R51" s="1583"/>
      <c r="S51" s="1605" t="s">
        <v>228</v>
      </c>
      <c r="T51" s="1583"/>
      <c r="U51" s="1583"/>
      <c r="V51" s="1583"/>
      <c r="W51" s="1583"/>
      <c r="X51" s="1583"/>
      <c r="Y51" s="1583"/>
      <c r="Z51" s="1583"/>
      <c r="AA51" s="1603" t="s">
        <v>306</v>
      </c>
      <c r="AB51" s="1583"/>
      <c r="AC51" s="1583"/>
      <c r="AD51" s="1583"/>
      <c r="AE51" s="1583"/>
      <c r="AF51" s="1603" t="s">
        <v>307</v>
      </c>
      <c r="AG51" s="1583"/>
      <c r="AH51" s="1583"/>
      <c r="AI51" s="317" t="s">
        <v>86</v>
      </c>
      <c r="AJ51" s="1604" t="s">
        <v>308</v>
      </c>
      <c r="AK51" s="1583"/>
      <c r="AL51" s="1583"/>
      <c r="AM51" s="1583"/>
      <c r="AN51" s="1583"/>
      <c r="AO51" s="1583"/>
      <c r="AP51" s="612">
        <v>43211545217</v>
      </c>
      <c r="AQ51" s="831">
        <v>0</v>
      </c>
      <c r="AR51" s="612">
        <v>3910000000</v>
      </c>
      <c r="AS51" s="613">
        <v>0</v>
      </c>
      <c r="AT51" s="830">
        <v>3323522561</v>
      </c>
      <c r="AU51" s="612">
        <v>-3323522561</v>
      </c>
      <c r="AV51" s="830">
        <v>3323522561</v>
      </c>
      <c r="AW51" s="613">
        <v>0</v>
      </c>
      <c r="AX51" s="830">
        <v>3323522561</v>
      </c>
      <c r="AY51" s="613">
        <v>0</v>
      </c>
      <c r="AZ51" s="612">
        <v>3323522561</v>
      </c>
      <c r="BA51" s="613">
        <v>0</v>
      </c>
      <c r="BB51" s="612">
        <v>31941267</v>
      </c>
    </row>
    <row r="52" spans="1:54" x14ac:dyDescent="0.25">
      <c r="A52" s="1603" t="s">
        <v>35</v>
      </c>
      <c r="B52" s="1583"/>
      <c r="C52" s="1603" t="s">
        <v>312</v>
      </c>
      <c r="D52" s="1583"/>
      <c r="E52" s="1603" t="s">
        <v>313</v>
      </c>
      <c r="F52" s="1583"/>
      <c r="G52" s="1603" t="s">
        <v>317</v>
      </c>
      <c r="H52" s="1583"/>
      <c r="I52" s="1603" t="s">
        <v>312</v>
      </c>
      <c r="J52" s="1583"/>
      <c r="K52" s="1583"/>
      <c r="L52" s="1603"/>
      <c r="M52" s="1583"/>
      <c r="N52" s="1583"/>
      <c r="O52" s="1603"/>
      <c r="P52" s="1583"/>
      <c r="Q52" s="1603"/>
      <c r="R52" s="1583"/>
      <c r="S52" s="1605" t="s">
        <v>230</v>
      </c>
      <c r="T52" s="1583"/>
      <c r="U52" s="1583"/>
      <c r="V52" s="1583"/>
      <c r="W52" s="1583"/>
      <c r="X52" s="1583"/>
      <c r="Y52" s="1583"/>
      <c r="Z52" s="1583"/>
      <c r="AA52" s="1603" t="s">
        <v>306</v>
      </c>
      <c r="AB52" s="1583"/>
      <c r="AC52" s="1583"/>
      <c r="AD52" s="1583"/>
      <c r="AE52" s="1583"/>
      <c r="AF52" s="1603" t="s">
        <v>307</v>
      </c>
      <c r="AG52" s="1583"/>
      <c r="AH52" s="1583"/>
      <c r="AI52" s="317" t="s">
        <v>86</v>
      </c>
      <c r="AJ52" s="1604" t="s">
        <v>308</v>
      </c>
      <c r="AK52" s="1583"/>
      <c r="AL52" s="1583"/>
      <c r="AM52" s="1583"/>
      <c r="AN52" s="1583"/>
      <c r="AO52" s="1583"/>
      <c r="AP52" s="612">
        <v>22794858469</v>
      </c>
      <c r="AQ52" s="831">
        <v>0</v>
      </c>
      <c r="AR52" s="612">
        <v>2250000000</v>
      </c>
      <c r="AS52" s="613">
        <v>0</v>
      </c>
      <c r="AT52" s="830">
        <v>1671067804</v>
      </c>
      <c r="AU52" s="612">
        <v>-1671067804</v>
      </c>
      <c r="AV52" s="830">
        <v>1671067804</v>
      </c>
      <c r="AW52" s="613">
        <v>0</v>
      </c>
      <c r="AX52" s="830">
        <v>1671067804</v>
      </c>
      <c r="AY52" s="613">
        <v>0</v>
      </c>
      <c r="AZ52" s="612">
        <v>1671067804</v>
      </c>
      <c r="BA52" s="613">
        <v>0</v>
      </c>
      <c r="BB52" s="612">
        <v>31215404</v>
      </c>
    </row>
    <row r="53" spans="1:54" x14ac:dyDescent="0.25">
      <c r="A53" s="1608" t="s">
        <v>35</v>
      </c>
      <c r="B53" s="1583"/>
      <c r="C53" s="1608" t="s">
        <v>312</v>
      </c>
      <c r="D53" s="1583"/>
      <c r="E53" s="1608" t="s">
        <v>313</v>
      </c>
      <c r="F53" s="1583"/>
      <c r="G53" s="1608" t="s">
        <v>317</v>
      </c>
      <c r="H53" s="1583"/>
      <c r="I53" s="1608" t="s">
        <v>312</v>
      </c>
      <c r="J53" s="1583"/>
      <c r="K53" s="1583"/>
      <c r="L53" s="1608" t="s">
        <v>312</v>
      </c>
      <c r="M53" s="1583"/>
      <c r="N53" s="1583"/>
      <c r="O53" s="1608"/>
      <c r="P53" s="1583"/>
      <c r="Q53" s="1608"/>
      <c r="R53" s="1583"/>
      <c r="S53" s="1609" t="s">
        <v>50</v>
      </c>
      <c r="T53" s="1583"/>
      <c r="U53" s="1583"/>
      <c r="V53" s="1583"/>
      <c r="W53" s="1583"/>
      <c r="X53" s="1583"/>
      <c r="Y53" s="1583"/>
      <c r="Z53" s="1583"/>
      <c r="AA53" s="1608" t="s">
        <v>306</v>
      </c>
      <c r="AB53" s="1583"/>
      <c r="AC53" s="1583"/>
      <c r="AD53" s="1583"/>
      <c r="AE53" s="1583"/>
      <c r="AF53" s="1608" t="s">
        <v>307</v>
      </c>
      <c r="AG53" s="1583"/>
      <c r="AH53" s="1583"/>
      <c r="AI53" s="320" t="s">
        <v>86</v>
      </c>
      <c r="AJ53" s="1610" t="s">
        <v>308</v>
      </c>
      <c r="AK53" s="1583"/>
      <c r="AL53" s="1583"/>
      <c r="AM53" s="1583"/>
      <c r="AN53" s="1583"/>
      <c r="AO53" s="1583"/>
      <c r="AP53" s="617">
        <v>4351217965</v>
      </c>
      <c r="AQ53" s="834">
        <v>0</v>
      </c>
      <c r="AR53" s="617">
        <v>350000000</v>
      </c>
      <c r="AS53" s="618">
        <v>0</v>
      </c>
      <c r="AT53" s="833">
        <v>356855400</v>
      </c>
      <c r="AU53" s="617">
        <v>-356855400</v>
      </c>
      <c r="AV53" s="833">
        <v>356855400</v>
      </c>
      <c r="AW53" s="618">
        <v>0</v>
      </c>
      <c r="AX53" s="833">
        <v>356855400</v>
      </c>
      <c r="AY53" s="618">
        <v>0</v>
      </c>
      <c r="AZ53" s="617">
        <v>356855400</v>
      </c>
      <c r="BA53" s="618">
        <v>0</v>
      </c>
      <c r="BB53" s="618">
        <v>0</v>
      </c>
    </row>
    <row r="54" spans="1:54" x14ac:dyDescent="0.25">
      <c r="A54" s="1608" t="s">
        <v>35</v>
      </c>
      <c r="B54" s="1583"/>
      <c r="C54" s="1608" t="s">
        <v>312</v>
      </c>
      <c r="D54" s="1583"/>
      <c r="E54" s="1608" t="s">
        <v>313</v>
      </c>
      <c r="F54" s="1583"/>
      <c r="G54" s="1608" t="s">
        <v>317</v>
      </c>
      <c r="H54" s="1583"/>
      <c r="I54" s="1608" t="s">
        <v>312</v>
      </c>
      <c r="J54" s="1583"/>
      <c r="K54" s="1583"/>
      <c r="L54" s="1608" t="s">
        <v>315</v>
      </c>
      <c r="M54" s="1583"/>
      <c r="N54" s="1583"/>
      <c r="O54" s="1608"/>
      <c r="P54" s="1583"/>
      <c r="Q54" s="1608"/>
      <c r="R54" s="1583"/>
      <c r="S54" s="1609" t="s">
        <v>51</v>
      </c>
      <c r="T54" s="1583"/>
      <c r="U54" s="1583"/>
      <c r="V54" s="1583"/>
      <c r="W54" s="1583"/>
      <c r="X54" s="1583"/>
      <c r="Y54" s="1583"/>
      <c r="Z54" s="1583"/>
      <c r="AA54" s="1608" t="s">
        <v>306</v>
      </c>
      <c r="AB54" s="1583"/>
      <c r="AC54" s="1583"/>
      <c r="AD54" s="1583"/>
      <c r="AE54" s="1583"/>
      <c r="AF54" s="1608" t="s">
        <v>307</v>
      </c>
      <c r="AG54" s="1583"/>
      <c r="AH54" s="1583"/>
      <c r="AI54" s="320" t="s">
        <v>86</v>
      </c>
      <c r="AJ54" s="1610" t="s">
        <v>308</v>
      </c>
      <c r="AK54" s="1583"/>
      <c r="AL54" s="1583"/>
      <c r="AM54" s="1583"/>
      <c r="AN54" s="1583"/>
      <c r="AO54" s="1583"/>
      <c r="AP54" s="617">
        <v>3124691545</v>
      </c>
      <c r="AQ54" s="834">
        <v>0</v>
      </c>
      <c r="AR54" s="617">
        <v>800000000</v>
      </c>
      <c r="AS54" s="618">
        <v>0</v>
      </c>
      <c r="AT54" s="833">
        <v>11118204</v>
      </c>
      <c r="AU54" s="617">
        <v>-11118204</v>
      </c>
      <c r="AV54" s="833">
        <v>11118204</v>
      </c>
      <c r="AW54" s="618">
        <v>0</v>
      </c>
      <c r="AX54" s="833">
        <v>11118204</v>
      </c>
      <c r="AY54" s="618">
        <v>0</v>
      </c>
      <c r="AZ54" s="617">
        <v>11118204</v>
      </c>
      <c r="BA54" s="618">
        <v>0</v>
      </c>
      <c r="BB54" s="618">
        <v>0</v>
      </c>
    </row>
    <row r="55" spans="1:54" x14ac:dyDescent="0.25">
      <c r="A55" s="1608" t="s">
        <v>35</v>
      </c>
      <c r="B55" s="1583"/>
      <c r="C55" s="1608" t="s">
        <v>312</v>
      </c>
      <c r="D55" s="1583"/>
      <c r="E55" s="1608" t="s">
        <v>313</v>
      </c>
      <c r="F55" s="1583"/>
      <c r="G55" s="1608" t="s">
        <v>317</v>
      </c>
      <c r="H55" s="1583"/>
      <c r="I55" s="1608" t="s">
        <v>312</v>
      </c>
      <c r="J55" s="1583"/>
      <c r="K55" s="1583"/>
      <c r="L55" s="1608" t="s">
        <v>322</v>
      </c>
      <c r="M55" s="1583"/>
      <c r="N55" s="1583"/>
      <c r="O55" s="1608"/>
      <c r="P55" s="1583"/>
      <c r="Q55" s="1608"/>
      <c r="R55" s="1583"/>
      <c r="S55" s="1609" t="s">
        <v>52</v>
      </c>
      <c r="T55" s="1583"/>
      <c r="U55" s="1583"/>
      <c r="V55" s="1583"/>
      <c r="W55" s="1583"/>
      <c r="X55" s="1583"/>
      <c r="Y55" s="1583"/>
      <c r="Z55" s="1583"/>
      <c r="AA55" s="1608" t="s">
        <v>306</v>
      </c>
      <c r="AB55" s="1583"/>
      <c r="AC55" s="1583"/>
      <c r="AD55" s="1583"/>
      <c r="AE55" s="1583"/>
      <c r="AF55" s="1608" t="s">
        <v>307</v>
      </c>
      <c r="AG55" s="1583"/>
      <c r="AH55" s="1583"/>
      <c r="AI55" s="320" t="s">
        <v>86</v>
      </c>
      <c r="AJ55" s="1610" t="s">
        <v>308</v>
      </c>
      <c r="AK55" s="1583"/>
      <c r="AL55" s="1583"/>
      <c r="AM55" s="1583"/>
      <c r="AN55" s="1583"/>
      <c r="AO55" s="1583"/>
      <c r="AP55" s="617">
        <v>5351871042</v>
      </c>
      <c r="AQ55" s="834">
        <v>0</v>
      </c>
      <c r="AR55" s="617">
        <v>300000000</v>
      </c>
      <c r="AS55" s="618">
        <v>0</v>
      </c>
      <c r="AT55" s="833">
        <v>439999000</v>
      </c>
      <c r="AU55" s="617">
        <v>-439999000</v>
      </c>
      <c r="AV55" s="833">
        <v>439999000</v>
      </c>
      <c r="AW55" s="618">
        <v>0</v>
      </c>
      <c r="AX55" s="833">
        <v>439999000</v>
      </c>
      <c r="AY55" s="618">
        <v>0</v>
      </c>
      <c r="AZ55" s="617">
        <v>439999000</v>
      </c>
      <c r="BA55" s="618">
        <v>0</v>
      </c>
      <c r="BB55" s="617">
        <v>666042</v>
      </c>
    </row>
    <row r="56" spans="1:54" x14ac:dyDescent="0.25">
      <c r="A56" s="1608" t="s">
        <v>35</v>
      </c>
      <c r="B56" s="1583"/>
      <c r="C56" s="1608" t="s">
        <v>312</v>
      </c>
      <c r="D56" s="1583"/>
      <c r="E56" s="1608" t="s">
        <v>313</v>
      </c>
      <c r="F56" s="1583"/>
      <c r="G56" s="1608" t="s">
        <v>317</v>
      </c>
      <c r="H56" s="1583"/>
      <c r="I56" s="1608" t="s">
        <v>312</v>
      </c>
      <c r="J56" s="1583"/>
      <c r="K56" s="1583"/>
      <c r="L56" s="1608" t="s">
        <v>316</v>
      </c>
      <c r="M56" s="1583"/>
      <c r="N56" s="1583"/>
      <c r="O56" s="1608"/>
      <c r="P56" s="1583"/>
      <c r="Q56" s="1608"/>
      <c r="R56" s="1583"/>
      <c r="S56" s="1609" t="s">
        <v>53</v>
      </c>
      <c r="T56" s="1583"/>
      <c r="U56" s="1583"/>
      <c r="V56" s="1583"/>
      <c r="W56" s="1583"/>
      <c r="X56" s="1583"/>
      <c r="Y56" s="1583"/>
      <c r="Z56" s="1583"/>
      <c r="AA56" s="1608" t="s">
        <v>306</v>
      </c>
      <c r="AB56" s="1583"/>
      <c r="AC56" s="1583"/>
      <c r="AD56" s="1583"/>
      <c r="AE56" s="1583"/>
      <c r="AF56" s="1608" t="s">
        <v>307</v>
      </c>
      <c r="AG56" s="1583"/>
      <c r="AH56" s="1583"/>
      <c r="AI56" s="320" t="s">
        <v>86</v>
      </c>
      <c r="AJ56" s="1610" t="s">
        <v>308</v>
      </c>
      <c r="AK56" s="1583"/>
      <c r="AL56" s="1583"/>
      <c r="AM56" s="1583"/>
      <c r="AN56" s="1583"/>
      <c r="AO56" s="1583"/>
      <c r="AP56" s="617">
        <v>8832131228</v>
      </c>
      <c r="AQ56" s="834">
        <v>0</v>
      </c>
      <c r="AR56" s="617">
        <v>700000000</v>
      </c>
      <c r="AS56" s="618">
        <v>0</v>
      </c>
      <c r="AT56" s="833">
        <v>763672200</v>
      </c>
      <c r="AU56" s="617">
        <v>-763672200</v>
      </c>
      <c r="AV56" s="833">
        <v>763672200</v>
      </c>
      <c r="AW56" s="618">
        <v>0</v>
      </c>
      <c r="AX56" s="833">
        <v>763672200</v>
      </c>
      <c r="AY56" s="618">
        <v>0</v>
      </c>
      <c r="AZ56" s="617">
        <v>763672200</v>
      </c>
      <c r="BA56" s="618">
        <v>0</v>
      </c>
      <c r="BB56" s="617">
        <v>30549362</v>
      </c>
    </row>
    <row r="57" spans="1:54" x14ac:dyDescent="0.25">
      <c r="A57" s="1608" t="s">
        <v>35</v>
      </c>
      <c r="B57" s="1583"/>
      <c r="C57" s="1608" t="s">
        <v>312</v>
      </c>
      <c r="D57" s="1583"/>
      <c r="E57" s="1608" t="s">
        <v>313</v>
      </c>
      <c r="F57" s="1583"/>
      <c r="G57" s="1608" t="s">
        <v>317</v>
      </c>
      <c r="H57" s="1583"/>
      <c r="I57" s="1608" t="s">
        <v>312</v>
      </c>
      <c r="J57" s="1583"/>
      <c r="K57" s="1583"/>
      <c r="L57" s="1608" t="s">
        <v>317</v>
      </c>
      <c r="M57" s="1583"/>
      <c r="N57" s="1583"/>
      <c r="O57" s="1608"/>
      <c r="P57" s="1583"/>
      <c r="Q57" s="1608"/>
      <c r="R57" s="1583"/>
      <c r="S57" s="1609" t="s">
        <v>54</v>
      </c>
      <c r="T57" s="1583"/>
      <c r="U57" s="1583"/>
      <c r="V57" s="1583"/>
      <c r="W57" s="1583"/>
      <c r="X57" s="1583"/>
      <c r="Y57" s="1583"/>
      <c r="Z57" s="1583"/>
      <c r="AA57" s="1608" t="s">
        <v>306</v>
      </c>
      <c r="AB57" s="1583"/>
      <c r="AC57" s="1583"/>
      <c r="AD57" s="1583"/>
      <c r="AE57" s="1583"/>
      <c r="AF57" s="1608" t="s">
        <v>307</v>
      </c>
      <c r="AG57" s="1583"/>
      <c r="AH57" s="1583"/>
      <c r="AI57" s="320" t="s">
        <v>86</v>
      </c>
      <c r="AJ57" s="1610" t="s">
        <v>308</v>
      </c>
      <c r="AK57" s="1583"/>
      <c r="AL57" s="1583"/>
      <c r="AM57" s="1583"/>
      <c r="AN57" s="1583"/>
      <c r="AO57" s="1583"/>
      <c r="AP57" s="617">
        <v>1134946689</v>
      </c>
      <c r="AQ57" s="834">
        <v>0</v>
      </c>
      <c r="AR57" s="617">
        <v>100000000</v>
      </c>
      <c r="AS57" s="618">
        <v>0</v>
      </c>
      <c r="AT57" s="833">
        <v>99423000</v>
      </c>
      <c r="AU57" s="617">
        <v>-99423000</v>
      </c>
      <c r="AV57" s="833">
        <v>99423000</v>
      </c>
      <c r="AW57" s="618">
        <v>0</v>
      </c>
      <c r="AX57" s="833">
        <v>99423000</v>
      </c>
      <c r="AY57" s="618">
        <v>0</v>
      </c>
      <c r="AZ57" s="617">
        <v>99423000</v>
      </c>
      <c r="BA57" s="618">
        <v>0</v>
      </c>
      <c r="BB57" s="618">
        <v>0</v>
      </c>
    </row>
    <row r="58" spans="1:54" x14ac:dyDescent="0.25">
      <c r="A58" s="1603" t="s">
        <v>35</v>
      </c>
      <c r="B58" s="1583"/>
      <c r="C58" s="1603" t="s">
        <v>312</v>
      </c>
      <c r="D58" s="1583"/>
      <c r="E58" s="1603" t="s">
        <v>313</v>
      </c>
      <c r="F58" s="1583"/>
      <c r="G58" s="1603" t="s">
        <v>317</v>
      </c>
      <c r="H58" s="1583"/>
      <c r="I58" s="1603" t="s">
        <v>315</v>
      </c>
      <c r="J58" s="1583"/>
      <c r="K58" s="1583"/>
      <c r="L58" s="1603"/>
      <c r="M58" s="1583"/>
      <c r="N58" s="1583"/>
      <c r="O58" s="1603"/>
      <c r="P58" s="1583"/>
      <c r="Q58" s="1603"/>
      <c r="R58" s="1583"/>
      <c r="S58" s="1605" t="s">
        <v>324</v>
      </c>
      <c r="T58" s="1583"/>
      <c r="U58" s="1583"/>
      <c r="V58" s="1583"/>
      <c r="W58" s="1583"/>
      <c r="X58" s="1583"/>
      <c r="Y58" s="1583"/>
      <c r="Z58" s="1583"/>
      <c r="AA58" s="1603" t="s">
        <v>306</v>
      </c>
      <c r="AB58" s="1583"/>
      <c r="AC58" s="1583"/>
      <c r="AD58" s="1583"/>
      <c r="AE58" s="1583"/>
      <c r="AF58" s="1603" t="s">
        <v>307</v>
      </c>
      <c r="AG58" s="1583"/>
      <c r="AH58" s="1583"/>
      <c r="AI58" s="317" t="s">
        <v>86</v>
      </c>
      <c r="AJ58" s="1604" t="s">
        <v>308</v>
      </c>
      <c r="AK58" s="1583"/>
      <c r="AL58" s="1583"/>
      <c r="AM58" s="1583"/>
      <c r="AN58" s="1583"/>
      <c r="AO58" s="1583"/>
      <c r="AP58" s="612">
        <v>14524261648</v>
      </c>
      <c r="AQ58" s="831">
        <v>0</v>
      </c>
      <c r="AR58" s="612">
        <v>910000000</v>
      </c>
      <c r="AS58" s="613">
        <v>0</v>
      </c>
      <c r="AT58" s="830">
        <v>1192318557</v>
      </c>
      <c r="AU58" s="612">
        <v>-1192318557</v>
      </c>
      <c r="AV58" s="830">
        <v>1192318557</v>
      </c>
      <c r="AW58" s="613">
        <v>0</v>
      </c>
      <c r="AX58" s="830">
        <v>1192318557</v>
      </c>
      <c r="AY58" s="613">
        <v>0</v>
      </c>
      <c r="AZ58" s="612">
        <v>1192318557</v>
      </c>
      <c r="BA58" s="613">
        <v>0</v>
      </c>
      <c r="BB58" s="612">
        <v>725863</v>
      </c>
    </row>
    <row r="59" spans="1:54" x14ac:dyDescent="0.25">
      <c r="A59" s="1608" t="s">
        <v>35</v>
      </c>
      <c r="B59" s="1583"/>
      <c r="C59" s="1608" t="s">
        <v>312</v>
      </c>
      <c r="D59" s="1583"/>
      <c r="E59" s="1608" t="s">
        <v>313</v>
      </c>
      <c r="F59" s="1583"/>
      <c r="G59" s="1608" t="s">
        <v>317</v>
      </c>
      <c r="H59" s="1583"/>
      <c r="I59" s="1608" t="s">
        <v>315</v>
      </c>
      <c r="J59" s="1583"/>
      <c r="K59" s="1583"/>
      <c r="L59" s="1608" t="s">
        <v>312</v>
      </c>
      <c r="M59" s="1583"/>
      <c r="N59" s="1583"/>
      <c r="O59" s="1608"/>
      <c r="P59" s="1583"/>
      <c r="Q59" s="1608"/>
      <c r="R59" s="1583"/>
      <c r="S59" s="1609" t="s">
        <v>55</v>
      </c>
      <c r="T59" s="1583"/>
      <c r="U59" s="1583"/>
      <c r="V59" s="1583"/>
      <c r="W59" s="1583"/>
      <c r="X59" s="1583"/>
      <c r="Y59" s="1583"/>
      <c r="Z59" s="1583"/>
      <c r="AA59" s="1608" t="s">
        <v>306</v>
      </c>
      <c r="AB59" s="1583"/>
      <c r="AC59" s="1583"/>
      <c r="AD59" s="1583"/>
      <c r="AE59" s="1583"/>
      <c r="AF59" s="1608" t="s">
        <v>307</v>
      </c>
      <c r="AG59" s="1583"/>
      <c r="AH59" s="1583"/>
      <c r="AI59" s="320" t="s">
        <v>86</v>
      </c>
      <c r="AJ59" s="1610" t="s">
        <v>308</v>
      </c>
      <c r="AK59" s="1583"/>
      <c r="AL59" s="1583"/>
      <c r="AM59" s="1583"/>
      <c r="AN59" s="1583"/>
      <c r="AO59" s="1583"/>
      <c r="AP59" s="617">
        <v>134144700</v>
      </c>
      <c r="AQ59" s="834">
        <v>0</v>
      </c>
      <c r="AR59" s="617">
        <v>5000000</v>
      </c>
      <c r="AS59" s="618">
        <v>0</v>
      </c>
      <c r="AT59" s="833">
        <v>11032800</v>
      </c>
      <c r="AU59" s="617">
        <v>-11032800</v>
      </c>
      <c r="AV59" s="833">
        <v>11032800</v>
      </c>
      <c r="AW59" s="618">
        <v>0</v>
      </c>
      <c r="AX59" s="833">
        <v>11032800</v>
      </c>
      <c r="AY59" s="618">
        <v>0</v>
      </c>
      <c r="AZ59" s="617">
        <v>11032800</v>
      </c>
      <c r="BA59" s="618">
        <v>0</v>
      </c>
      <c r="BB59" s="618">
        <v>0</v>
      </c>
    </row>
    <row r="60" spans="1:54" x14ac:dyDescent="0.25">
      <c r="A60" s="1608" t="s">
        <v>35</v>
      </c>
      <c r="B60" s="1583"/>
      <c r="C60" s="1608" t="s">
        <v>312</v>
      </c>
      <c r="D60" s="1583"/>
      <c r="E60" s="1608" t="s">
        <v>313</v>
      </c>
      <c r="F60" s="1583"/>
      <c r="G60" s="1608" t="s">
        <v>317</v>
      </c>
      <c r="H60" s="1583"/>
      <c r="I60" s="1608" t="s">
        <v>315</v>
      </c>
      <c r="J60" s="1583"/>
      <c r="K60" s="1583"/>
      <c r="L60" s="1608" t="s">
        <v>315</v>
      </c>
      <c r="M60" s="1583"/>
      <c r="N60" s="1583"/>
      <c r="O60" s="1608"/>
      <c r="P60" s="1583"/>
      <c r="Q60" s="1608"/>
      <c r="R60" s="1583"/>
      <c r="S60" s="1609" t="s">
        <v>56</v>
      </c>
      <c r="T60" s="1583"/>
      <c r="U60" s="1583"/>
      <c r="V60" s="1583"/>
      <c r="W60" s="1583"/>
      <c r="X60" s="1583"/>
      <c r="Y60" s="1583"/>
      <c r="Z60" s="1583"/>
      <c r="AA60" s="1608" t="s">
        <v>306</v>
      </c>
      <c r="AB60" s="1583"/>
      <c r="AC60" s="1583"/>
      <c r="AD60" s="1583"/>
      <c r="AE60" s="1583"/>
      <c r="AF60" s="1608" t="s">
        <v>307</v>
      </c>
      <c r="AG60" s="1583"/>
      <c r="AH60" s="1583"/>
      <c r="AI60" s="320" t="s">
        <v>86</v>
      </c>
      <c r="AJ60" s="1610" t="s">
        <v>308</v>
      </c>
      <c r="AK60" s="1583"/>
      <c r="AL60" s="1583"/>
      <c r="AM60" s="1583"/>
      <c r="AN60" s="1583"/>
      <c r="AO60" s="1583"/>
      <c r="AP60" s="617">
        <v>6642403045</v>
      </c>
      <c r="AQ60" s="834">
        <v>0</v>
      </c>
      <c r="AR60" s="617">
        <v>400000000</v>
      </c>
      <c r="AS60" s="618">
        <v>0</v>
      </c>
      <c r="AT60" s="833">
        <v>542697757</v>
      </c>
      <c r="AU60" s="617">
        <v>-542697757</v>
      </c>
      <c r="AV60" s="833">
        <v>542697757</v>
      </c>
      <c r="AW60" s="618">
        <v>0</v>
      </c>
      <c r="AX60" s="833">
        <v>542697757</v>
      </c>
      <c r="AY60" s="618">
        <v>0</v>
      </c>
      <c r="AZ60" s="617">
        <v>542697757</v>
      </c>
      <c r="BA60" s="618">
        <v>0</v>
      </c>
      <c r="BB60" s="618">
        <v>0</v>
      </c>
    </row>
    <row r="61" spans="1:54" x14ac:dyDescent="0.25">
      <c r="A61" s="1608" t="s">
        <v>35</v>
      </c>
      <c r="B61" s="1583"/>
      <c r="C61" s="1608" t="s">
        <v>312</v>
      </c>
      <c r="D61" s="1583"/>
      <c r="E61" s="1608" t="s">
        <v>313</v>
      </c>
      <c r="F61" s="1583"/>
      <c r="G61" s="1608" t="s">
        <v>317</v>
      </c>
      <c r="H61" s="1583"/>
      <c r="I61" s="1608" t="s">
        <v>315</v>
      </c>
      <c r="J61" s="1583"/>
      <c r="K61" s="1583"/>
      <c r="L61" s="1608" t="s">
        <v>322</v>
      </c>
      <c r="M61" s="1583"/>
      <c r="N61" s="1583"/>
      <c r="O61" s="1608"/>
      <c r="P61" s="1583"/>
      <c r="Q61" s="1608"/>
      <c r="R61" s="1583"/>
      <c r="S61" s="1609" t="s">
        <v>57</v>
      </c>
      <c r="T61" s="1583"/>
      <c r="U61" s="1583"/>
      <c r="V61" s="1583"/>
      <c r="W61" s="1583"/>
      <c r="X61" s="1583"/>
      <c r="Y61" s="1583"/>
      <c r="Z61" s="1583"/>
      <c r="AA61" s="1608" t="s">
        <v>306</v>
      </c>
      <c r="AB61" s="1583"/>
      <c r="AC61" s="1583"/>
      <c r="AD61" s="1583"/>
      <c r="AE61" s="1583"/>
      <c r="AF61" s="1608" t="s">
        <v>307</v>
      </c>
      <c r="AG61" s="1583"/>
      <c r="AH61" s="1583"/>
      <c r="AI61" s="320" t="s">
        <v>86</v>
      </c>
      <c r="AJ61" s="1610" t="s">
        <v>308</v>
      </c>
      <c r="AK61" s="1583"/>
      <c r="AL61" s="1583"/>
      <c r="AM61" s="1583"/>
      <c r="AN61" s="1583"/>
      <c r="AO61" s="1583"/>
      <c r="AP61" s="617">
        <v>7662566613</v>
      </c>
      <c r="AQ61" s="834">
        <v>0</v>
      </c>
      <c r="AR61" s="617">
        <v>500000000</v>
      </c>
      <c r="AS61" s="618">
        <v>0</v>
      </c>
      <c r="AT61" s="833">
        <v>638588000</v>
      </c>
      <c r="AU61" s="617">
        <v>-638588000</v>
      </c>
      <c r="AV61" s="833">
        <v>638588000</v>
      </c>
      <c r="AW61" s="618">
        <v>0</v>
      </c>
      <c r="AX61" s="833">
        <v>638588000</v>
      </c>
      <c r="AY61" s="618">
        <v>0</v>
      </c>
      <c r="AZ61" s="617">
        <v>638588000</v>
      </c>
      <c r="BA61" s="618">
        <v>0</v>
      </c>
      <c r="BB61" s="617">
        <v>725863</v>
      </c>
    </row>
    <row r="62" spans="1:54" x14ac:dyDescent="0.25">
      <c r="A62" s="1608" t="s">
        <v>35</v>
      </c>
      <c r="B62" s="1583"/>
      <c r="C62" s="1608" t="s">
        <v>312</v>
      </c>
      <c r="D62" s="1583"/>
      <c r="E62" s="1608" t="s">
        <v>313</v>
      </c>
      <c r="F62" s="1583"/>
      <c r="G62" s="1608" t="s">
        <v>317</v>
      </c>
      <c r="H62" s="1583"/>
      <c r="I62" s="1608" t="s">
        <v>315</v>
      </c>
      <c r="J62" s="1583"/>
      <c r="K62" s="1583"/>
      <c r="L62" s="1608" t="s">
        <v>325</v>
      </c>
      <c r="M62" s="1583"/>
      <c r="N62" s="1583"/>
      <c r="O62" s="1608"/>
      <c r="P62" s="1583"/>
      <c r="Q62" s="1608"/>
      <c r="R62" s="1583"/>
      <c r="S62" s="1609" t="s">
        <v>58</v>
      </c>
      <c r="T62" s="1583"/>
      <c r="U62" s="1583"/>
      <c r="V62" s="1583"/>
      <c r="W62" s="1583"/>
      <c r="X62" s="1583"/>
      <c r="Y62" s="1583"/>
      <c r="Z62" s="1583"/>
      <c r="AA62" s="1608" t="s">
        <v>306</v>
      </c>
      <c r="AB62" s="1583"/>
      <c r="AC62" s="1583"/>
      <c r="AD62" s="1583"/>
      <c r="AE62" s="1583"/>
      <c r="AF62" s="1608" t="s">
        <v>307</v>
      </c>
      <c r="AG62" s="1583"/>
      <c r="AH62" s="1583"/>
      <c r="AI62" s="320" t="s">
        <v>86</v>
      </c>
      <c r="AJ62" s="1610" t="s">
        <v>308</v>
      </c>
      <c r="AK62" s="1583"/>
      <c r="AL62" s="1583"/>
      <c r="AM62" s="1583"/>
      <c r="AN62" s="1583"/>
      <c r="AO62" s="1583"/>
      <c r="AP62" s="617">
        <v>85147290</v>
      </c>
      <c r="AQ62" s="834">
        <v>0</v>
      </c>
      <c r="AR62" s="617">
        <v>5000000</v>
      </c>
      <c r="AS62" s="618">
        <v>0</v>
      </c>
      <c r="AT62" s="834">
        <v>0</v>
      </c>
      <c r="AU62" s="618">
        <v>0</v>
      </c>
      <c r="AV62" s="834">
        <v>0</v>
      </c>
      <c r="AW62" s="618">
        <v>0</v>
      </c>
      <c r="AX62" s="834">
        <v>0</v>
      </c>
      <c r="AY62" s="618">
        <v>0</v>
      </c>
      <c r="AZ62" s="618">
        <v>0</v>
      </c>
      <c r="BA62" s="618">
        <v>0</v>
      </c>
      <c r="BB62" s="618">
        <v>0</v>
      </c>
    </row>
    <row r="63" spans="1:54" x14ac:dyDescent="0.25">
      <c r="A63" s="1608" t="s">
        <v>35</v>
      </c>
      <c r="B63" s="1583"/>
      <c r="C63" s="1608" t="s">
        <v>312</v>
      </c>
      <c r="D63" s="1583"/>
      <c r="E63" s="1608" t="s">
        <v>313</v>
      </c>
      <c r="F63" s="1583"/>
      <c r="G63" s="1608" t="s">
        <v>317</v>
      </c>
      <c r="H63" s="1583"/>
      <c r="I63" s="1608" t="s">
        <v>325</v>
      </c>
      <c r="J63" s="1583"/>
      <c r="K63" s="1583"/>
      <c r="L63" s="1608"/>
      <c r="M63" s="1583"/>
      <c r="N63" s="1583"/>
      <c r="O63" s="1608"/>
      <c r="P63" s="1583"/>
      <c r="Q63" s="1608"/>
      <c r="R63" s="1583"/>
      <c r="S63" s="1609" t="s">
        <v>59</v>
      </c>
      <c r="T63" s="1583"/>
      <c r="U63" s="1583"/>
      <c r="V63" s="1583"/>
      <c r="W63" s="1583"/>
      <c r="X63" s="1583"/>
      <c r="Y63" s="1583"/>
      <c r="Z63" s="1583"/>
      <c r="AA63" s="1608" t="s">
        <v>306</v>
      </c>
      <c r="AB63" s="1583"/>
      <c r="AC63" s="1583"/>
      <c r="AD63" s="1583"/>
      <c r="AE63" s="1583"/>
      <c r="AF63" s="1608" t="s">
        <v>307</v>
      </c>
      <c r="AG63" s="1583"/>
      <c r="AH63" s="1583"/>
      <c r="AI63" s="320" t="s">
        <v>86</v>
      </c>
      <c r="AJ63" s="1610" t="s">
        <v>308</v>
      </c>
      <c r="AK63" s="1583"/>
      <c r="AL63" s="1583"/>
      <c r="AM63" s="1583"/>
      <c r="AN63" s="1583"/>
      <c r="AO63" s="1583"/>
      <c r="AP63" s="617">
        <v>3471591300</v>
      </c>
      <c r="AQ63" s="834">
        <v>0</v>
      </c>
      <c r="AR63" s="617">
        <v>450000000</v>
      </c>
      <c r="AS63" s="618">
        <v>0</v>
      </c>
      <c r="AT63" s="833">
        <v>275932300</v>
      </c>
      <c r="AU63" s="617">
        <v>-275932300</v>
      </c>
      <c r="AV63" s="833">
        <v>275932300</v>
      </c>
      <c r="AW63" s="618">
        <v>0</v>
      </c>
      <c r="AX63" s="833">
        <v>275932300</v>
      </c>
      <c r="AY63" s="618">
        <v>0</v>
      </c>
      <c r="AZ63" s="617">
        <v>275932300</v>
      </c>
      <c r="BA63" s="618">
        <v>0</v>
      </c>
      <c r="BB63" s="618">
        <v>0</v>
      </c>
    </row>
    <row r="64" spans="1:54" x14ac:dyDescent="0.25">
      <c r="A64" s="1608" t="s">
        <v>35</v>
      </c>
      <c r="B64" s="1583"/>
      <c r="C64" s="1608" t="s">
        <v>312</v>
      </c>
      <c r="D64" s="1583"/>
      <c r="E64" s="1608" t="s">
        <v>313</v>
      </c>
      <c r="F64" s="1583"/>
      <c r="G64" s="1608" t="s">
        <v>317</v>
      </c>
      <c r="H64" s="1583"/>
      <c r="I64" s="1608" t="s">
        <v>326</v>
      </c>
      <c r="J64" s="1583"/>
      <c r="K64" s="1583"/>
      <c r="L64" s="1608"/>
      <c r="M64" s="1583"/>
      <c r="N64" s="1583"/>
      <c r="O64" s="1608"/>
      <c r="P64" s="1583"/>
      <c r="Q64" s="1608"/>
      <c r="R64" s="1583"/>
      <c r="S64" s="1609" t="s">
        <v>60</v>
      </c>
      <c r="T64" s="1583"/>
      <c r="U64" s="1583"/>
      <c r="V64" s="1583"/>
      <c r="W64" s="1583"/>
      <c r="X64" s="1583"/>
      <c r="Y64" s="1583"/>
      <c r="Z64" s="1583"/>
      <c r="AA64" s="1608" t="s">
        <v>306</v>
      </c>
      <c r="AB64" s="1583"/>
      <c r="AC64" s="1583"/>
      <c r="AD64" s="1583"/>
      <c r="AE64" s="1583"/>
      <c r="AF64" s="1608" t="s">
        <v>307</v>
      </c>
      <c r="AG64" s="1583"/>
      <c r="AH64" s="1583"/>
      <c r="AI64" s="320" t="s">
        <v>86</v>
      </c>
      <c r="AJ64" s="1610" t="s">
        <v>308</v>
      </c>
      <c r="AK64" s="1583"/>
      <c r="AL64" s="1583"/>
      <c r="AM64" s="1583"/>
      <c r="AN64" s="1583"/>
      <c r="AO64" s="1583"/>
      <c r="AP64" s="617">
        <v>615219400</v>
      </c>
      <c r="AQ64" s="834">
        <v>0</v>
      </c>
      <c r="AR64" s="617">
        <v>75000000</v>
      </c>
      <c r="AS64" s="618">
        <v>0</v>
      </c>
      <c r="AT64" s="833">
        <v>46077200</v>
      </c>
      <c r="AU64" s="617">
        <v>-46077200</v>
      </c>
      <c r="AV64" s="833">
        <v>46077200</v>
      </c>
      <c r="AW64" s="618">
        <v>0</v>
      </c>
      <c r="AX64" s="833">
        <v>46077200</v>
      </c>
      <c r="AY64" s="618">
        <v>0</v>
      </c>
      <c r="AZ64" s="617">
        <v>46077200</v>
      </c>
      <c r="BA64" s="618">
        <v>0</v>
      </c>
      <c r="BB64" s="618">
        <v>0</v>
      </c>
    </row>
    <row r="65" spans="1:54" x14ac:dyDescent="0.25">
      <c r="A65" s="1608" t="s">
        <v>35</v>
      </c>
      <c r="B65" s="1583"/>
      <c r="C65" s="1608" t="s">
        <v>312</v>
      </c>
      <c r="D65" s="1583"/>
      <c r="E65" s="1608" t="s">
        <v>313</v>
      </c>
      <c r="F65" s="1583"/>
      <c r="G65" s="1608" t="s">
        <v>317</v>
      </c>
      <c r="H65" s="1583"/>
      <c r="I65" s="1608" t="s">
        <v>327</v>
      </c>
      <c r="J65" s="1583"/>
      <c r="K65" s="1583"/>
      <c r="L65" s="1608"/>
      <c r="M65" s="1583"/>
      <c r="N65" s="1583"/>
      <c r="O65" s="1608"/>
      <c r="P65" s="1583"/>
      <c r="Q65" s="1608"/>
      <c r="R65" s="1583"/>
      <c r="S65" s="1609" t="s">
        <v>61</v>
      </c>
      <c r="T65" s="1583"/>
      <c r="U65" s="1583"/>
      <c r="V65" s="1583"/>
      <c r="W65" s="1583"/>
      <c r="X65" s="1583"/>
      <c r="Y65" s="1583"/>
      <c r="Z65" s="1583"/>
      <c r="AA65" s="1608" t="s">
        <v>306</v>
      </c>
      <c r="AB65" s="1583"/>
      <c r="AC65" s="1583"/>
      <c r="AD65" s="1583"/>
      <c r="AE65" s="1583"/>
      <c r="AF65" s="1608" t="s">
        <v>307</v>
      </c>
      <c r="AG65" s="1583"/>
      <c r="AH65" s="1583"/>
      <c r="AI65" s="320" t="s">
        <v>86</v>
      </c>
      <c r="AJ65" s="1610" t="s">
        <v>308</v>
      </c>
      <c r="AK65" s="1583"/>
      <c r="AL65" s="1583"/>
      <c r="AM65" s="1583"/>
      <c r="AN65" s="1583"/>
      <c r="AO65" s="1583"/>
      <c r="AP65" s="617">
        <v>615219400</v>
      </c>
      <c r="AQ65" s="834">
        <v>0</v>
      </c>
      <c r="AR65" s="617">
        <v>75000000</v>
      </c>
      <c r="AS65" s="618">
        <v>0</v>
      </c>
      <c r="AT65" s="833">
        <v>46077200</v>
      </c>
      <c r="AU65" s="617">
        <v>-46077200</v>
      </c>
      <c r="AV65" s="833">
        <v>46077200</v>
      </c>
      <c r="AW65" s="618">
        <v>0</v>
      </c>
      <c r="AX65" s="833">
        <v>46077200</v>
      </c>
      <c r="AY65" s="618">
        <v>0</v>
      </c>
      <c r="AZ65" s="617">
        <v>46077200</v>
      </c>
      <c r="BA65" s="618">
        <v>0</v>
      </c>
      <c r="BB65" s="618">
        <v>0</v>
      </c>
    </row>
    <row r="66" spans="1:54" x14ac:dyDescent="0.25">
      <c r="A66" s="1608" t="s">
        <v>35</v>
      </c>
      <c r="B66" s="1583"/>
      <c r="C66" s="1608" t="s">
        <v>312</v>
      </c>
      <c r="D66" s="1583"/>
      <c r="E66" s="1608" t="s">
        <v>313</v>
      </c>
      <c r="F66" s="1583"/>
      <c r="G66" s="1608" t="s">
        <v>317</v>
      </c>
      <c r="H66" s="1583"/>
      <c r="I66" s="1608" t="s">
        <v>321</v>
      </c>
      <c r="J66" s="1583"/>
      <c r="K66" s="1583"/>
      <c r="L66" s="1608"/>
      <c r="M66" s="1583"/>
      <c r="N66" s="1583"/>
      <c r="O66" s="1608"/>
      <c r="P66" s="1583"/>
      <c r="Q66" s="1608"/>
      <c r="R66" s="1583"/>
      <c r="S66" s="1609" t="s">
        <v>62</v>
      </c>
      <c r="T66" s="1583"/>
      <c r="U66" s="1583"/>
      <c r="V66" s="1583"/>
      <c r="W66" s="1583"/>
      <c r="X66" s="1583"/>
      <c r="Y66" s="1583"/>
      <c r="Z66" s="1583"/>
      <c r="AA66" s="1608" t="s">
        <v>306</v>
      </c>
      <c r="AB66" s="1583"/>
      <c r="AC66" s="1583"/>
      <c r="AD66" s="1583"/>
      <c r="AE66" s="1583"/>
      <c r="AF66" s="1608" t="s">
        <v>307</v>
      </c>
      <c r="AG66" s="1583"/>
      <c r="AH66" s="1583"/>
      <c r="AI66" s="320" t="s">
        <v>86</v>
      </c>
      <c r="AJ66" s="1610" t="s">
        <v>308</v>
      </c>
      <c r="AK66" s="1583"/>
      <c r="AL66" s="1583"/>
      <c r="AM66" s="1583"/>
      <c r="AN66" s="1583"/>
      <c r="AO66" s="1583"/>
      <c r="AP66" s="617">
        <v>1190395000</v>
      </c>
      <c r="AQ66" s="834">
        <v>0</v>
      </c>
      <c r="AR66" s="617">
        <v>150000000</v>
      </c>
      <c r="AS66" s="618">
        <v>0</v>
      </c>
      <c r="AT66" s="833">
        <v>92049500</v>
      </c>
      <c r="AU66" s="617">
        <v>-92049500</v>
      </c>
      <c r="AV66" s="833">
        <v>92049500</v>
      </c>
      <c r="AW66" s="618">
        <v>0</v>
      </c>
      <c r="AX66" s="833">
        <v>92049500</v>
      </c>
      <c r="AY66" s="618">
        <v>0</v>
      </c>
      <c r="AZ66" s="617">
        <v>92049500</v>
      </c>
      <c r="BA66" s="618">
        <v>0</v>
      </c>
      <c r="BB66" s="618">
        <v>0</v>
      </c>
    </row>
    <row r="67" spans="1:54" s="753" customFormat="1" ht="13.5" x14ac:dyDescent="0.2">
      <c r="A67" s="1877" t="s">
        <v>35</v>
      </c>
      <c r="B67" s="1878"/>
      <c r="C67" s="1877" t="s">
        <v>315</v>
      </c>
      <c r="D67" s="1878"/>
      <c r="E67" s="1877"/>
      <c r="F67" s="1878"/>
      <c r="G67" s="1877"/>
      <c r="H67" s="1878"/>
      <c r="I67" s="1877"/>
      <c r="J67" s="1878"/>
      <c r="K67" s="1878"/>
      <c r="L67" s="1877"/>
      <c r="M67" s="1878"/>
      <c r="N67" s="1878"/>
      <c r="O67" s="1877"/>
      <c r="P67" s="1878"/>
      <c r="Q67" s="1877"/>
      <c r="R67" s="1878"/>
      <c r="S67" s="1880" t="s">
        <v>25</v>
      </c>
      <c r="T67" s="1878"/>
      <c r="U67" s="1878"/>
      <c r="V67" s="1878"/>
      <c r="W67" s="1878"/>
      <c r="X67" s="1878"/>
      <c r="Y67" s="1878"/>
      <c r="Z67" s="1878"/>
      <c r="AA67" s="1877" t="s">
        <v>306</v>
      </c>
      <c r="AB67" s="1878"/>
      <c r="AC67" s="1878"/>
      <c r="AD67" s="1878"/>
      <c r="AE67" s="1878"/>
      <c r="AF67" s="1877" t="s">
        <v>307</v>
      </c>
      <c r="AG67" s="1878"/>
      <c r="AH67" s="1878"/>
      <c r="AI67" s="786" t="s">
        <v>86</v>
      </c>
      <c r="AJ67" s="1879" t="s">
        <v>308</v>
      </c>
      <c r="AK67" s="1878"/>
      <c r="AL67" s="1878"/>
      <c r="AM67" s="1878"/>
      <c r="AN67" s="1878"/>
      <c r="AO67" s="1878"/>
      <c r="AP67" s="787">
        <v>14585414179</v>
      </c>
      <c r="AQ67" s="832">
        <v>925279789</v>
      </c>
      <c r="AR67" s="787">
        <v>1820093066.8199999</v>
      </c>
      <c r="AS67" s="787">
        <v>-145000000</v>
      </c>
      <c r="AT67" s="832">
        <v>958464733.62</v>
      </c>
      <c r="AU67" s="787">
        <v>-33184944.620000001</v>
      </c>
      <c r="AV67" s="832">
        <v>1309098849</v>
      </c>
      <c r="AW67" s="787">
        <v>-350634115.38</v>
      </c>
      <c r="AX67" s="832">
        <v>1294084450</v>
      </c>
      <c r="AY67" s="787">
        <v>15014399</v>
      </c>
      <c r="AZ67" s="787">
        <v>1294084450</v>
      </c>
      <c r="BA67" s="788">
        <v>0</v>
      </c>
      <c r="BB67" s="788">
        <v>0</v>
      </c>
    </row>
    <row r="68" spans="1:54" s="753" customFormat="1" ht="13.5" x14ac:dyDescent="0.2">
      <c r="A68" s="1877" t="s">
        <v>35</v>
      </c>
      <c r="B68" s="1878"/>
      <c r="C68" s="1877" t="s">
        <v>315</v>
      </c>
      <c r="D68" s="1878"/>
      <c r="E68" s="1877"/>
      <c r="F68" s="1878"/>
      <c r="G68" s="1877"/>
      <c r="H68" s="1878"/>
      <c r="I68" s="1877"/>
      <c r="J68" s="1878"/>
      <c r="K68" s="1878"/>
      <c r="L68" s="1877"/>
      <c r="M68" s="1878"/>
      <c r="N68" s="1878"/>
      <c r="O68" s="1877"/>
      <c r="P68" s="1878"/>
      <c r="Q68" s="1877"/>
      <c r="R68" s="1878"/>
      <c r="S68" s="1880" t="s">
        <v>25</v>
      </c>
      <c r="T68" s="1878"/>
      <c r="U68" s="1878"/>
      <c r="V68" s="1878"/>
      <c r="W68" s="1878"/>
      <c r="X68" s="1878"/>
      <c r="Y68" s="1878"/>
      <c r="Z68" s="1878"/>
      <c r="AA68" s="1877" t="s">
        <v>306</v>
      </c>
      <c r="AB68" s="1878"/>
      <c r="AC68" s="1878"/>
      <c r="AD68" s="1878"/>
      <c r="AE68" s="1878"/>
      <c r="AF68" s="1877" t="s">
        <v>307</v>
      </c>
      <c r="AG68" s="1878"/>
      <c r="AH68" s="1878"/>
      <c r="AI68" s="786" t="s">
        <v>336</v>
      </c>
      <c r="AJ68" s="1879" t="s">
        <v>354</v>
      </c>
      <c r="AK68" s="1878"/>
      <c r="AL68" s="1878"/>
      <c r="AM68" s="1878"/>
      <c r="AN68" s="1878"/>
      <c r="AO68" s="1878"/>
      <c r="AP68" s="787">
        <v>4021085821</v>
      </c>
      <c r="AQ68" s="832">
        <v>747877798</v>
      </c>
      <c r="AR68" s="787">
        <v>1020157180</v>
      </c>
      <c r="AS68" s="788">
        <v>0</v>
      </c>
      <c r="AT68" s="832">
        <v>651140302.82000005</v>
      </c>
      <c r="AU68" s="787">
        <v>96737495.180000007</v>
      </c>
      <c r="AV68" s="832">
        <v>101845483</v>
      </c>
      <c r="AW68" s="787">
        <v>549294819.82000005</v>
      </c>
      <c r="AX68" s="832">
        <v>69112134</v>
      </c>
      <c r="AY68" s="787">
        <v>32733349</v>
      </c>
      <c r="AZ68" s="787">
        <v>55067769</v>
      </c>
      <c r="BA68" s="787">
        <v>14044365</v>
      </c>
      <c r="BB68" s="788">
        <v>0</v>
      </c>
    </row>
    <row r="69" spans="1:54" x14ac:dyDescent="0.25">
      <c r="A69" s="1603" t="s">
        <v>35</v>
      </c>
      <c r="B69" s="1583"/>
      <c r="C69" s="1603" t="s">
        <v>315</v>
      </c>
      <c r="D69" s="1583"/>
      <c r="E69" s="1603" t="s">
        <v>313</v>
      </c>
      <c r="F69" s="1583"/>
      <c r="G69" s="1603"/>
      <c r="H69" s="1583"/>
      <c r="I69" s="1603"/>
      <c r="J69" s="1583"/>
      <c r="K69" s="1583"/>
      <c r="L69" s="1603"/>
      <c r="M69" s="1583"/>
      <c r="N69" s="1583"/>
      <c r="O69" s="1603"/>
      <c r="P69" s="1583"/>
      <c r="Q69" s="1603"/>
      <c r="R69" s="1583"/>
      <c r="S69" s="1605" t="s">
        <v>25</v>
      </c>
      <c r="T69" s="1583"/>
      <c r="U69" s="1583"/>
      <c r="V69" s="1583"/>
      <c r="W69" s="1583"/>
      <c r="X69" s="1583"/>
      <c r="Y69" s="1583"/>
      <c r="Z69" s="1583"/>
      <c r="AA69" s="1603" t="s">
        <v>306</v>
      </c>
      <c r="AB69" s="1583"/>
      <c r="AC69" s="1583"/>
      <c r="AD69" s="1583"/>
      <c r="AE69" s="1583"/>
      <c r="AF69" s="1603" t="s">
        <v>307</v>
      </c>
      <c r="AG69" s="1583"/>
      <c r="AH69" s="1583"/>
      <c r="AI69" s="317" t="s">
        <v>86</v>
      </c>
      <c r="AJ69" s="1604" t="s">
        <v>308</v>
      </c>
      <c r="AK69" s="1583"/>
      <c r="AL69" s="1583"/>
      <c r="AM69" s="1583"/>
      <c r="AN69" s="1583"/>
      <c r="AO69" s="1583"/>
      <c r="AP69" s="612">
        <v>14585414179</v>
      </c>
      <c r="AQ69" s="830">
        <v>925279789</v>
      </c>
      <c r="AR69" s="612">
        <v>1820093066.8199999</v>
      </c>
      <c r="AS69" s="612">
        <v>-145000000</v>
      </c>
      <c r="AT69" s="830">
        <v>958464733.62</v>
      </c>
      <c r="AU69" s="612">
        <v>-33184944.620000001</v>
      </c>
      <c r="AV69" s="830">
        <v>1309098849</v>
      </c>
      <c r="AW69" s="612">
        <v>-350634115.38</v>
      </c>
      <c r="AX69" s="830">
        <v>1294084450</v>
      </c>
      <c r="AY69" s="612">
        <v>15014399</v>
      </c>
      <c r="AZ69" s="612">
        <v>1294084450</v>
      </c>
      <c r="BA69" s="613">
        <v>0</v>
      </c>
      <c r="BB69" s="613">
        <v>0</v>
      </c>
    </row>
    <row r="70" spans="1:54" x14ac:dyDescent="0.25">
      <c r="A70" s="1603" t="s">
        <v>35</v>
      </c>
      <c r="B70" s="1583"/>
      <c r="C70" s="1603" t="s">
        <v>315</v>
      </c>
      <c r="D70" s="1583"/>
      <c r="E70" s="1603" t="s">
        <v>313</v>
      </c>
      <c r="F70" s="1583"/>
      <c r="G70" s="1603"/>
      <c r="H70" s="1583"/>
      <c r="I70" s="1603"/>
      <c r="J70" s="1583"/>
      <c r="K70" s="1583"/>
      <c r="L70" s="1603"/>
      <c r="M70" s="1583"/>
      <c r="N70" s="1583"/>
      <c r="O70" s="1603"/>
      <c r="P70" s="1583"/>
      <c r="Q70" s="1603"/>
      <c r="R70" s="1583"/>
      <c r="S70" s="1605" t="s">
        <v>25</v>
      </c>
      <c r="T70" s="1583"/>
      <c r="U70" s="1583"/>
      <c r="V70" s="1583"/>
      <c r="W70" s="1583"/>
      <c r="X70" s="1583"/>
      <c r="Y70" s="1583"/>
      <c r="Z70" s="1583"/>
      <c r="AA70" s="1603" t="s">
        <v>306</v>
      </c>
      <c r="AB70" s="1583"/>
      <c r="AC70" s="1583"/>
      <c r="AD70" s="1583"/>
      <c r="AE70" s="1583"/>
      <c r="AF70" s="1603" t="s">
        <v>307</v>
      </c>
      <c r="AG70" s="1583"/>
      <c r="AH70" s="1583"/>
      <c r="AI70" s="317" t="s">
        <v>336</v>
      </c>
      <c r="AJ70" s="1604" t="s">
        <v>354</v>
      </c>
      <c r="AK70" s="1583"/>
      <c r="AL70" s="1583"/>
      <c r="AM70" s="1583"/>
      <c r="AN70" s="1583"/>
      <c r="AO70" s="1583"/>
      <c r="AP70" s="612">
        <v>4021085821</v>
      </c>
      <c r="AQ70" s="830">
        <v>747877798</v>
      </c>
      <c r="AR70" s="612">
        <v>1020157180</v>
      </c>
      <c r="AS70" s="613">
        <v>0</v>
      </c>
      <c r="AT70" s="830">
        <v>651140302.82000005</v>
      </c>
      <c r="AU70" s="612">
        <v>96737495.180000007</v>
      </c>
      <c r="AV70" s="830">
        <v>101845483</v>
      </c>
      <c r="AW70" s="612">
        <v>549294819.82000005</v>
      </c>
      <c r="AX70" s="830">
        <v>69112134</v>
      </c>
      <c r="AY70" s="612">
        <v>32733349</v>
      </c>
      <c r="AZ70" s="612">
        <v>55067769</v>
      </c>
      <c r="BA70" s="612">
        <v>14044365</v>
      </c>
      <c r="BB70" s="613">
        <v>0</v>
      </c>
    </row>
    <row r="71" spans="1:54" x14ac:dyDescent="0.25">
      <c r="A71" s="1603" t="s">
        <v>35</v>
      </c>
      <c r="B71" s="1583"/>
      <c r="C71" s="1603" t="s">
        <v>315</v>
      </c>
      <c r="D71" s="1583"/>
      <c r="E71" s="1603" t="s">
        <v>313</v>
      </c>
      <c r="F71" s="1583"/>
      <c r="G71" s="1603" t="s">
        <v>322</v>
      </c>
      <c r="H71" s="1583"/>
      <c r="I71" s="1603"/>
      <c r="J71" s="1583"/>
      <c r="K71" s="1583"/>
      <c r="L71" s="1603"/>
      <c r="M71" s="1583"/>
      <c r="N71" s="1583"/>
      <c r="O71" s="1603"/>
      <c r="P71" s="1583"/>
      <c r="Q71" s="1603"/>
      <c r="R71" s="1583"/>
      <c r="S71" s="1605" t="s">
        <v>234</v>
      </c>
      <c r="T71" s="1583"/>
      <c r="U71" s="1583"/>
      <c r="V71" s="1583"/>
      <c r="W71" s="1583"/>
      <c r="X71" s="1583"/>
      <c r="Y71" s="1583"/>
      <c r="Z71" s="1583"/>
      <c r="AA71" s="1603" t="s">
        <v>306</v>
      </c>
      <c r="AB71" s="1583"/>
      <c r="AC71" s="1583"/>
      <c r="AD71" s="1583"/>
      <c r="AE71" s="1583"/>
      <c r="AF71" s="1603" t="s">
        <v>307</v>
      </c>
      <c r="AG71" s="1583"/>
      <c r="AH71" s="1583"/>
      <c r="AI71" s="317" t="s">
        <v>86</v>
      </c>
      <c r="AJ71" s="1604" t="s">
        <v>308</v>
      </c>
      <c r="AK71" s="1583"/>
      <c r="AL71" s="1583"/>
      <c r="AM71" s="1583"/>
      <c r="AN71" s="1583"/>
      <c r="AO71" s="1583"/>
      <c r="AP71" s="612">
        <v>343000000</v>
      </c>
      <c r="AQ71" s="831">
        <v>0</v>
      </c>
      <c r="AR71" s="612">
        <v>29338437</v>
      </c>
      <c r="AS71" s="613">
        <v>0</v>
      </c>
      <c r="AT71" s="831">
        <v>0</v>
      </c>
      <c r="AU71" s="613">
        <v>0</v>
      </c>
      <c r="AV71" s="831">
        <v>0</v>
      </c>
      <c r="AW71" s="613">
        <v>0</v>
      </c>
      <c r="AX71" s="831">
        <v>0</v>
      </c>
      <c r="AY71" s="613">
        <v>0</v>
      </c>
      <c r="AZ71" s="613">
        <v>0</v>
      </c>
      <c r="BA71" s="613">
        <v>0</v>
      </c>
      <c r="BB71" s="613">
        <v>0</v>
      </c>
    </row>
    <row r="72" spans="1:54" x14ac:dyDescent="0.25">
      <c r="A72" s="1603" t="s">
        <v>35</v>
      </c>
      <c r="B72" s="1583"/>
      <c r="C72" s="1603" t="s">
        <v>315</v>
      </c>
      <c r="D72" s="1583"/>
      <c r="E72" s="1603" t="s">
        <v>313</v>
      </c>
      <c r="F72" s="1583"/>
      <c r="G72" s="1603" t="s">
        <v>322</v>
      </c>
      <c r="H72" s="1583"/>
      <c r="I72" s="1603" t="s">
        <v>328</v>
      </c>
      <c r="J72" s="1583"/>
      <c r="K72" s="1583"/>
      <c r="L72" s="1603"/>
      <c r="M72" s="1583"/>
      <c r="N72" s="1583"/>
      <c r="O72" s="1603"/>
      <c r="P72" s="1583"/>
      <c r="Q72" s="1603"/>
      <c r="R72" s="1583"/>
      <c r="S72" s="1605" t="s">
        <v>241</v>
      </c>
      <c r="T72" s="1583"/>
      <c r="U72" s="1583"/>
      <c r="V72" s="1583"/>
      <c r="W72" s="1583"/>
      <c r="X72" s="1583"/>
      <c r="Y72" s="1583"/>
      <c r="Z72" s="1583"/>
      <c r="AA72" s="1603" t="s">
        <v>306</v>
      </c>
      <c r="AB72" s="1583"/>
      <c r="AC72" s="1583"/>
      <c r="AD72" s="1583"/>
      <c r="AE72" s="1583"/>
      <c r="AF72" s="1603" t="s">
        <v>307</v>
      </c>
      <c r="AG72" s="1583"/>
      <c r="AH72" s="1583"/>
      <c r="AI72" s="317" t="s">
        <v>86</v>
      </c>
      <c r="AJ72" s="1604" t="s">
        <v>308</v>
      </c>
      <c r="AK72" s="1583"/>
      <c r="AL72" s="1583"/>
      <c r="AM72" s="1583"/>
      <c r="AN72" s="1583"/>
      <c r="AO72" s="1583"/>
      <c r="AP72" s="612">
        <v>341000000</v>
      </c>
      <c r="AQ72" s="831">
        <v>0</v>
      </c>
      <c r="AR72" s="612">
        <v>27338437</v>
      </c>
      <c r="AS72" s="613">
        <v>0</v>
      </c>
      <c r="AT72" s="831">
        <v>0</v>
      </c>
      <c r="AU72" s="613">
        <v>0</v>
      </c>
      <c r="AV72" s="831">
        <v>0</v>
      </c>
      <c r="AW72" s="613">
        <v>0</v>
      </c>
      <c r="AX72" s="831">
        <v>0</v>
      </c>
      <c r="AY72" s="613">
        <v>0</v>
      </c>
      <c r="AZ72" s="613">
        <v>0</v>
      </c>
      <c r="BA72" s="613">
        <v>0</v>
      </c>
      <c r="BB72" s="613">
        <v>0</v>
      </c>
    </row>
    <row r="73" spans="1:54" x14ac:dyDescent="0.25">
      <c r="A73" s="1608" t="s">
        <v>35</v>
      </c>
      <c r="B73" s="1583"/>
      <c r="C73" s="1608" t="s">
        <v>315</v>
      </c>
      <c r="D73" s="1583"/>
      <c r="E73" s="1608" t="s">
        <v>313</v>
      </c>
      <c r="F73" s="1583"/>
      <c r="G73" s="1608" t="s">
        <v>322</v>
      </c>
      <c r="H73" s="1583"/>
      <c r="I73" s="1608" t="s">
        <v>328</v>
      </c>
      <c r="J73" s="1583"/>
      <c r="K73" s="1583"/>
      <c r="L73" s="1608" t="s">
        <v>315</v>
      </c>
      <c r="M73" s="1583"/>
      <c r="N73" s="1583"/>
      <c r="O73" s="1608"/>
      <c r="P73" s="1583"/>
      <c r="Q73" s="1608"/>
      <c r="R73" s="1583"/>
      <c r="S73" s="1609" t="s">
        <v>63</v>
      </c>
      <c r="T73" s="1583"/>
      <c r="U73" s="1583"/>
      <c r="V73" s="1583"/>
      <c r="W73" s="1583"/>
      <c r="X73" s="1583"/>
      <c r="Y73" s="1583"/>
      <c r="Z73" s="1583"/>
      <c r="AA73" s="1608" t="s">
        <v>306</v>
      </c>
      <c r="AB73" s="1583"/>
      <c r="AC73" s="1583"/>
      <c r="AD73" s="1583"/>
      <c r="AE73" s="1583"/>
      <c r="AF73" s="1608" t="s">
        <v>307</v>
      </c>
      <c r="AG73" s="1583"/>
      <c r="AH73" s="1583"/>
      <c r="AI73" s="320" t="s">
        <v>86</v>
      </c>
      <c r="AJ73" s="1610" t="s">
        <v>308</v>
      </c>
      <c r="AK73" s="1583"/>
      <c r="AL73" s="1583"/>
      <c r="AM73" s="1583"/>
      <c r="AN73" s="1583"/>
      <c r="AO73" s="1583"/>
      <c r="AP73" s="617">
        <v>6376304</v>
      </c>
      <c r="AQ73" s="834">
        <v>0</v>
      </c>
      <c r="AR73" s="617">
        <v>158429</v>
      </c>
      <c r="AS73" s="618">
        <v>0</v>
      </c>
      <c r="AT73" s="834">
        <v>0</v>
      </c>
      <c r="AU73" s="618">
        <v>0</v>
      </c>
      <c r="AV73" s="834">
        <v>0</v>
      </c>
      <c r="AW73" s="618">
        <v>0</v>
      </c>
      <c r="AX73" s="834">
        <v>0</v>
      </c>
      <c r="AY73" s="618">
        <v>0</v>
      </c>
      <c r="AZ73" s="618">
        <v>0</v>
      </c>
      <c r="BA73" s="618">
        <v>0</v>
      </c>
      <c r="BB73" s="618">
        <v>0</v>
      </c>
    </row>
    <row r="74" spans="1:54" x14ac:dyDescent="0.25">
      <c r="A74" s="1608" t="s">
        <v>35</v>
      </c>
      <c r="B74" s="1583"/>
      <c r="C74" s="1608" t="s">
        <v>315</v>
      </c>
      <c r="D74" s="1583"/>
      <c r="E74" s="1608" t="s">
        <v>313</v>
      </c>
      <c r="F74" s="1583"/>
      <c r="G74" s="1608" t="s">
        <v>322</v>
      </c>
      <c r="H74" s="1583"/>
      <c r="I74" s="1608" t="s">
        <v>328</v>
      </c>
      <c r="J74" s="1583"/>
      <c r="K74" s="1583"/>
      <c r="L74" s="1608" t="s">
        <v>322</v>
      </c>
      <c r="M74" s="1583"/>
      <c r="N74" s="1583"/>
      <c r="O74" s="1608"/>
      <c r="P74" s="1583"/>
      <c r="Q74" s="1608"/>
      <c r="R74" s="1583"/>
      <c r="S74" s="1609" t="s">
        <v>64</v>
      </c>
      <c r="T74" s="1583"/>
      <c r="U74" s="1583"/>
      <c r="V74" s="1583"/>
      <c r="W74" s="1583"/>
      <c r="X74" s="1583"/>
      <c r="Y74" s="1583"/>
      <c r="Z74" s="1583"/>
      <c r="AA74" s="1608" t="s">
        <v>306</v>
      </c>
      <c r="AB74" s="1583"/>
      <c r="AC74" s="1583"/>
      <c r="AD74" s="1583"/>
      <c r="AE74" s="1583"/>
      <c r="AF74" s="1608" t="s">
        <v>307</v>
      </c>
      <c r="AG74" s="1583"/>
      <c r="AH74" s="1583"/>
      <c r="AI74" s="320" t="s">
        <v>86</v>
      </c>
      <c r="AJ74" s="1610" t="s">
        <v>308</v>
      </c>
      <c r="AK74" s="1583"/>
      <c r="AL74" s="1583"/>
      <c r="AM74" s="1583"/>
      <c r="AN74" s="1583"/>
      <c r="AO74" s="1583"/>
      <c r="AP74" s="617">
        <v>324023696</v>
      </c>
      <c r="AQ74" s="834">
        <v>0</v>
      </c>
      <c r="AR74" s="617">
        <v>16580008</v>
      </c>
      <c r="AS74" s="618">
        <v>0</v>
      </c>
      <c r="AT74" s="834">
        <v>0</v>
      </c>
      <c r="AU74" s="618">
        <v>0</v>
      </c>
      <c r="AV74" s="834">
        <v>0</v>
      </c>
      <c r="AW74" s="618">
        <v>0</v>
      </c>
      <c r="AX74" s="834">
        <v>0</v>
      </c>
      <c r="AY74" s="618">
        <v>0</v>
      </c>
      <c r="AZ74" s="618">
        <v>0</v>
      </c>
      <c r="BA74" s="618">
        <v>0</v>
      </c>
      <c r="BB74" s="618">
        <v>0</v>
      </c>
    </row>
    <row r="75" spans="1:54" x14ac:dyDescent="0.25">
      <c r="A75" s="1608" t="s">
        <v>35</v>
      </c>
      <c r="B75" s="1583"/>
      <c r="C75" s="1608" t="s">
        <v>315</v>
      </c>
      <c r="D75" s="1583"/>
      <c r="E75" s="1608" t="s">
        <v>313</v>
      </c>
      <c r="F75" s="1583"/>
      <c r="G75" s="1608" t="s">
        <v>322</v>
      </c>
      <c r="H75" s="1583"/>
      <c r="I75" s="1608" t="s">
        <v>328</v>
      </c>
      <c r="J75" s="1583"/>
      <c r="K75" s="1583"/>
      <c r="L75" s="1608" t="s">
        <v>44</v>
      </c>
      <c r="M75" s="1583"/>
      <c r="N75" s="1583"/>
      <c r="O75" s="1608"/>
      <c r="P75" s="1583"/>
      <c r="Q75" s="1608"/>
      <c r="R75" s="1583"/>
      <c r="S75" s="1609" t="s">
        <v>65</v>
      </c>
      <c r="T75" s="1583"/>
      <c r="U75" s="1583"/>
      <c r="V75" s="1583"/>
      <c r="W75" s="1583"/>
      <c r="X75" s="1583"/>
      <c r="Y75" s="1583"/>
      <c r="Z75" s="1583"/>
      <c r="AA75" s="1608" t="s">
        <v>306</v>
      </c>
      <c r="AB75" s="1583"/>
      <c r="AC75" s="1583"/>
      <c r="AD75" s="1583"/>
      <c r="AE75" s="1583"/>
      <c r="AF75" s="1608" t="s">
        <v>307</v>
      </c>
      <c r="AG75" s="1583"/>
      <c r="AH75" s="1583"/>
      <c r="AI75" s="320" t="s">
        <v>86</v>
      </c>
      <c r="AJ75" s="1610" t="s">
        <v>308</v>
      </c>
      <c r="AK75" s="1583"/>
      <c r="AL75" s="1583"/>
      <c r="AM75" s="1583"/>
      <c r="AN75" s="1583"/>
      <c r="AO75" s="1583"/>
      <c r="AP75" s="617">
        <v>10000000</v>
      </c>
      <c r="AQ75" s="834">
        <v>0</v>
      </c>
      <c r="AR75" s="617">
        <v>10000000</v>
      </c>
      <c r="AS75" s="618">
        <v>0</v>
      </c>
      <c r="AT75" s="834">
        <v>0</v>
      </c>
      <c r="AU75" s="618">
        <v>0</v>
      </c>
      <c r="AV75" s="834">
        <v>0</v>
      </c>
      <c r="AW75" s="618">
        <v>0</v>
      </c>
      <c r="AX75" s="834">
        <v>0</v>
      </c>
      <c r="AY75" s="618">
        <v>0</v>
      </c>
      <c r="AZ75" s="618">
        <v>0</v>
      </c>
      <c r="BA75" s="618">
        <v>0</v>
      </c>
      <c r="BB75" s="618">
        <v>0</v>
      </c>
    </row>
    <row r="76" spans="1:54" x14ac:dyDescent="0.25">
      <c r="A76" s="1608" t="s">
        <v>35</v>
      </c>
      <c r="B76" s="1583"/>
      <c r="C76" s="1608" t="s">
        <v>315</v>
      </c>
      <c r="D76" s="1583"/>
      <c r="E76" s="1608" t="s">
        <v>313</v>
      </c>
      <c r="F76" s="1583"/>
      <c r="G76" s="1608" t="s">
        <v>322</v>
      </c>
      <c r="H76" s="1583"/>
      <c r="I76" s="1608" t="s">
        <v>328</v>
      </c>
      <c r="J76" s="1583"/>
      <c r="K76" s="1583"/>
      <c r="L76" s="1608" t="s">
        <v>329</v>
      </c>
      <c r="M76" s="1583"/>
      <c r="N76" s="1583"/>
      <c r="O76" s="1608"/>
      <c r="P76" s="1583"/>
      <c r="Q76" s="1608"/>
      <c r="R76" s="1583"/>
      <c r="S76" s="1609" t="s">
        <v>66</v>
      </c>
      <c r="T76" s="1583"/>
      <c r="U76" s="1583"/>
      <c r="V76" s="1583"/>
      <c r="W76" s="1583"/>
      <c r="X76" s="1583"/>
      <c r="Y76" s="1583"/>
      <c r="Z76" s="1583"/>
      <c r="AA76" s="1608" t="s">
        <v>306</v>
      </c>
      <c r="AB76" s="1583"/>
      <c r="AC76" s="1583"/>
      <c r="AD76" s="1583"/>
      <c r="AE76" s="1583"/>
      <c r="AF76" s="1608" t="s">
        <v>307</v>
      </c>
      <c r="AG76" s="1583"/>
      <c r="AH76" s="1583"/>
      <c r="AI76" s="320" t="s">
        <v>86</v>
      </c>
      <c r="AJ76" s="1610" t="s">
        <v>308</v>
      </c>
      <c r="AK76" s="1583"/>
      <c r="AL76" s="1583"/>
      <c r="AM76" s="1583"/>
      <c r="AN76" s="1583"/>
      <c r="AO76" s="1583"/>
      <c r="AP76" s="617">
        <v>600000</v>
      </c>
      <c r="AQ76" s="834">
        <v>0</v>
      </c>
      <c r="AR76" s="617">
        <v>600000</v>
      </c>
      <c r="AS76" s="618">
        <v>0</v>
      </c>
      <c r="AT76" s="834">
        <v>0</v>
      </c>
      <c r="AU76" s="618">
        <v>0</v>
      </c>
      <c r="AV76" s="834">
        <v>0</v>
      </c>
      <c r="AW76" s="618">
        <v>0</v>
      </c>
      <c r="AX76" s="834">
        <v>0</v>
      </c>
      <c r="AY76" s="618">
        <v>0</v>
      </c>
      <c r="AZ76" s="618">
        <v>0</v>
      </c>
      <c r="BA76" s="618">
        <v>0</v>
      </c>
      <c r="BB76" s="618">
        <v>0</v>
      </c>
    </row>
    <row r="77" spans="1:54" x14ac:dyDescent="0.25">
      <c r="A77" s="1603" t="s">
        <v>35</v>
      </c>
      <c r="B77" s="1583"/>
      <c r="C77" s="1603" t="s">
        <v>315</v>
      </c>
      <c r="D77" s="1583"/>
      <c r="E77" s="1603" t="s">
        <v>313</v>
      </c>
      <c r="F77" s="1583"/>
      <c r="G77" s="1603" t="s">
        <v>322</v>
      </c>
      <c r="H77" s="1583"/>
      <c r="I77" s="1603" t="s">
        <v>330</v>
      </c>
      <c r="J77" s="1583"/>
      <c r="K77" s="1583"/>
      <c r="L77" s="1603"/>
      <c r="M77" s="1583"/>
      <c r="N77" s="1583"/>
      <c r="O77" s="1603"/>
      <c r="P77" s="1583"/>
      <c r="Q77" s="1603"/>
      <c r="R77" s="1583"/>
      <c r="S77" s="1605" t="s">
        <v>237</v>
      </c>
      <c r="T77" s="1583"/>
      <c r="U77" s="1583"/>
      <c r="V77" s="1583"/>
      <c r="W77" s="1583"/>
      <c r="X77" s="1583"/>
      <c r="Y77" s="1583"/>
      <c r="Z77" s="1583"/>
      <c r="AA77" s="1603" t="s">
        <v>306</v>
      </c>
      <c r="AB77" s="1583"/>
      <c r="AC77" s="1583"/>
      <c r="AD77" s="1583"/>
      <c r="AE77" s="1583"/>
      <c r="AF77" s="1603" t="s">
        <v>307</v>
      </c>
      <c r="AG77" s="1583"/>
      <c r="AH77" s="1583"/>
      <c r="AI77" s="317" t="s">
        <v>86</v>
      </c>
      <c r="AJ77" s="1604" t="s">
        <v>308</v>
      </c>
      <c r="AK77" s="1583"/>
      <c r="AL77" s="1583"/>
      <c r="AM77" s="1583"/>
      <c r="AN77" s="1583"/>
      <c r="AO77" s="1583"/>
      <c r="AP77" s="612">
        <v>2000000</v>
      </c>
      <c r="AQ77" s="831">
        <v>0</v>
      </c>
      <c r="AR77" s="612">
        <v>2000000</v>
      </c>
      <c r="AS77" s="613">
        <v>0</v>
      </c>
      <c r="AT77" s="831">
        <v>0</v>
      </c>
      <c r="AU77" s="613">
        <v>0</v>
      </c>
      <c r="AV77" s="831">
        <v>0</v>
      </c>
      <c r="AW77" s="613">
        <v>0</v>
      </c>
      <c r="AX77" s="831">
        <v>0</v>
      </c>
      <c r="AY77" s="613">
        <v>0</v>
      </c>
      <c r="AZ77" s="613">
        <v>0</v>
      </c>
      <c r="BA77" s="613">
        <v>0</v>
      </c>
      <c r="BB77" s="613">
        <v>0</v>
      </c>
    </row>
    <row r="78" spans="1:54" x14ac:dyDescent="0.25">
      <c r="A78" s="1608" t="s">
        <v>35</v>
      </c>
      <c r="B78" s="1583"/>
      <c r="C78" s="1608" t="s">
        <v>315</v>
      </c>
      <c r="D78" s="1583"/>
      <c r="E78" s="1608" t="s">
        <v>313</v>
      </c>
      <c r="F78" s="1583"/>
      <c r="G78" s="1608" t="s">
        <v>322</v>
      </c>
      <c r="H78" s="1583"/>
      <c r="I78" s="1608" t="s">
        <v>330</v>
      </c>
      <c r="J78" s="1583"/>
      <c r="K78" s="1583"/>
      <c r="L78" s="1608" t="s">
        <v>312</v>
      </c>
      <c r="M78" s="1583"/>
      <c r="N78" s="1583"/>
      <c r="O78" s="1608"/>
      <c r="P78" s="1583"/>
      <c r="Q78" s="1608"/>
      <c r="R78" s="1583"/>
      <c r="S78" s="1609" t="s">
        <v>67</v>
      </c>
      <c r="T78" s="1583"/>
      <c r="U78" s="1583"/>
      <c r="V78" s="1583"/>
      <c r="W78" s="1583"/>
      <c r="X78" s="1583"/>
      <c r="Y78" s="1583"/>
      <c r="Z78" s="1583"/>
      <c r="AA78" s="1608" t="s">
        <v>306</v>
      </c>
      <c r="AB78" s="1583"/>
      <c r="AC78" s="1583"/>
      <c r="AD78" s="1583"/>
      <c r="AE78" s="1583"/>
      <c r="AF78" s="1608" t="s">
        <v>307</v>
      </c>
      <c r="AG78" s="1583"/>
      <c r="AH78" s="1583"/>
      <c r="AI78" s="320" t="s">
        <v>86</v>
      </c>
      <c r="AJ78" s="1610" t="s">
        <v>308</v>
      </c>
      <c r="AK78" s="1583"/>
      <c r="AL78" s="1583"/>
      <c r="AM78" s="1583"/>
      <c r="AN78" s="1583"/>
      <c r="AO78" s="1583"/>
      <c r="AP78" s="617">
        <v>1000000</v>
      </c>
      <c r="AQ78" s="834">
        <v>0</v>
      </c>
      <c r="AR78" s="617">
        <v>1000000</v>
      </c>
      <c r="AS78" s="618">
        <v>0</v>
      </c>
      <c r="AT78" s="834">
        <v>0</v>
      </c>
      <c r="AU78" s="618">
        <v>0</v>
      </c>
      <c r="AV78" s="834">
        <v>0</v>
      </c>
      <c r="AW78" s="618">
        <v>0</v>
      </c>
      <c r="AX78" s="834">
        <v>0</v>
      </c>
      <c r="AY78" s="618">
        <v>0</v>
      </c>
      <c r="AZ78" s="618">
        <v>0</v>
      </c>
      <c r="BA78" s="618">
        <v>0</v>
      </c>
      <c r="BB78" s="618">
        <v>0</v>
      </c>
    </row>
    <row r="79" spans="1:54" x14ac:dyDescent="0.25">
      <c r="A79" s="1608" t="s">
        <v>35</v>
      </c>
      <c r="B79" s="1583"/>
      <c r="C79" s="1608" t="s">
        <v>315</v>
      </c>
      <c r="D79" s="1583"/>
      <c r="E79" s="1608" t="s">
        <v>313</v>
      </c>
      <c r="F79" s="1583"/>
      <c r="G79" s="1608" t="s">
        <v>322</v>
      </c>
      <c r="H79" s="1583"/>
      <c r="I79" s="1608" t="s">
        <v>330</v>
      </c>
      <c r="J79" s="1583"/>
      <c r="K79" s="1583"/>
      <c r="L79" s="1608" t="s">
        <v>315</v>
      </c>
      <c r="M79" s="1583"/>
      <c r="N79" s="1583"/>
      <c r="O79" s="1608"/>
      <c r="P79" s="1583"/>
      <c r="Q79" s="1608"/>
      <c r="R79" s="1583"/>
      <c r="S79" s="1609" t="s">
        <v>68</v>
      </c>
      <c r="T79" s="1583"/>
      <c r="U79" s="1583"/>
      <c r="V79" s="1583"/>
      <c r="W79" s="1583"/>
      <c r="X79" s="1583"/>
      <c r="Y79" s="1583"/>
      <c r="Z79" s="1583"/>
      <c r="AA79" s="1608" t="s">
        <v>306</v>
      </c>
      <c r="AB79" s="1583"/>
      <c r="AC79" s="1583"/>
      <c r="AD79" s="1583"/>
      <c r="AE79" s="1583"/>
      <c r="AF79" s="1608" t="s">
        <v>307</v>
      </c>
      <c r="AG79" s="1583"/>
      <c r="AH79" s="1583"/>
      <c r="AI79" s="320" t="s">
        <v>86</v>
      </c>
      <c r="AJ79" s="1610" t="s">
        <v>308</v>
      </c>
      <c r="AK79" s="1583"/>
      <c r="AL79" s="1583"/>
      <c r="AM79" s="1583"/>
      <c r="AN79" s="1583"/>
      <c r="AO79" s="1583"/>
      <c r="AP79" s="617">
        <v>1000000</v>
      </c>
      <c r="AQ79" s="834">
        <v>0</v>
      </c>
      <c r="AR79" s="617">
        <v>1000000</v>
      </c>
      <c r="AS79" s="618">
        <v>0</v>
      </c>
      <c r="AT79" s="834">
        <v>0</v>
      </c>
      <c r="AU79" s="618">
        <v>0</v>
      </c>
      <c r="AV79" s="834">
        <v>0</v>
      </c>
      <c r="AW79" s="618">
        <v>0</v>
      </c>
      <c r="AX79" s="834">
        <v>0</v>
      </c>
      <c r="AY79" s="618">
        <v>0</v>
      </c>
      <c r="AZ79" s="618">
        <v>0</v>
      </c>
      <c r="BA79" s="618">
        <v>0</v>
      </c>
      <c r="BB79" s="618">
        <v>0</v>
      </c>
    </row>
    <row r="80" spans="1:54" s="792" customFormat="1" ht="27" customHeight="1" x14ac:dyDescent="0.25">
      <c r="A80" s="1870" t="s">
        <v>35</v>
      </c>
      <c r="B80" s="1867"/>
      <c r="C80" s="1870" t="s">
        <v>315</v>
      </c>
      <c r="D80" s="1867"/>
      <c r="E80" s="1870" t="s">
        <v>313</v>
      </c>
      <c r="F80" s="1867"/>
      <c r="G80" s="1870" t="s">
        <v>316</v>
      </c>
      <c r="H80" s="1867"/>
      <c r="I80" s="1870"/>
      <c r="J80" s="1867"/>
      <c r="K80" s="1867"/>
      <c r="L80" s="1870"/>
      <c r="M80" s="1867"/>
      <c r="N80" s="1867"/>
      <c r="O80" s="1870"/>
      <c r="P80" s="1867"/>
      <c r="Q80" s="1870"/>
      <c r="R80" s="1867"/>
      <c r="S80" s="1872" t="s">
        <v>239</v>
      </c>
      <c r="T80" s="1867"/>
      <c r="U80" s="1867"/>
      <c r="V80" s="1867"/>
      <c r="W80" s="1867"/>
      <c r="X80" s="1867"/>
      <c r="Y80" s="1867"/>
      <c r="Z80" s="1867"/>
      <c r="AA80" s="1870" t="s">
        <v>306</v>
      </c>
      <c r="AB80" s="1867"/>
      <c r="AC80" s="1867"/>
      <c r="AD80" s="1867"/>
      <c r="AE80" s="1867"/>
      <c r="AF80" s="1870" t="s">
        <v>307</v>
      </c>
      <c r="AG80" s="1867"/>
      <c r="AH80" s="1867"/>
      <c r="AI80" s="789" t="s">
        <v>86</v>
      </c>
      <c r="AJ80" s="1871" t="s">
        <v>308</v>
      </c>
      <c r="AK80" s="1867"/>
      <c r="AL80" s="1867"/>
      <c r="AM80" s="1867"/>
      <c r="AN80" s="1867"/>
      <c r="AO80" s="1867"/>
      <c r="AP80" s="790">
        <v>14242414179</v>
      </c>
      <c r="AQ80" s="833">
        <v>925279789</v>
      </c>
      <c r="AR80" s="790">
        <v>1790754629.8199999</v>
      </c>
      <c r="AS80" s="790">
        <v>-145000000</v>
      </c>
      <c r="AT80" s="833">
        <v>958464733.62</v>
      </c>
      <c r="AU80" s="790">
        <v>-33184944.620000001</v>
      </c>
      <c r="AV80" s="833">
        <v>1309098849</v>
      </c>
      <c r="AW80" s="790">
        <v>-350634115.38</v>
      </c>
      <c r="AX80" s="833">
        <v>1294084450</v>
      </c>
      <c r="AY80" s="790">
        <v>15014399</v>
      </c>
      <c r="AZ80" s="790">
        <v>1294084450</v>
      </c>
      <c r="BA80" s="791">
        <v>0</v>
      </c>
      <c r="BB80" s="791">
        <v>0</v>
      </c>
    </row>
    <row r="81" spans="1:54" s="796" customFormat="1" x14ac:dyDescent="0.25">
      <c r="A81" s="1870" t="s">
        <v>35</v>
      </c>
      <c r="B81" s="1885"/>
      <c r="C81" s="1870" t="s">
        <v>315</v>
      </c>
      <c r="D81" s="1885"/>
      <c r="E81" s="1870" t="s">
        <v>313</v>
      </c>
      <c r="F81" s="1885"/>
      <c r="G81" s="1870" t="s">
        <v>316</v>
      </c>
      <c r="H81" s="1885"/>
      <c r="I81" s="1870"/>
      <c r="J81" s="1885"/>
      <c r="K81" s="1885"/>
      <c r="L81" s="1870"/>
      <c r="M81" s="1885"/>
      <c r="N81" s="1885"/>
      <c r="O81" s="1870"/>
      <c r="P81" s="1885"/>
      <c r="Q81" s="1870"/>
      <c r="R81" s="1885"/>
      <c r="S81" s="1872" t="s">
        <v>239</v>
      </c>
      <c r="T81" s="1885"/>
      <c r="U81" s="1885"/>
      <c r="V81" s="1885"/>
      <c r="W81" s="1885"/>
      <c r="X81" s="1885"/>
      <c r="Y81" s="1885"/>
      <c r="Z81" s="1885"/>
      <c r="AA81" s="1870" t="s">
        <v>306</v>
      </c>
      <c r="AB81" s="1885"/>
      <c r="AC81" s="1885"/>
      <c r="AD81" s="1885"/>
      <c r="AE81" s="1885"/>
      <c r="AF81" s="1870" t="s">
        <v>307</v>
      </c>
      <c r="AG81" s="1885"/>
      <c r="AH81" s="1885"/>
      <c r="AI81" s="789" t="s">
        <v>336</v>
      </c>
      <c r="AJ81" s="1871" t="s">
        <v>354</v>
      </c>
      <c r="AK81" s="1885"/>
      <c r="AL81" s="1885"/>
      <c r="AM81" s="1885"/>
      <c r="AN81" s="1885"/>
      <c r="AO81" s="1885"/>
      <c r="AP81" s="790">
        <v>4021085821</v>
      </c>
      <c r="AQ81" s="833">
        <v>747877798</v>
      </c>
      <c r="AR81" s="790">
        <v>1020157180</v>
      </c>
      <c r="AS81" s="791">
        <v>0</v>
      </c>
      <c r="AT81" s="833">
        <v>651140302.82000005</v>
      </c>
      <c r="AU81" s="790">
        <v>96737495.180000007</v>
      </c>
      <c r="AV81" s="833">
        <v>101845483</v>
      </c>
      <c r="AW81" s="790">
        <v>549294819.82000005</v>
      </c>
      <c r="AX81" s="833">
        <v>69112134</v>
      </c>
      <c r="AY81" s="790">
        <v>32733349</v>
      </c>
      <c r="AZ81" s="790">
        <v>55067769</v>
      </c>
      <c r="BA81" s="790">
        <v>14044365</v>
      </c>
      <c r="BB81" s="791">
        <v>0</v>
      </c>
    </row>
    <row r="82" spans="1:54" x14ac:dyDescent="0.25">
      <c r="A82" s="1603" t="s">
        <v>35</v>
      </c>
      <c r="B82" s="1583"/>
      <c r="C82" s="1603" t="s">
        <v>315</v>
      </c>
      <c r="D82" s="1583"/>
      <c r="E82" s="1603" t="s">
        <v>313</v>
      </c>
      <c r="F82" s="1583"/>
      <c r="G82" s="1603" t="s">
        <v>316</v>
      </c>
      <c r="H82" s="1583"/>
      <c r="I82" s="1603" t="s">
        <v>312</v>
      </c>
      <c r="J82" s="1583"/>
      <c r="K82" s="1583"/>
      <c r="L82" s="1603"/>
      <c r="M82" s="1583"/>
      <c r="N82" s="1583"/>
      <c r="O82" s="1603"/>
      <c r="P82" s="1583"/>
      <c r="Q82" s="1603"/>
      <c r="R82" s="1583"/>
      <c r="S82" s="1605" t="s">
        <v>242</v>
      </c>
      <c r="T82" s="1583"/>
      <c r="U82" s="1583"/>
      <c r="V82" s="1583"/>
      <c r="W82" s="1583"/>
      <c r="X82" s="1583"/>
      <c r="Y82" s="1583"/>
      <c r="Z82" s="1583"/>
      <c r="AA82" s="1603" t="s">
        <v>306</v>
      </c>
      <c r="AB82" s="1583"/>
      <c r="AC82" s="1583"/>
      <c r="AD82" s="1583"/>
      <c r="AE82" s="1583"/>
      <c r="AF82" s="1603" t="s">
        <v>307</v>
      </c>
      <c r="AG82" s="1583"/>
      <c r="AH82" s="1583"/>
      <c r="AI82" s="317" t="s">
        <v>86</v>
      </c>
      <c r="AJ82" s="1604" t="s">
        <v>308</v>
      </c>
      <c r="AK82" s="1583"/>
      <c r="AL82" s="1583"/>
      <c r="AM82" s="1583"/>
      <c r="AN82" s="1583"/>
      <c r="AO82" s="1583"/>
      <c r="AP82" s="612">
        <v>307000000</v>
      </c>
      <c r="AQ82" s="831">
        <v>0</v>
      </c>
      <c r="AR82" s="612">
        <v>75357390.849999994</v>
      </c>
      <c r="AS82" s="613">
        <v>0</v>
      </c>
      <c r="AT82" s="831">
        <v>0</v>
      </c>
      <c r="AU82" s="613">
        <v>0</v>
      </c>
      <c r="AV82" s="831">
        <v>0</v>
      </c>
      <c r="AW82" s="613">
        <v>0</v>
      </c>
      <c r="AX82" s="831">
        <v>0</v>
      </c>
      <c r="AY82" s="613">
        <v>0</v>
      </c>
      <c r="AZ82" s="613">
        <v>0</v>
      </c>
      <c r="BA82" s="613">
        <v>0</v>
      </c>
      <c r="BB82" s="613">
        <v>0</v>
      </c>
    </row>
    <row r="83" spans="1:54" x14ac:dyDescent="0.25">
      <c r="A83" s="1603" t="s">
        <v>35</v>
      </c>
      <c r="B83" s="1583"/>
      <c r="C83" s="1603" t="s">
        <v>315</v>
      </c>
      <c r="D83" s="1583"/>
      <c r="E83" s="1603" t="s">
        <v>313</v>
      </c>
      <c r="F83" s="1583"/>
      <c r="G83" s="1603" t="s">
        <v>316</v>
      </c>
      <c r="H83" s="1583"/>
      <c r="I83" s="1603" t="s">
        <v>312</v>
      </c>
      <c r="J83" s="1583"/>
      <c r="K83" s="1583"/>
      <c r="L83" s="1603"/>
      <c r="M83" s="1583"/>
      <c r="N83" s="1583"/>
      <c r="O83" s="1603"/>
      <c r="P83" s="1583"/>
      <c r="Q83" s="1603"/>
      <c r="R83" s="1583"/>
      <c r="S83" s="1605" t="s">
        <v>242</v>
      </c>
      <c r="T83" s="1583"/>
      <c r="U83" s="1583"/>
      <c r="V83" s="1583"/>
      <c r="W83" s="1583"/>
      <c r="X83" s="1583"/>
      <c r="Y83" s="1583"/>
      <c r="Z83" s="1583"/>
      <c r="AA83" s="1603" t="s">
        <v>306</v>
      </c>
      <c r="AB83" s="1583"/>
      <c r="AC83" s="1583"/>
      <c r="AD83" s="1583"/>
      <c r="AE83" s="1583"/>
      <c r="AF83" s="1603" t="s">
        <v>307</v>
      </c>
      <c r="AG83" s="1583"/>
      <c r="AH83" s="1583"/>
      <c r="AI83" s="317" t="s">
        <v>336</v>
      </c>
      <c r="AJ83" s="1604" t="s">
        <v>354</v>
      </c>
      <c r="AK83" s="1583"/>
      <c r="AL83" s="1583"/>
      <c r="AM83" s="1583"/>
      <c r="AN83" s="1583"/>
      <c r="AO83" s="1583"/>
      <c r="AP83" s="612">
        <v>986000000</v>
      </c>
      <c r="AQ83" s="830">
        <v>430000000</v>
      </c>
      <c r="AR83" s="612">
        <v>26030000</v>
      </c>
      <c r="AS83" s="613">
        <v>0</v>
      </c>
      <c r="AT83" s="830">
        <v>36250000</v>
      </c>
      <c r="AU83" s="612">
        <v>393750000</v>
      </c>
      <c r="AV83" s="831">
        <v>0</v>
      </c>
      <c r="AW83" s="612">
        <v>36250000</v>
      </c>
      <c r="AX83" s="831">
        <v>0</v>
      </c>
      <c r="AY83" s="613">
        <v>0</v>
      </c>
      <c r="AZ83" s="613">
        <v>0</v>
      </c>
      <c r="BA83" s="613">
        <v>0</v>
      </c>
      <c r="BB83" s="613">
        <v>0</v>
      </c>
    </row>
    <row r="84" spans="1:54" x14ac:dyDescent="0.25">
      <c r="A84" s="1608" t="s">
        <v>35</v>
      </c>
      <c r="B84" s="1583"/>
      <c r="C84" s="1608" t="s">
        <v>315</v>
      </c>
      <c r="D84" s="1583"/>
      <c r="E84" s="1608" t="s">
        <v>313</v>
      </c>
      <c r="F84" s="1583"/>
      <c r="G84" s="1608" t="s">
        <v>316</v>
      </c>
      <c r="H84" s="1583"/>
      <c r="I84" s="1608" t="s">
        <v>312</v>
      </c>
      <c r="J84" s="1583"/>
      <c r="K84" s="1583"/>
      <c r="L84" s="1608" t="s">
        <v>322</v>
      </c>
      <c r="M84" s="1583"/>
      <c r="N84" s="1583"/>
      <c r="O84" s="1608"/>
      <c r="P84" s="1583"/>
      <c r="Q84" s="1608"/>
      <c r="R84" s="1583"/>
      <c r="S84" s="1609" t="s">
        <v>689</v>
      </c>
      <c r="T84" s="1583"/>
      <c r="U84" s="1583"/>
      <c r="V84" s="1583"/>
      <c r="W84" s="1583"/>
      <c r="X84" s="1583"/>
      <c r="Y84" s="1583"/>
      <c r="Z84" s="1583"/>
      <c r="AA84" s="1608" t="s">
        <v>306</v>
      </c>
      <c r="AB84" s="1583"/>
      <c r="AC84" s="1583"/>
      <c r="AD84" s="1583"/>
      <c r="AE84" s="1583"/>
      <c r="AF84" s="1608" t="s">
        <v>307</v>
      </c>
      <c r="AG84" s="1583"/>
      <c r="AH84" s="1583"/>
      <c r="AI84" s="320" t="s">
        <v>336</v>
      </c>
      <c r="AJ84" s="1610" t="s">
        <v>354</v>
      </c>
      <c r="AK84" s="1583"/>
      <c r="AL84" s="1583"/>
      <c r="AM84" s="1583"/>
      <c r="AN84" s="1583"/>
      <c r="AO84" s="1583"/>
      <c r="AP84" s="617">
        <v>6000000</v>
      </c>
      <c r="AQ84" s="834">
        <v>0</v>
      </c>
      <c r="AR84" s="617">
        <v>6000000</v>
      </c>
      <c r="AS84" s="618">
        <v>0</v>
      </c>
      <c r="AT84" s="834">
        <v>0</v>
      </c>
      <c r="AU84" s="618">
        <v>0</v>
      </c>
      <c r="AV84" s="834">
        <v>0</v>
      </c>
      <c r="AW84" s="618">
        <v>0</v>
      </c>
      <c r="AX84" s="834">
        <v>0</v>
      </c>
      <c r="AY84" s="618">
        <v>0</v>
      </c>
      <c r="AZ84" s="618">
        <v>0</v>
      </c>
      <c r="BA84" s="618">
        <v>0</v>
      </c>
      <c r="BB84" s="618">
        <v>0</v>
      </c>
    </row>
    <row r="85" spans="1:54" x14ac:dyDescent="0.25">
      <c r="A85" s="1608" t="s">
        <v>35</v>
      </c>
      <c r="B85" s="1583"/>
      <c r="C85" s="1608" t="s">
        <v>315</v>
      </c>
      <c r="D85" s="1583"/>
      <c r="E85" s="1608" t="s">
        <v>313</v>
      </c>
      <c r="F85" s="1583"/>
      <c r="G85" s="1608" t="s">
        <v>316</v>
      </c>
      <c r="H85" s="1583"/>
      <c r="I85" s="1608" t="s">
        <v>312</v>
      </c>
      <c r="J85" s="1583"/>
      <c r="K85" s="1583"/>
      <c r="L85" s="1608" t="s">
        <v>325</v>
      </c>
      <c r="M85" s="1583"/>
      <c r="N85" s="1583"/>
      <c r="O85" s="1608"/>
      <c r="P85" s="1583"/>
      <c r="Q85" s="1608"/>
      <c r="R85" s="1583"/>
      <c r="S85" s="1609" t="s">
        <v>69</v>
      </c>
      <c r="T85" s="1583"/>
      <c r="U85" s="1583"/>
      <c r="V85" s="1583"/>
      <c r="W85" s="1583"/>
      <c r="X85" s="1583"/>
      <c r="Y85" s="1583"/>
      <c r="Z85" s="1583"/>
      <c r="AA85" s="1608" t="s">
        <v>306</v>
      </c>
      <c r="AB85" s="1583"/>
      <c r="AC85" s="1583"/>
      <c r="AD85" s="1583"/>
      <c r="AE85" s="1583"/>
      <c r="AF85" s="1608" t="s">
        <v>307</v>
      </c>
      <c r="AG85" s="1583"/>
      <c r="AH85" s="1583"/>
      <c r="AI85" s="320" t="s">
        <v>86</v>
      </c>
      <c r="AJ85" s="1610" t="s">
        <v>308</v>
      </c>
      <c r="AK85" s="1583"/>
      <c r="AL85" s="1583"/>
      <c r="AM85" s="1583"/>
      <c r="AN85" s="1583"/>
      <c r="AO85" s="1583"/>
      <c r="AP85" s="617">
        <v>75000000</v>
      </c>
      <c r="AQ85" s="834">
        <v>0</v>
      </c>
      <c r="AR85" s="617">
        <v>74600000</v>
      </c>
      <c r="AS85" s="618">
        <v>0</v>
      </c>
      <c r="AT85" s="834">
        <v>0</v>
      </c>
      <c r="AU85" s="618">
        <v>0</v>
      </c>
      <c r="AV85" s="834">
        <v>0</v>
      </c>
      <c r="AW85" s="618">
        <v>0</v>
      </c>
      <c r="AX85" s="834">
        <v>0</v>
      </c>
      <c r="AY85" s="618">
        <v>0</v>
      </c>
      <c r="AZ85" s="618">
        <v>0</v>
      </c>
      <c r="BA85" s="618">
        <v>0</v>
      </c>
      <c r="BB85" s="618">
        <v>0</v>
      </c>
    </row>
    <row r="86" spans="1:54" x14ac:dyDescent="0.25">
      <c r="A86" s="1608" t="s">
        <v>35</v>
      </c>
      <c r="B86" s="1583"/>
      <c r="C86" s="1608" t="s">
        <v>315</v>
      </c>
      <c r="D86" s="1583"/>
      <c r="E86" s="1608" t="s">
        <v>313</v>
      </c>
      <c r="F86" s="1583"/>
      <c r="G86" s="1608" t="s">
        <v>316</v>
      </c>
      <c r="H86" s="1583"/>
      <c r="I86" s="1608" t="s">
        <v>312</v>
      </c>
      <c r="J86" s="1583"/>
      <c r="K86" s="1583"/>
      <c r="L86" s="1608" t="s">
        <v>325</v>
      </c>
      <c r="M86" s="1583"/>
      <c r="N86" s="1583"/>
      <c r="O86" s="1608"/>
      <c r="P86" s="1583"/>
      <c r="Q86" s="1608"/>
      <c r="R86" s="1583"/>
      <c r="S86" s="1609" t="s">
        <v>69</v>
      </c>
      <c r="T86" s="1583"/>
      <c r="U86" s="1583"/>
      <c r="V86" s="1583"/>
      <c r="W86" s="1583"/>
      <c r="X86" s="1583"/>
      <c r="Y86" s="1583"/>
      <c r="Z86" s="1583"/>
      <c r="AA86" s="1608" t="s">
        <v>306</v>
      </c>
      <c r="AB86" s="1583"/>
      <c r="AC86" s="1583"/>
      <c r="AD86" s="1583"/>
      <c r="AE86" s="1583"/>
      <c r="AF86" s="1608" t="s">
        <v>307</v>
      </c>
      <c r="AG86" s="1583"/>
      <c r="AH86" s="1583"/>
      <c r="AI86" s="320" t="s">
        <v>336</v>
      </c>
      <c r="AJ86" s="1610" t="s">
        <v>354</v>
      </c>
      <c r="AK86" s="1583"/>
      <c r="AL86" s="1583"/>
      <c r="AM86" s="1583"/>
      <c r="AN86" s="1583"/>
      <c r="AO86" s="1583"/>
      <c r="AP86" s="617">
        <v>500000000</v>
      </c>
      <c r="AQ86" s="834">
        <v>0</v>
      </c>
      <c r="AR86" s="617">
        <v>17680000</v>
      </c>
      <c r="AS86" s="618">
        <v>0</v>
      </c>
      <c r="AT86" s="834">
        <v>0</v>
      </c>
      <c r="AU86" s="618">
        <v>0</v>
      </c>
      <c r="AV86" s="834">
        <v>0</v>
      </c>
      <c r="AW86" s="618">
        <v>0</v>
      </c>
      <c r="AX86" s="834">
        <v>0</v>
      </c>
      <c r="AY86" s="618">
        <v>0</v>
      </c>
      <c r="AZ86" s="618">
        <v>0</v>
      </c>
      <c r="BA86" s="618">
        <v>0</v>
      </c>
      <c r="BB86" s="618">
        <v>0</v>
      </c>
    </row>
    <row r="87" spans="1:54" x14ac:dyDescent="0.25">
      <c r="A87" s="1608" t="s">
        <v>35</v>
      </c>
      <c r="B87" s="1583"/>
      <c r="C87" s="1608" t="s">
        <v>315</v>
      </c>
      <c r="D87" s="1583"/>
      <c r="E87" s="1608" t="s">
        <v>313</v>
      </c>
      <c r="F87" s="1583"/>
      <c r="G87" s="1608" t="s">
        <v>316</v>
      </c>
      <c r="H87" s="1583"/>
      <c r="I87" s="1608" t="s">
        <v>312</v>
      </c>
      <c r="J87" s="1583"/>
      <c r="K87" s="1583"/>
      <c r="L87" s="1608" t="s">
        <v>327</v>
      </c>
      <c r="M87" s="1583"/>
      <c r="N87" s="1583"/>
      <c r="O87" s="1608"/>
      <c r="P87" s="1583"/>
      <c r="Q87" s="1608"/>
      <c r="R87" s="1583"/>
      <c r="S87" s="1609" t="s">
        <v>70</v>
      </c>
      <c r="T87" s="1583"/>
      <c r="U87" s="1583"/>
      <c r="V87" s="1583"/>
      <c r="W87" s="1583"/>
      <c r="X87" s="1583"/>
      <c r="Y87" s="1583"/>
      <c r="Z87" s="1583"/>
      <c r="AA87" s="1608" t="s">
        <v>306</v>
      </c>
      <c r="AB87" s="1583"/>
      <c r="AC87" s="1583"/>
      <c r="AD87" s="1583"/>
      <c r="AE87" s="1583"/>
      <c r="AF87" s="1608" t="s">
        <v>307</v>
      </c>
      <c r="AG87" s="1583"/>
      <c r="AH87" s="1583"/>
      <c r="AI87" s="320" t="s">
        <v>86</v>
      </c>
      <c r="AJ87" s="1610" t="s">
        <v>308</v>
      </c>
      <c r="AK87" s="1583"/>
      <c r="AL87" s="1583"/>
      <c r="AM87" s="1583"/>
      <c r="AN87" s="1583"/>
      <c r="AO87" s="1583"/>
      <c r="AP87" s="617">
        <v>232000000</v>
      </c>
      <c r="AQ87" s="834">
        <v>0</v>
      </c>
      <c r="AR87" s="617">
        <v>757390.85</v>
      </c>
      <c r="AS87" s="618">
        <v>0</v>
      </c>
      <c r="AT87" s="834">
        <v>0</v>
      </c>
      <c r="AU87" s="618">
        <v>0</v>
      </c>
      <c r="AV87" s="834">
        <v>0</v>
      </c>
      <c r="AW87" s="618">
        <v>0</v>
      </c>
      <c r="AX87" s="834">
        <v>0</v>
      </c>
      <c r="AY87" s="618">
        <v>0</v>
      </c>
      <c r="AZ87" s="618">
        <v>0</v>
      </c>
      <c r="BA87" s="618">
        <v>0</v>
      </c>
      <c r="BB87" s="618">
        <v>0</v>
      </c>
    </row>
    <row r="88" spans="1:54" x14ac:dyDescent="0.25">
      <c r="A88" s="1608" t="s">
        <v>35</v>
      </c>
      <c r="B88" s="1583"/>
      <c r="C88" s="1608" t="s">
        <v>315</v>
      </c>
      <c r="D88" s="1583"/>
      <c r="E88" s="1608" t="s">
        <v>313</v>
      </c>
      <c r="F88" s="1583"/>
      <c r="G88" s="1608" t="s">
        <v>316</v>
      </c>
      <c r="H88" s="1583"/>
      <c r="I88" s="1608" t="s">
        <v>312</v>
      </c>
      <c r="J88" s="1583"/>
      <c r="K88" s="1583"/>
      <c r="L88" s="1608" t="s">
        <v>327</v>
      </c>
      <c r="M88" s="1583"/>
      <c r="N88" s="1583"/>
      <c r="O88" s="1608"/>
      <c r="P88" s="1583"/>
      <c r="Q88" s="1608"/>
      <c r="R88" s="1583"/>
      <c r="S88" s="1609" t="s">
        <v>70</v>
      </c>
      <c r="T88" s="1583"/>
      <c r="U88" s="1583"/>
      <c r="V88" s="1583"/>
      <c r="W88" s="1583"/>
      <c r="X88" s="1583"/>
      <c r="Y88" s="1583"/>
      <c r="Z88" s="1583"/>
      <c r="AA88" s="1608" t="s">
        <v>306</v>
      </c>
      <c r="AB88" s="1583"/>
      <c r="AC88" s="1583"/>
      <c r="AD88" s="1583"/>
      <c r="AE88" s="1583"/>
      <c r="AF88" s="1608" t="s">
        <v>307</v>
      </c>
      <c r="AG88" s="1583"/>
      <c r="AH88" s="1583"/>
      <c r="AI88" s="320" t="s">
        <v>336</v>
      </c>
      <c r="AJ88" s="1610" t="s">
        <v>354</v>
      </c>
      <c r="AK88" s="1583"/>
      <c r="AL88" s="1583"/>
      <c r="AM88" s="1583"/>
      <c r="AN88" s="1583"/>
      <c r="AO88" s="1583"/>
      <c r="AP88" s="617">
        <v>480000000</v>
      </c>
      <c r="AQ88" s="833">
        <v>430000000</v>
      </c>
      <c r="AR88" s="617">
        <v>2350000</v>
      </c>
      <c r="AS88" s="618">
        <v>0</v>
      </c>
      <c r="AT88" s="833">
        <v>36250000</v>
      </c>
      <c r="AU88" s="617">
        <v>393750000</v>
      </c>
      <c r="AV88" s="834">
        <v>0</v>
      </c>
      <c r="AW88" s="617">
        <v>36250000</v>
      </c>
      <c r="AX88" s="834">
        <v>0</v>
      </c>
      <c r="AY88" s="618">
        <v>0</v>
      </c>
      <c r="AZ88" s="618">
        <v>0</v>
      </c>
      <c r="BA88" s="618">
        <v>0</v>
      </c>
      <c r="BB88" s="618">
        <v>0</v>
      </c>
    </row>
    <row r="89" spans="1:54" x14ac:dyDescent="0.25">
      <c r="A89" s="1603" t="s">
        <v>35</v>
      </c>
      <c r="B89" s="1583"/>
      <c r="C89" s="1603" t="s">
        <v>315</v>
      </c>
      <c r="D89" s="1583"/>
      <c r="E89" s="1603" t="s">
        <v>313</v>
      </c>
      <c r="F89" s="1583"/>
      <c r="G89" s="1603" t="s">
        <v>316</v>
      </c>
      <c r="H89" s="1583"/>
      <c r="I89" s="1603" t="s">
        <v>315</v>
      </c>
      <c r="J89" s="1583"/>
      <c r="K89" s="1583"/>
      <c r="L89" s="1603"/>
      <c r="M89" s="1583"/>
      <c r="N89" s="1583"/>
      <c r="O89" s="1603"/>
      <c r="P89" s="1583"/>
      <c r="Q89" s="1603"/>
      <c r="R89" s="1583"/>
      <c r="S89" s="1605" t="s">
        <v>244</v>
      </c>
      <c r="T89" s="1583"/>
      <c r="U89" s="1583"/>
      <c r="V89" s="1583"/>
      <c r="W89" s="1583"/>
      <c r="X89" s="1583"/>
      <c r="Y89" s="1583"/>
      <c r="Z89" s="1583"/>
      <c r="AA89" s="1603" t="s">
        <v>306</v>
      </c>
      <c r="AB89" s="1583"/>
      <c r="AC89" s="1583"/>
      <c r="AD89" s="1583"/>
      <c r="AE89" s="1583"/>
      <c r="AF89" s="1603" t="s">
        <v>307</v>
      </c>
      <c r="AG89" s="1583"/>
      <c r="AH89" s="1583"/>
      <c r="AI89" s="317" t="s">
        <v>86</v>
      </c>
      <c r="AJ89" s="1604" t="s">
        <v>308</v>
      </c>
      <c r="AK89" s="1583"/>
      <c r="AL89" s="1583"/>
      <c r="AM89" s="1583"/>
      <c r="AN89" s="1583"/>
      <c r="AO89" s="1583"/>
      <c r="AP89" s="612">
        <v>127000000</v>
      </c>
      <c r="AQ89" s="830">
        <v>66000000</v>
      </c>
      <c r="AR89" s="612">
        <v>31178010</v>
      </c>
      <c r="AS89" s="613">
        <v>0</v>
      </c>
      <c r="AT89" s="830">
        <v>1174350</v>
      </c>
      <c r="AU89" s="612">
        <v>64825650</v>
      </c>
      <c r="AV89" s="831">
        <v>0</v>
      </c>
      <c r="AW89" s="612">
        <v>1174350</v>
      </c>
      <c r="AX89" s="831">
        <v>0</v>
      </c>
      <c r="AY89" s="613">
        <v>0</v>
      </c>
      <c r="AZ89" s="613">
        <v>0</v>
      </c>
      <c r="BA89" s="613">
        <v>0</v>
      </c>
      <c r="BB89" s="613">
        <v>0</v>
      </c>
    </row>
    <row r="90" spans="1:54" x14ac:dyDescent="0.25">
      <c r="A90" s="1608" t="s">
        <v>35</v>
      </c>
      <c r="B90" s="1583"/>
      <c r="C90" s="1608" t="s">
        <v>315</v>
      </c>
      <c r="D90" s="1583"/>
      <c r="E90" s="1608" t="s">
        <v>313</v>
      </c>
      <c r="F90" s="1583"/>
      <c r="G90" s="1608" t="s">
        <v>316</v>
      </c>
      <c r="H90" s="1583"/>
      <c r="I90" s="1608" t="s">
        <v>315</v>
      </c>
      <c r="J90" s="1583"/>
      <c r="K90" s="1583"/>
      <c r="L90" s="1608" t="s">
        <v>312</v>
      </c>
      <c r="M90" s="1583"/>
      <c r="N90" s="1583"/>
      <c r="O90" s="1608"/>
      <c r="P90" s="1583"/>
      <c r="Q90" s="1608"/>
      <c r="R90" s="1583"/>
      <c r="S90" s="1609" t="s">
        <v>71</v>
      </c>
      <c r="T90" s="1583"/>
      <c r="U90" s="1583"/>
      <c r="V90" s="1583"/>
      <c r="W90" s="1583"/>
      <c r="X90" s="1583"/>
      <c r="Y90" s="1583"/>
      <c r="Z90" s="1583"/>
      <c r="AA90" s="1608" t="s">
        <v>306</v>
      </c>
      <c r="AB90" s="1583"/>
      <c r="AC90" s="1583"/>
      <c r="AD90" s="1583"/>
      <c r="AE90" s="1583"/>
      <c r="AF90" s="1608" t="s">
        <v>307</v>
      </c>
      <c r="AG90" s="1583"/>
      <c r="AH90" s="1583"/>
      <c r="AI90" s="320" t="s">
        <v>86</v>
      </c>
      <c r="AJ90" s="1610" t="s">
        <v>308</v>
      </c>
      <c r="AK90" s="1583"/>
      <c r="AL90" s="1583"/>
      <c r="AM90" s="1583"/>
      <c r="AN90" s="1583"/>
      <c r="AO90" s="1583"/>
      <c r="AP90" s="617">
        <v>57000000</v>
      </c>
      <c r="AQ90" s="834">
        <v>0</v>
      </c>
      <c r="AR90" s="617">
        <v>30628010</v>
      </c>
      <c r="AS90" s="618">
        <v>0</v>
      </c>
      <c r="AT90" s="834">
        <v>0</v>
      </c>
      <c r="AU90" s="618">
        <v>0</v>
      </c>
      <c r="AV90" s="834">
        <v>0</v>
      </c>
      <c r="AW90" s="618">
        <v>0</v>
      </c>
      <c r="AX90" s="834">
        <v>0</v>
      </c>
      <c r="AY90" s="618">
        <v>0</v>
      </c>
      <c r="AZ90" s="618">
        <v>0</v>
      </c>
      <c r="BA90" s="618">
        <v>0</v>
      </c>
      <c r="BB90" s="618">
        <v>0</v>
      </c>
    </row>
    <row r="91" spans="1:54" x14ac:dyDescent="0.25">
      <c r="A91" s="1608" t="s">
        <v>35</v>
      </c>
      <c r="B91" s="1583"/>
      <c r="C91" s="1608" t="s">
        <v>315</v>
      </c>
      <c r="D91" s="1583"/>
      <c r="E91" s="1608" t="s">
        <v>313</v>
      </c>
      <c r="F91" s="1583"/>
      <c r="G91" s="1608" t="s">
        <v>316</v>
      </c>
      <c r="H91" s="1583"/>
      <c r="I91" s="1608" t="s">
        <v>315</v>
      </c>
      <c r="J91" s="1583"/>
      <c r="K91" s="1583"/>
      <c r="L91" s="1608" t="s">
        <v>315</v>
      </c>
      <c r="M91" s="1583"/>
      <c r="N91" s="1583"/>
      <c r="O91" s="1608"/>
      <c r="P91" s="1583"/>
      <c r="Q91" s="1608"/>
      <c r="R91" s="1583"/>
      <c r="S91" s="1609" t="s">
        <v>72</v>
      </c>
      <c r="T91" s="1583"/>
      <c r="U91" s="1583"/>
      <c r="V91" s="1583"/>
      <c r="W91" s="1583"/>
      <c r="X91" s="1583"/>
      <c r="Y91" s="1583"/>
      <c r="Z91" s="1583"/>
      <c r="AA91" s="1608" t="s">
        <v>306</v>
      </c>
      <c r="AB91" s="1583"/>
      <c r="AC91" s="1583"/>
      <c r="AD91" s="1583"/>
      <c r="AE91" s="1583"/>
      <c r="AF91" s="1608" t="s">
        <v>307</v>
      </c>
      <c r="AG91" s="1583"/>
      <c r="AH91" s="1583"/>
      <c r="AI91" s="320" t="s">
        <v>86</v>
      </c>
      <c r="AJ91" s="1610" t="s">
        <v>308</v>
      </c>
      <c r="AK91" s="1583"/>
      <c r="AL91" s="1583"/>
      <c r="AM91" s="1583"/>
      <c r="AN91" s="1583"/>
      <c r="AO91" s="1583"/>
      <c r="AP91" s="617">
        <v>70000000</v>
      </c>
      <c r="AQ91" s="833">
        <v>66000000</v>
      </c>
      <c r="AR91" s="617">
        <v>550000</v>
      </c>
      <c r="AS91" s="618">
        <v>0</v>
      </c>
      <c r="AT91" s="833">
        <v>1174350</v>
      </c>
      <c r="AU91" s="617">
        <v>64825650</v>
      </c>
      <c r="AV91" s="834">
        <v>0</v>
      </c>
      <c r="AW91" s="617">
        <v>1174350</v>
      </c>
      <c r="AX91" s="834">
        <v>0</v>
      </c>
      <c r="AY91" s="618">
        <v>0</v>
      </c>
      <c r="AZ91" s="618">
        <v>0</v>
      </c>
      <c r="BA91" s="618">
        <v>0</v>
      </c>
      <c r="BB91" s="618">
        <v>0</v>
      </c>
    </row>
    <row r="92" spans="1:54" x14ac:dyDescent="0.25">
      <c r="A92" s="1603" t="s">
        <v>35</v>
      </c>
      <c r="B92" s="1583"/>
      <c r="C92" s="1603" t="s">
        <v>315</v>
      </c>
      <c r="D92" s="1583"/>
      <c r="E92" s="1603" t="s">
        <v>313</v>
      </c>
      <c r="F92" s="1583"/>
      <c r="G92" s="1603" t="s">
        <v>316</v>
      </c>
      <c r="H92" s="1583"/>
      <c r="I92" s="1603" t="s">
        <v>316</v>
      </c>
      <c r="J92" s="1583"/>
      <c r="K92" s="1583"/>
      <c r="L92" s="1603"/>
      <c r="M92" s="1583"/>
      <c r="N92" s="1583"/>
      <c r="O92" s="1603"/>
      <c r="P92" s="1583"/>
      <c r="Q92" s="1603"/>
      <c r="R92" s="1583"/>
      <c r="S92" s="1605" t="s">
        <v>246</v>
      </c>
      <c r="T92" s="1583"/>
      <c r="U92" s="1583"/>
      <c r="V92" s="1583"/>
      <c r="W92" s="1583"/>
      <c r="X92" s="1583"/>
      <c r="Y92" s="1583"/>
      <c r="Z92" s="1583"/>
      <c r="AA92" s="1603" t="s">
        <v>306</v>
      </c>
      <c r="AB92" s="1583"/>
      <c r="AC92" s="1583"/>
      <c r="AD92" s="1583"/>
      <c r="AE92" s="1583"/>
      <c r="AF92" s="1603" t="s">
        <v>307</v>
      </c>
      <c r="AG92" s="1583"/>
      <c r="AH92" s="1583"/>
      <c r="AI92" s="317" t="s">
        <v>86</v>
      </c>
      <c r="AJ92" s="1604" t="s">
        <v>308</v>
      </c>
      <c r="AK92" s="1583"/>
      <c r="AL92" s="1583"/>
      <c r="AM92" s="1583"/>
      <c r="AN92" s="1583"/>
      <c r="AO92" s="1583"/>
      <c r="AP92" s="612">
        <v>286723166</v>
      </c>
      <c r="AQ92" s="830">
        <v>2113096</v>
      </c>
      <c r="AR92" s="612">
        <v>32117105</v>
      </c>
      <c r="AS92" s="613">
        <v>0</v>
      </c>
      <c r="AT92" s="830">
        <v>6113096</v>
      </c>
      <c r="AU92" s="612">
        <v>-4000000</v>
      </c>
      <c r="AV92" s="830">
        <v>33846610</v>
      </c>
      <c r="AW92" s="612">
        <v>-27733514</v>
      </c>
      <c r="AX92" s="830">
        <v>33846610</v>
      </c>
      <c r="AY92" s="613">
        <v>0</v>
      </c>
      <c r="AZ92" s="612">
        <v>33846610</v>
      </c>
      <c r="BA92" s="613">
        <v>0</v>
      </c>
      <c r="BB92" s="613">
        <v>0</v>
      </c>
    </row>
    <row r="93" spans="1:54" x14ac:dyDescent="0.25">
      <c r="A93" s="1603" t="s">
        <v>35</v>
      </c>
      <c r="B93" s="1583"/>
      <c r="C93" s="1603" t="s">
        <v>315</v>
      </c>
      <c r="D93" s="1583"/>
      <c r="E93" s="1603" t="s">
        <v>313</v>
      </c>
      <c r="F93" s="1583"/>
      <c r="G93" s="1603" t="s">
        <v>316</v>
      </c>
      <c r="H93" s="1583"/>
      <c r="I93" s="1603" t="s">
        <v>316</v>
      </c>
      <c r="J93" s="1583"/>
      <c r="K93" s="1583"/>
      <c r="L93" s="1603"/>
      <c r="M93" s="1583"/>
      <c r="N93" s="1583"/>
      <c r="O93" s="1603"/>
      <c r="P93" s="1583"/>
      <c r="Q93" s="1603"/>
      <c r="R93" s="1583"/>
      <c r="S93" s="1605" t="s">
        <v>246</v>
      </c>
      <c r="T93" s="1583"/>
      <c r="U93" s="1583"/>
      <c r="V93" s="1583"/>
      <c r="W93" s="1583"/>
      <c r="X93" s="1583"/>
      <c r="Y93" s="1583"/>
      <c r="Z93" s="1583"/>
      <c r="AA93" s="1603" t="s">
        <v>306</v>
      </c>
      <c r="AB93" s="1583"/>
      <c r="AC93" s="1583"/>
      <c r="AD93" s="1583"/>
      <c r="AE93" s="1583"/>
      <c r="AF93" s="1603" t="s">
        <v>307</v>
      </c>
      <c r="AG93" s="1583"/>
      <c r="AH93" s="1583"/>
      <c r="AI93" s="317" t="s">
        <v>336</v>
      </c>
      <c r="AJ93" s="1604" t="s">
        <v>354</v>
      </c>
      <c r="AK93" s="1583"/>
      <c r="AL93" s="1583"/>
      <c r="AM93" s="1583"/>
      <c r="AN93" s="1583"/>
      <c r="AO93" s="1583"/>
      <c r="AP93" s="612">
        <v>1175000000</v>
      </c>
      <c r="AQ93" s="830">
        <v>48000000</v>
      </c>
      <c r="AR93" s="612">
        <v>530050000</v>
      </c>
      <c r="AS93" s="613">
        <v>0</v>
      </c>
      <c r="AT93" s="830">
        <v>439001611.81999999</v>
      </c>
      <c r="AU93" s="612">
        <v>-391001611.81999999</v>
      </c>
      <c r="AV93" s="830">
        <v>2571590</v>
      </c>
      <c r="AW93" s="612">
        <v>436430021.81999999</v>
      </c>
      <c r="AX93" s="830">
        <v>2571590</v>
      </c>
      <c r="AY93" s="613">
        <v>0</v>
      </c>
      <c r="AZ93" s="612">
        <v>2571590</v>
      </c>
      <c r="BA93" s="613">
        <v>0</v>
      </c>
      <c r="BB93" s="613">
        <v>0</v>
      </c>
    </row>
    <row r="94" spans="1:54" x14ac:dyDescent="0.25">
      <c r="A94" s="1608" t="s">
        <v>35</v>
      </c>
      <c r="B94" s="1583"/>
      <c r="C94" s="1608" t="s">
        <v>315</v>
      </c>
      <c r="D94" s="1583"/>
      <c r="E94" s="1608" t="s">
        <v>313</v>
      </c>
      <c r="F94" s="1583"/>
      <c r="G94" s="1608" t="s">
        <v>316</v>
      </c>
      <c r="H94" s="1583"/>
      <c r="I94" s="1608" t="s">
        <v>316</v>
      </c>
      <c r="J94" s="1583"/>
      <c r="K94" s="1583"/>
      <c r="L94" s="1608" t="s">
        <v>312</v>
      </c>
      <c r="M94" s="1583"/>
      <c r="N94" s="1583"/>
      <c r="O94" s="1608"/>
      <c r="P94" s="1583"/>
      <c r="Q94" s="1608"/>
      <c r="R94" s="1583"/>
      <c r="S94" s="1609" t="s">
        <v>73</v>
      </c>
      <c r="T94" s="1583"/>
      <c r="U94" s="1583"/>
      <c r="V94" s="1583"/>
      <c r="W94" s="1583"/>
      <c r="X94" s="1583"/>
      <c r="Y94" s="1583"/>
      <c r="Z94" s="1583"/>
      <c r="AA94" s="1608" t="s">
        <v>306</v>
      </c>
      <c r="AB94" s="1583"/>
      <c r="AC94" s="1583"/>
      <c r="AD94" s="1583"/>
      <c r="AE94" s="1583"/>
      <c r="AF94" s="1608" t="s">
        <v>307</v>
      </c>
      <c r="AG94" s="1583"/>
      <c r="AH94" s="1583"/>
      <c r="AI94" s="320" t="s">
        <v>86</v>
      </c>
      <c r="AJ94" s="1610" t="s">
        <v>308</v>
      </c>
      <c r="AK94" s="1583"/>
      <c r="AL94" s="1583"/>
      <c r="AM94" s="1583"/>
      <c r="AN94" s="1583"/>
      <c r="AO94" s="1583"/>
      <c r="AP94" s="617">
        <v>196000000</v>
      </c>
      <c r="AQ94" s="834">
        <v>0</v>
      </c>
      <c r="AR94" s="617">
        <v>2050000</v>
      </c>
      <c r="AS94" s="618">
        <v>0</v>
      </c>
      <c r="AT94" s="833">
        <v>4000000</v>
      </c>
      <c r="AU94" s="617">
        <v>-4000000</v>
      </c>
      <c r="AV94" s="833">
        <v>14597514</v>
      </c>
      <c r="AW94" s="617">
        <v>-10597514</v>
      </c>
      <c r="AX94" s="833">
        <v>14597514</v>
      </c>
      <c r="AY94" s="618">
        <v>0</v>
      </c>
      <c r="AZ94" s="617">
        <v>14597514</v>
      </c>
      <c r="BA94" s="618">
        <v>0</v>
      </c>
      <c r="BB94" s="618">
        <v>0</v>
      </c>
    </row>
    <row r="95" spans="1:54" x14ac:dyDescent="0.25">
      <c r="A95" s="1608" t="s">
        <v>35</v>
      </c>
      <c r="B95" s="1583"/>
      <c r="C95" s="1608" t="s">
        <v>315</v>
      </c>
      <c r="D95" s="1583"/>
      <c r="E95" s="1608" t="s">
        <v>313</v>
      </c>
      <c r="F95" s="1583"/>
      <c r="G95" s="1608" t="s">
        <v>316</v>
      </c>
      <c r="H95" s="1583"/>
      <c r="I95" s="1608" t="s">
        <v>316</v>
      </c>
      <c r="J95" s="1583"/>
      <c r="K95" s="1583"/>
      <c r="L95" s="1608" t="s">
        <v>312</v>
      </c>
      <c r="M95" s="1583"/>
      <c r="N95" s="1583"/>
      <c r="O95" s="1608"/>
      <c r="P95" s="1583"/>
      <c r="Q95" s="1608"/>
      <c r="R95" s="1583"/>
      <c r="S95" s="1609" t="s">
        <v>73</v>
      </c>
      <c r="T95" s="1583"/>
      <c r="U95" s="1583"/>
      <c r="V95" s="1583"/>
      <c r="W95" s="1583"/>
      <c r="X95" s="1583"/>
      <c r="Y95" s="1583"/>
      <c r="Z95" s="1583"/>
      <c r="AA95" s="1608" t="s">
        <v>306</v>
      </c>
      <c r="AB95" s="1583"/>
      <c r="AC95" s="1583"/>
      <c r="AD95" s="1583"/>
      <c r="AE95" s="1583"/>
      <c r="AF95" s="1608" t="s">
        <v>307</v>
      </c>
      <c r="AG95" s="1583"/>
      <c r="AH95" s="1583"/>
      <c r="AI95" s="320" t="s">
        <v>336</v>
      </c>
      <c r="AJ95" s="1610" t="s">
        <v>354</v>
      </c>
      <c r="AK95" s="1583"/>
      <c r="AL95" s="1583"/>
      <c r="AM95" s="1583"/>
      <c r="AN95" s="1583"/>
      <c r="AO95" s="1583"/>
      <c r="AP95" s="617">
        <v>200000000</v>
      </c>
      <c r="AQ95" s="833">
        <v>48000000</v>
      </c>
      <c r="AR95" s="617">
        <v>105250000</v>
      </c>
      <c r="AS95" s="618">
        <v>0</v>
      </c>
      <c r="AT95" s="833">
        <v>5500000</v>
      </c>
      <c r="AU95" s="617">
        <v>42500000</v>
      </c>
      <c r="AV95" s="834">
        <v>0</v>
      </c>
      <c r="AW95" s="617">
        <v>5500000</v>
      </c>
      <c r="AX95" s="834">
        <v>0</v>
      </c>
      <c r="AY95" s="618">
        <v>0</v>
      </c>
      <c r="AZ95" s="618">
        <v>0</v>
      </c>
      <c r="BA95" s="618">
        <v>0</v>
      </c>
      <c r="BB95" s="618">
        <v>0</v>
      </c>
    </row>
    <row r="96" spans="1:54" x14ac:dyDescent="0.25">
      <c r="A96" s="1608" t="s">
        <v>35</v>
      </c>
      <c r="B96" s="1583"/>
      <c r="C96" s="1608" t="s">
        <v>315</v>
      </c>
      <c r="D96" s="1583"/>
      <c r="E96" s="1608" t="s">
        <v>313</v>
      </c>
      <c r="F96" s="1583"/>
      <c r="G96" s="1608" t="s">
        <v>316</v>
      </c>
      <c r="H96" s="1583"/>
      <c r="I96" s="1608" t="s">
        <v>316</v>
      </c>
      <c r="J96" s="1583"/>
      <c r="K96" s="1583"/>
      <c r="L96" s="1608" t="s">
        <v>325</v>
      </c>
      <c r="M96" s="1583"/>
      <c r="N96" s="1583"/>
      <c r="O96" s="1608"/>
      <c r="P96" s="1583"/>
      <c r="Q96" s="1608"/>
      <c r="R96" s="1583"/>
      <c r="S96" s="1609" t="s">
        <v>74</v>
      </c>
      <c r="T96" s="1583"/>
      <c r="U96" s="1583"/>
      <c r="V96" s="1583"/>
      <c r="W96" s="1583"/>
      <c r="X96" s="1583"/>
      <c r="Y96" s="1583"/>
      <c r="Z96" s="1583"/>
      <c r="AA96" s="1608" t="s">
        <v>306</v>
      </c>
      <c r="AB96" s="1583"/>
      <c r="AC96" s="1583"/>
      <c r="AD96" s="1583"/>
      <c r="AE96" s="1583"/>
      <c r="AF96" s="1608" t="s">
        <v>307</v>
      </c>
      <c r="AG96" s="1583"/>
      <c r="AH96" s="1583"/>
      <c r="AI96" s="320" t="s">
        <v>86</v>
      </c>
      <c r="AJ96" s="1610" t="s">
        <v>308</v>
      </c>
      <c r="AK96" s="1583"/>
      <c r="AL96" s="1583"/>
      <c r="AM96" s="1583"/>
      <c r="AN96" s="1583"/>
      <c r="AO96" s="1583"/>
      <c r="AP96" s="617">
        <v>20000000</v>
      </c>
      <c r="AQ96" s="834">
        <v>0</v>
      </c>
      <c r="AR96" s="617">
        <v>19547800</v>
      </c>
      <c r="AS96" s="618">
        <v>0</v>
      </c>
      <c r="AT96" s="834">
        <v>0</v>
      </c>
      <c r="AU96" s="618">
        <v>0</v>
      </c>
      <c r="AV96" s="834">
        <v>0</v>
      </c>
      <c r="AW96" s="618">
        <v>0</v>
      </c>
      <c r="AX96" s="834">
        <v>0</v>
      </c>
      <c r="AY96" s="618">
        <v>0</v>
      </c>
      <c r="AZ96" s="618">
        <v>0</v>
      </c>
      <c r="BA96" s="618">
        <v>0</v>
      </c>
      <c r="BB96" s="618">
        <v>0</v>
      </c>
    </row>
    <row r="97" spans="1:54" x14ac:dyDescent="0.25">
      <c r="A97" s="1608" t="s">
        <v>35</v>
      </c>
      <c r="B97" s="1583"/>
      <c r="C97" s="1608" t="s">
        <v>315</v>
      </c>
      <c r="D97" s="1583"/>
      <c r="E97" s="1608" t="s">
        <v>313</v>
      </c>
      <c r="F97" s="1583"/>
      <c r="G97" s="1608" t="s">
        <v>316</v>
      </c>
      <c r="H97" s="1583"/>
      <c r="I97" s="1608" t="s">
        <v>316</v>
      </c>
      <c r="J97" s="1583"/>
      <c r="K97" s="1583"/>
      <c r="L97" s="1608" t="s">
        <v>325</v>
      </c>
      <c r="M97" s="1583"/>
      <c r="N97" s="1583"/>
      <c r="O97" s="1608"/>
      <c r="P97" s="1583"/>
      <c r="Q97" s="1608"/>
      <c r="R97" s="1583"/>
      <c r="S97" s="1609" t="s">
        <v>74</v>
      </c>
      <c r="T97" s="1583"/>
      <c r="U97" s="1583"/>
      <c r="V97" s="1583"/>
      <c r="W97" s="1583"/>
      <c r="X97" s="1583"/>
      <c r="Y97" s="1583"/>
      <c r="Z97" s="1583"/>
      <c r="AA97" s="1608" t="s">
        <v>306</v>
      </c>
      <c r="AB97" s="1583"/>
      <c r="AC97" s="1583"/>
      <c r="AD97" s="1583"/>
      <c r="AE97" s="1583"/>
      <c r="AF97" s="1608" t="s">
        <v>307</v>
      </c>
      <c r="AG97" s="1583"/>
      <c r="AH97" s="1583"/>
      <c r="AI97" s="320" t="s">
        <v>336</v>
      </c>
      <c r="AJ97" s="1610" t="s">
        <v>354</v>
      </c>
      <c r="AK97" s="1583"/>
      <c r="AL97" s="1583"/>
      <c r="AM97" s="1583"/>
      <c r="AN97" s="1583"/>
      <c r="AO97" s="1583"/>
      <c r="AP97" s="617">
        <v>80000000</v>
      </c>
      <c r="AQ97" s="834">
        <v>0</v>
      </c>
      <c r="AR97" s="617">
        <v>80000000</v>
      </c>
      <c r="AS97" s="618">
        <v>0</v>
      </c>
      <c r="AT97" s="834">
        <v>0</v>
      </c>
      <c r="AU97" s="618">
        <v>0</v>
      </c>
      <c r="AV97" s="834">
        <v>0</v>
      </c>
      <c r="AW97" s="618">
        <v>0</v>
      </c>
      <c r="AX97" s="834">
        <v>0</v>
      </c>
      <c r="AY97" s="618">
        <v>0</v>
      </c>
      <c r="AZ97" s="618">
        <v>0</v>
      </c>
      <c r="BA97" s="618">
        <v>0</v>
      </c>
      <c r="BB97" s="618">
        <v>0</v>
      </c>
    </row>
    <row r="98" spans="1:54" x14ac:dyDescent="0.25">
      <c r="A98" s="1608" t="s">
        <v>35</v>
      </c>
      <c r="B98" s="1583"/>
      <c r="C98" s="1608" t="s">
        <v>315</v>
      </c>
      <c r="D98" s="1583"/>
      <c r="E98" s="1608" t="s">
        <v>313</v>
      </c>
      <c r="F98" s="1583"/>
      <c r="G98" s="1608" t="s">
        <v>316</v>
      </c>
      <c r="H98" s="1583"/>
      <c r="I98" s="1608" t="s">
        <v>316</v>
      </c>
      <c r="J98" s="1583"/>
      <c r="K98" s="1583"/>
      <c r="L98" s="1608" t="s">
        <v>321</v>
      </c>
      <c r="M98" s="1583"/>
      <c r="N98" s="1583"/>
      <c r="O98" s="1608"/>
      <c r="P98" s="1583"/>
      <c r="Q98" s="1608"/>
      <c r="R98" s="1583"/>
      <c r="S98" s="1609" t="s">
        <v>75</v>
      </c>
      <c r="T98" s="1583"/>
      <c r="U98" s="1583"/>
      <c r="V98" s="1583"/>
      <c r="W98" s="1583"/>
      <c r="X98" s="1583"/>
      <c r="Y98" s="1583"/>
      <c r="Z98" s="1583"/>
      <c r="AA98" s="1608" t="s">
        <v>306</v>
      </c>
      <c r="AB98" s="1583"/>
      <c r="AC98" s="1583"/>
      <c r="AD98" s="1583"/>
      <c r="AE98" s="1583"/>
      <c r="AF98" s="1608" t="s">
        <v>307</v>
      </c>
      <c r="AG98" s="1583"/>
      <c r="AH98" s="1583"/>
      <c r="AI98" s="320" t="s">
        <v>86</v>
      </c>
      <c r="AJ98" s="1610" t="s">
        <v>308</v>
      </c>
      <c r="AK98" s="1583"/>
      <c r="AL98" s="1583"/>
      <c r="AM98" s="1583"/>
      <c r="AN98" s="1583"/>
      <c r="AO98" s="1583"/>
      <c r="AP98" s="617">
        <v>10000000</v>
      </c>
      <c r="AQ98" s="834">
        <v>0</v>
      </c>
      <c r="AR98" s="617">
        <v>3267600</v>
      </c>
      <c r="AS98" s="618">
        <v>0</v>
      </c>
      <c r="AT98" s="834">
        <v>0</v>
      </c>
      <c r="AU98" s="618">
        <v>0</v>
      </c>
      <c r="AV98" s="834">
        <v>0</v>
      </c>
      <c r="AW98" s="618">
        <v>0</v>
      </c>
      <c r="AX98" s="834">
        <v>0</v>
      </c>
      <c r="AY98" s="618">
        <v>0</v>
      </c>
      <c r="AZ98" s="618">
        <v>0</v>
      </c>
      <c r="BA98" s="618">
        <v>0</v>
      </c>
      <c r="BB98" s="618">
        <v>0</v>
      </c>
    </row>
    <row r="99" spans="1:54" x14ac:dyDescent="0.25">
      <c r="A99" s="1608" t="s">
        <v>35</v>
      </c>
      <c r="B99" s="1583"/>
      <c r="C99" s="1608" t="s">
        <v>315</v>
      </c>
      <c r="D99" s="1583"/>
      <c r="E99" s="1608" t="s">
        <v>313</v>
      </c>
      <c r="F99" s="1583"/>
      <c r="G99" s="1608" t="s">
        <v>316</v>
      </c>
      <c r="H99" s="1583"/>
      <c r="I99" s="1608" t="s">
        <v>316</v>
      </c>
      <c r="J99" s="1583"/>
      <c r="K99" s="1583"/>
      <c r="L99" s="1608" t="s">
        <v>321</v>
      </c>
      <c r="M99" s="1583"/>
      <c r="N99" s="1583"/>
      <c r="O99" s="1608"/>
      <c r="P99" s="1583"/>
      <c r="Q99" s="1608"/>
      <c r="R99" s="1583"/>
      <c r="S99" s="1609" t="s">
        <v>75</v>
      </c>
      <c r="T99" s="1583"/>
      <c r="U99" s="1583"/>
      <c r="V99" s="1583"/>
      <c r="W99" s="1583"/>
      <c r="X99" s="1583"/>
      <c r="Y99" s="1583"/>
      <c r="Z99" s="1583"/>
      <c r="AA99" s="1608" t="s">
        <v>306</v>
      </c>
      <c r="AB99" s="1583"/>
      <c r="AC99" s="1583"/>
      <c r="AD99" s="1583"/>
      <c r="AE99" s="1583"/>
      <c r="AF99" s="1608" t="s">
        <v>307</v>
      </c>
      <c r="AG99" s="1583"/>
      <c r="AH99" s="1583"/>
      <c r="AI99" s="320" t="s">
        <v>336</v>
      </c>
      <c r="AJ99" s="1610" t="s">
        <v>354</v>
      </c>
      <c r="AK99" s="1583"/>
      <c r="AL99" s="1583"/>
      <c r="AM99" s="1583"/>
      <c r="AN99" s="1583"/>
      <c r="AO99" s="1583"/>
      <c r="AP99" s="617">
        <v>20000000</v>
      </c>
      <c r="AQ99" s="834">
        <v>0</v>
      </c>
      <c r="AR99" s="617">
        <v>19800000</v>
      </c>
      <c r="AS99" s="618">
        <v>0</v>
      </c>
      <c r="AT99" s="834">
        <v>0</v>
      </c>
      <c r="AU99" s="618">
        <v>0</v>
      </c>
      <c r="AV99" s="834">
        <v>0</v>
      </c>
      <c r="AW99" s="618">
        <v>0</v>
      </c>
      <c r="AX99" s="834">
        <v>0</v>
      </c>
      <c r="AY99" s="618">
        <v>0</v>
      </c>
      <c r="AZ99" s="618">
        <v>0</v>
      </c>
      <c r="BA99" s="618">
        <v>0</v>
      </c>
      <c r="BB99" s="618">
        <v>0</v>
      </c>
    </row>
    <row r="100" spans="1:54" x14ac:dyDescent="0.25">
      <c r="A100" s="1608" t="s">
        <v>35</v>
      </c>
      <c r="B100" s="1583"/>
      <c r="C100" s="1608" t="s">
        <v>315</v>
      </c>
      <c r="D100" s="1583"/>
      <c r="E100" s="1608" t="s">
        <v>313</v>
      </c>
      <c r="F100" s="1583"/>
      <c r="G100" s="1608" t="s">
        <v>316</v>
      </c>
      <c r="H100" s="1583"/>
      <c r="I100" s="1608" t="s">
        <v>316</v>
      </c>
      <c r="J100" s="1583"/>
      <c r="K100" s="1583"/>
      <c r="L100" s="1608" t="s">
        <v>319</v>
      </c>
      <c r="M100" s="1583"/>
      <c r="N100" s="1583"/>
      <c r="O100" s="1608"/>
      <c r="P100" s="1583"/>
      <c r="Q100" s="1608"/>
      <c r="R100" s="1583"/>
      <c r="S100" s="1609" t="s">
        <v>76</v>
      </c>
      <c r="T100" s="1583"/>
      <c r="U100" s="1583"/>
      <c r="V100" s="1583"/>
      <c r="W100" s="1583"/>
      <c r="X100" s="1583"/>
      <c r="Y100" s="1583"/>
      <c r="Z100" s="1583"/>
      <c r="AA100" s="1608" t="s">
        <v>306</v>
      </c>
      <c r="AB100" s="1583"/>
      <c r="AC100" s="1583"/>
      <c r="AD100" s="1583"/>
      <c r="AE100" s="1583"/>
      <c r="AF100" s="1608" t="s">
        <v>307</v>
      </c>
      <c r="AG100" s="1583"/>
      <c r="AH100" s="1583"/>
      <c r="AI100" s="320" t="s">
        <v>86</v>
      </c>
      <c r="AJ100" s="1610" t="s">
        <v>308</v>
      </c>
      <c r="AK100" s="1583"/>
      <c r="AL100" s="1583"/>
      <c r="AM100" s="1583"/>
      <c r="AN100" s="1583"/>
      <c r="AO100" s="1583"/>
      <c r="AP100" s="617">
        <v>6600000</v>
      </c>
      <c r="AQ100" s="833">
        <v>1187000</v>
      </c>
      <c r="AR100" s="617">
        <v>926240</v>
      </c>
      <c r="AS100" s="618">
        <v>0</v>
      </c>
      <c r="AT100" s="833">
        <v>1187000</v>
      </c>
      <c r="AU100" s="618">
        <v>0</v>
      </c>
      <c r="AV100" s="833">
        <v>1187000</v>
      </c>
      <c r="AW100" s="618">
        <v>0</v>
      </c>
      <c r="AX100" s="833">
        <v>1187000</v>
      </c>
      <c r="AY100" s="618">
        <v>0</v>
      </c>
      <c r="AZ100" s="617">
        <v>1187000</v>
      </c>
      <c r="BA100" s="618">
        <v>0</v>
      </c>
      <c r="BB100" s="618">
        <v>0</v>
      </c>
    </row>
    <row r="101" spans="1:54" x14ac:dyDescent="0.25">
      <c r="A101" s="1608" t="s">
        <v>35</v>
      </c>
      <c r="B101" s="1583"/>
      <c r="C101" s="1608" t="s">
        <v>315</v>
      </c>
      <c r="D101" s="1583"/>
      <c r="E101" s="1608" t="s">
        <v>313</v>
      </c>
      <c r="F101" s="1583"/>
      <c r="G101" s="1608" t="s">
        <v>316</v>
      </c>
      <c r="H101" s="1583"/>
      <c r="I101" s="1608" t="s">
        <v>316</v>
      </c>
      <c r="J101" s="1583"/>
      <c r="K101" s="1583"/>
      <c r="L101" s="1608" t="s">
        <v>319</v>
      </c>
      <c r="M101" s="1583"/>
      <c r="N101" s="1583"/>
      <c r="O101" s="1608"/>
      <c r="P101" s="1583"/>
      <c r="Q101" s="1608"/>
      <c r="R101" s="1583"/>
      <c r="S101" s="1609" t="s">
        <v>76</v>
      </c>
      <c r="T101" s="1583"/>
      <c r="U101" s="1583"/>
      <c r="V101" s="1583"/>
      <c r="W101" s="1583"/>
      <c r="X101" s="1583"/>
      <c r="Y101" s="1583"/>
      <c r="Z101" s="1583"/>
      <c r="AA101" s="1608" t="s">
        <v>306</v>
      </c>
      <c r="AB101" s="1583"/>
      <c r="AC101" s="1583"/>
      <c r="AD101" s="1583"/>
      <c r="AE101" s="1583"/>
      <c r="AF101" s="1608" t="s">
        <v>307</v>
      </c>
      <c r="AG101" s="1583"/>
      <c r="AH101" s="1583"/>
      <c r="AI101" s="320" t="s">
        <v>336</v>
      </c>
      <c r="AJ101" s="1610" t="s">
        <v>354</v>
      </c>
      <c r="AK101" s="1583"/>
      <c r="AL101" s="1583"/>
      <c r="AM101" s="1583"/>
      <c r="AN101" s="1583"/>
      <c r="AO101" s="1583"/>
      <c r="AP101" s="617">
        <v>550000000</v>
      </c>
      <c r="AQ101" s="834">
        <v>0</v>
      </c>
      <c r="AR101" s="618">
        <v>0</v>
      </c>
      <c r="AS101" s="618">
        <v>0</v>
      </c>
      <c r="AT101" s="833">
        <v>433501611.81999999</v>
      </c>
      <c r="AU101" s="617">
        <v>-433501611.81999999</v>
      </c>
      <c r="AV101" s="833">
        <v>2571590</v>
      </c>
      <c r="AW101" s="617">
        <v>430930021.81999999</v>
      </c>
      <c r="AX101" s="833">
        <v>2571590</v>
      </c>
      <c r="AY101" s="618">
        <v>0</v>
      </c>
      <c r="AZ101" s="617">
        <v>2571590</v>
      </c>
      <c r="BA101" s="618">
        <v>0</v>
      </c>
      <c r="BB101" s="618">
        <v>0</v>
      </c>
    </row>
    <row r="102" spans="1:54" x14ac:dyDescent="0.25">
      <c r="A102" s="1608" t="s">
        <v>35</v>
      </c>
      <c r="B102" s="1583"/>
      <c r="C102" s="1608" t="s">
        <v>315</v>
      </c>
      <c r="D102" s="1583"/>
      <c r="E102" s="1608" t="s">
        <v>313</v>
      </c>
      <c r="F102" s="1583"/>
      <c r="G102" s="1608" t="s">
        <v>316</v>
      </c>
      <c r="H102" s="1583"/>
      <c r="I102" s="1608" t="s">
        <v>316</v>
      </c>
      <c r="J102" s="1583"/>
      <c r="K102" s="1583"/>
      <c r="L102" s="1608" t="s">
        <v>331</v>
      </c>
      <c r="M102" s="1583"/>
      <c r="N102" s="1583"/>
      <c r="O102" s="1608"/>
      <c r="P102" s="1583"/>
      <c r="Q102" s="1608"/>
      <c r="R102" s="1583"/>
      <c r="S102" s="1609" t="s">
        <v>77</v>
      </c>
      <c r="T102" s="1583"/>
      <c r="U102" s="1583"/>
      <c r="V102" s="1583"/>
      <c r="W102" s="1583"/>
      <c r="X102" s="1583"/>
      <c r="Y102" s="1583"/>
      <c r="Z102" s="1583"/>
      <c r="AA102" s="1608" t="s">
        <v>306</v>
      </c>
      <c r="AB102" s="1583"/>
      <c r="AC102" s="1583"/>
      <c r="AD102" s="1583"/>
      <c r="AE102" s="1583"/>
      <c r="AF102" s="1608" t="s">
        <v>307</v>
      </c>
      <c r="AG102" s="1583"/>
      <c r="AH102" s="1583"/>
      <c r="AI102" s="320" t="s">
        <v>86</v>
      </c>
      <c r="AJ102" s="1610" t="s">
        <v>308</v>
      </c>
      <c r="AK102" s="1583"/>
      <c r="AL102" s="1583"/>
      <c r="AM102" s="1583"/>
      <c r="AN102" s="1583"/>
      <c r="AO102" s="1583"/>
      <c r="AP102" s="617">
        <v>7503744</v>
      </c>
      <c r="AQ102" s="834">
        <v>0</v>
      </c>
      <c r="AR102" s="617">
        <v>1353744</v>
      </c>
      <c r="AS102" s="618">
        <v>0</v>
      </c>
      <c r="AT102" s="834">
        <v>0</v>
      </c>
      <c r="AU102" s="618">
        <v>0</v>
      </c>
      <c r="AV102" s="834">
        <v>0</v>
      </c>
      <c r="AW102" s="618">
        <v>0</v>
      </c>
      <c r="AX102" s="834">
        <v>0</v>
      </c>
      <c r="AY102" s="618">
        <v>0</v>
      </c>
      <c r="AZ102" s="618">
        <v>0</v>
      </c>
      <c r="BA102" s="618">
        <v>0</v>
      </c>
      <c r="BB102" s="618">
        <v>0</v>
      </c>
    </row>
    <row r="103" spans="1:54" x14ac:dyDescent="0.25">
      <c r="A103" s="1608" t="s">
        <v>35</v>
      </c>
      <c r="B103" s="1583"/>
      <c r="C103" s="1608" t="s">
        <v>315</v>
      </c>
      <c r="D103" s="1583"/>
      <c r="E103" s="1608" t="s">
        <v>313</v>
      </c>
      <c r="F103" s="1583"/>
      <c r="G103" s="1608" t="s">
        <v>316</v>
      </c>
      <c r="H103" s="1583"/>
      <c r="I103" s="1608" t="s">
        <v>316</v>
      </c>
      <c r="J103" s="1583"/>
      <c r="K103" s="1583"/>
      <c r="L103" s="1608" t="s">
        <v>331</v>
      </c>
      <c r="M103" s="1583"/>
      <c r="N103" s="1583"/>
      <c r="O103" s="1608"/>
      <c r="P103" s="1583"/>
      <c r="Q103" s="1608"/>
      <c r="R103" s="1583"/>
      <c r="S103" s="1609" t="s">
        <v>77</v>
      </c>
      <c r="T103" s="1583"/>
      <c r="U103" s="1583"/>
      <c r="V103" s="1583"/>
      <c r="W103" s="1583"/>
      <c r="X103" s="1583"/>
      <c r="Y103" s="1583"/>
      <c r="Z103" s="1583"/>
      <c r="AA103" s="1608" t="s">
        <v>306</v>
      </c>
      <c r="AB103" s="1583"/>
      <c r="AC103" s="1583"/>
      <c r="AD103" s="1583"/>
      <c r="AE103" s="1583"/>
      <c r="AF103" s="1608" t="s">
        <v>307</v>
      </c>
      <c r="AG103" s="1583"/>
      <c r="AH103" s="1583"/>
      <c r="AI103" s="320" t="s">
        <v>336</v>
      </c>
      <c r="AJ103" s="1610" t="s">
        <v>354</v>
      </c>
      <c r="AK103" s="1583"/>
      <c r="AL103" s="1583"/>
      <c r="AM103" s="1583"/>
      <c r="AN103" s="1583"/>
      <c r="AO103" s="1583"/>
      <c r="AP103" s="617">
        <v>35000000</v>
      </c>
      <c r="AQ103" s="834">
        <v>0</v>
      </c>
      <c r="AR103" s="617">
        <v>35000000</v>
      </c>
      <c r="AS103" s="618">
        <v>0</v>
      </c>
      <c r="AT103" s="834">
        <v>0</v>
      </c>
      <c r="AU103" s="618">
        <v>0</v>
      </c>
      <c r="AV103" s="834">
        <v>0</v>
      </c>
      <c r="AW103" s="618">
        <v>0</v>
      </c>
      <c r="AX103" s="834">
        <v>0</v>
      </c>
      <c r="AY103" s="618">
        <v>0</v>
      </c>
      <c r="AZ103" s="618">
        <v>0</v>
      </c>
      <c r="BA103" s="618">
        <v>0</v>
      </c>
      <c r="BB103" s="618">
        <v>0</v>
      </c>
    </row>
    <row r="104" spans="1:54" x14ac:dyDescent="0.25">
      <c r="A104" s="1608" t="s">
        <v>35</v>
      </c>
      <c r="B104" s="1583"/>
      <c r="C104" s="1608" t="s">
        <v>315</v>
      </c>
      <c r="D104" s="1583"/>
      <c r="E104" s="1608" t="s">
        <v>313</v>
      </c>
      <c r="F104" s="1583"/>
      <c r="G104" s="1608" t="s">
        <v>316</v>
      </c>
      <c r="H104" s="1583"/>
      <c r="I104" s="1608" t="s">
        <v>316</v>
      </c>
      <c r="J104" s="1583"/>
      <c r="K104" s="1583"/>
      <c r="L104" s="1608" t="s">
        <v>332</v>
      </c>
      <c r="M104" s="1583"/>
      <c r="N104" s="1583"/>
      <c r="O104" s="1608"/>
      <c r="P104" s="1583"/>
      <c r="Q104" s="1608"/>
      <c r="R104" s="1583"/>
      <c r="S104" s="1609" t="s">
        <v>78</v>
      </c>
      <c r="T104" s="1583"/>
      <c r="U104" s="1583"/>
      <c r="V104" s="1583"/>
      <c r="W104" s="1583"/>
      <c r="X104" s="1583"/>
      <c r="Y104" s="1583"/>
      <c r="Z104" s="1583"/>
      <c r="AA104" s="1608" t="s">
        <v>306</v>
      </c>
      <c r="AB104" s="1583"/>
      <c r="AC104" s="1583"/>
      <c r="AD104" s="1583"/>
      <c r="AE104" s="1583"/>
      <c r="AF104" s="1608" t="s">
        <v>307</v>
      </c>
      <c r="AG104" s="1583"/>
      <c r="AH104" s="1583"/>
      <c r="AI104" s="320" t="s">
        <v>86</v>
      </c>
      <c r="AJ104" s="1610" t="s">
        <v>308</v>
      </c>
      <c r="AK104" s="1583"/>
      <c r="AL104" s="1583"/>
      <c r="AM104" s="1583"/>
      <c r="AN104" s="1583"/>
      <c r="AO104" s="1583"/>
      <c r="AP104" s="617">
        <v>9000000</v>
      </c>
      <c r="AQ104" s="834">
        <v>0</v>
      </c>
      <c r="AR104" s="617">
        <v>3800000</v>
      </c>
      <c r="AS104" s="618">
        <v>0</v>
      </c>
      <c r="AT104" s="834">
        <v>0</v>
      </c>
      <c r="AU104" s="618">
        <v>0</v>
      </c>
      <c r="AV104" s="834">
        <v>0</v>
      </c>
      <c r="AW104" s="618">
        <v>0</v>
      </c>
      <c r="AX104" s="834">
        <v>0</v>
      </c>
      <c r="AY104" s="618">
        <v>0</v>
      </c>
      <c r="AZ104" s="618">
        <v>0</v>
      </c>
      <c r="BA104" s="618">
        <v>0</v>
      </c>
      <c r="BB104" s="618">
        <v>0</v>
      </c>
    </row>
    <row r="105" spans="1:54" x14ac:dyDescent="0.25">
      <c r="A105" s="1608" t="s">
        <v>35</v>
      </c>
      <c r="B105" s="1583"/>
      <c r="C105" s="1608" t="s">
        <v>315</v>
      </c>
      <c r="D105" s="1583"/>
      <c r="E105" s="1608" t="s">
        <v>313</v>
      </c>
      <c r="F105" s="1583"/>
      <c r="G105" s="1608" t="s">
        <v>316</v>
      </c>
      <c r="H105" s="1583"/>
      <c r="I105" s="1608" t="s">
        <v>316</v>
      </c>
      <c r="J105" s="1583"/>
      <c r="K105" s="1583"/>
      <c r="L105" s="1608" t="s">
        <v>333</v>
      </c>
      <c r="M105" s="1583"/>
      <c r="N105" s="1583"/>
      <c r="O105" s="1608"/>
      <c r="P105" s="1583"/>
      <c r="Q105" s="1608"/>
      <c r="R105" s="1583"/>
      <c r="S105" s="1609" t="s">
        <v>79</v>
      </c>
      <c r="T105" s="1583"/>
      <c r="U105" s="1583"/>
      <c r="V105" s="1583"/>
      <c r="W105" s="1583"/>
      <c r="X105" s="1583"/>
      <c r="Y105" s="1583"/>
      <c r="Z105" s="1583"/>
      <c r="AA105" s="1608" t="s">
        <v>306</v>
      </c>
      <c r="AB105" s="1583"/>
      <c r="AC105" s="1583"/>
      <c r="AD105" s="1583"/>
      <c r="AE105" s="1583"/>
      <c r="AF105" s="1608" t="s">
        <v>307</v>
      </c>
      <c r="AG105" s="1583"/>
      <c r="AH105" s="1583"/>
      <c r="AI105" s="320" t="s">
        <v>86</v>
      </c>
      <c r="AJ105" s="1610" t="s">
        <v>308</v>
      </c>
      <c r="AK105" s="1583"/>
      <c r="AL105" s="1583"/>
      <c r="AM105" s="1583"/>
      <c r="AN105" s="1583"/>
      <c r="AO105" s="1583"/>
      <c r="AP105" s="617">
        <v>33000000</v>
      </c>
      <c r="AQ105" s="833">
        <v>169991</v>
      </c>
      <c r="AR105" s="617">
        <v>1171721</v>
      </c>
      <c r="AS105" s="618">
        <v>0</v>
      </c>
      <c r="AT105" s="833">
        <v>169991</v>
      </c>
      <c r="AU105" s="618">
        <v>0</v>
      </c>
      <c r="AV105" s="833">
        <v>17305991</v>
      </c>
      <c r="AW105" s="617">
        <v>-17136000</v>
      </c>
      <c r="AX105" s="833">
        <v>17305991</v>
      </c>
      <c r="AY105" s="618">
        <v>0</v>
      </c>
      <c r="AZ105" s="617">
        <v>17305991</v>
      </c>
      <c r="BA105" s="618">
        <v>0</v>
      </c>
      <c r="BB105" s="618">
        <v>0</v>
      </c>
    </row>
    <row r="106" spans="1:54" x14ac:dyDescent="0.25">
      <c r="A106" s="1608" t="s">
        <v>35</v>
      </c>
      <c r="B106" s="1583"/>
      <c r="C106" s="1608" t="s">
        <v>315</v>
      </c>
      <c r="D106" s="1583"/>
      <c r="E106" s="1608" t="s">
        <v>313</v>
      </c>
      <c r="F106" s="1583"/>
      <c r="G106" s="1608" t="s">
        <v>316</v>
      </c>
      <c r="H106" s="1583"/>
      <c r="I106" s="1608" t="s">
        <v>316</v>
      </c>
      <c r="J106" s="1583"/>
      <c r="K106" s="1583"/>
      <c r="L106" s="1608" t="s">
        <v>333</v>
      </c>
      <c r="M106" s="1583"/>
      <c r="N106" s="1583"/>
      <c r="O106" s="1608"/>
      <c r="P106" s="1583"/>
      <c r="Q106" s="1608"/>
      <c r="R106" s="1583"/>
      <c r="S106" s="1609" t="s">
        <v>79</v>
      </c>
      <c r="T106" s="1583"/>
      <c r="U106" s="1583"/>
      <c r="V106" s="1583"/>
      <c r="W106" s="1583"/>
      <c r="X106" s="1583"/>
      <c r="Y106" s="1583"/>
      <c r="Z106" s="1583"/>
      <c r="AA106" s="1608" t="s">
        <v>306</v>
      </c>
      <c r="AB106" s="1583"/>
      <c r="AC106" s="1583"/>
      <c r="AD106" s="1583"/>
      <c r="AE106" s="1583"/>
      <c r="AF106" s="1608" t="s">
        <v>307</v>
      </c>
      <c r="AG106" s="1583"/>
      <c r="AH106" s="1583"/>
      <c r="AI106" s="320" t="s">
        <v>336</v>
      </c>
      <c r="AJ106" s="1610" t="s">
        <v>354</v>
      </c>
      <c r="AK106" s="1583"/>
      <c r="AL106" s="1583"/>
      <c r="AM106" s="1583"/>
      <c r="AN106" s="1583"/>
      <c r="AO106" s="1583"/>
      <c r="AP106" s="617">
        <v>270000000</v>
      </c>
      <c r="AQ106" s="834">
        <v>0</v>
      </c>
      <c r="AR106" s="617">
        <v>270000000</v>
      </c>
      <c r="AS106" s="618">
        <v>0</v>
      </c>
      <c r="AT106" s="834">
        <v>0</v>
      </c>
      <c r="AU106" s="618">
        <v>0</v>
      </c>
      <c r="AV106" s="834">
        <v>0</v>
      </c>
      <c r="AW106" s="618">
        <v>0</v>
      </c>
      <c r="AX106" s="834">
        <v>0</v>
      </c>
      <c r="AY106" s="618">
        <v>0</v>
      </c>
      <c r="AZ106" s="618">
        <v>0</v>
      </c>
      <c r="BA106" s="618">
        <v>0</v>
      </c>
      <c r="BB106" s="618">
        <v>0</v>
      </c>
    </row>
    <row r="107" spans="1:54" x14ac:dyDescent="0.25">
      <c r="A107" s="1608" t="s">
        <v>35</v>
      </c>
      <c r="B107" s="1583"/>
      <c r="C107" s="1608" t="s">
        <v>315</v>
      </c>
      <c r="D107" s="1583"/>
      <c r="E107" s="1608" t="s">
        <v>313</v>
      </c>
      <c r="F107" s="1583"/>
      <c r="G107" s="1608" t="s">
        <v>316</v>
      </c>
      <c r="H107" s="1583"/>
      <c r="I107" s="1608" t="s">
        <v>316</v>
      </c>
      <c r="J107" s="1583"/>
      <c r="K107" s="1583"/>
      <c r="L107" s="1608" t="s">
        <v>335</v>
      </c>
      <c r="M107" s="1583"/>
      <c r="N107" s="1583"/>
      <c r="O107" s="1608"/>
      <c r="P107" s="1583"/>
      <c r="Q107" s="1608"/>
      <c r="R107" s="1583"/>
      <c r="S107" s="1609" t="s">
        <v>80</v>
      </c>
      <c r="T107" s="1583"/>
      <c r="U107" s="1583"/>
      <c r="V107" s="1583"/>
      <c r="W107" s="1583"/>
      <c r="X107" s="1583"/>
      <c r="Y107" s="1583"/>
      <c r="Z107" s="1583"/>
      <c r="AA107" s="1608" t="s">
        <v>306</v>
      </c>
      <c r="AB107" s="1583"/>
      <c r="AC107" s="1583"/>
      <c r="AD107" s="1583"/>
      <c r="AE107" s="1583"/>
      <c r="AF107" s="1608" t="s">
        <v>307</v>
      </c>
      <c r="AG107" s="1583"/>
      <c r="AH107" s="1583"/>
      <c r="AI107" s="320" t="s">
        <v>86</v>
      </c>
      <c r="AJ107" s="1610" t="s">
        <v>308</v>
      </c>
      <c r="AK107" s="1583"/>
      <c r="AL107" s="1583"/>
      <c r="AM107" s="1583"/>
      <c r="AN107" s="1583"/>
      <c r="AO107" s="1583"/>
      <c r="AP107" s="617">
        <v>4619422</v>
      </c>
      <c r="AQ107" s="833">
        <v>756105</v>
      </c>
      <c r="AR107" s="618">
        <v>0</v>
      </c>
      <c r="AS107" s="618">
        <v>0</v>
      </c>
      <c r="AT107" s="833">
        <v>756105</v>
      </c>
      <c r="AU107" s="618">
        <v>0</v>
      </c>
      <c r="AV107" s="833">
        <v>756105</v>
      </c>
      <c r="AW107" s="618">
        <v>0</v>
      </c>
      <c r="AX107" s="833">
        <v>756105</v>
      </c>
      <c r="AY107" s="618">
        <v>0</v>
      </c>
      <c r="AZ107" s="617">
        <v>756105</v>
      </c>
      <c r="BA107" s="618">
        <v>0</v>
      </c>
      <c r="BB107" s="618">
        <v>0</v>
      </c>
    </row>
    <row r="108" spans="1:54" x14ac:dyDescent="0.25">
      <c r="A108" s="1608" t="s">
        <v>35</v>
      </c>
      <c r="B108" s="1583"/>
      <c r="C108" s="1608" t="s">
        <v>315</v>
      </c>
      <c r="D108" s="1583"/>
      <c r="E108" s="1608" t="s">
        <v>313</v>
      </c>
      <c r="F108" s="1583"/>
      <c r="G108" s="1608" t="s">
        <v>316</v>
      </c>
      <c r="H108" s="1583"/>
      <c r="I108" s="1608" t="s">
        <v>316</v>
      </c>
      <c r="J108" s="1583"/>
      <c r="K108" s="1583"/>
      <c r="L108" s="1608" t="s">
        <v>335</v>
      </c>
      <c r="M108" s="1583"/>
      <c r="N108" s="1583"/>
      <c r="O108" s="1608"/>
      <c r="P108" s="1583"/>
      <c r="Q108" s="1608"/>
      <c r="R108" s="1583"/>
      <c r="S108" s="1609" t="s">
        <v>80</v>
      </c>
      <c r="T108" s="1583"/>
      <c r="U108" s="1583"/>
      <c r="V108" s="1583"/>
      <c r="W108" s="1583"/>
      <c r="X108" s="1583"/>
      <c r="Y108" s="1583"/>
      <c r="Z108" s="1583"/>
      <c r="AA108" s="1608" t="s">
        <v>306</v>
      </c>
      <c r="AB108" s="1583"/>
      <c r="AC108" s="1583"/>
      <c r="AD108" s="1583"/>
      <c r="AE108" s="1583"/>
      <c r="AF108" s="1608" t="s">
        <v>307</v>
      </c>
      <c r="AG108" s="1583"/>
      <c r="AH108" s="1583"/>
      <c r="AI108" s="320" t="s">
        <v>336</v>
      </c>
      <c r="AJ108" s="1610" t="s">
        <v>354</v>
      </c>
      <c r="AK108" s="1583"/>
      <c r="AL108" s="1583"/>
      <c r="AM108" s="1583"/>
      <c r="AN108" s="1583"/>
      <c r="AO108" s="1583"/>
      <c r="AP108" s="617">
        <v>20000000</v>
      </c>
      <c r="AQ108" s="834">
        <v>0</v>
      </c>
      <c r="AR108" s="617">
        <v>20000000</v>
      </c>
      <c r="AS108" s="618">
        <v>0</v>
      </c>
      <c r="AT108" s="834">
        <v>0</v>
      </c>
      <c r="AU108" s="618">
        <v>0</v>
      </c>
      <c r="AV108" s="834">
        <v>0</v>
      </c>
      <c r="AW108" s="618">
        <v>0</v>
      </c>
      <c r="AX108" s="834">
        <v>0</v>
      </c>
      <c r="AY108" s="618">
        <v>0</v>
      </c>
      <c r="AZ108" s="618">
        <v>0</v>
      </c>
      <c r="BA108" s="618">
        <v>0</v>
      </c>
      <c r="BB108" s="618">
        <v>0</v>
      </c>
    </row>
    <row r="109" spans="1:54" x14ac:dyDescent="0.25">
      <c r="A109" s="1603" t="s">
        <v>35</v>
      </c>
      <c r="B109" s="1583"/>
      <c r="C109" s="1603" t="s">
        <v>315</v>
      </c>
      <c r="D109" s="1583"/>
      <c r="E109" s="1603" t="s">
        <v>313</v>
      </c>
      <c r="F109" s="1583"/>
      <c r="G109" s="1603" t="s">
        <v>316</v>
      </c>
      <c r="H109" s="1583"/>
      <c r="I109" s="1603" t="s">
        <v>317</v>
      </c>
      <c r="J109" s="1583"/>
      <c r="K109" s="1583"/>
      <c r="L109" s="1603"/>
      <c r="M109" s="1583"/>
      <c r="N109" s="1583"/>
      <c r="O109" s="1603"/>
      <c r="P109" s="1583"/>
      <c r="Q109" s="1603"/>
      <c r="R109" s="1583"/>
      <c r="S109" s="1605" t="s">
        <v>249</v>
      </c>
      <c r="T109" s="1583"/>
      <c r="U109" s="1583"/>
      <c r="V109" s="1583"/>
      <c r="W109" s="1583"/>
      <c r="X109" s="1583"/>
      <c r="Y109" s="1583"/>
      <c r="Z109" s="1583"/>
      <c r="AA109" s="1603" t="s">
        <v>306</v>
      </c>
      <c r="AB109" s="1583"/>
      <c r="AC109" s="1583"/>
      <c r="AD109" s="1583"/>
      <c r="AE109" s="1583"/>
      <c r="AF109" s="1603" t="s">
        <v>307</v>
      </c>
      <c r="AG109" s="1583"/>
      <c r="AH109" s="1583"/>
      <c r="AI109" s="317" t="s">
        <v>86</v>
      </c>
      <c r="AJ109" s="1604" t="s">
        <v>308</v>
      </c>
      <c r="AK109" s="1583"/>
      <c r="AL109" s="1583"/>
      <c r="AM109" s="1583"/>
      <c r="AN109" s="1583"/>
      <c r="AO109" s="1583"/>
      <c r="AP109" s="612">
        <v>5859523603</v>
      </c>
      <c r="AQ109" s="830">
        <v>298828697</v>
      </c>
      <c r="AR109" s="612">
        <v>964432916.47000003</v>
      </c>
      <c r="AS109" s="613">
        <v>0</v>
      </c>
      <c r="AT109" s="830">
        <v>270291962.12</v>
      </c>
      <c r="AU109" s="612">
        <v>28536734.879999999</v>
      </c>
      <c r="AV109" s="830">
        <v>978439889</v>
      </c>
      <c r="AW109" s="612">
        <v>-708147926.88</v>
      </c>
      <c r="AX109" s="830">
        <v>978439889</v>
      </c>
      <c r="AY109" s="613">
        <v>0</v>
      </c>
      <c r="AZ109" s="612">
        <v>978439889</v>
      </c>
      <c r="BA109" s="613">
        <v>0</v>
      </c>
      <c r="BB109" s="613">
        <v>0</v>
      </c>
    </row>
    <row r="110" spans="1:54" x14ac:dyDescent="0.25">
      <c r="A110" s="1603" t="s">
        <v>35</v>
      </c>
      <c r="B110" s="1583"/>
      <c r="C110" s="1603" t="s">
        <v>315</v>
      </c>
      <c r="D110" s="1583"/>
      <c r="E110" s="1603" t="s">
        <v>313</v>
      </c>
      <c r="F110" s="1583"/>
      <c r="G110" s="1603" t="s">
        <v>316</v>
      </c>
      <c r="H110" s="1583"/>
      <c r="I110" s="1603" t="s">
        <v>317</v>
      </c>
      <c r="J110" s="1583"/>
      <c r="K110" s="1583"/>
      <c r="L110" s="1603"/>
      <c r="M110" s="1583"/>
      <c r="N110" s="1583"/>
      <c r="O110" s="1603"/>
      <c r="P110" s="1583"/>
      <c r="Q110" s="1603"/>
      <c r="R110" s="1583"/>
      <c r="S110" s="1605" t="s">
        <v>249</v>
      </c>
      <c r="T110" s="1583"/>
      <c r="U110" s="1583"/>
      <c r="V110" s="1583"/>
      <c r="W110" s="1583"/>
      <c r="X110" s="1583"/>
      <c r="Y110" s="1583"/>
      <c r="Z110" s="1583"/>
      <c r="AA110" s="1603" t="s">
        <v>306</v>
      </c>
      <c r="AB110" s="1583"/>
      <c r="AC110" s="1583"/>
      <c r="AD110" s="1583"/>
      <c r="AE110" s="1583"/>
      <c r="AF110" s="1603" t="s">
        <v>307</v>
      </c>
      <c r="AG110" s="1583"/>
      <c r="AH110" s="1583"/>
      <c r="AI110" s="317" t="s">
        <v>336</v>
      </c>
      <c r="AJ110" s="1604" t="s">
        <v>354</v>
      </c>
      <c r="AK110" s="1583"/>
      <c r="AL110" s="1583"/>
      <c r="AM110" s="1583"/>
      <c r="AN110" s="1583"/>
      <c r="AO110" s="1583"/>
      <c r="AP110" s="612">
        <v>1074085821</v>
      </c>
      <c r="AQ110" s="830">
        <v>33877798</v>
      </c>
      <c r="AR110" s="612">
        <v>464077180</v>
      </c>
      <c r="AS110" s="613">
        <v>0</v>
      </c>
      <c r="AT110" s="831">
        <v>0</v>
      </c>
      <c r="AU110" s="612">
        <v>33877798</v>
      </c>
      <c r="AV110" s="831">
        <v>0</v>
      </c>
      <c r="AW110" s="613">
        <v>0</v>
      </c>
      <c r="AX110" s="831">
        <v>0</v>
      </c>
      <c r="AY110" s="613">
        <v>0</v>
      </c>
      <c r="AZ110" s="613">
        <v>0</v>
      </c>
      <c r="BA110" s="613">
        <v>0</v>
      </c>
      <c r="BB110" s="613">
        <v>0</v>
      </c>
    </row>
    <row r="111" spans="1:54" x14ac:dyDescent="0.25">
      <c r="A111" s="1608" t="s">
        <v>35</v>
      </c>
      <c r="B111" s="1583"/>
      <c r="C111" s="1608" t="s">
        <v>315</v>
      </c>
      <c r="D111" s="1583"/>
      <c r="E111" s="1608" t="s">
        <v>313</v>
      </c>
      <c r="F111" s="1583"/>
      <c r="G111" s="1608" t="s">
        <v>316</v>
      </c>
      <c r="H111" s="1583"/>
      <c r="I111" s="1608" t="s">
        <v>317</v>
      </c>
      <c r="J111" s="1583"/>
      <c r="K111" s="1583"/>
      <c r="L111" s="1608" t="s">
        <v>312</v>
      </c>
      <c r="M111" s="1583"/>
      <c r="N111" s="1583"/>
      <c r="O111" s="1608"/>
      <c r="P111" s="1583"/>
      <c r="Q111" s="1608"/>
      <c r="R111" s="1583"/>
      <c r="S111" s="1609" t="s">
        <v>81</v>
      </c>
      <c r="T111" s="1583"/>
      <c r="U111" s="1583"/>
      <c r="V111" s="1583"/>
      <c r="W111" s="1583"/>
      <c r="X111" s="1583"/>
      <c r="Y111" s="1583"/>
      <c r="Z111" s="1583"/>
      <c r="AA111" s="1608" t="s">
        <v>306</v>
      </c>
      <c r="AB111" s="1583"/>
      <c r="AC111" s="1583"/>
      <c r="AD111" s="1583"/>
      <c r="AE111" s="1583"/>
      <c r="AF111" s="1608" t="s">
        <v>307</v>
      </c>
      <c r="AG111" s="1583"/>
      <c r="AH111" s="1583"/>
      <c r="AI111" s="320" t="s">
        <v>86</v>
      </c>
      <c r="AJ111" s="1610" t="s">
        <v>308</v>
      </c>
      <c r="AK111" s="1583"/>
      <c r="AL111" s="1583"/>
      <c r="AM111" s="1583"/>
      <c r="AN111" s="1583"/>
      <c r="AO111" s="1583"/>
      <c r="AP111" s="617">
        <v>952410435</v>
      </c>
      <c r="AQ111" s="833">
        <v>730000</v>
      </c>
      <c r="AR111" s="617">
        <v>199247302</v>
      </c>
      <c r="AS111" s="618">
        <v>0</v>
      </c>
      <c r="AT111" s="833">
        <v>730000</v>
      </c>
      <c r="AU111" s="618">
        <v>0</v>
      </c>
      <c r="AV111" s="833">
        <v>69928404</v>
      </c>
      <c r="AW111" s="617">
        <v>-69198404</v>
      </c>
      <c r="AX111" s="833">
        <v>69928404</v>
      </c>
      <c r="AY111" s="618">
        <v>0</v>
      </c>
      <c r="AZ111" s="617">
        <v>69928404</v>
      </c>
      <c r="BA111" s="618">
        <v>0</v>
      </c>
      <c r="BB111" s="618">
        <v>0</v>
      </c>
    </row>
    <row r="112" spans="1:54" x14ac:dyDescent="0.25">
      <c r="A112" s="1608" t="s">
        <v>35</v>
      </c>
      <c r="B112" s="1583"/>
      <c r="C112" s="1608" t="s">
        <v>315</v>
      </c>
      <c r="D112" s="1583"/>
      <c r="E112" s="1608" t="s">
        <v>313</v>
      </c>
      <c r="F112" s="1583"/>
      <c r="G112" s="1608" t="s">
        <v>316</v>
      </c>
      <c r="H112" s="1583"/>
      <c r="I112" s="1608" t="s">
        <v>317</v>
      </c>
      <c r="J112" s="1583"/>
      <c r="K112" s="1583"/>
      <c r="L112" s="1608" t="s">
        <v>312</v>
      </c>
      <c r="M112" s="1583"/>
      <c r="N112" s="1583"/>
      <c r="O112" s="1608"/>
      <c r="P112" s="1583"/>
      <c r="Q112" s="1608"/>
      <c r="R112" s="1583"/>
      <c r="S112" s="1609" t="s">
        <v>81</v>
      </c>
      <c r="T112" s="1583"/>
      <c r="U112" s="1583"/>
      <c r="V112" s="1583"/>
      <c r="W112" s="1583"/>
      <c r="X112" s="1583"/>
      <c r="Y112" s="1583"/>
      <c r="Z112" s="1583"/>
      <c r="AA112" s="1608" t="s">
        <v>306</v>
      </c>
      <c r="AB112" s="1583"/>
      <c r="AC112" s="1583"/>
      <c r="AD112" s="1583"/>
      <c r="AE112" s="1583"/>
      <c r="AF112" s="1608" t="s">
        <v>307</v>
      </c>
      <c r="AG112" s="1583"/>
      <c r="AH112" s="1583"/>
      <c r="AI112" s="320" t="s">
        <v>336</v>
      </c>
      <c r="AJ112" s="1610" t="s">
        <v>354</v>
      </c>
      <c r="AK112" s="1583"/>
      <c r="AL112" s="1583"/>
      <c r="AM112" s="1583"/>
      <c r="AN112" s="1583"/>
      <c r="AO112" s="1583"/>
      <c r="AP112" s="617">
        <v>754085821</v>
      </c>
      <c r="AQ112" s="834">
        <v>0</v>
      </c>
      <c r="AR112" s="617">
        <v>223306632</v>
      </c>
      <c r="AS112" s="618">
        <v>0</v>
      </c>
      <c r="AT112" s="834">
        <v>0</v>
      </c>
      <c r="AU112" s="618">
        <v>0</v>
      </c>
      <c r="AV112" s="834">
        <v>0</v>
      </c>
      <c r="AW112" s="618">
        <v>0</v>
      </c>
      <c r="AX112" s="834">
        <v>0</v>
      </c>
      <c r="AY112" s="618">
        <v>0</v>
      </c>
      <c r="AZ112" s="618">
        <v>0</v>
      </c>
      <c r="BA112" s="618">
        <v>0</v>
      </c>
      <c r="BB112" s="618">
        <v>0</v>
      </c>
    </row>
    <row r="113" spans="1:54" x14ac:dyDescent="0.25">
      <c r="A113" s="1608" t="s">
        <v>35</v>
      </c>
      <c r="B113" s="1583"/>
      <c r="C113" s="1608" t="s">
        <v>315</v>
      </c>
      <c r="D113" s="1583"/>
      <c r="E113" s="1608" t="s">
        <v>313</v>
      </c>
      <c r="F113" s="1583"/>
      <c r="G113" s="1608" t="s">
        <v>316</v>
      </c>
      <c r="H113" s="1583"/>
      <c r="I113" s="1608" t="s">
        <v>317</v>
      </c>
      <c r="J113" s="1583"/>
      <c r="K113" s="1583"/>
      <c r="L113" s="1608" t="s">
        <v>315</v>
      </c>
      <c r="M113" s="1583"/>
      <c r="N113" s="1583"/>
      <c r="O113" s="1608"/>
      <c r="P113" s="1583"/>
      <c r="Q113" s="1608"/>
      <c r="R113" s="1583"/>
      <c r="S113" s="1609" t="s">
        <v>82</v>
      </c>
      <c r="T113" s="1583"/>
      <c r="U113" s="1583"/>
      <c r="V113" s="1583"/>
      <c r="W113" s="1583"/>
      <c r="X113" s="1583"/>
      <c r="Y113" s="1583"/>
      <c r="Z113" s="1583"/>
      <c r="AA113" s="1608" t="s">
        <v>306</v>
      </c>
      <c r="AB113" s="1583"/>
      <c r="AC113" s="1583"/>
      <c r="AD113" s="1583"/>
      <c r="AE113" s="1583"/>
      <c r="AF113" s="1608" t="s">
        <v>307</v>
      </c>
      <c r="AG113" s="1583"/>
      <c r="AH113" s="1583"/>
      <c r="AI113" s="320" t="s">
        <v>86</v>
      </c>
      <c r="AJ113" s="1610" t="s">
        <v>308</v>
      </c>
      <c r="AK113" s="1583"/>
      <c r="AL113" s="1583"/>
      <c r="AM113" s="1583"/>
      <c r="AN113" s="1583"/>
      <c r="AO113" s="1583"/>
      <c r="AP113" s="617">
        <v>66000000</v>
      </c>
      <c r="AQ113" s="833">
        <v>20002750</v>
      </c>
      <c r="AR113" s="617">
        <v>13604150</v>
      </c>
      <c r="AS113" s="618">
        <v>0</v>
      </c>
      <c r="AT113" s="833">
        <v>1021750</v>
      </c>
      <c r="AU113" s="617">
        <v>18981000</v>
      </c>
      <c r="AV113" s="833">
        <v>1021750</v>
      </c>
      <c r="AW113" s="618">
        <v>0</v>
      </c>
      <c r="AX113" s="833">
        <v>1021750</v>
      </c>
      <c r="AY113" s="618">
        <v>0</v>
      </c>
      <c r="AZ113" s="617">
        <v>1021750</v>
      </c>
      <c r="BA113" s="618">
        <v>0</v>
      </c>
      <c r="BB113" s="618">
        <v>0</v>
      </c>
    </row>
    <row r="114" spans="1:54" x14ac:dyDescent="0.25">
      <c r="A114" s="1608" t="s">
        <v>35</v>
      </c>
      <c r="B114" s="1583"/>
      <c r="C114" s="1608" t="s">
        <v>315</v>
      </c>
      <c r="D114" s="1583"/>
      <c r="E114" s="1608" t="s">
        <v>313</v>
      </c>
      <c r="F114" s="1583"/>
      <c r="G114" s="1608" t="s">
        <v>316</v>
      </c>
      <c r="H114" s="1583"/>
      <c r="I114" s="1608" t="s">
        <v>317</v>
      </c>
      <c r="J114" s="1583"/>
      <c r="K114" s="1583"/>
      <c r="L114" s="1608" t="s">
        <v>317</v>
      </c>
      <c r="M114" s="1583"/>
      <c r="N114" s="1583"/>
      <c r="O114" s="1608"/>
      <c r="P114" s="1583"/>
      <c r="Q114" s="1608"/>
      <c r="R114" s="1583"/>
      <c r="S114" s="1609" t="s">
        <v>83</v>
      </c>
      <c r="T114" s="1583"/>
      <c r="U114" s="1583"/>
      <c r="V114" s="1583"/>
      <c r="W114" s="1583"/>
      <c r="X114" s="1583"/>
      <c r="Y114" s="1583"/>
      <c r="Z114" s="1583"/>
      <c r="AA114" s="1608" t="s">
        <v>306</v>
      </c>
      <c r="AB114" s="1583"/>
      <c r="AC114" s="1583"/>
      <c r="AD114" s="1583"/>
      <c r="AE114" s="1583"/>
      <c r="AF114" s="1608" t="s">
        <v>307</v>
      </c>
      <c r="AG114" s="1583"/>
      <c r="AH114" s="1583"/>
      <c r="AI114" s="320" t="s">
        <v>86</v>
      </c>
      <c r="AJ114" s="1610" t="s">
        <v>308</v>
      </c>
      <c r="AK114" s="1583"/>
      <c r="AL114" s="1583"/>
      <c r="AM114" s="1583"/>
      <c r="AN114" s="1583"/>
      <c r="AO114" s="1583"/>
      <c r="AP114" s="617">
        <v>530000000</v>
      </c>
      <c r="AQ114" s="833">
        <v>47900000</v>
      </c>
      <c r="AR114" s="617">
        <v>477100000</v>
      </c>
      <c r="AS114" s="618">
        <v>0</v>
      </c>
      <c r="AT114" s="834">
        <v>0</v>
      </c>
      <c r="AU114" s="617">
        <v>47900000</v>
      </c>
      <c r="AV114" s="833">
        <v>1190000</v>
      </c>
      <c r="AW114" s="617">
        <v>-1190000</v>
      </c>
      <c r="AX114" s="833">
        <v>1190000</v>
      </c>
      <c r="AY114" s="618">
        <v>0</v>
      </c>
      <c r="AZ114" s="617">
        <v>1190000</v>
      </c>
      <c r="BA114" s="618">
        <v>0</v>
      </c>
      <c r="BB114" s="618">
        <v>0</v>
      </c>
    </row>
    <row r="115" spans="1:54" x14ac:dyDescent="0.25">
      <c r="A115" s="1608" t="s">
        <v>35</v>
      </c>
      <c r="B115" s="1583"/>
      <c r="C115" s="1608" t="s">
        <v>315</v>
      </c>
      <c r="D115" s="1583"/>
      <c r="E115" s="1608" t="s">
        <v>313</v>
      </c>
      <c r="F115" s="1583"/>
      <c r="G115" s="1608" t="s">
        <v>316</v>
      </c>
      <c r="H115" s="1583"/>
      <c r="I115" s="1608" t="s">
        <v>317</v>
      </c>
      <c r="J115" s="1583"/>
      <c r="K115" s="1583"/>
      <c r="L115" s="1608" t="s">
        <v>325</v>
      </c>
      <c r="M115" s="1583"/>
      <c r="N115" s="1583"/>
      <c r="O115" s="1608"/>
      <c r="P115" s="1583"/>
      <c r="Q115" s="1608"/>
      <c r="R115" s="1583"/>
      <c r="S115" s="1609" t="s">
        <v>84</v>
      </c>
      <c r="T115" s="1583"/>
      <c r="U115" s="1583"/>
      <c r="V115" s="1583"/>
      <c r="W115" s="1583"/>
      <c r="X115" s="1583"/>
      <c r="Y115" s="1583"/>
      <c r="Z115" s="1583"/>
      <c r="AA115" s="1608" t="s">
        <v>306</v>
      </c>
      <c r="AB115" s="1583"/>
      <c r="AC115" s="1583"/>
      <c r="AD115" s="1583"/>
      <c r="AE115" s="1583"/>
      <c r="AF115" s="1608" t="s">
        <v>307</v>
      </c>
      <c r="AG115" s="1583"/>
      <c r="AH115" s="1583"/>
      <c r="AI115" s="320" t="s">
        <v>86</v>
      </c>
      <c r="AJ115" s="1610" t="s">
        <v>308</v>
      </c>
      <c r="AK115" s="1583"/>
      <c r="AL115" s="1583"/>
      <c r="AM115" s="1583"/>
      <c r="AN115" s="1583"/>
      <c r="AO115" s="1583"/>
      <c r="AP115" s="617">
        <v>125000000</v>
      </c>
      <c r="AQ115" s="833">
        <v>349000</v>
      </c>
      <c r="AR115" s="617">
        <v>2935115</v>
      </c>
      <c r="AS115" s="618">
        <v>0</v>
      </c>
      <c r="AT115" s="833">
        <v>10287880</v>
      </c>
      <c r="AU115" s="617">
        <v>-9938880</v>
      </c>
      <c r="AV115" s="833">
        <v>5338670</v>
      </c>
      <c r="AW115" s="617">
        <v>4949210</v>
      </c>
      <c r="AX115" s="833">
        <v>5338670</v>
      </c>
      <c r="AY115" s="618">
        <v>0</v>
      </c>
      <c r="AZ115" s="617">
        <v>5338670</v>
      </c>
      <c r="BA115" s="618">
        <v>0</v>
      </c>
      <c r="BB115" s="618">
        <v>0</v>
      </c>
    </row>
    <row r="116" spans="1:54" x14ac:dyDescent="0.25">
      <c r="A116" s="1608" t="s">
        <v>35</v>
      </c>
      <c r="B116" s="1583"/>
      <c r="C116" s="1608" t="s">
        <v>315</v>
      </c>
      <c r="D116" s="1583"/>
      <c r="E116" s="1608" t="s">
        <v>313</v>
      </c>
      <c r="F116" s="1583"/>
      <c r="G116" s="1608" t="s">
        <v>316</v>
      </c>
      <c r="H116" s="1583"/>
      <c r="I116" s="1608" t="s">
        <v>317</v>
      </c>
      <c r="J116" s="1583"/>
      <c r="K116" s="1583"/>
      <c r="L116" s="1608" t="s">
        <v>325</v>
      </c>
      <c r="M116" s="1583"/>
      <c r="N116" s="1583"/>
      <c r="O116" s="1608"/>
      <c r="P116" s="1583"/>
      <c r="Q116" s="1608"/>
      <c r="R116" s="1583"/>
      <c r="S116" s="1609" t="s">
        <v>84</v>
      </c>
      <c r="T116" s="1583"/>
      <c r="U116" s="1583"/>
      <c r="V116" s="1583"/>
      <c r="W116" s="1583"/>
      <c r="X116" s="1583"/>
      <c r="Y116" s="1583"/>
      <c r="Z116" s="1583"/>
      <c r="AA116" s="1608" t="s">
        <v>306</v>
      </c>
      <c r="AB116" s="1583"/>
      <c r="AC116" s="1583"/>
      <c r="AD116" s="1583"/>
      <c r="AE116" s="1583"/>
      <c r="AF116" s="1608" t="s">
        <v>307</v>
      </c>
      <c r="AG116" s="1583"/>
      <c r="AH116" s="1583"/>
      <c r="AI116" s="320" t="s">
        <v>336</v>
      </c>
      <c r="AJ116" s="1610" t="s">
        <v>354</v>
      </c>
      <c r="AK116" s="1583"/>
      <c r="AL116" s="1583"/>
      <c r="AM116" s="1583"/>
      <c r="AN116" s="1583"/>
      <c r="AO116" s="1583"/>
      <c r="AP116" s="617">
        <v>320000000</v>
      </c>
      <c r="AQ116" s="833">
        <v>33877798</v>
      </c>
      <c r="AR116" s="617">
        <v>240770548</v>
      </c>
      <c r="AS116" s="618">
        <v>0</v>
      </c>
      <c r="AT116" s="834">
        <v>0</v>
      </c>
      <c r="AU116" s="617">
        <v>33877798</v>
      </c>
      <c r="AV116" s="834">
        <v>0</v>
      </c>
      <c r="AW116" s="618">
        <v>0</v>
      </c>
      <c r="AX116" s="834">
        <v>0</v>
      </c>
      <c r="AY116" s="618">
        <v>0</v>
      </c>
      <c r="AZ116" s="618">
        <v>0</v>
      </c>
      <c r="BA116" s="618">
        <v>0</v>
      </c>
      <c r="BB116" s="618">
        <v>0</v>
      </c>
    </row>
    <row r="117" spans="1:54" x14ac:dyDescent="0.25">
      <c r="A117" s="1608" t="s">
        <v>35</v>
      </c>
      <c r="B117" s="1583"/>
      <c r="C117" s="1608" t="s">
        <v>315</v>
      </c>
      <c r="D117" s="1583"/>
      <c r="E117" s="1608" t="s">
        <v>313</v>
      </c>
      <c r="F117" s="1583"/>
      <c r="G117" s="1608" t="s">
        <v>316</v>
      </c>
      <c r="H117" s="1583"/>
      <c r="I117" s="1608" t="s">
        <v>317</v>
      </c>
      <c r="J117" s="1583"/>
      <c r="K117" s="1583"/>
      <c r="L117" s="1608" t="s">
        <v>327</v>
      </c>
      <c r="M117" s="1583"/>
      <c r="N117" s="1583"/>
      <c r="O117" s="1608"/>
      <c r="P117" s="1583"/>
      <c r="Q117" s="1608"/>
      <c r="R117" s="1583"/>
      <c r="S117" s="1609" t="s">
        <v>85</v>
      </c>
      <c r="T117" s="1583"/>
      <c r="U117" s="1583"/>
      <c r="V117" s="1583"/>
      <c r="W117" s="1583"/>
      <c r="X117" s="1583"/>
      <c r="Y117" s="1583"/>
      <c r="Z117" s="1583"/>
      <c r="AA117" s="1608" t="s">
        <v>306</v>
      </c>
      <c r="AB117" s="1583"/>
      <c r="AC117" s="1583"/>
      <c r="AD117" s="1583"/>
      <c r="AE117" s="1583"/>
      <c r="AF117" s="1608" t="s">
        <v>307</v>
      </c>
      <c r="AG117" s="1583"/>
      <c r="AH117" s="1583"/>
      <c r="AI117" s="320" t="s">
        <v>86</v>
      </c>
      <c r="AJ117" s="1610" t="s">
        <v>308</v>
      </c>
      <c r="AK117" s="1583"/>
      <c r="AL117" s="1583"/>
      <c r="AM117" s="1583"/>
      <c r="AN117" s="1583"/>
      <c r="AO117" s="1583"/>
      <c r="AP117" s="617">
        <v>1466822020</v>
      </c>
      <c r="AQ117" s="834">
        <v>0</v>
      </c>
      <c r="AR117" s="617">
        <v>147195238.88</v>
      </c>
      <c r="AS117" s="618">
        <v>0</v>
      </c>
      <c r="AT117" s="834">
        <v>0</v>
      </c>
      <c r="AU117" s="618">
        <v>0</v>
      </c>
      <c r="AV117" s="833">
        <v>205712478</v>
      </c>
      <c r="AW117" s="617">
        <v>-205712478</v>
      </c>
      <c r="AX117" s="833">
        <v>205712478</v>
      </c>
      <c r="AY117" s="618">
        <v>0</v>
      </c>
      <c r="AZ117" s="617">
        <v>205712478</v>
      </c>
      <c r="BA117" s="618">
        <v>0</v>
      </c>
      <c r="BB117" s="618">
        <v>0</v>
      </c>
    </row>
    <row r="118" spans="1:54" x14ac:dyDescent="0.25">
      <c r="A118" s="1608" t="s">
        <v>35</v>
      </c>
      <c r="B118" s="1583"/>
      <c r="C118" s="1608" t="s">
        <v>315</v>
      </c>
      <c r="D118" s="1583"/>
      <c r="E118" s="1608" t="s">
        <v>313</v>
      </c>
      <c r="F118" s="1583"/>
      <c r="G118" s="1608" t="s">
        <v>316</v>
      </c>
      <c r="H118" s="1583"/>
      <c r="I118" s="1608" t="s">
        <v>317</v>
      </c>
      <c r="J118" s="1583"/>
      <c r="K118" s="1583"/>
      <c r="L118" s="1608" t="s">
        <v>86</v>
      </c>
      <c r="M118" s="1583"/>
      <c r="N118" s="1583"/>
      <c r="O118" s="1608"/>
      <c r="P118" s="1583"/>
      <c r="Q118" s="1608"/>
      <c r="R118" s="1583"/>
      <c r="S118" s="1609" t="s">
        <v>87</v>
      </c>
      <c r="T118" s="1583"/>
      <c r="U118" s="1583"/>
      <c r="V118" s="1583"/>
      <c r="W118" s="1583"/>
      <c r="X118" s="1583"/>
      <c r="Y118" s="1583"/>
      <c r="Z118" s="1583"/>
      <c r="AA118" s="1608" t="s">
        <v>306</v>
      </c>
      <c r="AB118" s="1583"/>
      <c r="AC118" s="1583"/>
      <c r="AD118" s="1583"/>
      <c r="AE118" s="1583"/>
      <c r="AF118" s="1608" t="s">
        <v>307</v>
      </c>
      <c r="AG118" s="1583"/>
      <c r="AH118" s="1583"/>
      <c r="AI118" s="320" t="s">
        <v>86</v>
      </c>
      <c r="AJ118" s="1610" t="s">
        <v>308</v>
      </c>
      <c r="AK118" s="1583"/>
      <c r="AL118" s="1583"/>
      <c r="AM118" s="1583"/>
      <c r="AN118" s="1583"/>
      <c r="AO118" s="1583"/>
      <c r="AP118" s="617">
        <v>2715791148</v>
      </c>
      <c r="AQ118" s="833">
        <v>229846947</v>
      </c>
      <c r="AR118" s="617">
        <v>121968070.59</v>
      </c>
      <c r="AS118" s="618">
        <v>0</v>
      </c>
      <c r="AT118" s="833">
        <v>258252332.12</v>
      </c>
      <c r="AU118" s="617">
        <v>-28405385.120000001</v>
      </c>
      <c r="AV118" s="833">
        <v>695248587</v>
      </c>
      <c r="AW118" s="617">
        <v>-436996254.88</v>
      </c>
      <c r="AX118" s="833">
        <v>695248587</v>
      </c>
      <c r="AY118" s="618">
        <v>0</v>
      </c>
      <c r="AZ118" s="617">
        <v>695248587</v>
      </c>
      <c r="BA118" s="618">
        <v>0</v>
      </c>
      <c r="BB118" s="618">
        <v>0</v>
      </c>
    </row>
    <row r="119" spans="1:54" x14ac:dyDescent="0.25">
      <c r="A119" s="1608" t="s">
        <v>35</v>
      </c>
      <c r="B119" s="1583"/>
      <c r="C119" s="1608" t="s">
        <v>315</v>
      </c>
      <c r="D119" s="1583"/>
      <c r="E119" s="1608" t="s">
        <v>313</v>
      </c>
      <c r="F119" s="1583"/>
      <c r="G119" s="1608" t="s">
        <v>316</v>
      </c>
      <c r="H119" s="1583"/>
      <c r="I119" s="1608" t="s">
        <v>317</v>
      </c>
      <c r="J119" s="1583"/>
      <c r="K119" s="1583"/>
      <c r="L119" s="1608" t="s">
        <v>323</v>
      </c>
      <c r="M119" s="1583"/>
      <c r="N119" s="1583"/>
      <c r="O119" s="1608"/>
      <c r="P119" s="1583"/>
      <c r="Q119" s="1608"/>
      <c r="R119" s="1583"/>
      <c r="S119" s="1609" t="s">
        <v>88</v>
      </c>
      <c r="T119" s="1583"/>
      <c r="U119" s="1583"/>
      <c r="V119" s="1583"/>
      <c r="W119" s="1583"/>
      <c r="X119" s="1583"/>
      <c r="Y119" s="1583"/>
      <c r="Z119" s="1583"/>
      <c r="AA119" s="1608" t="s">
        <v>306</v>
      </c>
      <c r="AB119" s="1583"/>
      <c r="AC119" s="1583"/>
      <c r="AD119" s="1583"/>
      <c r="AE119" s="1583"/>
      <c r="AF119" s="1608" t="s">
        <v>307</v>
      </c>
      <c r="AG119" s="1583"/>
      <c r="AH119" s="1583"/>
      <c r="AI119" s="320" t="s">
        <v>86</v>
      </c>
      <c r="AJ119" s="1610" t="s">
        <v>308</v>
      </c>
      <c r="AK119" s="1583"/>
      <c r="AL119" s="1583"/>
      <c r="AM119" s="1583"/>
      <c r="AN119" s="1583"/>
      <c r="AO119" s="1583"/>
      <c r="AP119" s="617">
        <v>3500000</v>
      </c>
      <c r="AQ119" s="834">
        <v>0</v>
      </c>
      <c r="AR119" s="617">
        <v>2383040</v>
      </c>
      <c r="AS119" s="618">
        <v>0</v>
      </c>
      <c r="AT119" s="834">
        <v>0</v>
      </c>
      <c r="AU119" s="618">
        <v>0</v>
      </c>
      <c r="AV119" s="834">
        <v>0</v>
      </c>
      <c r="AW119" s="618">
        <v>0</v>
      </c>
      <c r="AX119" s="834">
        <v>0</v>
      </c>
      <c r="AY119" s="618">
        <v>0</v>
      </c>
      <c r="AZ119" s="618">
        <v>0</v>
      </c>
      <c r="BA119" s="618">
        <v>0</v>
      </c>
      <c r="BB119" s="618">
        <v>0</v>
      </c>
    </row>
    <row r="120" spans="1:54" x14ac:dyDescent="0.25">
      <c r="A120" s="1603" t="s">
        <v>35</v>
      </c>
      <c r="B120" s="1583"/>
      <c r="C120" s="1603" t="s">
        <v>315</v>
      </c>
      <c r="D120" s="1583"/>
      <c r="E120" s="1603" t="s">
        <v>313</v>
      </c>
      <c r="F120" s="1583"/>
      <c r="G120" s="1603" t="s">
        <v>316</v>
      </c>
      <c r="H120" s="1583"/>
      <c r="I120" s="1603" t="s">
        <v>325</v>
      </c>
      <c r="J120" s="1583"/>
      <c r="K120" s="1583"/>
      <c r="L120" s="1603"/>
      <c r="M120" s="1583"/>
      <c r="N120" s="1583"/>
      <c r="O120" s="1603"/>
      <c r="P120" s="1583"/>
      <c r="Q120" s="1603"/>
      <c r="R120" s="1583"/>
      <c r="S120" s="1605" t="s">
        <v>337</v>
      </c>
      <c r="T120" s="1583"/>
      <c r="U120" s="1583"/>
      <c r="V120" s="1583"/>
      <c r="W120" s="1583"/>
      <c r="X120" s="1583"/>
      <c r="Y120" s="1583"/>
      <c r="Z120" s="1583"/>
      <c r="AA120" s="1603" t="s">
        <v>306</v>
      </c>
      <c r="AB120" s="1583"/>
      <c r="AC120" s="1583"/>
      <c r="AD120" s="1583"/>
      <c r="AE120" s="1583"/>
      <c r="AF120" s="1603" t="s">
        <v>307</v>
      </c>
      <c r="AG120" s="1583"/>
      <c r="AH120" s="1583"/>
      <c r="AI120" s="317" t="s">
        <v>86</v>
      </c>
      <c r="AJ120" s="1604" t="s">
        <v>308</v>
      </c>
      <c r="AK120" s="1583"/>
      <c r="AL120" s="1583"/>
      <c r="AM120" s="1583"/>
      <c r="AN120" s="1583"/>
      <c r="AO120" s="1583"/>
      <c r="AP120" s="612">
        <v>2653771112</v>
      </c>
      <c r="AQ120" s="831">
        <v>0</v>
      </c>
      <c r="AR120" s="612">
        <v>290089435.5</v>
      </c>
      <c r="AS120" s="613">
        <v>0</v>
      </c>
      <c r="AT120" s="830">
        <v>286093782.5</v>
      </c>
      <c r="AU120" s="612">
        <v>-286093782.5</v>
      </c>
      <c r="AV120" s="830">
        <v>78105687</v>
      </c>
      <c r="AW120" s="612">
        <v>207988095.5</v>
      </c>
      <c r="AX120" s="830">
        <v>78105687</v>
      </c>
      <c r="AY120" s="613">
        <v>0</v>
      </c>
      <c r="AZ120" s="612">
        <v>78105687</v>
      </c>
      <c r="BA120" s="613">
        <v>0</v>
      </c>
      <c r="BB120" s="613">
        <v>0</v>
      </c>
    </row>
    <row r="121" spans="1:54" x14ac:dyDescent="0.25">
      <c r="A121" s="1608" t="s">
        <v>35</v>
      </c>
      <c r="B121" s="1583"/>
      <c r="C121" s="1608" t="s">
        <v>315</v>
      </c>
      <c r="D121" s="1583"/>
      <c r="E121" s="1608" t="s">
        <v>313</v>
      </c>
      <c r="F121" s="1583"/>
      <c r="G121" s="1608" t="s">
        <v>316</v>
      </c>
      <c r="H121" s="1583"/>
      <c r="I121" s="1608" t="s">
        <v>325</v>
      </c>
      <c r="J121" s="1583"/>
      <c r="K121" s="1583"/>
      <c r="L121" s="1608" t="s">
        <v>315</v>
      </c>
      <c r="M121" s="1583"/>
      <c r="N121" s="1583"/>
      <c r="O121" s="1608"/>
      <c r="P121" s="1583"/>
      <c r="Q121" s="1608"/>
      <c r="R121" s="1583"/>
      <c r="S121" s="1609" t="s">
        <v>89</v>
      </c>
      <c r="T121" s="1583"/>
      <c r="U121" s="1583"/>
      <c r="V121" s="1583"/>
      <c r="W121" s="1583"/>
      <c r="X121" s="1583"/>
      <c r="Y121" s="1583"/>
      <c r="Z121" s="1583"/>
      <c r="AA121" s="1608" t="s">
        <v>306</v>
      </c>
      <c r="AB121" s="1583"/>
      <c r="AC121" s="1583"/>
      <c r="AD121" s="1583"/>
      <c r="AE121" s="1583"/>
      <c r="AF121" s="1608" t="s">
        <v>307</v>
      </c>
      <c r="AG121" s="1583"/>
      <c r="AH121" s="1583"/>
      <c r="AI121" s="320" t="s">
        <v>86</v>
      </c>
      <c r="AJ121" s="1610" t="s">
        <v>308</v>
      </c>
      <c r="AK121" s="1583"/>
      <c r="AL121" s="1583"/>
      <c r="AM121" s="1583"/>
      <c r="AN121" s="1583"/>
      <c r="AO121" s="1583"/>
      <c r="AP121" s="617">
        <v>979871112</v>
      </c>
      <c r="AQ121" s="834">
        <v>0</v>
      </c>
      <c r="AR121" s="617">
        <v>89436</v>
      </c>
      <c r="AS121" s="618">
        <v>0</v>
      </c>
      <c r="AT121" s="834">
        <v>0</v>
      </c>
      <c r="AU121" s="618">
        <v>0</v>
      </c>
      <c r="AV121" s="833">
        <v>78105687</v>
      </c>
      <c r="AW121" s="617">
        <v>-78105687</v>
      </c>
      <c r="AX121" s="833">
        <v>78105687</v>
      </c>
      <c r="AY121" s="618">
        <v>0</v>
      </c>
      <c r="AZ121" s="617">
        <v>78105687</v>
      </c>
      <c r="BA121" s="618">
        <v>0</v>
      </c>
      <c r="BB121" s="618">
        <v>0</v>
      </c>
    </row>
    <row r="122" spans="1:54" x14ac:dyDescent="0.25">
      <c r="A122" s="1608" t="s">
        <v>35</v>
      </c>
      <c r="B122" s="1583"/>
      <c r="C122" s="1608" t="s">
        <v>315</v>
      </c>
      <c r="D122" s="1583"/>
      <c r="E122" s="1608" t="s">
        <v>313</v>
      </c>
      <c r="F122" s="1583"/>
      <c r="G122" s="1608" t="s">
        <v>316</v>
      </c>
      <c r="H122" s="1583"/>
      <c r="I122" s="1608" t="s">
        <v>325</v>
      </c>
      <c r="J122" s="1583"/>
      <c r="K122" s="1583"/>
      <c r="L122" s="1608" t="s">
        <v>322</v>
      </c>
      <c r="M122" s="1583"/>
      <c r="N122" s="1583"/>
      <c r="O122" s="1608"/>
      <c r="P122" s="1583"/>
      <c r="Q122" s="1608"/>
      <c r="R122" s="1583"/>
      <c r="S122" s="1609" t="s">
        <v>90</v>
      </c>
      <c r="T122" s="1583"/>
      <c r="U122" s="1583"/>
      <c r="V122" s="1583"/>
      <c r="W122" s="1583"/>
      <c r="X122" s="1583"/>
      <c r="Y122" s="1583"/>
      <c r="Z122" s="1583"/>
      <c r="AA122" s="1608" t="s">
        <v>306</v>
      </c>
      <c r="AB122" s="1583"/>
      <c r="AC122" s="1583"/>
      <c r="AD122" s="1583"/>
      <c r="AE122" s="1583"/>
      <c r="AF122" s="1608" t="s">
        <v>307</v>
      </c>
      <c r="AG122" s="1583"/>
      <c r="AH122" s="1583"/>
      <c r="AI122" s="320" t="s">
        <v>86</v>
      </c>
      <c r="AJ122" s="1610" t="s">
        <v>308</v>
      </c>
      <c r="AK122" s="1583"/>
      <c r="AL122" s="1583"/>
      <c r="AM122" s="1583"/>
      <c r="AN122" s="1583"/>
      <c r="AO122" s="1583"/>
      <c r="AP122" s="617">
        <v>40000000</v>
      </c>
      <c r="AQ122" s="834">
        <v>0</v>
      </c>
      <c r="AR122" s="617">
        <v>40000000</v>
      </c>
      <c r="AS122" s="618">
        <v>0</v>
      </c>
      <c r="AT122" s="834">
        <v>0</v>
      </c>
      <c r="AU122" s="618">
        <v>0</v>
      </c>
      <c r="AV122" s="834">
        <v>0</v>
      </c>
      <c r="AW122" s="618">
        <v>0</v>
      </c>
      <c r="AX122" s="834">
        <v>0</v>
      </c>
      <c r="AY122" s="618">
        <v>0</v>
      </c>
      <c r="AZ122" s="618">
        <v>0</v>
      </c>
      <c r="BA122" s="618">
        <v>0</v>
      </c>
      <c r="BB122" s="618">
        <v>0</v>
      </c>
    </row>
    <row r="123" spans="1:54" x14ac:dyDescent="0.25">
      <c r="A123" s="1608" t="s">
        <v>35</v>
      </c>
      <c r="B123" s="1583"/>
      <c r="C123" s="1608" t="s">
        <v>315</v>
      </c>
      <c r="D123" s="1583"/>
      <c r="E123" s="1608" t="s">
        <v>313</v>
      </c>
      <c r="F123" s="1583"/>
      <c r="G123" s="1608" t="s">
        <v>316</v>
      </c>
      <c r="H123" s="1583"/>
      <c r="I123" s="1608" t="s">
        <v>325</v>
      </c>
      <c r="J123" s="1583"/>
      <c r="K123" s="1583"/>
      <c r="L123" s="1608" t="s">
        <v>317</v>
      </c>
      <c r="M123" s="1583"/>
      <c r="N123" s="1583"/>
      <c r="O123" s="1608"/>
      <c r="P123" s="1583"/>
      <c r="Q123" s="1608"/>
      <c r="R123" s="1583"/>
      <c r="S123" s="1609" t="s">
        <v>91</v>
      </c>
      <c r="T123" s="1583"/>
      <c r="U123" s="1583"/>
      <c r="V123" s="1583"/>
      <c r="W123" s="1583"/>
      <c r="X123" s="1583"/>
      <c r="Y123" s="1583"/>
      <c r="Z123" s="1583"/>
      <c r="AA123" s="1608" t="s">
        <v>306</v>
      </c>
      <c r="AB123" s="1583"/>
      <c r="AC123" s="1583"/>
      <c r="AD123" s="1583"/>
      <c r="AE123" s="1583"/>
      <c r="AF123" s="1608" t="s">
        <v>307</v>
      </c>
      <c r="AG123" s="1583"/>
      <c r="AH123" s="1583"/>
      <c r="AI123" s="320" t="s">
        <v>86</v>
      </c>
      <c r="AJ123" s="1610" t="s">
        <v>308</v>
      </c>
      <c r="AK123" s="1583"/>
      <c r="AL123" s="1583"/>
      <c r="AM123" s="1583"/>
      <c r="AN123" s="1583"/>
      <c r="AO123" s="1583"/>
      <c r="AP123" s="617">
        <v>1583900000</v>
      </c>
      <c r="AQ123" s="834">
        <v>0</v>
      </c>
      <c r="AR123" s="617">
        <v>199999999.5</v>
      </c>
      <c r="AS123" s="618">
        <v>0</v>
      </c>
      <c r="AT123" s="833">
        <v>286093782.5</v>
      </c>
      <c r="AU123" s="617">
        <v>-286093782.5</v>
      </c>
      <c r="AV123" s="834">
        <v>0</v>
      </c>
      <c r="AW123" s="617">
        <v>286093782.5</v>
      </c>
      <c r="AX123" s="834">
        <v>0</v>
      </c>
      <c r="AY123" s="618">
        <v>0</v>
      </c>
      <c r="AZ123" s="618">
        <v>0</v>
      </c>
      <c r="BA123" s="618">
        <v>0</v>
      </c>
      <c r="BB123" s="618">
        <v>0</v>
      </c>
    </row>
    <row r="124" spans="1:54" x14ac:dyDescent="0.25">
      <c r="A124" s="1608" t="s">
        <v>35</v>
      </c>
      <c r="B124" s="1583"/>
      <c r="C124" s="1608" t="s">
        <v>315</v>
      </c>
      <c r="D124" s="1583"/>
      <c r="E124" s="1608" t="s">
        <v>313</v>
      </c>
      <c r="F124" s="1583"/>
      <c r="G124" s="1608" t="s">
        <v>316</v>
      </c>
      <c r="H124" s="1583"/>
      <c r="I124" s="1608" t="s">
        <v>325</v>
      </c>
      <c r="J124" s="1583"/>
      <c r="K124" s="1583"/>
      <c r="L124" s="1608" t="s">
        <v>327</v>
      </c>
      <c r="M124" s="1583"/>
      <c r="N124" s="1583"/>
      <c r="O124" s="1608"/>
      <c r="P124" s="1583"/>
      <c r="Q124" s="1608"/>
      <c r="R124" s="1583"/>
      <c r="S124" s="1609" t="s">
        <v>691</v>
      </c>
      <c r="T124" s="1583"/>
      <c r="U124" s="1583"/>
      <c r="V124" s="1583"/>
      <c r="W124" s="1583"/>
      <c r="X124" s="1583"/>
      <c r="Y124" s="1583"/>
      <c r="Z124" s="1583"/>
      <c r="AA124" s="1608" t="s">
        <v>306</v>
      </c>
      <c r="AB124" s="1583"/>
      <c r="AC124" s="1583"/>
      <c r="AD124" s="1583"/>
      <c r="AE124" s="1583"/>
      <c r="AF124" s="1608" t="s">
        <v>307</v>
      </c>
      <c r="AG124" s="1583"/>
      <c r="AH124" s="1583"/>
      <c r="AI124" s="320" t="s">
        <v>86</v>
      </c>
      <c r="AJ124" s="1610" t="s">
        <v>308</v>
      </c>
      <c r="AK124" s="1583"/>
      <c r="AL124" s="1583"/>
      <c r="AM124" s="1583"/>
      <c r="AN124" s="1583"/>
      <c r="AO124" s="1583"/>
      <c r="AP124" s="617">
        <v>50000000</v>
      </c>
      <c r="AQ124" s="834">
        <v>0</v>
      </c>
      <c r="AR124" s="617">
        <v>50000000</v>
      </c>
      <c r="AS124" s="618">
        <v>0</v>
      </c>
      <c r="AT124" s="834">
        <v>0</v>
      </c>
      <c r="AU124" s="618">
        <v>0</v>
      </c>
      <c r="AV124" s="834">
        <v>0</v>
      </c>
      <c r="AW124" s="618">
        <v>0</v>
      </c>
      <c r="AX124" s="834">
        <v>0</v>
      </c>
      <c r="AY124" s="618">
        <v>0</v>
      </c>
      <c r="AZ124" s="618">
        <v>0</v>
      </c>
      <c r="BA124" s="618">
        <v>0</v>
      </c>
      <c r="BB124" s="618">
        <v>0</v>
      </c>
    </row>
    <row r="125" spans="1:54" x14ac:dyDescent="0.25">
      <c r="A125" s="1603" t="s">
        <v>35</v>
      </c>
      <c r="B125" s="1583"/>
      <c r="C125" s="1603" t="s">
        <v>315</v>
      </c>
      <c r="D125" s="1583"/>
      <c r="E125" s="1603" t="s">
        <v>313</v>
      </c>
      <c r="F125" s="1583"/>
      <c r="G125" s="1603" t="s">
        <v>316</v>
      </c>
      <c r="H125" s="1583"/>
      <c r="I125" s="1603" t="s">
        <v>326</v>
      </c>
      <c r="J125" s="1583"/>
      <c r="K125" s="1583"/>
      <c r="L125" s="1603"/>
      <c r="M125" s="1583"/>
      <c r="N125" s="1583"/>
      <c r="O125" s="1603"/>
      <c r="P125" s="1583"/>
      <c r="Q125" s="1603"/>
      <c r="R125" s="1583"/>
      <c r="S125" s="1605" t="s">
        <v>253</v>
      </c>
      <c r="T125" s="1583"/>
      <c r="U125" s="1583"/>
      <c r="V125" s="1583"/>
      <c r="W125" s="1583"/>
      <c r="X125" s="1583"/>
      <c r="Y125" s="1583"/>
      <c r="Z125" s="1583"/>
      <c r="AA125" s="1603" t="s">
        <v>306</v>
      </c>
      <c r="AB125" s="1583"/>
      <c r="AC125" s="1583"/>
      <c r="AD125" s="1583"/>
      <c r="AE125" s="1583"/>
      <c r="AF125" s="1603" t="s">
        <v>307</v>
      </c>
      <c r="AG125" s="1583"/>
      <c r="AH125" s="1583"/>
      <c r="AI125" s="317" t="s">
        <v>86</v>
      </c>
      <c r="AJ125" s="1604" t="s">
        <v>308</v>
      </c>
      <c r="AK125" s="1583"/>
      <c r="AL125" s="1583"/>
      <c r="AM125" s="1583"/>
      <c r="AN125" s="1583"/>
      <c r="AO125" s="1583"/>
      <c r="AP125" s="612">
        <v>131400000</v>
      </c>
      <c r="AQ125" s="830">
        <v>34971976</v>
      </c>
      <c r="AR125" s="612">
        <v>25613395</v>
      </c>
      <c r="AS125" s="613">
        <v>0</v>
      </c>
      <c r="AT125" s="830">
        <v>280000</v>
      </c>
      <c r="AU125" s="612">
        <v>34691976</v>
      </c>
      <c r="AV125" s="830">
        <v>280000</v>
      </c>
      <c r="AW125" s="613">
        <v>0</v>
      </c>
      <c r="AX125" s="830">
        <v>280000</v>
      </c>
      <c r="AY125" s="613">
        <v>0</v>
      </c>
      <c r="AZ125" s="612">
        <v>280000</v>
      </c>
      <c r="BA125" s="613">
        <v>0</v>
      </c>
      <c r="BB125" s="613">
        <v>0</v>
      </c>
    </row>
    <row r="126" spans="1:54" x14ac:dyDescent="0.25">
      <c r="A126" s="1608" t="s">
        <v>35</v>
      </c>
      <c r="B126" s="1583"/>
      <c r="C126" s="1608" t="s">
        <v>315</v>
      </c>
      <c r="D126" s="1583"/>
      <c r="E126" s="1608" t="s">
        <v>313</v>
      </c>
      <c r="F126" s="1583"/>
      <c r="G126" s="1608" t="s">
        <v>316</v>
      </c>
      <c r="H126" s="1583"/>
      <c r="I126" s="1608" t="s">
        <v>326</v>
      </c>
      <c r="J126" s="1583"/>
      <c r="K126" s="1583"/>
      <c r="L126" s="1608" t="s">
        <v>317</v>
      </c>
      <c r="M126" s="1583"/>
      <c r="N126" s="1583"/>
      <c r="O126" s="1608"/>
      <c r="P126" s="1583"/>
      <c r="Q126" s="1608"/>
      <c r="R126" s="1583"/>
      <c r="S126" s="1609" t="s">
        <v>92</v>
      </c>
      <c r="T126" s="1583"/>
      <c r="U126" s="1583"/>
      <c r="V126" s="1583"/>
      <c r="W126" s="1583"/>
      <c r="X126" s="1583"/>
      <c r="Y126" s="1583"/>
      <c r="Z126" s="1583"/>
      <c r="AA126" s="1608" t="s">
        <v>306</v>
      </c>
      <c r="AB126" s="1583"/>
      <c r="AC126" s="1583"/>
      <c r="AD126" s="1583"/>
      <c r="AE126" s="1583"/>
      <c r="AF126" s="1608" t="s">
        <v>307</v>
      </c>
      <c r="AG126" s="1583"/>
      <c r="AH126" s="1583"/>
      <c r="AI126" s="320" t="s">
        <v>86</v>
      </c>
      <c r="AJ126" s="1610" t="s">
        <v>308</v>
      </c>
      <c r="AK126" s="1583"/>
      <c r="AL126" s="1583"/>
      <c r="AM126" s="1583"/>
      <c r="AN126" s="1583"/>
      <c r="AO126" s="1583"/>
      <c r="AP126" s="617">
        <v>6000000</v>
      </c>
      <c r="AQ126" s="833">
        <v>4691976</v>
      </c>
      <c r="AR126" s="617">
        <v>471024</v>
      </c>
      <c r="AS126" s="618">
        <v>0</v>
      </c>
      <c r="AT126" s="834">
        <v>0</v>
      </c>
      <c r="AU126" s="617">
        <v>4691976</v>
      </c>
      <c r="AV126" s="834">
        <v>0</v>
      </c>
      <c r="AW126" s="618">
        <v>0</v>
      </c>
      <c r="AX126" s="834">
        <v>0</v>
      </c>
      <c r="AY126" s="618">
        <v>0</v>
      </c>
      <c r="AZ126" s="618">
        <v>0</v>
      </c>
      <c r="BA126" s="618">
        <v>0</v>
      </c>
      <c r="BB126" s="618">
        <v>0</v>
      </c>
    </row>
    <row r="127" spans="1:54" x14ac:dyDescent="0.25">
      <c r="A127" s="1608" t="s">
        <v>35</v>
      </c>
      <c r="B127" s="1583"/>
      <c r="C127" s="1608" t="s">
        <v>315</v>
      </c>
      <c r="D127" s="1583"/>
      <c r="E127" s="1608" t="s">
        <v>313</v>
      </c>
      <c r="F127" s="1583"/>
      <c r="G127" s="1608" t="s">
        <v>316</v>
      </c>
      <c r="H127" s="1583"/>
      <c r="I127" s="1608" t="s">
        <v>326</v>
      </c>
      <c r="J127" s="1583"/>
      <c r="K127" s="1583"/>
      <c r="L127" s="1608" t="s">
        <v>325</v>
      </c>
      <c r="M127" s="1583"/>
      <c r="N127" s="1583"/>
      <c r="O127" s="1608"/>
      <c r="P127" s="1583"/>
      <c r="Q127" s="1608"/>
      <c r="R127" s="1583"/>
      <c r="S127" s="1609" t="s">
        <v>93</v>
      </c>
      <c r="T127" s="1583"/>
      <c r="U127" s="1583"/>
      <c r="V127" s="1583"/>
      <c r="W127" s="1583"/>
      <c r="X127" s="1583"/>
      <c r="Y127" s="1583"/>
      <c r="Z127" s="1583"/>
      <c r="AA127" s="1608" t="s">
        <v>306</v>
      </c>
      <c r="AB127" s="1583"/>
      <c r="AC127" s="1583"/>
      <c r="AD127" s="1583"/>
      <c r="AE127" s="1583"/>
      <c r="AF127" s="1608" t="s">
        <v>307</v>
      </c>
      <c r="AG127" s="1583"/>
      <c r="AH127" s="1583"/>
      <c r="AI127" s="320" t="s">
        <v>86</v>
      </c>
      <c r="AJ127" s="1610" t="s">
        <v>308</v>
      </c>
      <c r="AK127" s="1583"/>
      <c r="AL127" s="1583"/>
      <c r="AM127" s="1583"/>
      <c r="AN127" s="1583"/>
      <c r="AO127" s="1583"/>
      <c r="AP127" s="617">
        <v>125400000</v>
      </c>
      <c r="AQ127" s="833">
        <v>30280000</v>
      </c>
      <c r="AR127" s="617">
        <v>25142371</v>
      </c>
      <c r="AS127" s="618">
        <v>0</v>
      </c>
      <c r="AT127" s="833">
        <v>280000</v>
      </c>
      <c r="AU127" s="617">
        <v>30000000</v>
      </c>
      <c r="AV127" s="833">
        <v>280000</v>
      </c>
      <c r="AW127" s="618">
        <v>0</v>
      </c>
      <c r="AX127" s="833">
        <v>280000</v>
      </c>
      <c r="AY127" s="618">
        <v>0</v>
      </c>
      <c r="AZ127" s="617">
        <v>280000</v>
      </c>
      <c r="BA127" s="618">
        <v>0</v>
      </c>
      <c r="BB127" s="618">
        <v>0</v>
      </c>
    </row>
    <row r="128" spans="1:54" x14ac:dyDescent="0.25">
      <c r="A128" s="1603" t="s">
        <v>35</v>
      </c>
      <c r="B128" s="1583"/>
      <c r="C128" s="1603" t="s">
        <v>315</v>
      </c>
      <c r="D128" s="1583"/>
      <c r="E128" s="1603" t="s">
        <v>313</v>
      </c>
      <c r="F128" s="1583"/>
      <c r="G128" s="1603" t="s">
        <v>316</v>
      </c>
      <c r="H128" s="1583"/>
      <c r="I128" s="1603" t="s">
        <v>327</v>
      </c>
      <c r="J128" s="1583"/>
      <c r="K128" s="1583"/>
      <c r="L128" s="1603"/>
      <c r="M128" s="1583"/>
      <c r="N128" s="1583"/>
      <c r="O128" s="1603"/>
      <c r="P128" s="1583"/>
      <c r="Q128" s="1603"/>
      <c r="R128" s="1583"/>
      <c r="S128" s="1605" t="s">
        <v>338</v>
      </c>
      <c r="T128" s="1583"/>
      <c r="U128" s="1583"/>
      <c r="V128" s="1583"/>
      <c r="W128" s="1583"/>
      <c r="X128" s="1583"/>
      <c r="Y128" s="1583"/>
      <c r="Z128" s="1583"/>
      <c r="AA128" s="1603" t="s">
        <v>306</v>
      </c>
      <c r="AB128" s="1583"/>
      <c r="AC128" s="1583"/>
      <c r="AD128" s="1583"/>
      <c r="AE128" s="1583"/>
      <c r="AF128" s="1603" t="s">
        <v>307</v>
      </c>
      <c r="AG128" s="1583"/>
      <c r="AH128" s="1583"/>
      <c r="AI128" s="317" t="s">
        <v>86</v>
      </c>
      <c r="AJ128" s="1604" t="s">
        <v>308</v>
      </c>
      <c r="AK128" s="1583"/>
      <c r="AL128" s="1583"/>
      <c r="AM128" s="1583"/>
      <c r="AN128" s="1583"/>
      <c r="AO128" s="1583"/>
      <c r="AP128" s="612">
        <v>1343176172</v>
      </c>
      <c r="AQ128" s="831">
        <v>0</v>
      </c>
      <c r="AR128" s="613">
        <v>0</v>
      </c>
      <c r="AS128" s="613">
        <v>0</v>
      </c>
      <c r="AT128" s="830">
        <v>97499255</v>
      </c>
      <c r="AU128" s="612">
        <v>-97499255</v>
      </c>
      <c r="AV128" s="830">
        <v>97499255</v>
      </c>
      <c r="AW128" s="613">
        <v>0</v>
      </c>
      <c r="AX128" s="830">
        <v>90650659</v>
      </c>
      <c r="AY128" s="612">
        <v>6848596</v>
      </c>
      <c r="AZ128" s="612">
        <v>90650659</v>
      </c>
      <c r="BA128" s="613">
        <v>0</v>
      </c>
      <c r="BB128" s="613">
        <v>0</v>
      </c>
    </row>
    <row r="129" spans="1:54" x14ac:dyDescent="0.25">
      <c r="A129" s="1608" t="s">
        <v>35</v>
      </c>
      <c r="B129" s="1583"/>
      <c r="C129" s="1608" t="s">
        <v>315</v>
      </c>
      <c r="D129" s="1583"/>
      <c r="E129" s="1608" t="s">
        <v>313</v>
      </c>
      <c r="F129" s="1583"/>
      <c r="G129" s="1608" t="s">
        <v>316</v>
      </c>
      <c r="H129" s="1583"/>
      <c r="I129" s="1608" t="s">
        <v>327</v>
      </c>
      <c r="J129" s="1583"/>
      <c r="K129" s="1583"/>
      <c r="L129" s="1608" t="s">
        <v>312</v>
      </c>
      <c r="M129" s="1583"/>
      <c r="N129" s="1583"/>
      <c r="O129" s="1608"/>
      <c r="P129" s="1583"/>
      <c r="Q129" s="1608"/>
      <c r="R129" s="1583"/>
      <c r="S129" s="1609" t="s">
        <v>94</v>
      </c>
      <c r="T129" s="1583"/>
      <c r="U129" s="1583"/>
      <c r="V129" s="1583"/>
      <c r="W129" s="1583"/>
      <c r="X129" s="1583"/>
      <c r="Y129" s="1583"/>
      <c r="Z129" s="1583"/>
      <c r="AA129" s="1608" t="s">
        <v>306</v>
      </c>
      <c r="AB129" s="1583"/>
      <c r="AC129" s="1583"/>
      <c r="AD129" s="1583"/>
      <c r="AE129" s="1583"/>
      <c r="AF129" s="1608" t="s">
        <v>307</v>
      </c>
      <c r="AG129" s="1583"/>
      <c r="AH129" s="1583"/>
      <c r="AI129" s="320" t="s">
        <v>86</v>
      </c>
      <c r="AJ129" s="1610" t="s">
        <v>308</v>
      </c>
      <c r="AK129" s="1583"/>
      <c r="AL129" s="1583"/>
      <c r="AM129" s="1583"/>
      <c r="AN129" s="1583"/>
      <c r="AO129" s="1583"/>
      <c r="AP129" s="617">
        <v>143815862</v>
      </c>
      <c r="AQ129" s="834">
        <v>0</v>
      </c>
      <c r="AR129" s="618">
        <v>0</v>
      </c>
      <c r="AS129" s="618">
        <v>0</v>
      </c>
      <c r="AT129" s="833">
        <v>5848985</v>
      </c>
      <c r="AU129" s="617">
        <v>-5848985</v>
      </c>
      <c r="AV129" s="833">
        <v>5848985</v>
      </c>
      <c r="AW129" s="618">
        <v>0</v>
      </c>
      <c r="AX129" s="833">
        <v>5695954</v>
      </c>
      <c r="AY129" s="617">
        <v>153031</v>
      </c>
      <c r="AZ129" s="617">
        <v>5695954</v>
      </c>
      <c r="BA129" s="618">
        <v>0</v>
      </c>
      <c r="BB129" s="618">
        <v>0</v>
      </c>
    </row>
    <row r="130" spans="1:54" x14ac:dyDescent="0.25">
      <c r="A130" s="1608" t="s">
        <v>35</v>
      </c>
      <c r="B130" s="1583"/>
      <c r="C130" s="1608" t="s">
        <v>315</v>
      </c>
      <c r="D130" s="1583"/>
      <c r="E130" s="1608" t="s">
        <v>313</v>
      </c>
      <c r="F130" s="1583"/>
      <c r="G130" s="1608" t="s">
        <v>316</v>
      </c>
      <c r="H130" s="1583"/>
      <c r="I130" s="1608" t="s">
        <v>327</v>
      </c>
      <c r="J130" s="1583"/>
      <c r="K130" s="1583"/>
      <c r="L130" s="1608" t="s">
        <v>315</v>
      </c>
      <c r="M130" s="1583"/>
      <c r="N130" s="1583"/>
      <c r="O130" s="1608"/>
      <c r="P130" s="1583"/>
      <c r="Q130" s="1608"/>
      <c r="R130" s="1583"/>
      <c r="S130" s="1609" t="s">
        <v>95</v>
      </c>
      <c r="T130" s="1583"/>
      <c r="U130" s="1583"/>
      <c r="V130" s="1583"/>
      <c r="W130" s="1583"/>
      <c r="X130" s="1583"/>
      <c r="Y130" s="1583"/>
      <c r="Z130" s="1583"/>
      <c r="AA130" s="1608" t="s">
        <v>306</v>
      </c>
      <c r="AB130" s="1583"/>
      <c r="AC130" s="1583"/>
      <c r="AD130" s="1583"/>
      <c r="AE130" s="1583"/>
      <c r="AF130" s="1608" t="s">
        <v>307</v>
      </c>
      <c r="AG130" s="1583"/>
      <c r="AH130" s="1583"/>
      <c r="AI130" s="320" t="s">
        <v>86</v>
      </c>
      <c r="AJ130" s="1610" t="s">
        <v>308</v>
      </c>
      <c r="AK130" s="1583"/>
      <c r="AL130" s="1583"/>
      <c r="AM130" s="1583"/>
      <c r="AN130" s="1583"/>
      <c r="AO130" s="1583"/>
      <c r="AP130" s="617">
        <v>794010310</v>
      </c>
      <c r="AQ130" s="834">
        <v>0</v>
      </c>
      <c r="AR130" s="618">
        <v>0</v>
      </c>
      <c r="AS130" s="618">
        <v>0</v>
      </c>
      <c r="AT130" s="833">
        <v>73577254</v>
      </c>
      <c r="AU130" s="617">
        <v>-73577254</v>
      </c>
      <c r="AV130" s="833">
        <v>73577254</v>
      </c>
      <c r="AW130" s="618">
        <v>0</v>
      </c>
      <c r="AX130" s="833">
        <v>67357547</v>
      </c>
      <c r="AY130" s="617">
        <v>6219707</v>
      </c>
      <c r="AZ130" s="617">
        <v>67357547</v>
      </c>
      <c r="BA130" s="618">
        <v>0</v>
      </c>
      <c r="BB130" s="618">
        <v>0</v>
      </c>
    </row>
    <row r="131" spans="1:54" x14ac:dyDescent="0.25">
      <c r="A131" s="1608" t="s">
        <v>35</v>
      </c>
      <c r="B131" s="1583"/>
      <c r="C131" s="1608" t="s">
        <v>315</v>
      </c>
      <c r="D131" s="1583"/>
      <c r="E131" s="1608" t="s">
        <v>313</v>
      </c>
      <c r="F131" s="1583"/>
      <c r="G131" s="1608" t="s">
        <v>316</v>
      </c>
      <c r="H131" s="1583"/>
      <c r="I131" s="1608" t="s">
        <v>327</v>
      </c>
      <c r="J131" s="1583"/>
      <c r="K131" s="1583"/>
      <c r="L131" s="1608" t="s">
        <v>322</v>
      </c>
      <c r="M131" s="1583"/>
      <c r="N131" s="1583"/>
      <c r="O131" s="1608"/>
      <c r="P131" s="1583"/>
      <c r="Q131" s="1608"/>
      <c r="R131" s="1583"/>
      <c r="S131" s="1609" t="s">
        <v>96</v>
      </c>
      <c r="T131" s="1583"/>
      <c r="U131" s="1583"/>
      <c r="V131" s="1583"/>
      <c r="W131" s="1583"/>
      <c r="X131" s="1583"/>
      <c r="Y131" s="1583"/>
      <c r="Z131" s="1583"/>
      <c r="AA131" s="1608" t="s">
        <v>306</v>
      </c>
      <c r="AB131" s="1583"/>
      <c r="AC131" s="1583"/>
      <c r="AD131" s="1583"/>
      <c r="AE131" s="1583"/>
      <c r="AF131" s="1608" t="s">
        <v>307</v>
      </c>
      <c r="AG131" s="1583"/>
      <c r="AH131" s="1583"/>
      <c r="AI131" s="320" t="s">
        <v>86</v>
      </c>
      <c r="AJ131" s="1610" t="s">
        <v>308</v>
      </c>
      <c r="AK131" s="1583"/>
      <c r="AL131" s="1583"/>
      <c r="AM131" s="1583"/>
      <c r="AN131" s="1583"/>
      <c r="AO131" s="1583"/>
      <c r="AP131" s="617">
        <v>350000</v>
      </c>
      <c r="AQ131" s="834">
        <v>0</v>
      </c>
      <c r="AR131" s="618">
        <v>0</v>
      </c>
      <c r="AS131" s="618">
        <v>0</v>
      </c>
      <c r="AT131" s="834">
        <v>0</v>
      </c>
      <c r="AU131" s="618">
        <v>0</v>
      </c>
      <c r="AV131" s="834">
        <v>0</v>
      </c>
      <c r="AW131" s="618">
        <v>0</v>
      </c>
      <c r="AX131" s="833">
        <v>38048</v>
      </c>
      <c r="AY131" s="617">
        <v>-38048</v>
      </c>
      <c r="AZ131" s="617">
        <v>38048</v>
      </c>
      <c r="BA131" s="618">
        <v>0</v>
      </c>
      <c r="BB131" s="618">
        <v>0</v>
      </c>
    </row>
    <row r="132" spans="1:54" x14ac:dyDescent="0.25">
      <c r="A132" s="1608" t="s">
        <v>35</v>
      </c>
      <c r="B132" s="1583"/>
      <c r="C132" s="1608" t="s">
        <v>315</v>
      </c>
      <c r="D132" s="1583"/>
      <c r="E132" s="1608" t="s">
        <v>313</v>
      </c>
      <c r="F132" s="1583"/>
      <c r="G132" s="1608" t="s">
        <v>316</v>
      </c>
      <c r="H132" s="1583"/>
      <c r="I132" s="1608" t="s">
        <v>327</v>
      </c>
      <c r="J132" s="1583"/>
      <c r="K132" s="1583"/>
      <c r="L132" s="1608" t="s">
        <v>317</v>
      </c>
      <c r="M132" s="1583"/>
      <c r="N132" s="1583"/>
      <c r="O132" s="1608"/>
      <c r="P132" s="1583"/>
      <c r="Q132" s="1608"/>
      <c r="R132" s="1583"/>
      <c r="S132" s="1609" t="s">
        <v>97</v>
      </c>
      <c r="T132" s="1583"/>
      <c r="U132" s="1583"/>
      <c r="V132" s="1583"/>
      <c r="W132" s="1583"/>
      <c r="X132" s="1583"/>
      <c r="Y132" s="1583"/>
      <c r="Z132" s="1583"/>
      <c r="AA132" s="1608" t="s">
        <v>306</v>
      </c>
      <c r="AB132" s="1583"/>
      <c r="AC132" s="1583"/>
      <c r="AD132" s="1583"/>
      <c r="AE132" s="1583"/>
      <c r="AF132" s="1608" t="s">
        <v>307</v>
      </c>
      <c r="AG132" s="1583"/>
      <c r="AH132" s="1583"/>
      <c r="AI132" s="320" t="s">
        <v>86</v>
      </c>
      <c r="AJ132" s="1610" t="s">
        <v>308</v>
      </c>
      <c r="AK132" s="1583"/>
      <c r="AL132" s="1583"/>
      <c r="AM132" s="1583"/>
      <c r="AN132" s="1583"/>
      <c r="AO132" s="1583"/>
      <c r="AP132" s="617">
        <v>185000000</v>
      </c>
      <c r="AQ132" s="834">
        <v>0</v>
      </c>
      <c r="AR132" s="618">
        <v>0</v>
      </c>
      <c r="AS132" s="618">
        <v>0</v>
      </c>
      <c r="AT132" s="833">
        <v>623230</v>
      </c>
      <c r="AU132" s="617">
        <v>-623230</v>
      </c>
      <c r="AV132" s="833">
        <v>623230</v>
      </c>
      <c r="AW132" s="618">
        <v>0</v>
      </c>
      <c r="AX132" s="833">
        <v>623230</v>
      </c>
      <c r="AY132" s="618">
        <v>0</v>
      </c>
      <c r="AZ132" s="617">
        <v>623230</v>
      </c>
      <c r="BA132" s="618">
        <v>0</v>
      </c>
      <c r="BB132" s="618">
        <v>0</v>
      </c>
    </row>
    <row r="133" spans="1:54" x14ac:dyDescent="0.25">
      <c r="A133" s="1608" t="s">
        <v>35</v>
      </c>
      <c r="B133" s="1583"/>
      <c r="C133" s="1608" t="s">
        <v>315</v>
      </c>
      <c r="D133" s="1583"/>
      <c r="E133" s="1608" t="s">
        <v>313</v>
      </c>
      <c r="F133" s="1583"/>
      <c r="G133" s="1608" t="s">
        <v>316</v>
      </c>
      <c r="H133" s="1583"/>
      <c r="I133" s="1608" t="s">
        <v>327</v>
      </c>
      <c r="J133" s="1583"/>
      <c r="K133" s="1583"/>
      <c r="L133" s="1608" t="s">
        <v>325</v>
      </c>
      <c r="M133" s="1583"/>
      <c r="N133" s="1583"/>
      <c r="O133" s="1608"/>
      <c r="P133" s="1583"/>
      <c r="Q133" s="1608"/>
      <c r="R133" s="1583"/>
      <c r="S133" s="1609" t="s">
        <v>98</v>
      </c>
      <c r="T133" s="1583"/>
      <c r="U133" s="1583"/>
      <c r="V133" s="1583"/>
      <c r="W133" s="1583"/>
      <c r="X133" s="1583"/>
      <c r="Y133" s="1583"/>
      <c r="Z133" s="1583"/>
      <c r="AA133" s="1608" t="s">
        <v>306</v>
      </c>
      <c r="AB133" s="1583"/>
      <c r="AC133" s="1583"/>
      <c r="AD133" s="1583"/>
      <c r="AE133" s="1583"/>
      <c r="AF133" s="1608" t="s">
        <v>307</v>
      </c>
      <c r="AG133" s="1583"/>
      <c r="AH133" s="1583"/>
      <c r="AI133" s="320" t="s">
        <v>86</v>
      </c>
      <c r="AJ133" s="1610" t="s">
        <v>308</v>
      </c>
      <c r="AK133" s="1583"/>
      <c r="AL133" s="1583"/>
      <c r="AM133" s="1583"/>
      <c r="AN133" s="1583"/>
      <c r="AO133" s="1583"/>
      <c r="AP133" s="617">
        <v>220000000</v>
      </c>
      <c r="AQ133" s="834">
        <v>0</v>
      </c>
      <c r="AR133" s="618">
        <v>0</v>
      </c>
      <c r="AS133" s="618">
        <v>0</v>
      </c>
      <c r="AT133" s="833">
        <v>17449786</v>
      </c>
      <c r="AU133" s="617">
        <v>-17449786</v>
      </c>
      <c r="AV133" s="833">
        <v>17449786</v>
      </c>
      <c r="AW133" s="618">
        <v>0</v>
      </c>
      <c r="AX133" s="833">
        <v>16935880</v>
      </c>
      <c r="AY133" s="617">
        <v>513906</v>
      </c>
      <c r="AZ133" s="617">
        <v>16935880</v>
      </c>
      <c r="BA133" s="618">
        <v>0</v>
      </c>
      <c r="BB133" s="618">
        <v>0</v>
      </c>
    </row>
    <row r="134" spans="1:54" x14ac:dyDescent="0.25">
      <c r="A134" s="1603" t="s">
        <v>35</v>
      </c>
      <c r="B134" s="1583"/>
      <c r="C134" s="1603" t="s">
        <v>315</v>
      </c>
      <c r="D134" s="1583"/>
      <c r="E134" s="1603" t="s">
        <v>313</v>
      </c>
      <c r="F134" s="1583"/>
      <c r="G134" s="1603" t="s">
        <v>316</v>
      </c>
      <c r="H134" s="1583"/>
      <c r="I134" s="1603" t="s">
        <v>321</v>
      </c>
      <c r="J134" s="1583"/>
      <c r="K134" s="1583"/>
      <c r="L134" s="1603"/>
      <c r="M134" s="1583"/>
      <c r="N134" s="1583"/>
      <c r="O134" s="1603"/>
      <c r="P134" s="1583"/>
      <c r="Q134" s="1603"/>
      <c r="R134" s="1583"/>
      <c r="S134" s="1605" t="s">
        <v>257</v>
      </c>
      <c r="T134" s="1583"/>
      <c r="U134" s="1583"/>
      <c r="V134" s="1583"/>
      <c r="W134" s="1583"/>
      <c r="X134" s="1583"/>
      <c r="Y134" s="1583"/>
      <c r="Z134" s="1583"/>
      <c r="AA134" s="1603" t="s">
        <v>306</v>
      </c>
      <c r="AB134" s="1583"/>
      <c r="AC134" s="1583"/>
      <c r="AD134" s="1583"/>
      <c r="AE134" s="1583"/>
      <c r="AF134" s="1603" t="s">
        <v>307</v>
      </c>
      <c r="AG134" s="1583"/>
      <c r="AH134" s="1583"/>
      <c r="AI134" s="317" t="s">
        <v>86</v>
      </c>
      <c r="AJ134" s="1604" t="s">
        <v>308</v>
      </c>
      <c r="AK134" s="1583"/>
      <c r="AL134" s="1583"/>
      <c r="AM134" s="1583"/>
      <c r="AN134" s="1583"/>
      <c r="AO134" s="1583"/>
      <c r="AP134" s="612">
        <v>597250000</v>
      </c>
      <c r="AQ134" s="831">
        <v>0</v>
      </c>
      <c r="AR134" s="612">
        <v>21986260</v>
      </c>
      <c r="AS134" s="613">
        <v>0</v>
      </c>
      <c r="AT134" s="831">
        <v>0</v>
      </c>
      <c r="AU134" s="613">
        <v>0</v>
      </c>
      <c r="AV134" s="831">
        <v>0</v>
      </c>
      <c r="AW134" s="613">
        <v>0</v>
      </c>
      <c r="AX134" s="831">
        <v>0</v>
      </c>
      <c r="AY134" s="613">
        <v>0</v>
      </c>
      <c r="AZ134" s="613">
        <v>0</v>
      </c>
      <c r="BA134" s="613">
        <v>0</v>
      </c>
      <c r="BB134" s="613">
        <v>0</v>
      </c>
    </row>
    <row r="135" spans="1:54" x14ac:dyDescent="0.25">
      <c r="A135" s="1608" t="s">
        <v>35</v>
      </c>
      <c r="B135" s="1583"/>
      <c r="C135" s="1608" t="s">
        <v>315</v>
      </c>
      <c r="D135" s="1583"/>
      <c r="E135" s="1608" t="s">
        <v>313</v>
      </c>
      <c r="F135" s="1583"/>
      <c r="G135" s="1608" t="s">
        <v>316</v>
      </c>
      <c r="H135" s="1583"/>
      <c r="I135" s="1608" t="s">
        <v>321</v>
      </c>
      <c r="J135" s="1583"/>
      <c r="K135" s="1583"/>
      <c r="L135" s="1608" t="s">
        <v>312</v>
      </c>
      <c r="M135" s="1583"/>
      <c r="N135" s="1583"/>
      <c r="O135" s="1608"/>
      <c r="P135" s="1583"/>
      <c r="Q135" s="1608"/>
      <c r="R135" s="1583"/>
      <c r="S135" s="1609" t="s">
        <v>99</v>
      </c>
      <c r="T135" s="1583"/>
      <c r="U135" s="1583"/>
      <c r="V135" s="1583"/>
      <c r="W135" s="1583"/>
      <c r="X135" s="1583"/>
      <c r="Y135" s="1583"/>
      <c r="Z135" s="1583"/>
      <c r="AA135" s="1608" t="s">
        <v>306</v>
      </c>
      <c r="AB135" s="1583"/>
      <c r="AC135" s="1583"/>
      <c r="AD135" s="1583"/>
      <c r="AE135" s="1583"/>
      <c r="AF135" s="1608" t="s">
        <v>307</v>
      </c>
      <c r="AG135" s="1583"/>
      <c r="AH135" s="1583"/>
      <c r="AI135" s="320" t="s">
        <v>86</v>
      </c>
      <c r="AJ135" s="1610" t="s">
        <v>308</v>
      </c>
      <c r="AK135" s="1583"/>
      <c r="AL135" s="1583"/>
      <c r="AM135" s="1583"/>
      <c r="AN135" s="1583"/>
      <c r="AO135" s="1583"/>
      <c r="AP135" s="617">
        <v>72100000</v>
      </c>
      <c r="AQ135" s="834">
        <v>0</v>
      </c>
      <c r="AR135" s="617">
        <v>21986260</v>
      </c>
      <c r="AS135" s="618">
        <v>0</v>
      </c>
      <c r="AT135" s="834">
        <v>0</v>
      </c>
      <c r="AU135" s="618">
        <v>0</v>
      </c>
      <c r="AV135" s="834">
        <v>0</v>
      </c>
      <c r="AW135" s="618">
        <v>0</v>
      </c>
      <c r="AX135" s="834">
        <v>0</v>
      </c>
      <c r="AY135" s="618">
        <v>0</v>
      </c>
      <c r="AZ135" s="618">
        <v>0</v>
      </c>
      <c r="BA135" s="618">
        <v>0</v>
      </c>
      <c r="BB135" s="618">
        <v>0</v>
      </c>
    </row>
    <row r="136" spans="1:54" x14ac:dyDescent="0.25">
      <c r="A136" s="1608" t="s">
        <v>35</v>
      </c>
      <c r="B136" s="1583"/>
      <c r="C136" s="1608" t="s">
        <v>315</v>
      </c>
      <c r="D136" s="1583"/>
      <c r="E136" s="1608" t="s">
        <v>313</v>
      </c>
      <c r="F136" s="1583"/>
      <c r="G136" s="1608" t="s">
        <v>316</v>
      </c>
      <c r="H136" s="1583"/>
      <c r="I136" s="1608" t="s">
        <v>321</v>
      </c>
      <c r="J136" s="1583"/>
      <c r="K136" s="1583"/>
      <c r="L136" s="1608" t="s">
        <v>327</v>
      </c>
      <c r="M136" s="1583"/>
      <c r="N136" s="1583"/>
      <c r="O136" s="1608"/>
      <c r="P136" s="1583"/>
      <c r="Q136" s="1608"/>
      <c r="R136" s="1583"/>
      <c r="S136" s="1609" t="s">
        <v>100</v>
      </c>
      <c r="T136" s="1583"/>
      <c r="U136" s="1583"/>
      <c r="V136" s="1583"/>
      <c r="W136" s="1583"/>
      <c r="X136" s="1583"/>
      <c r="Y136" s="1583"/>
      <c r="Z136" s="1583"/>
      <c r="AA136" s="1608" t="s">
        <v>306</v>
      </c>
      <c r="AB136" s="1583"/>
      <c r="AC136" s="1583"/>
      <c r="AD136" s="1583"/>
      <c r="AE136" s="1583"/>
      <c r="AF136" s="1608" t="s">
        <v>307</v>
      </c>
      <c r="AG136" s="1583"/>
      <c r="AH136" s="1583"/>
      <c r="AI136" s="320" t="s">
        <v>86</v>
      </c>
      <c r="AJ136" s="1610" t="s">
        <v>308</v>
      </c>
      <c r="AK136" s="1583"/>
      <c r="AL136" s="1583"/>
      <c r="AM136" s="1583"/>
      <c r="AN136" s="1583"/>
      <c r="AO136" s="1583"/>
      <c r="AP136" s="617">
        <v>13373589</v>
      </c>
      <c r="AQ136" s="834">
        <v>0</v>
      </c>
      <c r="AR136" s="618">
        <v>0</v>
      </c>
      <c r="AS136" s="618">
        <v>0</v>
      </c>
      <c r="AT136" s="834">
        <v>0</v>
      </c>
      <c r="AU136" s="618">
        <v>0</v>
      </c>
      <c r="AV136" s="834">
        <v>0</v>
      </c>
      <c r="AW136" s="618">
        <v>0</v>
      </c>
      <c r="AX136" s="834">
        <v>0</v>
      </c>
      <c r="AY136" s="618">
        <v>0</v>
      </c>
      <c r="AZ136" s="618">
        <v>0</v>
      </c>
      <c r="BA136" s="618">
        <v>0</v>
      </c>
      <c r="BB136" s="618">
        <v>0</v>
      </c>
    </row>
    <row r="137" spans="1:54" x14ac:dyDescent="0.25">
      <c r="A137" s="1608" t="s">
        <v>35</v>
      </c>
      <c r="B137" s="1583"/>
      <c r="C137" s="1608" t="s">
        <v>315</v>
      </c>
      <c r="D137" s="1583"/>
      <c r="E137" s="1608" t="s">
        <v>313</v>
      </c>
      <c r="F137" s="1583"/>
      <c r="G137" s="1608" t="s">
        <v>316</v>
      </c>
      <c r="H137" s="1583"/>
      <c r="I137" s="1608" t="s">
        <v>321</v>
      </c>
      <c r="J137" s="1583"/>
      <c r="K137" s="1583"/>
      <c r="L137" s="1608" t="s">
        <v>101</v>
      </c>
      <c r="M137" s="1583"/>
      <c r="N137" s="1583"/>
      <c r="O137" s="1608"/>
      <c r="P137" s="1583"/>
      <c r="Q137" s="1608"/>
      <c r="R137" s="1583"/>
      <c r="S137" s="1609" t="s">
        <v>102</v>
      </c>
      <c r="T137" s="1583"/>
      <c r="U137" s="1583"/>
      <c r="V137" s="1583"/>
      <c r="W137" s="1583"/>
      <c r="X137" s="1583"/>
      <c r="Y137" s="1583"/>
      <c r="Z137" s="1583"/>
      <c r="AA137" s="1608" t="s">
        <v>306</v>
      </c>
      <c r="AB137" s="1583"/>
      <c r="AC137" s="1583"/>
      <c r="AD137" s="1583"/>
      <c r="AE137" s="1583"/>
      <c r="AF137" s="1608" t="s">
        <v>307</v>
      </c>
      <c r="AG137" s="1583"/>
      <c r="AH137" s="1583"/>
      <c r="AI137" s="320" t="s">
        <v>86</v>
      </c>
      <c r="AJ137" s="1610" t="s">
        <v>308</v>
      </c>
      <c r="AK137" s="1583"/>
      <c r="AL137" s="1583"/>
      <c r="AM137" s="1583"/>
      <c r="AN137" s="1583"/>
      <c r="AO137" s="1583"/>
      <c r="AP137" s="617">
        <v>511776411</v>
      </c>
      <c r="AQ137" s="834">
        <v>0</v>
      </c>
      <c r="AR137" s="618">
        <v>0</v>
      </c>
      <c r="AS137" s="618">
        <v>0</v>
      </c>
      <c r="AT137" s="834">
        <v>0</v>
      </c>
      <c r="AU137" s="618">
        <v>0</v>
      </c>
      <c r="AV137" s="834">
        <v>0</v>
      </c>
      <c r="AW137" s="618">
        <v>0</v>
      </c>
      <c r="AX137" s="834">
        <v>0</v>
      </c>
      <c r="AY137" s="618">
        <v>0</v>
      </c>
      <c r="AZ137" s="618">
        <v>0</v>
      </c>
      <c r="BA137" s="618">
        <v>0</v>
      </c>
      <c r="BB137" s="618">
        <v>0</v>
      </c>
    </row>
    <row r="138" spans="1:54" x14ac:dyDescent="0.25">
      <c r="A138" s="1603" t="s">
        <v>35</v>
      </c>
      <c r="B138" s="1583"/>
      <c r="C138" s="1603" t="s">
        <v>315</v>
      </c>
      <c r="D138" s="1583"/>
      <c r="E138" s="1603" t="s">
        <v>313</v>
      </c>
      <c r="F138" s="1583"/>
      <c r="G138" s="1603" t="s">
        <v>316</v>
      </c>
      <c r="H138" s="1583"/>
      <c r="I138" s="1603" t="s">
        <v>86</v>
      </c>
      <c r="J138" s="1583"/>
      <c r="K138" s="1583"/>
      <c r="L138" s="1603"/>
      <c r="M138" s="1583"/>
      <c r="N138" s="1583"/>
      <c r="O138" s="1603"/>
      <c r="P138" s="1583"/>
      <c r="Q138" s="1603"/>
      <c r="R138" s="1583"/>
      <c r="S138" s="1605" t="s">
        <v>259</v>
      </c>
      <c r="T138" s="1583"/>
      <c r="U138" s="1583"/>
      <c r="V138" s="1583"/>
      <c r="W138" s="1583"/>
      <c r="X138" s="1583"/>
      <c r="Y138" s="1583"/>
      <c r="Z138" s="1583"/>
      <c r="AA138" s="1603" t="s">
        <v>306</v>
      </c>
      <c r="AB138" s="1583"/>
      <c r="AC138" s="1583"/>
      <c r="AD138" s="1583"/>
      <c r="AE138" s="1583"/>
      <c r="AF138" s="1603" t="s">
        <v>307</v>
      </c>
      <c r="AG138" s="1583"/>
      <c r="AH138" s="1583"/>
      <c r="AI138" s="317" t="s">
        <v>86</v>
      </c>
      <c r="AJ138" s="1604" t="s">
        <v>308</v>
      </c>
      <c r="AK138" s="1583"/>
      <c r="AL138" s="1583"/>
      <c r="AM138" s="1583"/>
      <c r="AN138" s="1583"/>
      <c r="AO138" s="1583"/>
      <c r="AP138" s="612">
        <v>1603139548</v>
      </c>
      <c r="AQ138" s="831">
        <v>0</v>
      </c>
      <c r="AR138" s="612">
        <v>325840661</v>
      </c>
      <c r="AS138" s="613">
        <v>0</v>
      </c>
      <c r="AT138" s="830">
        <v>22843182</v>
      </c>
      <c r="AU138" s="612">
        <v>-22843182</v>
      </c>
      <c r="AV138" s="830">
        <v>99689966</v>
      </c>
      <c r="AW138" s="612">
        <v>-76846784</v>
      </c>
      <c r="AX138" s="830">
        <v>99689966</v>
      </c>
      <c r="AY138" s="613">
        <v>0</v>
      </c>
      <c r="AZ138" s="612">
        <v>99689966</v>
      </c>
      <c r="BA138" s="613">
        <v>0</v>
      </c>
      <c r="BB138" s="613">
        <v>0</v>
      </c>
    </row>
    <row r="139" spans="1:54" x14ac:dyDescent="0.25">
      <c r="A139" s="1608" t="s">
        <v>35</v>
      </c>
      <c r="B139" s="1583"/>
      <c r="C139" s="1608" t="s">
        <v>315</v>
      </c>
      <c r="D139" s="1583"/>
      <c r="E139" s="1608" t="s">
        <v>313</v>
      </c>
      <c r="F139" s="1583"/>
      <c r="G139" s="1608" t="s">
        <v>316</v>
      </c>
      <c r="H139" s="1583"/>
      <c r="I139" s="1608" t="s">
        <v>86</v>
      </c>
      <c r="J139" s="1583"/>
      <c r="K139" s="1583"/>
      <c r="L139" s="1608" t="s">
        <v>312</v>
      </c>
      <c r="M139" s="1583"/>
      <c r="N139" s="1583"/>
      <c r="O139" s="1608"/>
      <c r="P139" s="1583"/>
      <c r="Q139" s="1608"/>
      <c r="R139" s="1583"/>
      <c r="S139" s="1609" t="s">
        <v>441</v>
      </c>
      <c r="T139" s="1583"/>
      <c r="U139" s="1583"/>
      <c r="V139" s="1583"/>
      <c r="W139" s="1583"/>
      <c r="X139" s="1583"/>
      <c r="Y139" s="1583"/>
      <c r="Z139" s="1583"/>
      <c r="AA139" s="1608" t="s">
        <v>306</v>
      </c>
      <c r="AB139" s="1583"/>
      <c r="AC139" s="1583"/>
      <c r="AD139" s="1583"/>
      <c r="AE139" s="1583"/>
      <c r="AF139" s="1608" t="s">
        <v>307</v>
      </c>
      <c r="AG139" s="1583"/>
      <c r="AH139" s="1583"/>
      <c r="AI139" s="320" t="s">
        <v>86</v>
      </c>
      <c r="AJ139" s="1610" t="s">
        <v>308</v>
      </c>
      <c r="AK139" s="1583"/>
      <c r="AL139" s="1583"/>
      <c r="AM139" s="1583"/>
      <c r="AN139" s="1583"/>
      <c r="AO139" s="1583"/>
      <c r="AP139" s="617">
        <v>400000000</v>
      </c>
      <c r="AQ139" s="834">
        <v>0</v>
      </c>
      <c r="AR139" s="617">
        <v>304800000</v>
      </c>
      <c r="AS139" s="618">
        <v>0</v>
      </c>
      <c r="AT139" s="834">
        <v>0</v>
      </c>
      <c r="AU139" s="618">
        <v>0</v>
      </c>
      <c r="AV139" s="833">
        <v>18041948</v>
      </c>
      <c r="AW139" s="617">
        <v>-18041948</v>
      </c>
      <c r="AX139" s="833">
        <v>18041948</v>
      </c>
      <c r="AY139" s="618">
        <v>0</v>
      </c>
      <c r="AZ139" s="617">
        <v>18041948</v>
      </c>
      <c r="BA139" s="618">
        <v>0</v>
      </c>
      <c r="BB139" s="618">
        <v>0</v>
      </c>
    </row>
    <row r="140" spans="1:54" x14ac:dyDescent="0.25">
      <c r="A140" s="1608" t="s">
        <v>35</v>
      </c>
      <c r="B140" s="1583"/>
      <c r="C140" s="1608" t="s">
        <v>315</v>
      </c>
      <c r="D140" s="1583"/>
      <c r="E140" s="1608" t="s">
        <v>313</v>
      </c>
      <c r="F140" s="1583"/>
      <c r="G140" s="1608" t="s">
        <v>316</v>
      </c>
      <c r="H140" s="1583"/>
      <c r="I140" s="1608" t="s">
        <v>86</v>
      </c>
      <c r="J140" s="1583"/>
      <c r="K140" s="1583"/>
      <c r="L140" s="1608" t="s">
        <v>315</v>
      </c>
      <c r="M140" s="1583"/>
      <c r="N140" s="1583"/>
      <c r="O140" s="1608"/>
      <c r="P140" s="1583"/>
      <c r="Q140" s="1608"/>
      <c r="R140" s="1583"/>
      <c r="S140" s="1609" t="s">
        <v>103</v>
      </c>
      <c r="T140" s="1583"/>
      <c r="U140" s="1583"/>
      <c r="V140" s="1583"/>
      <c r="W140" s="1583"/>
      <c r="X140" s="1583"/>
      <c r="Y140" s="1583"/>
      <c r="Z140" s="1583"/>
      <c r="AA140" s="1608" t="s">
        <v>306</v>
      </c>
      <c r="AB140" s="1583"/>
      <c r="AC140" s="1583"/>
      <c r="AD140" s="1583"/>
      <c r="AE140" s="1583"/>
      <c r="AF140" s="1608" t="s">
        <v>307</v>
      </c>
      <c r="AG140" s="1583"/>
      <c r="AH140" s="1583"/>
      <c r="AI140" s="320" t="s">
        <v>86</v>
      </c>
      <c r="AJ140" s="1610" t="s">
        <v>308</v>
      </c>
      <c r="AK140" s="1583"/>
      <c r="AL140" s="1583"/>
      <c r="AM140" s="1583"/>
      <c r="AN140" s="1583"/>
      <c r="AO140" s="1583"/>
      <c r="AP140" s="617">
        <v>1203139548</v>
      </c>
      <c r="AQ140" s="834">
        <v>0</v>
      </c>
      <c r="AR140" s="617">
        <v>21040661</v>
      </c>
      <c r="AS140" s="618">
        <v>0</v>
      </c>
      <c r="AT140" s="833">
        <v>22843182</v>
      </c>
      <c r="AU140" s="617">
        <v>-22843182</v>
      </c>
      <c r="AV140" s="833">
        <v>81648018</v>
      </c>
      <c r="AW140" s="617">
        <v>-58804836</v>
      </c>
      <c r="AX140" s="833">
        <v>81648018</v>
      </c>
      <c r="AY140" s="618">
        <v>0</v>
      </c>
      <c r="AZ140" s="617">
        <v>81648018</v>
      </c>
      <c r="BA140" s="618">
        <v>0</v>
      </c>
      <c r="BB140" s="618">
        <v>0</v>
      </c>
    </row>
    <row r="141" spans="1:54" x14ac:dyDescent="0.25">
      <c r="A141" s="1603" t="s">
        <v>35</v>
      </c>
      <c r="B141" s="1583"/>
      <c r="C141" s="1603" t="s">
        <v>315</v>
      </c>
      <c r="D141" s="1583"/>
      <c r="E141" s="1603" t="s">
        <v>313</v>
      </c>
      <c r="F141" s="1583"/>
      <c r="G141" s="1603" t="s">
        <v>316</v>
      </c>
      <c r="H141" s="1583"/>
      <c r="I141" s="1603" t="s">
        <v>101</v>
      </c>
      <c r="J141" s="1583"/>
      <c r="K141" s="1583"/>
      <c r="L141" s="1603"/>
      <c r="M141" s="1583"/>
      <c r="N141" s="1583"/>
      <c r="O141" s="1603"/>
      <c r="P141" s="1583"/>
      <c r="Q141" s="1603"/>
      <c r="R141" s="1583"/>
      <c r="S141" s="1605" t="s">
        <v>260</v>
      </c>
      <c r="T141" s="1583"/>
      <c r="U141" s="1583"/>
      <c r="V141" s="1583"/>
      <c r="W141" s="1583"/>
      <c r="X141" s="1583"/>
      <c r="Y141" s="1583"/>
      <c r="Z141" s="1583"/>
      <c r="AA141" s="1603" t="s">
        <v>306</v>
      </c>
      <c r="AB141" s="1583"/>
      <c r="AC141" s="1583"/>
      <c r="AD141" s="1583"/>
      <c r="AE141" s="1583"/>
      <c r="AF141" s="1603" t="s">
        <v>307</v>
      </c>
      <c r="AG141" s="1583"/>
      <c r="AH141" s="1583"/>
      <c r="AI141" s="317" t="s">
        <v>86</v>
      </c>
      <c r="AJ141" s="1604" t="s">
        <v>308</v>
      </c>
      <c r="AK141" s="1583"/>
      <c r="AL141" s="1583"/>
      <c r="AM141" s="1583"/>
      <c r="AN141" s="1583"/>
      <c r="AO141" s="1583"/>
      <c r="AP141" s="612">
        <v>348000000</v>
      </c>
      <c r="AQ141" s="831">
        <v>0</v>
      </c>
      <c r="AR141" s="613">
        <v>0</v>
      </c>
      <c r="AS141" s="613">
        <v>0</v>
      </c>
      <c r="AT141" s="830">
        <v>26205916</v>
      </c>
      <c r="AU141" s="612">
        <v>-26205916</v>
      </c>
      <c r="AV141" s="830">
        <v>21090302</v>
      </c>
      <c r="AW141" s="612">
        <v>5115614</v>
      </c>
      <c r="AX141" s="830">
        <v>12924499</v>
      </c>
      <c r="AY141" s="612">
        <v>8165803</v>
      </c>
      <c r="AZ141" s="612">
        <v>12924499</v>
      </c>
      <c r="BA141" s="613">
        <v>0</v>
      </c>
      <c r="BB141" s="613">
        <v>0</v>
      </c>
    </row>
    <row r="142" spans="1:54" x14ac:dyDescent="0.25">
      <c r="A142" s="1603" t="s">
        <v>35</v>
      </c>
      <c r="B142" s="1583"/>
      <c r="C142" s="1603" t="s">
        <v>315</v>
      </c>
      <c r="D142" s="1583"/>
      <c r="E142" s="1603" t="s">
        <v>313</v>
      </c>
      <c r="F142" s="1583"/>
      <c r="G142" s="1603" t="s">
        <v>316</v>
      </c>
      <c r="H142" s="1583"/>
      <c r="I142" s="1603" t="s">
        <v>101</v>
      </c>
      <c r="J142" s="1583"/>
      <c r="K142" s="1583"/>
      <c r="L142" s="1603"/>
      <c r="M142" s="1583"/>
      <c r="N142" s="1583"/>
      <c r="O142" s="1603"/>
      <c r="P142" s="1583"/>
      <c r="Q142" s="1603"/>
      <c r="R142" s="1583"/>
      <c r="S142" s="1605" t="s">
        <v>260</v>
      </c>
      <c r="T142" s="1583"/>
      <c r="U142" s="1583"/>
      <c r="V142" s="1583"/>
      <c r="W142" s="1583"/>
      <c r="X142" s="1583"/>
      <c r="Y142" s="1583"/>
      <c r="Z142" s="1583"/>
      <c r="AA142" s="1603" t="s">
        <v>306</v>
      </c>
      <c r="AB142" s="1583"/>
      <c r="AC142" s="1583"/>
      <c r="AD142" s="1583"/>
      <c r="AE142" s="1583"/>
      <c r="AF142" s="1603" t="s">
        <v>307</v>
      </c>
      <c r="AG142" s="1583"/>
      <c r="AH142" s="1583"/>
      <c r="AI142" s="317" t="s">
        <v>336</v>
      </c>
      <c r="AJ142" s="1604" t="s">
        <v>354</v>
      </c>
      <c r="AK142" s="1583"/>
      <c r="AL142" s="1583"/>
      <c r="AM142" s="1583"/>
      <c r="AN142" s="1583"/>
      <c r="AO142" s="1583"/>
      <c r="AP142" s="612">
        <v>550000000</v>
      </c>
      <c r="AQ142" s="831">
        <v>0</v>
      </c>
      <c r="AR142" s="613">
        <v>0</v>
      </c>
      <c r="AS142" s="613">
        <v>0</v>
      </c>
      <c r="AT142" s="830">
        <v>175888691</v>
      </c>
      <c r="AU142" s="612">
        <v>-175888691</v>
      </c>
      <c r="AV142" s="830">
        <v>99273893</v>
      </c>
      <c r="AW142" s="612">
        <v>76614798</v>
      </c>
      <c r="AX142" s="830">
        <v>66540544</v>
      </c>
      <c r="AY142" s="612">
        <v>32733349</v>
      </c>
      <c r="AZ142" s="612">
        <v>52496179</v>
      </c>
      <c r="BA142" s="612">
        <v>14044365</v>
      </c>
      <c r="BB142" s="613">
        <v>0</v>
      </c>
    </row>
    <row r="143" spans="1:54" x14ac:dyDescent="0.25">
      <c r="A143" s="1608" t="s">
        <v>35</v>
      </c>
      <c r="B143" s="1583"/>
      <c r="C143" s="1608" t="s">
        <v>315</v>
      </c>
      <c r="D143" s="1583"/>
      <c r="E143" s="1608" t="s">
        <v>313</v>
      </c>
      <c r="F143" s="1583"/>
      <c r="G143" s="1608" t="s">
        <v>316</v>
      </c>
      <c r="H143" s="1583"/>
      <c r="I143" s="1608" t="s">
        <v>101</v>
      </c>
      <c r="J143" s="1583"/>
      <c r="K143" s="1583"/>
      <c r="L143" s="1608" t="s">
        <v>312</v>
      </c>
      <c r="M143" s="1583"/>
      <c r="N143" s="1583"/>
      <c r="O143" s="1608"/>
      <c r="P143" s="1583"/>
      <c r="Q143" s="1608"/>
      <c r="R143" s="1583"/>
      <c r="S143" s="1609" t="s">
        <v>104</v>
      </c>
      <c r="T143" s="1583"/>
      <c r="U143" s="1583"/>
      <c r="V143" s="1583"/>
      <c r="W143" s="1583"/>
      <c r="X143" s="1583"/>
      <c r="Y143" s="1583"/>
      <c r="Z143" s="1583"/>
      <c r="AA143" s="1608" t="s">
        <v>306</v>
      </c>
      <c r="AB143" s="1583"/>
      <c r="AC143" s="1583"/>
      <c r="AD143" s="1583"/>
      <c r="AE143" s="1583"/>
      <c r="AF143" s="1608" t="s">
        <v>307</v>
      </c>
      <c r="AG143" s="1583"/>
      <c r="AH143" s="1583"/>
      <c r="AI143" s="320" t="s">
        <v>86</v>
      </c>
      <c r="AJ143" s="1610" t="s">
        <v>308</v>
      </c>
      <c r="AK143" s="1583"/>
      <c r="AL143" s="1583"/>
      <c r="AM143" s="1583"/>
      <c r="AN143" s="1583"/>
      <c r="AO143" s="1583"/>
      <c r="AP143" s="617">
        <v>160000000</v>
      </c>
      <c r="AQ143" s="834">
        <v>0</v>
      </c>
      <c r="AR143" s="618">
        <v>0</v>
      </c>
      <c r="AS143" s="618">
        <v>0</v>
      </c>
      <c r="AT143" s="833">
        <v>26205916</v>
      </c>
      <c r="AU143" s="617">
        <v>-26205916</v>
      </c>
      <c r="AV143" s="833">
        <v>21090302</v>
      </c>
      <c r="AW143" s="617">
        <v>5115614</v>
      </c>
      <c r="AX143" s="833">
        <v>12924499</v>
      </c>
      <c r="AY143" s="617">
        <v>8165803</v>
      </c>
      <c r="AZ143" s="617">
        <v>12924499</v>
      </c>
      <c r="BA143" s="618">
        <v>0</v>
      </c>
      <c r="BB143" s="618">
        <v>0</v>
      </c>
    </row>
    <row r="144" spans="1:54" x14ac:dyDescent="0.25">
      <c r="A144" s="1608" t="s">
        <v>35</v>
      </c>
      <c r="B144" s="1583"/>
      <c r="C144" s="1608" t="s">
        <v>315</v>
      </c>
      <c r="D144" s="1583"/>
      <c r="E144" s="1608" t="s">
        <v>313</v>
      </c>
      <c r="F144" s="1583"/>
      <c r="G144" s="1608" t="s">
        <v>316</v>
      </c>
      <c r="H144" s="1583"/>
      <c r="I144" s="1608" t="s">
        <v>101</v>
      </c>
      <c r="J144" s="1583"/>
      <c r="K144" s="1583"/>
      <c r="L144" s="1608" t="s">
        <v>312</v>
      </c>
      <c r="M144" s="1583"/>
      <c r="N144" s="1583"/>
      <c r="O144" s="1608"/>
      <c r="P144" s="1583"/>
      <c r="Q144" s="1608"/>
      <c r="R144" s="1583"/>
      <c r="S144" s="1609" t="s">
        <v>104</v>
      </c>
      <c r="T144" s="1583"/>
      <c r="U144" s="1583"/>
      <c r="V144" s="1583"/>
      <c r="W144" s="1583"/>
      <c r="X144" s="1583"/>
      <c r="Y144" s="1583"/>
      <c r="Z144" s="1583"/>
      <c r="AA144" s="1608" t="s">
        <v>306</v>
      </c>
      <c r="AB144" s="1583"/>
      <c r="AC144" s="1583"/>
      <c r="AD144" s="1583"/>
      <c r="AE144" s="1583"/>
      <c r="AF144" s="1608" t="s">
        <v>307</v>
      </c>
      <c r="AG144" s="1583"/>
      <c r="AH144" s="1583"/>
      <c r="AI144" s="320" t="s">
        <v>336</v>
      </c>
      <c r="AJ144" s="1610" t="s">
        <v>354</v>
      </c>
      <c r="AK144" s="1583"/>
      <c r="AL144" s="1583"/>
      <c r="AM144" s="1583"/>
      <c r="AN144" s="1583"/>
      <c r="AO144" s="1583"/>
      <c r="AP144" s="617">
        <v>50000000</v>
      </c>
      <c r="AQ144" s="834">
        <v>0</v>
      </c>
      <c r="AR144" s="618">
        <v>0</v>
      </c>
      <c r="AS144" s="618">
        <v>0</v>
      </c>
      <c r="AT144" s="834">
        <v>0</v>
      </c>
      <c r="AU144" s="618">
        <v>0</v>
      </c>
      <c r="AV144" s="834">
        <v>0</v>
      </c>
      <c r="AW144" s="618">
        <v>0</v>
      </c>
      <c r="AX144" s="834">
        <v>0</v>
      </c>
      <c r="AY144" s="618">
        <v>0</v>
      </c>
      <c r="AZ144" s="618">
        <v>0</v>
      </c>
      <c r="BA144" s="618">
        <v>0</v>
      </c>
      <c r="BB144" s="618">
        <v>0</v>
      </c>
    </row>
    <row r="145" spans="1:54" x14ac:dyDescent="0.25">
      <c r="A145" s="1608" t="s">
        <v>35</v>
      </c>
      <c r="B145" s="1583"/>
      <c r="C145" s="1608" t="s">
        <v>315</v>
      </c>
      <c r="D145" s="1583"/>
      <c r="E145" s="1608" t="s">
        <v>313</v>
      </c>
      <c r="F145" s="1583"/>
      <c r="G145" s="1608" t="s">
        <v>316</v>
      </c>
      <c r="H145" s="1583"/>
      <c r="I145" s="1608" t="s">
        <v>101</v>
      </c>
      <c r="J145" s="1583"/>
      <c r="K145" s="1583"/>
      <c r="L145" s="1608" t="s">
        <v>315</v>
      </c>
      <c r="M145" s="1583"/>
      <c r="N145" s="1583"/>
      <c r="O145" s="1608"/>
      <c r="P145" s="1583"/>
      <c r="Q145" s="1608"/>
      <c r="R145" s="1583"/>
      <c r="S145" s="1609" t="s">
        <v>105</v>
      </c>
      <c r="T145" s="1583"/>
      <c r="U145" s="1583"/>
      <c r="V145" s="1583"/>
      <c r="W145" s="1583"/>
      <c r="X145" s="1583"/>
      <c r="Y145" s="1583"/>
      <c r="Z145" s="1583"/>
      <c r="AA145" s="1608" t="s">
        <v>306</v>
      </c>
      <c r="AB145" s="1583"/>
      <c r="AC145" s="1583"/>
      <c r="AD145" s="1583"/>
      <c r="AE145" s="1583"/>
      <c r="AF145" s="1608" t="s">
        <v>307</v>
      </c>
      <c r="AG145" s="1583"/>
      <c r="AH145" s="1583"/>
      <c r="AI145" s="320" t="s">
        <v>86</v>
      </c>
      <c r="AJ145" s="1610" t="s">
        <v>308</v>
      </c>
      <c r="AK145" s="1583"/>
      <c r="AL145" s="1583"/>
      <c r="AM145" s="1583"/>
      <c r="AN145" s="1583"/>
      <c r="AO145" s="1583"/>
      <c r="AP145" s="617">
        <v>188000000</v>
      </c>
      <c r="AQ145" s="834">
        <v>0</v>
      </c>
      <c r="AR145" s="618">
        <v>0</v>
      </c>
      <c r="AS145" s="618">
        <v>0</v>
      </c>
      <c r="AT145" s="834">
        <v>0</v>
      </c>
      <c r="AU145" s="618">
        <v>0</v>
      </c>
      <c r="AV145" s="834">
        <v>0</v>
      </c>
      <c r="AW145" s="618">
        <v>0</v>
      </c>
      <c r="AX145" s="834">
        <v>0</v>
      </c>
      <c r="AY145" s="618">
        <v>0</v>
      </c>
      <c r="AZ145" s="618">
        <v>0</v>
      </c>
      <c r="BA145" s="618">
        <v>0</v>
      </c>
      <c r="BB145" s="618">
        <v>0</v>
      </c>
    </row>
    <row r="146" spans="1:54" x14ac:dyDescent="0.25">
      <c r="A146" s="1608" t="s">
        <v>35</v>
      </c>
      <c r="B146" s="1583"/>
      <c r="C146" s="1608" t="s">
        <v>315</v>
      </c>
      <c r="D146" s="1583"/>
      <c r="E146" s="1608" t="s">
        <v>313</v>
      </c>
      <c r="F146" s="1583"/>
      <c r="G146" s="1608" t="s">
        <v>316</v>
      </c>
      <c r="H146" s="1583"/>
      <c r="I146" s="1608" t="s">
        <v>101</v>
      </c>
      <c r="J146" s="1583"/>
      <c r="K146" s="1583"/>
      <c r="L146" s="1608" t="s">
        <v>315</v>
      </c>
      <c r="M146" s="1583"/>
      <c r="N146" s="1583"/>
      <c r="O146" s="1608"/>
      <c r="P146" s="1583"/>
      <c r="Q146" s="1608"/>
      <c r="R146" s="1583"/>
      <c r="S146" s="1609" t="s">
        <v>105</v>
      </c>
      <c r="T146" s="1583"/>
      <c r="U146" s="1583"/>
      <c r="V146" s="1583"/>
      <c r="W146" s="1583"/>
      <c r="X146" s="1583"/>
      <c r="Y146" s="1583"/>
      <c r="Z146" s="1583"/>
      <c r="AA146" s="1608" t="s">
        <v>306</v>
      </c>
      <c r="AB146" s="1583"/>
      <c r="AC146" s="1583"/>
      <c r="AD146" s="1583"/>
      <c r="AE146" s="1583"/>
      <c r="AF146" s="1608" t="s">
        <v>307</v>
      </c>
      <c r="AG146" s="1583"/>
      <c r="AH146" s="1583"/>
      <c r="AI146" s="320" t="s">
        <v>336</v>
      </c>
      <c r="AJ146" s="1610" t="s">
        <v>354</v>
      </c>
      <c r="AK146" s="1583"/>
      <c r="AL146" s="1583"/>
      <c r="AM146" s="1583"/>
      <c r="AN146" s="1583"/>
      <c r="AO146" s="1583"/>
      <c r="AP146" s="617">
        <v>500000000</v>
      </c>
      <c r="AQ146" s="834">
        <v>0</v>
      </c>
      <c r="AR146" s="618">
        <v>0</v>
      </c>
      <c r="AS146" s="618">
        <v>0</v>
      </c>
      <c r="AT146" s="833">
        <v>175888691</v>
      </c>
      <c r="AU146" s="617">
        <v>-175888691</v>
      </c>
      <c r="AV146" s="833">
        <v>99273893</v>
      </c>
      <c r="AW146" s="617">
        <v>76614798</v>
      </c>
      <c r="AX146" s="833">
        <v>66540544</v>
      </c>
      <c r="AY146" s="617">
        <v>32733349</v>
      </c>
      <c r="AZ146" s="617">
        <v>52496179</v>
      </c>
      <c r="BA146" s="617">
        <v>14044365</v>
      </c>
      <c r="BB146" s="618">
        <v>0</v>
      </c>
    </row>
    <row r="147" spans="1:54" x14ac:dyDescent="0.25">
      <c r="A147" s="1608" t="s">
        <v>35</v>
      </c>
      <c r="B147" s="1583"/>
      <c r="C147" s="1608" t="s">
        <v>315</v>
      </c>
      <c r="D147" s="1583"/>
      <c r="E147" s="1608" t="s">
        <v>313</v>
      </c>
      <c r="F147" s="1583"/>
      <c r="G147" s="1608" t="s">
        <v>316</v>
      </c>
      <c r="H147" s="1583"/>
      <c r="I147" s="1608" t="s">
        <v>318</v>
      </c>
      <c r="J147" s="1583"/>
      <c r="K147" s="1583"/>
      <c r="L147" s="1608"/>
      <c r="M147" s="1583"/>
      <c r="N147" s="1583"/>
      <c r="O147" s="1608"/>
      <c r="P147" s="1583"/>
      <c r="Q147" s="1608"/>
      <c r="R147" s="1583"/>
      <c r="S147" s="1609" t="s">
        <v>442</v>
      </c>
      <c r="T147" s="1583"/>
      <c r="U147" s="1583"/>
      <c r="V147" s="1583"/>
      <c r="W147" s="1583"/>
      <c r="X147" s="1583"/>
      <c r="Y147" s="1583"/>
      <c r="Z147" s="1583"/>
      <c r="AA147" s="1608" t="s">
        <v>306</v>
      </c>
      <c r="AB147" s="1583"/>
      <c r="AC147" s="1583"/>
      <c r="AD147" s="1583"/>
      <c r="AE147" s="1583"/>
      <c r="AF147" s="1608" t="s">
        <v>307</v>
      </c>
      <c r="AG147" s="1583"/>
      <c r="AH147" s="1583"/>
      <c r="AI147" s="320" t="s">
        <v>86</v>
      </c>
      <c r="AJ147" s="1610" t="s">
        <v>308</v>
      </c>
      <c r="AK147" s="1583"/>
      <c r="AL147" s="1583"/>
      <c r="AM147" s="1583"/>
      <c r="AN147" s="1583"/>
      <c r="AO147" s="1583"/>
      <c r="AP147" s="617">
        <v>2500000</v>
      </c>
      <c r="AQ147" s="833">
        <v>12140</v>
      </c>
      <c r="AR147" s="617">
        <v>1543920</v>
      </c>
      <c r="AS147" s="618">
        <v>0</v>
      </c>
      <c r="AT147" s="833">
        <v>12140</v>
      </c>
      <c r="AU147" s="618">
        <v>0</v>
      </c>
      <c r="AV147" s="833">
        <v>12140</v>
      </c>
      <c r="AW147" s="618">
        <v>0</v>
      </c>
      <c r="AX147" s="833">
        <v>12140</v>
      </c>
      <c r="AY147" s="618">
        <v>0</v>
      </c>
      <c r="AZ147" s="617">
        <v>12140</v>
      </c>
      <c r="BA147" s="618">
        <v>0</v>
      </c>
      <c r="BB147" s="618">
        <v>0</v>
      </c>
    </row>
    <row r="148" spans="1:54" x14ac:dyDescent="0.25">
      <c r="A148" s="1603" t="s">
        <v>35</v>
      </c>
      <c r="B148" s="1583"/>
      <c r="C148" s="1603" t="s">
        <v>315</v>
      </c>
      <c r="D148" s="1583"/>
      <c r="E148" s="1603" t="s">
        <v>313</v>
      </c>
      <c r="F148" s="1583"/>
      <c r="G148" s="1603" t="s">
        <v>316</v>
      </c>
      <c r="H148" s="1583"/>
      <c r="I148" s="1603" t="s">
        <v>334</v>
      </c>
      <c r="J148" s="1583"/>
      <c r="K148" s="1583"/>
      <c r="L148" s="1603"/>
      <c r="M148" s="1583"/>
      <c r="N148" s="1583"/>
      <c r="O148" s="1603"/>
      <c r="P148" s="1583"/>
      <c r="Q148" s="1603"/>
      <c r="R148" s="1583"/>
      <c r="S148" s="1605" t="s">
        <v>339</v>
      </c>
      <c r="T148" s="1583"/>
      <c r="U148" s="1583"/>
      <c r="V148" s="1583"/>
      <c r="W148" s="1583"/>
      <c r="X148" s="1583"/>
      <c r="Y148" s="1583"/>
      <c r="Z148" s="1583"/>
      <c r="AA148" s="1603" t="s">
        <v>306</v>
      </c>
      <c r="AB148" s="1583"/>
      <c r="AC148" s="1583"/>
      <c r="AD148" s="1583"/>
      <c r="AE148" s="1583"/>
      <c r="AF148" s="1603" t="s">
        <v>307</v>
      </c>
      <c r="AG148" s="1583"/>
      <c r="AH148" s="1583"/>
      <c r="AI148" s="317" t="s">
        <v>86</v>
      </c>
      <c r="AJ148" s="1604" t="s">
        <v>308</v>
      </c>
      <c r="AK148" s="1583"/>
      <c r="AL148" s="1583"/>
      <c r="AM148" s="1583"/>
      <c r="AN148" s="1583"/>
      <c r="AO148" s="1583"/>
      <c r="AP148" s="612">
        <v>99950578</v>
      </c>
      <c r="AQ148" s="830">
        <v>21643880</v>
      </c>
      <c r="AR148" s="612">
        <v>11986698</v>
      </c>
      <c r="AS148" s="613">
        <v>0</v>
      </c>
      <c r="AT148" s="831">
        <v>0</v>
      </c>
      <c r="AU148" s="612">
        <v>21643880</v>
      </c>
      <c r="AV148" s="831">
        <v>0</v>
      </c>
      <c r="AW148" s="613">
        <v>0</v>
      </c>
      <c r="AX148" s="831">
        <v>0</v>
      </c>
      <c r="AY148" s="613">
        <v>0</v>
      </c>
      <c r="AZ148" s="613">
        <v>0</v>
      </c>
      <c r="BA148" s="613">
        <v>0</v>
      </c>
      <c r="BB148" s="613">
        <v>0</v>
      </c>
    </row>
    <row r="149" spans="1:54" x14ac:dyDescent="0.25">
      <c r="A149" s="1603" t="s">
        <v>35</v>
      </c>
      <c r="B149" s="1583"/>
      <c r="C149" s="1603" t="s">
        <v>315</v>
      </c>
      <c r="D149" s="1583"/>
      <c r="E149" s="1603" t="s">
        <v>313</v>
      </c>
      <c r="F149" s="1583"/>
      <c r="G149" s="1603" t="s">
        <v>316</v>
      </c>
      <c r="H149" s="1583"/>
      <c r="I149" s="1603" t="s">
        <v>334</v>
      </c>
      <c r="J149" s="1583"/>
      <c r="K149" s="1583"/>
      <c r="L149" s="1603"/>
      <c r="M149" s="1583"/>
      <c r="N149" s="1583"/>
      <c r="O149" s="1603"/>
      <c r="P149" s="1583"/>
      <c r="Q149" s="1603"/>
      <c r="R149" s="1583"/>
      <c r="S149" s="1605" t="s">
        <v>339</v>
      </c>
      <c r="T149" s="1583"/>
      <c r="U149" s="1583"/>
      <c r="V149" s="1583"/>
      <c r="W149" s="1583"/>
      <c r="X149" s="1583"/>
      <c r="Y149" s="1583"/>
      <c r="Z149" s="1583"/>
      <c r="AA149" s="1603" t="s">
        <v>306</v>
      </c>
      <c r="AB149" s="1583"/>
      <c r="AC149" s="1583"/>
      <c r="AD149" s="1583"/>
      <c r="AE149" s="1583"/>
      <c r="AF149" s="1603" t="s">
        <v>307</v>
      </c>
      <c r="AG149" s="1583"/>
      <c r="AH149" s="1583"/>
      <c r="AI149" s="317" t="s">
        <v>336</v>
      </c>
      <c r="AJ149" s="1604" t="s">
        <v>354</v>
      </c>
      <c r="AK149" s="1583"/>
      <c r="AL149" s="1583"/>
      <c r="AM149" s="1583"/>
      <c r="AN149" s="1583"/>
      <c r="AO149" s="1583"/>
      <c r="AP149" s="612">
        <v>120000000</v>
      </c>
      <c r="AQ149" s="830">
        <v>120000000</v>
      </c>
      <c r="AR149" s="613">
        <v>0</v>
      </c>
      <c r="AS149" s="613">
        <v>0</v>
      </c>
      <c r="AT149" s="831">
        <v>0</v>
      </c>
      <c r="AU149" s="612">
        <v>120000000</v>
      </c>
      <c r="AV149" s="831">
        <v>0</v>
      </c>
      <c r="AW149" s="613">
        <v>0</v>
      </c>
      <c r="AX149" s="831">
        <v>0</v>
      </c>
      <c r="AY149" s="613">
        <v>0</v>
      </c>
      <c r="AZ149" s="613">
        <v>0</v>
      </c>
      <c r="BA149" s="613">
        <v>0</v>
      </c>
      <c r="BB149" s="613">
        <v>0</v>
      </c>
    </row>
    <row r="150" spans="1:54" x14ac:dyDescent="0.25">
      <c r="A150" s="1608" t="s">
        <v>35</v>
      </c>
      <c r="B150" s="1583"/>
      <c r="C150" s="1608" t="s">
        <v>315</v>
      </c>
      <c r="D150" s="1583"/>
      <c r="E150" s="1608" t="s">
        <v>313</v>
      </c>
      <c r="F150" s="1583"/>
      <c r="G150" s="1608" t="s">
        <v>316</v>
      </c>
      <c r="H150" s="1583"/>
      <c r="I150" s="1608" t="s">
        <v>334</v>
      </c>
      <c r="J150" s="1583"/>
      <c r="K150" s="1583"/>
      <c r="L150" s="1608" t="s">
        <v>312</v>
      </c>
      <c r="M150" s="1583"/>
      <c r="N150" s="1583"/>
      <c r="O150" s="1608"/>
      <c r="P150" s="1583"/>
      <c r="Q150" s="1608"/>
      <c r="R150" s="1583"/>
      <c r="S150" s="1609" t="s">
        <v>106</v>
      </c>
      <c r="T150" s="1583"/>
      <c r="U150" s="1583"/>
      <c r="V150" s="1583"/>
      <c r="W150" s="1583"/>
      <c r="X150" s="1583"/>
      <c r="Y150" s="1583"/>
      <c r="Z150" s="1583"/>
      <c r="AA150" s="1608" t="s">
        <v>306</v>
      </c>
      <c r="AB150" s="1583"/>
      <c r="AC150" s="1583"/>
      <c r="AD150" s="1583"/>
      <c r="AE150" s="1583"/>
      <c r="AF150" s="1608" t="s">
        <v>307</v>
      </c>
      <c r="AG150" s="1583"/>
      <c r="AH150" s="1583"/>
      <c r="AI150" s="320" t="s">
        <v>86</v>
      </c>
      <c r="AJ150" s="1610" t="s">
        <v>308</v>
      </c>
      <c r="AK150" s="1583"/>
      <c r="AL150" s="1583"/>
      <c r="AM150" s="1583"/>
      <c r="AN150" s="1583"/>
      <c r="AO150" s="1583"/>
      <c r="AP150" s="617">
        <v>16630578</v>
      </c>
      <c r="AQ150" s="833">
        <v>5000000</v>
      </c>
      <c r="AR150" s="617">
        <v>11380578</v>
      </c>
      <c r="AS150" s="618">
        <v>0</v>
      </c>
      <c r="AT150" s="834">
        <v>0</v>
      </c>
      <c r="AU150" s="617">
        <v>5000000</v>
      </c>
      <c r="AV150" s="834">
        <v>0</v>
      </c>
      <c r="AW150" s="618">
        <v>0</v>
      </c>
      <c r="AX150" s="834">
        <v>0</v>
      </c>
      <c r="AY150" s="618">
        <v>0</v>
      </c>
      <c r="AZ150" s="618">
        <v>0</v>
      </c>
      <c r="BA150" s="618">
        <v>0</v>
      </c>
      <c r="BB150" s="618">
        <v>0</v>
      </c>
    </row>
    <row r="151" spans="1:54" x14ac:dyDescent="0.25">
      <c r="A151" s="1608" t="s">
        <v>35</v>
      </c>
      <c r="B151" s="1583"/>
      <c r="C151" s="1608" t="s">
        <v>315</v>
      </c>
      <c r="D151" s="1583"/>
      <c r="E151" s="1608" t="s">
        <v>313</v>
      </c>
      <c r="F151" s="1583"/>
      <c r="G151" s="1608" t="s">
        <v>316</v>
      </c>
      <c r="H151" s="1583"/>
      <c r="I151" s="1608" t="s">
        <v>334</v>
      </c>
      <c r="J151" s="1583"/>
      <c r="K151" s="1583"/>
      <c r="L151" s="1608" t="s">
        <v>312</v>
      </c>
      <c r="M151" s="1583"/>
      <c r="N151" s="1583"/>
      <c r="O151" s="1608"/>
      <c r="P151" s="1583"/>
      <c r="Q151" s="1608"/>
      <c r="R151" s="1583"/>
      <c r="S151" s="1609" t="s">
        <v>106</v>
      </c>
      <c r="T151" s="1583"/>
      <c r="U151" s="1583"/>
      <c r="V151" s="1583"/>
      <c r="W151" s="1583"/>
      <c r="X151" s="1583"/>
      <c r="Y151" s="1583"/>
      <c r="Z151" s="1583"/>
      <c r="AA151" s="1608" t="s">
        <v>306</v>
      </c>
      <c r="AB151" s="1583"/>
      <c r="AC151" s="1583"/>
      <c r="AD151" s="1583"/>
      <c r="AE151" s="1583"/>
      <c r="AF151" s="1608" t="s">
        <v>307</v>
      </c>
      <c r="AG151" s="1583"/>
      <c r="AH151" s="1583"/>
      <c r="AI151" s="320" t="s">
        <v>336</v>
      </c>
      <c r="AJ151" s="1610" t="s">
        <v>354</v>
      </c>
      <c r="AK151" s="1583"/>
      <c r="AL151" s="1583"/>
      <c r="AM151" s="1583"/>
      <c r="AN151" s="1583"/>
      <c r="AO151" s="1583"/>
      <c r="AP151" s="617">
        <v>30000000</v>
      </c>
      <c r="AQ151" s="833">
        <v>30000000</v>
      </c>
      <c r="AR151" s="618">
        <v>0</v>
      </c>
      <c r="AS151" s="618">
        <v>0</v>
      </c>
      <c r="AT151" s="834">
        <v>0</v>
      </c>
      <c r="AU151" s="617">
        <v>30000000</v>
      </c>
      <c r="AV151" s="834">
        <v>0</v>
      </c>
      <c r="AW151" s="618">
        <v>0</v>
      </c>
      <c r="AX151" s="834">
        <v>0</v>
      </c>
      <c r="AY151" s="618">
        <v>0</v>
      </c>
      <c r="AZ151" s="618">
        <v>0</v>
      </c>
      <c r="BA151" s="618">
        <v>0</v>
      </c>
      <c r="BB151" s="618">
        <v>0</v>
      </c>
    </row>
    <row r="152" spans="1:54" x14ac:dyDescent="0.25">
      <c r="A152" s="1608" t="s">
        <v>35</v>
      </c>
      <c r="B152" s="1583"/>
      <c r="C152" s="1608" t="s">
        <v>315</v>
      </c>
      <c r="D152" s="1583"/>
      <c r="E152" s="1608" t="s">
        <v>313</v>
      </c>
      <c r="F152" s="1583"/>
      <c r="G152" s="1608" t="s">
        <v>316</v>
      </c>
      <c r="H152" s="1583"/>
      <c r="I152" s="1608" t="s">
        <v>334</v>
      </c>
      <c r="J152" s="1583"/>
      <c r="K152" s="1583"/>
      <c r="L152" s="1608" t="s">
        <v>316</v>
      </c>
      <c r="M152" s="1583"/>
      <c r="N152" s="1583"/>
      <c r="O152" s="1608"/>
      <c r="P152" s="1583"/>
      <c r="Q152" s="1608"/>
      <c r="R152" s="1583"/>
      <c r="S152" s="1609" t="s">
        <v>107</v>
      </c>
      <c r="T152" s="1583"/>
      <c r="U152" s="1583"/>
      <c r="V152" s="1583"/>
      <c r="W152" s="1583"/>
      <c r="X152" s="1583"/>
      <c r="Y152" s="1583"/>
      <c r="Z152" s="1583"/>
      <c r="AA152" s="1608" t="s">
        <v>306</v>
      </c>
      <c r="AB152" s="1583"/>
      <c r="AC152" s="1583"/>
      <c r="AD152" s="1583"/>
      <c r="AE152" s="1583"/>
      <c r="AF152" s="1608" t="s">
        <v>307</v>
      </c>
      <c r="AG152" s="1583"/>
      <c r="AH152" s="1583"/>
      <c r="AI152" s="320" t="s">
        <v>86</v>
      </c>
      <c r="AJ152" s="1610" t="s">
        <v>308</v>
      </c>
      <c r="AK152" s="1583"/>
      <c r="AL152" s="1583"/>
      <c r="AM152" s="1583"/>
      <c r="AN152" s="1583"/>
      <c r="AO152" s="1583"/>
      <c r="AP152" s="617">
        <v>16643880</v>
      </c>
      <c r="AQ152" s="833">
        <v>16643880</v>
      </c>
      <c r="AR152" s="618">
        <v>0</v>
      </c>
      <c r="AS152" s="618">
        <v>0</v>
      </c>
      <c r="AT152" s="834">
        <v>0</v>
      </c>
      <c r="AU152" s="617">
        <v>16643880</v>
      </c>
      <c r="AV152" s="834">
        <v>0</v>
      </c>
      <c r="AW152" s="618">
        <v>0</v>
      </c>
      <c r="AX152" s="834">
        <v>0</v>
      </c>
      <c r="AY152" s="618">
        <v>0</v>
      </c>
      <c r="AZ152" s="618">
        <v>0</v>
      </c>
      <c r="BA152" s="618">
        <v>0</v>
      </c>
      <c r="BB152" s="618">
        <v>0</v>
      </c>
    </row>
    <row r="153" spans="1:54" x14ac:dyDescent="0.25">
      <c r="A153" s="1608" t="s">
        <v>35</v>
      </c>
      <c r="B153" s="1583"/>
      <c r="C153" s="1608" t="s">
        <v>315</v>
      </c>
      <c r="D153" s="1583"/>
      <c r="E153" s="1608" t="s">
        <v>313</v>
      </c>
      <c r="F153" s="1583"/>
      <c r="G153" s="1608" t="s">
        <v>316</v>
      </c>
      <c r="H153" s="1583"/>
      <c r="I153" s="1608" t="s">
        <v>334</v>
      </c>
      <c r="J153" s="1583"/>
      <c r="K153" s="1583"/>
      <c r="L153" s="1608" t="s">
        <v>316</v>
      </c>
      <c r="M153" s="1583"/>
      <c r="N153" s="1583"/>
      <c r="O153" s="1608"/>
      <c r="P153" s="1583"/>
      <c r="Q153" s="1608"/>
      <c r="R153" s="1583"/>
      <c r="S153" s="1609" t="s">
        <v>107</v>
      </c>
      <c r="T153" s="1583"/>
      <c r="U153" s="1583"/>
      <c r="V153" s="1583"/>
      <c r="W153" s="1583"/>
      <c r="X153" s="1583"/>
      <c r="Y153" s="1583"/>
      <c r="Z153" s="1583"/>
      <c r="AA153" s="1608" t="s">
        <v>306</v>
      </c>
      <c r="AB153" s="1583"/>
      <c r="AC153" s="1583"/>
      <c r="AD153" s="1583"/>
      <c r="AE153" s="1583"/>
      <c r="AF153" s="1608" t="s">
        <v>307</v>
      </c>
      <c r="AG153" s="1583"/>
      <c r="AH153" s="1583"/>
      <c r="AI153" s="320" t="s">
        <v>336</v>
      </c>
      <c r="AJ153" s="1610" t="s">
        <v>354</v>
      </c>
      <c r="AK153" s="1583"/>
      <c r="AL153" s="1583"/>
      <c r="AM153" s="1583"/>
      <c r="AN153" s="1583"/>
      <c r="AO153" s="1583"/>
      <c r="AP153" s="617">
        <v>60000000</v>
      </c>
      <c r="AQ153" s="833">
        <v>60000000</v>
      </c>
      <c r="AR153" s="618">
        <v>0</v>
      </c>
      <c r="AS153" s="618">
        <v>0</v>
      </c>
      <c r="AT153" s="834">
        <v>0</v>
      </c>
      <c r="AU153" s="617">
        <v>60000000</v>
      </c>
      <c r="AV153" s="834">
        <v>0</v>
      </c>
      <c r="AW153" s="618">
        <v>0</v>
      </c>
      <c r="AX153" s="834">
        <v>0</v>
      </c>
      <c r="AY153" s="618">
        <v>0</v>
      </c>
      <c r="AZ153" s="618">
        <v>0</v>
      </c>
      <c r="BA153" s="618">
        <v>0</v>
      </c>
      <c r="BB153" s="618">
        <v>0</v>
      </c>
    </row>
    <row r="154" spans="1:54" x14ac:dyDescent="0.25">
      <c r="A154" s="1608" t="s">
        <v>35</v>
      </c>
      <c r="B154" s="1583"/>
      <c r="C154" s="1608" t="s">
        <v>315</v>
      </c>
      <c r="D154" s="1583"/>
      <c r="E154" s="1608" t="s">
        <v>313</v>
      </c>
      <c r="F154" s="1583"/>
      <c r="G154" s="1608" t="s">
        <v>316</v>
      </c>
      <c r="H154" s="1583"/>
      <c r="I154" s="1608" t="s">
        <v>334</v>
      </c>
      <c r="J154" s="1583"/>
      <c r="K154" s="1583"/>
      <c r="L154" s="1608" t="s">
        <v>317</v>
      </c>
      <c r="M154" s="1583"/>
      <c r="N154" s="1583"/>
      <c r="O154" s="1608"/>
      <c r="P154" s="1583"/>
      <c r="Q154" s="1608"/>
      <c r="R154" s="1583"/>
      <c r="S154" s="1609" t="s">
        <v>108</v>
      </c>
      <c r="T154" s="1583"/>
      <c r="U154" s="1583"/>
      <c r="V154" s="1583"/>
      <c r="W154" s="1583"/>
      <c r="X154" s="1583"/>
      <c r="Y154" s="1583"/>
      <c r="Z154" s="1583"/>
      <c r="AA154" s="1608" t="s">
        <v>306</v>
      </c>
      <c r="AB154" s="1583"/>
      <c r="AC154" s="1583"/>
      <c r="AD154" s="1583"/>
      <c r="AE154" s="1583"/>
      <c r="AF154" s="1608" t="s">
        <v>307</v>
      </c>
      <c r="AG154" s="1583"/>
      <c r="AH154" s="1583"/>
      <c r="AI154" s="320" t="s">
        <v>86</v>
      </c>
      <c r="AJ154" s="1610" t="s">
        <v>308</v>
      </c>
      <c r="AK154" s="1583"/>
      <c r="AL154" s="1583"/>
      <c r="AM154" s="1583"/>
      <c r="AN154" s="1583"/>
      <c r="AO154" s="1583"/>
      <c r="AP154" s="617">
        <v>66070000</v>
      </c>
      <c r="AQ154" s="834">
        <v>0</v>
      </c>
      <c r="AR154" s="618">
        <v>0</v>
      </c>
      <c r="AS154" s="618">
        <v>0</v>
      </c>
      <c r="AT154" s="834">
        <v>0</v>
      </c>
      <c r="AU154" s="618">
        <v>0</v>
      </c>
      <c r="AV154" s="834">
        <v>0</v>
      </c>
      <c r="AW154" s="618">
        <v>0</v>
      </c>
      <c r="AX154" s="834">
        <v>0</v>
      </c>
      <c r="AY154" s="618">
        <v>0</v>
      </c>
      <c r="AZ154" s="618">
        <v>0</v>
      </c>
      <c r="BA154" s="618">
        <v>0</v>
      </c>
      <c r="BB154" s="618">
        <v>0</v>
      </c>
    </row>
    <row r="155" spans="1:54" x14ac:dyDescent="0.25">
      <c r="A155" s="1608" t="s">
        <v>35</v>
      </c>
      <c r="B155" s="1583"/>
      <c r="C155" s="1608" t="s">
        <v>315</v>
      </c>
      <c r="D155" s="1583"/>
      <c r="E155" s="1608" t="s">
        <v>313</v>
      </c>
      <c r="F155" s="1583"/>
      <c r="G155" s="1608" t="s">
        <v>316</v>
      </c>
      <c r="H155" s="1583"/>
      <c r="I155" s="1608" t="s">
        <v>334</v>
      </c>
      <c r="J155" s="1583"/>
      <c r="K155" s="1583"/>
      <c r="L155" s="1608" t="s">
        <v>317</v>
      </c>
      <c r="M155" s="1583"/>
      <c r="N155" s="1583"/>
      <c r="O155" s="1608"/>
      <c r="P155" s="1583"/>
      <c r="Q155" s="1608"/>
      <c r="R155" s="1583"/>
      <c r="S155" s="1609" t="s">
        <v>108</v>
      </c>
      <c r="T155" s="1583"/>
      <c r="U155" s="1583"/>
      <c r="V155" s="1583"/>
      <c r="W155" s="1583"/>
      <c r="X155" s="1583"/>
      <c r="Y155" s="1583"/>
      <c r="Z155" s="1583"/>
      <c r="AA155" s="1608" t="s">
        <v>306</v>
      </c>
      <c r="AB155" s="1583"/>
      <c r="AC155" s="1583"/>
      <c r="AD155" s="1583"/>
      <c r="AE155" s="1583"/>
      <c r="AF155" s="1608" t="s">
        <v>307</v>
      </c>
      <c r="AG155" s="1583"/>
      <c r="AH155" s="1583"/>
      <c r="AI155" s="320" t="s">
        <v>336</v>
      </c>
      <c r="AJ155" s="1610" t="s">
        <v>354</v>
      </c>
      <c r="AK155" s="1583"/>
      <c r="AL155" s="1583"/>
      <c r="AM155" s="1583"/>
      <c r="AN155" s="1583"/>
      <c r="AO155" s="1583"/>
      <c r="AP155" s="617">
        <v>30000000</v>
      </c>
      <c r="AQ155" s="833">
        <v>30000000</v>
      </c>
      <c r="AR155" s="618">
        <v>0</v>
      </c>
      <c r="AS155" s="618">
        <v>0</v>
      </c>
      <c r="AT155" s="834">
        <v>0</v>
      </c>
      <c r="AU155" s="617">
        <v>30000000</v>
      </c>
      <c r="AV155" s="834">
        <v>0</v>
      </c>
      <c r="AW155" s="618">
        <v>0</v>
      </c>
      <c r="AX155" s="834">
        <v>0</v>
      </c>
      <c r="AY155" s="618">
        <v>0</v>
      </c>
      <c r="AZ155" s="618">
        <v>0</v>
      </c>
      <c r="BA155" s="618">
        <v>0</v>
      </c>
      <c r="BB155" s="618">
        <v>0</v>
      </c>
    </row>
    <row r="156" spans="1:54" x14ac:dyDescent="0.25">
      <c r="A156" s="1608" t="s">
        <v>35</v>
      </c>
      <c r="B156" s="1583"/>
      <c r="C156" s="1608" t="s">
        <v>315</v>
      </c>
      <c r="D156" s="1583"/>
      <c r="E156" s="1608" t="s">
        <v>313</v>
      </c>
      <c r="F156" s="1583"/>
      <c r="G156" s="1608" t="s">
        <v>316</v>
      </c>
      <c r="H156" s="1583"/>
      <c r="I156" s="1608" t="s">
        <v>334</v>
      </c>
      <c r="J156" s="1583"/>
      <c r="K156" s="1583"/>
      <c r="L156" s="1608" t="s">
        <v>327</v>
      </c>
      <c r="M156" s="1583"/>
      <c r="N156" s="1583"/>
      <c r="O156" s="1608"/>
      <c r="P156" s="1583"/>
      <c r="Q156" s="1608"/>
      <c r="R156" s="1583"/>
      <c r="S156" s="1609" t="s">
        <v>109</v>
      </c>
      <c r="T156" s="1583"/>
      <c r="U156" s="1583"/>
      <c r="V156" s="1583"/>
      <c r="W156" s="1583"/>
      <c r="X156" s="1583"/>
      <c r="Y156" s="1583"/>
      <c r="Z156" s="1583"/>
      <c r="AA156" s="1608" t="s">
        <v>306</v>
      </c>
      <c r="AB156" s="1583"/>
      <c r="AC156" s="1583"/>
      <c r="AD156" s="1583"/>
      <c r="AE156" s="1583"/>
      <c r="AF156" s="1608" t="s">
        <v>307</v>
      </c>
      <c r="AG156" s="1583"/>
      <c r="AH156" s="1583"/>
      <c r="AI156" s="320" t="s">
        <v>86</v>
      </c>
      <c r="AJ156" s="1610" t="s">
        <v>308</v>
      </c>
      <c r="AK156" s="1583"/>
      <c r="AL156" s="1583"/>
      <c r="AM156" s="1583"/>
      <c r="AN156" s="1583"/>
      <c r="AO156" s="1583"/>
      <c r="AP156" s="617">
        <v>606120</v>
      </c>
      <c r="AQ156" s="834">
        <v>0</v>
      </c>
      <c r="AR156" s="617">
        <v>606120</v>
      </c>
      <c r="AS156" s="618">
        <v>0</v>
      </c>
      <c r="AT156" s="834">
        <v>0</v>
      </c>
      <c r="AU156" s="618">
        <v>0</v>
      </c>
      <c r="AV156" s="834">
        <v>0</v>
      </c>
      <c r="AW156" s="618">
        <v>0</v>
      </c>
      <c r="AX156" s="834">
        <v>0</v>
      </c>
      <c r="AY156" s="618">
        <v>0</v>
      </c>
      <c r="AZ156" s="618">
        <v>0</v>
      </c>
      <c r="BA156" s="618">
        <v>0</v>
      </c>
      <c r="BB156" s="618">
        <v>0</v>
      </c>
    </row>
    <row r="157" spans="1:54" x14ac:dyDescent="0.25">
      <c r="A157" s="1608" t="s">
        <v>35</v>
      </c>
      <c r="B157" s="1583"/>
      <c r="C157" s="1608" t="s">
        <v>315</v>
      </c>
      <c r="D157" s="1583"/>
      <c r="E157" s="1608" t="s">
        <v>313</v>
      </c>
      <c r="F157" s="1583"/>
      <c r="G157" s="1608" t="s">
        <v>316</v>
      </c>
      <c r="H157" s="1583"/>
      <c r="I157" s="1608" t="s">
        <v>334</v>
      </c>
      <c r="J157" s="1583"/>
      <c r="K157" s="1583"/>
      <c r="L157" s="1608" t="s">
        <v>327</v>
      </c>
      <c r="M157" s="1583"/>
      <c r="N157" s="1583"/>
      <c r="O157" s="1608"/>
      <c r="P157" s="1583"/>
      <c r="Q157" s="1608"/>
      <c r="R157" s="1583"/>
      <c r="S157" s="1609" t="s">
        <v>109</v>
      </c>
      <c r="T157" s="1583"/>
      <c r="U157" s="1583"/>
      <c r="V157" s="1583"/>
      <c r="W157" s="1583"/>
      <c r="X157" s="1583"/>
      <c r="Y157" s="1583"/>
      <c r="Z157" s="1583"/>
      <c r="AA157" s="1608" t="s">
        <v>306</v>
      </c>
      <c r="AB157" s="1583"/>
      <c r="AC157" s="1583"/>
      <c r="AD157" s="1583"/>
      <c r="AE157" s="1583"/>
      <c r="AF157" s="1608" t="s">
        <v>307</v>
      </c>
      <c r="AG157" s="1583"/>
      <c r="AH157" s="1583"/>
      <c r="AI157" s="320" t="s">
        <v>336</v>
      </c>
      <c r="AJ157" s="1610" t="s">
        <v>354</v>
      </c>
      <c r="AK157" s="1583"/>
      <c r="AL157" s="1583"/>
      <c r="AM157" s="1583"/>
      <c r="AN157" s="1583"/>
      <c r="AO157" s="1583"/>
      <c r="AP157" s="618">
        <v>0</v>
      </c>
      <c r="AQ157" s="834">
        <v>0</v>
      </c>
      <c r="AR157" s="618">
        <v>0</v>
      </c>
      <c r="AS157" s="618">
        <v>0</v>
      </c>
      <c r="AT157" s="834">
        <v>0</v>
      </c>
      <c r="AU157" s="618">
        <v>0</v>
      </c>
      <c r="AV157" s="834">
        <v>0</v>
      </c>
      <c r="AW157" s="618">
        <v>0</v>
      </c>
      <c r="AX157" s="834">
        <v>0</v>
      </c>
      <c r="AY157" s="618">
        <v>0</v>
      </c>
      <c r="AZ157" s="618">
        <v>0</v>
      </c>
      <c r="BA157" s="618">
        <v>0</v>
      </c>
      <c r="BB157" s="618">
        <v>0</v>
      </c>
    </row>
    <row r="158" spans="1:54" x14ac:dyDescent="0.25">
      <c r="A158" s="1603" t="s">
        <v>35</v>
      </c>
      <c r="B158" s="1583"/>
      <c r="C158" s="1603" t="s">
        <v>315</v>
      </c>
      <c r="D158" s="1583"/>
      <c r="E158" s="1603" t="s">
        <v>313</v>
      </c>
      <c r="F158" s="1583"/>
      <c r="G158" s="1603" t="s">
        <v>316</v>
      </c>
      <c r="H158" s="1583"/>
      <c r="I158" s="1603" t="s">
        <v>340</v>
      </c>
      <c r="J158" s="1583"/>
      <c r="K158" s="1583"/>
      <c r="L158" s="1603"/>
      <c r="M158" s="1583"/>
      <c r="N158" s="1583"/>
      <c r="O158" s="1603"/>
      <c r="P158" s="1583"/>
      <c r="Q158" s="1603"/>
      <c r="R158" s="1583"/>
      <c r="S158" s="1605" t="s">
        <v>341</v>
      </c>
      <c r="T158" s="1583"/>
      <c r="U158" s="1583"/>
      <c r="V158" s="1583"/>
      <c r="W158" s="1583"/>
      <c r="X158" s="1583"/>
      <c r="Y158" s="1583"/>
      <c r="Z158" s="1583"/>
      <c r="AA158" s="1603" t="s">
        <v>306</v>
      </c>
      <c r="AB158" s="1583"/>
      <c r="AC158" s="1583"/>
      <c r="AD158" s="1583"/>
      <c r="AE158" s="1583"/>
      <c r="AF158" s="1603" t="s">
        <v>307</v>
      </c>
      <c r="AG158" s="1583"/>
      <c r="AH158" s="1583"/>
      <c r="AI158" s="317" t="s">
        <v>86</v>
      </c>
      <c r="AJ158" s="1604" t="s">
        <v>308</v>
      </c>
      <c r="AK158" s="1583"/>
      <c r="AL158" s="1583"/>
      <c r="AM158" s="1583"/>
      <c r="AN158" s="1583"/>
      <c r="AO158" s="1583"/>
      <c r="AP158" s="612">
        <v>9880000</v>
      </c>
      <c r="AQ158" s="830">
        <v>135000</v>
      </c>
      <c r="AR158" s="612">
        <v>9352200</v>
      </c>
      <c r="AS158" s="613">
        <v>0</v>
      </c>
      <c r="AT158" s="830">
        <v>135000</v>
      </c>
      <c r="AU158" s="613">
        <v>0</v>
      </c>
      <c r="AV158" s="830">
        <v>135000</v>
      </c>
      <c r="AW158" s="613">
        <v>0</v>
      </c>
      <c r="AX158" s="830">
        <v>135000</v>
      </c>
      <c r="AY158" s="613">
        <v>0</v>
      </c>
      <c r="AZ158" s="612">
        <v>135000</v>
      </c>
      <c r="BA158" s="613">
        <v>0</v>
      </c>
      <c r="BB158" s="613">
        <v>0</v>
      </c>
    </row>
    <row r="159" spans="1:54" x14ac:dyDescent="0.25">
      <c r="A159" s="1608" t="s">
        <v>35</v>
      </c>
      <c r="B159" s="1583"/>
      <c r="C159" s="1608" t="s">
        <v>315</v>
      </c>
      <c r="D159" s="1583"/>
      <c r="E159" s="1608" t="s">
        <v>313</v>
      </c>
      <c r="F159" s="1583"/>
      <c r="G159" s="1608" t="s">
        <v>316</v>
      </c>
      <c r="H159" s="1583"/>
      <c r="I159" s="1608" t="s">
        <v>340</v>
      </c>
      <c r="J159" s="1583"/>
      <c r="K159" s="1583"/>
      <c r="L159" s="1608" t="s">
        <v>319</v>
      </c>
      <c r="M159" s="1583"/>
      <c r="N159" s="1583"/>
      <c r="O159" s="1608"/>
      <c r="P159" s="1583"/>
      <c r="Q159" s="1608"/>
      <c r="R159" s="1583"/>
      <c r="S159" s="1609" t="s">
        <v>207</v>
      </c>
      <c r="T159" s="1583"/>
      <c r="U159" s="1583"/>
      <c r="V159" s="1583"/>
      <c r="W159" s="1583"/>
      <c r="X159" s="1583"/>
      <c r="Y159" s="1583"/>
      <c r="Z159" s="1583"/>
      <c r="AA159" s="1608" t="s">
        <v>306</v>
      </c>
      <c r="AB159" s="1583"/>
      <c r="AC159" s="1583"/>
      <c r="AD159" s="1583"/>
      <c r="AE159" s="1583"/>
      <c r="AF159" s="1608" t="s">
        <v>307</v>
      </c>
      <c r="AG159" s="1583"/>
      <c r="AH159" s="1583"/>
      <c r="AI159" s="320" t="s">
        <v>86</v>
      </c>
      <c r="AJ159" s="1610" t="s">
        <v>308</v>
      </c>
      <c r="AK159" s="1583"/>
      <c r="AL159" s="1583"/>
      <c r="AM159" s="1583"/>
      <c r="AN159" s="1583"/>
      <c r="AO159" s="1583"/>
      <c r="AP159" s="617">
        <v>9880000</v>
      </c>
      <c r="AQ159" s="833">
        <v>135000</v>
      </c>
      <c r="AR159" s="617">
        <v>9352200</v>
      </c>
      <c r="AS159" s="618">
        <v>0</v>
      </c>
      <c r="AT159" s="833">
        <v>135000</v>
      </c>
      <c r="AU159" s="618">
        <v>0</v>
      </c>
      <c r="AV159" s="833">
        <v>135000</v>
      </c>
      <c r="AW159" s="618">
        <v>0</v>
      </c>
      <c r="AX159" s="833">
        <v>135000</v>
      </c>
      <c r="AY159" s="618">
        <v>0</v>
      </c>
      <c r="AZ159" s="617">
        <v>135000</v>
      </c>
      <c r="BA159" s="618">
        <v>0</v>
      </c>
      <c r="BB159" s="618">
        <v>0</v>
      </c>
    </row>
    <row r="160" spans="1:54" x14ac:dyDescent="0.25">
      <c r="A160" s="1603" t="s">
        <v>35</v>
      </c>
      <c r="B160" s="1583"/>
      <c r="C160" s="1603" t="s">
        <v>315</v>
      </c>
      <c r="D160" s="1583"/>
      <c r="E160" s="1603" t="s">
        <v>313</v>
      </c>
      <c r="F160" s="1583"/>
      <c r="G160" s="1603" t="s">
        <v>316</v>
      </c>
      <c r="H160" s="1583"/>
      <c r="I160" s="1603" t="s">
        <v>342</v>
      </c>
      <c r="J160" s="1583"/>
      <c r="K160" s="1583"/>
      <c r="L160" s="1603"/>
      <c r="M160" s="1583"/>
      <c r="N160" s="1583"/>
      <c r="O160" s="1603"/>
      <c r="P160" s="1583"/>
      <c r="Q160" s="1603"/>
      <c r="R160" s="1583"/>
      <c r="S160" s="1605" t="s">
        <v>110</v>
      </c>
      <c r="T160" s="1583"/>
      <c r="U160" s="1583"/>
      <c r="V160" s="1583"/>
      <c r="W160" s="1583"/>
      <c r="X160" s="1583"/>
      <c r="Y160" s="1583"/>
      <c r="Z160" s="1583"/>
      <c r="AA160" s="1603" t="s">
        <v>306</v>
      </c>
      <c r="AB160" s="1583"/>
      <c r="AC160" s="1583"/>
      <c r="AD160" s="1583"/>
      <c r="AE160" s="1583"/>
      <c r="AF160" s="1603" t="s">
        <v>307</v>
      </c>
      <c r="AG160" s="1583"/>
      <c r="AH160" s="1583"/>
      <c r="AI160" s="317" t="s">
        <v>86</v>
      </c>
      <c r="AJ160" s="1604" t="s">
        <v>308</v>
      </c>
      <c r="AK160" s="1583"/>
      <c r="AL160" s="1583"/>
      <c r="AM160" s="1583"/>
      <c r="AN160" s="1583"/>
      <c r="AO160" s="1583"/>
      <c r="AP160" s="612">
        <v>728100000</v>
      </c>
      <c r="AQ160" s="830">
        <v>501575000</v>
      </c>
      <c r="AR160" s="612">
        <v>1256638</v>
      </c>
      <c r="AS160" s="613">
        <v>0</v>
      </c>
      <c r="AT160" s="830">
        <v>247816050</v>
      </c>
      <c r="AU160" s="612">
        <v>253758950</v>
      </c>
      <c r="AV160" s="831">
        <v>0</v>
      </c>
      <c r="AW160" s="612">
        <v>247816050</v>
      </c>
      <c r="AX160" s="831">
        <v>0</v>
      </c>
      <c r="AY160" s="613">
        <v>0</v>
      </c>
      <c r="AZ160" s="613">
        <v>0</v>
      </c>
      <c r="BA160" s="613">
        <v>0</v>
      </c>
      <c r="BB160" s="613">
        <v>0</v>
      </c>
    </row>
    <row r="161" spans="1:54" x14ac:dyDescent="0.25">
      <c r="A161" s="1603" t="s">
        <v>35</v>
      </c>
      <c r="B161" s="1583"/>
      <c r="C161" s="1603" t="s">
        <v>315</v>
      </c>
      <c r="D161" s="1583"/>
      <c r="E161" s="1603" t="s">
        <v>313</v>
      </c>
      <c r="F161" s="1583"/>
      <c r="G161" s="1603" t="s">
        <v>316</v>
      </c>
      <c r="H161" s="1583"/>
      <c r="I161" s="1603" t="s">
        <v>342</v>
      </c>
      <c r="J161" s="1583"/>
      <c r="K161" s="1583"/>
      <c r="L161" s="1603"/>
      <c r="M161" s="1583"/>
      <c r="N161" s="1583"/>
      <c r="O161" s="1603"/>
      <c r="P161" s="1583"/>
      <c r="Q161" s="1603"/>
      <c r="R161" s="1583"/>
      <c r="S161" s="1605" t="s">
        <v>110</v>
      </c>
      <c r="T161" s="1583"/>
      <c r="U161" s="1583"/>
      <c r="V161" s="1583"/>
      <c r="W161" s="1583"/>
      <c r="X161" s="1583"/>
      <c r="Y161" s="1583"/>
      <c r="Z161" s="1583"/>
      <c r="AA161" s="1603" t="s">
        <v>306</v>
      </c>
      <c r="AB161" s="1583"/>
      <c r="AC161" s="1583"/>
      <c r="AD161" s="1583"/>
      <c r="AE161" s="1583"/>
      <c r="AF161" s="1603" t="s">
        <v>307</v>
      </c>
      <c r="AG161" s="1583"/>
      <c r="AH161" s="1583"/>
      <c r="AI161" s="317" t="s">
        <v>336</v>
      </c>
      <c r="AJ161" s="1604" t="s">
        <v>354</v>
      </c>
      <c r="AK161" s="1583"/>
      <c r="AL161" s="1583"/>
      <c r="AM161" s="1583"/>
      <c r="AN161" s="1583"/>
      <c r="AO161" s="1583"/>
      <c r="AP161" s="612">
        <v>116000000</v>
      </c>
      <c r="AQ161" s="830">
        <v>116000000</v>
      </c>
      <c r="AR161" s="613">
        <v>0</v>
      </c>
      <c r="AS161" s="613">
        <v>0</v>
      </c>
      <c r="AT161" s="831">
        <v>0</v>
      </c>
      <c r="AU161" s="612">
        <v>116000000</v>
      </c>
      <c r="AV161" s="831">
        <v>0</v>
      </c>
      <c r="AW161" s="613">
        <v>0</v>
      </c>
      <c r="AX161" s="831">
        <v>0</v>
      </c>
      <c r="AY161" s="613">
        <v>0</v>
      </c>
      <c r="AZ161" s="613">
        <v>0</v>
      </c>
      <c r="BA161" s="613">
        <v>0</v>
      </c>
      <c r="BB161" s="613">
        <v>0</v>
      </c>
    </row>
    <row r="162" spans="1:54" s="800" customFormat="1" ht="27.75" customHeight="1" x14ac:dyDescent="0.25">
      <c r="A162" s="1883" t="s">
        <v>35</v>
      </c>
      <c r="B162" s="1882"/>
      <c r="C162" s="1883" t="s">
        <v>315</v>
      </c>
      <c r="D162" s="1882"/>
      <c r="E162" s="1883" t="s">
        <v>313</v>
      </c>
      <c r="F162" s="1882"/>
      <c r="G162" s="1883" t="s">
        <v>316</v>
      </c>
      <c r="H162" s="1882"/>
      <c r="I162" s="1883" t="s">
        <v>342</v>
      </c>
      <c r="J162" s="1882"/>
      <c r="K162" s="1882"/>
      <c r="L162" s="1883" t="s">
        <v>315</v>
      </c>
      <c r="M162" s="1882"/>
      <c r="N162" s="1882"/>
      <c r="O162" s="1883"/>
      <c r="P162" s="1882"/>
      <c r="Q162" s="1883"/>
      <c r="R162" s="1882"/>
      <c r="S162" s="1884" t="s">
        <v>111</v>
      </c>
      <c r="T162" s="1882"/>
      <c r="U162" s="1882"/>
      <c r="V162" s="1882"/>
      <c r="W162" s="1882"/>
      <c r="X162" s="1882"/>
      <c r="Y162" s="1882"/>
      <c r="Z162" s="1882"/>
      <c r="AA162" s="1883" t="s">
        <v>306</v>
      </c>
      <c r="AB162" s="1882"/>
      <c r="AC162" s="1882"/>
      <c r="AD162" s="1882"/>
      <c r="AE162" s="1882"/>
      <c r="AF162" s="1883" t="s">
        <v>307</v>
      </c>
      <c r="AG162" s="1882"/>
      <c r="AH162" s="1882"/>
      <c r="AI162" s="798" t="s">
        <v>86</v>
      </c>
      <c r="AJ162" s="1881" t="s">
        <v>308</v>
      </c>
      <c r="AK162" s="1882"/>
      <c r="AL162" s="1882"/>
      <c r="AM162" s="1882"/>
      <c r="AN162" s="1882"/>
      <c r="AO162" s="1882"/>
      <c r="AP162" s="797">
        <v>12000000</v>
      </c>
      <c r="AQ162" s="840">
        <v>12000000</v>
      </c>
      <c r="AR162" s="799">
        <v>0</v>
      </c>
      <c r="AS162" s="799">
        <v>0</v>
      </c>
      <c r="AT162" s="835">
        <v>0</v>
      </c>
      <c r="AU162" s="797">
        <v>12000000</v>
      </c>
      <c r="AV162" s="835">
        <v>0</v>
      </c>
      <c r="AW162" s="799">
        <v>0</v>
      </c>
      <c r="AX162" s="835">
        <v>0</v>
      </c>
      <c r="AY162" s="799">
        <v>0</v>
      </c>
      <c r="AZ162" s="799">
        <v>0</v>
      </c>
      <c r="BA162" s="799">
        <v>0</v>
      </c>
      <c r="BB162" s="799">
        <v>0</v>
      </c>
    </row>
    <row r="163" spans="1:54" x14ac:dyDescent="0.25">
      <c r="A163" s="1608" t="s">
        <v>35</v>
      </c>
      <c r="B163" s="1583"/>
      <c r="C163" s="1608" t="s">
        <v>315</v>
      </c>
      <c r="D163" s="1583"/>
      <c r="E163" s="1608" t="s">
        <v>313</v>
      </c>
      <c r="F163" s="1583"/>
      <c r="G163" s="1608" t="s">
        <v>316</v>
      </c>
      <c r="H163" s="1583"/>
      <c r="I163" s="1608" t="s">
        <v>342</v>
      </c>
      <c r="J163" s="1583"/>
      <c r="K163" s="1583"/>
      <c r="L163" s="1608" t="s">
        <v>315</v>
      </c>
      <c r="M163" s="1583"/>
      <c r="N163" s="1583"/>
      <c r="O163" s="1608"/>
      <c r="P163" s="1583"/>
      <c r="Q163" s="1608"/>
      <c r="R163" s="1583"/>
      <c r="S163" s="1609" t="s">
        <v>111</v>
      </c>
      <c r="T163" s="1583"/>
      <c r="U163" s="1583"/>
      <c r="V163" s="1583"/>
      <c r="W163" s="1583"/>
      <c r="X163" s="1583"/>
      <c r="Y163" s="1583"/>
      <c r="Z163" s="1583"/>
      <c r="AA163" s="1608" t="s">
        <v>306</v>
      </c>
      <c r="AB163" s="1583"/>
      <c r="AC163" s="1583"/>
      <c r="AD163" s="1583"/>
      <c r="AE163" s="1583"/>
      <c r="AF163" s="1608" t="s">
        <v>307</v>
      </c>
      <c r="AG163" s="1583"/>
      <c r="AH163" s="1583"/>
      <c r="AI163" s="320" t="s">
        <v>336</v>
      </c>
      <c r="AJ163" s="1610" t="s">
        <v>354</v>
      </c>
      <c r="AK163" s="1583"/>
      <c r="AL163" s="1583"/>
      <c r="AM163" s="1583"/>
      <c r="AN163" s="1583"/>
      <c r="AO163" s="1583"/>
      <c r="AP163" s="617">
        <v>116000000</v>
      </c>
      <c r="AQ163" s="833">
        <v>116000000</v>
      </c>
      <c r="AR163" s="618">
        <v>0</v>
      </c>
      <c r="AS163" s="618">
        <v>0</v>
      </c>
      <c r="AT163" s="834">
        <v>0</v>
      </c>
      <c r="AU163" s="617">
        <v>116000000</v>
      </c>
      <c r="AV163" s="834">
        <v>0</v>
      </c>
      <c r="AW163" s="618">
        <v>0</v>
      </c>
      <c r="AX163" s="834">
        <v>0</v>
      </c>
      <c r="AY163" s="618">
        <v>0</v>
      </c>
      <c r="AZ163" s="618">
        <v>0</v>
      </c>
      <c r="BA163" s="618">
        <v>0</v>
      </c>
      <c r="BB163" s="618">
        <v>0</v>
      </c>
    </row>
    <row r="164" spans="1:54" x14ac:dyDescent="0.25">
      <c r="A164" s="1608" t="s">
        <v>35</v>
      </c>
      <c r="B164" s="1583"/>
      <c r="C164" s="1608" t="s">
        <v>315</v>
      </c>
      <c r="D164" s="1583"/>
      <c r="E164" s="1608" t="s">
        <v>313</v>
      </c>
      <c r="F164" s="1583"/>
      <c r="G164" s="1608" t="s">
        <v>316</v>
      </c>
      <c r="H164" s="1583"/>
      <c r="I164" s="1608" t="s">
        <v>342</v>
      </c>
      <c r="J164" s="1583"/>
      <c r="K164" s="1583"/>
      <c r="L164" s="1608" t="s">
        <v>317</v>
      </c>
      <c r="M164" s="1583"/>
      <c r="N164" s="1583"/>
      <c r="O164" s="1608"/>
      <c r="P164" s="1583"/>
      <c r="Q164" s="1608"/>
      <c r="R164" s="1583"/>
      <c r="S164" s="1609" t="s">
        <v>112</v>
      </c>
      <c r="T164" s="1583"/>
      <c r="U164" s="1583"/>
      <c r="V164" s="1583"/>
      <c r="W164" s="1583"/>
      <c r="X164" s="1583"/>
      <c r="Y164" s="1583"/>
      <c r="Z164" s="1583"/>
      <c r="AA164" s="1608" t="s">
        <v>306</v>
      </c>
      <c r="AB164" s="1583"/>
      <c r="AC164" s="1583"/>
      <c r="AD164" s="1583"/>
      <c r="AE164" s="1583"/>
      <c r="AF164" s="1608" t="s">
        <v>307</v>
      </c>
      <c r="AG164" s="1583"/>
      <c r="AH164" s="1583"/>
      <c r="AI164" s="320" t="s">
        <v>86</v>
      </c>
      <c r="AJ164" s="1610" t="s">
        <v>308</v>
      </c>
      <c r="AK164" s="1583"/>
      <c r="AL164" s="1583"/>
      <c r="AM164" s="1583"/>
      <c r="AN164" s="1583"/>
      <c r="AO164" s="1583"/>
      <c r="AP164" s="617">
        <v>5000000</v>
      </c>
      <c r="AQ164" s="834">
        <v>0</v>
      </c>
      <c r="AR164" s="617">
        <v>1234538</v>
      </c>
      <c r="AS164" s="618">
        <v>0</v>
      </c>
      <c r="AT164" s="834">
        <v>0</v>
      </c>
      <c r="AU164" s="618">
        <v>0</v>
      </c>
      <c r="AV164" s="834">
        <v>0</v>
      </c>
      <c r="AW164" s="618">
        <v>0</v>
      </c>
      <c r="AX164" s="834">
        <v>0</v>
      </c>
      <c r="AY164" s="618">
        <v>0</v>
      </c>
      <c r="AZ164" s="618">
        <v>0</v>
      </c>
      <c r="BA164" s="618">
        <v>0</v>
      </c>
      <c r="BB164" s="618">
        <v>0</v>
      </c>
    </row>
    <row r="165" spans="1:54" x14ac:dyDescent="0.25">
      <c r="A165" s="1608" t="s">
        <v>35</v>
      </c>
      <c r="B165" s="1583"/>
      <c r="C165" s="1608" t="s">
        <v>315</v>
      </c>
      <c r="D165" s="1583"/>
      <c r="E165" s="1608" t="s">
        <v>313</v>
      </c>
      <c r="F165" s="1583"/>
      <c r="G165" s="1608" t="s">
        <v>316</v>
      </c>
      <c r="H165" s="1583"/>
      <c r="I165" s="1608" t="s">
        <v>342</v>
      </c>
      <c r="J165" s="1583"/>
      <c r="K165" s="1583"/>
      <c r="L165" s="1608" t="s">
        <v>336</v>
      </c>
      <c r="M165" s="1583"/>
      <c r="N165" s="1583"/>
      <c r="O165" s="1608"/>
      <c r="P165" s="1583"/>
      <c r="Q165" s="1608"/>
      <c r="R165" s="1583"/>
      <c r="S165" s="1609" t="s">
        <v>110</v>
      </c>
      <c r="T165" s="1583"/>
      <c r="U165" s="1583"/>
      <c r="V165" s="1583"/>
      <c r="W165" s="1583"/>
      <c r="X165" s="1583"/>
      <c r="Y165" s="1583"/>
      <c r="Z165" s="1583"/>
      <c r="AA165" s="1608" t="s">
        <v>306</v>
      </c>
      <c r="AB165" s="1583"/>
      <c r="AC165" s="1583"/>
      <c r="AD165" s="1583"/>
      <c r="AE165" s="1583"/>
      <c r="AF165" s="1608" t="s">
        <v>307</v>
      </c>
      <c r="AG165" s="1583"/>
      <c r="AH165" s="1583"/>
      <c r="AI165" s="320" t="s">
        <v>86</v>
      </c>
      <c r="AJ165" s="1610" t="s">
        <v>308</v>
      </c>
      <c r="AK165" s="1583"/>
      <c r="AL165" s="1583"/>
      <c r="AM165" s="1583"/>
      <c r="AN165" s="1583"/>
      <c r="AO165" s="1583"/>
      <c r="AP165" s="617">
        <v>711100000</v>
      </c>
      <c r="AQ165" s="833">
        <v>489575000</v>
      </c>
      <c r="AR165" s="617">
        <v>22100</v>
      </c>
      <c r="AS165" s="618">
        <v>0</v>
      </c>
      <c r="AT165" s="833">
        <v>247816050</v>
      </c>
      <c r="AU165" s="617">
        <v>241758950</v>
      </c>
      <c r="AV165" s="834">
        <v>0</v>
      </c>
      <c r="AW165" s="617">
        <v>247816050</v>
      </c>
      <c r="AX165" s="834">
        <v>0</v>
      </c>
      <c r="AY165" s="618">
        <v>0</v>
      </c>
      <c r="AZ165" s="618">
        <v>0</v>
      </c>
      <c r="BA165" s="618">
        <v>0</v>
      </c>
      <c r="BB165" s="618">
        <v>0</v>
      </c>
    </row>
    <row r="166" spans="1:54" s="753" customFormat="1" ht="13.5" x14ac:dyDescent="0.2">
      <c r="A166" s="1877" t="s">
        <v>35</v>
      </c>
      <c r="B166" s="1878"/>
      <c r="C166" s="1877" t="s">
        <v>322</v>
      </c>
      <c r="D166" s="1878"/>
      <c r="E166" s="1877"/>
      <c r="F166" s="1878"/>
      <c r="G166" s="1877"/>
      <c r="H166" s="1878"/>
      <c r="I166" s="1877"/>
      <c r="J166" s="1878"/>
      <c r="K166" s="1878"/>
      <c r="L166" s="1877"/>
      <c r="M166" s="1878"/>
      <c r="N166" s="1878"/>
      <c r="O166" s="1877"/>
      <c r="P166" s="1878"/>
      <c r="Q166" s="1877"/>
      <c r="R166" s="1878"/>
      <c r="S166" s="1880" t="s">
        <v>26</v>
      </c>
      <c r="T166" s="1878"/>
      <c r="U166" s="1878"/>
      <c r="V166" s="1878"/>
      <c r="W166" s="1878"/>
      <c r="X166" s="1878"/>
      <c r="Y166" s="1878"/>
      <c r="Z166" s="1878"/>
      <c r="AA166" s="1877" t="s">
        <v>306</v>
      </c>
      <c r="AB166" s="1878"/>
      <c r="AC166" s="1878"/>
      <c r="AD166" s="1878"/>
      <c r="AE166" s="1878"/>
      <c r="AF166" s="1877" t="s">
        <v>307</v>
      </c>
      <c r="AG166" s="1878"/>
      <c r="AH166" s="1878"/>
      <c r="AI166" s="786" t="s">
        <v>86</v>
      </c>
      <c r="AJ166" s="1879" t="s">
        <v>308</v>
      </c>
      <c r="AK166" s="1878"/>
      <c r="AL166" s="1878"/>
      <c r="AM166" s="1878"/>
      <c r="AN166" s="1878"/>
      <c r="AO166" s="1878"/>
      <c r="AP166" s="787">
        <v>202324200000</v>
      </c>
      <c r="AQ166" s="832">
        <v>60250000</v>
      </c>
      <c r="AR166" s="787">
        <v>205669182</v>
      </c>
      <c r="AS166" s="787">
        <v>-420000000</v>
      </c>
      <c r="AT166" s="832">
        <v>2967951308</v>
      </c>
      <c r="AU166" s="787">
        <v>-2907701308</v>
      </c>
      <c r="AV166" s="832">
        <v>16566181354</v>
      </c>
      <c r="AW166" s="787">
        <v>-13598230046</v>
      </c>
      <c r="AX166" s="832">
        <v>16582467209</v>
      </c>
      <c r="AY166" s="787">
        <v>-16285855</v>
      </c>
      <c r="AZ166" s="787">
        <v>16582467209</v>
      </c>
      <c r="BA166" s="788">
        <v>0</v>
      </c>
      <c r="BB166" s="788">
        <v>0</v>
      </c>
    </row>
    <row r="167" spans="1:54" s="753" customFormat="1" ht="13.5" x14ac:dyDescent="0.2">
      <c r="A167" s="1877" t="s">
        <v>35</v>
      </c>
      <c r="B167" s="1878"/>
      <c r="C167" s="1877" t="s">
        <v>322</v>
      </c>
      <c r="D167" s="1878"/>
      <c r="E167" s="1877"/>
      <c r="F167" s="1878"/>
      <c r="G167" s="1877"/>
      <c r="H167" s="1878"/>
      <c r="I167" s="1877"/>
      <c r="J167" s="1878"/>
      <c r="K167" s="1878"/>
      <c r="L167" s="1877"/>
      <c r="M167" s="1878"/>
      <c r="N167" s="1878"/>
      <c r="O167" s="1877"/>
      <c r="P167" s="1878"/>
      <c r="Q167" s="1877"/>
      <c r="R167" s="1878"/>
      <c r="S167" s="1880" t="s">
        <v>26</v>
      </c>
      <c r="T167" s="1878"/>
      <c r="U167" s="1878"/>
      <c r="V167" s="1878"/>
      <c r="W167" s="1878"/>
      <c r="X167" s="1878"/>
      <c r="Y167" s="1878"/>
      <c r="Z167" s="1878"/>
      <c r="AA167" s="1877" t="s">
        <v>306</v>
      </c>
      <c r="AB167" s="1878"/>
      <c r="AC167" s="1878"/>
      <c r="AD167" s="1878"/>
      <c r="AE167" s="1878"/>
      <c r="AF167" s="1877" t="s">
        <v>309</v>
      </c>
      <c r="AG167" s="1878"/>
      <c r="AH167" s="1878"/>
      <c r="AI167" s="786" t="s">
        <v>101</v>
      </c>
      <c r="AJ167" s="1879" t="s">
        <v>310</v>
      </c>
      <c r="AK167" s="1878"/>
      <c r="AL167" s="1878"/>
      <c r="AM167" s="1878"/>
      <c r="AN167" s="1878"/>
      <c r="AO167" s="1878"/>
      <c r="AP167" s="787">
        <v>519000000</v>
      </c>
      <c r="AQ167" s="836">
        <v>0</v>
      </c>
      <c r="AR167" s="787">
        <v>519000000</v>
      </c>
      <c r="AS167" s="788">
        <v>0</v>
      </c>
      <c r="AT167" s="836">
        <v>0</v>
      </c>
      <c r="AU167" s="788">
        <v>0</v>
      </c>
      <c r="AV167" s="836">
        <v>0</v>
      </c>
      <c r="AW167" s="788">
        <v>0</v>
      </c>
      <c r="AX167" s="836">
        <v>0</v>
      </c>
      <c r="AY167" s="788">
        <v>0</v>
      </c>
      <c r="AZ167" s="788">
        <v>0</v>
      </c>
      <c r="BA167" s="788">
        <v>0</v>
      </c>
      <c r="BB167" s="788">
        <v>0</v>
      </c>
    </row>
    <row r="168" spans="1:54" s="753" customFormat="1" ht="13.5" x14ac:dyDescent="0.2">
      <c r="A168" s="1877" t="s">
        <v>35</v>
      </c>
      <c r="B168" s="1878"/>
      <c r="C168" s="1877" t="s">
        <v>322</v>
      </c>
      <c r="D168" s="1878"/>
      <c r="E168" s="1877"/>
      <c r="F168" s="1878"/>
      <c r="G168" s="1877"/>
      <c r="H168" s="1878"/>
      <c r="I168" s="1877"/>
      <c r="J168" s="1878"/>
      <c r="K168" s="1878"/>
      <c r="L168" s="1877"/>
      <c r="M168" s="1878"/>
      <c r="N168" s="1878"/>
      <c r="O168" s="1877"/>
      <c r="P168" s="1878"/>
      <c r="Q168" s="1877"/>
      <c r="R168" s="1878"/>
      <c r="S168" s="1880" t="s">
        <v>26</v>
      </c>
      <c r="T168" s="1878"/>
      <c r="U168" s="1878"/>
      <c r="V168" s="1878"/>
      <c r="W168" s="1878"/>
      <c r="X168" s="1878"/>
      <c r="Y168" s="1878"/>
      <c r="Z168" s="1878"/>
      <c r="AA168" s="1877" t="s">
        <v>306</v>
      </c>
      <c r="AB168" s="1878"/>
      <c r="AC168" s="1878"/>
      <c r="AD168" s="1878"/>
      <c r="AE168" s="1878"/>
      <c r="AF168" s="1877" t="s">
        <v>309</v>
      </c>
      <c r="AG168" s="1878"/>
      <c r="AH168" s="1878"/>
      <c r="AI168" s="786" t="s">
        <v>44</v>
      </c>
      <c r="AJ168" s="1879" t="s">
        <v>311</v>
      </c>
      <c r="AK168" s="1878"/>
      <c r="AL168" s="1878"/>
      <c r="AM168" s="1878"/>
      <c r="AN168" s="1878"/>
      <c r="AO168" s="1878"/>
      <c r="AP168" s="787">
        <v>66513900000</v>
      </c>
      <c r="AQ168" s="832">
        <v>72524364</v>
      </c>
      <c r="AR168" s="787">
        <v>48689635321</v>
      </c>
      <c r="AS168" s="788">
        <v>0</v>
      </c>
      <c r="AT168" s="832">
        <v>733493750</v>
      </c>
      <c r="AU168" s="787">
        <v>-660969386</v>
      </c>
      <c r="AV168" s="832">
        <v>477988151</v>
      </c>
      <c r="AW168" s="787">
        <v>255505599</v>
      </c>
      <c r="AX168" s="832">
        <v>715719475</v>
      </c>
      <c r="AY168" s="787">
        <v>-237731324</v>
      </c>
      <c r="AZ168" s="787">
        <v>715719475</v>
      </c>
      <c r="BA168" s="788">
        <v>0</v>
      </c>
      <c r="BB168" s="788">
        <v>0</v>
      </c>
    </row>
    <row r="169" spans="1:54" x14ac:dyDescent="0.25">
      <c r="A169" s="1603" t="s">
        <v>35</v>
      </c>
      <c r="B169" s="1583"/>
      <c r="C169" s="1603" t="s">
        <v>322</v>
      </c>
      <c r="D169" s="1583"/>
      <c r="E169" s="1603" t="s">
        <v>315</v>
      </c>
      <c r="F169" s="1583"/>
      <c r="G169" s="1603"/>
      <c r="H169" s="1583"/>
      <c r="I169" s="1603"/>
      <c r="J169" s="1583"/>
      <c r="K169" s="1583"/>
      <c r="L169" s="1603"/>
      <c r="M169" s="1583"/>
      <c r="N169" s="1583"/>
      <c r="O169" s="1603"/>
      <c r="P169" s="1583"/>
      <c r="Q169" s="1603"/>
      <c r="R169" s="1583"/>
      <c r="S169" s="1605" t="s">
        <v>343</v>
      </c>
      <c r="T169" s="1583"/>
      <c r="U169" s="1583"/>
      <c r="V169" s="1583"/>
      <c r="W169" s="1583"/>
      <c r="X169" s="1583"/>
      <c r="Y169" s="1583"/>
      <c r="Z169" s="1583"/>
      <c r="AA169" s="1603" t="s">
        <v>306</v>
      </c>
      <c r="AB169" s="1583"/>
      <c r="AC169" s="1583"/>
      <c r="AD169" s="1583"/>
      <c r="AE169" s="1583"/>
      <c r="AF169" s="1603" t="s">
        <v>309</v>
      </c>
      <c r="AG169" s="1583"/>
      <c r="AH169" s="1583"/>
      <c r="AI169" s="317" t="s">
        <v>101</v>
      </c>
      <c r="AJ169" s="1604" t="s">
        <v>310</v>
      </c>
      <c r="AK169" s="1583"/>
      <c r="AL169" s="1583"/>
      <c r="AM169" s="1583"/>
      <c r="AN169" s="1583"/>
      <c r="AO169" s="1583"/>
      <c r="AP169" s="612">
        <v>519000000</v>
      </c>
      <c r="AQ169" s="831">
        <v>0</v>
      </c>
      <c r="AR169" s="612">
        <v>519000000</v>
      </c>
      <c r="AS169" s="613">
        <v>0</v>
      </c>
      <c r="AT169" s="831">
        <v>0</v>
      </c>
      <c r="AU169" s="613">
        <v>0</v>
      </c>
      <c r="AV169" s="831">
        <v>0</v>
      </c>
      <c r="AW169" s="613">
        <v>0</v>
      </c>
      <c r="AX169" s="831">
        <v>0</v>
      </c>
      <c r="AY169" s="613">
        <v>0</v>
      </c>
      <c r="AZ169" s="613">
        <v>0</v>
      </c>
      <c r="BA169" s="613">
        <v>0</v>
      </c>
      <c r="BB169" s="613">
        <v>0</v>
      </c>
    </row>
    <row r="170" spans="1:54" x14ac:dyDescent="0.25">
      <c r="A170" s="1603" t="s">
        <v>35</v>
      </c>
      <c r="B170" s="1583"/>
      <c r="C170" s="1603" t="s">
        <v>322</v>
      </c>
      <c r="D170" s="1583"/>
      <c r="E170" s="1603" t="s">
        <v>315</v>
      </c>
      <c r="F170" s="1583"/>
      <c r="G170" s="1603" t="s">
        <v>312</v>
      </c>
      <c r="H170" s="1583"/>
      <c r="I170" s="1603"/>
      <c r="J170" s="1583"/>
      <c r="K170" s="1583"/>
      <c r="L170" s="1603"/>
      <c r="M170" s="1583"/>
      <c r="N170" s="1583"/>
      <c r="O170" s="1603"/>
      <c r="P170" s="1583"/>
      <c r="Q170" s="1603"/>
      <c r="R170" s="1583"/>
      <c r="S170" s="1605" t="s">
        <v>344</v>
      </c>
      <c r="T170" s="1583"/>
      <c r="U170" s="1583"/>
      <c r="V170" s="1583"/>
      <c r="W170" s="1583"/>
      <c r="X170" s="1583"/>
      <c r="Y170" s="1583"/>
      <c r="Z170" s="1583"/>
      <c r="AA170" s="1603" t="s">
        <v>306</v>
      </c>
      <c r="AB170" s="1583"/>
      <c r="AC170" s="1583"/>
      <c r="AD170" s="1583"/>
      <c r="AE170" s="1583"/>
      <c r="AF170" s="1603" t="s">
        <v>309</v>
      </c>
      <c r="AG170" s="1583"/>
      <c r="AH170" s="1583"/>
      <c r="AI170" s="317" t="s">
        <v>101</v>
      </c>
      <c r="AJ170" s="1604" t="s">
        <v>310</v>
      </c>
      <c r="AK170" s="1583"/>
      <c r="AL170" s="1583"/>
      <c r="AM170" s="1583"/>
      <c r="AN170" s="1583"/>
      <c r="AO170" s="1583"/>
      <c r="AP170" s="612">
        <v>519000000</v>
      </c>
      <c r="AQ170" s="831">
        <v>0</v>
      </c>
      <c r="AR170" s="612">
        <v>519000000</v>
      </c>
      <c r="AS170" s="613">
        <v>0</v>
      </c>
      <c r="AT170" s="831">
        <v>0</v>
      </c>
      <c r="AU170" s="613">
        <v>0</v>
      </c>
      <c r="AV170" s="831">
        <v>0</v>
      </c>
      <c r="AW170" s="613">
        <v>0</v>
      </c>
      <c r="AX170" s="831">
        <v>0</v>
      </c>
      <c r="AY170" s="613">
        <v>0</v>
      </c>
      <c r="AZ170" s="613">
        <v>0</v>
      </c>
      <c r="BA170" s="613">
        <v>0</v>
      </c>
      <c r="BB170" s="613">
        <v>0</v>
      </c>
    </row>
    <row r="171" spans="1:54" x14ac:dyDescent="0.25">
      <c r="A171" s="1608" t="s">
        <v>35</v>
      </c>
      <c r="B171" s="1583"/>
      <c r="C171" s="1608" t="s">
        <v>322</v>
      </c>
      <c r="D171" s="1583"/>
      <c r="E171" s="1608" t="s">
        <v>315</v>
      </c>
      <c r="F171" s="1583"/>
      <c r="G171" s="1608" t="s">
        <v>312</v>
      </c>
      <c r="H171" s="1583"/>
      <c r="I171" s="1608" t="s">
        <v>312</v>
      </c>
      <c r="J171" s="1583"/>
      <c r="K171" s="1583"/>
      <c r="L171" s="1608"/>
      <c r="M171" s="1583"/>
      <c r="N171" s="1583"/>
      <c r="O171" s="1608"/>
      <c r="P171" s="1583"/>
      <c r="Q171" s="1608"/>
      <c r="R171" s="1583"/>
      <c r="S171" s="1609" t="s">
        <v>113</v>
      </c>
      <c r="T171" s="1583"/>
      <c r="U171" s="1583"/>
      <c r="V171" s="1583"/>
      <c r="W171" s="1583"/>
      <c r="X171" s="1583"/>
      <c r="Y171" s="1583"/>
      <c r="Z171" s="1583"/>
      <c r="AA171" s="1608" t="s">
        <v>306</v>
      </c>
      <c r="AB171" s="1583"/>
      <c r="AC171" s="1583"/>
      <c r="AD171" s="1583"/>
      <c r="AE171" s="1583"/>
      <c r="AF171" s="1608" t="s">
        <v>309</v>
      </c>
      <c r="AG171" s="1583"/>
      <c r="AH171" s="1583"/>
      <c r="AI171" s="320" t="s">
        <v>101</v>
      </c>
      <c r="AJ171" s="1610" t="s">
        <v>310</v>
      </c>
      <c r="AK171" s="1583"/>
      <c r="AL171" s="1583"/>
      <c r="AM171" s="1583"/>
      <c r="AN171" s="1583"/>
      <c r="AO171" s="1583"/>
      <c r="AP171" s="617">
        <v>519000000</v>
      </c>
      <c r="AQ171" s="834">
        <v>0</v>
      </c>
      <c r="AR171" s="617">
        <v>519000000</v>
      </c>
      <c r="AS171" s="618">
        <v>0</v>
      </c>
      <c r="AT171" s="834">
        <v>0</v>
      </c>
      <c r="AU171" s="618">
        <v>0</v>
      </c>
      <c r="AV171" s="834">
        <v>0</v>
      </c>
      <c r="AW171" s="618">
        <v>0</v>
      </c>
      <c r="AX171" s="834">
        <v>0</v>
      </c>
      <c r="AY171" s="618">
        <v>0</v>
      </c>
      <c r="AZ171" s="618">
        <v>0</v>
      </c>
      <c r="BA171" s="618">
        <v>0</v>
      </c>
      <c r="BB171" s="618">
        <v>0</v>
      </c>
    </row>
    <row r="172" spans="1:54" x14ac:dyDescent="0.25">
      <c r="A172" s="1603" t="s">
        <v>35</v>
      </c>
      <c r="B172" s="1583"/>
      <c r="C172" s="1603" t="s">
        <v>322</v>
      </c>
      <c r="D172" s="1583"/>
      <c r="E172" s="1603" t="s">
        <v>317</v>
      </c>
      <c r="F172" s="1583"/>
      <c r="G172" s="1603"/>
      <c r="H172" s="1583"/>
      <c r="I172" s="1603"/>
      <c r="J172" s="1583"/>
      <c r="K172" s="1583"/>
      <c r="L172" s="1603"/>
      <c r="M172" s="1583"/>
      <c r="N172" s="1583"/>
      <c r="O172" s="1603"/>
      <c r="P172" s="1583"/>
      <c r="Q172" s="1603"/>
      <c r="R172" s="1583"/>
      <c r="S172" s="1605" t="s">
        <v>345</v>
      </c>
      <c r="T172" s="1583"/>
      <c r="U172" s="1583"/>
      <c r="V172" s="1583"/>
      <c r="W172" s="1583"/>
      <c r="X172" s="1583"/>
      <c r="Y172" s="1583"/>
      <c r="Z172" s="1583"/>
      <c r="AA172" s="1603" t="s">
        <v>306</v>
      </c>
      <c r="AB172" s="1583"/>
      <c r="AC172" s="1583"/>
      <c r="AD172" s="1583"/>
      <c r="AE172" s="1583"/>
      <c r="AF172" s="1603" t="s">
        <v>307</v>
      </c>
      <c r="AG172" s="1583"/>
      <c r="AH172" s="1583"/>
      <c r="AI172" s="317" t="s">
        <v>86</v>
      </c>
      <c r="AJ172" s="1604" t="s">
        <v>308</v>
      </c>
      <c r="AK172" s="1583"/>
      <c r="AL172" s="1583"/>
      <c r="AM172" s="1583"/>
      <c r="AN172" s="1583"/>
      <c r="AO172" s="1583"/>
      <c r="AP172" s="612">
        <v>606200000</v>
      </c>
      <c r="AQ172" s="831">
        <v>0</v>
      </c>
      <c r="AR172" s="612">
        <v>186200000</v>
      </c>
      <c r="AS172" s="612">
        <v>-420000000</v>
      </c>
      <c r="AT172" s="831">
        <v>0</v>
      </c>
      <c r="AU172" s="613">
        <v>0</v>
      </c>
      <c r="AV172" s="831">
        <v>0</v>
      </c>
      <c r="AW172" s="613">
        <v>0</v>
      </c>
      <c r="AX172" s="831">
        <v>0</v>
      </c>
      <c r="AY172" s="613">
        <v>0</v>
      </c>
      <c r="AZ172" s="613">
        <v>0</v>
      </c>
      <c r="BA172" s="613">
        <v>0</v>
      </c>
      <c r="BB172" s="613">
        <v>0</v>
      </c>
    </row>
    <row r="173" spans="1:54" x14ac:dyDescent="0.25">
      <c r="A173" s="1603" t="s">
        <v>35</v>
      </c>
      <c r="B173" s="1583"/>
      <c r="C173" s="1603" t="s">
        <v>322</v>
      </c>
      <c r="D173" s="1583"/>
      <c r="E173" s="1603" t="s">
        <v>317</v>
      </c>
      <c r="F173" s="1583"/>
      <c r="G173" s="1603" t="s">
        <v>322</v>
      </c>
      <c r="H173" s="1583"/>
      <c r="I173" s="1603"/>
      <c r="J173" s="1583"/>
      <c r="K173" s="1583"/>
      <c r="L173" s="1603"/>
      <c r="M173" s="1583"/>
      <c r="N173" s="1583"/>
      <c r="O173" s="1603"/>
      <c r="P173" s="1583"/>
      <c r="Q173" s="1603"/>
      <c r="R173" s="1583"/>
      <c r="S173" s="1605" t="s">
        <v>346</v>
      </c>
      <c r="T173" s="1583"/>
      <c r="U173" s="1583"/>
      <c r="V173" s="1583"/>
      <c r="W173" s="1583"/>
      <c r="X173" s="1583"/>
      <c r="Y173" s="1583"/>
      <c r="Z173" s="1583"/>
      <c r="AA173" s="1603" t="s">
        <v>306</v>
      </c>
      <c r="AB173" s="1583"/>
      <c r="AC173" s="1583"/>
      <c r="AD173" s="1583"/>
      <c r="AE173" s="1583"/>
      <c r="AF173" s="1603" t="s">
        <v>307</v>
      </c>
      <c r="AG173" s="1583"/>
      <c r="AH173" s="1583"/>
      <c r="AI173" s="317" t="s">
        <v>86</v>
      </c>
      <c r="AJ173" s="1604" t="s">
        <v>308</v>
      </c>
      <c r="AK173" s="1583"/>
      <c r="AL173" s="1583"/>
      <c r="AM173" s="1583"/>
      <c r="AN173" s="1583"/>
      <c r="AO173" s="1583"/>
      <c r="AP173" s="612">
        <v>606200000</v>
      </c>
      <c r="AQ173" s="831">
        <v>0</v>
      </c>
      <c r="AR173" s="612">
        <v>186200000</v>
      </c>
      <c r="AS173" s="612">
        <v>-420000000</v>
      </c>
      <c r="AT173" s="831">
        <v>0</v>
      </c>
      <c r="AU173" s="613">
        <v>0</v>
      </c>
      <c r="AV173" s="831">
        <v>0</v>
      </c>
      <c r="AW173" s="613">
        <v>0</v>
      </c>
      <c r="AX173" s="831">
        <v>0</v>
      </c>
      <c r="AY173" s="613">
        <v>0</v>
      </c>
      <c r="AZ173" s="613">
        <v>0</v>
      </c>
      <c r="BA173" s="613">
        <v>0</v>
      </c>
      <c r="BB173" s="613">
        <v>0</v>
      </c>
    </row>
    <row r="174" spans="1:54" x14ac:dyDescent="0.25">
      <c r="A174" s="1608" t="s">
        <v>35</v>
      </c>
      <c r="B174" s="1583"/>
      <c r="C174" s="1608" t="s">
        <v>322</v>
      </c>
      <c r="D174" s="1583"/>
      <c r="E174" s="1608" t="s">
        <v>317</v>
      </c>
      <c r="F174" s="1583"/>
      <c r="G174" s="1608" t="s">
        <v>322</v>
      </c>
      <c r="H174" s="1583"/>
      <c r="I174" s="1608" t="s">
        <v>347</v>
      </c>
      <c r="J174" s="1583"/>
      <c r="K174" s="1583"/>
      <c r="L174" s="1608"/>
      <c r="M174" s="1583"/>
      <c r="N174" s="1583"/>
      <c r="O174" s="1608"/>
      <c r="P174" s="1583"/>
      <c r="Q174" s="1608"/>
      <c r="R174" s="1583"/>
      <c r="S174" s="1609" t="s">
        <v>114</v>
      </c>
      <c r="T174" s="1583"/>
      <c r="U174" s="1583"/>
      <c r="V174" s="1583"/>
      <c r="W174" s="1583"/>
      <c r="X174" s="1583"/>
      <c r="Y174" s="1583"/>
      <c r="Z174" s="1583"/>
      <c r="AA174" s="1608" t="s">
        <v>306</v>
      </c>
      <c r="AB174" s="1583"/>
      <c r="AC174" s="1583"/>
      <c r="AD174" s="1583"/>
      <c r="AE174" s="1583"/>
      <c r="AF174" s="1608" t="s">
        <v>307</v>
      </c>
      <c r="AG174" s="1583"/>
      <c r="AH174" s="1583"/>
      <c r="AI174" s="320" t="s">
        <v>86</v>
      </c>
      <c r="AJ174" s="1610" t="s">
        <v>308</v>
      </c>
      <c r="AK174" s="1583"/>
      <c r="AL174" s="1583"/>
      <c r="AM174" s="1583"/>
      <c r="AN174" s="1583"/>
      <c r="AO174" s="1583"/>
      <c r="AP174" s="617">
        <v>606200000</v>
      </c>
      <c r="AQ174" s="834">
        <v>0</v>
      </c>
      <c r="AR174" s="617">
        <v>186200000</v>
      </c>
      <c r="AS174" s="617">
        <v>-420000000</v>
      </c>
      <c r="AT174" s="834">
        <v>0</v>
      </c>
      <c r="AU174" s="618">
        <v>0</v>
      </c>
      <c r="AV174" s="834">
        <v>0</v>
      </c>
      <c r="AW174" s="618">
        <v>0</v>
      </c>
      <c r="AX174" s="834">
        <v>0</v>
      </c>
      <c r="AY174" s="618">
        <v>0</v>
      </c>
      <c r="AZ174" s="618">
        <v>0</v>
      </c>
      <c r="BA174" s="618">
        <v>0</v>
      </c>
      <c r="BB174" s="618">
        <v>0</v>
      </c>
    </row>
    <row r="175" spans="1:54" x14ac:dyDescent="0.25">
      <c r="A175" s="1603" t="s">
        <v>35</v>
      </c>
      <c r="B175" s="1583"/>
      <c r="C175" s="1603" t="s">
        <v>322</v>
      </c>
      <c r="D175" s="1583"/>
      <c r="E175" s="1603" t="s">
        <v>325</v>
      </c>
      <c r="F175" s="1583"/>
      <c r="G175" s="1603"/>
      <c r="H175" s="1583"/>
      <c r="I175" s="1603"/>
      <c r="J175" s="1583"/>
      <c r="K175" s="1583"/>
      <c r="L175" s="1603"/>
      <c r="M175" s="1583"/>
      <c r="N175" s="1583"/>
      <c r="O175" s="1603"/>
      <c r="P175" s="1583"/>
      <c r="Q175" s="1603"/>
      <c r="R175" s="1583"/>
      <c r="S175" s="1605" t="s">
        <v>348</v>
      </c>
      <c r="T175" s="1583"/>
      <c r="U175" s="1583"/>
      <c r="V175" s="1583"/>
      <c r="W175" s="1583"/>
      <c r="X175" s="1583"/>
      <c r="Y175" s="1583"/>
      <c r="Z175" s="1583"/>
      <c r="AA175" s="1603" t="s">
        <v>306</v>
      </c>
      <c r="AB175" s="1583"/>
      <c r="AC175" s="1583"/>
      <c r="AD175" s="1583"/>
      <c r="AE175" s="1583"/>
      <c r="AF175" s="1603" t="s">
        <v>307</v>
      </c>
      <c r="AG175" s="1583"/>
      <c r="AH175" s="1583"/>
      <c r="AI175" s="317" t="s">
        <v>86</v>
      </c>
      <c r="AJ175" s="1604" t="s">
        <v>308</v>
      </c>
      <c r="AK175" s="1583"/>
      <c r="AL175" s="1583"/>
      <c r="AM175" s="1583"/>
      <c r="AN175" s="1583"/>
      <c r="AO175" s="1583"/>
      <c r="AP175" s="612">
        <v>201718000000</v>
      </c>
      <c r="AQ175" s="830">
        <v>60250000</v>
      </c>
      <c r="AR175" s="612">
        <v>19469182</v>
      </c>
      <c r="AS175" s="613">
        <v>0</v>
      </c>
      <c r="AT175" s="830">
        <v>2967951308</v>
      </c>
      <c r="AU175" s="612">
        <v>-2907701308</v>
      </c>
      <c r="AV175" s="830">
        <v>16566181354</v>
      </c>
      <c r="AW175" s="612">
        <v>-13598230046</v>
      </c>
      <c r="AX175" s="830">
        <v>16582467209</v>
      </c>
      <c r="AY175" s="612">
        <v>-16285855</v>
      </c>
      <c r="AZ175" s="612">
        <v>16582467209</v>
      </c>
      <c r="BA175" s="613">
        <v>0</v>
      </c>
      <c r="BB175" s="613">
        <v>0</v>
      </c>
    </row>
    <row r="176" spans="1:54" x14ac:dyDescent="0.25">
      <c r="A176" s="1603" t="s">
        <v>35</v>
      </c>
      <c r="B176" s="1583"/>
      <c r="C176" s="1603" t="s">
        <v>322</v>
      </c>
      <c r="D176" s="1583"/>
      <c r="E176" s="1603" t="s">
        <v>325</v>
      </c>
      <c r="F176" s="1583"/>
      <c r="G176" s="1603"/>
      <c r="H176" s="1583"/>
      <c r="I176" s="1603"/>
      <c r="J176" s="1583"/>
      <c r="K176" s="1583"/>
      <c r="L176" s="1603"/>
      <c r="M176" s="1583"/>
      <c r="N176" s="1583"/>
      <c r="O176" s="1603"/>
      <c r="P176" s="1583"/>
      <c r="Q176" s="1603"/>
      <c r="R176" s="1583"/>
      <c r="S176" s="1605" t="s">
        <v>348</v>
      </c>
      <c r="T176" s="1583"/>
      <c r="U176" s="1583"/>
      <c r="V176" s="1583"/>
      <c r="W176" s="1583"/>
      <c r="X176" s="1583"/>
      <c r="Y176" s="1583"/>
      <c r="Z176" s="1583"/>
      <c r="AA176" s="1603" t="s">
        <v>306</v>
      </c>
      <c r="AB176" s="1583"/>
      <c r="AC176" s="1583"/>
      <c r="AD176" s="1583"/>
      <c r="AE176" s="1583"/>
      <c r="AF176" s="1603" t="s">
        <v>309</v>
      </c>
      <c r="AG176" s="1583"/>
      <c r="AH176" s="1583"/>
      <c r="AI176" s="317" t="s">
        <v>44</v>
      </c>
      <c r="AJ176" s="1604" t="s">
        <v>311</v>
      </c>
      <c r="AK176" s="1583"/>
      <c r="AL176" s="1583"/>
      <c r="AM176" s="1583"/>
      <c r="AN176" s="1583"/>
      <c r="AO176" s="1583"/>
      <c r="AP176" s="612">
        <v>66513900000</v>
      </c>
      <c r="AQ176" s="830">
        <v>72524364</v>
      </c>
      <c r="AR176" s="612">
        <v>48689635321</v>
      </c>
      <c r="AS176" s="613">
        <v>0</v>
      </c>
      <c r="AT176" s="830">
        <v>733493750</v>
      </c>
      <c r="AU176" s="612">
        <v>-660969386</v>
      </c>
      <c r="AV176" s="830">
        <v>477988151</v>
      </c>
      <c r="AW176" s="612">
        <v>255505599</v>
      </c>
      <c r="AX176" s="830">
        <v>715719475</v>
      </c>
      <c r="AY176" s="612">
        <v>-237731324</v>
      </c>
      <c r="AZ176" s="612">
        <v>715719475</v>
      </c>
      <c r="BA176" s="613">
        <v>0</v>
      </c>
      <c r="BB176" s="613">
        <v>0</v>
      </c>
    </row>
    <row r="177" spans="1:54" x14ac:dyDescent="0.25">
      <c r="A177" s="1603" t="s">
        <v>35</v>
      </c>
      <c r="B177" s="1583"/>
      <c r="C177" s="1603" t="s">
        <v>322</v>
      </c>
      <c r="D177" s="1583"/>
      <c r="E177" s="1603" t="s">
        <v>325</v>
      </c>
      <c r="F177" s="1583"/>
      <c r="G177" s="1603" t="s">
        <v>312</v>
      </c>
      <c r="H177" s="1583"/>
      <c r="I177" s="1603"/>
      <c r="J177" s="1583"/>
      <c r="K177" s="1583"/>
      <c r="L177" s="1603"/>
      <c r="M177" s="1583"/>
      <c r="N177" s="1583"/>
      <c r="O177" s="1603"/>
      <c r="P177" s="1583"/>
      <c r="Q177" s="1603"/>
      <c r="R177" s="1583"/>
      <c r="S177" s="1605" t="s">
        <v>453</v>
      </c>
      <c r="T177" s="1583"/>
      <c r="U177" s="1583"/>
      <c r="V177" s="1583"/>
      <c r="W177" s="1583"/>
      <c r="X177" s="1583"/>
      <c r="Y177" s="1583"/>
      <c r="Z177" s="1583"/>
      <c r="AA177" s="1603" t="s">
        <v>306</v>
      </c>
      <c r="AB177" s="1583"/>
      <c r="AC177" s="1583"/>
      <c r="AD177" s="1583"/>
      <c r="AE177" s="1583"/>
      <c r="AF177" s="1603" t="s">
        <v>307</v>
      </c>
      <c r="AG177" s="1583"/>
      <c r="AH177" s="1583"/>
      <c r="AI177" s="317" t="s">
        <v>86</v>
      </c>
      <c r="AJ177" s="1604" t="s">
        <v>308</v>
      </c>
      <c r="AK177" s="1583"/>
      <c r="AL177" s="1583"/>
      <c r="AM177" s="1583"/>
      <c r="AN177" s="1583"/>
      <c r="AO177" s="1583"/>
      <c r="AP177" s="612">
        <v>420000000</v>
      </c>
      <c r="AQ177" s="831">
        <v>0</v>
      </c>
      <c r="AR177" s="612">
        <v>18535849</v>
      </c>
      <c r="AS177" s="613">
        <v>0</v>
      </c>
      <c r="AT177" s="831">
        <v>0</v>
      </c>
      <c r="AU177" s="613">
        <v>0</v>
      </c>
      <c r="AV177" s="831">
        <v>0</v>
      </c>
      <c r="AW177" s="613">
        <v>0</v>
      </c>
      <c r="AX177" s="831">
        <v>0</v>
      </c>
      <c r="AY177" s="613">
        <v>0</v>
      </c>
      <c r="AZ177" s="613">
        <v>0</v>
      </c>
      <c r="BA177" s="613">
        <v>0</v>
      </c>
      <c r="BB177" s="613">
        <v>0</v>
      </c>
    </row>
    <row r="178" spans="1:54" x14ac:dyDescent="0.25">
      <c r="A178" s="1608" t="s">
        <v>35</v>
      </c>
      <c r="B178" s="1583"/>
      <c r="C178" s="1608" t="s">
        <v>322</v>
      </c>
      <c r="D178" s="1583"/>
      <c r="E178" s="1608" t="s">
        <v>325</v>
      </c>
      <c r="F178" s="1583"/>
      <c r="G178" s="1608" t="s">
        <v>312</v>
      </c>
      <c r="H178" s="1583"/>
      <c r="I178" s="1608" t="s">
        <v>312</v>
      </c>
      <c r="J178" s="1583"/>
      <c r="K178" s="1583"/>
      <c r="L178" s="1608"/>
      <c r="M178" s="1583"/>
      <c r="N178" s="1583"/>
      <c r="O178" s="1608"/>
      <c r="P178" s="1583"/>
      <c r="Q178" s="1608"/>
      <c r="R178" s="1583"/>
      <c r="S178" s="1609" t="s">
        <v>453</v>
      </c>
      <c r="T178" s="1583"/>
      <c r="U178" s="1583"/>
      <c r="V178" s="1583"/>
      <c r="W178" s="1583"/>
      <c r="X178" s="1583"/>
      <c r="Y178" s="1583"/>
      <c r="Z178" s="1583"/>
      <c r="AA178" s="1608" t="s">
        <v>306</v>
      </c>
      <c r="AB178" s="1583"/>
      <c r="AC178" s="1583"/>
      <c r="AD178" s="1583"/>
      <c r="AE178" s="1583"/>
      <c r="AF178" s="1608" t="s">
        <v>307</v>
      </c>
      <c r="AG178" s="1583"/>
      <c r="AH178" s="1583"/>
      <c r="AI178" s="320" t="s">
        <v>86</v>
      </c>
      <c r="AJ178" s="1610" t="s">
        <v>308</v>
      </c>
      <c r="AK178" s="1583"/>
      <c r="AL178" s="1583"/>
      <c r="AM178" s="1583"/>
      <c r="AN178" s="1583"/>
      <c r="AO178" s="1583"/>
      <c r="AP178" s="617">
        <v>420000000</v>
      </c>
      <c r="AQ178" s="834">
        <v>0</v>
      </c>
      <c r="AR178" s="617">
        <v>18535849</v>
      </c>
      <c r="AS178" s="618">
        <v>0</v>
      </c>
      <c r="AT178" s="834">
        <v>0</v>
      </c>
      <c r="AU178" s="618">
        <v>0</v>
      </c>
      <c r="AV178" s="834">
        <v>0</v>
      </c>
      <c r="AW178" s="618">
        <v>0</v>
      </c>
      <c r="AX178" s="834">
        <v>0</v>
      </c>
      <c r="AY178" s="618">
        <v>0</v>
      </c>
      <c r="AZ178" s="618">
        <v>0</v>
      </c>
      <c r="BA178" s="618">
        <v>0</v>
      </c>
      <c r="BB178" s="618">
        <v>0</v>
      </c>
    </row>
    <row r="179" spans="1:54" x14ac:dyDescent="0.25">
      <c r="A179" s="1608" t="s">
        <v>35</v>
      </c>
      <c r="B179" s="1583"/>
      <c r="C179" s="1608" t="s">
        <v>322</v>
      </c>
      <c r="D179" s="1583"/>
      <c r="E179" s="1608" t="s">
        <v>325</v>
      </c>
      <c r="F179" s="1583"/>
      <c r="G179" s="1608" t="s">
        <v>312</v>
      </c>
      <c r="H179" s="1583"/>
      <c r="I179" s="1608" t="s">
        <v>312</v>
      </c>
      <c r="J179" s="1583"/>
      <c r="K179" s="1583"/>
      <c r="L179" s="1608" t="s">
        <v>315</v>
      </c>
      <c r="M179" s="1583"/>
      <c r="N179" s="1583"/>
      <c r="O179" s="1608"/>
      <c r="P179" s="1583"/>
      <c r="Q179" s="1608"/>
      <c r="R179" s="1583"/>
      <c r="S179" s="1609" t="s">
        <v>454</v>
      </c>
      <c r="T179" s="1583"/>
      <c r="U179" s="1583"/>
      <c r="V179" s="1583"/>
      <c r="W179" s="1583"/>
      <c r="X179" s="1583"/>
      <c r="Y179" s="1583"/>
      <c r="Z179" s="1583"/>
      <c r="AA179" s="1608" t="s">
        <v>306</v>
      </c>
      <c r="AB179" s="1583"/>
      <c r="AC179" s="1583"/>
      <c r="AD179" s="1583"/>
      <c r="AE179" s="1583"/>
      <c r="AF179" s="1608" t="s">
        <v>307</v>
      </c>
      <c r="AG179" s="1583"/>
      <c r="AH179" s="1583"/>
      <c r="AI179" s="320" t="s">
        <v>86</v>
      </c>
      <c r="AJ179" s="1610" t="s">
        <v>308</v>
      </c>
      <c r="AK179" s="1583"/>
      <c r="AL179" s="1583"/>
      <c r="AM179" s="1583"/>
      <c r="AN179" s="1583"/>
      <c r="AO179" s="1583"/>
      <c r="AP179" s="617">
        <v>420000000</v>
      </c>
      <c r="AQ179" s="834">
        <v>0</v>
      </c>
      <c r="AR179" s="617">
        <v>18535849</v>
      </c>
      <c r="AS179" s="618">
        <v>0</v>
      </c>
      <c r="AT179" s="834">
        <v>0</v>
      </c>
      <c r="AU179" s="618">
        <v>0</v>
      </c>
      <c r="AV179" s="834">
        <v>0</v>
      </c>
      <c r="AW179" s="618">
        <v>0</v>
      </c>
      <c r="AX179" s="834">
        <v>0</v>
      </c>
      <c r="AY179" s="618">
        <v>0</v>
      </c>
      <c r="AZ179" s="618">
        <v>0</v>
      </c>
      <c r="BA179" s="618">
        <v>0</v>
      </c>
      <c r="BB179" s="618">
        <v>0</v>
      </c>
    </row>
    <row r="180" spans="1:54" x14ac:dyDescent="0.25">
      <c r="A180" s="1603" t="s">
        <v>35</v>
      </c>
      <c r="B180" s="1583"/>
      <c r="C180" s="1603" t="s">
        <v>322</v>
      </c>
      <c r="D180" s="1583"/>
      <c r="E180" s="1603" t="s">
        <v>325</v>
      </c>
      <c r="F180" s="1583"/>
      <c r="G180" s="1603" t="s">
        <v>322</v>
      </c>
      <c r="H180" s="1583"/>
      <c r="I180" s="1603"/>
      <c r="J180" s="1583"/>
      <c r="K180" s="1583"/>
      <c r="L180" s="1603"/>
      <c r="M180" s="1583"/>
      <c r="N180" s="1583"/>
      <c r="O180" s="1603"/>
      <c r="P180" s="1583"/>
      <c r="Q180" s="1603"/>
      <c r="R180" s="1583"/>
      <c r="S180" s="1605" t="s">
        <v>349</v>
      </c>
      <c r="T180" s="1583"/>
      <c r="U180" s="1583"/>
      <c r="V180" s="1583"/>
      <c r="W180" s="1583"/>
      <c r="X180" s="1583"/>
      <c r="Y180" s="1583"/>
      <c r="Z180" s="1583"/>
      <c r="AA180" s="1603" t="s">
        <v>306</v>
      </c>
      <c r="AB180" s="1583"/>
      <c r="AC180" s="1583"/>
      <c r="AD180" s="1583"/>
      <c r="AE180" s="1583"/>
      <c r="AF180" s="1603" t="s">
        <v>307</v>
      </c>
      <c r="AG180" s="1583"/>
      <c r="AH180" s="1583"/>
      <c r="AI180" s="317" t="s">
        <v>86</v>
      </c>
      <c r="AJ180" s="1604" t="s">
        <v>308</v>
      </c>
      <c r="AK180" s="1583"/>
      <c r="AL180" s="1583"/>
      <c r="AM180" s="1583"/>
      <c r="AN180" s="1583"/>
      <c r="AO180" s="1583"/>
      <c r="AP180" s="612">
        <v>201298000000</v>
      </c>
      <c r="AQ180" s="830">
        <v>60250000</v>
      </c>
      <c r="AR180" s="612">
        <v>933333</v>
      </c>
      <c r="AS180" s="613">
        <v>0</v>
      </c>
      <c r="AT180" s="830">
        <v>2967951308</v>
      </c>
      <c r="AU180" s="612">
        <v>-2907701308</v>
      </c>
      <c r="AV180" s="830">
        <v>16566181354</v>
      </c>
      <c r="AW180" s="612">
        <v>-13598230046</v>
      </c>
      <c r="AX180" s="830">
        <v>16582467209</v>
      </c>
      <c r="AY180" s="612">
        <v>-16285855</v>
      </c>
      <c r="AZ180" s="612">
        <v>16582467209</v>
      </c>
      <c r="BA180" s="613">
        <v>0</v>
      </c>
      <c r="BB180" s="613">
        <v>0</v>
      </c>
    </row>
    <row r="181" spans="1:54" x14ac:dyDescent="0.25">
      <c r="A181" s="1603" t="s">
        <v>35</v>
      </c>
      <c r="B181" s="1583"/>
      <c r="C181" s="1603" t="s">
        <v>322</v>
      </c>
      <c r="D181" s="1583"/>
      <c r="E181" s="1603" t="s">
        <v>325</v>
      </c>
      <c r="F181" s="1583"/>
      <c r="G181" s="1603" t="s">
        <v>322</v>
      </c>
      <c r="H181" s="1583"/>
      <c r="I181" s="1603"/>
      <c r="J181" s="1583"/>
      <c r="K181" s="1583"/>
      <c r="L181" s="1603"/>
      <c r="M181" s="1583"/>
      <c r="N181" s="1583"/>
      <c r="O181" s="1603"/>
      <c r="P181" s="1583"/>
      <c r="Q181" s="1603"/>
      <c r="R181" s="1583"/>
      <c r="S181" s="1605" t="s">
        <v>349</v>
      </c>
      <c r="T181" s="1583"/>
      <c r="U181" s="1583"/>
      <c r="V181" s="1583"/>
      <c r="W181" s="1583"/>
      <c r="X181" s="1583"/>
      <c r="Y181" s="1583"/>
      <c r="Z181" s="1583"/>
      <c r="AA181" s="1603" t="s">
        <v>306</v>
      </c>
      <c r="AB181" s="1583"/>
      <c r="AC181" s="1583"/>
      <c r="AD181" s="1583"/>
      <c r="AE181" s="1583"/>
      <c r="AF181" s="1603" t="s">
        <v>309</v>
      </c>
      <c r="AG181" s="1583"/>
      <c r="AH181" s="1583"/>
      <c r="AI181" s="317" t="s">
        <v>44</v>
      </c>
      <c r="AJ181" s="1604" t="s">
        <v>311</v>
      </c>
      <c r="AK181" s="1583"/>
      <c r="AL181" s="1583"/>
      <c r="AM181" s="1583"/>
      <c r="AN181" s="1583"/>
      <c r="AO181" s="1583"/>
      <c r="AP181" s="612">
        <v>66513900000</v>
      </c>
      <c r="AQ181" s="830">
        <v>72524364</v>
      </c>
      <c r="AR181" s="612">
        <v>48689635321</v>
      </c>
      <c r="AS181" s="613">
        <v>0</v>
      </c>
      <c r="AT181" s="830">
        <v>733493750</v>
      </c>
      <c r="AU181" s="612">
        <v>-660969386</v>
      </c>
      <c r="AV181" s="830">
        <v>477988151</v>
      </c>
      <c r="AW181" s="612">
        <v>255505599</v>
      </c>
      <c r="AX181" s="830">
        <v>715719475</v>
      </c>
      <c r="AY181" s="612">
        <v>-237731324</v>
      </c>
      <c r="AZ181" s="612">
        <v>715719475</v>
      </c>
      <c r="BA181" s="613">
        <v>0</v>
      </c>
      <c r="BB181" s="613">
        <v>0</v>
      </c>
    </row>
    <row r="182" spans="1:54" x14ac:dyDescent="0.25">
      <c r="A182" s="1608" t="s">
        <v>35</v>
      </c>
      <c r="B182" s="1583"/>
      <c r="C182" s="1608" t="s">
        <v>322</v>
      </c>
      <c r="D182" s="1583"/>
      <c r="E182" s="1608" t="s">
        <v>325</v>
      </c>
      <c r="F182" s="1583"/>
      <c r="G182" s="1608" t="s">
        <v>322</v>
      </c>
      <c r="H182" s="1583"/>
      <c r="I182" s="1608" t="s">
        <v>316</v>
      </c>
      <c r="J182" s="1583"/>
      <c r="K182" s="1583"/>
      <c r="L182" s="1608"/>
      <c r="M182" s="1583"/>
      <c r="N182" s="1583"/>
      <c r="O182" s="1608"/>
      <c r="P182" s="1583"/>
      <c r="Q182" s="1608"/>
      <c r="R182" s="1583"/>
      <c r="S182" s="1609" t="s">
        <v>115</v>
      </c>
      <c r="T182" s="1583"/>
      <c r="U182" s="1583"/>
      <c r="V182" s="1583"/>
      <c r="W182" s="1583"/>
      <c r="X182" s="1583"/>
      <c r="Y182" s="1583"/>
      <c r="Z182" s="1583"/>
      <c r="AA182" s="1608" t="s">
        <v>306</v>
      </c>
      <c r="AB182" s="1583"/>
      <c r="AC182" s="1583"/>
      <c r="AD182" s="1583"/>
      <c r="AE182" s="1583"/>
      <c r="AF182" s="1608" t="s">
        <v>307</v>
      </c>
      <c r="AG182" s="1583"/>
      <c r="AH182" s="1583"/>
      <c r="AI182" s="320" t="s">
        <v>86</v>
      </c>
      <c r="AJ182" s="1610" t="s">
        <v>308</v>
      </c>
      <c r="AK182" s="1583"/>
      <c r="AL182" s="1583"/>
      <c r="AM182" s="1583"/>
      <c r="AN182" s="1583"/>
      <c r="AO182" s="1583"/>
      <c r="AP182" s="617">
        <v>298000000</v>
      </c>
      <c r="AQ182" s="833">
        <v>60250000</v>
      </c>
      <c r="AR182" s="617">
        <v>933333</v>
      </c>
      <c r="AS182" s="618">
        <v>0</v>
      </c>
      <c r="AT182" s="833">
        <v>60250000</v>
      </c>
      <c r="AU182" s="618">
        <v>0</v>
      </c>
      <c r="AV182" s="833">
        <v>43019623</v>
      </c>
      <c r="AW182" s="617">
        <v>17230377</v>
      </c>
      <c r="AX182" s="833">
        <v>43019623</v>
      </c>
      <c r="AY182" s="618">
        <v>0</v>
      </c>
      <c r="AZ182" s="617">
        <v>43019623</v>
      </c>
      <c r="BA182" s="618">
        <v>0</v>
      </c>
      <c r="BB182" s="618">
        <v>0</v>
      </c>
    </row>
    <row r="183" spans="1:54" x14ac:dyDescent="0.25">
      <c r="A183" s="1608" t="s">
        <v>35</v>
      </c>
      <c r="B183" s="1583"/>
      <c r="C183" s="1608" t="s">
        <v>322</v>
      </c>
      <c r="D183" s="1583"/>
      <c r="E183" s="1608" t="s">
        <v>325</v>
      </c>
      <c r="F183" s="1583"/>
      <c r="G183" s="1608" t="s">
        <v>322</v>
      </c>
      <c r="H183" s="1583"/>
      <c r="I183" s="1608" t="s">
        <v>326</v>
      </c>
      <c r="J183" s="1583"/>
      <c r="K183" s="1583"/>
      <c r="L183" s="1608"/>
      <c r="M183" s="1583"/>
      <c r="N183" s="1583"/>
      <c r="O183" s="1608"/>
      <c r="P183" s="1583"/>
      <c r="Q183" s="1608"/>
      <c r="R183" s="1583"/>
      <c r="S183" s="1609" t="s">
        <v>116</v>
      </c>
      <c r="T183" s="1583"/>
      <c r="U183" s="1583"/>
      <c r="V183" s="1583"/>
      <c r="W183" s="1583"/>
      <c r="X183" s="1583"/>
      <c r="Y183" s="1583"/>
      <c r="Z183" s="1583"/>
      <c r="AA183" s="1608" t="s">
        <v>306</v>
      </c>
      <c r="AB183" s="1583"/>
      <c r="AC183" s="1583"/>
      <c r="AD183" s="1583"/>
      <c r="AE183" s="1583"/>
      <c r="AF183" s="1608" t="s">
        <v>307</v>
      </c>
      <c r="AG183" s="1583"/>
      <c r="AH183" s="1583"/>
      <c r="AI183" s="320" t="s">
        <v>86</v>
      </c>
      <c r="AJ183" s="1610" t="s">
        <v>308</v>
      </c>
      <c r="AK183" s="1583"/>
      <c r="AL183" s="1583"/>
      <c r="AM183" s="1583"/>
      <c r="AN183" s="1583"/>
      <c r="AO183" s="1583"/>
      <c r="AP183" s="617">
        <v>201000000000</v>
      </c>
      <c r="AQ183" s="834">
        <v>0</v>
      </c>
      <c r="AR183" s="618">
        <v>0</v>
      </c>
      <c r="AS183" s="618">
        <v>0</v>
      </c>
      <c r="AT183" s="833">
        <v>2907701308</v>
      </c>
      <c r="AU183" s="617">
        <v>-2907701308</v>
      </c>
      <c r="AV183" s="833">
        <v>16523161731</v>
      </c>
      <c r="AW183" s="617">
        <v>-13615460423</v>
      </c>
      <c r="AX183" s="833">
        <v>16539447586</v>
      </c>
      <c r="AY183" s="617">
        <v>-16285855</v>
      </c>
      <c r="AZ183" s="617">
        <v>16539447586</v>
      </c>
      <c r="BA183" s="618">
        <v>0</v>
      </c>
      <c r="BB183" s="618">
        <v>0</v>
      </c>
    </row>
    <row r="184" spans="1:54" x14ac:dyDescent="0.25">
      <c r="A184" s="1608" t="s">
        <v>35</v>
      </c>
      <c r="B184" s="1583"/>
      <c r="C184" s="1608" t="s">
        <v>322</v>
      </c>
      <c r="D184" s="1583"/>
      <c r="E184" s="1608" t="s">
        <v>325</v>
      </c>
      <c r="F184" s="1583"/>
      <c r="G184" s="1608" t="s">
        <v>322</v>
      </c>
      <c r="H184" s="1583"/>
      <c r="I184" s="1608" t="s">
        <v>101</v>
      </c>
      <c r="J184" s="1583"/>
      <c r="K184" s="1583"/>
      <c r="L184" s="1608"/>
      <c r="M184" s="1583"/>
      <c r="N184" s="1583"/>
      <c r="O184" s="1608"/>
      <c r="P184" s="1583"/>
      <c r="Q184" s="1608"/>
      <c r="R184" s="1583"/>
      <c r="S184" s="1609" t="s">
        <v>208</v>
      </c>
      <c r="T184" s="1583"/>
      <c r="U184" s="1583"/>
      <c r="V184" s="1583"/>
      <c r="W184" s="1583"/>
      <c r="X184" s="1583"/>
      <c r="Y184" s="1583"/>
      <c r="Z184" s="1583"/>
      <c r="AA184" s="1608" t="s">
        <v>306</v>
      </c>
      <c r="AB184" s="1583"/>
      <c r="AC184" s="1583"/>
      <c r="AD184" s="1583"/>
      <c r="AE184" s="1583"/>
      <c r="AF184" s="1608" t="s">
        <v>309</v>
      </c>
      <c r="AG184" s="1583"/>
      <c r="AH184" s="1583"/>
      <c r="AI184" s="320" t="s">
        <v>44</v>
      </c>
      <c r="AJ184" s="1610" t="s">
        <v>311</v>
      </c>
      <c r="AK184" s="1583"/>
      <c r="AL184" s="1583"/>
      <c r="AM184" s="1583"/>
      <c r="AN184" s="1583"/>
      <c r="AO184" s="1583"/>
      <c r="AP184" s="617">
        <v>66009000000</v>
      </c>
      <c r="AQ184" s="833">
        <v>72524364</v>
      </c>
      <c r="AR184" s="617">
        <v>48184735321</v>
      </c>
      <c r="AS184" s="618">
        <v>0</v>
      </c>
      <c r="AT184" s="833">
        <v>733493750</v>
      </c>
      <c r="AU184" s="617">
        <v>-660969386</v>
      </c>
      <c r="AV184" s="833">
        <v>477988151</v>
      </c>
      <c r="AW184" s="617">
        <v>255505599</v>
      </c>
      <c r="AX184" s="833">
        <v>715719475</v>
      </c>
      <c r="AY184" s="617">
        <v>-237731324</v>
      </c>
      <c r="AZ184" s="617">
        <v>715719475</v>
      </c>
      <c r="BA184" s="618">
        <v>0</v>
      </c>
      <c r="BB184" s="618">
        <v>0</v>
      </c>
    </row>
    <row r="185" spans="1:54" x14ac:dyDescent="0.25">
      <c r="A185" s="1608" t="s">
        <v>35</v>
      </c>
      <c r="B185" s="1583"/>
      <c r="C185" s="1608" t="s">
        <v>322</v>
      </c>
      <c r="D185" s="1583"/>
      <c r="E185" s="1608" t="s">
        <v>325</v>
      </c>
      <c r="F185" s="1583"/>
      <c r="G185" s="1608" t="s">
        <v>322</v>
      </c>
      <c r="H185" s="1583"/>
      <c r="I185" s="1608" t="s">
        <v>101</v>
      </c>
      <c r="J185" s="1583"/>
      <c r="K185" s="1583"/>
      <c r="L185" s="1608" t="s">
        <v>312</v>
      </c>
      <c r="M185" s="1583"/>
      <c r="N185" s="1583"/>
      <c r="O185" s="1608" t="s">
        <v>269</v>
      </c>
      <c r="P185" s="1583"/>
      <c r="Q185" s="1608" t="s">
        <v>269</v>
      </c>
      <c r="R185" s="1583"/>
      <c r="S185" s="1609" t="s">
        <v>117</v>
      </c>
      <c r="T185" s="1583"/>
      <c r="U185" s="1583"/>
      <c r="V185" s="1583"/>
      <c r="W185" s="1583"/>
      <c r="X185" s="1583"/>
      <c r="Y185" s="1583"/>
      <c r="Z185" s="1583"/>
      <c r="AA185" s="1608" t="s">
        <v>306</v>
      </c>
      <c r="AB185" s="1583"/>
      <c r="AC185" s="1583"/>
      <c r="AD185" s="1583"/>
      <c r="AE185" s="1583"/>
      <c r="AF185" s="1608" t="s">
        <v>309</v>
      </c>
      <c r="AG185" s="1583"/>
      <c r="AH185" s="1583"/>
      <c r="AI185" s="320" t="s">
        <v>44</v>
      </c>
      <c r="AJ185" s="1610" t="s">
        <v>311</v>
      </c>
      <c r="AK185" s="1583"/>
      <c r="AL185" s="1583"/>
      <c r="AM185" s="1583"/>
      <c r="AN185" s="1583"/>
      <c r="AO185" s="1583"/>
      <c r="AP185" s="617">
        <v>58014500000</v>
      </c>
      <c r="AQ185" s="833">
        <v>72524364</v>
      </c>
      <c r="AR185" s="617">
        <v>48109735321</v>
      </c>
      <c r="AS185" s="618">
        <v>0</v>
      </c>
      <c r="AT185" s="833">
        <v>731706033</v>
      </c>
      <c r="AU185" s="617">
        <v>-659181669</v>
      </c>
      <c r="AV185" s="833">
        <v>473461254</v>
      </c>
      <c r="AW185" s="617">
        <v>258244779</v>
      </c>
      <c r="AX185" s="833">
        <v>711192578</v>
      </c>
      <c r="AY185" s="617">
        <v>-237731324</v>
      </c>
      <c r="AZ185" s="617">
        <v>711192578</v>
      </c>
      <c r="BA185" s="618">
        <v>0</v>
      </c>
      <c r="BB185" s="618">
        <v>0</v>
      </c>
    </row>
    <row r="186" spans="1:54" x14ac:dyDescent="0.25">
      <c r="A186" s="1608" t="s">
        <v>35</v>
      </c>
      <c r="B186" s="1583"/>
      <c r="C186" s="1608" t="s">
        <v>322</v>
      </c>
      <c r="D186" s="1583"/>
      <c r="E186" s="1608" t="s">
        <v>325</v>
      </c>
      <c r="F186" s="1583"/>
      <c r="G186" s="1608" t="s">
        <v>322</v>
      </c>
      <c r="H186" s="1583"/>
      <c r="I186" s="1608" t="s">
        <v>101</v>
      </c>
      <c r="J186" s="1583"/>
      <c r="K186" s="1583"/>
      <c r="L186" s="1608" t="s">
        <v>315</v>
      </c>
      <c r="M186" s="1583"/>
      <c r="N186" s="1583"/>
      <c r="O186" s="1608" t="s">
        <v>269</v>
      </c>
      <c r="P186" s="1583"/>
      <c r="Q186" s="1608" t="s">
        <v>269</v>
      </c>
      <c r="R186" s="1583"/>
      <c r="S186" s="1609" t="s">
        <v>118</v>
      </c>
      <c r="T186" s="1583"/>
      <c r="U186" s="1583"/>
      <c r="V186" s="1583"/>
      <c r="W186" s="1583"/>
      <c r="X186" s="1583"/>
      <c r="Y186" s="1583"/>
      <c r="Z186" s="1583"/>
      <c r="AA186" s="1608" t="s">
        <v>306</v>
      </c>
      <c r="AB186" s="1583"/>
      <c r="AC186" s="1583"/>
      <c r="AD186" s="1583"/>
      <c r="AE186" s="1583"/>
      <c r="AF186" s="1608" t="s">
        <v>309</v>
      </c>
      <c r="AG186" s="1583"/>
      <c r="AH186" s="1583"/>
      <c r="AI186" s="320" t="s">
        <v>44</v>
      </c>
      <c r="AJ186" s="1610" t="s">
        <v>311</v>
      </c>
      <c r="AK186" s="1583"/>
      <c r="AL186" s="1583"/>
      <c r="AM186" s="1583"/>
      <c r="AN186" s="1583"/>
      <c r="AO186" s="1583"/>
      <c r="AP186" s="617">
        <v>7994500000</v>
      </c>
      <c r="AQ186" s="834">
        <v>0</v>
      </c>
      <c r="AR186" s="617">
        <v>75000000</v>
      </c>
      <c r="AS186" s="618">
        <v>0</v>
      </c>
      <c r="AT186" s="833">
        <v>1787717</v>
      </c>
      <c r="AU186" s="617">
        <v>-1787717</v>
      </c>
      <c r="AV186" s="833">
        <v>4526897</v>
      </c>
      <c r="AW186" s="617">
        <v>-2739180</v>
      </c>
      <c r="AX186" s="833">
        <v>4526897</v>
      </c>
      <c r="AY186" s="618">
        <v>0</v>
      </c>
      <c r="AZ186" s="617">
        <v>4526897</v>
      </c>
      <c r="BA186" s="618">
        <v>0</v>
      </c>
      <c r="BB186" s="618">
        <v>0</v>
      </c>
    </row>
    <row r="187" spans="1:54" x14ac:dyDescent="0.25">
      <c r="A187" s="1608" t="s">
        <v>35</v>
      </c>
      <c r="B187" s="1583"/>
      <c r="C187" s="1608" t="s">
        <v>322</v>
      </c>
      <c r="D187" s="1583"/>
      <c r="E187" s="1608" t="s">
        <v>325</v>
      </c>
      <c r="F187" s="1583"/>
      <c r="G187" s="1608" t="s">
        <v>322</v>
      </c>
      <c r="H187" s="1583"/>
      <c r="I187" s="1608" t="s">
        <v>350</v>
      </c>
      <c r="J187" s="1583"/>
      <c r="K187" s="1583"/>
      <c r="L187" s="1608"/>
      <c r="M187" s="1583"/>
      <c r="N187" s="1583"/>
      <c r="O187" s="1608"/>
      <c r="P187" s="1583"/>
      <c r="Q187" s="1608"/>
      <c r="R187" s="1583"/>
      <c r="S187" s="1609" t="s">
        <v>119</v>
      </c>
      <c r="T187" s="1583"/>
      <c r="U187" s="1583"/>
      <c r="V187" s="1583"/>
      <c r="W187" s="1583"/>
      <c r="X187" s="1583"/>
      <c r="Y187" s="1583"/>
      <c r="Z187" s="1583"/>
      <c r="AA187" s="1608" t="s">
        <v>306</v>
      </c>
      <c r="AB187" s="1583"/>
      <c r="AC187" s="1583"/>
      <c r="AD187" s="1583"/>
      <c r="AE187" s="1583"/>
      <c r="AF187" s="1608" t="s">
        <v>309</v>
      </c>
      <c r="AG187" s="1583"/>
      <c r="AH187" s="1583"/>
      <c r="AI187" s="320" t="s">
        <v>44</v>
      </c>
      <c r="AJ187" s="1610" t="s">
        <v>311</v>
      </c>
      <c r="AK187" s="1583"/>
      <c r="AL187" s="1583"/>
      <c r="AM187" s="1583"/>
      <c r="AN187" s="1583"/>
      <c r="AO187" s="1583"/>
      <c r="AP187" s="617">
        <v>504900000</v>
      </c>
      <c r="AQ187" s="834">
        <v>0</v>
      </c>
      <c r="AR187" s="617">
        <v>504900000</v>
      </c>
      <c r="AS187" s="618">
        <v>0</v>
      </c>
      <c r="AT187" s="834">
        <v>0</v>
      </c>
      <c r="AU187" s="618">
        <v>0</v>
      </c>
      <c r="AV187" s="834">
        <v>0</v>
      </c>
      <c r="AW187" s="618">
        <v>0</v>
      </c>
      <c r="AX187" s="834">
        <v>0</v>
      </c>
      <c r="AY187" s="618">
        <v>0</v>
      </c>
      <c r="AZ187" s="618">
        <v>0</v>
      </c>
      <c r="BA187" s="618">
        <v>0</v>
      </c>
      <c r="BB187" s="618">
        <v>0</v>
      </c>
    </row>
    <row r="188" spans="1:54" s="753" customFormat="1" ht="13.5" x14ac:dyDescent="0.2">
      <c r="A188" s="1877" t="s">
        <v>120</v>
      </c>
      <c r="B188" s="1878"/>
      <c r="C188" s="1877"/>
      <c r="D188" s="1878"/>
      <c r="E188" s="1877"/>
      <c r="F188" s="1878"/>
      <c r="G188" s="1877"/>
      <c r="H188" s="1878"/>
      <c r="I188" s="1877"/>
      <c r="J188" s="1878"/>
      <c r="K188" s="1878"/>
      <c r="L188" s="1877"/>
      <c r="M188" s="1878"/>
      <c r="N188" s="1878"/>
      <c r="O188" s="1877"/>
      <c r="P188" s="1878"/>
      <c r="Q188" s="1877"/>
      <c r="R188" s="1878"/>
      <c r="S188" s="1880" t="s">
        <v>27</v>
      </c>
      <c r="T188" s="1878"/>
      <c r="U188" s="1878"/>
      <c r="V188" s="1878"/>
      <c r="W188" s="1878"/>
      <c r="X188" s="1878"/>
      <c r="Y188" s="1878"/>
      <c r="Z188" s="1878"/>
      <c r="AA188" s="1877" t="s">
        <v>306</v>
      </c>
      <c r="AB188" s="1878"/>
      <c r="AC188" s="1878"/>
      <c r="AD188" s="1878"/>
      <c r="AE188" s="1878"/>
      <c r="AF188" s="1877" t="s">
        <v>307</v>
      </c>
      <c r="AG188" s="1878"/>
      <c r="AH188" s="1878"/>
      <c r="AI188" s="786" t="s">
        <v>86</v>
      </c>
      <c r="AJ188" s="1879" t="s">
        <v>308</v>
      </c>
      <c r="AK188" s="1878"/>
      <c r="AL188" s="1878"/>
      <c r="AM188" s="1878"/>
      <c r="AN188" s="1878"/>
      <c r="AO188" s="1878"/>
      <c r="AP188" s="787">
        <v>41519754179</v>
      </c>
      <c r="AQ188" s="832">
        <v>946166000</v>
      </c>
      <c r="AR188" s="787">
        <v>10952697973</v>
      </c>
      <c r="AS188" s="787">
        <v>-12849334179</v>
      </c>
      <c r="AT188" s="832">
        <v>844272536</v>
      </c>
      <c r="AU188" s="787">
        <v>101893464</v>
      </c>
      <c r="AV188" s="832">
        <v>969461878</v>
      </c>
      <c r="AW188" s="787">
        <v>-125189342</v>
      </c>
      <c r="AX188" s="832">
        <v>990078915</v>
      </c>
      <c r="AY188" s="787">
        <v>-20617037</v>
      </c>
      <c r="AZ188" s="787">
        <v>982382130</v>
      </c>
      <c r="BA188" s="787">
        <v>7696785</v>
      </c>
      <c r="BB188" s="788">
        <v>0</v>
      </c>
    </row>
    <row r="189" spans="1:54" s="753" customFormat="1" ht="13.5" x14ac:dyDescent="0.2">
      <c r="A189" s="1877" t="s">
        <v>120</v>
      </c>
      <c r="B189" s="1878"/>
      <c r="C189" s="1877"/>
      <c r="D189" s="1878"/>
      <c r="E189" s="1877"/>
      <c r="F189" s="1878"/>
      <c r="G189" s="1877"/>
      <c r="H189" s="1878"/>
      <c r="I189" s="1877"/>
      <c r="J189" s="1878"/>
      <c r="K189" s="1878"/>
      <c r="L189" s="1877"/>
      <c r="M189" s="1878"/>
      <c r="N189" s="1878"/>
      <c r="O189" s="1877"/>
      <c r="P189" s="1878"/>
      <c r="Q189" s="1877"/>
      <c r="R189" s="1878"/>
      <c r="S189" s="1880" t="s">
        <v>27</v>
      </c>
      <c r="T189" s="1878"/>
      <c r="U189" s="1878"/>
      <c r="V189" s="1878"/>
      <c r="W189" s="1878"/>
      <c r="X189" s="1878"/>
      <c r="Y189" s="1878"/>
      <c r="Z189" s="1878"/>
      <c r="AA189" s="1877" t="s">
        <v>306</v>
      </c>
      <c r="AB189" s="1878"/>
      <c r="AC189" s="1878"/>
      <c r="AD189" s="1878"/>
      <c r="AE189" s="1878"/>
      <c r="AF189" s="1877" t="s">
        <v>307</v>
      </c>
      <c r="AG189" s="1878"/>
      <c r="AH189" s="1878"/>
      <c r="AI189" s="786" t="s">
        <v>336</v>
      </c>
      <c r="AJ189" s="1879" t="s">
        <v>354</v>
      </c>
      <c r="AK189" s="1878"/>
      <c r="AL189" s="1878"/>
      <c r="AM189" s="1878"/>
      <c r="AN189" s="1878"/>
      <c r="AO189" s="1878"/>
      <c r="AP189" s="787">
        <v>9021085821</v>
      </c>
      <c r="AQ189" s="836">
        <v>0</v>
      </c>
      <c r="AR189" s="788">
        <v>0</v>
      </c>
      <c r="AS189" s="787">
        <v>-4021085821</v>
      </c>
      <c r="AT189" s="836">
        <v>0</v>
      </c>
      <c r="AU189" s="788">
        <v>0</v>
      </c>
      <c r="AV189" s="832">
        <v>215738409.41</v>
      </c>
      <c r="AW189" s="787">
        <v>-215738409.41</v>
      </c>
      <c r="AX189" s="832">
        <v>215738409.41</v>
      </c>
      <c r="AY189" s="788">
        <v>0</v>
      </c>
      <c r="AZ189" s="787">
        <v>215738409.41</v>
      </c>
      <c r="BA189" s="788">
        <v>0</v>
      </c>
      <c r="BB189" s="788">
        <v>0</v>
      </c>
    </row>
    <row r="190" spans="1:54" s="753" customFormat="1" ht="13.5" x14ac:dyDescent="0.2">
      <c r="A190" s="1877" t="s">
        <v>120</v>
      </c>
      <c r="B190" s="1878"/>
      <c r="C190" s="1877"/>
      <c r="D190" s="1878"/>
      <c r="E190" s="1877"/>
      <c r="F190" s="1878"/>
      <c r="G190" s="1877"/>
      <c r="H190" s="1878"/>
      <c r="I190" s="1877"/>
      <c r="J190" s="1878"/>
      <c r="K190" s="1878"/>
      <c r="L190" s="1877"/>
      <c r="M190" s="1878"/>
      <c r="N190" s="1878"/>
      <c r="O190" s="1877"/>
      <c r="P190" s="1878"/>
      <c r="Q190" s="1877"/>
      <c r="R190" s="1878"/>
      <c r="S190" s="1880" t="s">
        <v>27</v>
      </c>
      <c r="T190" s="1878"/>
      <c r="U190" s="1878"/>
      <c r="V190" s="1878"/>
      <c r="W190" s="1878"/>
      <c r="X190" s="1878"/>
      <c r="Y190" s="1878"/>
      <c r="Z190" s="1878"/>
      <c r="AA190" s="1877" t="s">
        <v>306</v>
      </c>
      <c r="AB190" s="1878"/>
      <c r="AC190" s="1878"/>
      <c r="AD190" s="1878"/>
      <c r="AE190" s="1878"/>
      <c r="AF190" s="1877" t="s">
        <v>307</v>
      </c>
      <c r="AG190" s="1878"/>
      <c r="AH190" s="1878"/>
      <c r="AI190" s="786" t="s">
        <v>319</v>
      </c>
      <c r="AJ190" s="1879" t="s">
        <v>455</v>
      </c>
      <c r="AK190" s="1878"/>
      <c r="AL190" s="1878"/>
      <c r="AM190" s="1878"/>
      <c r="AN190" s="1878"/>
      <c r="AO190" s="1878"/>
      <c r="AP190" s="787">
        <v>2815325822</v>
      </c>
      <c r="AQ190" s="832">
        <v>566300000</v>
      </c>
      <c r="AR190" s="787">
        <v>1779225822</v>
      </c>
      <c r="AS190" s="788">
        <v>0</v>
      </c>
      <c r="AT190" s="836">
        <v>0</v>
      </c>
      <c r="AU190" s="787">
        <v>566300000</v>
      </c>
      <c r="AV190" s="832">
        <v>117873000</v>
      </c>
      <c r="AW190" s="787">
        <v>-117873000</v>
      </c>
      <c r="AX190" s="836">
        <v>0</v>
      </c>
      <c r="AY190" s="787">
        <v>117873000</v>
      </c>
      <c r="AZ190" s="788">
        <v>0</v>
      </c>
      <c r="BA190" s="788">
        <v>0</v>
      </c>
      <c r="BB190" s="788">
        <v>0</v>
      </c>
    </row>
    <row r="191" spans="1:54" x14ac:dyDescent="0.25">
      <c r="A191" s="1603" t="s">
        <v>120</v>
      </c>
      <c r="B191" s="1583"/>
      <c r="C191" s="1603" t="s">
        <v>355</v>
      </c>
      <c r="D191" s="1583"/>
      <c r="E191" s="1603"/>
      <c r="F191" s="1583"/>
      <c r="G191" s="1603"/>
      <c r="H191" s="1583"/>
      <c r="I191" s="1603"/>
      <c r="J191" s="1583"/>
      <c r="K191" s="1583"/>
      <c r="L191" s="1603"/>
      <c r="M191" s="1583"/>
      <c r="N191" s="1583"/>
      <c r="O191" s="1603"/>
      <c r="P191" s="1583"/>
      <c r="Q191" s="1603"/>
      <c r="R191" s="1583"/>
      <c r="S191" s="1605" t="s">
        <v>356</v>
      </c>
      <c r="T191" s="1583"/>
      <c r="U191" s="1583"/>
      <c r="V191" s="1583"/>
      <c r="W191" s="1583"/>
      <c r="X191" s="1583"/>
      <c r="Y191" s="1583"/>
      <c r="Z191" s="1583"/>
      <c r="AA191" s="1603" t="s">
        <v>306</v>
      </c>
      <c r="AB191" s="1583"/>
      <c r="AC191" s="1583"/>
      <c r="AD191" s="1583"/>
      <c r="AE191" s="1583"/>
      <c r="AF191" s="1603" t="s">
        <v>307</v>
      </c>
      <c r="AG191" s="1583"/>
      <c r="AH191" s="1583"/>
      <c r="AI191" s="317" t="s">
        <v>86</v>
      </c>
      <c r="AJ191" s="1604" t="s">
        <v>308</v>
      </c>
      <c r="AK191" s="1583"/>
      <c r="AL191" s="1583"/>
      <c r="AM191" s="1583"/>
      <c r="AN191" s="1583"/>
      <c r="AO191" s="1583"/>
      <c r="AP191" s="612">
        <v>20973920000</v>
      </c>
      <c r="AQ191" s="830">
        <v>561500000</v>
      </c>
      <c r="AR191" s="612">
        <v>2131609973</v>
      </c>
      <c r="AS191" s="612">
        <v>-1973920000</v>
      </c>
      <c r="AT191" s="830">
        <v>687835350</v>
      </c>
      <c r="AU191" s="612">
        <v>-126335350</v>
      </c>
      <c r="AV191" s="830">
        <v>966963577</v>
      </c>
      <c r="AW191" s="612">
        <v>-279128227</v>
      </c>
      <c r="AX191" s="830">
        <v>988578724</v>
      </c>
      <c r="AY191" s="612">
        <v>-21615147</v>
      </c>
      <c r="AZ191" s="612">
        <v>980881939</v>
      </c>
      <c r="BA191" s="612">
        <v>7696785</v>
      </c>
      <c r="BB191" s="613">
        <v>0</v>
      </c>
    </row>
    <row r="192" spans="1:54" x14ac:dyDescent="0.25">
      <c r="A192" s="1603" t="s">
        <v>120</v>
      </c>
      <c r="B192" s="1583"/>
      <c r="C192" s="1603" t="s">
        <v>355</v>
      </c>
      <c r="D192" s="1583"/>
      <c r="E192" s="1603"/>
      <c r="F192" s="1583"/>
      <c r="G192" s="1603"/>
      <c r="H192" s="1583"/>
      <c r="I192" s="1603"/>
      <c r="J192" s="1583"/>
      <c r="K192" s="1583"/>
      <c r="L192" s="1603"/>
      <c r="M192" s="1583"/>
      <c r="N192" s="1583"/>
      <c r="O192" s="1603"/>
      <c r="P192" s="1583"/>
      <c r="Q192" s="1603"/>
      <c r="R192" s="1583"/>
      <c r="S192" s="1605" t="s">
        <v>356</v>
      </c>
      <c r="T192" s="1583"/>
      <c r="U192" s="1583"/>
      <c r="V192" s="1583"/>
      <c r="W192" s="1583"/>
      <c r="X192" s="1583"/>
      <c r="Y192" s="1583"/>
      <c r="Z192" s="1583"/>
      <c r="AA192" s="1603" t="s">
        <v>306</v>
      </c>
      <c r="AB192" s="1583"/>
      <c r="AC192" s="1583"/>
      <c r="AD192" s="1583"/>
      <c r="AE192" s="1583"/>
      <c r="AF192" s="1603" t="s">
        <v>307</v>
      </c>
      <c r="AG192" s="1583"/>
      <c r="AH192" s="1583"/>
      <c r="AI192" s="317" t="s">
        <v>319</v>
      </c>
      <c r="AJ192" s="1604" t="s">
        <v>455</v>
      </c>
      <c r="AK192" s="1583"/>
      <c r="AL192" s="1583"/>
      <c r="AM192" s="1583"/>
      <c r="AN192" s="1583"/>
      <c r="AO192" s="1583"/>
      <c r="AP192" s="612">
        <v>2815325822</v>
      </c>
      <c r="AQ192" s="830">
        <v>566300000</v>
      </c>
      <c r="AR192" s="612">
        <v>1779225822</v>
      </c>
      <c r="AS192" s="613">
        <v>0</v>
      </c>
      <c r="AT192" s="831">
        <v>0</v>
      </c>
      <c r="AU192" s="612">
        <v>566300000</v>
      </c>
      <c r="AV192" s="830">
        <v>117873000</v>
      </c>
      <c r="AW192" s="612">
        <v>-117873000</v>
      </c>
      <c r="AX192" s="831">
        <v>0</v>
      </c>
      <c r="AY192" s="612">
        <v>117873000</v>
      </c>
      <c r="AZ192" s="613">
        <v>0</v>
      </c>
      <c r="BA192" s="613">
        <v>0</v>
      </c>
      <c r="BB192" s="613">
        <v>0</v>
      </c>
    </row>
    <row r="193" spans="1:54" x14ac:dyDescent="0.25">
      <c r="A193" s="1603" t="s">
        <v>120</v>
      </c>
      <c r="B193" s="1583"/>
      <c r="C193" s="1603" t="s">
        <v>355</v>
      </c>
      <c r="D193" s="1583"/>
      <c r="E193" s="1603" t="s">
        <v>357</v>
      </c>
      <c r="F193" s="1583"/>
      <c r="G193" s="1603"/>
      <c r="H193" s="1583"/>
      <c r="I193" s="1603"/>
      <c r="J193" s="1583"/>
      <c r="K193" s="1583"/>
      <c r="L193" s="1603"/>
      <c r="M193" s="1583"/>
      <c r="N193" s="1583"/>
      <c r="O193" s="1603"/>
      <c r="P193" s="1583"/>
      <c r="Q193" s="1603"/>
      <c r="R193" s="1583"/>
      <c r="S193" s="1605" t="s">
        <v>358</v>
      </c>
      <c r="T193" s="1583"/>
      <c r="U193" s="1583"/>
      <c r="V193" s="1583"/>
      <c r="W193" s="1583"/>
      <c r="X193" s="1583"/>
      <c r="Y193" s="1583"/>
      <c r="Z193" s="1583"/>
      <c r="AA193" s="1603" t="s">
        <v>306</v>
      </c>
      <c r="AB193" s="1583"/>
      <c r="AC193" s="1583"/>
      <c r="AD193" s="1583"/>
      <c r="AE193" s="1583"/>
      <c r="AF193" s="1603" t="s">
        <v>307</v>
      </c>
      <c r="AG193" s="1583"/>
      <c r="AH193" s="1583"/>
      <c r="AI193" s="317" t="s">
        <v>86</v>
      </c>
      <c r="AJ193" s="1604" t="s">
        <v>308</v>
      </c>
      <c r="AK193" s="1583"/>
      <c r="AL193" s="1583"/>
      <c r="AM193" s="1583"/>
      <c r="AN193" s="1583"/>
      <c r="AO193" s="1583"/>
      <c r="AP193" s="612">
        <v>20973920000</v>
      </c>
      <c r="AQ193" s="830">
        <v>561500000</v>
      </c>
      <c r="AR193" s="612">
        <v>2131609973</v>
      </c>
      <c r="AS193" s="612">
        <v>-1973920000</v>
      </c>
      <c r="AT193" s="830">
        <v>687835350</v>
      </c>
      <c r="AU193" s="612">
        <v>-126335350</v>
      </c>
      <c r="AV193" s="830">
        <v>966963577</v>
      </c>
      <c r="AW193" s="612">
        <v>-279128227</v>
      </c>
      <c r="AX193" s="830">
        <v>988578724</v>
      </c>
      <c r="AY193" s="612">
        <v>-21615147</v>
      </c>
      <c r="AZ193" s="612">
        <v>980881939</v>
      </c>
      <c r="BA193" s="612">
        <v>7696785</v>
      </c>
      <c r="BB193" s="613">
        <v>0</v>
      </c>
    </row>
    <row r="194" spans="1:54" x14ac:dyDescent="0.25">
      <c r="A194" s="1603" t="s">
        <v>120</v>
      </c>
      <c r="B194" s="1583"/>
      <c r="C194" s="1603" t="s">
        <v>355</v>
      </c>
      <c r="D194" s="1583"/>
      <c r="E194" s="1603" t="s">
        <v>357</v>
      </c>
      <c r="F194" s="1583"/>
      <c r="G194" s="1603"/>
      <c r="H194" s="1583"/>
      <c r="I194" s="1603"/>
      <c r="J194" s="1583"/>
      <c r="K194" s="1583"/>
      <c r="L194" s="1603"/>
      <c r="M194" s="1583"/>
      <c r="N194" s="1583"/>
      <c r="O194" s="1603"/>
      <c r="P194" s="1583"/>
      <c r="Q194" s="1603"/>
      <c r="R194" s="1583"/>
      <c r="S194" s="1605" t="s">
        <v>358</v>
      </c>
      <c r="T194" s="1583"/>
      <c r="U194" s="1583"/>
      <c r="V194" s="1583"/>
      <c r="W194" s="1583"/>
      <c r="X194" s="1583"/>
      <c r="Y194" s="1583"/>
      <c r="Z194" s="1583"/>
      <c r="AA194" s="1603" t="s">
        <v>306</v>
      </c>
      <c r="AB194" s="1583"/>
      <c r="AC194" s="1583"/>
      <c r="AD194" s="1583"/>
      <c r="AE194" s="1583"/>
      <c r="AF194" s="1603" t="s">
        <v>307</v>
      </c>
      <c r="AG194" s="1583"/>
      <c r="AH194" s="1583"/>
      <c r="AI194" s="317" t="s">
        <v>319</v>
      </c>
      <c r="AJ194" s="1604" t="s">
        <v>455</v>
      </c>
      <c r="AK194" s="1583"/>
      <c r="AL194" s="1583"/>
      <c r="AM194" s="1583"/>
      <c r="AN194" s="1583"/>
      <c r="AO194" s="1583"/>
      <c r="AP194" s="612">
        <v>2815325822</v>
      </c>
      <c r="AQ194" s="830">
        <v>566300000</v>
      </c>
      <c r="AR194" s="612">
        <v>1779225822</v>
      </c>
      <c r="AS194" s="613">
        <v>0</v>
      </c>
      <c r="AT194" s="831">
        <v>0</v>
      </c>
      <c r="AU194" s="612">
        <v>566300000</v>
      </c>
      <c r="AV194" s="830">
        <v>117873000</v>
      </c>
      <c r="AW194" s="612">
        <v>-117873000</v>
      </c>
      <c r="AX194" s="831">
        <v>0</v>
      </c>
      <c r="AY194" s="612">
        <v>117873000</v>
      </c>
      <c r="AZ194" s="613">
        <v>0</v>
      </c>
      <c r="BA194" s="613">
        <v>0</v>
      </c>
      <c r="BB194" s="613">
        <v>0</v>
      </c>
    </row>
    <row r="195" spans="1:54" s="792" customFormat="1" x14ac:dyDescent="0.25">
      <c r="A195" s="1870" t="s">
        <v>120</v>
      </c>
      <c r="B195" s="1867"/>
      <c r="C195" s="1870" t="s">
        <v>355</v>
      </c>
      <c r="D195" s="1867"/>
      <c r="E195" s="1870" t="s">
        <v>357</v>
      </c>
      <c r="F195" s="1867"/>
      <c r="G195" s="1870" t="s">
        <v>312</v>
      </c>
      <c r="H195" s="1867"/>
      <c r="I195" s="1870"/>
      <c r="J195" s="1867"/>
      <c r="K195" s="1867"/>
      <c r="L195" s="1870"/>
      <c r="M195" s="1867"/>
      <c r="N195" s="1867"/>
      <c r="O195" s="1870"/>
      <c r="P195" s="1867"/>
      <c r="Q195" s="1870"/>
      <c r="R195" s="1867"/>
      <c r="S195" s="1872" t="s">
        <v>270</v>
      </c>
      <c r="T195" s="1867"/>
      <c r="U195" s="1867"/>
      <c r="V195" s="1867"/>
      <c r="W195" s="1867"/>
      <c r="X195" s="1867"/>
      <c r="Y195" s="1867"/>
      <c r="Z195" s="1867"/>
      <c r="AA195" s="1870" t="s">
        <v>306</v>
      </c>
      <c r="AB195" s="1867"/>
      <c r="AC195" s="1867"/>
      <c r="AD195" s="1867"/>
      <c r="AE195" s="1867"/>
      <c r="AF195" s="1870" t="s">
        <v>307</v>
      </c>
      <c r="AG195" s="1867"/>
      <c r="AH195" s="1867"/>
      <c r="AI195" s="789" t="s">
        <v>86</v>
      </c>
      <c r="AJ195" s="1871" t="s">
        <v>308</v>
      </c>
      <c r="AK195" s="1867"/>
      <c r="AL195" s="1867"/>
      <c r="AM195" s="1867"/>
      <c r="AN195" s="1867"/>
      <c r="AO195" s="1867"/>
      <c r="AP195" s="790">
        <v>1700000000</v>
      </c>
      <c r="AQ195" s="834">
        <v>0</v>
      </c>
      <c r="AR195" s="790">
        <v>315000000</v>
      </c>
      <c r="AS195" s="790">
        <v>-400000000</v>
      </c>
      <c r="AT195" s="833">
        <v>49682009</v>
      </c>
      <c r="AU195" s="790">
        <v>-49682009</v>
      </c>
      <c r="AV195" s="833">
        <v>4807677</v>
      </c>
      <c r="AW195" s="790">
        <v>44874332</v>
      </c>
      <c r="AX195" s="833">
        <v>4807677</v>
      </c>
      <c r="AY195" s="791">
        <v>0</v>
      </c>
      <c r="AZ195" s="790">
        <v>4807677</v>
      </c>
      <c r="BA195" s="791">
        <v>0</v>
      </c>
      <c r="BB195" s="791">
        <v>0</v>
      </c>
    </row>
    <row r="196" spans="1:54" s="792" customFormat="1" x14ac:dyDescent="0.25">
      <c r="A196" s="1868" t="s">
        <v>120</v>
      </c>
      <c r="B196" s="1867"/>
      <c r="C196" s="1868" t="s">
        <v>355</v>
      </c>
      <c r="D196" s="1867"/>
      <c r="E196" s="1868" t="s">
        <v>357</v>
      </c>
      <c r="F196" s="1867"/>
      <c r="G196" s="1868" t="s">
        <v>312</v>
      </c>
      <c r="H196" s="1867"/>
      <c r="I196" s="1868"/>
      <c r="J196" s="1867"/>
      <c r="K196" s="1867"/>
      <c r="L196" s="1868"/>
      <c r="M196" s="1867"/>
      <c r="N196" s="1867"/>
      <c r="O196" s="1868"/>
      <c r="P196" s="1867"/>
      <c r="Q196" s="1868"/>
      <c r="R196" s="1867"/>
      <c r="S196" s="1869" t="s">
        <v>270</v>
      </c>
      <c r="T196" s="1867"/>
      <c r="U196" s="1867"/>
      <c r="V196" s="1867"/>
      <c r="W196" s="1867"/>
      <c r="X196" s="1867"/>
      <c r="Y196" s="1867"/>
      <c r="Z196" s="1867"/>
      <c r="AA196" s="1868" t="s">
        <v>306</v>
      </c>
      <c r="AB196" s="1867"/>
      <c r="AC196" s="1867"/>
      <c r="AD196" s="1867"/>
      <c r="AE196" s="1867"/>
      <c r="AF196" s="1868" t="s">
        <v>307</v>
      </c>
      <c r="AG196" s="1867"/>
      <c r="AH196" s="1867"/>
      <c r="AI196" s="793" t="s">
        <v>319</v>
      </c>
      <c r="AJ196" s="1866" t="s">
        <v>455</v>
      </c>
      <c r="AK196" s="1867"/>
      <c r="AL196" s="1867"/>
      <c r="AM196" s="1867"/>
      <c r="AN196" s="1867"/>
      <c r="AO196" s="1867"/>
      <c r="AP196" s="794">
        <v>2815325822</v>
      </c>
      <c r="AQ196" s="830">
        <v>566300000</v>
      </c>
      <c r="AR196" s="794">
        <v>1779225822</v>
      </c>
      <c r="AS196" s="795">
        <v>0</v>
      </c>
      <c r="AT196" s="831">
        <v>0</v>
      </c>
      <c r="AU196" s="794">
        <v>566300000</v>
      </c>
      <c r="AV196" s="830">
        <v>117873000</v>
      </c>
      <c r="AW196" s="794">
        <v>-117873000</v>
      </c>
      <c r="AX196" s="831">
        <v>0</v>
      </c>
      <c r="AY196" s="794">
        <v>117873000</v>
      </c>
      <c r="AZ196" s="795">
        <v>0</v>
      </c>
      <c r="BA196" s="795">
        <v>0</v>
      </c>
      <c r="BB196" s="795">
        <v>0</v>
      </c>
    </row>
    <row r="197" spans="1:54" x14ac:dyDescent="0.25">
      <c r="A197" s="1603" t="s">
        <v>120</v>
      </c>
      <c r="B197" s="1583"/>
      <c r="C197" s="1603" t="s">
        <v>355</v>
      </c>
      <c r="D197" s="1583"/>
      <c r="E197" s="1603" t="s">
        <v>357</v>
      </c>
      <c r="F197" s="1583"/>
      <c r="G197" s="1603" t="s">
        <v>312</v>
      </c>
      <c r="H197" s="1583"/>
      <c r="I197" s="1603" t="s">
        <v>313</v>
      </c>
      <c r="J197" s="1583"/>
      <c r="K197" s="1583"/>
      <c r="L197" s="1603"/>
      <c r="M197" s="1583"/>
      <c r="N197" s="1583"/>
      <c r="O197" s="1603"/>
      <c r="P197" s="1583"/>
      <c r="Q197" s="1603"/>
      <c r="R197" s="1583"/>
      <c r="S197" s="1605" t="s">
        <v>270</v>
      </c>
      <c r="T197" s="1583"/>
      <c r="U197" s="1583"/>
      <c r="V197" s="1583"/>
      <c r="W197" s="1583"/>
      <c r="X197" s="1583"/>
      <c r="Y197" s="1583"/>
      <c r="Z197" s="1583"/>
      <c r="AA197" s="1603" t="s">
        <v>306</v>
      </c>
      <c r="AB197" s="1583"/>
      <c r="AC197" s="1583"/>
      <c r="AD197" s="1583"/>
      <c r="AE197" s="1583"/>
      <c r="AF197" s="1603" t="s">
        <v>307</v>
      </c>
      <c r="AG197" s="1583"/>
      <c r="AH197" s="1583"/>
      <c r="AI197" s="317" t="s">
        <v>86</v>
      </c>
      <c r="AJ197" s="1604" t="s">
        <v>308</v>
      </c>
      <c r="AK197" s="1583"/>
      <c r="AL197" s="1583"/>
      <c r="AM197" s="1583"/>
      <c r="AN197" s="1583"/>
      <c r="AO197" s="1583"/>
      <c r="AP197" s="612">
        <v>1300000000</v>
      </c>
      <c r="AQ197" s="831">
        <v>0</v>
      </c>
      <c r="AR197" s="612">
        <v>315000000</v>
      </c>
      <c r="AS197" s="613">
        <v>0</v>
      </c>
      <c r="AT197" s="830">
        <v>49682009</v>
      </c>
      <c r="AU197" s="612">
        <v>-49682009</v>
      </c>
      <c r="AV197" s="830">
        <v>4807677</v>
      </c>
      <c r="AW197" s="612">
        <v>44874332</v>
      </c>
      <c r="AX197" s="830">
        <v>4807677</v>
      </c>
      <c r="AY197" s="613">
        <v>0</v>
      </c>
      <c r="AZ197" s="612">
        <v>4807677</v>
      </c>
      <c r="BA197" s="613">
        <v>0</v>
      </c>
      <c r="BB197" s="613">
        <v>0</v>
      </c>
    </row>
    <row r="198" spans="1:54" x14ac:dyDescent="0.25">
      <c r="A198" s="1603" t="s">
        <v>120</v>
      </c>
      <c r="B198" s="1583"/>
      <c r="C198" s="1603" t="s">
        <v>355</v>
      </c>
      <c r="D198" s="1583"/>
      <c r="E198" s="1603" t="s">
        <v>357</v>
      </c>
      <c r="F198" s="1583"/>
      <c r="G198" s="1603" t="s">
        <v>312</v>
      </c>
      <c r="H198" s="1583"/>
      <c r="I198" s="1603" t="s">
        <v>313</v>
      </c>
      <c r="J198" s="1583"/>
      <c r="K198" s="1583"/>
      <c r="L198" s="1603"/>
      <c r="M198" s="1583"/>
      <c r="N198" s="1583"/>
      <c r="O198" s="1603"/>
      <c r="P198" s="1583"/>
      <c r="Q198" s="1603"/>
      <c r="R198" s="1583"/>
      <c r="S198" s="1605" t="s">
        <v>270</v>
      </c>
      <c r="T198" s="1583"/>
      <c r="U198" s="1583"/>
      <c r="V198" s="1583"/>
      <c r="W198" s="1583"/>
      <c r="X198" s="1583"/>
      <c r="Y198" s="1583"/>
      <c r="Z198" s="1583"/>
      <c r="AA198" s="1603" t="s">
        <v>306</v>
      </c>
      <c r="AB198" s="1583"/>
      <c r="AC198" s="1583"/>
      <c r="AD198" s="1583"/>
      <c r="AE198" s="1583"/>
      <c r="AF198" s="1603" t="s">
        <v>307</v>
      </c>
      <c r="AG198" s="1583"/>
      <c r="AH198" s="1583"/>
      <c r="AI198" s="317" t="s">
        <v>319</v>
      </c>
      <c r="AJ198" s="1604" t="s">
        <v>455</v>
      </c>
      <c r="AK198" s="1583"/>
      <c r="AL198" s="1583"/>
      <c r="AM198" s="1583"/>
      <c r="AN198" s="1583"/>
      <c r="AO198" s="1583"/>
      <c r="AP198" s="612">
        <v>2815325822</v>
      </c>
      <c r="AQ198" s="830">
        <v>566300000</v>
      </c>
      <c r="AR198" s="612">
        <v>1779225822</v>
      </c>
      <c r="AS198" s="613">
        <v>0</v>
      </c>
      <c r="AT198" s="831">
        <v>0</v>
      </c>
      <c r="AU198" s="612">
        <v>566300000</v>
      </c>
      <c r="AV198" s="830">
        <v>117873000</v>
      </c>
      <c r="AW198" s="612">
        <v>-117873000</v>
      </c>
      <c r="AX198" s="831">
        <v>0</v>
      </c>
      <c r="AY198" s="612">
        <v>117873000</v>
      </c>
      <c r="AZ198" s="613">
        <v>0</v>
      </c>
      <c r="BA198" s="613">
        <v>0</v>
      </c>
      <c r="BB198" s="613">
        <v>0</v>
      </c>
    </row>
    <row r="199" spans="1:54" x14ac:dyDescent="0.25">
      <c r="A199" s="1603" t="s">
        <v>120</v>
      </c>
      <c r="B199" s="1583"/>
      <c r="C199" s="1603" t="s">
        <v>355</v>
      </c>
      <c r="D199" s="1583"/>
      <c r="E199" s="1603" t="s">
        <v>357</v>
      </c>
      <c r="F199" s="1583"/>
      <c r="G199" s="1603" t="s">
        <v>312</v>
      </c>
      <c r="H199" s="1583"/>
      <c r="I199" s="1603" t="s">
        <v>313</v>
      </c>
      <c r="J199" s="1583"/>
      <c r="K199" s="1583"/>
      <c r="L199" s="1603" t="s">
        <v>315</v>
      </c>
      <c r="M199" s="1583"/>
      <c r="N199" s="1583"/>
      <c r="O199" s="1603"/>
      <c r="P199" s="1583"/>
      <c r="Q199" s="1603"/>
      <c r="R199" s="1583"/>
      <c r="S199" s="1605" t="s">
        <v>359</v>
      </c>
      <c r="T199" s="1583"/>
      <c r="U199" s="1583"/>
      <c r="V199" s="1583"/>
      <c r="W199" s="1583"/>
      <c r="X199" s="1583"/>
      <c r="Y199" s="1583"/>
      <c r="Z199" s="1583"/>
      <c r="AA199" s="1603" t="s">
        <v>306</v>
      </c>
      <c r="AB199" s="1583"/>
      <c r="AC199" s="1583"/>
      <c r="AD199" s="1583"/>
      <c r="AE199" s="1583"/>
      <c r="AF199" s="1603" t="s">
        <v>307</v>
      </c>
      <c r="AG199" s="1583"/>
      <c r="AH199" s="1583"/>
      <c r="AI199" s="317" t="s">
        <v>86</v>
      </c>
      <c r="AJ199" s="1604" t="s">
        <v>308</v>
      </c>
      <c r="AK199" s="1583"/>
      <c r="AL199" s="1583"/>
      <c r="AM199" s="1583"/>
      <c r="AN199" s="1583"/>
      <c r="AO199" s="1583"/>
      <c r="AP199" s="612">
        <v>1300000000</v>
      </c>
      <c r="AQ199" s="831">
        <v>0</v>
      </c>
      <c r="AR199" s="612">
        <v>315000000</v>
      </c>
      <c r="AS199" s="613">
        <v>0</v>
      </c>
      <c r="AT199" s="830">
        <v>49682009</v>
      </c>
      <c r="AU199" s="612">
        <v>-49682009</v>
      </c>
      <c r="AV199" s="830">
        <v>4807677</v>
      </c>
      <c r="AW199" s="612">
        <v>44874332</v>
      </c>
      <c r="AX199" s="830">
        <v>4807677</v>
      </c>
      <c r="AY199" s="613">
        <v>0</v>
      </c>
      <c r="AZ199" s="612">
        <v>4807677</v>
      </c>
      <c r="BA199" s="613">
        <v>0</v>
      </c>
      <c r="BB199" s="613">
        <v>0</v>
      </c>
    </row>
    <row r="200" spans="1:54" x14ac:dyDescent="0.25">
      <c r="A200" s="1608" t="s">
        <v>120</v>
      </c>
      <c r="B200" s="1583"/>
      <c r="C200" s="1608" t="s">
        <v>355</v>
      </c>
      <c r="D200" s="1583"/>
      <c r="E200" s="1608" t="s">
        <v>357</v>
      </c>
      <c r="F200" s="1583"/>
      <c r="G200" s="1608" t="s">
        <v>312</v>
      </c>
      <c r="H200" s="1583"/>
      <c r="I200" s="1608" t="s">
        <v>313</v>
      </c>
      <c r="J200" s="1583"/>
      <c r="K200" s="1583"/>
      <c r="L200" s="1608" t="s">
        <v>315</v>
      </c>
      <c r="M200" s="1583"/>
      <c r="N200" s="1583"/>
      <c r="O200" s="1608" t="s">
        <v>312</v>
      </c>
      <c r="P200" s="1583"/>
      <c r="Q200" s="1608"/>
      <c r="R200" s="1583"/>
      <c r="S200" s="1609" t="s">
        <v>365</v>
      </c>
      <c r="T200" s="1583"/>
      <c r="U200" s="1583"/>
      <c r="V200" s="1583"/>
      <c r="W200" s="1583"/>
      <c r="X200" s="1583"/>
      <c r="Y200" s="1583"/>
      <c r="Z200" s="1583"/>
      <c r="AA200" s="1608" t="s">
        <v>306</v>
      </c>
      <c r="AB200" s="1583"/>
      <c r="AC200" s="1583"/>
      <c r="AD200" s="1583"/>
      <c r="AE200" s="1583"/>
      <c r="AF200" s="1608" t="s">
        <v>307</v>
      </c>
      <c r="AG200" s="1583"/>
      <c r="AH200" s="1583"/>
      <c r="AI200" s="320" t="s">
        <v>86</v>
      </c>
      <c r="AJ200" s="1610" t="s">
        <v>308</v>
      </c>
      <c r="AK200" s="1583"/>
      <c r="AL200" s="1583"/>
      <c r="AM200" s="1583"/>
      <c r="AN200" s="1583"/>
      <c r="AO200" s="1583"/>
      <c r="AP200" s="617">
        <v>197200000</v>
      </c>
      <c r="AQ200" s="834">
        <v>0</v>
      </c>
      <c r="AR200" s="617">
        <v>107200000</v>
      </c>
      <c r="AS200" s="618">
        <v>0</v>
      </c>
      <c r="AT200" s="834">
        <v>0</v>
      </c>
      <c r="AU200" s="618">
        <v>0</v>
      </c>
      <c r="AV200" s="834">
        <v>0</v>
      </c>
      <c r="AW200" s="618">
        <v>0</v>
      </c>
      <c r="AX200" s="834">
        <v>0</v>
      </c>
      <c r="AY200" s="618">
        <v>0</v>
      </c>
      <c r="AZ200" s="618">
        <v>0</v>
      </c>
      <c r="BA200" s="618">
        <v>0</v>
      </c>
      <c r="BB200" s="618">
        <v>0</v>
      </c>
    </row>
    <row r="201" spans="1:54" x14ac:dyDescent="0.25">
      <c r="A201" s="1608" t="s">
        <v>120</v>
      </c>
      <c r="B201" s="1583"/>
      <c r="C201" s="1608" t="s">
        <v>355</v>
      </c>
      <c r="D201" s="1583"/>
      <c r="E201" s="1608" t="s">
        <v>357</v>
      </c>
      <c r="F201" s="1583"/>
      <c r="G201" s="1608" t="s">
        <v>312</v>
      </c>
      <c r="H201" s="1583"/>
      <c r="I201" s="1608" t="s">
        <v>313</v>
      </c>
      <c r="J201" s="1583"/>
      <c r="K201" s="1583"/>
      <c r="L201" s="1608" t="s">
        <v>315</v>
      </c>
      <c r="M201" s="1583"/>
      <c r="N201" s="1583"/>
      <c r="O201" s="1608" t="s">
        <v>315</v>
      </c>
      <c r="P201" s="1583"/>
      <c r="Q201" s="1608"/>
      <c r="R201" s="1583"/>
      <c r="S201" s="1609" t="s">
        <v>360</v>
      </c>
      <c r="T201" s="1583"/>
      <c r="U201" s="1583"/>
      <c r="V201" s="1583"/>
      <c r="W201" s="1583"/>
      <c r="X201" s="1583"/>
      <c r="Y201" s="1583"/>
      <c r="Z201" s="1583"/>
      <c r="AA201" s="1608" t="s">
        <v>306</v>
      </c>
      <c r="AB201" s="1583"/>
      <c r="AC201" s="1583"/>
      <c r="AD201" s="1583"/>
      <c r="AE201" s="1583"/>
      <c r="AF201" s="1608" t="s">
        <v>307</v>
      </c>
      <c r="AG201" s="1583"/>
      <c r="AH201" s="1583"/>
      <c r="AI201" s="320" t="s">
        <v>86</v>
      </c>
      <c r="AJ201" s="1610" t="s">
        <v>308</v>
      </c>
      <c r="AK201" s="1583"/>
      <c r="AL201" s="1583"/>
      <c r="AM201" s="1583"/>
      <c r="AN201" s="1583"/>
      <c r="AO201" s="1583"/>
      <c r="AP201" s="617">
        <v>135600000</v>
      </c>
      <c r="AQ201" s="834">
        <v>0</v>
      </c>
      <c r="AR201" s="617">
        <v>30600000</v>
      </c>
      <c r="AS201" s="618">
        <v>0</v>
      </c>
      <c r="AT201" s="834">
        <v>0</v>
      </c>
      <c r="AU201" s="618">
        <v>0</v>
      </c>
      <c r="AV201" s="834">
        <v>0</v>
      </c>
      <c r="AW201" s="618">
        <v>0</v>
      </c>
      <c r="AX201" s="834">
        <v>0</v>
      </c>
      <c r="AY201" s="618">
        <v>0</v>
      </c>
      <c r="AZ201" s="618">
        <v>0</v>
      </c>
      <c r="BA201" s="618">
        <v>0</v>
      </c>
      <c r="BB201" s="618">
        <v>0</v>
      </c>
    </row>
    <row r="202" spans="1:54" x14ac:dyDescent="0.25">
      <c r="A202" s="1608" t="s">
        <v>120</v>
      </c>
      <c r="B202" s="1583"/>
      <c r="C202" s="1608" t="s">
        <v>355</v>
      </c>
      <c r="D202" s="1583"/>
      <c r="E202" s="1608" t="s">
        <v>357</v>
      </c>
      <c r="F202" s="1583"/>
      <c r="G202" s="1608" t="s">
        <v>312</v>
      </c>
      <c r="H202" s="1583"/>
      <c r="I202" s="1608" t="s">
        <v>313</v>
      </c>
      <c r="J202" s="1583"/>
      <c r="K202" s="1583"/>
      <c r="L202" s="1608" t="s">
        <v>315</v>
      </c>
      <c r="M202" s="1583"/>
      <c r="N202" s="1583"/>
      <c r="O202" s="1608" t="s">
        <v>322</v>
      </c>
      <c r="P202" s="1583"/>
      <c r="Q202" s="1608"/>
      <c r="R202" s="1583"/>
      <c r="S202" s="1609" t="s">
        <v>361</v>
      </c>
      <c r="T202" s="1583"/>
      <c r="U202" s="1583"/>
      <c r="V202" s="1583"/>
      <c r="W202" s="1583"/>
      <c r="X202" s="1583"/>
      <c r="Y202" s="1583"/>
      <c r="Z202" s="1583"/>
      <c r="AA202" s="1608" t="s">
        <v>306</v>
      </c>
      <c r="AB202" s="1583"/>
      <c r="AC202" s="1583"/>
      <c r="AD202" s="1583"/>
      <c r="AE202" s="1583"/>
      <c r="AF202" s="1608" t="s">
        <v>307</v>
      </c>
      <c r="AG202" s="1583"/>
      <c r="AH202" s="1583"/>
      <c r="AI202" s="320" t="s">
        <v>86</v>
      </c>
      <c r="AJ202" s="1610" t="s">
        <v>308</v>
      </c>
      <c r="AK202" s="1583"/>
      <c r="AL202" s="1583"/>
      <c r="AM202" s="1583"/>
      <c r="AN202" s="1583"/>
      <c r="AO202" s="1583"/>
      <c r="AP202" s="617">
        <v>341600000</v>
      </c>
      <c r="AQ202" s="834">
        <v>0</v>
      </c>
      <c r="AR202" s="618">
        <v>0</v>
      </c>
      <c r="AS202" s="618">
        <v>0</v>
      </c>
      <c r="AT202" s="834">
        <v>0</v>
      </c>
      <c r="AU202" s="618">
        <v>0</v>
      </c>
      <c r="AV202" s="844">
        <v>4807677</v>
      </c>
      <c r="AW202" s="617">
        <v>-4807677</v>
      </c>
      <c r="AX202" s="833">
        <v>4807677</v>
      </c>
      <c r="AY202" s="618">
        <v>0</v>
      </c>
      <c r="AZ202" s="617">
        <v>4807677</v>
      </c>
      <c r="BA202" s="618">
        <v>0</v>
      </c>
      <c r="BB202" s="618">
        <v>0</v>
      </c>
    </row>
    <row r="203" spans="1:54" x14ac:dyDescent="0.25">
      <c r="A203" s="1608" t="s">
        <v>120</v>
      </c>
      <c r="B203" s="1583"/>
      <c r="C203" s="1608" t="s">
        <v>355</v>
      </c>
      <c r="D203" s="1583"/>
      <c r="E203" s="1608" t="s">
        <v>357</v>
      </c>
      <c r="F203" s="1583"/>
      <c r="G203" s="1608" t="s">
        <v>312</v>
      </c>
      <c r="H203" s="1583"/>
      <c r="I203" s="1608" t="s">
        <v>313</v>
      </c>
      <c r="J203" s="1583"/>
      <c r="K203" s="1583"/>
      <c r="L203" s="1608" t="s">
        <v>315</v>
      </c>
      <c r="M203" s="1583"/>
      <c r="N203" s="1583"/>
      <c r="O203" s="1608" t="s">
        <v>316</v>
      </c>
      <c r="P203" s="1583"/>
      <c r="Q203" s="1608"/>
      <c r="R203" s="1583"/>
      <c r="S203" s="1609" t="s">
        <v>105</v>
      </c>
      <c r="T203" s="1583"/>
      <c r="U203" s="1583"/>
      <c r="V203" s="1583"/>
      <c r="W203" s="1583"/>
      <c r="X203" s="1583"/>
      <c r="Y203" s="1583"/>
      <c r="Z203" s="1583"/>
      <c r="AA203" s="1608" t="s">
        <v>306</v>
      </c>
      <c r="AB203" s="1583"/>
      <c r="AC203" s="1583"/>
      <c r="AD203" s="1583"/>
      <c r="AE203" s="1583"/>
      <c r="AF203" s="1608" t="s">
        <v>307</v>
      </c>
      <c r="AG203" s="1583"/>
      <c r="AH203" s="1583"/>
      <c r="AI203" s="320" t="s">
        <v>86</v>
      </c>
      <c r="AJ203" s="1610" t="s">
        <v>308</v>
      </c>
      <c r="AK203" s="1583"/>
      <c r="AL203" s="1583"/>
      <c r="AM203" s="1583"/>
      <c r="AN203" s="1583"/>
      <c r="AO203" s="1583"/>
      <c r="AP203" s="617">
        <v>394400000</v>
      </c>
      <c r="AQ203" s="834">
        <v>0</v>
      </c>
      <c r="AR203" s="618">
        <v>0</v>
      </c>
      <c r="AS203" s="618">
        <v>0</v>
      </c>
      <c r="AT203" s="833">
        <v>49682009</v>
      </c>
      <c r="AU203" s="617">
        <v>-49682009</v>
      </c>
      <c r="AV203" s="834">
        <v>0</v>
      </c>
      <c r="AW203" s="617">
        <v>49682009</v>
      </c>
      <c r="AX203" s="834">
        <v>0</v>
      </c>
      <c r="AY203" s="618">
        <v>0</v>
      </c>
      <c r="AZ203" s="618">
        <v>0</v>
      </c>
      <c r="BA203" s="618">
        <v>0</v>
      </c>
      <c r="BB203" s="618">
        <v>0</v>
      </c>
    </row>
    <row r="204" spans="1:54" x14ac:dyDescent="0.25">
      <c r="A204" s="1608" t="s">
        <v>120</v>
      </c>
      <c r="B204" s="1583"/>
      <c r="C204" s="1608" t="s">
        <v>355</v>
      </c>
      <c r="D204" s="1583"/>
      <c r="E204" s="1608" t="s">
        <v>357</v>
      </c>
      <c r="F204" s="1583"/>
      <c r="G204" s="1608" t="s">
        <v>312</v>
      </c>
      <c r="H204" s="1583"/>
      <c r="I204" s="1608" t="s">
        <v>313</v>
      </c>
      <c r="J204" s="1583"/>
      <c r="K204" s="1583"/>
      <c r="L204" s="1608" t="s">
        <v>315</v>
      </c>
      <c r="M204" s="1583"/>
      <c r="N204" s="1583"/>
      <c r="O204" s="1608" t="s">
        <v>325</v>
      </c>
      <c r="P204" s="1583"/>
      <c r="Q204" s="1608"/>
      <c r="R204" s="1583"/>
      <c r="S204" s="1609" t="s">
        <v>362</v>
      </c>
      <c r="T204" s="1583"/>
      <c r="U204" s="1583"/>
      <c r="V204" s="1583"/>
      <c r="W204" s="1583"/>
      <c r="X204" s="1583"/>
      <c r="Y204" s="1583"/>
      <c r="Z204" s="1583"/>
      <c r="AA204" s="1608" t="s">
        <v>306</v>
      </c>
      <c r="AB204" s="1583"/>
      <c r="AC204" s="1583"/>
      <c r="AD204" s="1583"/>
      <c r="AE204" s="1583"/>
      <c r="AF204" s="1608" t="s">
        <v>307</v>
      </c>
      <c r="AG204" s="1583"/>
      <c r="AH204" s="1583"/>
      <c r="AI204" s="320" t="s">
        <v>86</v>
      </c>
      <c r="AJ204" s="1610" t="s">
        <v>308</v>
      </c>
      <c r="AK204" s="1583"/>
      <c r="AL204" s="1583"/>
      <c r="AM204" s="1583"/>
      <c r="AN204" s="1583"/>
      <c r="AO204" s="1583"/>
      <c r="AP204" s="617">
        <v>230000000</v>
      </c>
      <c r="AQ204" s="834">
        <v>0</v>
      </c>
      <c r="AR204" s="617">
        <v>176000000</v>
      </c>
      <c r="AS204" s="618">
        <v>0</v>
      </c>
      <c r="AT204" s="834">
        <v>0</v>
      </c>
      <c r="AU204" s="618">
        <v>0</v>
      </c>
      <c r="AV204" s="834">
        <v>0</v>
      </c>
      <c r="AW204" s="618">
        <v>0</v>
      </c>
      <c r="AX204" s="834">
        <v>0</v>
      </c>
      <c r="AY204" s="618">
        <v>0</v>
      </c>
      <c r="AZ204" s="618">
        <v>0</v>
      </c>
      <c r="BA204" s="618">
        <v>0</v>
      </c>
      <c r="BB204" s="618">
        <v>0</v>
      </c>
    </row>
    <row r="205" spans="1:54" x14ac:dyDescent="0.25">
      <c r="A205" s="1608" t="s">
        <v>120</v>
      </c>
      <c r="B205" s="1583"/>
      <c r="C205" s="1608" t="s">
        <v>355</v>
      </c>
      <c r="D205" s="1583"/>
      <c r="E205" s="1608" t="s">
        <v>357</v>
      </c>
      <c r="F205" s="1583"/>
      <c r="G205" s="1608" t="s">
        <v>312</v>
      </c>
      <c r="H205" s="1583"/>
      <c r="I205" s="1608" t="s">
        <v>313</v>
      </c>
      <c r="J205" s="1583"/>
      <c r="K205" s="1583"/>
      <c r="L205" s="1608" t="s">
        <v>315</v>
      </c>
      <c r="M205" s="1583"/>
      <c r="N205" s="1583"/>
      <c r="O205" s="1608" t="s">
        <v>101</v>
      </c>
      <c r="P205" s="1583"/>
      <c r="Q205" s="1608"/>
      <c r="R205" s="1583"/>
      <c r="S205" s="1609" t="s">
        <v>363</v>
      </c>
      <c r="T205" s="1583"/>
      <c r="U205" s="1583"/>
      <c r="V205" s="1583"/>
      <c r="W205" s="1583"/>
      <c r="X205" s="1583"/>
      <c r="Y205" s="1583"/>
      <c r="Z205" s="1583"/>
      <c r="AA205" s="1608" t="s">
        <v>306</v>
      </c>
      <c r="AB205" s="1583"/>
      <c r="AC205" s="1583"/>
      <c r="AD205" s="1583"/>
      <c r="AE205" s="1583"/>
      <c r="AF205" s="1608" t="s">
        <v>307</v>
      </c>
      <c r="AG205" s="1583"/>
      <c r="AH205" s="1583"/>
      <c r="AI205" s="320" t="s">
        <v>86</v>
      </c>
      <c r="AJ205" s="1610" t="s">
        <v>308</v>
      </c>
      <c r="AK205" s="1583"/>
      <c r="AL205" s="1583"/>
      <c r="AM205" s="1583"/>
      <c r="AN205" s="1583"/>
      <c r="AO205" s="1583"/>
      <c r="AP205" s="617">
        <v>1200000</v>
      </c>
      <c r="AQ205" s="834">
        <v>0</v>
      </c>
      <c r="AR205" s="617">
        <v>1200000</v>
      </c>
      <c r="AS205" s="618">
        <v>0</v>
      </c>
      <c r="AT205" s="834">
        <v>0</v>
      </c>
      <c r="AU205" s="618">
        <v>0</v>
      </c>
      <c r="AV205" s="834">
        <v>0</v>
      </c>
      <c r="AW205" s="618">
        <v>0</v>
      </c>
      <c r="AX205" s="834">
        <v>0</v>
      </c>
      <c r="AY205" s="618">
        <v>0</v>
      </c>
      <c r="AZ205" s="618">
        <v>0</v>
      </c>
      <c r="BA205" s="618">
        <v>0</v>
      </c>
      <c r="BB205" s="618">
        <v>0</v>
      </c>
    </row>
    <row r="206" spans="1:54" x14ac:dyDescent="0.25">
      <c r="A206" s="1603" t="s">
        <v>120</v>
      </c>
      <c r="B206" s="1583"/>
      <c r="C206" s="1603" t="s">
        <v>355</v>
      </c>
      <c r="D206" s="1583"/>
      <c r="E206" s="1603" t="s">
        <v>357</v>
      </c>
      <c r="F206" s="1583"/>
      <c r="G206" s="1603" t="s">
        <v>312</v>
      </c>
      <c r="H206" s="1583"/>
      <c r="I206" s="1603" t="s">
        <v>313</v>
      </c>
      <c r="J206" s="1583"/>
      <c r="K206" s="1583"/>
      <c r="L206" s="1603" t="s">
        <v>322</v>
      </c>
      <c r="M206" s="1583"/>
      <c r="N206" s="1583"/>
      <c r="O206" s="1603"/>
      <c r="P206" s="1583"/>
      <c r="Q206" s="1603"/>
      <c r="R206" s="1583"/>
      <c r="S206" s="1605" t="s">
        <v>456</v>
      </c>
      <c r="T206" s="1583"/>
      <c r="U206" s="1583"/>
      <c r="V206" s="1583"/>
      <c r="W206" s="1583"/>
      <c r="X206" s="1583"/>
      <c r="Y206" s="1583"/>
      <c r="Z206" s="1583"/>
      <c r="AA206" s="1603" t="s">
        <v>306</v>
      </c>
      <c r="AB206" s="1583"/>
      <c r="AC206" s="1583"/>
      <c r="AD206" s="1583"/>
      <c r="AE206" s="1583"/>
      <c r="AF206" s="1603" t="s">
        <v>307</v>
      </c>
      <c r="AG206" s="1583"/>
      <c r="AH206" s="1583"/>
      <c r="AI206" s="317" t="s">
        <v>319</v>
      </c>
      <c r="AJ206" s="1604" t="s">
        <v>455</v>
      </c>
      <c r="AK206" s="1583"/>
      <c r="AL206" s="1583"/>
      <c r="AM206" s="1583"/>
      <c r="AN206" s="1583"/>
      <c r="AO206" s="1583"/>
      <c r="AP206" s="612">
        <v>2815325822</v>
      </c>
      <c r="AQ206" s="830">
        <v>566300000</v>
      </c>
      <c r="AR206" s="612">
        <v>1779225822</v>
      </c>
      <c r="AS206" s="613">
        <v>0</v>
      </c>
      <c r="AT206" s="831">
        <v>0</v>
      </c>
      <c r="AU206" s="612">
        <v>566300000</v>
      </c>
      <c r="AV206" s="845">
        <v>117873000</v>
      </c>
      <c r="AW206" s="612">
        <v>-117873000</v>
      </c>
      <c r="AX206" s="831">
        <v>0</v>
      </c>
      <c r="AY206" s="612">
        <v>117873000</v>
      </c>
      <c r="AZ206" s="613">
        <v>0</v>
      </c>
      <c r="BA206" s="613">
        <v>0</v>
      </c>
      <c r="BB206" s="613">
        <v>0</v>
      </c>
    </row>
    <row r="207" spans="1:54" x14ac:dyDescent="0.25">
      <c r="A207" s="1608" t="s">
        <v>120</v>
      </c>
      <c r="B207" s="1583"/>
      <c r="C207" s="1608" t="s">
        <v>355</v>
      </c>
      <c r="D207" s="1583"/>
      <c r="E207" s="1608" t="s">
        <v>357</v>
      </c>
      <c r="F207" s="1583"/>
      <c r="G207" s="1608" t="s">
        <v>312</v>
      </c>
      <c r="H207" s="1583"/>
      <c r="I207" s="1608" t="s">
        <v>313</v>
      </c>
      <c r="J207" s="1583"/>
      <c r="K207" s="1583"/>
      <c r="L207" s="1608" t="s">
        <v>322</v>
      </c>
      <c r="M207" s="1583"/>
      <c r="N207" s="1583"/>
      <c r="O207" s="1608" t="s">
        <v>312</v>
      </c>
      <c r="P207" s="1583"/>
      <c r="Q207" s="1608"/>
      <c r="R207" s="1583"/>
      <c r="S207" s="1609" t="s">
        <v>365</v>
      </c>
      <c r="T207" s="1583"/>
      <c r="U207" s="1583"/>
      <c r="V207" s="1583"/>
      <c r="W207" s="1583"/>
      <c r="X207" s="1583"/>
      <c r="Y207" s="1583"/>
      <c r="Z207" s="1583"/>
      <c r="AA207" s="1608" t="s">
        <v>306</v>
      </c>
      <c r="AB207" s="1583"/>
      <c r="AC207" s="1583"/>
      <c r="AD207" s="1583"/>
      <c r="AE207" s="1583"/>
      <c r="AF207" s="1608" t="s">
        <v>307</v>
      </c>
      <c r="AG207" s="1583"/>
      <c r="AH207" s="1583"/>
      <c r="AI207" s="320" t="s">
        <v>319</v>
      </c>
      <c r="AJ207" s="1610" t="s">
        <v>455</v>
      </c>
      <c r="AK207" s="1583"/>
      <c r="AL207" s="1583"/>
      <c r="AM207" s="1583"/>
      <c r="AN207" s="1583"/>
      <c r="AO207" s="1583"/>
      <c r="AP207" s="617">
        <v>1217200000</v>
      </c>
      <c r="AQ207" s="833">
        <v>157000000</v>
      </c>
      <c r="AR207" s="617">
        <v>590400000</v>
      </c>
      <c r="AS207" s="618">
        <v>0</v>
      </c>
      <c r="AT207" s="834">
        <v>0</v>
      </c>
      <c r="AU207" s="617">
        <v>157000000</v>
      </c>
      <c r="AV207" s="844">
        <v>117873000</v>
      </c>
      <c r="AW207" s="617">
        <v>-117873000</v>
      </c>
      <c r="AX207" s="834">
        <v>0</v>
      </c>
      <c r="AY207" s="617">
        <v>117873000</v>
      </c>
      <c r="AZ207" s="618">
        <v>0</v>
      </c>
      <c r="BA207" s="618">
        <v>0</v>
      </c>
      <c r="BB207" s="618">
        <v>0</v>
      </c>
    </row>
    <row r="208" spans="1:54" x14ac:dyDescent="0.25">
      <c r="A208" s="1608" t="s">
        <v>120</v>
      </c>
      <c r="B208" s="1583"/>
      <c r="C208" s="1608" t="s">
        <v>355</v>
      </c>
      <c r="D208" s="1583"/>
      <c r="E208" s="1608" t="s">
        <v>357</v>
      </c>
      <c r="F208" s="1583"/>
      <c r="G208" s="1608" t="s">
        <v>312</v>
      </c>
      <c r="H208" s="1583"/>
      <c r="I208" s="1608" t="s">
        <v>313</v>
      </c>
      <c r="J208" s="1583"/>
      <c r="K208" s="1583"/>
      <c r="L208" s="1608" t="s">
        <v>322</v>
      </c>
      <c r="M208" s="1583"/>
      <c r="N208" s="1583"/>
      <c r="O208" s="1608" t="s">
        <v>315</v>
      </c>
      <c r="P208" s="1583"/>
      <c r="Q208" s="1608"/>
      <c r="R208" s="1583"/>
      <c r="S208" s="1609" t="s">
        <v>360</v>
      </c>
      <c r="T208" s="1583"/>
      <c r="U208" s="1583"/>
      <c r="V208" s="1583"/>
      <c r="W208" s="1583"/>
      <c r="X208" s="1583"/>
      <c r="Y208" s="1583"/>
      <c r="Z208" s="1583"/>
      <c r="AA208" s="1608" t="s">
        <v>306</v>
      </c>
      <c r="AB208" s="1583"/>
      <c r="AC208" s="1583"/>
      <c r="AD208" s="1583"/>
      <c r="AE208" s="1583"/>
      <c r="AF208" s="1608" t="s">
        <v>307</v>
      </c>
      <c r="AG208" s="1583"/>
      <c r="AH208" s="1583"/>
      <c r="AI208" s="320" t="s">
        <v>319</v>
      </c>
      <c r="AJ208" s="1610" t="s">
        <v>455</v>
      </c>
      <c r="AK208" s="1583"/>
      <c r="AL208" s="1583"/>
      <c r="AM208" s="1583"/>
      <c r="AN208" s="1583"/>
      <c r="AO208" s="1583"/>
      <c r="AP208" s="617">
        <v>228000000</v>
      </c>
      <c r="AQ208" s="833">
        <v>228000000</v>
      </c>
      <c r="AR208" s="618">
        <v>0</v>
      </c>
      <c r="AS208" s="618">
        <v>0</v>
      </c>
      <c r="AT208" s="834">
        <v>0</v>
      </c>
      <c r="AU208" s="617">
        <v>228000000</v>
      </c>
      <c r="AV208" s="834">
        <v>0</v>
      </c>
      <c r="AW208" s="618">
        <v>0</v>
      </c>
      <c r="AX208" s="834">
        <v>0</v>
      </c>
      <c r="AY208" s="618">
        <v>0</v>
      </c>
      <c r="AZ208" s="618">
        <v>0</v>
      </c>
      <c r="BA208" s="618">
        <v>0</v>
      </c>
      <c r="BB208" s="618">
        <v>0</v>
      </c>
    </row>
    <row r="209" spans="1:54" x14ac:dyDescent="0.25">
      <c r="A209" s="1608" t="s">
        <v>120</v>
      </c>
      <c r="B209" s="1583"/>
      <c r="C209" s="1608" t="s">
        <v>355</v>
      </c>
      <c r="D209" s="1583"/>
      <c r="E209" s="1608" t="s">
        <v>357</v>
      </c>
      <c r="F209" s="1583"/>
      <c r="G209" s="1608" t="s">
        <v>312</v>
      </c>
      <c r="H209" s="1583"/>
      <c r="I209" s="1608" t="s">
        <v>313</v>
      </c>
      <c r="J209" s="1583"/>
      <c r="K209" s="1583"/>
      <c r="L209" s="1608" t="s">
        <v>322</v>
      </c>
      <c r="M209" s="1583"/>
      <c r="N209" s="1583"/>
      <c r="O209" s="1608" t="s">
        <v>322</v>
      </c>
      <c r="P209" s="1583"/>
      <c r="Q209" s="1608"/>
      <c r="R209" s="1583"/>
      <c r="S209" s="1609" t="s">
        <v>361</v>
      </c>
      <c r="T209" s="1583"/>
      <c r="U209" s="1583"/>
      <c r="V209" s="1583"/>
      <c r="W209" s="1583"/>
      <c r="X209" s="1583"/>
      <c r="Y209" s="1583"/>
      <c r="Z209" s="1583"/>
      <c r="AA209" s="1608" t="s">
        <v>306</v>
      </c>
      <c r="AB209" s="1583"/>
      <c r="AC209" s="1583"/>
      <c r="AD209" s="1583"/>
      <c r="AE209" s="1583"/>
      <c r="AF209" s="1608" t="s">
        <v>307</v>
      </c>
      <c r="AG209" s="1583"/>
      <c r="AH209" s="1583"/>
      <c r="AI209" s="320" t="s">
        <v>319</v>
      </c>
      <c r="AJ209" s="1610" t="s">
        <v>455</v>
      </c>
      <c r="AK209" s="1583"/>
      <c r="AL209" s="1583"/>
      <c r="AM209" s="1583"/>
      <c r="AN209" s="1583"/>
      <c r="AO209" s="1583"/>
      <c r="AP209" s="617">
        <v>164000000</v>
      </c>
      <c r="AQ209" s="833">
        <v>164000000</v>
      </c>
      <c r="AR209" s="618">
        <v>0</v>
      </c>
      <c r="AS209" s="618">
        <v>0</v>
      </c>
      <c r="AT209" s="834">
        <v>0</v>
      </c>
      <c r="AU209" s="617">
        <v>164000000</v>
      </c>
      <c r="AV209" s="834">
        <v>0</v>
      </c>
      <c r="AW209" s="618">
        <v>0</v>
      </c>
      <c r="AX209" s="834">
        <v>0</v>
      </c>
      <c r="AY209" s="618">
        <v>0</v>
      </c>
      <c r="AZ209" s="618">
        <v>0</v>
      </c>
      <c r="BA209" s="618">
        <v>0</v>
      </c>
      <c r="BB209" s="618">
        <v>0</v>
      </c>
    </row>
    <row r="210" spans="1:54" x14ac:dyDescent="0.25">
      <c r="A210" s="1608" t="s">
        <v>120</v>
      </c>
      <c r="B210" s="1583"/>
      <c r="C210" s="1608" t="s">
        <v>355</v>
      </c>
      <c r="D210" s="1583"/>
      <c r="E210" s="1608" t="s">
        <v>357</v>
      </c>
      <c r="F210" s="1583"/>
      <c r="G210" s="1608" t="s">
        <v>312</v>
      </c>
      <c r="H210" s="1583"/>
      <c r="I210" s="1608" t="s">
        <v>313</v>
      </c>
      <c r="J210" s="1583"/>
      <c r="K210" s="1583"/>
      <c r="L210" s="1608" t="s">
        <v>322</v>
      </c>
      <c r="M210" s="1583"/>
      <c r="N210" s="1583"/>
      <c r="O210" s="1608" t="s">
        <v>316</v>
      </c>
      <c r="P210" s="1583"/>
      <c r="Q210" s="1608"/>
      <c r="R210" s="1583"/>
      <c r="S210" s="1609" t="s">
        <v>105</v>
      </c>
      <c r="T210" s="1583"/>
      <c r="U210" s="1583"/>
      <c r="V210" s="1583"/>
      <c r="W210" s="1583"/>
      <c r="X210" s="1583"/>
      <c r="Y210" s="1583"/>
      <c r="Z210" s="1583"/>
      <c r="AA210" s="1608" t="s">
        <v>306</v>
      </c>
      <c r="AB210" s="1583"/>
      <c r="AC210" s="1583"/>
      <c r="AD210" s="1583"/>
      <c r="AE210" s="1583"/>
      <c r="AF210" s="1608" t="s">
        <v>307</v>
      </c>
      <c r="AG210" s="1583"/>
      <c r="AH210" s="1583"/>
      <c r="AI210" s="320" t="s">
        <v>319</v>
      </c>
      <c r="AJ210" s="1610" t="s">
        <v>455</v>
      </c>
      <c r="AK210" s="1583"/>
      <c r="AL210" s="1583"/>
      <c r="AM210" s="1583"/>
      <c r="AN210" s="1583"/>
      <c r="AO210" s="1583"/>
      <c r="AP210" s="617">
        <v>361540000</v>
      </c>
      <c r="AQ210" s="833">
        <v>17300000</v>
      </c>
      <c r="AR210" s="617">
        <v>344240000</v>
      </c>
      <c r="AS210" s="618">
        <v>0</v>
      </c>
      <c r="AT210" s="834">
        <v>0</v>
      </c>
      <c r="AU210" s="617">
        <v>17300000</v>
      </c>
      <c r="AV210" s="834">
        <v>0</v>
      </c>
      <c r="AW210" s="618">
        <v>0</v>
      </c>
      <c r="AX210" s="834">
        <v>0</v>
      </c>
      <c r="AY210" s="618">
        <v>0</v>
      </c>
      <c r="AZ210" s="618">
        <v>0</v>
      </c>
      <c r="BA210" s="618">
        <v>0</v>
      </c>
      <c r="BB210" s="618">
        <v>0</v>
      </c>
    </row>
    <row r="211" spans="1:54" x14ac:dyDescent="0.25">
      <c r="A211" s="1608" t="s">
        <v>120</v>
      </c>
      <c r="B211" s="1583"/>
      <c r="C211" s="1608" t="s">
        <v>355</v>
      </c>
      <c r="D211" s="1583"/>
      <c r="E211" s="1608" t="s">
        <v>357</v>
      </c>
      <c r="F211" s="1583"/>
      <c r="G211" s="1608" t="s">
        <v>312</v>
      </c>
      <c r="H211" s="1583"/>
      <c r="I211" s="1608" t="s">
        <v>313</v>
      </c>
      <c r="J211" s="1583"/>
      <c r="K211" s="1583"/>
      <c r="L211" s="1608" t="s">
        <v>322</v>
      </c>
      <c r="M211" s="1583"/>
      <c r="N211" s="1583"/>
      <c r="O211" s="1608" t="s">
        <v>101</v>
      </c>
      <c r="P211" s="1583"/>
      <c r="Q211" s="1608"/>
      <c r="R211" s="1583"/>
      <c r="S211" s="1609" t="s">
        <v>363</v>
      </c>
      <c r="T211" s="1583"/>
      <c r="U211" s="1583"/>
      <c r="V211" s="1583"/>
      <c r="W211" s="1583"/>
      <c r="X211" s="1583"/>
      <c r="Y211" s="1583"/>
      <c r="Z211" s="1583"/>
      <c r="AA211" s="1608" t="s">
        <v>306</v>
      </c>
      <c r="AB211" s="1583"/>
      <c r="AC211" s="1583"/>
      <c r="AD211" s="1583"/>
      <c r="AE211" s="1583"/>
      <c r="AF211" s="1608" t="s">
        <v>307</v>
      </c>
      <c r="AG211" s="1583"/>
      <c r="AH211" s="1583"/>
      <c r="AI211" s="320" t="s">
        <v>319</v>
      </c>
      <c r="AJ211" s="1610" t="s">
        <v>455</v>
      </c>
      <c r="AK211" s="1583"/>
      <c r="AL211" s="1583"/>
      <c r="AM211" s="1583"/>
      <c r="AN211" s="1583"/>
      <c r="AO211" s="1583"/>
      <c r="AP211" s="617">
        <v>844585822</v>
      </c>
      <c r="AQ211" s="834">
        <v>0</v>
      </c>
      <c r="AR211" s="617">
        <v>844585822</v>
      </c>
      <c r="AS211" s="618">
        <v>0</v>
      </c>
      <c r="AT211" s="834">
        <v>0</v>
      </c>
      <c r="AU211" s="618">
        <v>0</v>
      </c>
      <c r="AV211" s="834">
        <v>0</v>
      </c>
      <c r="AW211" s="618">
        <v>0</v>
      </c>
      <c r="AX211" s="834">
        <v>0</v>
      </c>
      <c r="AY211" s="618">
        <v>0</v>
      </c>
      <c r="AZ211" s="618">
        <v>0</v>
      </c>
      <c r="BA211" s="618">
        <v>0</v>
      </c>
      <c r="BB211" s="618">
        <v>0</v>
      </c>
    </row>
    <row r="212" spans="1:54" s="792" customFormat="1" x14ac:dyDescent="0.25">
      <c r="A212" s="1870" t="s">
        <v>120</v>
      </c>
      <c r="B212" s="1867"/>
      <c r="C212" s="1870" t="s">
        <v>355</v>
      </c>
      <c r="D212" s="1867"/>
      <c r="E212" s="1870" t="s">
        <v>357</v>
      </c>
      <c r="F212" s="1867"/>
      <c r="G212" s="1870" t="s">
        <v>315</v>
      </c>
      <c r="H212" s="1867"/>
      <c r="I212" s="1870"/>
      <c r="J212" s="1867"/>
      <c r="K212" s="1867"/>
      <c r="L212" s="1870"/>
      <c r="M212" s="1867"/>
      <c r="N212" s="1867"/>
      <c r="O212" s="1870"/>
      <c r="P212" s="1867"/>
      <c r="Q212" s="1870"/>
      <c r="R212" s="1867"/>
      <c r="S212" s="1872" t="s">
        <v>351</v>
      </c>
      <c r="T212" s="1867"/>
      <c r="U212" s="1867"/>
      <c r="V212" s="1867"/>
      <c r="W212" s="1867"/>
      <c r="X212" s="1867"/>
      <c r="Y212" s="1867"/>
      <c r="Z212" s="1867"/>
      <c r="AA212" s="1870" t="s">
        <v>306</v>
      </c>
      <c r="AB212" s="1867"/>
      <c r="AC212" s="1867"/>
      <c r="AD212" s="1867"/>
      <c r="AE212" s="1867"/>
      <c r="AF212" s="1870" t="s">
        <v>307</v>
      </c>
      <c r="AG212" s="1867"/>
      <c r="AH212" s="1867"/>
      <c r="AI212" s="789" t="s">
        <v>86</v>
      </c>
      <c r="AJ212" s="1871" t="s">
        <v>308</v>
      </c>
      <c r="AK212" s="1867"/>
      <c r="AL212" s="1867"/>
      <c r="AM212" s="1867"/>
      <c r="AN212" s="1867"/>
      <c r="AO212" s="1867"/>
      <c r="AP212" s="790">
        <v>1923920000</v>
      </c>
      <c r="AQ212" s="833">
        <v>40000000</v>
      </c>
      <c r="AR212" s="790">
        <v>206140540</v>
      </c>
      <c r="AS212" s="790">
        <v>-323920000</v>
      </c>
      <c r="AT212" s="833">
        <v>15796775</v>
      </c>
      <c r="AU212" s="790">
        <v>24203225</v>
      </c>
      <c r="AV212" s="833">
        <v>97016324</v>
      </c>
      <c r="AW212" s="790">
        <v>-81219549</v>
      </c>
      <c r="AX212" s="833">
        <v>98746681</v>
      </c>
      <c r="AY212" s="790">
        <v>-1730357</v>
      </c>
      <c r="AZ212" s="790">
        <v>98746681</v>
      </c>
      <c r="BA212" s="791">
        <v>0</v>
      </c>
      <c r="BB212" s="791">
        <v>0</v>
      </c>
    </row>
    <row r="213" spans="1:54" s="817" customFormat="1" x14ac:dyDescent="0.25">
      <c r="A213" s="1873" t="s">
        <v>120</v>
      </c>
      <c r="B213" s="1874"/>
      <c r="C213" s="1873" t="s">
        <v>355</v>
      </c>
      <c r="D213" s="1874"/>
      <c r="E213" s="1873" t="s">
        <v>357</v>
      </c>
      <c r="F213" s="1874"/>
      <c r="G213" s="1873" t="s">
        <v>315</v>
      </c>
      <c r="H213" s="1874"/>
      <c r="I213" s="1873" t="s">
        <v>313</v>
      </c>
      <c r="J213" s="1874"/>
      <c r="K213" s="1874"/>
      <c r="L213" s="1873"/>
      <c r="M213" s="1874"/>
      <c r="N213" s="1874"/>
      <c r="O213" s="1873"/>
      <c r="P213" s="1874"/>
      <c r="Q213" s="1873"/>
      <c r="R213" s="1874"/>
      <c r="S213" s="1875" t="s">
        <v>351</v>
      </c>
      <c r="T213" s="1874"/>
      <c r="U213" s="1874"/>
      <c r="V213" s="1874"/>
      <c r="W213" s="1874"/>
      <c r="X213" s="1874"/>
      <c r="Y213" s="1874"/>
      <c r="Z213" s="1874"/>
      <c r="AA213" s="1873" t="s">
        <v>306</v>
      </c>
      <c r="AB213" s="1874"/>
      <c r="AC213" s="1874"/>
      <c r="AD213" s="1874"/>
      <c r="AE213" s="1874"/>
      <c r="AF213" s="1873" t="s">
        <v>307</v>
      </c>
      <c r="AG213" s="1874"/>
      <c r="AH213" s="1874"/>
      <c r="AI213" s="818" t="s">
        <v>86</v>
      </c>
      <c r="AJ213" s="1876" t="s">
        <v>308</v>
      </c>
      <c r="AK213" s="1874"/>
      <c r="AL213" s="1874"/>
      <c r="AM213" s="1874"/>
      <c r="AN213" s="1874"/>
      <c r="AO213" s="1874"/>
      <c r="AP213" s="819">
        <v>1600000000</v>
      </c>
      <c r="AQ213" s="830">
        <v>40000000</v>
      </c>
      <c r="AR213" s="819">
        <v>206140540</v>
      </c>
      <c r="AS213" s="820">
        <v>0</v>
      </c>
      <c r="AT213" s="830">
        <v>15796775</v>
      </c>
      <c r="AU213" s="819">
        <v>24203225</v>
      </c>
      <c r="AV213" s="830">
        <v>97016324</v>
      </c>
      <c r="AW213" s="819">
        <v>-81219549</v>
      </c>
      <c r="AX213" s="830">
        <v>98746681</v>
      </c>
      <c r="AY213" s="819">
        <v>-1730357</v>
      </c>
      <c r="AZ213" s="819">
        <v>98746681</v>
      </c>
      <c r="BA213" s="820">
        <v>0</v>
      </c>
      <c r="BB213" s="820">
        <v>0</v>
      </c>
    </row>
    <row r="214" spans="1:54" x14ac:dyDescent="0.25">
      <c r="A214" s="1603" t="s">
        <v>120</v>
      </c>
      <c r="B214" s="1583"/>
      <c r="C214" s="1603" t="s">
        <v>355</v>
      </c>
      <c r="D214" s="1583"/>
      <c r="E214" s="1603" t="s">
        <v>357</v>
      </c>
      <c r="F214" s="1583"/>
      <c r="G214" s="1603" t="s">
        <v>315</v>
      </c>
      <c r="H214" s="1583"/>
      <c r="I214" s="1603" t="s">
        <v>313</v>
      </c>
      <c r="J214" s="1583"/>
      <c r="K214" s="1583"/>
      <c r="L214" s="1603" t="s">
        <v>312</v>
      </c>
      <c r="M214" s="1583"/>
      <c r="N214" s="1583"/>
      <c r="O214" s="1603"/>
      <c r="P214" s="1583"/>
      <c r="Q214" s="1603"/>
      <c r="R214" s="1583"/>
      <c r="S214" s="1605" t="s">
        <v>364</v>
      </c>
      <c r="T214" s="1583"/>
      <c r="U214" s="1583"/>
      <c r="V214" s="1583"/>
      <c r="W214" s="1583"/>
      <c r="X214" s="1583"/>
      <c r="Y214" s="1583"/>
      <c r="Z214" s="1583"/>
      <c r="AA214" s="1603" t="s">
        <v>306</v>
      </c>
      <c r="AB214" s="1583"/>
      <c r="AC214" s="1583"/>
      <c r="AD214" s="1583"/>
      <c r="AE214" s="1583"/>
      <c r="AF214" s="1603" t="s">
        <v>307</v>
      </c>
      <c r="AG214" s="1583"/>
      <c r="AH214" s="1583"/>
      <c r="AI214" s="317" t="s">
        <v>86</v>
      </c>
      <c r="AJ214" s="1604" t="s">
        <v>308</v>
      </c>
      <c r="AK214" s="1583"/>
      <c r="AL214" s="1583"/>
      <c r="AM214" s="1583"/>
      <c r="AN214" s="1583"/>
      <c r="AO214" s="1583"/>
      <c r="AP214" s="612">
        <v>382300000</v>
      </c>
      <c r="AQ214" s="831">
        <v>0</v>
      </c>
      <c r="AR214" s="612">
        <v>97300000</v>
      </c>
      <c r="AS214" s="613">
        <v>0</v>
      </c>
      <c r="AT214" s="830">
        <v>499055</v>
      </c>
      <c r="AU214" s="612">
        <v>-499055</v>
      </c>
      <c r="AV214" s="830">
        <v>7058350</v>
      </c>
      <c r="AW214" s="612">
        <v>-6559295</v>
      </c>
      <c r="AX214" s="830">
        <v>7340618</v>
      </c>
      <c r="AY214" s="612">
        <v>-282268</v>
      </c>
      <c r="AZ214" s="612">
        <v>7340618</v>
      </c>
      <c r="BA214" s="613">
        <v>0</v>
      </c>
      <c r="BB214" s="613">
        <v>0</v>
      </c>
    </row>
    <row r="215" spans="1:54" x14ac:dyDescent="0.25">
      <c r="A215" s="1608" t="s">
        <v>120</v>
      </c>
      <c r="B215" s="1583"/>
      <c r="C215" s="1608" t="s">
        <v>355</v>
      </c>
      <c r="D215" s="1583"/>
      <c r="E215" s="1608" t="s">
        <v>357</v>
      </c>
      <c r="F215" s="1583"/>
      <c r="G215" s="1608" t="s">
        <v>315</v>
      </c>
      <c r="H215" s="1583"/>
      <c r="I215" s="1608" t="s">
        <v>313</v>
      </c>
      <c r="J215" s="1583"/>
      <c r="K215" s="1583"/>
      <c r="L215" s="1608" t="s">
        <v>312</v>
      </c>
      <c r="M215" s="1583"/>
      <c r="N215" s="1583"/>
      <c r="O215" s="1608" t="s">
        <v>312</v>
      </c>
      <c r="P215" s="1583"/>
      <c r="Q215" s="1608"/>
      <c r="R215" s="1583"/>
      <c r="S215" s="1609" t="s">
        <v>365</v>
      </c>
      <c r="T215" s="1583"/>
      <c r="U215" s="1583"/>
      <c r="V215" s="1583"/>
      <c r="W215" s="1583"/>
      <c r="X215" s="1583"/>
      <c r="Y215" s="1583"/>
      <c r="Z215" s="1583"/>
      <c r="AA215" s="1608" t="s">
        <v>306</v>
      </c>
      <c r="AB215" s="1583"/>
      <c r="AC215" s="1583"/>
      <c r="AD215" s="1583"/>
      <c r="AE215" s="1583"/>
      <c r="AF215" s="1608" t="s">
        <v>307</v>
      </c>
      <c r="AG215" s="1583"/>
      <c r="AH215" s="1583"/>
      <c r="AI215" s="320" t="s">
        <v>86</v>
      </c>
      <c r="AJ215" s="1610" t="s">
        <v>308</v>
      </c>
      <c r="AK215" s="1583"/>
      <c r="AL215" s="1583"/>
      <c r="AM215" s="1583"/>
      <c r="AN215" s="1583"/>
      <c r="AO215" s="1583"/>
      <c r="AP215" s="617">
        <v>177300000</v>
      </c>
      <c r="AQ215" s="834">
        <v>0</v>
      </c>
      <c r="AR215" s="617">
        <v>97300000</v>
      </c>
      <c r="AS215" s="618">
        <v>0</v>
      </c>
      <c r="AT215" s="834">
        <v>0</v>
      </c>
      <c r="AU215" s="618">
        <v>0</v>
      </c>
      <c r="AV215" s="833">
        <v>4500000</v>
      </c>
      <c r="AW215" s="617">
        <v>-4500000</v>
      </c>
      <c r="AX215" s="833">
        <v>4500000</v>
      </c>
      <c r="AY215" s="618">
        <v>0</v>
      </c>
      <c r="AZ215" s="617">
        <v>4500000</v>
      </c>
      <c r="BA215" s="618">
        <v>0</v>
      </c>
      <c r="BB215" s="618">
        <v>0</v>
      </c>
    </row>
    <row r="216" spans="1:54" x14ac:dyDescent="0.25">
      <c r="A216" s="1608" t="s">
        <v>120</v>
      </c>
      <c r="B216" s="1583"/>
      <c r="C216" s="1608" t="s">
        <v>355</v>
      </c>
      <c r="D216" s="1583"/>
      <c r="E216" s="1608" t="s">
        <v>357</v>
      </c>
      <c r="F216" s="1583"/>
      <c r="G216" s="1608" t="s">
        <v>315</v>
      </c>
      <c r="H216" s="1583"/>
      <c r="I216" s="1608" t="s">
        <v>313</v>
      </c>
      <c r="J216" s="1583"/>
      <c r="K216" s="1583"/>
      <c r="L216" s="1608" t="s">
        <v>312</v>
      </c>
      <c r="M216" s="1583"/>
      <c r="N216" s="1583"/>
      <c r="O216" s="1608" t="s">
        <v>315</v>
      </c>
      <c r="P216" s="1583"/>
      <c r="Q216" s="1608"/>
      <c r="R216" s="1583"/>
      <c r="S216" s="1609" t="s">
        <v>360</v>
      </c>
      <c r="T216" s="1583"/>
      <c r="U216" s="1583"/>
      <c r="V216" s="1583"/>
      <c r="W216" s="1583"/>
      <c r="X216" s="1583"/>
      <c r="Y216" s="1583"/>
      <c r="Z216" s="1583"/>
      <c r="AA216" s="1608" t="s">
        <v>306</v>
      </c>
      <c r="AB216" s="1583"/>
      <c r="AC216" s="1583"/>
      <c r="AD216" s="1583"/>
      <c r="AE216" s="1583"/>
      <c r="AF216" s="1608" t="s">
        <v>307</v>
      </c>
      <c r="AG216" s="1583"/>
      <c r="AH216" s="1583"/>
      <c r="AI216" s="320" t="s">
        <v>86</v>
      </c>
      <c r="AJ216" s="1610" t="s">
        <v>308</v>
      </c>
      <c r="AK216" s="1583"/>
      <c r="AL216" s="1583"/>
      <c r="AM216" s="1583"/>
      <c r="AN216" s="1583"/>
      <c r="AO216" s="1583"/>
      <c r="AP216" s="617">
        <v>175000000</v>
      </c>
      <c r="AQ216" s="834">
        <v>0</v>
      </c>
      <c r="AR216" s="618">
        <v>0</v>
      </c>
      <c r="AS216" s="618">
        <v>0</v>
      </c>
      <c r="AT216" s="834">
        <v>0</v>
      </c>
      <c r="AU216" s="618">
        <v>0</v>
      </c>
      <c r="AV216" s="833">
        <v>1405533</v>
      </c>
      <c r="AW216" s="617">
        <v>-1405533</v>
      </c>
      <c r="AX216" s="833">
        <v>1405533</v>
      </c>
      <c r="AY216" s="618">
        <v>0</v>
      </c>
      <c r="AZ216" s="617">
        <v>1405533</v>
      </c>
      <c r="BA216" s="618">
        <v>0</v>
      </c>
      <c r="BB216" s="618">
        <v>0</v>
      </c>
    </row>
    <row r="217" spans="1:54" x14ac:dyDescent="0.25">
      <c r="A217" s="1608" t="s">
        <v>120</v>
      </c>
      <c r="B217" s="1583"/>
      <c r="C217" s="1608" t="s">
        <v>355</v>
      </c>
      <c r="D217" s="1583"/>
      <c r="E217" s="1608" t="s">
        <v>357</v>
      </c>
      <c r="F217" s="1583"/>
      <c r="G217" s="1608" t="s">
        <v>315</v>
      </c>
      <c r="H217" s="1583"/>
      <c r="I217" s="1608" t="s">
        <v>313</v>
      </c>
      <c r="J217" s="1583"/>
      <c r="K217" s="1583"/>
      <c r="L217" s="1608" t="s">
        <v>312</v>
      </c>
      <c r="M217" s="1583"/>
      <c r="N217" s="1583"/>
      <c r="O217" s="1608" t="s">
        <v>322</v>
      </c>
      <c r="P217" s="1583"/>
      <c r="Q217" s="1608"/>
      <c r="R217" s="1583"/>
      <c r="S217" s="1609" t="s">
        <v>361</v>
      </c>
      <c r="T217" s="1583"/>
      <c r="U217" s="1583"/>
      <c r="V217" s="1583"/>
      <c r="W217" s="1583"/>
      <c r="X217" s="1583"/>
      <c r="Y217" s="1583"/>
      <c r="Z217" s="1583"/>
      <c r="AA217" s="1608" t="s">
        <v>306</v>
      </c>
      <c r="AB217" s="1583"/>
      <c r="AC217" s="1583"/>
      <c r="AD217" s="1583"/>
      <c r="AE217" s="1583"/>
      <c r="AF217" s="1608" t="s">
        <v>307</v>
      </c>
      <c r="AG217" s="1583"/>
      <c r="AH217" s="1583"/>
      <c r="AI217" s="320" t="s">
        <v>86</v>
      </c>
      <c r="AJ217" s="1610" t="s">
        <v>308</v>
      </c>
      <c r="AK217" s="1583"/>
      <c r="AL217" s="1583"/>
      <c r="AM217" s="1583"/>
      <c r="AN217" s="1583"/>
      <c r="AO217" s="1583"/>
      <c r="AP217" s="617">
        <v>5000000</v>
      </c>
      <c r="AQ217" s="834">
        <v>0</v>
      </c>
      <c r="AR217" s="618">
        <v>0</v>
      </c>
      <c r="AS217" s="618">
        <v>0</v>
      </c>
      <c r="AT217" s="834">
        <v>0</v>
      </c>
      <c r="AU217" s="618">
        <v>0</v>
      </c>
      <c r="AV217" s="833">
        <v>284140</v>
      </c>
      <c r="AW217" s="617">
        <v>-284140</v>
      </c>
      <c r="AX217" s="833">
        <v>284140</v>
      </c>
      <c r="AY217" s="618">
        <v>0</v>
      </c>
      <c r="AZ217" s="617">
        <v>284140</v>
      </c>
      <c r="BA217" s="618">
        <v>0</v>
      </c>
      <c r="BB217" s="618">
        <v>0</v>
      </c>
    </row>
    <row r="218" spans="1:54" x14ac:dyDescent="0.25">
      <c r="A218" s="1608" t="s">
        <v>120</v>
      </c>
      <c r="B218" s="1583"/>
      <c r="C218" s="1608" t="s">
        <v>355</v>
      </c>
      <c r="D218" s="1583"/>
      <c r="E218" s="1608" t="s">
        <v>357</v>
      </c>
      <c r="F218" s="1583"/>
      <c r="G218" s="1608" t="s">
        <v>315</v>
      </c>
      <c r="H218" s="1583"/>
      <c r="I218" s="1608" t="s">
        <v>313</v>
      </c>
      <c r="J218" s="1583"/>
      <c r="K218" s="1583"/>
      <c r="L218" s="1608" t="s">
        <v>312</v>
      </c>
      <c r="M218" s="1583"/>
      <c r="N218" s="1583"/>
      <c r="O218" s="1608" t="s">
        <v>316</v>
      </c>
      <c r="P218" s="1583"/>
      <c r="Q218" s="1608"/>
      <c r="R218" s="1583"/>
      <c r="S218" s="1609" t="s">
        <v>105</v>
      </c>
      <c r="T218" s="1583"/>
      <c r="U218" s="1583"/>
      <c r="V218" s="1583"/>
      <c r="W218" s="1583"/>
      <c r="X218" s="1583"/>
      <c r="Y218" s="1583"/>
      <c r="Z218" s="1583"/>
      <c r="AA218" s="1608" t="s">
        <v>306</v>
      </c>
      <c r="AB218" s="1583"/>
      <c r="AC218" s="1583"/>
      <c r="AD218" s="1583"/>
      <c r="AE218" s="1583"/>
      <c r="AF218" s="1608" t="s">
        <v>307</v>
      </c>
      <c r="AG218" s="1583"/>
      <c r="AH218" s="1583"/>
      <c r="AI218" s="320" t="s">
        <v>86</v>
      </c>
      <c r="AJ218" s="1610" t="s">
        <v>308</v>
      </c>
      <c r="AK218" s="1583"/>
      <c r="AL218" s="1583"/>
      <c r="AM218" s="1583"/>
      <c r="AN218" s="1583"/>
      <c r="AO218" s="1583"/>
      <c r="AP218" s="617">
        <v>25000000</v>
      </c>
      <c r="AQ218" s="834">
        <v>0</v>
      </c>
      <c r="AR218" s="618">
        <v>0</v>
      </c>
      <c r="AS218" s="618">
        <v>0</v>
      </c>
      <c r="AT218" s="833">
        <v>499055</v>
      </c>
      <c r="AU218" s="617">
        <v>-499055</v>
      </c>
      <c r="AV218" s="833">
        <v>868677</v>
      </c>
      <c r="AW218" s="617">
        <v>-369622</v>
      </c>
      <c r="AX218" s="833">
        <v>1150945</v>
      </c>
      <c r="AY218" s="617">
        <v>-282268</v>
      </c>
      <c r="AZ218" s="617">
        <v>1150945</v>
      </c>
      <c r="BA218" s="618">
        <v>0</v>
      </c>
      <c r="BB218" s="618">
        <v>0</v>
      </c>
    </row>
    <row r="219" spans="1:54" x14ac:dyDescent="0.25">
      <c r="A219" s="1603" t="s">
        <v>120</v>
      </c>
      <c r="B219" s="1583"/>
      <c r="C219" s="1603" t="s">
        <v>355</v>
      </c>
      <c r="D219" s="1583"/>
      <c r="E219" s="1603" t="s">
        <v>357</v>
      </c>
      <c r="F219" s="1583"/>
      <c r="G219" s="1603" t="s">
        <v>315</v>
      </c>
      <c r="H219" s="1583"/>
      <c r="I219" s="1603" t="s">
        <v>313</v>
      </c>
      <c r="J219" s="1583"/>
      <c r="K219" s="1583"/>
      <c r="L219" s="1603" t="s">
        <v>315</v>
      </c>
      <c r="M219" s="1583"/>
      <c r="N219" s="1583"/>
      <c r="O219" s="1603"/>
      <c r="P219" s="1583"/>
      <c r="Q219" s="1603"/>
      <c r="R219" s="1583"/>
      <c r="S219" s="1605" t="s">
        <v>359</v>
      </c>
      <c r="T219" s="1583"/>
      <c r="U219" s="1583"/>
      <c r="V219" s="1583"/>
      <c r="W219" s="1583"/>
      <c r="X219" s="1583"/>
      <c r="Y219" s="1583"/>
      <c r="Z219" s="1583"/>
      <c r="AA219" s="1603" t="s">
        <v>306</v>
      </c>
      <c r="AB219" s="1583"/>
      <c r="AC219" s="1583"/>
      <c r="AD219" s="1583"/>
      <c r="AE219" s="1583"/>
      <c r="AF219" s="1603" t="s">
        <v>307</v>
      </c>
      <c r="AG219" s="1583"/>
      <c r="AH219" s="1583"/>
      <c r="AI219" s="317" t="s">
        <v>86</v>
      </c>
      <c r="AJ219" s="1604" t="s">
        <v>308</v>
      </c>
      <c r="AK219" s="1583"/>
      <c r="AL219" s="1583"/>
      <c r="AM219" s="1583"/>
      <c r="AN219" s="1583"/>
      <c r="AO219" s="1583"/>
      <c r="AP219" s="612">
        <v>1217700000</v>
      </c>
      <c r="AQ219" s="830">
        <v>40000000</v>
      </c>
      <c r="AR219" s="612">
        <v>108840540</v>
      </c>
      <c r="AS219" s="613">
        <v>0</v>
      </c>
      <c r="AT219" s="830">
        <v>15297720</v>
      </c>
      <c r="AU219" s="612">
        <v>24702280</v>
      </c>
      <c r="AV219" s="830">
        <v>89957974</v>
      </c>
      <c r="AW219" s="612">
        <v>-74660254</v>
      </c>
      <c r="AX219" s="830">
        <v>91406063</v>
      </c>
      <c r="AY219" s="612">
        <v>-1448089</v>
      </c>
      <c r="AZ219" s="612">
        <v>91406063</v>
      </c>
      <c r="BA219" s="613">
        <v>0</v>
      </c>
      <c r="BB219" s="613">
        <v>0</v>
      </c>
    </row>
    <row r="220" spans="1:54" x14ac:dyDescent="0.25">
      <c r="A220" s="1608" t="s">
        <v>120</v>
      </c>
      <c r="B220" s="1583"/>
      <c r="C220" s="1608" t="s">
        <v>355</v>
      </c>
      <c r="D220" s="1583"/>
      <c r="E220" s="1608" t="s">
        <v>357</v>
      </c>
      <c r="F220" s="1583"/>
      <c r="G220" s="1608" t="s">
        <v>315</v>
      </c>
      <c r="H220" s="1583"/>
      <c r="I220" s="1608" t="s">
        <v>313</v>
      </c>
      <c r="J220" s="1583"/>
      <c r="K220" s="1583"/>
      <c r="L220" s="1608" t="s">
        <v>315</v>
      </c>
      <c r="M220" s="1583"/>
      <c r="N220" s="1583"/>
      <c r="O220" s="1608" t="s">
        <v>312</v>
      </c>
      <c r="P220" s="1583"/>
      <c r="Q220" s="1608"/>
      <c r="R220" s="1583"/>
      <c r="S220" s="1609" t="s">
        <v>365</v>
      </c>
      <c r="T220" s="1583"/>
      <c r="U220" s="1583"/>
      <c r="V220" s="1583"/>
      <c r="W220" s="1583"/>
      <c r="X220" s="1583"/>
      <c r="Y220" s="1583"/>
      <c r="Z220" s="1583"/>
      <c r="AA220" s="1608" t="s">
        <v>306</v>
      </c>
      <c r="AB220" s="1583"/>
      <c r="AC220" s="1583"/>
      <c r="AD220" s="1583"/>
      <c r="AE220" s="1583"/>
      <c r="AF220" s="1608" t="s">
        <v>307</v>
      </c>
      <c r="AG220" s="1583"/>
      <c r="AH220" s="1583"/>
      <c r="AI220" s="320" t="s">
        <v>86</v>
      </c>
      <c r="AJ220" s="1610" t="s">
        <v>308</v>
      </c>
      <c r="AK220" s="1583"/>
      <c r="AL220" s="1583"/>
      <c r="AM220" s="1583"/>
      <c r="AN220" s="1583"/>
      <c r="AO220" s="1583"/>
      <c r="AP220" s="617">
        <v>172000000</v>
      </c>
      <c r="AQ220" s="834">
        <v>0</v>
      </c>
      <c r="AR220" s="617">
        <v>400000</v>
      </c>
      <c r="AS220" s="618">
        <v>0</v>
      </c>
      <c r="AT220" s="834">
        <v>0</v>
      </c>
      <c r="AU220" s="618">
        <v>0</v>
      </c>
      <c r="AV220" s="833">
        <v>17700000</v>
      </c>
      <c r="AW220" s="617">
        <v>-17700000</v>
      </c>
      <c r="AX220" s="833">
        <v>17700000</v>
      </c>
      <c r="AY220" s="618">
        <v>0</v>
      </c>
      <c r="AZ220" s="617">
        <v>17700000</v>
      </c>
      <c r="BA220" s="618">
        <v>0</v>
      </c>
      <c r="BB220" s="618">
        <v>0</v>
      </c>
    </row>
    <row r="221" spans="1:54" x14ac:dyDescent="0.25">
      <c r="A221" s="1608" t="s">
        <v>120</v>
      </c>
      <c r="B221" s="1583"/>
      <c r="C221" s="1608" t="s">
        <v>355</v>
      </c>
      <c r="D221" s="1583"/>
      <c r="E221" s="1608" t="s">
        <v>357</v>
      </c>
      <c r="F221" s="1583"/>
      <c r="G221" s="1608" t="s">
        <v>315</v>
      </c>
      <c r="H221" s="1583"/>
      <c r="I221" s="1608" t="s">
        <v>313</v>
      </c>
      <c r="J221" s="1583"/>
      <c r="K221" s="1583"/>
      <c r="L221" s="1608" t="s">
        <v>315</v>
      </c>
      <c r="M221" s="1583"/>
      <c r="N221" s="1583"/>
      <c r="O221" s="1608" t="s">
        <v>315</v>
      </c>
      <c r="P221" s="1583"/>
      <c r="Q221" s="1608"/>
      <c r="R221" s="1583"/>
      <c r="S221" s="1609" t="s">
        <v>360</v>
      </c>
      <c r="T221" s="1583"/>
      <c r="U221" s="1583"/>
      <c r="V221" s="1583"/>
      <c r="W221" s="1583"/>
      <c r="X221" s="1583"/>
      <c r="Y221" s="1583"/>
      <c r="Z221" s="1583"/>
      <c r="AA221" s="1608" t="s">
        <v>306</v>
      </c>
      <c r="AB221" s="1583"/>
      <c r="AC221" s="1583"/>
      <c r="AD221" s="1583"/>
      <c r="AE221" s="1583"/>
      <c r="AF221" s="1608" t="s">
        <v>307</v>
      </c>
      <c r="AG221" s="1583"/>
      <c r="AH221" s="1583"/>
      <c r="AI221" s="320" t="s">
        <v>86</v>
      </c>
      <c r="AJ221" s="1610" t="s">
        <v>308</v>
      </c>
      <c r="AK221" s="1583"/>
      <c r="AL221" s="1583"/>
      <c r="AM221" s="1583"/>
      <c r="AN221" s="1583"/>
      <c r="AO221" s="1583"/>
      <c r="AP221" s="617">
        <v>633400000</v>
      </c>
      <c r="AQ221" s="834">
        <v>0</v>
      </c>
      <c r="AR221" s="618">
        <v>0</v>
      </c>
      <c r="AS221" s="618">
        <v>0</v>
      </c>
      <c r="AT221" s="834">
        <v>0</v>
      </c>
      <c r="AU221" s="618">
        <v>0</v>
      </c>
      <c r="AV221" s="834">
        <v>0</v>
      </c>
      <c r="AW221" s="618">
        <v>0</v>
      </c>
      <c r="AX221" s="834">
        <v>0</v>
      </c>
      <c r="AY221" s="618">
        <v>0</v>
      </c>
      <c r="AZ221" s="618">
        <v>0</v>
      </c>
      <c r="BA221" s="618">
        <v>0</v>
      </c>
      <c r="BB221" s="618">
        <v>0</v>
      </c>
    </row>
    <row r="222" spans="1:54" x14ac:dyDescent="0.25">
      <c r="A222" s="1608" t="s">
        <v>120</v>
      </c>
      <c r="B222" s="1583"/>
      <c r="C222" s="1608" t="s">
        <v>355</v>
      </c>
      <c r="D222" s="1583"/>
      <c r="E222" s="1608" t="s">
        <v>357</v>
      </c>
      <c r="F222" s="1583"/>
      <c r="G222" s="1608" t="s">
        <v>315</v>
      </c>
      <c r="H222" s="1583"/>
      <c r="I222" s="1608" t="s">
        <v>313</v>
      </c>
      <c r="J222" s="1583"/>
      <c r="K222" s="1583"/>
      <c r="L222" s="1608" t="s">
        <v>315</v>
      </c>
      <c r="M222" s="1583"/>
      <c r="N222" s="1583"/>
      <c r="O222" s="1608" t="s">
        <v>322</v>
      </c>
      <c r="P222" s="1583"/>
      <c r="Q222" s="1608"/>
      <c r="R222" s="1583"/>
      <c r="S222" s="1609" t="s">
        <v>361</v>
      </c>
      <c r="T222" s="1583"/>
      <c r="U222" s="1583"/>
      <c r="V222" s="1583"/>
      <c r="W222" s="1583"/>
      <c r="X222" s="1583"/>
      <c r="Y222" s="1583"/>
      <c r="Z222" s="1583"/>
      <c r="AA222" s="1608" t="s">
        <v>306</v>
      </c>
      <c r="AB222" s="1583"/>
      <c r="AC222" s="1583"/>
      <c r="AD222" s="1583"/>
      <c r="AE222" s="1583"/>
      <c r="AF222" s="1608" t="s">
        <v>307</v>
      </c>
      <c r="AG222" s="1583"/>
      <c r="AH222" s="1583"/>
      <c r="AI222" s="320" t="s">
        <v>86</v>
      </c>
      <c r="AJ222" s="1610" t="s">
        <v>308</v>
      </c>
      <c r="AK222" s="1583"/>
      <c r="AL222" s="1583"/>
      <c r="AM222" s="1583"/>
      <c r="AN222" s="1583"/>
      <c r="AO222" s="1583"/>
      <c r="AP222" s="617">
        <v>160000000</v>
      </c>
      <c r="AQ222" s="833">
        <v>40000000</v>
      </c>
      <c r="AR222" s="618">
        <v>0</v>
      </c>
      <c r="AS222" s="618">
        <v>0</v>
      </c>
      <c r="AT222" s="834">
        <v>0</v>
      </c>
      <c r="AU222" s="617">
        <v>40000000</v>
      </c>
      <c r="AV222" s="833">
        <v>54097730</v>
      </c>
      <c r="AW222" s="617">
        <v>-54097730</v>
      </c>
      <c r="AX222" s="833">
        <v>54097730</v>
      </c>
      <c r="AY222" s="618">
        <v>0</v>
      </c>
      <c r="AZ222" s="617">
        <v>54097730</v>
      </c>
      <c r="BA222" s="618">
        <v>0</v>
      </c>
      <c r="BB222" s="618">
        <v>0</v>
      </c>
    </row>
    <row r="223" spans="1:54" x14ac:dyDescent="0.25">
      <c r="A223" s="1608" t="s">
        <v>120</v>
      </c>
      <c r="B223" s="1583"/>
      <c r="C223" s="1608" t="s">
        <v>355</v>
      </c>
      <c r="D223" s="1583"/>
      <c r="E223" s="1608" t="s">
        <v>357</v>
      </c>
      <c r="F223" s="1583"/>
      <c r="G223" s="1608" t="s">
        <v>315</v>
      </c>
      <c r="H223" s="1583"/>
      <c r="I223" s="1608" t="s">
        <v>313</v>
      </c>
      <c r="J223" s="1583"/>
      <c r="K223" s="1583"/>
      <c r="L223" s="1608" t="s">
        <v>315</v>
      </c>
      <c r="M223" s="1583"/>
      <c r="N223" s="1583"/>
      <c r="O223" s="1608" t="s">
        <v>316</v>
      </c>
      <c r="P223" s="1583"/>
      <c r="Q223" s="1608"/>
      <c r="R223" s="1583"/>
      <c r="S223" s="1609" t="s">
        <v>105</v>
      </c>
      <c r="T223" s="1583"/>
      <c r="U223" s="1583"/>
      <c r="V223" s="1583"/>
      <c r="W223" s="1583"/>
      <c r="X223" s="1583"/>
      <c r="Y223" s="1583"/>
      <c r="Z223" s="1583"/>
      <c r="AA223" s="1608" t="s">
        <v>306</v>
      </c>
      <c r="AB223" s="1583"/>
      <c r="AC223" s="1583"/>
      <c r="AD223" s="1583"/>
      <c r="AE223" s="1583"/>
      <c r="AF223" s="1608" t="s">
        <v>307</v>
      </c>
      <c r="AG223" s="1583"/>
      <c r="AH223" s="1583"/>
      <c r="AI223" s="320" t="s">
        <v>86</v>
      </c>
      <c r="AJ223" s="1610" t="s">
        <v>308</v>
      </c>
      <c r="AK223" s="1583"/>
      <c r="AL223" s="1583"/>
      <c r="AM223" s="1583"/>
      <c r="AN223" s="1583"/>
      <c r="AO223" s="1583"/>
      <c r="AP223" s="617">
        <v>140000000</v>
      </c>
      <c r="AQ223" s="834">
        <v>0</v>
      </c>
      <c r="AR223" s="618">
        <v>0</v>
      </c>
      <c r="AS223" s="618">
        <v>0</v>
      </c>
      <c r="AT223" s="833">
        <v>15297720</v>
      </c>
      <c r="AU223" s="617">
        <v>-15297720</v>
      </c>
      <c r="AV223" s="833">
        <v>18160244</v>
      </c>
      <c r="AW223" s="617">
        <v>-2862524</v>
      </c>
      <c r="AX223" s="833">
        <v>19608333</v>
      </c>
      <c r="AY223" s="617">
        <v>-1448089</v>
      </c>
      <c r="AZ223" s="617">
        <v>19608333</v>
      </c>
      <c r="BA223" s="618">
        <v>0</v>
      </c>
      <c r="BB223" s="618">
        <v>0</v>
      </c>
    </row>
    <row r="224" spans="1:54" x14ac:dyDescent="0.25">
      <c r="A224" s="1608" t="s">
        <v>120</v>
      </c>
      <c r="B224" s="1583"/>
      <c r="C224" s="1608" t="s">
        <v>355</v>
      </c>
      <c r="D224" s="1583"/>
      <c r="E224" s="1608" t="s">
        <v>357</v>
      </c>
      <c r="F224" s="1583"/>
      <c r="G224" s="1608" t="s">
        <v>315</v>
      </c>
      <c r="H224" s="1583"/>
      <c r="I224" s="1608" t="s">
        <v>313</v>
      </c>
      <c r="J224" s="1583"/>
      <c r="K224" s="1583"/>
      <c r="L224" s="1608" t="s">
        <v>315</v>
      </c>
      <c r="M224" s="1583"/>
      <c r="N224" s="1583"/>
      <c r="O224" s="1608" t="s">
        <v>325</v>
      </c>
      <c r="P224" s="1583"/>
      <c r="Q224" s="1608"/>
      <c r="R224" s="1583"/>
      <c r="S224" s="1609" t="s">
        <v>362</v>
      </c>
      <c r="T224" s="1583"/>
      <c r="U224" s="1583"/>
      <c r="V224" s="1583"/>
      <c r="W224" s="1583"/>
      <c r="X224" s="1583"/>
      <c r="Y224" s="1583"/>
      <c r="Z224" s="1583"/>
      <c r="AA224" s="1608" t="s">
        <v>306</v>
      </c>
      <c r="AB224" s="1583"/>
      <c r="AC224" s="1583"/>
      <c r="AD224" s="1583"/>
      <c r="AE224" s="1583"/>
      <c r="AF224" s="1608" t="s">
        <v>307</v>
      </c>
      <c r="AG224" s="1583"/>
      <c r="AH224" s="1583"/>
      <c r="AI224" s="320" t="s">
        <v>86</v>
      </c>
      <c r="AJ224" s="1610" t="s">
        <v>308</v>
      </c>
      <c r="AK224" s="1583"/>
      <c r="AL224" s="1583"/>
      <c r="AM224" s="1583"/>
      <c r="AN224" s="1583"/>
      <c r="AO224" s="1583"/>
      <c r="AP224" s="617">
        <v>70000000</v>
      </c>
      <c r="AQ224" s="834">
        <v>0</v>
      </c>
      <c r="AR224" s="617">
        <v>70000000</v>
      </c>
      <c r="AS224" s="618">
        <v>0</v>
      </c>
      <c r="AT224" s="834">
        <v>0</v>
      </c>
      <c r="AU224" s="618">
        <v>0</v>
      </c>
      <c r="AV224" s="834">
        <v>0</v>
      </c>
      <c r="AW224" s="618">
        <v>0</v>
      </c>
      <c r="AX224" s="834">
        <v>0</v>
      </c>
      <c r="AY224" s="618">
        <v>0</v>
      </c>
      <c r="AZ224" s="618">
        <v>0</v>
      </c>
      <c r="BA224" s="618">
        <v>0</v>
      </c>
      <c r="BB224" s="618">
        <v>0</v>
      </c>
    </row>
    <row r="225" spans="1:54" x14ac:dyDescent="0.25">
      <c r="A225" s="1608" t="s">
        <v>120</v>
      </c>
      <c r="B225" s="1583"/>
      <c r="C225" s="1608" t="s">
        <v>355</v>
      </c>
      <c r="D225" s="1583"/>
      <c r="E225" s="1608" t="s">
        <v>357</v>
      </c>
      <c r="F225" s="1583"/>
      <c r="G225" s="1608" t="s">
        <v>315</v>
      </c>
      <c r="H225" s="1583"/>
      <c r="I225" s="1608" t="s">
        <v>313</v>
      </c>
      <c r="J225" s="1583"/>
      <c r="K225" s="1583"/>
      <c r="L225" s="1608" t="s">
        <v>315</v>
      </c>
      <c r="M225" s="1583"/>
      <c r="N225" s="1583"/>
      <c r="O225" s="1608" t="s">
        <v>101</v>
      </c>
      <c r="P225" s="1583"/>
      <c r="Q225" s="1608"/>
      <c r="R225" s="1583"/>
      <c r="S225" s="1609" t="s">
        <v>363</v>
      </c>
      <c r="T225" s="1583"/>
      <c r="U225" s="1583"/>
      <c r="V225" s="1583"/>
      <c r="W225" s="1583"/>
      <c r="X225" s="1583"/>
      <c r="Y225" s="1583"/>
      <c r="Z225" s="1583"/>
      <c r="AA225" s="1608" t="s">
        <v>306</v>
      </c>
      <c r="AB225" s="1583"/>
      <c r="AC225" s="1583"/>
      <c r="AD225" s="1583"/>
      <c r="AE225" s="1583"/>
      <c r="AF225" s="1608" t="s">
        <v>307</v>
      </c>
      <c r="AG225" s="1583"/>
      <c r="AH225" s="1583"/>
      <c r="AI225" s="320" t="s">
        <v>86</v>
      </c>
      <c r="AJ225" s="1610" t="s">
        <v>308</v>
      </c>
      <c r="AK225" s="1583"/>
      <c r="AL225" s="1583"/>
      <c r="AM225" s="1583"/>
      <c r="AN225" s="1583"/>
      <c r="AO225" s="1583"/>
      <c r="AP225" s="617">
        <v>42300000</v>
      </c>
      <c r="AQ225" s="834">
        <v>0</v>
      </c>
      <c r="AR225" s="617">
        <v>38440540</v>
      </c>
      <c r="AS225" s="618">
        <v>0</v>
      </c>
      <c r="AT225" s="834">
        <v>0</v>
      </c>
      <c r="AU225" s="618">
        <v>0</v>
      </c>
      <c r="AV225" s="834">
        <v>0</v>
      </c>
      <c r="AW225" s="618">
        <v>0</v>
      </c>
      <c r="AX225" s="834">
        <v>0</v>
      </c>
      <c r="AY225" s="618">
        <v>0</v>
      </c>
      <c r="AZ225" s="618">
        <v>0</v>
      </c>
      <c r="BA225" s="618">
        <v>0</v>
      </c>
      <c r="BB225" s="618">
        <v>0</v>
      </c>
    </row>
    <row r="226" spans="1:54" s="792" customFormat="1" x14ac:dyDescent="0.25">
      <c r="A226" s="1870" t="s">
        <v>120</v>
      </c>
      <c r="B226" s="1867"/>
      <c r="C226" s="1870" t="s">
        <v>355</v>
      </c>
      <c r="D226" s="1867"/>
      <c r="E226" s="1870" t="s">
        <v>357</v>
      </c>
      <c r="F226" s="1867"/>
      <c r="G226" s="1870" t="s">
        <v>322</v>
      </c>
      <c r="H226" s="1867"/>
      <c r="I226" s="1870"/>
      <c r="J226" s="1867"/>
      <c r="K226" s="1867"/>
      <c r="L226" s="1870"/>
      <c r="M226" s="1867"/>
      <c r="N226" s="1867"/>
      <c r="O226" s="1870"/>
      <c r="P226" s="1867"/>
      <c r="Q226" s="1870"/>
      <c r="R226" s="1867"/>
      <c r="S226" s="1872" t="s">
        <v>353</v>
      </c>
      <c r="T226" s="1867"/>
      <c r="U226" s="1867"/>
      <c r="V226" s="1867"/>
      <c r="W226" s="1867"/>
      <c r="X226" s="1867"/>
      <c r="Y226" s="1867"/>
      <c r="Z226" s="1867"/>
      <c r="AA226" s="1870" t="s">
        <v>306</v>
      </c>
      <c r="AB226" s="1867"/>
      <c r="AC226" s="1867"/>
      <c r="AD226" s="1867"/>
      <c r="AE226" s="1867"/>
      <c r="AF226" s="1870" t="s">
        <v>307</v>
      </c>
      <c r="AG226" s="1867"/>
      <c r="AH226" s="1867"/>
      <c r="AI226" s="789" t="s">
        <v>86</v>
      </c>
      <c r="AJ226" s="1871" t="s">
        <v>308</v>
      </c>
      <c r="AK226" s="1867"/>
      <c r="AL226" s="1867"/>
      <c r="AM226" s="1867"/>
      <c r="AN226" s="1867"/>
      <c r="AO226" s="1867"/>
      <c r="AP226" s="790">
        <v>3850000000</v>
      </c>
      <c r="AQ226" s="833">
        <v>38000000</v>
      </c>
      <c r="AR226" s="790">
        <v>287633119</v>
      </c>
      <c r="AS226" s="790">
        <v>-650000000</v>
      </c>
      <c r="AT226" s="833">
        <v>43457975</v>
      </c>
      <c r="AU226" s="790">
        <v>-5457975</v>
      </c>
      <c r="AV226" s="833">
        <v>192296987</v>
      </c>
      <c r="AW226" s="790">
        <v>-148839012</v>
      </c>
      <c r="AX226" s="833">
        <v>197123744</v>
      </c>
      <c r="AY226" s="790">
        <v>-4826757</v>
      </c>
      <c r="AZ226" s="790">
        <v>189426959</v>
      </c>
      <c r="BA226" s="790">
        <v>7696785</v>
      </c>
      <c r="BB226" s="791">
        <v>0</v>
      </c>
    </row>
    <row r="227" spans="1:54" x14ac:dyDescent="0.25">
      <c r="A227" s="1603" t="s">
        <v>120</v>
      </c>
      <c r="B227" s="1583"/>
      <c r="C227" s="1603" t="s">
        <v>355</v>
      </c>
      <c r="D227" s="1583"/>
      <c r="E227" s="1603" t="s">
        <v>357</v>
      </c>
      <c r="F227" s="1583"/>
      <c r="G227" s="1603" t="s">
        <v>322</v>
      </c>
      <c r="H227" s="1583"/>
      <c r="I227" s="1603" t="s">
        <v>313</v>
      </c>
      <c r="J227" s="1583"/>
      <c r="K227" s="1583"/>
      <c r="L227" s="1603"/>
      <c r="M227" s="1583"/>
      <c r="N227" s="1583"/>
      <c r="O227" s="1603"/>
      <c r="P227" s="1583"/>
      <c r="Q227" s="1603"/>
      <c r="R227" s="1583"/>
      <c r="S227" s="1605" t="s">
        <v>353</v>
      </c>
      <c r="T227" s="1583"/>
      <c r="U227" s="1583"/>
      <c r="V227" s="1583"/>
      <c r="W227" s="1583"/>
      <c r="X227" s="1583"/>
      <c r="Y227" s="1583"/>
      <c r="Z227" s="1583"/>
      <c r="AA227" s="1603" t="s">
        <v>306</v>
      </c>
      <c r="AB227" s="1583"/>
      <c r="AC227" s="1583"/>
      <c r="AD227" s="1583"/>
      <c r="AE227" s="1583"/>
      <c r="AF227" s="1603" t="s">
        <v>307</v>
      </c>
      <c r="AG227" s="1583"/>
      <c r="AH227" s="1583"/>
      <c r="AI227" s="317" t="s">
        <v>86</v>
      </c>
      <c r="AJ227" s="1604" t="s">
        <v>308</v>
      </c>
      <c r="AK227" s="1583"/>
      <c r="AL227" s="1583"/>
      <c r="AM227" s="1583"/>
      <c r="AN227" s="1583"/>
      <c r="AO227" s="1583"/>
      <c r="AP227" s="612">
        <v>2500000000</v>
      </c>
      <c r="AQ227" s="830">
        <v>38000000</v>
      </c>
      <c r="AR227" s="612">
        <v>287633119</v>
      </c>
      <c r="AS227" s="613">
        <v>0</v>
      </c>
      <c r="AT227" s="830">
        <v>43457975</v>
      </c>
      <c r="AU227" s="612">
        <v>-5457975</v>
      </c>
      <c r="AV227" s="830">
        <v>192296987</v>
      </c>
      <c r="AW227" s="612">
        <v>-148839012</v>
      </c>
      <c r="AX227" s="830">
        <v>197123744</v>
      </c>
      <c r="AY227" s="612">
        <v>-4826757</v>
      </c>
      <c r="AZ227" s="612">
        <v>189426959</v>
      </c>
      <c r="BA227" s="612">
        <v>7696785</v>
      </c>
      <c r="BB227" s="613">
        <v>0</v>
      </c>
    </row>
    <row r="228" spans="1:54" x14ac:dyDescent="0.25">
      <c r="A228" s="1603" t="s">
        <v>120</v>
      </c>
      <c r="B228" s="1583"/>
      <c r="C228" s="1603" t="s">
        <v>355</v>
      </c>
      <c r="D228" s="1583"/>
      <c r="E228" s="1603" t="s">
        <v>357</v>
      </c>
      <c r="F228" s="1583"/>
      <c r="G228" s="1603" t="s">
        <v>322</v>
      </c>
      <c r="H228" s="1583"/>
      <c r="I228" s="1603" t="s">
        <v>313</v>
      </c>
      <c r="J228" s="1583"/>
      <c r="K228" s="1583"/>
      <c r="L228" s="1603" t="s">
        <v>312</v>
      </c>
      <c r="M228" s="1583"/>
      <c r="N228" s="1583"/>
      <c r="O228" s="1603"/>
      <c r="P228" s="1583"/>
      <c r="Q228" s="1603"/>
      <c r="R228" s="1583"/>
      <c r="S228" s="1605" t="s">
        <v>364</v>
      </c>
      <c r="T228" s="1583"/>
      <c r="U228" s="1583"/>
      <c r="V228" s="1583"/>
      <c r="W228" s="1583"/>
      <c r="X228" s="1583"/>
      <c r="Y228" s="1583"/>
      <c r="Z228" s="1583"/>
      <c r="AA228" s="1603" t="s">
        <v>306</v>
      </c>
      <c r="AB228" s="1583"/>
      <c r="AC228" s="1583"/>
      <c r="AD228" s="1583"/>
      <c r="AE228" s="1583"/>
      <c r="AF228" s="1603" t="s">
        <v>307</v>
      </c>
      <c r="AG228" s="1583"/>
      <c r="AH228" s="1583"/>
      <c r="AI228" s="317" t="s">
        <v>86</v>
      </c>
      <c r="AJ228" s="1604" t="s">
        <v>308</v>
      </c>
      <c r="AK228" s="1583"/>
      <c r="AL228" s="1583"/>
      <c r="AM228" s="1583"/>
      <c r="AN228" s="1583"/>
      <c r="AO228" s="1583"/>
      <c r="AP228" s="613">
        <v>0</v>
      </c>
      <c r="AQ228" s="831">
        <v>0</v>
      </c>
      <c r="AR228" s="613">
        <v>0</v>
      </c>
      <c r="AS228" s="613">
        <v>0</v>
      </c>
      <c r="AT228" s="831">
        <v>0</v>
      </c>
      <c r="AU228" s="613">
        <v>0</v>
      </c>
      <c r="AV228" s="831">
        <v>0</v>
      </c>
      <c r="AW228" s="613">
        <v>0</v>
      </c>
      <c r="AX228" s="831">
        <v>0</v>
      </c>
      <c r="AY228" s="613">
        <v>0</v>
      </c>
      <c r="AZ228" s="613">
        <v>0</v>
      </c>
      <c r="BA228" s="613">
        <v>0</v>
      </c>
      <c r="BB228" s="613">
        <v>0</v>
      </c>
    </row>
    <row r="229" spans="1:54" x14ac:dyDescent="0.25">
      <c r="A229" s="1608" t="s">
        <v>120</v>
      </c>
      <c r="B229" s="1583"/>
      <c r="C229" s="1608" t="s">
        <v>355</v>
      </c>
      <c r="D229" s="1583"/>
      <c r="E229" s="1608" t="s">
        <v>357</v>
      </c>
      <c r="F229" s="1583"/>
      <c r="G229" s="1608" t="s">
        <v>322</v>
      </c>
      <c r="H229" s="1583"/>
      <c r="I229" s="1608" t="s">
        <v>313</v>
      </c>
      <c r="J229" s="1583"/>
      <c r="K229" s="1583"/>
      <c r="L229" s="1608" t="s">
        <v>312</v>
      </c>
      <c r="M229" s="1583"/>
      <c r="N229" s="1583"/>
      <c r="O229" s="1608" t="s">
        <v>316</v>
      </c>
      <c r="P229" s="1583"/>
      <c r="Q229" s="1608"/>
      <c r="R229" s="1583"/>
      <c r="S229" s="1609" t="s">
        <v>105</v>
      </c>
      <c r="T229" s="1583"/>
      <c r="U229" s="1583"/>
      <c r="V229" s="1583"/>
      <c r="W229" s="1583"/>
      <c r="X229" s="1583"/>
      <c r="Y229" s="1583"/>
      <c r="Z229" s="1583"/>
      <c r="AA229" s="1608" t="s">
        <v>306</v>
      </c>
      <c r="AB229" s="1583"/>
      <c r="AC229" s="1583"/>
      <c r="AD229" s="1583"/>
      <c r="AE229" s="1583"/>
      <c r="AF229" s="1608" t="s">
        <v>307</v>
      </c>
      <c r="AG229" s="1583"/>
      <c r="AH229" s="1583"/>
      <c r="AI229" s="320" t="s">
        <v>86</v>
      </c>
      <c r="AJ229" s="1610" t="s">
        <v>308</v>
      </c>
      <c r="AK229" s="1583"/>
      <c r="AL229" s="1583"/>
      <c r="AM229" s="1583"/>
      <c r="AN229" s="1583"/>
      <c r="AO229" s="1583"/>
      <c r="AP229" s="618">
        <v>0</v>
      </c>
      <c r="AQ229" s="834">
        <v>0</v>
      </c>
      <c r="AR229" s="618">
        <v>0</v>
      </c>
      <c r="AS229" s="618">
        <v>0</v>
      </c>
      <c r="AT229" s="834">
        <v>0</v>
      </c>
      <c r="AU229" s="618">
        <v>0</v>
      </c>
      <c r="AV229" s="834">
        <v>0</v>
      </c>
      <c r="AW229" s="618">
        <v>0</v>
      </c>
      <c r="AX229" s="834">
        <v>0</v>
      </c>
      <c r="AY229" s="618">
        <v>0</v>
      </c>
      <c r="AZ229" s="618">
        <v>0</v>
      </c>
      <c r="BA229" s="618">
        <v>0</v>
      </c>
      <c r="BB229" s="618">
        <v>0</v>
      </c>
    </row>
    <row r="230" spans="1:54" x14ac:dyDescent="0.25">
      <c r="A230" s="1603" t="s">
        <v>120</v>
      </c>
      <c r="B230" s="1583"/>
      <c r="C230" s="1603" t="s">
        <v>355</v>
      </c>
      <c r="D230" s="1583"/>
      <c r="E230" s="1603" t="s">
        <v>357</v>
      </c>
      <c r="F230" s="1583"/>
      <c r="G230" s="1603" t="s">
        <v>322</v>
      </c>
      <c r="H230" s="1583"/>
      <c r="I230" s="1603" t="s">
        <v>313</v>
      </c>
      <c r="J230" s="1583"/>
      <c r="K230" s="1583"/>
      <c r="L230" s="1603" t="s">
        <v>315</v>
      </c>
      <c r="M230" s="1583"/>
      <c r="N230" s="1583"/>
      <c r="O230" s="1603"/>
      <c r="P230" s="1583"/>
      <c r="Q230" s="1603"/>
      <c r="R230" s="1583"/>
      <c r="S230" s="1605" t="s">
        <v>359</v>
      </c>
      <c r="T230" s="1583"/>
      <c r="U230" s="1583"/>
      <c r="V230" s="1583"/>
      <c r="W230" s="1583"/>
      <c r="X230" s="1583"/>
      <c r="Y230" s="1583"/>
      <c r="Z230" s="1583"/>
      <c r="AA230" s="1603" t="s">
        <v>306</v>
      </c>
      <c r="AB230" s="1583"/>
      <c r="AC230" s="1583"/>
      <c r="AD230" s="1583"/>
      <c r="AE230" s="1583"/>
      <c r="AF230" s="1603" t="s">
        <v>307</v>
      </c>
      <c r="AG230" s="1583"/>
      <c r="AH230" s="1583"/>
      <c r="AI230" s="317" t="s">
        <v>86</v>
      </c>
      <c r="AJ230" s="1604" t="s">
        <v>308</v>
      </c>
      <c r="AK230" s="1583"/>
      <c r="AL230" s="1583"/>
      <c r="AM230" s="1583"/>
      <c r="AN230" s="1583"/>
      <c r="AO230" s="1583"/>
      <c r="AP230" s="612">
        <v>2500000000</v>
      </c>
      <c r="AQ230" s="830">
        <v>38000000</v>
      </c>
      <c r="AR230" s="612">
        <v>287633119</v>
      </c>
      <c r="AS230" s="613">
        <v>0</v>
      </c>
      <c r="AT230" s="830">
        <v>43457975</v>
      </c>
      <c r="AU230" s="612">
        <v>-5457975</v>
      </c>
      <c r="AV230" s="830">
        <v>192296987</v>
      </c>
      <c r="AW230" s="612">
        <v>-148839012</v>
      </c>
      <c r="AX230" s="830">
        <v>197123744</v>
      </c>
      <c r="AY230" s="612">
        <v>-4826757</v>
      </c>
      <c r="AZ230" s="612">
        <v>189426959</v>
      </c>
      <c r="BA230" s="612">
        <v>7696785</v>
      </c>
      <c r="BB230" s="613">
        <v>0</v>
      </c>
    </row>
    <row r="231" spans="1:54" x14ac:dyDescent="0.25">
      <c r="A231" s="1608" t="s">
        <v>120</v>
      </c>
      <c r="B231" s="1583"/>
      <c r="C231" s="1608" t="s">
        <v>355</v>
      </c>
      <c r="D231" s="1583"/>
      <c r="E231" s="1608" t="s">
        <v>357</v>
      </c>
      <c r="F231" s="1583"/>
      <c r="G231" s="1608" t="s">
        <v>322</v>
      </c>
      <c r="H231" s="1583"/>
      <c r="I231" s="1608" t="s">
        <v>313</v>
      </c>
      <c r="J231" s="1583"/>
      <c r="K231" s="1583"/>
      <c r="L231" s="1608" t="s">
        <v>315</v>
      </c>
      <c r="M231" s="1583"/>
      <c r="N231" s="1583"/>
      <c r="O231" s="1608" t="s">
        <v>312</v>
      </c>
      <c r="P231" s="1583"/>
      <c r="Q231" s="1608"/>
      <c r="R231" s="1583"/>
      <c r="S231" s="1609" t="s">
        <v>365</v>
      </c>
      <c r="T231" s="1583"/>
      <c r="U231" s="1583"/>
      <c r="V231" s="1583"/>
      <c r="W231" s="1583"/>
      <c r="X231" s="1583"/>
      <c r="Y231" s="1583"/>
      <c r="Z231" s="1583"/>
      <c r="AA231" s="1608" t="s">
        <v>306</v>
      </c>
      <c r="AB231" s="1583"/>
      <c r="AC231" s="1583"/>
      <c r="AD231" s="1583"/>
      <c r="AE231" s="1583"/>
      <c r="AF231" s="1608" t="s">
        <v>307</v>
      </c>
      <c r="AG231" s="1583"/>
      <c r="AH231" s="1583"/>
      <c r="AI231" s="320" t="s">
        <v>86</v>
      </c>
      <c r="AJ231" s="1610" t="s">
        <v>308</v>
      </c>
      <c r="AK231" s="1583"/>
      <c r="AL231" s="1583"/>
      <c r="AM231" s="1583"/>
      <c r="AN231" s="1583"/>
      <c r="AO231" s="1583"/>
      <c r="AP231" s="617">
        <v>1000000000</v>
      </c>
      <c r="AQ231" s="833">
        <v>38000000</v>
      </c>
      <c r="AR231" s="617">
        <v>57633119</v>
      </c>
      <c r="AS231" s="618">
        <v>0</v>
      </c>
      <c r="AT231" s="834">
        <v>0</v>
      </c>
      <c r="AU231" s="617">
        <v>38000000</v>
      </c>
      <c r="AV231" s="833">
        <v>69057080</v>
      </c>
      <c r="AW231" s="617">
        <v>-69057080</v>
      </c>
      <c r="AX231" s="833">
        <v>69057080</v>
      </c>
      <c r="AY231" s="618">
        <v>0</v>
      </c>
      <c r="AZ231" s="617">
        <v>69057080</v>
      </c>
      <c r="BA231" s="618">
        <v>0</v>
      </c>
      <c r="BB231" s="618">
        <v>0</v>
      </c>
    </row>
    <row r="232" spans="1:54" x14ac:dyDescent="0.25">
      <c r="A232" s="1608" t="s">
        <v>120</v>
      </c>
      <c r="B232" s="1583"/>
      <c r="C232" s="1608" t="s">
        <v>355</v>
      </c>
      <c r="D232" s="1583"/>
      <c r="E232" s="1608" t="s">
        <v>357</v>
      </c>
      <c r="F232" s="1583"/>
      <c r="G232" s="1608" t="s">
        <v>322</v>
      </c>
      <c r="H232" s="1583"/>
      <c r="I232" s="1608" t="s">
        <v>313</v>
      </c>
      <c r="J232" s="1583"/>
      <c r="K232" s="1583"/>
      <c r="L232" s="1608" t="s">
        <v>315</v>
      </c>
      <c r="M232" s="1583"/>
      <c r="N232" s="1583"/>
      <c r="O232" s="1608" t="s">
        <v>315</v>
      </c>
      <c r="P232" s="1583"/>
      <c r="Q232" s="1608"/>
      <c r="R232" s="1583"/>
      <c r="S232" s="1609" t="s">
        <v>360</v>
      </c>
      <c r="T232" s="1583"/>
      <c r="U232" s="1583"/>
      <c r="V232" s="1583"/>
      <c r="W232" s="1583"/>
      <c r="X232" s="1583"/>
      <c r="Y232" s="1583"/>
      <c r="Z232" s="1583"/>
      <c r="AA232" s="1608" t="s">
        <v>306</v>
      </c>
      <c r="AB232" s="1583"/>
      <c r="AC232" s="1583"/>
      <c r="AD232" s="1583"/>
      <c r="AE232" s="1583"/>
      <c r="AF232" s="1608" t="s">
        <v>307</v>
      </c>
      <c r="AG232" s="1583"/>
      <c r="AH232" s="1583"/>
      <c r="AI232" s="320" t="s">
        <v>86</v>
      </c>
      <c r="AJ232" s="1610" t="s">
        <v>308</v>
      </c>
      <c r="AK232" s="1583"/>
      <c r="AL232" s="1583"/>
      <c r="AM232" s="1583"/>
      <c r="AN232" s="1583"/>
      <c r="AO232" s="1583"/>
      <c r="AP232" s="617">
        <v>550000000</v>
      </c>
      <c r="AQ232" s="834">
        <v>0</v>
      </c>
      <c r="AR232" s="617">
        <v>130000000</v>
      </c>
      <c r="AS232" s="618">
        <v>0</v>
      </c>
      <c r="AT232" s="834">
        <v>0</v>
      </c>
      <c r="AU232" s="618">
        <v>0</v>
      </c>
      <c r="AV232" s="833">
        <v>9154061</v>
      </c>
      <c r="AW232" s="617">
        <v>-9154061</v>
      </c>
      <c r="AX232" s="833">
        <v>9154061</v>
      </c>
      <c r="AY232" s="618">
        <v>0</v>
      </c>
      <c r="AZ232" s="617">
        <v>9154061</v>
      </c>
      <c r="BA232" s="618">
        <v>0</v>
      </c>
      <c r="BB232" s="618">
        <v>0</v>
      </c>
    </row>
    <row r="233" spans="1:54" x14ac:dyDescent="0.25">
      <c r="A233" s="1608" t="s">
        <v>120</v>
      </c>
      <c r="B233" s="1583"/>
      <c r="C233" s="1608" t="s">
        <v>355</v>
      </c>
      <c r="D233" s="1583"/>
      <c r="E233" s="1608" t="s">
        <v>357</v>
      </c>
      <c r="F233" s="1583"/>
      <c r="G233" s="1608" t="s">
        <v>322</v>
      </c>
      <c r="H233" s="1583"/>
      <c r="I233" s="1608" t="s">
        <v>313</v>
      </c>
      <c r="J233" s="1583"/>
      <c r="K233" s="1583"/>
      <c r="L233" s="1608" t="s">
        <v>315</v>
      </c>
      <c r="M233" s="1583"/>
      <c r="N233" s="1583"/>
      <c r="O233" s="1608" t="s">
        <v>322</v>
      </c>
      <c r="P233" s="1583"/>
      <c r="Q233" s="1608"/>
      <c r="R233" s="1583"/>
      <c r="S233" s="1609" t="s">
        <v>361</v>
      </c>
      <c r="T233" s="1583"/>
      <c r="U233" s="1583"/>
      <c r="V233" s="1583"/>
      <c r="W233" s="1583"/>
      <c r="X233" s="1583"/>
      <c r="Y233" s="1583"/>
      <c r="Z233" s="1583"/>
      <c r="AA233" s="1608" t="s">
        <v>306</v>
      </c>
      <c r="AB233" s="1583"/>
      <c r="AC233" s="1583"/>
      <c r="AD233" s="1583"/>
      <c r="AE233" s="1583"/>
      <c r="AF233" s="1608" t="s">
        <v>307</v>
      </c>
      <c r="AG233" s="1583"/>
      <c r="AH233" s="1583"/>
      <c r="AI233" s="320" t="s">
        <v>86</v>
      </c>
      <c r="AJ233" s="1610" t="s">
        <v>308</v>
      </c>
      <c r="AK233" s="1583"/>
      <c r="AL233" s="1583"/>
      <c r="AM233" s="1583"/>
      <c r="AN233" s="1583"/>
      <c r="AO233" s="1583"/>
      <c r="AP233" s="617">
        <v>250000000</v>
      </c>
      <c r="AQ233" s="834">
        <v>0</v>
      </c>
      <c r="AR233" s="618">
        <v>0</v>
      </c>
      <c r="AS233" s="618">
        <v>0</v>
      </c>
      <c r="AT233" s="834">
        <v>0</v>
      </c>
      <c r="AU233" s="618">
        <v>0</v>
      </c>
      <c r="AV233" s="833">
        <v>62577876</v>
      </c>
      <c r="AW233" s="617">
        <v>-62577876</v>
      </c>
      <c r="AX233" s="833">
        <v>62577876</v>
      </c>
      <c r="AY233" s="618">
        <v>0</v>
      </c>
      <c r="AZ233" s="617">
        <v>62577876</v>
      </c>
      <c r="BA233" s="618">
        <v>0</v>
      </c>
      <c r="BB233" s="618">
        <v>0</v>
      </c>
    </row>
    <row r="234" spans="1:54" x14ac:dyDescent="0.25">
      <c r="A234" s="1608" t="s">
        <v>120</v>
      </c>
      <c r="B234" s="1583"/>
      <c r="C234" s="1608" t="s">
        <v>355</v>
      </c>
      <c r="D234" s="1583"/>
      <c r="E234" s="1608" t="s">
        <v>357</v>
      </c>
      <c r="F234" s="1583"/>
      <c r="G234" s="1608" t="s">
        <v>322</v>
      </c>
      <c r="H234" s="1583"/>
      <c r="I234" s="1608" t="s">
        <v>313</v>
      </c>
      <c r="J234" s="1583"/>
      <c r="K234" s="1583"/>
      <c r="L234" s="1608" t="s">
        <v>315</v>
      </c>
      <c r="M234" s="1583"/>
      <c r="N234" s="1583"/>
      <c r="O234" s="1608" t="s">
        <v>316</v>
      </c>
      <c r="P234" s="1583"/>
      <c r="Q234" s="1608"/>
      <c r="R234" s="1583"/>
      <c r="S234" s="1609" t="s">
        <v>105</v>
      </c>
      <c r="T234" s="1583"/>
      <c r="U234" s="1583"/>
      <c r="V234" s="1583"/>
      <c r="W234" s="1583"/>
      <c r="X234" s="1583"/>
      <c r="Y234" s="1583"/>
      <c r="Z234" s="1583"/>
      <c r="AA234" s="1608" t="s">
        <v>306</v>
      </c>
      <c r="AB234" s="1583"/>
      <c r="AC234" s="1583"/>
      <c r="AD234" s="1583"/>
      <c r="AE234" s="1583"/>
      <c r="AF234" s="1608" t="s">
        <v>307</v>
      </c>
      <c r="AG234" s="1583"/>
      <c r="AH234" s="1583"/>
      <c r="AI234" s="320" t="s">
        <v>86</v>
      </c>
      <c r="AJ234" s="1610" t="s">
        <v>308</v>
      </c>
      <c r="AK234" s="1583"/>
      <c r="AL234" s="1583"/>
      <c r="AM234" s="1583"/>
      <c r="AN234" s="1583"/>
      <c r="AO234" s="1583"/>
      <c r="AP234" s="617">
        <v>400000000</v>
      </c>
      <c r="AQ234" s="834">
        <v>0</v>
      </c>
      <c r="AR234" s="618">
        <v>0</v>
      </c>
      <c r="AS234" s="618">
        <v>0</v>
      </c>
      <c r="AT234" s="833">
        <v>43457975</v>
      </c>
      <c r="AU234" s="617">
        <v>-43457975</v>
      </c>
      <c r="AV234" s="833">
        <v>51507970</v>
      </c>
      <c r="AW234" s="617">
        <v>-8049995</v>
      </c>
      <c r="AX234" s="833">
        <v>56334727</v>
      </c>
      <c r="AY234" s="617">
        <v>-4826757</v>
      </c>
      <c r="AZ234" s="617">
        <v>48637942</v>
      </c>
      <c r="BA234" s="617">
        <v>7696785</v>
      </c>
      <c r="BB234" s="618">
        <v>0</v>
      </c>
    </row>
    <row r="235" spans="1:54" x14ac:dyDescent="0.25">
      <c r="A235" s="1608" t="s">
        <v>120</v>
      </c>
      <c r="B235" s="1583"/>
      <c r="C235" s="1608" t="s">
        <v>355</v>
      </c>
      <c r="D235" s="1583"/>
      <c r="E235" s="1608" t="s">
        <v>357</v>
      </c>
      <c r="F235" s="1583"/>
      <c r="G235" s="1608" t="s">
        <v>322</v>
      </c>
      <c r="H235" s="1583"/>
      <c r="I235" s="1608" t="s">
        <v>313</v>
      </c>
      <c r="J235" s="1583"/>
      <c r="K235" s="1583"/>
      <c r="L235" s="1608" t="s">
        <v>315</v>
      </c>
      <c r="M235" s="1583"/>
      <c r="N235" s="1583"/>
      <c r="O235" s="1608" t="s">
        <v>325</v>
      </c>
      <c r="P235" s="1583"/>
      <c r="Q235" s="1608"/>
      <c r="R235" s="1583"/>
      <c r="S235" s="1609" t="s">
        <v>362</v>
      </c>
      <c r="T235" s="1583"/>
      <c r="U235" s="1583"/>
      <c r="V235" s="1583"/>
      <c r="W235" s="1583"/>
      <c r="X235" s="1583"/>
      <c r="Y235" s="1583"/>
      <c r="Z235" s="1583"/>
      <c r="AA235" s="1608" t="s">
        <v>306</v>
      </c>
      <c r="AB235" s="1583"/>
      <c r="AC235" s="1583"/>
      <c r="AD235" s="1583"/>
      <c r="AE235" s="1583"/>
      <c r="AF235" s="1608" t="s">
        <v>307</v>
      </c>
      <c r="AG235" s="1583"/>
      <c r="AH235" s="1583"/>
      <c r="AI235" s="320" t="s">
        <v>86</v>
      </c>
      <c r="AJ235" s="1610" t="s">
        <v>308</v>
      </c>
      <c r="AK235" s="1583"/>
      <c r="AL235" s="1583"/>
      <c r="AM235" s="1583"/>
      <c r="AN235" s="1583"/>
      <c r="AO235" s="1583"/>
      <c r="AP235" s="617">
        <v>200000000</v>
      </c>
      <c r="AQ235" s="834">
        <v>0</v>
      </c>
      <c r="AR235" s="618">
        <v>0</v>
      </c>
      <c r="AS235" s="618">
        <v>0</v>
      </c>
      <c r="AT235" s="834">
        <v>0</v>
      </c>
      <c r="AU235" s="618">
        <v>0</v>
      </c>
      <c r="AV235" s="834">
        <v>0</v>
      </c>
      <c r="AW235" s="618">
        <v>0</v>
      </c>
      <c r="AX235" s="834">
        <v>0</v>
      </c>
      <c r="AY235" s="618">
        <v>0</v>
      </c>
      <c r="AZ235" s="618">
        <v>0</v>
      </c>
      <c r="BA235" s="618">
        <v>0</v>
      </c>
      <c r="BB235" s="618">
        <v>0</v>
      </c>
    </row>
    <row r="236" spans="1:54" x14ac:dyDescent="0.25">
      <c r="A236" s="1608" t="s">
        <v>120</v>
      </c>
      <c r="B236" s="1583"/>
      <c r="C236" s="1608" t="s">
        <v>355</v>
      </c>
      <c r="D236" s="1583"/>
      <c r="E236" s="1608" t="s">
        <v>357</v>
      </c>
      <c r="F236" s="1583"/>
      <c r="G236" s="1608" t="s">
        <v>322</v>
      </c>
      <c r="H236" s="1583"/>
      <c r="I236" s="1608" t="s">
        <v>313</v>
      </c>
      <c r="J236" s="1583"/>
      <c r="K236" s="1583"/>
      <c r="L236" s="1608" t="s">
        <v>315</v>
      </c>
      <c r="M236" s="1583"/>
      <c r="N236" s="1583"/>
      <c r="O236" s="1608" t="s">
        <v>101</v>
      </c>
      <c r="P236" s="1583"/>
      <c r="Q236" s="1608"/>
      <c r="R236" s="1583"/>
      <c r="S236" s="1609" t="s">
        <v>363</v>
      </c>
      <c r="T236" s="1583"/>
      <c r="U236" s="1583"/>
      <c r="V236" s="1583"/>
      <c r="W236" s="1583"/>
      <c r="X236" s="1583"/>
      <c r="Y236" s="1583"/>
      <c r="Z236" s="1583"/>
      <c r="AA236" s="1608" t="s">
        <v>306</v>
      </c>
      <c r="AB236" s="1583"/>
      <c r="AC236" s="1583"/>
      <c r="AD236" s="1583"/>
      <c r="AE236" s="1583"/>
      <c r="AF236" s="1608" t="s">
        <v>307</v>
      </c>
      <c r="AG236" s="1583"/>
      <c r="AH236" s="1583"/>
      <c r="AI236" s="320" t="s">
        <v>86</v>
      </c>
      <c r="AJ236" s="1610" t="s">
        <v>308</v>
      </c>
      <c r="AK236" s="1583"/>
      <c r="AL236" s="1583"/>
      <c r="AM236" s="1583"/>
      <c r="AN236" s="1583"/>
      <c r="AO236" s="1583"/>
      <c r="AP236" s="617">
        <v>100000000</v>
      </c>
      <c r="AQ236" s="834">
        <v>0</v>
      </c>
      <c r="AR236" s="617">
        <v>100000000</v>
      </c>
      <c r="AS236" s="618">
        <v>0</v>
      </c>
      <c r="AT236" s="834">
        <v>0</v>
      </c>
      <c r="AU236" s="618">
        <v>0</v>
      </c>
      <c r="AV236" s="834">
        <v>0</v>
      </c>
      <c r="AW236" s="618">
        <v>0</v>
      </c>
      <c r="AX236" s="834">
        <v>0</v>
      </c>
      <c r="AY236" s="618">
        <v>0</v>
      </c>
      <c r="AZ236" s="618">
        <v>0</v>
      </c>
      <c r="BA236" s="618">
        <v>0</v>
      </c>
      <c r="BB236" s="618">
        <v>0</v>
      </c>
    </row>
    <row r="237" spans="1:54" s="792" customFormat="1" x14ac:dyDescent="0.25">
      <c r="A237" s="1870" t="s">
        <v>120</v>
      </c>
      <c r="B237" s="1867"/>
      <c r="C237" s="1870" t="s">
        <v>355</v>
      </c>
      <c r="D237" s="1867"/>
      <c r="E237" s="1870" t="s">
        <v>357</v>
      </c>
      <c r="F237" s="1867"/>
      <c r="G237" s="1870" t="s">
        <v>316</v>
      </c>
      <c r="H237" s="1867"/>
      <c r="I237" s="1870"/>
      <c r="J237" s="1867"/>
      <c r="K237" s="1867"/>
      <c r="L237" s="1870"/>
      <c r="M237" s="1867"/>
      <c r="N237" s="1867"/>
      <c r="O237" s="1870"/>
      <c r="P237" s="1867"/>
      <c r="Q237" s="1870"/>
      <c r="R237" s="1867"/>
      <c r="S237" s="1872" t="s">
        <v>352</v>
      </c>
      <c r="T237" s="1867"/>
      <c r="U237" s="1867"/>
      <c r="V237" s="1867"/>
      <c r="W237" s="1867"/>
      <c r="X237" s="1867"/>
      <c r="Y237" s="1867"/>
      <c r="Z237" s="1867"/>
      <c r="AA237" s="1870" t="s">
        <v>306</v>
      </c>
      <c r="AB237" s="1867"/>
      <c r="AC237" s="1867"/>
      <c r="AD237" s="1867"/>
      <c r="AE237" s="1867"/>
      <c r="AF237" s="1870" t="s">
        <v>307</v>
      </c>
      <c r="AG237" s="1867"/>
      <c r="AH237" s="1867"/>
      <c r="AI237" s="789" t="s">
        <v>86</v>
      </c>
      <c r="AJ237" s="1871" t="s">
        <v>308</v>
      </c>
      <c r="AK237" s="1867"/>
      <c r="AL237" s="1867"/>
      <c r="AM237" s="1867"/>
      <c r="AN237" s="1867"/>
      <c r="AO237" s="1867"/>
      <c r="AP237" s="790">
        <v>1200000000</v>
      </c>
      <c r="AQ237" s="833">
        <v>40000000</v>
      </c>
      <c r="AR237" s="790">
        <v>32948646</v>
      </c>
      <c r="AS237" s="791">
        <v>0</v>
      </c>
      <c r="AT237" s="833">
        <v>47006649</v>
      </c>
      <c r="AU237" s="790">
        <v>-7006649</v>
      </c>
      <c r="AV237" s="833">
        <v>51031567</v>
      </c>
      <c r="AW237" s="790">
        <v>-4024918</v>
      </c>
      <c r="AX237" s="833">
        <v>53164281</v>
      </c>
      <c r="AY237" s="790">
        <v>-2132714</v>
      </c>
      <c r="AZ237" s="790">
        <v>53164281</v>
      </c>
      <c r="BA237" s="791">
        <v>0</v>
      </c>
      <c r="BB237" s="791">
        <v>0</v>
      </c>
    </row>
    <row r="238" spans="1:54" x14ac:dyDescent="0.25">
      <c r="A238" s="1603" t="s">
        <v>120</v>
      </c>
      <c r="B238" s="1583"/>
      <c r="C238" s="1603" t="s">
        <v>355</v>
      </c>
      <c r="D238" s="1583"/>
      <c r="E238" s="1603" t="s">
        <v>357</v>
      </c>
      <c r="F238" s="1583"/>
      <c r="G238" s="1603" t="s">
        <v>316</v>
      </c>
      <c r="H238" s="1583"/>
      <c r="I238" s="1603" t="s">
        <v>313</v>
      </c>
      <c r="J238" s="1583"/>
      <c r="K238" s="1583"/>
      <c r="L238" s="1603"/>
      <c r="M238" s="1583"/>
      <c r="N238" s="1583"/>
      <c r="O238" s="1603"/>
      <c r="P238" s="1583"/>
      <c r="Q238" s="1603"/>
      <c r="R238" s="1583"/>
      <c r="S238" s="1605" t="s">
        <v>352</v>
      </c>
      <c r="T238" s="1583"/>
      <c r="U238" s="1583"/>
      <c r="V238" s="1583"/>
      <c r="W238" s="1583"/>
      <c r="X238" s="1583"/>
      <c r="Y238" s="1583"/>
      <c r="Z238" s="1583"/>
      <c r="AA238" s="1603" t="s">
        <v>306</v>
      </c>
      <c r="AB238" s="1583"/>
      <c r="AC238" s="1583"/>
      <c r="AD238" s="1583"/>
      <c r="AE238" s="1583"/>
      <c r="AF238" s="1603" t="s">
        <v>307</v>
      </c>
      <c r="AG238" s="1583"/>
      <c r="AH238" s="1583"/>
      <c r="AI238" s="317" t="s">
        <v>86</v>
      </c>
      <c r="AJ238" s="1604" t="s">
        <v>308</v>
      </c>
      <c r="AK238" s="1583"/>
      <c r="AL238" s="1583"/>
      <c r="AM238" s="1583"/>
      <c r="AN238" s="1583"/>
      <c r="AO238" s="1583"/>
      <c r="AP238" s="612">
        <v>600000000</v>
      </c>
      <c r="AQ238" s="830">
        <v>40000000</v>
      </c>
      <c r="AR238" s="612">
        <v>32948646</v>
      </c>
      <c r="AS238" s="613">
        <v>0</v>
      </c>
      <c r="AT238" s="830">
        <v>47006649</v>
      </c>
      <c r="AU238" s="612">
        <v>-7006649</v>
      </c>
      <c r="AV238" s="830">
        <v>51031567</v>
      </c>
      <c r="AW238" s="612">
        <v>-4024918</v>
      </c>
      <c r="AX238" s="830">
        <v>53164281</v>
      </c>
      <c r="AY238" s="612">
        <v>-2132714</v>
      </c>
      <c r="AZ238" s="612">
        <v>53164281</v>
      </c>
      <c r="BA238" s="613">
        <v>0</v>
      </c>
      <c r="BB238" s="613">
        <v>0</v>
      </c>
    </row>
    <row r="239" spans="1:54" x14ac:dyDescent="0.25">
      <c r="A239" s="1603" t="s">
        <v>120</v>
      </c>
      <c r="B239" s="1583"/>
      <c r="C239" s="1603" t="s">
        <v>355</v>
      </c>
      <c r="D239" s="1583"/>
      <c r="E239" s="1603" t="s">
        <v>357</v>
      </c>
      <c r="F239" s="1583"/>
      <c r="G239" s="1603" t="s">
        <v>316</v>
      </c>
      <c r="H239" s="1583"/>
      <c r="I239" s="1603" t="s">
        <v>313</v>
      </c>
      <c r="J239" s="1583"/>
      <c r="K239" s="1583"/>
      <c r="L239" s="1603" t="s">
        <v>315</v>
      </c>
      <c r="M239" s="1583"/>
      <c r="N239" s="1583"/>
      <c r="O239" s="1603"/>
      <c r="P239" s="1583"/>
      <c r="Q239" s="1603"/>
      <c r="R239" s="1583"/>
      <c r="S239" s="1605" t="s">
        <v>359</v>
      </c>
      <c r="T239" s="1583"/>
      <c r="U239" s="1583"/>
      <c r="V239" s="1583"/>
      <c r="W239" s="1583"/>
      <c r="X239" s="1583"/>
      <c r="Y239" s="1583"/>
      <c r="Z239" s="1583"/>
      <c r="AA239" s="1603" t="s">
        <v>306</v>
      </c>
      <c r="AB239" s="1583"/>
      <c r="AC239" s="1583"/>
      <c r="AD239" s="1583"/>
      <c r="AE239" s="1583"/>
      <c r="AF239" s="1603" t="s">
        <v>307</v>
      </c>
      <c r="AG239" s="1583"/>
      <c r="AH239" s="1583"/>
      <c r="AI239" s="317" t="s">
        <v>86</v>
      </c>
      <c r="AJ239" s="1604" t="s">
        <v>308</v>
      </c>
      <c r="AK239" s="1583"/>
      <c r="AL239" s="1583"/>
      <c r="AM239" s="1583"/>
      <c r="AN239" s="1583"/>
      <c r="AO239" s="1583"/>
      <c r="AP239" s="612">
        <v>600000000</v>
      </c>
      <c r="AQ239" s="830">
        <v>40000000</v>
      </c>
      <c r="AR239" s="612">
        <v>32948646</v>
      </c>
      <c r="AS239" s="613">
        <v>0</v>
      </c>
      <c r="AT239" s="830">
        <v>47006649</v>
      </c>
      <c r="AU239" s="612">
        <v>-7006649</v>
      </c>
      <c r="AV239" s="830">
        <v>51031567</v>
      </c>
      <c r="AW239" s="612">
        <v>-4024918</v>
      </c>
      <c r="AX239" s="830">
        <v>53164281</v>
      </c>
      <c r="AY239" s="612">
        <v>-2132714</v>
      </c>
      <c r="AZ239" s="612">
        <v>53164281</v>
      </c>
      <c r="BA239" s="613">
        <v>0</v>
      </c>
      <c r="BB239" s="613">
        <v>0</v>
      </c>
    </row>
    <row r="240" spans="1:54" x14ac:dyDescent="0.25">
      <c r="A240" s="1608" t="s">
        <v>120</v>
      </c>
      <c r="B240" s="1583"/>
      <c r="C240" s="1608" t="s">
        <v>355</v>
      </c>
      <c r="D240" s="1583"/>
      <c r="E240" s="1608" t="s">
        <v>357</v>
      </c>
      <c r="F240" s="1583"/>
      <c r="G240" s="1608" t="s">
        <v>316</v>
      </c>
      <c r="H240" s="1583"/>
      <c r="I240" s="1608" t="s">
        <v>313</v>
      </c>
      <c r="J240" s="1583"/>
      <c r="K240" s="1583"/>
      <c r="L240" s="1608" t="s">
        <v>315</v>
      </c>
      <c r="M240" s="1583"/>
      <c r="N240" s="1583"/>
      <c r="O240" s="1608" t="s">
        <v>312</v>
      </c>
      <c r="P240" s="1583"/>
      <c r="Q240" s="1608"/>
      <c r="R240" s="1583"/>
      <c r="S240" s="1609" t="s">
        <v>365</v>
      </c>
      <c r="T240" s="1583"/>
      <c r="U240" s="1583"/>
      <c r="V240" s="1583"/>
      <c r="W240" s="1583"/>
      <c r="X240" s="1583"/>
      <c r="Y240" s="1583"/>
      <c r="Z240" s="1583"/>
      <c r="AA240" s="1608" t="s">
        <v>306</v>
      </c>
      <c r="AB240" s="1583"/>
      <c r="AC240" s="1583"/>
      <c r="AD240" s="1583"/>
      <c r="AE240" s="1583"/>
      <c r="AF240" s="1608" t="s">
        <v>307</v>
      </c>
      <c r="AG240" s="1583"/>
      <c r="AH240" s="1583"/>
      <c r="AI240" s="320" t="s">
        <v>86</v>
      </c>
      <c r="AJ240" s="1610" t="s">
        <v>308</v>
      </c>
      <c r="AK240" s="1583"/>
      <c r="AL240" s="1583"/>
      <c r="AM240" s="1583"/>
      <c r="AN240" s="1583"/>
      <c r="AO240" s="1583"/>
      <c r="AP240" s="617">
        <v>313318843</v>
      </c>
      <c r="AQ240" s="833">
        <v>40000000</v>
      </c>
      <c r="AR240" s="617">
        <v>28583944</v>
      </c>
      <c r="AS240" s="618">
        <v>0</v>
      </c>
      <c r="AT240" s="833">
        <v>23500000</v>
      </c>
      <c r="AU240" s="617">
        <v>16500000</v>
      </c>
      <c r="AV240" s="833">
        <v>25059370</v>
      </c>
      <c r="AW240" s="617">
        <v>-1559370</v>
      </c>
      <c r="AX240" s="833">
        <v>25059370</v>
      </c>
      <c r="AY240" s="618">
        <v>0</v>
      </c>
      <c r="AZ240" s="617">
        <v>25059370</v>
      </c>
      <c r="BA240" s="618">
        <v>0</v>
      </c>
      <c r="BB240" s="618">
        <v>0</v>
      </c>
    </row>
    <row r="241" spans="1:54" x14ac:dyDescent="0.25">
      <c r="A241" s="1608" t="s">
        <v>120</v>
      </c>
      <c r="B241" s="1583"/>
      <c r="C241" s="1608" t="s">
        <v>355</v>
      </c>
      <c r="D241" s="1583"/>
      <c r="E241" s="1608" t="s">
        <v>357</v>
      </c>
      <c r="F241" s="1583"/>
      <c r="G241" s="1608" t="s">
        <v>316</v>
      </c>
      <c r="H241" s="1583"/>
      <c r="I241" s="1608" t="s">
        <v>313</v>
      </c>
      <c r="J241" s="1583"/>
      <c r="K241" s="1583"/>
      <c r="L241" s="1608" t="s">
        <v>315</v>
      </c>
      <c r="M241" s="1583"/>
      <c r="N241" s="1583"/>
      <c r="O241" s="1608" t="s">
        <v>315</v>
      </c>
      <c r="P241" s="1583"/>
      <c r="Q241" s="1608"/>
      <c r="R241" s="1583"/>
      <c r="S241" s="1609" t="s">
        <v>360</v>
      </c>
      <c r="T241" s="1583"/>
      <c r="U241" s="1583"/>
      <c r="V241" s="1583"/>
      <c r="W241" s="1583"/>
      <c r="X241" s="1583"/>
      <c r="Y241" s="1583"/>
      <c r="Z241" s="1583"/>
      <c r="AA241" s="1608" t="s">
        <v>306</v>
      </c>
      <c r="AB241" s="1583"/>
      <c r="AC241" s="1583"/>
      <c r="AD241" s="1583"/>
      <c r="AE241" s="1583"/>
      <c r="AF241" s="1608" t="s">
        <v>307</v>
      </c>
      <c r="AG241" s="1583"/>
      <c r="AH241" s="1583"/>
      <c r="AI241" s="320" t="s">
        <v>86</v>
      </c>
      <c r="AJ241" s="1610" t="s">
        <v>308</v>
      </c>
      <c r="AK241" s="1583"/>
      <c r="AL241" s="1583"/>
      <c r="AM241" s="1583"/>
      <c r="AN241" s="1583"/>
      <c r="AO241" s="1583"/>
      <c r="AP241" s="617">
        <v>62595455</v>
      </c>
      <c r="AQ241" s="834">
        <v>0</v>
      </c>
      <c r="AR241" s="618">
        <v>0</v>
      </c>
      <c r="AS241" s="618">
        <v>0</v>
      </c>
      <c r="AT241" s="834">
        <v>0</v>
      </c>
      <c r="AU241" s="618">
        <v>0</v>
      </c>
      <c r="AV241" s="834">
        <v>0</v>
      </c>
      <c r="AW241" s="618">
        <v>0</v>
      </c>
      <c r="AX241" s="834">
        <v>0</v>
      </c>
      <c r="AY241" s="618">
        <v>0</v>
      </c>
      <c r="AZ241" s="618">
        <v>0</v>
      </c>
      <c r="BA241" s="618">
        <v>0</v>
      </c>
      <c r="BB241" s="618">
        <v>0</v>
      </c>
    </row>
    <row r="242" spans="1:54" x14ac:dyDescent="0.25">
      <c r="A242" s="1608" t="s">
        <v>120</v>
      </c>
      <c r="B242" s="1583"/>
      <c r="C242" s="1608" t="s">
        <v>355</v>
      </c>
      <c r="D242" s="1583"/>
      <c r="E242" s="1608" t="s">
        <v>357</v>
      </c>
      <c r="F242" s="1583"/>
      <c r="G242" s="1608" t="s">
        <v>316</v>
      </c>
      <c r="H242" s="1583"/>
      <c r="I242" s="1608" t="s">
        <v>313</v>
      </c>
      <c r="J242" s="1583"/>
      <c r="K242" s="1583"/>
      <c r="L242" s="1608" t="s">
        <v>315</v>
      </c>
      <c r="M242" s="1583"/>
      <c r="N242" s="1583"/>
      <c r="O242" s="1608" t="s">
        <v>322</v>
      </c>
      <c r="P242" s="1583"/>
      <c r="Q242" s="1608"/>
      <c r="R242" s="1583"/>
      <c r="S242" s="1609" t="s">
        <v>361</v>
      </c>
      <c r="T242" s="1583"/>
      <c r="U242" s="1583"/>
      <c r="V242" s="1583"/>
      <c r="W242" s="1583"/>
      <c r="X242" s="1583"/>
      <c r="Y242" s="1583"/>
      <c r="Z242" s="1583"/>
      <c r="AA242" s="1608" t="s">
        <v>306</v>
      </c>
      <c r="AB242" s="1583"/>
      <c r="AC242" s="1583"/>
      <c r="AD242" s="1583"/>
      <c r="AE242" s="1583"/>
      <c r="AF242" s="1608" t="s">
        <v>307</v>
      </c>
      <c r="AG242" s="1583"/>
      <c r="AH242" s="1583"/>
      <c r="AI242" s="320" t="s">
        <v>86</v>
      </c>
      <c r="AJ242" s="1610" t="s">
        <v>308</v>
      </c>
      <c r="AK242" s="1583"/>
      <c r="AL242" s="1583"/>
      <c r="AM242" s="1583"/>
      <c r="AN242" s="1583"/>
      <c r="AO242" s="1583"/>
      <c r="AP242" s="617">
        <v>45000000</v>
      </c>
      <c r="AQ242" s="834">
        <v>0</v>
      </c>
      <c r="AR242" s="618">
        <v>0</v>
      </c>
      <c r="AS242" s="618">
        <v>0</v>
      </c>
      <c r="AT242" s="834">
        <v>0</v>
      </c>
      <c r="AU242" s="618">
        <v>0</v>
      </c>
      <c r="AV242" s="833">
        <v>8431757</v>
      </c>
      <c r="AW242" s="617">
        <v>-8431757</v>
      </c>
      <c r="AX242" s="833">
        <v>8431757</v>
      </c>
      <c r="AY242" s="618">
        <v>0</v>
      </c>
      <c r="AZ242" s="617">
        <v>8431757</v>
      </c>
      <c r="BA242" s="618">
        <v>0</v>
      </c>
      <c r="BB242" s="618">
        <v>0</v>
      </c>
    </row>
    <row r="243" spans="1:54" x14ac:dyDescent="0.25">
      <c r="A243" s="1608" t="s">
        <v>120</v>
      </c>
      <c r="B243" s="1583"/>
      <c r="C243" s="1608" t="s">
        <v>355</v>
      </c>
      <c r="D243" s="1583"/>
      <c r="E243" s="1608" t="s">
        <v>357</v>
      </c>
      <c r="F243" s="1583"/>
      <c r="G243" s="1608" t="s">
        <v>316</v>
      </c>
      <c r="H243" s="1583"/>
      <c r="I243" s="1608" t="s">
        <v>313</v>
      </c>
      <c r="J243" s="1583"/>
      <c r="K243" s="1583"/>
      <c r="L243" s="1608" t="s">
        <v>315</v>
      </c>
      <c r="M243" s="1583"/>
      <c r="N243" s="1583"/>
      <c r="O243" s="1608" t="s">
        <v>316</v>
      </c>
      <c r="P243" s="1583"/>
      <c r="Q243" s="1608"/>
      <c r="R243" s="1583"/>
      <c r="S243" s="1609" t="s">
        <v>105</v>
      </c>
      <c r="T243" s="1583"/>
      <c r="U243" s="1583"/>
      <c r="V243" s="1583"/>
      <c r="W243" s="1583"/>
      <c r="X243" s="1583"/>
      <c r="Y243" s="1583"/>
      <c r="Z243" s="1583"/>
      <c r="AA243" s="1608" t="s">
        <v>306</v>
      </c>
      <c r="AB243" s="1583"/>
      <c r="AC243" s="1583"/>
      <c r="AD243" s="1583"/>
      <c r="AE243" s="1583"/>
      <c r="AF243" s="1608" t="s">
        <v>307</v>
      </c>
      <c r="AG243" s="1583"/>
      <c r="AH243" s="1583"/>
      <c r="AI243" s="320" t="s">
        <v>86</v>
      </c>
      <c r="AJ243" s="1610" t="s">
        <v>308</v>
      </c>
      <c r="AK243" s="1583"/>
      <c r="AL243" s="1583"/>
      <c r="AM243" s="1583"/>
      <c r="AN243" s="1583"/>
      <c r="AO243" s="1583"/>
      <c r="AP243" s="617">
        <v>139085702</v>
      </c>
      <c r="AQ243" s="834">
        <v>0</v>
      </c>
      <c r="AR243" s="617">
        <v>4364702</v>
      </c>
      <c r="AS243" s="618">
        <v>0</v>
      </c>
      <c r="AT243" s="833">
        <v>23506649</v>
      </c>
      <c r="AU243" s="617">
        <v>-23506649</v>
      </c>
      <c r="AV243" s="833">
        <v>17540440</v>
      </c>
      <c r="AW243" s="617">
        <v>5966209</v>
      </c>
      <c r="AX243" s="833">
        <v>19673154</v>
      </c>
      <c r="AY243" s="617">
        <v>-2132714</v>
      </c>
      <c r="AZ243" s="617">
        <v>19673154</v>
      </c>
      <c r="BA243" s="618">
        <v>0</v>
      </c>
      <c r="BB243" s="618">
        <v>0</v>
      </c>
    </row>
    <row r="244" spans="1:54" x14ac:dyDescent="0.25">
      <c r="A244" s="1608" t="s">
        <v>120</v>
      </c>
      <c r="B244" s="1583"/>
      <c r="C244" s="1608" t="s">
        <v>355</v>
      </c>
      <c r="D244" s="1583"/>
      <c r="E244" s="1608" t="s">
        <v>357</v>
      </c>
      <c r="F244" s="1583"/>
      <c r="G244" s="1608" t="s">
        <v>316</v>
      </c>
      <c r="H244" s="1583"/>
      <c r="I244" s="1608" t="s">
        <v>313</v>
      </c>
      <c r="J244" s="1583"/>
      <c r="K244" s="1583"/>
      <c r="L244" s="1608" t="s">
        <v>315</v>
      </c>
      <c r="M244" s="1583"/>
      <c r="N244" s="1583"/>
      <c r="O244" s="1608" t="s">
        <v>325</v>
      </c>
      <c r="P244" s="1583"/>
      <c r="Q244" s="1608"/>
      <c r="R244" s="1583"/>
      <c r="S244" s="1609" t="s">
        <v>362</v>
      </c>
      <c r="T244" s="1583"/>
      <c r="U244" s="1583"/>
      <c r="V244" s="1583"/>
      <c r="W244" s="1583"/>
      <c r="X244" s="1583"/>
      <c r="Y244" s="1583"/>
      <c r="Z244" s="1583"/>
      <c r="AA244" s="1608" t="s">
        <v>306</v>
      </c>
      <c r="AB244" s="1583"/>
      <c r="AC244" s="1583"/>
      <c r="AD244" s="1583"/>
      <c r="AE244" s="1583"/>
      <c r="AF244" s="1608" t="s">
        <v>307</v>
      </c>
      <c r="AG244" s="1583"/>
      <c r="AH244" s="1583"/>
      <c r="AI244" s="320" t="s">
        <v>86</v>
      </c>
      <c r="AJ244" s="1610" t="s">
        <v>308</v>
      </c>
      <c r="AK244" s="1583"/>
      <c r="AL244" s="1583"/>
      <c r="AM244" s="1583"/>
      <c r="AN244" s="1583"/>
      <c r="AO244" s="1583"/>
      <c r="AP244" s="617">
        <v>40000000</v>
      </c>
      <c r="AQ244" s="834">
        <v>0</v>
      </c>
      <c r="AR244" s="618">
        <v>0</v>
      </c>
      <c r="AS244" s="618">
        <v>0</v>
      </c>
      <c r="AT244" s="834">
        <v>0</v>
      </c>
      <c r="AU244" s="618">
        <v>0</v>
      </c>
      <c r="AV244" s="834">
        <v>0</v>
      </c>
      <c r="AW244" s="618">
        <v>0</v>
      </c>
      <c r="AX244" s="834">
        <v>0</v>
      </c>
      <c r="AY244" s="618">
        <v>0</v>
      </c>
      <c r="AZ244" s="618">
        <v>0</v>
      </c>
      <c r="BA244" s="618">
        <v>0</v>
      </c>
      <c r="BB244" s="618">
        <v>0</v>
      </c>
    </row>
    <row r="245" spans="1:54" x14ac:dyDescent="0.25">
      <c r="A245" s="1608" t="s">
        <v>120</v>
      </c>
      <c r="B245" s="1583"/>
      <c r="C245" s="1608" t="s">
        <v>355</v>
      </c>
      <c r="D245" s="1583"/>
      <c r="E245" s="1608" t="s">
        <v>357</v>
      </c>
      <c r="F245" s="1583"/>
      <c r="G245" s="1608" t="s">
        <v>316</v>
      </c>
      <c r="H245" s="1583"/>
      <c r="I245" s="1608" t="s">
        <v>313</v>
      </c>
      <c r="J245" s="1583"/>
      <c r="K245" s="1583"/>
      <c r="L245" s="1608" t="s">
        <v>315</v>
      </c>
      <c r="M245" s="1583"/>
      <c r="N245" s="1583"/>
      <c r="O245" s="1608" t="s">
        <v>101</v>
      </c>
      <c r="P245" s="1583"/>
      <c r="Q245" s="1608"/>
      <c r="R245" s="1583"/>
      <c r="S245" s="1609" t="s">
        <v>363</v>
      </c>
      <c r="T245" s="1583"/>
      <c r="U245" s="1583"/>
      <c r="V245" s="1583"/>
      <c r="W245" s="1583"/>
      <c r="X245" s="1583"/>
      <c r="Y245" s="1583"/>
      <c r="Z245" s="1583"/>
      <c r="AA245" s="1608" t="s">
        <v>306</v>
      </c>
      <c r="AB245" s="1583"/>
      <c r="AC245" s="1583"/>
      <c r="AD245" s="1583"/>
      <c r="AE245" s="1583"/>
      <c r="AF245" s="1608" t="s">
        <v>307</v>
      </c>
      <c r="AG245" s="1583"/>
      <c r="AH245" s="1583"/>
      <c r="AI245" s="320" t="s">
        <v>86</v>
      </c>
      <c r="AJ245" s="1610" t="s">
        <v>308</v>
      </c>
      <c r="AK245" s="1583"/>
      <c r="AL245" s="1583"/>
      <c r="AM245" s="1583"/>
      <c r="AN245" s="1583"/>
      <c r="AO245" s="1583"/>
      <c r="AP245" s="618">
        <v>0</v>
      </c>
      <c r="AQ245" s="834">
        <v>0</v>
      </c>
      <c r="AR245" s="618">
        <v>0</v>
      </c>
      <c r="AS245" s="618">
        <v>0</v>
      </c>
      <c r="AT245" s="834">
        <v>0</v>
      </c>
      <c r="AU245" s="618">
        <v>0</v>
      </c>
      <c r="AV245" s="834">
        <v>0</v>
      </c>
      <c r="AW245" s="618">
        <v>0</v>
      </c>
      <c r="AX245" s="834">
        <v>0</v>
      </c>
      <c r="AY245" s="618">
        <v>0</v>
      </c>
      <c r="AZ245" s="618">
        <v>0</v>
      </c>
      <c r="BA245" s="618">
        <v>0</v>
      </c>
      <c r="BB245" s="618">
        <v>0</v>
      </c>
    </row>
    <row r="246" spans="1:54" s="792" customFormat="1" x14ac:dyDescent="0.25">
      <c r="A246" s="1870" t="s">
        <v>120</v>
      </c>
      <c r="B246" s="1867"/>
      <c r="C246" s="1870" t="s">
        <v>355</v>
      </c>
      <c r="D246" s="1867"/>
      <c r="E246" s="1870" t="s">
        <v>357</v>
      </c>
      <c r="F246" s="1867"/>
      <c r="G246" s="1870" t="s">
        <v>317</v>
      </c>
      <c r="H246" s="1867"/>
      <c r="I246" s="1870"/>
      <c r="J246" s="1867"/>
      <c r="K246" s="1867"/>
      <c r="L246" s="1870"/>
      <c r="M246" s="1867"/>
      <c r="N246" s="1867"/>
      <c r="O246" s="1870"/>
      <c r="P246" s="1867"/>
      <c r="Q246" s="1870"/>
      <c r="R246" s="1867"/>
      <c r="S246" s="1872" t="s">
        <v>366</v>
      </c>
      <c r="T246" s="1867"/>
      <c r="U246" s="1867"/>
      <c r="V246" s="1867"/>
      <c r="W246" s="1867"/>
      <c r="X246" s="1867"/>
      <c r="Y246" s="1867"/>
      <c r="Z246" s="1867"/>
      <c r="AA246" s="1870" t="s">
        <v>306</v>
      </c>
      <c r="AB246" s="1867"/>
      <c r="AC246" s="1867"/>
      <c r="AD246" s="1867"/>
      <c r="AE246" s="1867"/>
      <c r="AF246" s="1870" t="s">
        <v>307</v>
      </c>
      <c r="AG246" s="1867"/>
      <c r="AH246" s="1867"/>
      <c r="AI246" s="789" t="s">
        <v>86</v>
      </c>
      <c r="AJ246" s="1871" t="s">
        <v>308</v>
      </c>
      <c r="AK246" s="1867"/>
      <c r="AL246" s="1867"/>
      <c r="AM246" s="1867"/>
      <c r="AN246" s="1867"/>
      <c r="AO246" s="1867"/>
      <c r="AP246" s="790">
        <v>1200000000</v>
      </c>
      <c r="AQ246" s="833">
        <v>70300000</v>
      </c>
      <c r="AR246" s="791">
        <v>0</v>
      </c>
      <c r="AS246" s="790">
        <v>-300000000</v>
      </c>
      <c r="AT246" s="833">
        <v>75598740</v>
      </c>
      <c r="AU246" s="790">
        <v>-5298740</v>
      </c>
      <c r="AV246" s="833">
        <v>76933107</v>
      </c>
      <c r="AW246" s="790">
        <v>-1334367</v>
      </c>
      <c r="AX246" s="833">
        <v>80185863</v>
      </c>
      <c r="AY246" s="790">
        <v>-3252756</v>
      </c>
      <c r="AZ246" s="790">
        <v>80185863</v>
      </c>
      <c r="BA246" s="791">
        <v>0</v>
      </c>
      <c r="BB246" s="791">
        <v>0</v>
      </c>
    </row>
    <row r="247" spans="1:54" x14ac:dyDescent="0.25">
      <c r="A247" s="1603" t="s">
        <v>120</v>
      </c>
      <c r="B247" s="1583"/>
      <c r="C247" s="1603" t="s">
        <v>355</v>
      </c>
      <c r="D247" s="1583"/>
      <c r="E247" s="1603" t="s">
        <v>357</v>
      </c>
      <c r="F247" s="1583"/>
      <c r="G247" s="1603" t="s">
        <v>317</v>
      </c>
      <c r="H247" s="1583"/>
      <c r="I247" s="1603" t="s">
        <v>313</v>
      </c>
      <c r="J247" s="1583"/>
      <c r="K247" s="1583"/>
      <c r="L247" s="1603"/>
      <c r="M247" s="1583"/>
      <c r="N247" s="1583"/>
      <c r="O247" s="1603"/>
      <c r="P247" s="1583"/>
      <c r="Q247" s="1603"/>
      <c r="R247" s="1583"/>
      <c r="S247" s="1605" t="s">
        <v>366</v>
      </c>
      <c r="T247" s="1583"/>
      <c r="U247" s="1583"/>
      <c r="V247" s="1583"/>
      <c r="W247" s="1583"/>
      <c r="X247" s="1583"/>
      <c r="Y247" s="1583"/>
      <c r="Z247" s="1583"/>
      <c r="AA247" s="1603" t="s">
        <v>306</v>
      </c>
      <c r="AB247" s="1583"/>
      <c r="AC247" s="1583"/>
      <c r="AD247" s="1583"/>
      <c r="AE247" s="1583"/>
      <c r="AF247" s="1603" t="s">
        <v>307</v>
      </c>
      <c r="AG247" s="1583"/>
      <c r="AH247" s="1583"/>
      <c r="AI247" s="317" t="s">
        <v>86</v>
      </c>
      <c r="AJ247" s="1604" t="s">
        <v>308</v>
      </c>
      <c r="AK247" s="1583"/>
      <c r="AL247" s="1583"/>
      <c r="AM247" s="1583"/>
      <c r="AN247" s="1583"/>
      <c r="AO247" s="1583"/>
      <c r="AP247" s="612">
        <v>900000000</v>
      </c>
      <c r="AQ247" s="830">
        <v>70300000</v>
      </c>
      <c r="AR247" s="613">
        <v>0</v>
      </c>
      <c r="AS247" s="613">
        <v>0</v>
      </c>
      <c r="AT247" s="830">
        <v>75598740</v>
      </c>
      <c r="AU247" s="612">
        <v>-5298740</v>
      </c>
      <c r="AV247" s="830">
        <v>76933107</v>
      </c>
      <c r="AW247" s="612">
        <v>-1334367</v>
      </c>
      <c r="AX247" s="830">
        <v>80185863</v>
      </c>
      <c r="AY247" s="612">
        <v>-3252756</v>
      </c>
      <c r="AZ247" s="612">
        <v>80185863</v>
      </c>
      <c r="BA247" s="613">
        <v>0</v>
      </c>
      <c r="BB247" s="613">
        <v>0</v>
      </c>
    </row>
    <row r="248" spans="1:54" x14ac:dyDescent="0.25">
      <c r="A248" s="1603" t="s">
        <v>120</v>
      </c>
      <c r="B248" s="1583"/>
      <c r="C248" s="1603" t="s">
        <v>355</v>
      </c>
      <c r="D248" s="1583"/>
      <c r="E248" s="1603" t="s">
        <v>357</v>
      </c>
      <c r="F248" s="1583"/>
      <c r="G248" s="1603" t="s">
        <v>317</v>
      </c>
      <c r="H248" s="1583"/>
      <c r="I248" s="1603" t="s">
        <v>313</v>
      </c>
      <c r="J248" s="1583"/>
      <c r="K248" s="1583"/>
      <c r="L248" s="1603" t="s">
        <v>315</v>
      </c>
      <c r="M248" s="1583"/>
      <c r="N248" s="1583"/>
      <c r="O248" s="1603"/>
      <c r="P248" s="1583"/>
      <c r="Q248" s="1603"/>
      <c r="R248" s="1583"/>
      <c r="S248" s="1605" t="s">
        <v>359</v>
      </c>
      <c r="T248" s="1583"/>
      <c r="U248" s="1583"/>
      <c r="V248" s="1583"/>
      <c r="W248" s="1583"/>
      <c r="X248" s="1583"/>
      <c r="Y248" s="1583"/>
      <c r="Z248" s="1583"/>
      <c r="AA248" s="1603" t="s">
        <v>306</v>
      </c>
      <c r="AB248" s="1583"/>
      <c r="AC248" s="1583"/>
      <c r="AD248" s="1583"/>
      <c r="AE248" s="1583"/>
      <c r="AF248" s="1603" t="s">
        <v>307</v>
      </c>
      <c r="AG248" s="1583"/>
      <c r="AH248" s="1583"/>
      <c r="AI248" s="317" t="s">
        <v>86</v>
      </c>
      <c r="AJ248" s="1604" t="s">
        <v>308</v>
      </c>
      <c r="AK248" s="1583"/>
      <c r="AL248" s="1583"/>
      <c r="AM248" s="1583"/>
      <c r="AN248" s="1583"/>
      <c r="AO248" s="1583"/>
      <c r="AP248" s="612">
        <v>900000000</v>
      </c>
      <c r="AQ248" s="830">
        <v>70300000</v>
      </c>
      <c r="AR248" s="613">
        <v>0</v>
      </c>
      <c r="AS248" s="613">
        <v>0</v>
      </c>
      <c r="AT248" s="830">
        <v>75598740</v>
      </c>
      <c r="AU248" s="612">
        <v>-5298740</v>
      </c>
      <c r="AV248" s="830">
        <v>76933107</v>
      </c>
      <c r="AW248" s="612">
        <v>-1334367</v>
      </c>
      <c r="AX248" s="830">
        <v>80185863</v>
      </c>
      <c r="AY248" s="612">
        <v>-3252756</v>
      </c>
      <c r="AZ248" s="612">
        <v>80185863</v>
      </c>
      <c r="BA248" s="613">
        <v>0</v>
      </c>
      <c r="BB248" s="613">
        <v>0</v>
      </c>
    </row>
    <row r="249" spans="1:54" x14ac:dyDescent="0.25">
      <c r="A249" s="1608" t="s">
        <v>120</v>
      </c>
      <c r="B249" s="1583"/>
      <c r="C249" s="1608" t="s">
        <v>355</v>
      </c>
      <c r="D249" s="1583"/>
      <c r="E249" s="1608" t="s">
        <v>357</v>
      </c>
      <c r="F249" s="1583"/>
      <c r="G249" s="1608" t="s">
        <v>317</v>
      </c>
      <c r="H249" s="1583"/>
      <c r="I249" s="1608" t="s">
        <v>313</v>
      </c>
      <c r="J249" s="1583"/>
      <c r="K249" s="1583"/>
      <c r="L249" s="1608" t="s">
        <v>315</v>
      </c>
      <c r="M249" s="1583"/>
      <c r="N249" s="1583"/>
      <c r="O249" s="1608" t="s">
        <v>312</v>
      </c>
      <c r="P249" s="1583"/>
      <c r="Q249" s="1608"/>
      <c r="R249" s="1583"/>
      <c r="S249" s="1609" t="s">
        <v>365</v>
      </c>
      <c r="T249" s="1583"/>
      <c r="U249" s="1583"/>
      <c r="V249" s="1583"/>
      <c r="W249" s="1583"/>
      <c r="X249" s="1583"/>
      <c r="Y249" s="1583"/>
      <c r="Z249" s="1583"/>
      <c r="AA249" s="1608" t="s">
        <v>306</v>
      </c>
      <c r="AB249" s="1583"/>
      <c r="AC249" s="1583"/>
      <c r="AD249" s="1583"/>
      <c r="AE249" s="1583"/>
      <c r="AF249" s="1608" t="s">
        <v>307</v>
      </c>
      <c r="AG249" s="1583"/>
      <c r="AH249" s="1583"/>
      <c r="AI249" s="320" t="s">
        <v>86</v>
      </c>
      <c r="AJ249" s="1610" t="s">
        <v>308</v>
      </c>
      <c r="AK249" s="1583"/>
      <c r="AL249" s="1583"/>
      <c r="AM249" s="1583"/>
      <c r="AN249" s="1583"/>
      <c r="AO249" s="1583"/>
      <c r="AP249" s="617">
        <v>435700000</v>
      </c>
      <c r="AQ249" s="834">
        <v>0</v>
      </c>
      <c r="AR249" s="618">
        <v>0</v>
      </c>
      <c r="AS249" s="618">
        <v>0</v>
      </c>
      <c r="AT249" s="834">
        <v>0</v>
      </c>
      <c r="AU249" s="618">
        <v>0</v>
      </c>
      <c r="AV249" s="833">
        <v>40600000</v>
      </c>
      <c r="AW249" s="617">
        <v>-40600000</v>
      </c>
      <c r="AX249" s="833">
        <v>40600000</v>
      </c>
      <c r="AY249" s="618">
        <v>0</v>
      </c>
      <c r="AZ249" s="617">
        <v>40600000</v>
      </c>
      <c r="BA249" s="618">
        <v>0</v>
      </c>
      <c r="BB249" s="618">
        <v>0</v>
      </c>
    </row>
    <row r="250" spans="1:54" x14ac:dyDescent="0.25">
      <c r="A250" s="1608" t="s">
        <v>120</v>
      </c>
      <c r="B250" s="1583"/>
      <c r="C250" s="1608" t="s">
        <v>355</v>
      </c>
      <c r="D250" s="1583"/>
      <c r="E250" s="1608" t="s">
        <v>357</v>
      </c>
      <c r="F250" s="1583"/>
      <c r="G250" s="1608" t="s">
        <v>317</v>
      </c>
      <c r="H250" s="1583"/>
      <c r="I250" s="1608" t="s">
        <v>313</v>
      </c>
      <c r="J250" s="1583"/>
      <c r="K250" s="1583"/>
      <c r="L250" s="1608" t="s">
        <v>315</v>
      </c>
      <c r="M250" s="1583"/>
      <c r="N250" s="1583"/>
      <c r="O250" s="1608" t="s">
        <v>315</v>
      </c>
      <c r="P250" s="1583"/>
      <c r="Q250" s="1608"/>
      <c r="R250" s="1583"/>
      <c r="S250" s="1609" t="s">
        <v>360</v>
      </c>
      <c r="T250" s="1583"/>
      <c r="U250" s="1583"/>
      <c r="V250" s="1583"/>
      <c r="W250" s="1583"/>
      <c r="X250" s="1583"/>
      <c r="Y250" s="1583"/>
      <c r="Z250" s="1583"/>
      <c r="AA250" s="1608" t="s">
        <v>306</v>
      </c>
      <c r="AB250" s="1583"/>
      <c r="AC250" s="1583"/>
      <c r="AD250" s="1583"/>
      <c r="AE250" s="1583"/>
      <c r="AF250" s="1608" t="s">
        <v>307</v>
      </c>
      <c r="AG250" s="1583"/>
      <c r="AH250" s="1583"/>
      <c r="AI250" s="320" t="s">
        <v>86</v>
      </c>
      <c r="AJ250" s="1610" t="s">
        <v>308</v>
      </c>
      <c r="AK250" s="1583"/>
      <c r="AL250" s="1583"/>
      <c r="AM250" s="1583"/>
      <c r="AN250" s="1583"/>
      <c r="AO250" s="1583"/>
      <c r="AP250" s="617">
        <v>154000000</v>
      </c>
      <c r="AQ250" s="834">
        <v>0</v>
      </c>
      <c r="AR250" s="618">
        <v>0</v>
      </c>
      <c r="AS250" s="618">
        <v>0</v>
      </c>
      <c r="AT250" s="833">
        <v>34000000</v>
      </c>
      <c r="AU250" s="617">
        <v>-34000000</v>
      </c>
      <c r="AV250" s="834">
        <v>0</v>
      </c>
      <c r="AW250" s="617">
        <v>34000000</v>
      </c>
      <c r="AX250" s="834">
        <v>0</v>
      </c>
      <c r="AY250" s="618">
        <v>0</v>
      </c>
      <c r="AZ250" s="618">
        <v>0</v>
      </c>
      <c r="BA250" s="618">
        <v>0</v>
      </c>
      <c r="BB250" s="618">
        <v>0</v>
      </c>
    </row>
    <row r="251" spans="1:54" x14ac:dyDescent="0.25">
      <c r="A251" s="1608" t="s">
        <v>120</v>
      </c>
      <c r="B251" s="1583"/>
      <c r="C251" s="1608" t="s">
        <v>355</v>
      </c>
      <c r="D251" s="1583"/>
      <c r="E251" s="1608" t="s">
        <v>357</v>
      </c>
      <c r="F251" s="1583"/>
      <c r="G251" s="1608" t="s">
        <v>317</v>
      </c>
      <c r="H251" s="1583"/>
      <c r="I251" s="1608" t="s">
        <v>313</v>
      </c>
      <c r="J251" s="1583"/>
      <c r="K251" s="1583"/>
      <c r="L251" s="1608" t="s">
        <v>315</v>
      </c>
      <c r="M251" s="1583"/>
      <c r="N251" s="1583"/>
      <c r="O251" s="1608" t="s">
        <v>322</v>
      </c>
      <c r="P251" s="1583"/>
      <c r="Q251" s="1608"/>
      <c r="R251" s="1583"/>
      <c r="S251" s="1609" t="s">
        <v>361</v>
      </c>
      <c r="T251" s="1583"/>
      <c r="U251" s="1583"/>
      <c r="V251" s="1583"/>
      <c r="W251" s="1583"/>
      <c r="X251" s="1583"/>
      <c r="Y251" s="1583"/>
      <c r="Z251" s="1583"/>
      <c r="AA251" s="1608" t="s">
        <v>306</v>
      </c>
      <c r="AB251" s="1583"/>
      <c r="AC251" s="1583"/>
      <c r="AD251" s="1583"/>
      <c r="AE251" s="1583"/>
      <c r="AF251" s="1608" t="s">
        <v>307</v>
      </c>
      <c r="AG251" s="1583"/>
      <c r="AH251" s="1583"/>
      <c r="AI251" s="320" t="s">
        <v>86</v>
      </c>
      <c r="AJ251" s="1610" t="s">
        <v>308</v>
      </c>
      <c r="AK251" s="1583"/>
      <c r="AL251" s="1583"/>
      <c r="AM251" s="1583"/>
      <c r="AN251" s="1583"/>
      <c r="AO251" s="1583"/>
      <c r="AP251" s="617">
        <v>65000000</v>
      </c>
      <c r="AQ251" s="834">
        <v>0</v>
      </c>
      <c r="AR251" s="618">
        <v>0</v>
      </c>
      <c r="AS251" s="618">
        <v>0</v>
      </c>
      <c r="AT251" s="834">
        <v>0</v>
      </c>
      <c r="AU251" s="618">
        <v>0</v>
      </c>
      <c r="AV251" s="833">
        <v>11822988</v>
      </c>
      <c r="AW251" s="617">
        <v>-11822988</v>
      </c>
      <c r="AX251" s="833">
        <v>11822988</v>
      </c>
      <c r="AY251" s="618">
        <v>0</v>
      </c>
      <c r="AZ251" s="617">
        <v>11822988</v>
      </c>
      <c r="BA251" s="618">
        <v>0</v>
      </c>
      <c r="BB251" s="618">
        <v>0</v>
      </c>
    </row>
    <row r="252" spans="1:54" x14ac:dyDescent="0.25">
      <c r="A252" s="1608" t="s">
        <v>120</v>
      </c>
      <c r="B252" s="1583"/>
      <c r="C252" s="1608" t="s">
        <v>355</v>
      </c>
      <c r="D252" s="1583"/>
      <c r="E252" s="1608" t="s">
        <v>357</v>
      </c>
      <c r="F252" s="1583"/>
      <c r="G252" s="1608" t="s">
        <v>317</v>
      </c>
      <c r="H252" s="1583"/>
      <c r="I252" s="1608" t="s">
        <v>313</v>
      </c>
      <c r="J252" s="1583"/>
      <c r="K252" s="1583"/>
      <c r="L252" s="1608" t="s">
        <v>315</v>
      </c>
      <c r="M252" s="1583"/>
      <c r="N252" s="1583"/>
      <c r="O252" s="1608" t="s">
        <v>316</v>
      </c>
      <c r="P252" s="1583"/>
      <c r="Q252" s="1608"/>
      <c r="R252" s="1583"/>
      <c r="S252" s="1609" t="s">
        <v>105</v>
      </c>
      <c r="T252" s="1583"/>
      <c r="U252" s="1583"/>
      <c r="V252" s="1583"/>
      <c r="W252" s="1583"/>
      <c r="X252" s="1583"/>
      <c r="Y252" s="1583"/>
      <c r="Z252" s="1583"/>
      <c r="AA252" s="1608" t="s">
        <v>306</v>
      </c>
      <c r="AB252" s="1583"/>
      <c r="AC252" s="1583"/>
      <c r="AD252" s="1583"/>
      <c r="AE252" s="1583"/>
      <c r="AF252" s="1608" t="s">
        <v>307</v>
      </c>
      <c r="AG252" s="1583"/>
      <c r="AH252" s="1583"/>
      <c r="AI252" s="320" t="s">
        <v>86</v>
      </c>
      <c r="AJ252" s="1610" t="s">
        <v>308</v>
      </c>
      <c r="AK252" s="1583"/>
      <c r="AL252" s="1583"/>
      <c r="AM252" s="1583"/>
      <c r="AN252" s="1583"/>
      <c r="AO252" s="1583"/>
      <c r="AP252" s="617">
        <v>245300000</v>
      </c>
      <c r="AQ252" s="833">
        <v>70300000</v>
      </c>
      <c r="AR252" s="618">
        <v>0</v>
      </c>
      <c r="AS252" s="618">
        <v>0</v>
      </c>
      <c r="AT252" s="833">
        <v>41598740</v>
      </c>
      <c r="AU252" s="617">
        <v>28701260</v>
      </c>
      <c r="AV252" s="833">
        <v>24510119</v>
      </c>
      <c r="AW252" s="617">
        <v>17088621</v>
      </c>
      <c r="AX252" s="833">
        <v>27762875</v>
      </c>
      <c r="AY252" s="617">
        <v>-3252756</v>
      </c>
      <c r="AZ252" s="617">
        <v>27762875</v>
      </c>
      <c r="BA252" s="618">
        <v>0</v>
      </c>
      <c r="BB252" s="618">
        <v>0</v>
      </c>
    </row>
    <row r="253" spans="1:54" x14ac:dyDescent="0.25">
      <c r="A253" s="1608" t="s">
        <v>120</v>
      </c>
      <c r="B253" s="1583"/>
      <c r="C253" s="1608" t="s">
        <v>355</v>
      </c>
      <c r="D253" s="1583"/>
      <c r="E253" s="1608" t="s">
        <v>357</v>
      </c>
      <c r="F253" s="1583"/>
      <c r="G253" s="1608" t="s">
        <v>317</v>
      </c>
      <c r="H253" s="1583"/>
      <c r="I253" s="1608" t="s">
        <v>313</v>
      </c>
      <c r="J253" s="1583"/>
      <c r="K253" s="1583"/>
      <c r="L253" s="1608" t="s">
        <v>315</v>
      </c>
      <c r="M253" s="1583"/>
      <c r="N253" s="1583"/>
      <c r="O253" s="1608" t="s">
        <v>325</v>
      </c>
      <c r="P253" s="1583"/>
      <c r="Q253" s="1608"/>
      <c r="R253" s="1583"/>
      <c r="S253" s="1609" t="s">
        <v>362</v>
      </c>
      <c r="T253" s="1583"/>
      <c r="U253" s="1583"/>
      <c r="V253" s="1583"/>
      <c r="W253" s="1583"/>
      <c r="X253" s="1583"/>
      <c r="Y253" s="1583"/>
      <c r="Z253" s="1583"/>
      <c r="AA253" s="1608" t="s">
        <v>306</v>
      </c>
      <c r="AB253" s="1583"/>
      <c r="AC253" s="1583"/>
      <c r="AD253" s="1583"/>
      <c r="AE253" s="1583"/>
      <c r="AF253" s="1608" t="s">
        <v>307</v>
      </c>
      <c r="AG253" s="1583"/>
      <c r="AH253" s="1583"/>
      <c r="AI253" s="320" t="s">
        <v>86</v>
      </c>
      <c r="AJ253" s="1610" t="s">
        <v>308</v>
      </c>
      <c r="AK253" s="1583"/>
      <c r="AL253" s="1583"/>
      <c r="AM253" s="1583"/>
      <c r="AN253" s="1583"/>
      <c r="AO253" s="1583"/>
      <c r="AP253" s="618">
        <v>0</v>
      </c>
      <c r="AQ253" s="834">
        <v>0</v>
      </c>
      <c r="AR253" s="618">
        <v>0</v>
      </c>
      <c r="AS253" s="618">
        <v>0</v>
      </c>
      <c r="AT253" s="834">
        <v>0</v>
      </c>
      <c r="AU253" s="618">
        <v>0</v>
      </c>
      <c r="AV253" s="834">
        <v>0</v>
      </c>
      <c r="AW253" s="618">
        <v>0</v>
      </c>
      <c r="AX253" s="834">
        <v>0</v>
      </c>
      <c r="AY253" s="618">
        <v>0</v>
      </c>
      <c r="AZ253" s="618">
        <v>0</v>
      </c>
      <c r="BA253" s="618">
        <v>0</v>
      </c>
      <c r="BB253" s="618">
        <v>0</v>
      </c>
    </row>
    <row r="254" spans="1:54" x14ac:dyDescent="0.25">
      <c r="A254" s="1608" t="s">
        <v>120</v>
      </c>
      <c r="B254" s="1583"/>
      <c r="C254" s="1608" t="s">
        <v>355</v>
      </c>
      <c r="D254" s="1583"/>
      <c r="E254" s="1608" t="s">
        <v>357</v>
      </c>
      <c r="F254" s="1583"/>
      <c r="G254" s="1608" t="s">
        <v>317</v>
      </c>
      <c r="H254" s="1583"/>
      <c r="I254" s="1608" t="s">
        <v>313</v>
      </c>
      <c r="J254" s="1583"/>
      <c r="K254" s="1583"/>
      <c r="L254" s="1608" t="s">
        <v>315</v>
      </c>
      <c r="M254" s="1583"/>
      <c r="N254" s="1583"/>
      <c r="O254" s="1608" t="s">
        <v>101</v>
      </c>
      <c r="P254" s="1583"/>
      <c r="Q254" s="1608"/>
      <c r="R254" s="1583"/>
      <c r="S254" s="1609" t="s">
        <v>363</v>
      </c>
      <c r="T254" s="1583"/>
      <c r="U254" s="1583"/>
      <c r="V254" s="1583"/>
      <c r="W254" s="1583"/>
      <c r="X254" s="1583"/>
      <c r="Y254" s="1583"/>
      <c r="Z254" s="1583"/>
      <c r="AA254" s="1608" t="s">
        <v>306</v>
      </c>
      <c r="AB254" s="1583"/>
      <c r="AC254" s="1583"/>
      <c r="AD254" s="1583"/>
      <c r="AE254" s="1583"/>
      <c r="AF254" s="1608" t="s">
        <v>307</v>
      </c>
      <c r="AG254" s="1583"/>
      <c r="AH254" s="1583"/>
      <c r="AI254" s="320" t="s">
        <v>86</v>
      </c>
      <c r="AJ254" s="1610" t="s">
        <v>308</v>
      </c>
      <c r="AK254" s="1583"/>
      <c r="AL254" s="1583"/>
      <c r="AM254" s="1583"/>
      <c r="AN254" s="1583"/>
      <c r="AO254" s="1583"/>
      <c r="AP254" s="618">
        <v>0</v>
      </c>
      <c r="AQ254" s="834">
        <v>0</v>
      </c>
      <c r="AR254" s="618">
        <v>0</v>
      </c>
      <c r="AS254" s="618">
        <v>0</v>
      </c>
      <c r="AT254" s="834">
        <v>0</v>
      </c>
      <c r="AU254" s="618">
        <v>0</v>
      </c>
      <c r="AV254" s="834">
        <v>0</v>
      </c>
      <c r="AW254" s="618">
        <v>0</v>
      </c>
      <c r="AX254" s="834">
        <v>0</v>
      </c>
      <c r="AY254" s="618">
        <v>0</v>
      </c>
      <c r="AZ254" s="618">
        <v>0</v>
      </c>
      <c r="BA254" s="618">
        <v>0</v>
      </c>
      <c r="BB254" s="618">
        <v>0</v>
      </c>
    </row>
    <row r="255" spans="1:54" s="792" customFormat="1" x14ac:dyDescent="0.25">
      <c r="A255" s="1870" t="s">
        <v>120</v>
      </c>
      <c r="B255" s="1867"/>
      <c r="C255" s="1870" t="s">
        <v>355</v>
      </c>
      <c r="D255" s="1867"/>
      <c r="E255" s="1870" t="s">
        <v>357</v>
      </c>
      <c r="F255" s="1867"/>
      <c r="G255" s="1870" t="s">
        <v>325</v>
      </c>
      <c r="H255" s="1867"/>
      <c r="I255" s="1870"/>
      <c r="J255" s="1867"/>
      <c r="K255" s="1867"/>
      <c r="L255" s="1870"/>
      <c r="M255" s="1867"/>
      <c r="N255" s="1867"/>
      <c r="O255" s="1870"/>
      <c r="P255" s="1867"/>
      <c r="Q255" s="1870"/>
      <c r="R255" s="1867"/>
      <c r="S255" s="1872" t="s">
        <v>367</v>
      </c>
      <c r="T255" s="1867"/>
      <c r="U255" s="1867"/>
      <c r="V255" s="1867"/>
      <c r="W255" s="1867"/>
      <c r="X255" s="1867"/>
      <c r="Y255" s="1867"/>
      <c r="Z255" s="1867"/>
      <c r="AA255" s="1870" t="s">
        <v>306</v>
      </c>
      <c r="AB255" s="1867"/>
      <c r="AC255" s="1867"/>
      <c r="AD255" s="1867"/>
      <c r="AE255" s="1867"/>
      <c r="AF255" s="1870" t="s">
        <v>307</v>
      </c>
      <c r="AG255" s="1867"/>
      <c r="AH255" s="1867"/>
      <c r="AI255" s="789" t="s">
        <v>86</v>
      </c>
      <c r="AJ255" s="1871" t="s">
        <v>308</v>
      </c>
      <c r="AK255" s="1867"/>
      <c r="AL255" s="1867"/>
      <c r="AM255" s="1867"/>
      <c r="AN255" s="1867"/>
      <c r="AO255" s="1867"/>
      <c r="AP255" s="790">
        <v>4400000000</v>
      </c>
      <c r="AQ255" s="834">
        <v>0</v>
      </c>
      <c r="AR255" s="790">
        <v>400000000</v>
      </c>
      <c r="AS255" s="791">
        <v>0</v>
      </c>
      <c r="AT255" s="833">
        <v>110307478</v>
      </c>
      <c r="AU255" s="790">
        <v>-110307478</v>
      </c>
      <c r="AV255" s="833">
        <v>182721028</v>
      </c>
      <c r="AW255" s="790">
        <v>-72413550</v>
      </c>
      <c r="AX255" s="833">
        <v>189419476</v>
      </c>
      <c r="AY255" s="790">
        <v>-6698448</v>
      </c>
      <c r="AZ255" s="790">
        <v>189419476</v>
      </c>
      <c r="BA255" s="791">
        <v>0</v>
      </c>
      <c r="BB255" s="791">
        <v>0</v>
      </c>
    </row>
    <row r="256" spans="1:54" x14ac:dyDescent="0.25">
      <c r="A256" s="1603" t="s">
        <v>120</v>
      </c>
      <c r="B256" s="1583"/>
      <c r="C256" s="1603" t="s">
        <v>355</v>
      </c>
      <c r="D256" s="1583"/>
      <c r="E256" s="1603" t="s">
        <v>357</v>
      </c>
      <c r="F256" s="1583"/>
      <c r="G256" s="1603" t="s">
        <v>325</v>
      </c>
      <c r="H256" s="1583"/>
      <c r="I256" s="1603" t="s">
        <v>313</v>
      </c>
      <c r="J256" s="1583"/>
      <c r="K256" s="1583"/>
      <c r="L256" s="1603"/>
      <c r="M256" s="1583"/>
      <c r="N256" s="1583"/>
      <c r="O256" s="1603"/>
      <c r="P256" s="1583"/>
      <c r="Q256" s="1603"/>
      <c r="R256" s="1583"/>
      <c r="S256" s="1605" t="s">
        <v>367</v>
      </c>
      <c r="T256" s="1583"/>
      <c r="U256" s="1583"/>
      <c r="V256" s="1583"/>
      <c r="W256" s="1583"/>
      <c r="X256" s="1583"/>
      <c r="Y256" s="1583"/>
      <c r="Z256" s="1583"/>
      <c r="AA256" s="1603" t="s">
        <v>306</v>
      </c>
      <c r="AB256" s="1583"/>
      <c r="AC256" s="1583"/>
      <c r="AD256" s="1583"/>
      <c r="AE256" s="1583"/>
      <c r="AF256" s="1603" t="s">
        <v>307</v>
      </c>
      <c r="AG256" s="1583"/>
      <c r="AH256" s="1583"/>
      <c r="AI256" s="317" t="s">
        <v>86</v>
      </c>
      <c r="AJ256" s="1604" t="s">
        <v>308</v>
      </c>
      <c r="AK256" s="1583"/>
      <c r="AL256" s="1583"/>
      <c r="AM256" s="1583"/>
      <c r="AN256" s="1583"/>
      <c r="AO256" s="1583"/>
      <c r="AP256" s="612">
        <v>3600000000</v>
      </c>
      <c r="AQ256" s="831">
        <v>0</v>
      </c>
      <c r="AR256" s="612">
        <v>400000000</v>
      </c>
      <c r="AS256" s="613">
        <v>0</v>
      </c>
      <c r="AT256" s="830">
        <v>110307478</v>
      </c>
      <c r="AU256" s="612">
        <v>-110307478</v>
      </c>
      <c r="AV256" s="830">
        <v>182721028</v>
      </c>
      <c r="AW256" s="612">
        <v>-72413550</v>
      </c>
      <c r="AX256" s="830">
        <v>189419476</v>
      </c>
      <c r="AY256" s="612">
        <v>-6698448</v>
      </c>
      <c r="AZ256" s="612">
        <v>189419476</v>
      </c>
      <c r="BA256" s="613">
        <v>0</v>
      </c>
      <c r="BB256" s="613">
        <v>0</v>
      </c>
    </row>
    <row r="257" spans="1:54" x14ac:dyDescent="0.25">
      <c r="A257" s="1603" t="s">
        <v>120</v>
      </c>
      <c r="B257" s="1583"/>
      <c r="C257" s="1603" t="s">
        <v>355</v>
      </c>
      <c r="D257" s="1583"/>
      <c r="E257" s="1603" t="s">
        <v>357</v>
      </c>
      <c r="F257" s="1583"/>
      <c r="G257" s="1603" t="s">
        <v>325</v>
      </c>
      <c r="H257" s="1583"/>
      <c r="I257" s="1603" t="s">
        <v>313</v>
      </c>
      <c r="J257" s="1583"/>
      <c r="K257" s="1583"/>
      <c r="L257" s="1603" t="s">
        <v>312</v>
      </c>
      <c r="M257" s="1583"/>
      <c r="N257" s="1583"/>
      <c r="O257" s="1603"/>
      <c r="P257" s="1583"/>
      <c r="Q257" s="1603"/>
      <c r="R257" s="1583"/>
      <c r="S257" s="1605" t="s">
        <v>364</v>
      </c>
      <c r="T257" s="1583"/>
      <c r="U257" s="1583"/>
      <c r="V257" s="1583"/>
      <c r="W257" s="1583"/>
      <c r="X257" s="1583"/>
      <c r="Y257" s="1583"/>
      <c r="Z257" s="1583"/>
      <c r="AA257" s="1603" t="s">
        <v>306</v>
      </c>
      <c r="AB257" s="1583"/>
      <c r="AC257" s="1583"/>
      <c r="AD257" s="1583"/>
      <c r="AE257" s="1583"/>
      <c r="AF257" s="1603" t="s">
        <v>307</v>
      </c>
      <c r="AG257" s="1583"/>
      <c r="AH257" s="1583"/>
      <c r="AI257" s="317" t="s">
        <v>86</v>
      </c>
      <c r="AJ257" s="1604" t="s">
        <v>308</v>
      </c>
      <c r="AK257" s="1583"/>
      <c r="AL257" s="1583"/>
      <c r="AM257" s="1583"/>
      <c r="AN257" s="1583"/>
      <c r="AO257" s="1583"/>
      <c r="AP257" s="612">
        <v>3600000000</v>
      </c>
      <c r="AQ257" s="831">
        <v>0</v>
      </c>
      <c r="AR257" s="612">
        <v>400000000</v>
      </c>
      <c r="AS257" s="613">
        <v>0</v>
      </c>
      <c r="AT257" s="830">
        <v>110307478</v>
      </c>
      <c r="AU257" s="612">
        <v>-110307478</v>
      </c>
      <c r="AV257" s="830">
        <v>182721028</v>
      </c>
      <c r="AW257" s="612">
        <v>-72413550</v>
      </c>
      <c r="AX257" s="830">
        <v>189419476</v>
      </c>
      <c r="AY257" s="612">
        <v>-6698448</v>
      </c>
      <c r="AZ257" s="612">
        <v>189419476</v>
      </c>
      <c r="BA257" s="613">
        <v>0</v>
      </c>
      <c r="BB257" s="613">
        <v>0</v>
      </c>
    </row>
    <row r="258" spans="1:54" x14ac:dyDescent="0.25">
      <c r="A258" s="1608" t="s">
        <v>120</v>
      </c>
      <c r="B258" s="1583"/>
      <c r="C258" s="1608" t="s">
        <v>355</v>
      </c>
      <c r="D258" s="1583"/>
      <c r="E258" s="1608" t="s">
        <v>357</v>
      </c>
      <c r="F258" s="1583"/>
      <c r="G258" s="1608" t="s">
        <v>325</v>
      </c>
      <c r="H258" s="1583"/>
      <c r="I258" s="1608" t="s">
        <v>313</v>
      </c>
      <c r="J258" s="1583"/>
      <c r="K258" s="1583"/>
      <c r="L258" s="1608" t="s">
        <v>312</v>
      </c>
      <c r="M258" s="1583"/>
      <c r="N258" s="1583"/>
      <c r="O258" s="1608" t="s">
        <v>312</v>
      </c>
      <c r="P258" s="1583"/>
      <c r="Q258" s="1608"/>
      <c r="R258" s="1583"/>
      <c r="S258" s="1609" t="s">
        <v>365</v>
      </c>
      <c r="T258" s="1583"/>
      <c r="U258" s="1583"/>
      <c r="V258" s="1583"/>
      <c r="W258" s="1583"/>
      <c r="X258" s="1583"/>
      <c r="Y258" s="1583"/>
      <c r="Z258" s="1583"/>
      <c r="AA258" s="1608" t="s">
        <v>306</v>
      </c>
      <c r="AB258" s="1583"/>
      <c r="AC258" s="1583"/>
      <c r="AD258" s="1583"/>
      <c r="AE258" s="1583"/>
      <c r="AF258" s="1608" t="s">
        <v>307</v>
      </c>
      <c r="AG258" s="1583"/>
      <c r="AH258" s="1583"/>
      <c r="AI258" s="320" t="s">
        <v>86</v>
      </c>
      <c r="AJ258" s="1610" t="s">
        <v>308</v>
      </c>
      <c r="AK258" s="1583"/>
      <c r="AL258" s="1583"/>
      <c r="AM258" s="1583"/>
      <c r="AN258" s="1583"/>
      <c r="AO258" s="1583"/>
      <c r="AP258" s="617">
        <v>868452358</v>
      </c>
      <c r="AQ258" s="834">
        <v>0</v>
      </c>
      <c r="AR258" s="618">
        <v>0</v>
      </c>
      <c r="AS258" s="618">
        <v>0</v>
      </c>
      <c r="AT258" s="834">
        <v>0</v>
      </c>
      <c r="AU258" s="618">
        <v>0</v>
      </c>
      <c r="AV258" s="833">
        <v>80434600</v>
      </c>
      <c r="AW258" s="617">
        <v>-80434600</v>
      </c>
      <c r="AX258" s="833">
        <v>80434600</v>
      </c>
      <c r="AY258" s="618">
        <v>0</v>
      </c>
      <c r="AZ258" s="617">
        <v>80434600</v>
      </c>
      <c r="BA258" s="618">
        <v>0</v>
      </c>
      <c r="BB258" s="618">
        <v>0</v>
      </c>
    </row>
    <row r="259" spans="1:54" x14ac:dyDescent="0.25">
      <c r="A259" s="1608" t="s">
        <v>120</v>
      </c>
      <c r="B259" s="1583"/>
      <c r="C259" s="1608" t="s">
        <v>355</v>
      </c>
      <c r="D259" s="1583"/>
      <c r="E259" s="1608" t="s">
        <v>357</v>
      </c>
      <c r="F259" s="1583"/>
      <c r="G259" s="1608" t="s">
        <v>325</v>
      </c>
      <c r="H259" s="1583"/>
      <c r="I259" s="1608" t="s">
        <v>313</v>
      </c>
      <c r="J259" s="1583"/>
      <c r="K259" s="1583"/>
      <c r="L259" s="1608" t="s">
        <v>312</v>
      </c>
      <c r="M259" s="1583"/>
      <c r="N259" s="1583"/>
      <c r="O259" s="1608" t="s">
        <v>315</v>
      </c>
      <c r="P259" s="1583"/>
      <c r="Q259" s="1608"/>
      <c r="R259" s="1583"/>
      <c r="S259" s="1609" t="s">
        <v>360</v>
      </c>
      <c r="T259" s="1583"/>
      <c r="U259" s="1583"/>
      <c r="V259" s="1583"/>
      <c r="W259" s="1583"/>
      <c r="X259" s="1583"/>
      <c r="Y259" s="1583"/>
      <c r="Z259" s="1583"/>
      <c r="AA259" s="1608" t="s">
        <v>306</v>
      </c>
      <c r="AB259" s="1583"/>
      <c r="AC259" s="1583"/>
      <c r="AD259" s="1583"/>
      <c r="AE259" s="1583"/>
      <c r="AF259" s="1608" t="s">
        <v>307</v>
      </c>
      <c r="AG259" s="1583"/>
      <c r="AH259" s="1583"/>
      <c r="AI259" s="320" t="s">
        <v>86</v>
      </c>
      <c r="AJ259" s="1610" t="s">
        <v>308</v>
      </c>
      <c r="AK259" s="1583"/>
      <c r="AL259" s="1583"/>
      <c r="AM259" s="1583"/>
      <c r="AN259" s="1583"/>
      <c r="AO259" s="1583"/>
      <c r="AP259" s="617">
        <v>480000000</v>
      </c>
      <c r="AQ259" s="834">
        <v>0</v>
      </c>
      <c r="AR259" s="617">
        <v>110000000</v>
      </c>
      <c r="AS259" s="618">
        <v>0</v>
      </c>
      <c r="AT259" s="834">
        <v>0</v>
      </c>
      <c r="AU259" s="618">
        <v>0</v>
      </c>
      <c r="AV259" s="834">
        <v>0</v>
      </c>
      <c r="AW259" s="618">
        <v>0</v>
      </c>
      <c r="AX259" s="834">
        <v>0</v>
      </c>
      <c r="AY259" s="618">
        <v>0</v>
      </c>
      <c r="AZ259" s="618">
        <v>0</v>
      </c>
      <c r="BA259" s="618">
        <v>0</v>
      </c>
      <c r="BB259" s="618">
        <v>0</v>
      </c>
    </row>
    <row r="260" spans="1:54" x14ac:dyDescent="0.25">
      <c r="A260" s="1608" t="s">
        <v>120</v>
      </c>
      <c r="B260" s="1583"/>
      <c r="C260" s="1608" t="s">
        <v>355</v>
      </c>
      <c r="D260" s="1583"/>
      <c r="E260" s="1608" t="s">
        <v>357</v>
      </c>
      <c r="F260" s="1583"/>
      <c r="G260" s="1608" t="s">
        <v>325</v>
      </c>
      <c r="H260" s="1583"/>
      <c r="I260" s="1608" t="s">
        <v>313</v>
      </c>
      <c r="J260" s="1583"/>
      <c r="K260" s="1583"/>
      <c r="L260" s="1608" t="s">
        <v>312</v>
      </c>
      <c r="M260" s="1583"/>
      <c r="N260" s="1583"/>
      <c r="O260" s="1608" t="s">
        <v>322</v>
      </c>
      <c r="P260" s="1583"/>
      <c r="Q260" s="1608"/>
      <c r="R260" s="1583"/>
      <c r="S260" s="1609" t="s">
        <v>361</v>
      </c>
      <c r="T260" s="1583"/>
      <c r="U260" s="1583"/>
      <c r="V260" s="1583"/>
      <c r="W260" s="1583"/>
      <c r="X260" s="1583"/>
      <c r="Y260" s="1583"/>
      <c r="Z260" s="1583"/>
      <c r="AA260" s="1608" t="s">
        <v>306</v>
      </c>
      <c r="AB260" s="1583"/>
      <c r="AC260" s="1583"/>
      <c r="AD260" s="1583"/>
      <c r="AE260" s="1583"/>
      <c r="AF260" s="1608" t="s">
        <v>307</v>
      </c>
      <c r="AG260" s="1583"/>
      <c r="AH260" s="1583"/>
      <c r="AI260" s="320" t="s">
        <v>86</v>
      </c>
      <c r="AJ260" s="1610" t="s">
        <v>308</v>
      </c>
      <c r="AK260" s="1583"/>
      <c r="AL260" s="1583"/>
      <c r="AM260" s="1583"/>
      <c r="AN260" s="1583"/>
      <c r="AO260" s="1583"/>
      <c r="AP260" s="617">
        <v>390000000</v>
      </c>
      <c r="AQ260" s="834">
        <v>0</v>
      </c>
      <c r="AR260" s="618">
        <v>0</v>
      </c>
      <c r="AS260" s="618">
        <v>0</v>
      </c>
      <c r="AT260" s="834">
        <v>0</v>
      </c>
      <c r="AU260" s="618">
        <v>0</v>
      </c>
      <c r="AV260" s="833">
        <v>16682025</v>
      </c>
      <c r="AW260" s="617">
        <v>-16682025</v>
      </c>
      <c r="AX260" s="833">
        <v>16682025</v>
      </c>
      <c r="AY260" s="618">
        <v>0</v>
      </c>
      <c r="AZ260" s="617">
        <v>16682025</v>
      </c>
      <c r="BA260" s="618">
        <v>0</v>
      </c>
      <c r="BB260" s="618">
        <v>0</v>
      </c>
    </row>
    <row r="261" spans="1:54" x14ac:dyDescent="0.25">
      <c r="A261" s="1608" t="s">
        <v>120</v>
      </c>
      <c r="B261" s="1583"/>
      <c r="C261" s="1608" t="s">
        <v>355</v>
      </c>
      <c r="D261" s="1583"/>
      <c r="E261" s="1608" t="s">
        <v>357</v>
      </c>
      <c r="F261" s="1583"/>
      <c r="G261" s="1608" t="s">
        <v>325</v>
      </c>
      <c r="H261" s="1583"/>
      <c r="I261" s="1608" t="s">
        <v>313</v>
      </c>
      <c r="J261" s="1583"/>
      <c r="K261" s="1583"/>
      <c r="L261" s="1608" t="s">
        <v>312</v>
      </c>
      <c r="M261" s="1583"/>
      <c r="N261" s="1583"/>
      <c r="O261" s="1608" t="s">
        <v>316</v>
      </c>
      <c r="P261" s="1583"/>
      <c r="Q261" s="1608"/>
      <c r="R261" s="1583"/>
      <c r="S261" s="1609" t="s">
        <v>105</v>
      </c>
      <c r="T261" s="1583"/>
      <c r="U261" s="1583"/>
      <c r="V261" s="1583"/>
      <c r="W261" s="1583"/>
      <c r="X261" s="1583"/>
      <c r="Y261" s="1583"/>
      <c r="Z261" s="1583"/>
      <c r="AA261" s="1608" t="s">
        <v>306</v>
      </c>
      <c r="AB261" s="1583"/>
      <c r="AC261" s="1583"/>
      <c r="AD261" s="1583"/>
      <c r="AE261" s="1583"/>
      <c r="AF261" s="1608" t="s">
        <v>307</v>
      </c>
      <c r="AG261" s="1583"/>
      <c r="AH261" s="1583"/>
      <c r="AI261" s="320" t="s">
        <v>86</v>
      </c>
      <c r="AJ261" s="1610" t="s">
        <v>308</v>
      </c>
      <c r="AK261" s="1583"/>
      <c r="AL261" s="1583"/>
      <c r="AM261" s="1583"/>
      <c r="AN261" s="1583"/>
      <c r="AO261" s="1583"/>
      <c r="AP261" s="617">
        <v>1571547642</v>
      </c>
      <c r="AQ261" s="834">
        <v>0</v>
      </c>
      <c r="AR261" s="618">
        <v>0</v>
      </c>
      <c r="AS261" s="618">
        <v>0</v>
      </c>
      <c r="AT261" s="833">
        <v>110307478</v>
      </c>
      <c r="AU261" s="617">
        <v>-110307478</v>
      </c>
      <c r="AV261" s="833">
        <v>85604403</v>
      </c>
      <c r="AW261" s="617">
        <v>24703075</v>
      </c>
      <c r="AX261" s="833">
        <v>92302851</v>
      </c>
      <c r="AY261" s="617">
        <v>-6698448</v>
      </c>
      <c r="AZ261" s="617">
        <v>92302851</v>
      </c>
      <c r="BA261" s="618">
        <v>0</v>
      </c>
      <c r="BB261" s="618">
        <v>0</v>
      </c>
    </row>
    <row r="262" spans="1:54" x14ac:dyDescent="0.25">
      <c r="A262" s="1608" t="s">
        <v>120</v>
      </c>
      <c r="B262" s="1583"/>
      <c r="C262" s="1608" t="s">
        <v>355</v>
      </c>
      <c r="D262" s="1583"/>
      <c r="E262" s="1608" t="s">
        <v>357</v>
      </c>
      <c r="F262" s="1583"/>
      <c r="G262" s="1608" t="s">
        <v>325</v>
      </c>
      <c r="H262" s="1583"/>
      <c r="I262" s="1608" t="s">
        <v>313</v>
      </c>
      <c r="J262" s="1583"/>
      <c r="K262" s="1583"/>
      <c r="L262" s="1608" t="s">
        <v>312</v>
      </c>
      <c r="M262" s="1583"/>
      <c r="N262" s="1583"/>
      <c r="O262" s="1608" t="s">
        <v>326</v>
      </c>
      <c r="P262" s="1583"/>
      <c r="Q262" s="1608"/>
      <c r="R262" s="1583"/>
      <c r="S262" s="1609" t="s">
        <v>368</v>
      </c>
      <c r="T262" s="1583"/>
      <c r="U262" s="1583"/>
      <c r="V262" s="1583"/>
      <c r="W262" s="1583"/>
      <c r="X262" s="1583"/>
      <c r="Y262" s="1583"/>
      <c r="Z262" s="1583"/>
      <c r="AA262" s="1608" t="s">
        <v>306</v>
      </c>
      <c r="AB262" s="1583"/>
      <c r="AC262" s="1583"/>
      <c r="AD262" s="1583"/>
      <c r="AE262" s="1583"/>
      <c r="AF262" s="1608" t="s">
        <v>307</v>
      </c>
      <c r="AG262" s="1583"/>
      <c r="AH262" s="1583"/>
      <c r="AI262" s="320" t="s">
        <v>86</v>
      </c>
      <c r="AJ262" s="1610" t="s">
        <v>308</v>
      </c>
      <c r="AK262" s="1583"/>
      <c r="AL262" s="1583"/>
      <c r="AM262" s="1583"/>
      <c r="AN262" s="1583"/>
      <c r="AO262" s="1583"/>
      <c r="AP262" s="617">
        <v>170000000</v>
      </c>
      <c r="AQ262" s="834">
        <v>0</v>
      </c>
      <c r="AR262" s="617">
        <v>170000000</v>
      </c>
      <c r="AS262" s="618">
        <v>0</v>
      </c>
      <c r="AT262" s="834">
        <v>0</v>
      </c>
      <c r="AU262" s="618">
        <v>0</v>
      </c>
      <c r="AV262" s="834">
        <v>0</v>
      </c>
      <c r="AW262" s="618">
        <v>0</v>
      </c>
      <c r="AX262" s="834">
        <v>0</v>
      </c>
      <c r="AY262" s="618">
        <v>0</v>
      </c>
      <c r="AZ262" s="618">
        <v>0</v>
      </c>
      <c r="BA262" s="618">
        <v>0</v>
      </c>
      <c r="BB262" s="618">
        <v>0</v>
      </c>
    </row>
    <row r="263" spans="1:54" x14ac:dyDescent="0.25">
      <c r="A263" s="1608" t="s">
        <v>120</v>
      </c>
      <c r="B263" s="1583"/>
      <c r="C263" s="1608" t="s">
        <v>355</v>
      </c>
      <c r="D263" s="1583"/>
      <c r="E263" s="1608" t="s">
        <v>357</v>
      </c>
      <c r="F263" s="1583"/>
      <c r="G263" s="1608" t="s">
        <v>325</v>
      </c>
      <c r="H263" s="1583"/>
      <c r="I263" s="1608" t="s">
        <v>313</v>
      </c>
      <c r="J263" s="1583"/>
      <c r="K263" s="1583"/>
      <c r="L263" s="1608" t="s">
        <v>312</v>
      </c>
      <c r="M263" s="1583"/>
      <c r="N263" s="1583"/>
      <c r="O263" s="1608" t="s">
        <v>323</v>
      </c>
      <c r="P263" s="1583"/>
      <c r="Q263" s="1608" t="s">
        <v>269</v>
      </c>
      <c r="R263" s="1583"/>
      <c r="S263" s="1609" t="s">
        <v>732</v>
      </c>
      <c r="T263" s="1583"/>
      <c r="U263" s="1583"/>
      <c r="V263" s="1583"/>
      <c r="W263" s="1583"/>
      <c r="X263" s="1583"/>
      <c r="Y263" s="1583"/>
      <c r="Z263" s="1583"/>
      <c r="AA263" s="1608" t="s">
        <v>306</v>
      </c>
      <c r="AB263" s="1583"/>
      <c r="AC263" s="1583"/>
      <c r="AD263" s="1583"/>
      <c r="AE263" s="1583"/>
      <c r="AF263" s="1608" t="s">
        <v>307</v>
      </c>
      <c r="AG263" s="1583"/>
      <c r="AH263" s="1583"/>
      <c r="AI263" s="320" t="s">
        <v>86</v>
      </c>
      <c r="AJ263" s="1610" t="s">
        <v>308</v>
      </c>
      <c r="AK263" s="1583"/>
      <c r="AL263" s="1583"/>
      <c r="AM263" s="1583"/>
      <c r="AN263" s="1583"/>
      <c r="AO263" s="1583"/>
      <c r="AP263" s="617">
        <v>120000000</v>
      </c>
      <c r="AQ263" s="834">
        <v>0</v>
      </c>
      <c r="AR263" s="617">
        <v>120000000</v>
      </c>
      <c r="AS263" s="618">
        <v>0</v>
      </c>
      <c r="AT263" s="834">
        <v>0</v>
      </c>
      <c r="AU263" s="618">
        <v>0</v>
      </c>
      <c r="AV263" s="834">
        <v>0</v>
      </c>
      <c r="AW263" s="618">
        <v>0</v>
      </c>
      <c r="AX263" s="834">
        <v>0</v>
      </c>
      <c r="AY263" s="618">
        <v>0</v>
      </c>
      <c r="AZ263" s="618">
        <v>0</v>
      </c>
      <c r="BA263" s="618">
        <v>0</v>
      </c>
      <c r="BB263" s="618">
        <v>0</v>
      </c>
    </row>
    <row r="264" spans="1:54" s="792" customFormat="1" ht="22.5" customHeight="1" x14ac:dyDescent="0.25">
      <c r="A264" s="1870" t="s">
        <v>120</v>
      </c>
      <c r="B264" s="1867"/>
      <c r="C264" s="1870" t="s">
        <v>355</v>
      </c>
      <c r="D264" s="1867"/>
      <c r="E264" s="1870" t="s">
        <v>357</v>
      </c>
      <c r="F264" s="1867"/>
      <c r="G264" s="1870" t="s">
        <v>326</v>
      </c>
      <c r="H264" s="1867"/>
      <c r="I264" s="1870"/>
      <c r="J264" s="1867"/>
      <c r="K264" s="1867"/>
      <c r="L264" s="1870"/>
      <c r="M264" s="1867"/>
      <c r="N264" s="1867"/>
      <c r="O264" s="1870"/>
      <c r="P264" s="1867"/>
      <c r="Q264" s="1870"/>
      <c r="R264" s="1867"/>
      <c r="S264" s="1872" t="s">
        <v>369</v>
      </c>
      <c r="T264" s="1867"/>
      <c r="U264" s="1867"/>
      <c r="V264" s="1867"/>
      <c r="W264" s="1867"/>
      <c r="X264" s="1867"/>
      <c r="Y264" s="1867"/>
      <c r="Z264" s="1867"/>
      <c r="AA264" s="1870" t="s">
        <v>306</v>
      </c>
      <c r="AB264" s="1867"/>
      <c r="AC264" s="1867"/>
      <c r="AD264" s="1867"/>
      <c r="AE264" s="1867"/>
      <c r="AF264" s="1870" t="s">
        <v>307</v>
      </c>
      <c r="AG264" s="1867"/>
      <c r="AH264" s="1867"/>
      <c r="AI264" s="789" t="s">
        <v>86</v>
      </c>
      <c r="AJ264" s="1871" t="s">
        <v>308</v>
      </c>
      <c r="AK264" s="1867"/>
      <c r="AL264" s="1867"/>
      <c r="AM264" s="1867"/>
      <c r="AN264" s="1867"/>
      <c r="AO264" s="1867"/>
      <c r="AP264" s="790">
        <v>6000000000</v>
      </c>
      <c r="AQ264" s="833">
        <v>83200000</v>
      </c>
      <c r="AR264" s="790">
        <v>479887668</v>
      </c>
      <c r="AS264" s="790">
        <v>-300000000</v>
      </c>
      <c r="AT264" s="833">
        <v>146185592</v>
      </c>
      <c r="AU264" s="790">
        <v>-62985592</v>
      </c>
      <c r="AV264" s="833">
        <v>362156887</v>
      </c>
      <c r="AW264" s="790">
        <v>-215971295</v>
      </c>
      <c r="AX264" s="833">
        <v>365131002</v>
      </c>
      <c r="AY264" s="790">
        <v>-2974115</v>
      </c>
      <c r="AZ264" s="790">
        <v>365131002</v>
      </c>
      <c r="BA264" s="791">
        <v>0</v>
      </c>
      <c r="BB264" s="791">
        <v>0</v>
      </c>
    </row>
    <row r="265" spans="1:54" x14ac:dyDescent="0.25">
      <c r="A265" s="1603" t="s">
        <v>120</v>
      </c>
      <c r="B265" s="1583"/>
      <c r="C265" s="1603" t="s">
        <v>355</v>
      </c>
      <c r="D265" s="1583"/>
      <c r="E265" s="1603" t="s">
        <v>357</v>
      </c>
      <c r="F265" s="1583"/>
      <c r="G265" s="1603" t="s">
        <v>326</v>
      </c>
      <c r="H265" s="1583"/>
      <c r="I265" s="1603" t="s">
        <v>313</v>
      </c>
      <c r="J265" s="1583"/>
      <c r="K265" s="1583"/>
      <c r="L265" s="1603"/>
      <c r="M265" s="1583"/>
      <c r="N265" s="1583"/>
      <c r="O265" s="1603"/>
      <c r="P265" s="1583"/>
      <c r="Q265" s="1603"/>
      <c r="R265" s="1583"/>
      <c r="S265" s="1605" t="s">
        <v>369</v>
      </c>
      <c r="T265" s="1583"/>
      <c r="U265" s="1583"/>
      <c r="V265" s="1583"/>
      <c r="W265" s="1583"/>
      <c r="X265" s="1583"/>
      <c r="Y265" s="1583"/>
      <c r="Z265" s="1583"/>
      <c r="AA265" s="1603" t="s">
        <v>306</v>
      </c>
      <c r="AB265" s="1583"/>
      <c r="AC265" s="1583"/>
      <c r="AD265" s="1583"/>
      <c r="AE265" s="1583"/>
      <c r="AF265" s="1603" t="s">
        <v>307</v>
      </c>
      <c r="AG265" s="1583"/>
      <c r="AH265" s="1583"/>
      <c r="AI265" s="317" t="s">
        <v>86</v>
      </c>
      <c r="AJ265" s="1604" t="s">
        <v>308</v>
      </c>
      <c r="AK265" s="1583"/>
      <c r="AL265" s="1583"/>
      <c r="AM265" s="1583"/>
      <c r="AN265" s="1583"/>
      <c r="AO265" s="1583"/>
      <c r="AP265" s="612">
        <v>3500000000</v>
      </c>
      <c r="AQ265" s="830">
        <v>83200000</v>
      </c>
      <c r="AR265" s="612">
        <v>279887668</v>
      </c>
      <c r="AS265" s="613">
        <v>0</v>
      </c>
      <c r="AT265" s="830">
        <v>146185592</v>
      </c>
      <c r="AU265" s="612">
        <v>-62985592</v>
      </c>
      <c r="AV265" s="830">
        <v>362156887</v>
      </c>
      <c r="AW265" s="612">
        <v>-215971295</v>
      </c>
      <c r="AX265" s="830">
        <v>365131002</v>
      </c>
      <c r="AY265" s="612">
        <v>-2974115</v>
      </c>
      <c r="AZ265" s="612">
        <v>365131002</v>
      </c>
      <c r="BA265" s="613">
        <v>0</v>
      </c>
      <c r="BB265" s="613">
        <v>0</v>
      </c>
    </row>
    <row r="266" spans="1:54" x14ac:dyDescent="0.25">
      <c r="A266" s="1603" t="s">
        <v>120</v>
      </c>
      <c r="B266" s="1583"/>
      <c r="C266" s="1603" t="s">
        <v>355</v>
      </c>
      <c r="D266" s="1583"/>
      <c r="E266" s="1603" t="s">
        <v>357</v>
      </c>
      <c r="F266" s="1583"/>
      <c r="G266" s="1603" t="s">
        <v>326</v>
      </c>
      <c r="H266" s="1583"/>
      <c r="I266" s="1603" t="s">
        <v>313</v>
      </c>
      <c r="J266" s="1583"/>
      <c r="K266" s="1583"/>
      <c r="L266" s="1603" t="s">
        <v>315</v>
      </c>
      <c r="M266" s="1583"/>
      <c r="N266" s="1583"/>
      <c r="O266" s="1603"/>
      <c r="P266" s="1583"/>
      <c r="Q266" s="1603"/>
      <c r="R266" s="1583"/>
      <c r="S266" s="1605" t="s">
        <v>359</v>
      </c>
      <c r="T266" s="1583"/>
      <c r="U266" s="1583"/>
      <c r="V266" s="1583"/>
      <c r="W266" s="1583"/>
      <c r="X266" s="1583"/>
      <c r="Y266" s="1583"/>
      <c r="Z266" s="1583"/>
      <c r="AA266" s="1603" t="s">
        <v>306</v>
      </c>
      <c r="AB266" s="1583"/>
      <c r="AC266" s="1583"/>
      <c r="AD266" s="1583"/>
      <c r="AE266" s="1583"/>
      <c r="AF266" s="1603" t="s">
        <v>307</v>
      </c>
      <c r="AG266" s="1583"/>
      <c r="AH266" s="1583"/>
      <c r="AI266" s="317" t="s">
        <v>86</v>
      </c>
      <c r="AJ266" s="1604" t="s">
        <v>308</v>
      </c>
      <c r="AK266" s="1583"/>
      <c r="AL266" s="1583"/>
      <c r="AM266" s="1583"/>
      <c r="AN266" s="1583"/>
      <c r="AO266" s="1583"/>
      <c r="AP266" s="612">
        <v>3500000000</v>
      </c>
      <c r="AQ266" s="830">
        <v>83200000</v>
      </c>
      <c r="AR266" s="612">
        <v>279887668</v>
      </c>
      <c r="AS266" s="613">
        <v>0</v>
      </c>
      <c r="AT266" s="830">
        <v>146185592</v>
      </c>
      <c r="AU266" s="612">
        <v>-62985592</v>
      </c>
      <c r="AV266" s="830">
        <v>362156887</v>
      </c>
      <c r="AW266" s="612">
        <v>-215971295</v>
      </c>
      <c r="AX266" s="830">
        <v>365131002</v>
      </c>
      <c r="AY266" s="612">
        <v>-2974115</v>
      </c>
      <c r="AZ266" s="612">
        <v>365131002</v>
      </c>
      <c r="BA266" s="613">
        <v>0</v>
      </c>
      <c r="BB266" s="613">
        <v>0</v>
      </c>
    </row>
    <row r="267" spans="1:54" x14ac:dyDescent="0.25">
      <c r="A267" s="1608" t="s">
        <v>120</v>
      </c>
      <c r="B267" s="1583"/>
      <c r="C267" s="1608" t="s">
        <v>355</v>
      </c>
      <c r="D267" s="1583"/>
      <c r="E267" s="1608" t="s">
        <v>357</v>
      </c>
      <c r="F267" s="1583"/>
      <c r="G267" s="1608" t="s">
        <v>326</v>
      </c>
      <c r="H267" s="1583"/>
      <c r="I267" s="1608" t="s">
        <v>313</v>
      </c>
      <c r="J267" s="1583"/>
      <c r="K267" s="1583"/>
      <c r="L267" s="1608" t="s">
        <v>315</v>
      </c>
      <c r="M267" s="1583"/>
      <c r="N267" s="1583"/>
      <c r="O267" s="1608" t="s">
        <v>312</v>
      </c>
      <c r="P267" s="1583"/>
      <c r="Q267" s="1608"/>
      <c r="R267" s="1583"/>
      <c r="S267" s="1609" t="s">
        <v>365</v>
      </c>
      <c r="T267" s="1583"/>
      <c r="U267" s="1583"/>
      <c r="V267" s="1583"/>
      <c r="W267" s="1583"/>
      <c r="X267" s="1583"/>
      <c r="Y267" s="1583"/>
      <c r="Z267" s="1583"/>
      <c r="AA267" s="1608" t="s">
        <v>306</v>
      </c>
      <c r="AB267" s="1583"/>
      <c r="AC267" s="1583"/>
      <c r="AD267" s="1583"/>
      <c r="AE267" s="1583"/>
      <c r="AF267" s="1608" t="s">
        <v>307</v>
      </c>
      <c r="AG267" s="1583"/>
      <c r="AH267" s="1583"/>
      <c r="AI267" s="320" t="s">
        <v>86</v>
      </c>
      <c r="AJ267" s="1610" t="s">
        <v>308</v>
      </c>
      <c r="AK267" s="1583"/>
      <c r="AL267" s="1583"/>
      <c r="AM267" s="1583"/>
      <c r="AN267" s="1583"/>
      <c r="AO267" s="1583"/>
      <c r="AP267" s="617">
        <v>2220000000</v>
      </c>
      <c r="AQ267" s="833">
        <v>83200000</v>
      </c>
      <c r="AR267" s="617">
        <v>24887668</v>
      </c>
      <c r="AS267" s="618">
        <v>0</v>
      </c>
      <c r="AT267" s="833">
        <v>72500000</v>
      </c>
      <c r="AU267" s="617">
        <v>10700000</v>
      </c>
      <c r="AV267" s="833">
        <v>206330999</v>
      </c>
      <c r="AW267" s="617">
        <v>-133830999</v>
      </c>
      <c r="AX267" s="833">
        <v>206330999</v>
      </c>
      <c r="AY267" s="618">
        <v>0</v>
      </c>
      <c r="AZ267" s="617">
        <v>206330999</v>
      </c>
      <c r="BA267" s="618">
        <v>0</v>
      </c>
      <c r="BB267" s="618">
        <v>0</v>
      </c>
    </row>
    <row r="268" spans="1:54" x14ac:dyDescent="0.25">
      <c r="A268" s="1608" t="s">
        <v>120</v>
      </c>
      <c r="B268" s="1583"/>
      <c r="C268" s="1608" t="s">
        <v>355</v>
      </c>
      <c r="D268" s="1583"/>
      <c r="E268" s="1608" t="s">
        <v>357</v>
      </c>
      <c r="F268" s="1583"/>
      <c r="G268" s="1608" t="s">
        <v>326</v>
      </c>
      <c r="H268" s="1583"/>
      <c r="I268" s="1608" t="s">
        <v>313</v>
      </c>
      <c r="J268" s="1583"/>
      <c r="K268" s="1583"/>
      <c r="L268" s="1608" t="s">
        <v>315</v>
      </c>
      <c r="M268" s="1583"/>
      <c r="N268" s="1583"/>
      <c r="O268" s="1608" t="s">
        <v>315</v>
      </c>
      <c r="P268" s="1583"/>
      <c r="Q268" s="1608"/>
      <c r="R268" s="1583"/>
      <c r="S268" s="1609" t="s">
        <v>360</v>
      </c>
      <c r="T268" s="1583"/>
      <c r="U268" s="1583"/>
      <c r="V268" s="1583"/>
      <c r="W268" s="1583"/>
      <c r="X268" s="1583"/>
      <c r="Y268" s="1583"/>
      <c r="Z268" s="1583"/>
      <c r="AA268" s="1608" t="s">
        <v>306</v>
      </c>
      <c r="AB268" s="1583"/>
      <c r="AC268" s="1583"/>
      <c r="AD268" s="1583"/>
      <c r="AE268" s="1583"/>
      <c r="AF268" s="1608" t="s">
        <v>307</v>
      </c>
      <c r="AG268" s="1583"/>
      <c r="AH268" s="1583"/>
      <c r="AI268" s="320" t="s">
        <v>86</v>
      </c>
      <c r="AJ268" s="1610" t="s">
        <v>308</v>
      </c>
      <c r="AK268" s="1583"/>
      <c r="AL268" s="1583"/>
      <c r="AM268" s="1583"/>
      <c r="AN268" s="1583"/>
      <c r="AO268" s="1583"/>
      <c r="AP268" s="617">
        <v>555000000</v>
      </c>
      <c r="AQ268" s="834">
        <v>0</v>
      </c>
      <c r="AR268" s="617">
        <v>180000000</v>
      </c>
      <c r="AS268" s="618">
        <v>0</v>
      </c>
      <c r="AT268" s="834">
        <v>0</v>
      </c>
      <c r="AU268" s="618">
        <v>0</v>
      </c>
      <c r="AV268" s="833">
        <v>64842338</v>
      </c>
      <c r="AW268" s="617">
        <v>-64842338</v>
      </c>
      <c r="AX268" s="833">
        <v>64842338</v>
      </c>
      <c r="AY268" s="618">
        <v>0</v>
      </c>
      <c r="AZ268" s="617">
        <v>64842338</v>
      </c>
      <c r="BA268" s="618">
        <v>0</v>
      </c>
      <c r="BB268" s="618">
        <v>0</v>
      </c>
    </row>
    <row r="269" spans="1:54" x14ac:dyDescent="0.25">
      <c r="A269" s="1608" t="s">
        <v>120</v>
      </c>
      <c r="B269" s="1583"/>
      <c r="C269" s="1608" t="s">
        <v>355</v>
      </c>
      <c r="D269" s="1583"/>
      <c r="E269" s="1608" t="s">
        <v>357</v>
      </c>
      <c r="F269" s="1583"/>
      <c r="G269" s="1608" t="s">
        <v>326</v>
      </c>
      <c r="H269" s="1583"/>
      <c r="I269" s="1608" t="s">
        <v>313</v>
      </c>
      <c r="J269" s="1583"/>
      <c r="K269" s="1583"/>
      <c r="L269" s="1608" t="s">
        <v>315</v>
      </c>
      <c r="M269" s="1583"/>
      <c r="N269" s="1583"/>
      <c r="O269" s="1608" t="s">
        <v>322</v>
      </c>
      <c r="P269" s="1583"/>
      <c r="Q269" s="1608"/>
      <c r="R269" s="1583"/>
      <c r="S269" s="1609" t="s">
        <v>361</v>
      </c>
      <c r="T269" s="1583"/>
      <c r="U269" s="1583"/>
      <c r="V269" s="1583"/>
      <c r="W269" s="1583"/>
      <c r="X269" s="1583"/>
      <c r="Y269" s="1583"/>
      <c r="Z269" s="1583"/>
      <c r="AA269" s="1608" t="s">
        <v>306</v>
      </c>
      <c r="AB269" s="1583"/>
      <c r="AC269" s="1583"/>
      <c r="AD269" s="1583"/>
      <c r="AE269" s="1583"/>
      <c r="AF269" s="1608" t="s">
        <v>307</v>
      </c>
      <c r="AG269" s="1583"/>
      <c r="AH269" s="1583"/>
      <c r="AI269" s="320" t="s">
        <v>86</v>
      </c>
      <c r="AJ269" s="1610" t="s">
        <v>308</v>
      </c>
      <c r="AK269" s="1583"/>
      <c r="AL269" s="1583"/>
      <c r="AM269" s="1583"/>
      <c r="AN269" s="1583"/>
      <c r="AO269" s="1583"/>
      <c r="AP269" s="617">
        <v>150000000</v>
      </c>
      <c r="AQ269" s="834">
        <v>0</v>
      </c>
      <c r="AR269" s="618">
        <v>0</v>
      </c>
      <c r="AS269" s="618">
        <v>0</v>
      </c>
      <c r="AT269" s="834">
        <v>0</v>
      </c>
      <c r="AU269" s="618">
        <v>0</v>
      </c>
      <c r="AV269" s="833">
        <v>27557417</v>
      </c>
      <c r="AW269" s="617">
        <v>-27557417</v>
      </c>
      <c r="AX269" s="833">
        <v>27557417</v>
      </c>
      <c r="AY269" s="618">
        <v>0</v>
      </c>
      <c r="AZ269" s="617">
        <v>27557417</v>
      </c>
      <c r="BA269" s="618">
        <v>0</v>
      </c>
      <c r="BB269" s="618">
        <v>0</v>
      </c>
    </row>
    <row r="270" spans="1:54" x14ac:dyDescent="0.25">
      <c r="A270" s="1608" t="s">
        <v>120</v>
      </c>
      <c r="B270" s="1583"/>
      <c r="C270" s="1608" t="s">
        <v>355</v>
      </c>
      <c r="D270" s="1583"/>
      <c r="E270" s="1608" t="s">
        <v>357</v>
      </c>
      <c r="F270" s="1583"/>
      <c r="G270" s="1608" t="s">
        <v>326</v>
      </c>
      <c r="H270" s="1583"/>
      <c r="I270" s="1608" t="s">
        <v>313</v>
      </c>
      <c r="J270" s="1583"/>
      <c r="K270" s="1583"/>
      <c r="L270" s="1608" t="s">
        <v>315</v>
      </c>
      <c r="M270" s="1583"/>
      <c r="N270" s="1583"/>
      <c r="O270" s="1608" t="s">
        <v>316</v>
      </c>
      <c r="P270" s="1583"/>
      <c r="Q270" s="1608"/>
      <c r="R270" s="1583"/>
      <c r="S270" s="1609" t="s">
        <v>105</v>
      </c>
      <c r="T270" s="1583"/>
      <c r="U270" s="1583"/>
      <c r="V270" s="1583"/>
      <c r="W270" s="1583"/>
      <c r="X270" s="1583"/>
      <c r="Y270" s="1583"/>
      <c r="Z270" s="1583"/>
      <c r="AA270" s="1608" t="s">
        <v>306</v>
      </c>
      <c r="AB270" s="1583"/>
      <c r="AC270" s="1583"/>
      <c r="AD270" s="1583"/>
      <c r="AE270" s="1583"/>
      <c r="AF270" s="1608" t="s">
        <v>307</v>
      </c>
      <c r="AG270" s="1583"/>
      <c r="AH270" s="1583"/>
      <c r="AI270" s="320" t="s">
        <v>86</v>
      </c>
      <c r="AJ270" s="1610" t="s">
        <v>308</v>
      </c>
      <c r="AK270" s="1583"/>
      <c r="AL270" s="1583"/>
      <c r="AM270" s="1583"/>
      <c r="AN270" s="1583"/>
      <c r="AO270" s="1583"/>
      <c r="AP270" s="617">
        <v>500000000</v>
      </c>
      <c r="AQ270" s="834">
        <v>0</v>
      </c>
      <c r="AR270" s="618">
        <v>0</v>
      </c>
      <c r="AS270" s="618">
        <v>0</v>
      </c>
      <c r="AT270" s="833">
        <v>73685592</v>
      </c>
      <c r="AU270" s="617">
        <v>-73685592</v>
      </c>
      <c r="AV270" s="833">
        <v>63426133</v>
      </c>
      <c r="AW270" s="617">
        <v>10259459</v>
      </c>
      <c r="AX270" s="833">
        <v>66400248</v>
      </c>
      <c r="AY270" s="617">
        <v>-2974115</v>
      </c>
      <c r="AZ270" s="617">
        <v>66400248</v>
      </c>
      <c r="BA270" s="618">
        <v>0</v>
      </c>
      <c r="BB270" s="618">
        <v>0</v>
      </c>
    </row>
    <row r="271" spans="1:54" x14ac:dyDescent="0.25">
      <c r="A271" s="1608" t="s">
        <v>120</v>
      </c>
      <c r="B271" s="1583"/>
      <c r="C271" s="1608" t="s">
        <v>355</v>
      </c>
      <c r="D271" s="1583"/>
      <c r="E271" s="1608" t="s">
        <v>357</v>
      </c>
      <c r="F271" s="1583"/>
      <c r="G271" s="1608" t="s">
        <v>326</v>
      </c>
      <c r="H271" s="1583"/>
      <c r="I271" s="1608" t="s">
        <v>313</v>
      </c>
      <c r="J271" s="1583"/>
      <c r="K271" s="1583"/>
      <c r="L271" s="1608" t="s">
        <v>315</v>
      </c>
      <c r="M271" s="1583"/>
      <c r="N271" s="1583"/>
      <c r="O271" s="1608" t="s">
        <v>325</v>
      </c>
      <c r="P271" s="1583"/>
      <c r="Q271" s="1608"/>
      <c r="R271" s="1583"/>
      <c r="S271" s="1609" t="s">
        <v>362</v>
      </c>
      <c r="T271" s="1583"/>
      <c r="U271" s="1583"/>
      <c r="V271" s="1583"/>
      <c r="W271" s="1583"/>
      <c r="X271" s="1583"/>
      <c r="Y271" s="1583"/>
      <c r="Z271" s="1583"/>
      <c r="AA271" s="1608" t="s">
        <v>306</v>
      </c>
      <c r="AB271" s="1583"/>
      <c r="AC271" s="1583"/>
      <c r="AD271" s="1583"/>
      <c r="AE271" s="1583"/>
      <c r="AF271" s="1608" t="s">
        <v>307</v>
      </c>
      <c r="AG271" s="1583"/>
      <c r="AH271" s="1583"/>
      <c r="AI271" s="320" t="s">
        <v>86</v>
      </c>
      <c r="AJ271" s="1610" t="s">
        <v>308</v>
      </c>
      <c r="AK271" s="1583"/>
      <c r="AL271" s="1583"/>
      <c r="AM271" s="1583"/>
      <c r="AN271" s="1583"/>
      <c r="AO271" s="1583"/>
      <c r="AP271" s="617">
        <v>75000000</v>
      </c>
      <c r="AQ271" s="834">
        <v>0</v>
      </c>
      <c r="AR271" s="617">
        <v>75000000</v>
      </c>
      <c r="AS271" s="618">
        <v>0</v>
      </c>
      <c r="AT271" s="834">
        <v>0</v>
      </c>
      <c r="AU271" s="618">
        <v>0</v>
      </c>
      <c r="AV271" s="834">
        <v>0</v>
      </c>
      <c r="AW271" s="618">
        <v>0</v>
      </c>
      <c r="AX271" s="834">
        <v>0</v>
      </c>
      <c r="AY271" s="618">
        <v>0</v>
      </c>
      <c r="AZ271" s="618">
        <v>0</v>
      </c>
      <c r="BA271" s="618">
        <v>0</v>
      </c>
      <c r="BB271" s="618">
        <v>0</v>
      </c>
    </row>
    <row r="272" spans="1:54" x14ac:dyDescent="0.25">
      <c r="A272" s="1608" t="s">
        <v>120</v>
      </c>
      <c r="B272" s="1583"/>
      <c r="C272" s="1608" t="s">
        <v>355</v>
      </c>
      <c r="D272" s="1583"/>
      <c r="E272" s="1608" t="s">
        <v>357</v>
      </c>
      <c r="F272" s="1583"/>
      <c r="G272" s="1608" t="s">
        <v>326</v>
      </c>
      <c r="H272" s="1583"/>
      <c r="I272" s="1608" t="s">
        <v>313</v>
      </c>
      <c r="J272" s="1583"/>
      <c r="K272" s="1583"/>
      <c r="L272" s="1608" t="s">
        <v>315</v>
      </c>
      <c r="M272" s="1583"/>
      <c r="N272" s="1583"/>
      <c r="O272" s="1608" t="s">
        <v>101</v>
      </c>
      <c r="P272" s="1583"/>
      <c r="Q272" s="1608"/>
      <c r="R272" s="1583"/>
      <c r="S272" s="1609" t="s">
        <v>363</v>
      </c>
      <c r="T272" s="1583"/>
      <c r="U272" s="1583"/>
      <c r="V272" s="1583"/>
      <c r="W272" s="1583"/>
      <c r="X272" s="1583"/>
      <c r="Y272" s="1583"/>
      <c r="Z272" s="1583"/>
      <c r="AA272" s="1608" t="s">
        <v>306</v>
      </c>
      <c r="AB272" s="1583"/>
      <c r="AC272" s="1583"/>
      <c r="AD272" s="1583"/>
      <c r="AE272" s="1583"/>
      <c r="AF272" s="1608" t="s">
        <v>307</v>
      </c>
      <c r="AG272" s="1583"/>
      <c r="AH272" s="1583"/>
      <c r="AI272" s="320" t="s">
        <v>86</v>
      </c>
      <c r="AJ272" s="1610" t="s">
        <v>308</v>
      </c>
      <c r="AK272" s="1583"/>
      <c r="AL272" s="1583"/>
      <c r="AM272" s="1583"/>
      <c r="AN272" s="1583"/>
      <c r="AO272" s="1583"/>
      <c r="AP272" s="618">
        <v>0</v>
      </c>
      <c r="AQ272" s="834">
        <v>0</v>
      </c>
      <c r="AR272" s="618">
        <v>0</v>
      </c>
      <c r="AS272" s="618">
        <v>0</v>
      </c>
      <c r="AT272" s="834">
        <v>0</v>
      </c>
      <c r="AU272" s="618">
        <v>0</v>
      </c>
      <c r="AV272" s="834">
        <v>0</v>
      </c>
      <c r="AW272" s="618">
        <v>0</v>
      </c>
      <c r="AX272" s="834">
        <v>0</v>
      </c>
      <c r="AY272" s="618">
        <v>0</v>
      </c>
      <c r="AZ272" s="618">
        <v>0</v>
      </c>
      <c r="BA272" s="618">
        <v>0</v>
      </c>
      <c r="BB272" s="618">
        <v>0</v>
      </c>
    </row>
    <row r="273" spans="1:54" s="792" customFormat="1" ht="19.5" customHeight="1" x14ac:dyDescent="0.25">
      <c r="A273" s="1868" t="s">
        <v>120</v>
      </c>
      <c r="B273" s="1867"/>
      <c r="C273" s="1868" t="s">
        <v>355</v>
      </c>
      <c r="D273" s="1867"/>
      <c r="E273" s="1868" t="s">
        <v>357</v>
      </c>
      <c r="F273" s="1867"/>
      <c r="G273" s="1868" t="s">
        <v>327</v>
      </c>
      <c r="H273" s="1867"/>
      <c r="I273" s="1868" t="s">
        <v>269</v>
      </c>
      <c r="J273" s="1867"/>
      <c r="K273" s="1867"/>
      <c r="L273" s="1868" t="s">
        <v>269</v>
      </c>
      <c r="M273" s="1867"/>
      <c r="N273" s="1867"/>
      <c r="O273" s="1868" t="s">
        <v>269</v>
      </c>
      <c r="P273" s="1867"/>
      <c r="Q273" s="1868" t="s">
        <v>269</v>
      </c>
      <c r="R273" s="1867"/>
      <c r="S273" s="1869" t="s">
        <v>755</v>
      </c>
      <c r="T273" s="1867"/>
      <c r="U273" s="1867"/>
      <c r="V273" s="1867"/>
      <c r="W273" s="1867"/>
      <c r="X273" s="1867"/>
      <c r="Y273" s="1867"/>
      <c r="Z273" s="1867"/>
      <c r="AA273" s="1868" t="s">
        <v>306</v>
      </c>
      <c r="AB273" s="1867"/>
      <c r="AC273" s="1867"/>
      <c r="AD273" s="1867"/>
      <c r="AE273" s="1867"/>
      <c r="AF273" s="1868" t="s">
        <v>307</v>
      </c>
      <c r="AG273" s="1867"/>
      <c r="AH273" s="1867"/>
      <c r="AI273" s="793" t="s">
        <v>86</v>
      </c>
      <c r="AJ273" s="1866" t="s">
        <v>308</v>
      </c>
      <c r="AK273" s="1867"/>
      <c r="AL273" s="1867"/>
      <c r="AM273" s="1867"/>
      <c r="AN273" s="1867"/>
      <c r="AO273" s="1867"/>
      <c r="AP273" s="794">
        <v>400000000</v>
      </c>
      <c r="AQ273" s="831">
        <v>0</v>
      </c>
      <c r="AR273" s="794">
        <v>400000000</v>
      </c>
      <c r="AS273" s="795">
        <v>0</v>
      </c>
      <c r="AT273" s="831">
        <v>0</v>
      </c>
      <c r="AU273" s="795">
        <v>0</v>
      </c>
      <c r="AV273" s="831">
        <v>0</v>
      </c>
      <c r="AW273" s="795">
        <v>0</v>
      </c>
      <c r="AX273" s="831">
        <v>0</v>
      </c>
      <c r="AY273" s="795">
        <v>0</v>
      </c>
      <c r="AZ273" s="795">
        <v>0</v>
      </c>
      <c r="BA273" s="795">
        <v>0</v>
      </c>
      <c r="BB273" s="795">
        <v>0</v>
      </c>
    </row>
    <row r="274" spans="1:54" x14ac:dyDescent="0.25">
      <c r="A274" s="1603" t="s">
        <v>120</v>
      </c>
      <c r="B274" s="1583"/>
      <c r="C274" s="1603" t="s">
        <v>355</v>
      </c>
      <c r="D274" s="1583"/>
      <c r="E274" s="1603" t="s">
        <v>357</v>
      </c>
      <c r="F274" s="1583"/>
      <c r="G274" s="1603" t="s">
        <v>327</v>
      </c>
      <c r="H274" s="1583"/>
      <c r="I274" s="1603" t="s">
        <v>313</v>
      </c>
      <c r="J274" s="1583"/>
      <c r="K274" s="1583"/>
      <c r="L274" s="1603" t="s">
        <v>269</v>
      </c>
      <c r="M274" s="1583"/>
      <c r="N274" s="1583"/>
      <c r="O274" s="1603" t="s">
        <v>269</v>
      </c>
      <c r="P274" s="1583"/>
      <c r="Q274" s="1603" t="s">
        <v>269</v>
      </c>
      <c r="R274" s="1583"/>
      <c r="S274" s="1605" t="s">
        <v>755</v>
      </c>
      <c r="T274" s="1583"/>
      <c r="U274" s="1583"/>
      <c r="V274" s="1583"/>
      <c r="W274" s="1583"/>
      <c r="X274" s="1583"/>
      <c r="Y274" s="1583"/>
      <c r="Z274" s="1583"/>
      <c r="AA274" s="1603" t="s">
        <v>306</v>
      </c>
      <c r="AB274" s="1583"/>
      <c r="AC274" s="1583"/>
      <c r="AD274" s="1583"/>
      <c r="AE274" s="1583"/>
      <c r="AF274" s="1603" t="s">
        <v>307</v>
      </c>
      <c r="AG274" s="1583"/>
      <c r="AH274" s="1583"/>
      <c r="AI274" s="317" t="s">
        <v>86</v>
      </c>
      <c r="AJ274" s="1604" t="s">
        <v>308</v>
      </c>
      <c r="AK274" s="1583"/>
      <c r="AL274" s="1583"/>
      <c r="AM274" s="1583"/>
      <c r="AN274" s="1583"/>
      <c r="AO274" s="1583"/>
      <c r="AP274" s="612">
        <v>400000000</v>
      </c>
      <c r="AQ274" s="831">
        <v>0</v>
      </c>
      <c r="AR274" s="612">
        <v>400000000</v>
      </c>
      <c r="AS274" s="613">
        <v>0</v>
      </c>
      <c r="AT274" s="831">
        <v>0</v>
      </c>
      <c r="AU274" s="613">
        <v>0</v>
      </c>
      <c r="AV274" s="831">
        <v>0</v>
      </c>
      <c r="AW274" s="613">
        <v>0</v>
      </c>
      <c r="AX274" s="831">
        <v>0</v>
      </c>
      <c r="AY274" s="613">
        <v>0</v>
      </c>
      <c r="AZ274" s="613">
        <v>0</v>
      </c>
      <c r="BA274" s="613">
        <v>0</v>
      </c>
      <c r="BB274" s="613">
        <v>0</v>
      </c>
    </row>
    <row r="275" spans="1:54" x14ac:dyDescent="0.25">
      <c r="A275" s="1603" t="s">
        <v>120</v>
      </c>
      <c r="B275" s="1583"/>
      <c r="C275" s="1603" t="s">
        <v>355</v>
      </c>
      <c r="D275" s="1583"/>
      <c r="E275" s="1603" t="s">
        <v>357</v>
      </c>
      <c r="F275" s="1583"/>
      <c r="G275" s="1603" t="s">
        <v>327</v>
      </c>
      <c r="H275" s="1583"/>
      <c r="I275" s="1603" t="s">
        <v>313</v>
      </c>
      <c r="J275" s="1583"/>
      <c r="K275" s="1583"/>
      <c r="L275" s="1603" t="s">
        <v>322</v>
      </c>
      <c r="M275" s="1583"/>
      <c r="N275" s="1583"/>
      <c r="O275" s="1603" t="s">
        <v>269</v>
      </c>
      <c r="P275" s="1583"/>
      <c r="Q275" s="1603" t="s">
        <v>269</v>
      </c>
      <c r="R275" s="1583"/>
      <c r="S275" s="1605" t="s">
        <v>756</v>
      </c>
      <c r="T275" s="1583"/>
      <c r="U275" s="1583"/>
      <c r="V275" s="1583"/>
      <c r="W275" s="1583"/>
      <c r="X275" s="1583"/>
      <c r="Y275" s="1583"/>
      <c r="Z275" s="1583"/>
      <c r="AA275" s="1603" t="s">
        <v>306</v>
      </c>
      <c r="AB275" s="1583"/>
      <c r="AC275" s="1583"/>
      <c r="AD275" s="1583"/>
      <c r="AE275" s="1583"/>
      <c r="AF275" s="1603" t="s">
        <v>307</v>
      </c>
      <c r="AG275" s="1583"/>
      <c r="AH275" s="1583"/>
      <c r="AI275" s="317" t="s">
        <v>86</v>
      </c>
      <c r="AJ275" s="1604" t="s">
        <v>308</v>
      </c>
      <c r="AK275" s="1583"/>
      <c r="AL275" s="1583"/>
      <c r="AM275" s="1583"/>
      <c r="AN275" s="1583"/>
      <c r="AO275" s="1583"/>
      <c r="AP275" s="612">
        <v>400000000</v>
      </c>
      <c r="AQ275" s="831">
        <v>0</v>
      </c>
      <c r="AR275" s="612">
        <v>400000000</v>
      </c>
      <c r="AS275" s="613">
        <v>0</v>
      </c>
      <c r="AT275" s="831">
        <v>0</v>
      </c>
      <c r="AU275" s="613">
        <v>0</v>
      </c>
      <c r="AV275" s="831">
        <v>0</v>
      </c>
      <c r="AW275" s="613">
        <v>0</v>
      </c>
      <c r="AX275" s="831">
        <v>0</v>
      </c>
      <c r="AY275" s="613">
        <v>0</v>
      </c>
      <c r="AZ275" s="613">
        <v>0</v>
      </c>
      <c r="BA275" s="613">
        <v>0</v>
      </c>
      <c r="BB275" s="613">
        <v>0</v>
      </c>
    </row>
    <row r="276" spans="1:54" x14ac:dyDescent="0.25">
      <c r="A276" s="1608" t="s">
        <v>120</v>
      </c>
      <c r="B276" s="1583"/>
      <c r="C276" s="1608" t="s">
        <v>355</v>
      </c>
      <c r="D276" s="1583"/>
      <c r="E276" s="1608" t="s">
        <v>357</v>
      </c>
      <c r="F276" s="1583"/>
      <c r="G276" s="1608" t="s">
        <v>327</v>
      </c>
      <c r="H276" s="1583"/>
      <c r="I276" s="1608" t="s">
        <v>313</v>
      </c>
      <c r="J276" s="1583"/>
      <c r="K276" s="1583"/>
      <c r="L276" s="1608" t="s">
        <v>322</v>
      </c>
      <c r="M276" s="1583"/>
      <c r="N276" s="1583"/>
      <c r="O276" s="1608" t="s">
        <v>86</v>
      </c>
      <c r="P276" s="1583"/>
      <c r="Q276" s="1608" t="s">
        <v>269</v>
      </c>
      <c r="R276" s="1583"/>
      <c r="S276" s="1609" t="s">
        <v>757</v>
      </c>
      <c r="T276" s="1583"/>
      <c r="U276" s="1583"/>
      <c r="V276" s="1583"/>
      <c r="W276" s="1583"/>
      <c r="X276" s="1583"/>
      <c r="Y276" s="1583"/>
      <c r="Z276" s="1583"/>
      <c r="AA276" s="1608" t="s">
        <v>306</v>
      </c>
      <c r="AB276" s="1583"/>
      <c r="AC276" s="1583"/>
      <c r="AD276" s="1583"/>
      <c r="AE276" s="1583"/>
      <c r="AF276" s="1608" t="s">
        <v>307</v>
      </c>
      <c r="AG276" s="1583"/>
      <c r="AH276" s="1583"/>
      <c r="AI276" s="320" t="s">
        <v>86</v>
      </c>
      <c r="AJ276" s="1610" t="s">
        <v>308</v>
      </c>
      <c r="AK276" s="1583"/>
      <c r="AL276" s="1583"/>
      <c r="AM276" s="1583"/>
      <c r="AN276" s="1583"/>
      <c r="AO276" s="1583"/>
      <c r="AP276" s="617">
        <v>361979000</v>
      </c>
      <c r="AQ276" s="834">
        <v>0</v>
      </c>
      <c r="AR276" s="617">
        <v>361979000</v>
      </c>
      <c r="AS276" s="618">
        <v>0</v>
      </c>
      <c r="AT276" s="834">
        <v>0</v>
      </c>
      <c r="AU276" s="618">
        <v>0</v>
      </c>
      <c r="AV276" s="834">
        <v>0</v>
      </c>
      <c r="AW276" s="618">
        <v>0</v>
      </c>
      <c r="AX276" s="834">
        <v>0</v>
      </c>
      <c r="AY276" s="618">
        <v>0</v>
      </c>
      <c r="AZ276" s="618">
        <v>0</v>
      </c>
      <c r="BA276" s="618">
        <v>0</v>
      </c>
      <c r="BB276" s="618">
        <v>0</v>
      </c>
    </row>
    <row r="277" spans="1:54" x14ac:dyDescent="0.25">
      <c r="A277" s="1608" t="s">
        <v>120</v>
      </c>
      <c r="B277" s="1583"/>
      <c r="C277" s="1608" t="s">
        <v>355</v>
      </c>
      <c r="D277" s="1583"/>
      <c r="E277" s="1608" t="s">
        <v>357</v>
      </c>
      <c r="F277" s="1583"/>
      <c r="G277" s="1608" t="s">
        <v>327</v>
      </c>
      <c r="H277" s="1583"/>
      <c r="I277" s="1608" t="s">
        <v>313</v>
      </c>
      <c r="J277" s="1583"/>
      <c r="K277" s="1583"/>
      <c r="L277" s="1608" t="s">
        <v>322</v>
      </c>
      <c r="M277" s="1583"/>
      <c r="N277" s="1583"/>
      <c r="O277" s="1608" t="s">
        <v>101</v>
      </c>
      <c r="P277" s="1583"/>
      <c r="Q277" s="1608" t="s">
        <v>269</v>
      </c>
      <c r="R277" s="1583"/>
      <c r="S277" s="1609" t="s">
        <v>363</v>
      </c>
      <c r="T277" s="1583"/>
      <c r="U277" s="1583"/>
      <c r="V277" s="1583"/>
      <c r="W277" s="1583"/>
      <c r="X277" s="1583"/>
      <c r="Y277" s="1583"/>
      <c r="Z277" s="1583"/>
      <c r="AA277" s="1608" t="s">
        <v>306</v>
      </c>
      <c r="AB277" s="1583"/>
      <c r="AC277" s="1583"/>
      <c r="AD277" s="1583"/>
      <c r="AE277" s="1583"/>
      <c r="AF277" s="1608" t="s">
        <v>307</v>
      </c>
      <c r="AG277" s="1583"/>
      <c r="AH277" s="1583"/>
      <c r="AI277" s="320" t="s">
        <v>86</v>
      </c>
      <c r="AJ277" s="1610" t="s">
        <v>308</v>
      </c>
      <c r="AK277" s="1583"/>
      <c r="AL277" s="1583"/>
      <c r="AM277" s="1583"/>
      <c r="AN277" s="1583"/>
      <c r="AO277" s="1583"/>
      <c r="AP277" s="617">
        <v>38021000</v>
      </c>
      <c r="AQ277" s="834">
        <v>0</v>
      </c>
      <c r="AR277" s="617">
        <v>38021000</v>
      </c>
      <c r="AS277" s="618">
        <v>0</v>
      </c>
      <c r="AT277" s="834">
        <v>0</v>
      </c>
      <c r="AU277" s="618">
        <v>0</v>
      </c>
      <c r="AV277" s="834">
        <v>0</v>
      </c>
      <c r="AW277" s="618">
        <v>0</v>
      </c>
      <c r="AX277" s="834">
        <v>0</v>
      </c>
      <c r="AY277" s="618">
        <v>0</v>
      </c>
      <c r="AZ277" s="618">
        <v>0</v>
      </c>
      <c r="BA277" s="618">
        <v>0</v>
      </c>
      <c r="BB277" s="618">
        <v>0</v>
      </c>
    </row>
    <row r="278" spans="1:54" s="817" customFormat="1" x14ac:dyDescent="0.25">
      <c r="A278" s="1873" t="s">
        <v>120</v>
      </c>
      <c r="B278" s="1874"/>
      <c r="C278" s="1873" t="s">
        <v>355</v>
      </c>
      <c r="D278" s="1874"/>
      <c r="E278" s="1873" t="s">
        <v>357</v>
      </c>
      <c r="F278" s="1874"/>
      <c r="G278" s="1873" t="s">
        <v>323</v>
      </c>
      <c r="H278" s="1874"/>
      <c r="I278" s="1873" t="s">
        <v>313</v>
      </c>
      <c r="J278" s="1874"/>
      <c r="K278" s="1874"/>
      <c r="L278" s="1873"/>
      <c r="M278" s="1874"/>
      <c r="N278" s="1874"/>
      <c r="O278" s="1873"/>
      <c r="P278" s="1874"/>
      <c r="Q278" s="1873"/>
      <c r="R278" s="1874"/>
      <c r="S278" s="1875" t="s">
        <v>758</v>
      </c>
      <c r="T278" s="1874"/>
      <c r="U278" s="1874"/>
      <c r="V278" s="1874"/>
      <c r="W278" s="1874"/>
      <c r="X278" s="1874"/>
      <c r="Y278" s="1874"/>
      <c r="Z278" s="1874"/>
      <c r="AA278" s="1873" t="s">
        <v>306</v>
      </c>
      <c r="AB278" s="1874"/>
      <c r="AC278" s="1874"/>
      <c r="AD278" s="1874"/>
      <c r="AE278" s="1874"/>
      <c r="AF278" s="1873" t="s">
        <v>307</v>
      </c>
      <c r="AG278" s="1874"/>
      <c r="AH278" s="1874"/>
      <c r="AI278" s="818" t="s">
        <v>86</v>
      </c>
      <c r="AJ278" s="1876" t="s">
        <v>308</v>
      </c>
      <c r="AK278" s="1874"/>
      <c r="AL278" s="1874"/>
      <c r="AM278" s="1874"/>
      <c r="AN278" s="1874"/>
      <c r="AO278" s="1874"/>
      <c r="AP278" s="819">
        <v>300000000</v>
      </c>
      <c r="AQ278" s="830">
        <v>290000000</v>
      </c>
      <c r="AR278" s="819">
        <v>10000000</v>
      </c>
      <c r="AS278" s="820">
        <v>0</v>
      </c>
      <c r="AT278" s="830">
        <v>199800132</v>
      </c>
      <c r="AU278" s="819">
        <v>90199868</v>
      </c>
      <c r="AV278" s="831">
        <v>0</v>
      </c>
      <c r="AW278" s="819">
        <v>199800132</v>
      </c>
      <c r="AX278" s="831">
        <v>0</v>
      </c>
      <c r="AY278" s="820">
        <v>0</v>
      </c>
      <c r="AZ278" s="820">
        <v>0</v>
      </c>
      <c r="BA278" s="820">
        <v>0</v>
      </c>
      <c r="BB278" s="820">
        <v>0</v>
      </c>
    </row>
    <row r="279" spans="1:54" s="792" customFormat="1" x14ac:dyDescent="0.25">
      <c r="A279" s="1868" t="s">
        <v>120</v>
      </c>
      <c r="B279" s="1867"/>
      <c r="C279" s="1868" t="s">
        <v>355</v>
      </c>
      <c r="D279" s="1867"/>
      <c r="E279" s="1868" t="s">
        <v>357</v>
      </c>
      <c r="F279" s="1867"/>
      <c r="G279" s="1868" t="s">
        <v>323</v>
      </c>
      <c r="H279" s="1867"/>
      <c r="I279" s="1868" t="s">
        <v>269</v>
      </c>
      <c r="J279" s="1867"/>
      <c r="K279" s="1867"/>
      <c r="L279" s="1868" t="s">
        <v>269</v>
      </c>
      <c r="M279" s="1867"/>
      <c r="N279" s="1867"/>
      <c r="O279" s="1868" t="s">
        <v>269</v>
      </c>
      <c r="P279" s="1867"/>
      <c r="Q279" s="1868" t="s">
        <v>269</v>
      </c>
      <c r="R279" s="1867"/>
      <c r="S279" s="1869" t="s">
        <v>758</v>
      </c>
      <c r="T279" s="1867"/>
      <c r="U279" s="1867"/>
      <c r="V279" s="1867"/>
      <c r="W279" s="1867"/>
      <c r="X279" s="1867"/>
      <c r="Y279" s="1867"/>
      <c r="Z279" s="1867"/>
      <c r="AA279" s="1868" t="s">
        <v>306</v>
      </c>
      <c r="AB279" s="1867"/>
      <c r="AC279" s="1867"/>
      <c r="AD279" s="1867"/>
      <c r="AE279" s="1867"/>
      <c r="AF279" s="1868" t="s">
        <v>307</v>
      </c>
      <c r="AG279" s="1867"/>
      <c r="AH279" s="1867"/>
      <c r="AI279" s="793" t="s">
        <v>86</v>
      </c>
      <c r="AJ279" s="1866" t="s">
        <v>308</v>
      </c>
      <c r="AK279" s="1867"/>
      <c r="AL279" s="1867"/>
      <c r="AM279" s="1867"/>
      <c r="AN279" s="1867"/>
      <c r="AO279" s="1867"/>
      <c r="AP279" s="794">
        <v>300000000</v>
      </c>
      <c r="AQ279" s="830">
        <v>290000000</v>
      </c>
      <c r="AR279" s="794">
        <v>10000000</v>
      </c>
      <c r="AS279" s="795">
        <v>0</v>
      </c>
      <c r="AT279" s="830">
        <v>199800132</v>
      </c>
      <c r="AU279" s="794">
        <v>90199868</v>
      </c>
      <c r="AV279" s="831">
        <v>0</v>
      </c>
      <c r="AW279" s="794">
        <v>199800132</v>
      </c>
      <c r="AX279" s="831">
        <v>0</v>
      </c>
      <c r="AY279" s="795">
        <v>0</v>
      </c>
      <c r="AZ279" s="795">
        <v>0</v>
      </c>
      <c r="BA279" s="795">
        <v>0</v>
      </c>
      <c r="BB279" s="795">
        <v>0</v>
      </c>
    </row>
    <row r="280" spans="1:54" x14ac:dyDescent="0.25">
      <c r="A280" s="1603" t="s">
        <v>120</v>
      </c>
      <c r="B280" s="1583"/>
      <c r="C280" s="1603" t="s">
        <v>355</v>
      </c>
      <c r="D280" s="1583"/>
      <c r="E280" s="1603" t="s">
        <v>357</v>
      </c>
      <c r="F280" s="1583"/>
      <c r="G280" s="1603" t="s">
        <v>323</v>
      </c>
      <c r="H280" s="1583"/>
      <c r="I280" s="1603" t="s">
        <v>313</v>
      </c>
      <c r="J280" s="1583"/>
      <c r="K280" s="1583"/>
      <c r="L280" s="1603" t="s">
        <v>315</v>
      </c>
      <c r="M280" s="1583"/>
      <c r="N280" s="1583"/>
      <c r="O280" s="1603"/>
      <c r="P280" s="1583"/>
      <c r="Q280" s="1603"/>
      <c r="R280" s="1583"/>
      <c r="S280" s="1605" t="s">
        <v>359</v>
      </c>
      <c r="T280" s="1583"/>
      <c r="U280" s="1583"/>
      <c r="V280" s="1583"/>
      <c r="W280" s="1583"/>
      <c r="X280" s="1583"/>
      <c r="Y280" s="1583"/>
      <c r="Z280" s="1583"/>
      <c r="AA280" s="1603" t="s">
        <v>306</v>
      </c>
      <c r="AB280" s="1583"/>
      <c r="AC280" s="1583"/>
      <c r="AD280" s="1583"/>
      <c r="AE280" s="1583"/>
      <c r="AF280" s="1603" t="s">
        <v>307</v>
      </c>
      <c r="AG280" s="1583"/>
      <c r="AH280" s="1583"/>
      <c r="AI280" s="317" t="s">
        <v>86</v>
      </c>
      <c r="AJ280" s="1604" t="s">
        <v>308</v>
      </c>
      <c r="AK280" s="1583"/>
      <c r="AL280" s="1583"/>
      <c r="AM280" s="1583"/>
      <c r="AN280" s="1583"/>
      <c r="AO280" s="1583"/>
      <c r="AP280" s="612">
        <v>300000000</v>
      </c>
      <c r="AQ280" s="830">
        <v>290000000</v>
      </c>
      <c r="AR280" s="612">
        <v>10000000</v>
      </c>
      <c r="AS280" s="613">
        <v>0</v>
      </c>
      <c r="AT280" s="830">
        <v>199800132</v>
      </c>
      <c r="AU280" s="612">
        <v>90199868</v>
      </c>
      <c r="AV280" s="831">
        <v>0</v>
      </c>
      <c r="AW280" s="612">
        <v>199800132</v>
      </c>
      <c r="AX280" s="831">
        <v>0</v>
      </c>
      <c r="AY280" s="613">
        <v>0</v>
      </c>
      <c r="AZ280" s="613">
        <v>0</v>
      </c>
      <c r="BA280" s="613">
        <v>0</v>
      </c>
      <c r="BB280" s="613">
        <v>0</v>
      </c>
    </row>
    <row r="281" spans="1:54" x14ac:dyDescent="0.25">
      <c r="A281" s="1608" t="s">
        <v>120</v>
      </c>
      <c r="B281" s="1583"/>
      <c r="C281" s="1608" t="s">
        <v>355</v>
      </c>
      <c r="D281" s="1583"/>
      <c r="E281" s="1608" t="s">
        <v>357</v>
      </c>
      <c r="F281" s="1583"/>
      <c r="G281" s="1608" t="s">
        <v>323</v>
      </c>
      <c r="H281" s="1583"/>
      <c r="I281" s="1608" t="s">
        <v>313</v>
      </c>
      <c r="J281" s="1583"/>
      <c r="K281" s="1583"/>
      <c r="L281" s="1608" t="s">
        <v>315</v>
      </c>
      <c r="M281" s="1583"/>
      <c r="N281" s="1583"/>
      <c r="O281" s="1608" t="s">
        <v>312</v>
      </c>
      <c r="P281" s="1583"/>
      <c r="Q281" s="1608"/>
      <c r="R281" s="1583"/>
      <c r="S281" s="1609" t="s">
        <v>365</v>
      </c>
      <c r="T281" s="1583"/>
      <c r="U281" s="1583"/>
      <c r="V281" s="1583"/>
      <c r="W281" s="1583"/>
      <c r="X281" s="1583"/>
      <c r="Y281" s="1583"/>
      <c r="Z281" s="1583"/>
      <c r="AA281" s="1608" t="s">
        <v>306</v>
      </c>
      <c r="AB281" s="1583"/>
      <c r="AC281" s="1583"/>
      <c r="AD281" s="1583"/>
      <c r="AE281" s="1583"/>
      <c r="AF281" s="1608" t="s">
        <v>307</v>
      </c>
      <c r="AG281" s="1583"/>
      <c r="AH281" s="1583"/>
      <c r="AI281" s="320" t="s">
        <v>86</v>
      </c>
      <c r="AJ281" s="1610" t="s">
        <v>308</v>
      </c>
      <c r="AK281" s="1583"/>
      <c r="AL281" s="1583"/>
      <c r="AM281" s="1583"/>
      <c r="AN281" s="1583"/>
      <c r="AO281" s="1583"/>
      <c r="AP281" s="617">
        <v>45000000</v>
      </c>
      <c r="AQ281" s="833">
        <v>45000000</v>
      </c>
      <c r="AR281" s="618">
        <v>0</v>
      </c>
      <c r="AS281" s="618">
        <v>0</v>
      </c>
      <c r="AT281" s="833">
        <v>45000000</v>
      </c>
      <c r="AU281" s="618">
        <v>0</v>
      </c>
      <c r="AV281" s="834">
        <v>0</v>
      </c>
      <c r="AW281" s="617">
        <v>45000000</v>
      </c>
      <c r="AX281" s="834">
        <v>0</v>
      </c>
      <c r="AY281" s="618">
        <v>0</v>
      </c>
      <c r="AZ281" s="618">
        <v>0</v>
      </c>
      <c r="BA281" s="618">
        <v>0</v>
      </c>
      <c r="BB281" s="618">
        <v>0</v>
      </c>
    </row>
    <row r="282" spans="1:54" x14ac:dyDescent="0.25">
      <c r="A282" s="1608" t="s">
        <v>120</v>
      </c>
      <c r="B282" s="1583"/>
      <c r="C282" s="1608" t="s">
        <v>355</v>
      </c>
      <c r="D282" s="1583"/>
      <c r="E282" s="1608" t="s">
        <v>357</v>
      </c>
      <c r="F282" s="1583"/>
      <c r="G282" s="1608" t="s">
        <v>323</v>
      </c>
      <c r="H282" s="1583"/>
      <c r="I282" s="1608" t="s">
        <v>313</v>
      </c>
      <c r="J282" s="1583"/>
      <c r="K282" s="1583"/>
      <c r="L282" s="1608" t="s">
        <v>315</v>
      </c>
      <c r="M282" s="1583"/>
      <c r="N282" s="1583"/>
      <c r="O282" s="1608" t="s">
        <v>315</v>
      </c>
      <c r="P282" s="1583"/>
      <c r="Q282" s="1608"/>
      <c r="R282" s="1583"/>
      <c r="S282" s="1609" t="s">
        <v>360</v>
      </c>
      <c r="T282" s="1583"/>
      <c r="U282" s="1583"/>
      <c r="V282" s="1583"/>
      <c r="W282" s="1583"/>
      <c r="X282" s="1583"/>
      <c r="Y282" s="1583"/>
      <c r="Z282" s="1583"/>
      <c r="AA282" s="1608" t="s">
        <v>306</v>
      </c>
      <c r="AB282" s="1583"/>
      <c r="AC282" s="1583"/>
      <c r="AD282" s="1583"/>
      <c r="AE282" s="1583"/>
      <c r="AF282" s="1608" t="s">
        <v>307</v>
      </c>
      <c r="AG282" s="1583"/>
      <c r="AH282" s="1583"/>
      <c r="AI282" s="320" t="s">
        <v>86</v>
      </c>
      <c r="AJ282" s="1610" t="s">
        <v>308</v>
      </c>
      <c r="AK282" s="1583"/>
      <c r="AL282" s="1583"/>
      <c r="AM282" s="1583"/>
      <c r="AN282" s="1583"/>
      <c r="AO282" s="1583"/>
      <c r="AP282" s="617">
        <v>101000000</v>
      </c>
      <c r="AQ282" s="833">
        <v>101000000</v>
      </c>
      <c r="AR282" s="618">
        <v>0</v>
      </c>
      <c r="AS282" s="618">
        <v>0</v>
      </c>
      <c r="AT282" s="833">
        <v>101000000</v>
      </c>
      <c r="AU282" s="618">
        <v>0</v>
      </c>
      <c r="AV282" s="834">
        <v>0</v>
      </c>
      <c r="AW282" s="617">
        <v>101000000</v>
      </c>
      <c r="AX282" s="834">
        <v>0</v>
      </c>
      <c r="AY282" s="618">
        <v>0</v>
      </c>
      <c r="AZ282" s="618">
        <v>0</v>
      </c>
      <c r="BA282" s="618">
        <v>0</v>
      </c>
      <c r="BB282" s="618">
        <v>0</v>
      </c>
    </row>
    <row r="283" spans="1:54" x14ac:dyDescent="0.25">
      <c r="A283" s="1608" t="s">
        <v>120</v>
      </c>
      <c r="B283" s="1583"/>
      <c r="C283" s="1608" t="s">
        <v>355</v>
      </c>
      <c r="D283" s="1583"/>
      <c r="E283" s="1608" t="s">
        <v>357</v>
      </c>
      <c r="F283" s="1583"/>
      <c r="G283" s="1608" t="s">
        <v>323</v>
      </c>
      <c r="H283" s="1583"/>
      <c r="I283" s="1608" t="s">
        <v>313</v>
      </c>
      <c r="J283" s="1583"/>
      <c r="K283" s="1583"/>
      <c r="L283" s="1608" t="s">
        <v>315</v>
      </c>
      <c r="M283" s="1583"/>
      <c r="N283" s="1583"/>
      <c r="O283" s="1608" t="s">
        <v>322</v>
      </c>
      <c r="P283" s="1583"/>
      <c r="Q283" s="1608"/>
      <c r="R283" s="1583"/>
      <c r="S283" s="1609" t="s">
        <v>361</v>
      </c>
      <c r="T283" s="1583"/>
      <c r="U283" s="1583"/>
      <c r="V283" s="1583"/>
      <c r="W283" s="1583"/>
      <c r="X283" s="1583"/>
      <c r="Y283" s="1583"/>
      <c r="Z283" s="1583"/>
      <c r="AA283" s="1608" t="s">
        <v>306</v>
      </c>
      <c r="AB283" s="1583"/>
      <c r="AC283" s="1583"/>
      <c r="AD283" s="1583"/>
      <c r="AE283" s="1583"/>
      <c r="AF283" s="1608" t="s">
        <v>307</v>
      </c>
      <c r="AG283" s="1583"/>
      <c r="AH283" s="1583"/>
      <c r="AI283" s="320" t="s">
        <v>86</v>
      </c>
      <c r="AJ283" s="1610" t="s">
        <v>308</v>
      </c>
      <c r="AK283" s="1583"/>
      <c r="AL283" s="1583"/>
      <c r="AM283" s="1583"/>
      <c r="AN283" s="1583"/>
      <c r="AO283" s="1583"/>
      <c r="AP283" s="617">
        <v>49000000</v>
      </c>
      <c r="AQ283" s="833">
        <v>49000000</v>
      </c>
      <c r="AR283" s="618">
        <v>0</v>
      </c>
      <c r="AS283" s="618">
        <v>0</v>
      </c>
      <c r="AT283" s="833">
        <v>49000000</v>
      </c>
      <c r="AU283" s="618">
        <v>0</v>
      </c>
      <c r="AV283" s="834">
        <v>0</v>
      </c>
      <c r="AW283" s="617">
        <v>49000000</v>
      </c>
      <c r="AX283" s="834">
        <v>0</v>
      </c>
      <c r="AY283" s="618">
        <v>0</v>
      </c>
      <c r="AZ283" s="618">
        <v>0</v>
      </c>
      <c r="BA283" s="618">
        <v>0</v>
      </c>
      <c r="BB283" s="618">
        <v>0</v>
      </c>
    </row>
    <row r="284" spans="1:54" x14ac:dyDescent="0.25">
      <c r="A284" s="1608" t="s">
        <v>120</v>
      </c>
      <c r="B284" s="1583"/>
      <c r="C284" s="1608" t="s">
        <v>355</v>
      </c>
      <c r="D284" s="1583"/>
      <c r="E284" s="1608" t="s">
        <v>357</v>
      </c>
      <c r="F284" s="1583"/>
      <c r="G284" s="1608" t="s">
        <v>323</v>
      </c>
      <c r="H284" s="1583"/>
      <c r="I284" s="1608" t="s">
        <v>313</v>
      </c>
      <c r="J284" s="1583"/>
      <c r="K284" s="1583"/>
      <c r="L284" s="1608" t="s">
        <v>315</v>
      </c>
      <c r="M284" s="1583"/>
      <c r="N284" s="1583"/>
      <c r="O284" s="1608" t="s">
        <v>316</v>
      </c>
      <c r="P284" s="1583"/>
      <c r="Q284" s="1608"/>
      <c r="R284" s="1583"/>
      <c r="S284" s="1609" t="s">
        <v>105</v>
      </c>
      <c r="T284" s="1583"/>
      <c r="U284" s="1583"/>
      <c r="V284" s="1583"/>
      <c r="W284" s="1583"/>
      <c r="X284" s="1583"/>
      <c r="Y284" s="1583"/>
      <c r="Z284" s="1583"/>
      <c r="AA284" s="1608" t="s">
        <v>306</v>
      </c>
      <c r="AB284" s="1583"/>
      <c r="AC284" s="1583"/>
      <c r="AD284" s="1583"/>
      <c r="AE284" s="1583"/>
      <c r="AF284" s="1608" t="s">
        <v>307</v>
      </c>
      <c r="AG284" s="1583"/>
      <c r="AH284" s="1583"/>
      <c r="AI284" s="320" t="s">
        <v>86</v>
      </c>
      <c r="AJ284" s="1610" t="s">
        <v>308</v>
      </c>
      <c r="AK284" s="1583"/>
      <c r="AL284" s="1583"/>
      <c r="AM284" s="1583"/>
      <c r="AN284" s="1583"/>
      <c r="AO284" s="1583"/>
      <c r="AP284" s="617">
        <v>95000000</v>
      </c>
      <c r="AQ284" s="833">
        <v>95000000</v>
      </c>
      <c r="AR284" s="618">
        <v>0</v>
      </c>
      <c r="AS284" s="618">
        <v>0</v>
      </c>
      <c r="AT284" s="833">
        <v>4800132</v>
      </c>
      <c r="AU284" s="617">
        <v>90199868</v>
      </c>
      <c r="AV284" s="834">
        <v>0</v>
      </c>
      <c r="AW284" s="617">
        <v>4800132</v>
      </c>
      <c r="AX284" s="834">
        <v>0</v>
      </c>
      <c r="AY284" s="618">
        <v>0</v>
      </c>
      <c r="AZ284" s="618">
        <v>0</v>
      </c>
      <c r="BA284" s="618">
        <v>0</v>
      </c>
      <c r="BB284" s="618">
        <v>0</v>
      </c>
    </row>
    <row r="285" spans="1:54" x14ac:dyDescent="0.25">
      <c r="A285" s="1608" t="s">
        <v>120</v>
      </c>
      <c r="B285" s="1583"/>
      <c r="C285" s="1608" t="s">
        <v>355</v>
      </c>
      <c r="D285" s="1583"/>
      <c r="E285" s="1608" t="s">
        <v>357</v>
      </c>
      <c r="F285" s="1583"/>
      <c r="G285" s="1608" t="s">
        <v>323</v>
      </c>
      <c r="H285" s="1583"/>
      <c r="I285" s="1608" t="s">
        <v>313</v>
      </c>
      <c r="J285" s="1583"/>
      <c r="K285" s="1583"/>
      <c r="L285" s="1608" t="s">
        <v>315</v>
      </c>
      <c r="M285" s="1583"/>
      <c r="N285" s="1583"/>
      <c r="O285" s="1608" t="s">
        <v>325</v>
      </c>
      <c r="P285" s="1583"/>
      <c r="Q285" s="1608"/>
      <c r="R285" s="1583"/>
      <c r="S285" s="1609" t="s">
        <v>362</v>
      </c>
      <c r="T285" s="1583"/>
      <c r="U285" s="1583"/>
      <c r="V285" s="1583"/>
      <c r="W285" s="1583"/>
      <c r="X285" s="1583"/>
      <c r="Y285" s="1583"/>
      <c r="Z285" s="1583"/>
      <c r="AA285" s="1608" t="s">
        <v>306</v>
      </c>
      <c r="AB285" s="1583"/>
      <c r="AC285" s="1583"/>
      <c r="AD285" s="1583"/>
      <c r="AE285" s="1583"/>
      <c r="AF285" s="1608" t="s">
        <v>307</v>
      </c>
      <c r="AG285" s="1583"/>
      <c r="AH285" s="1583"/>
      <c r="AI285" s="320" t="s">
        <v>86</v>
      </c>
      <c r="AJ285" s="1610" t="s">
        <v>308</v>
      </c>
      <c r="AK285" s="1583"/>
      <c r="AL285" s="1583"/>
      <c r="AM285" s="1583"/>
      <c r="AN285" s="1583"/>
      <c r="AO285" s="1583"/>
      <c r="AP285" s="617">
        <v>10000000</v>
      </c>
      <c r="AQ285" s="834">
        <v>0</v>
      </c>
      <c r="AR285" s="617">
        <v>10000000</v>
      </c>
      <c r="AS285" s="618">
        <v>0</v>
      </c>
      <c r="AT285" s="834">
        <v>0</v>
      </c>
      <c r="AU285" s="618">
        <v>0</v>
      </c>
      <c r="AV285" s="834">
        <v>0</v>
      </c>
      <c r="AW285" s="618">
        <v>0</v>
      </c>
      <c r="AX285" s="834">
        <v>0</v>
      </c>
      <c r="AY285" s="618">
        <v>0</v>
      </c>
      <c r="AZ285" s="618">
        <v>0</v>
      </c>
      <c r="BA285" s="618">
        <v>0</v>
      </c>
      <c r="BB285" s="618">
        <v>0</v>
      </c>
    </row>
    <row r="286" spans="1:54" ht="22.5" customHeight="1" x14ac:dyDescent="0.25">
      <c r="A286" s="1603" t="s">
        <v>120</v>
      </c>
      <c r="B286" s="1583"/>
      <c r="C286" s="1603" t="s">
        <v>370</v>
      </c>
      <c r="D286" s="1583"/>
      <c r="E286" s="1603"/>
      <c r="F286" s="1583"/>
      <c r="G286" s="1603"/>
      <c r="H286" s="1583"/>
      <c r="I286" s="1603"/>
      <c r="J286" s="1583"/>
      <c r="K286" s="1583"/>
      <c r="L286" s="1603"/>
      <c r="M286" s="1583"/>
      <c r="N286" s="1583"/>
      <c r="O286" s="1603"/>
      <c r="P286" s="1583"/>
      <c r="Q286" s="1603"/>
      <c r="R286" s="1583"/>
      <c r="S286" s="1605" t="s">
        <v>371</v>
      </c>
      <c r="T286" s="1583"/>
      <c r="U286" s="1583"/>
      <c r="V286" s="1583"/>
      <c r="W286" s="1583"/>
      <c r="X286" s="1583"/>
      <c r="Y286" s="1583"/>
      <c r="Z286" s="1583"/>
      <c r="AA286" s="1603" t="s">
        <v>306</v>
      </c>
      <c r="AB286" s="1583"/>
      <c r="AC286" s="1583"/>
      <c r="AD286" s="1583"/>
      <c r="AE286" s="1583"/>
      <c r="AF286" s="1603" t="s">
        <v>307</v>
      </c>
      <c r="AG286" s="1583"/>
      <c r="AH286" s="1583"/>
      <c r="AI286" s="317" t="s">
        <v>86</v>
      </c>
      <c r="AJ286" s="1604" t="s">
        <v>308</v>
      </c>
      <c r="AK286" s="1583"/>
      <c r="AL286" s="1583"/>
      <c r="AM286" s="1583"/>
      <c r="AN286" s="1583"/>
      <c r="AO286" s="1583"/>
      <c r="AP286" s="612">
        <v>20545834179</v>
      </c>
      <c r="AQ286" s="830">
        <v>384666000</v>
      </c>
      <c r="AR286" s="612">
        <v>8821088000</v>
      </c>
      <c r="AS286" s="612">
        <v>-10875414179</v>
      </c>
      <c r="AT286" s="830">
        <v>156437186</v>
      </c>
      <c r="AU286" s="612">
        <v>228228814</v>
      </c>
      <c r="AV286" s="830">
        <v>2498301</v>
      </c>
      <c r="AW286" s="612">
        <v>153938885</v>
      </c>
      <c r="AX286" s="830">
        <v>1500191</v>
      </c>
      <c r="AY286" s="612">
        <v>998110</v>
      </c>
      <c r="AZ286" s="612">
        <v>1500191</v>
      </c>
      <c r="BA286" s="613">
        <v>0</v>
      </c>
      <c r="BB286" s="613">
        <v>0</v>
      </c>
    </row>
    <row r="287" spans="1:54" ht="27" customHeight="1" x14ac:dyDescent="0.25">
      <c r="A287" s="1603" t="s">
        <v>120</v>
      </c>
      <c r="B287" s="1583"/>
      <c r="C287" s="1603" t="s">
        <v>370</v>
      </c>
      <c r="D287" s="1583"/>
      <c r="E287" s="1603"/>
      <c r="F287" s="1583"/>
      <c r="G287" s="1603"/>
      <c r="H287" s="1583"/>
      <c r="I287" s="1603"/>
      <c r="J287" s="1583"/>
      <c r="K287" s="1583"/>
      <c r="L287" s="1603"/>
      <c r="M287" s="1583"/>
      <c r="N287" s="1583"/>
      <c r="O287" s="1603"/>
      <c r="P287" s="1583"/>
      <c r="Q287" s="1603"/>
      <c r="R287" s="1583"/>
      <c r="S287" s="1605" t="s">
        <v>371</v>
      </c>
      <c r="T287" s="1583"/>
      <c r="U287" s="1583"/>
      <c r="V287" s="1583"/>
      <c r="W287" s="1583"/>
      <c r="X287" s="1583"/>
      <c r="Y287" s="1583"/>
      <c r="Z287" s="1583"/>
      <c r="AA287" s="1603" t="s">
        <v>306</v>
      </c>
      <c r="AB287" s="1583"/>
      <c r="AC287" s="1583"/>
      <c r="AD287" s="1583"/>
      <c r="AE287" s="1583"/>
      <c r="AF287" s="1603" t="s">
        <v>307</v>
      </c>
      <c r="AG287" s="1583"/>
      <c r="AH287" s="1583"/>
      <c r="AI287" s="317" t="s">
        <v>336</v>
      </c>
      <c r="AJ287" s="1604" t="s">
        <v>354</v>
      </c>
      <c r="AK287" s="1583"/>
      <c r="AL287" s="1583"/>
      <c r="AM287" s="1583"/>
      <c r="AN287" s="1583"/>
      <c r="AO287" s="1583"/>
      <c r="AP287" s="612">
        <v>9021085821</v>
      </c>
      <c r="AQ287" s="831">
        <v>0</v>
      </c>
      <c r="AR287" s="613">
        <v>0</v>
      </c>
      <c r="AS287" s="612">
        <v>-4021085821</v>
      </c>
      <c r="AT287" s="831">
        <v>0</v>
      </c>
      <c r="AU287" s="613">
        <v>0</v>
      </c>
      <c r="AV287" s="830">
        <v>215738409.41</v>
      </c>
      <c r="AW287" s="612">
        <v>-215738409.41</v>
      </c>
      <c r="AX287" s="830">
        <v>215738409.41</v>
      </c>
      <c r="AY287" s="613">
        <v>0</v>
      </c>
      <c r="AZ287" s="612">
        <v>215738409.41</v>
      </c>
      <c r="BA287" s="613">
        <v>0</v>
      </c>
      <c r="BB287" s="613">
        <v>0</v>
      </c>
    </row>
    <row r="288" spans="1:54" ht="27" customHeight="1" x14ac:dyDescent="0.25">
      <c r="A288" s="1603" t="s">
        <v>120</v>
      </c>
      <c r="B288" s="1583"/>
      <c r="C288" s="1603" t="s">
        <v>370</v>
      </c>
      <c r="D288" s="1583"/>
      <c r="E288" s="1603" t="s">
        <v>357</v>
      </c>
      <c r="F288" s="1583"/>
      <c r="G288" s="1603"/>
      <c r="H288" s="1583"/>
      <c r="I288" s="1603"/>
      <c r="J288" s="1583"/>
      <c r="K288" s="1583"/>
      <c r="L288" s="1603"/>
      <c r="M288" s="1583"/>
      <c r="N288" s="1583"/>
      <c r="O288" s="1603"/>
      <c r="P288" s="1583"/>
      <c r="Q288" s="1603"/>
      <c r="R288" s="1583"/>
      <c r="S288" s="1605" t="s">
        <v>358</v>
      </c>
      <c r="T288" s="1583"/>
      <c r="U288" s="1583"/>
      <c r="V288" s="1583"/>
      <c r="W288" s="1583"/>
      <c r="X288" s="1583"/>
      <c r="Y288" s="1583"/>
      <c r="Z288" s="1583"/>
      <c r="AA288" s="1603" t="s">
        <v>306</v>
      </c>
      <c r="AB288" s="1583"/>
      <c r="AC288" s="1583"/>
      <c r="AD288" s="1583"/>
      <c r="AE288" s="1583"/>
      <c r="AF288" s="1603" t="s">
        <v>307</v>
      </c>
      <c r="AG288" s="1583"/>
      <c r="AH288" s="1583"/>
      <c r="AI288" s="317" t="s">
        <v>86</v>
      </c>
      <c r="AJ288" s="1604" t="s">
        <v>308</v>
      </c>
      <c r="AK288" s="1583"/>
      <c r="AL288" s="1583"/>
      <c r="AM288" s="1583"/>
      <c r="AN288" s="1583"/>
      <c r="AO288" s="1583"/>
      <c r="AP288" s="612">
        <v>20545834179</v>
      </c>
      <c r="AQ288" s="830">
        <v>384666000</v>
      </c>
      <c r="AR288" s="612">
        <v>8821088000</v>
      </c>
      <c r="AS288" s="612">
        <v>-10875414179</v>
      </c>
      <c r="AT288" s="830">
        <v>156437186</v>
      </c>
      <c r="AU288" s="612">
        <v>228228814</v>
      </c>
      <c r="AV288" s="830">
        <v>2498301</v>
      </c>
      <c r="AW288" s="612">
        <v>153938885</v>
      </c>
      <c r="AX288" s="830">
        <v>1500191</v>
      </c>
      <c r="AY288" s="612">
        <v>998110</v>
      </c>
      <c r="AZ288" s="612">
        <v>1500191</v>
      </c>
      <c r="BA288" s="613">
        <v>0</v>
      </c>
      <c r="BB288" s="613">
        <v>0</v>
      </c>
    </row>
    <row r="289" spans="1:54" x14ac:dyDescent="0.25">
      <c r="A289" s="1603" t="s">
        <v>120</v>
      </c>
      <c r="B289" s="1583"/>
      <c r="C289" s="1603" t="s">
        <v>370</v>
      </c>
      <c r="D289" s="1583"/>
      <c r="E289" s="1603" t="s">
        <v>357</v>
      </c>
      <c r="F289" s="1583"/>
      <c r="G289" s="1603"/>
      <c r="H289" s="1583"/>
      <c r="I289" s="1603"/>
      <c r="J289" s="1583"/>
      <c r="K289" s="1583"/>
      <c r="L289" s="1603"/>
      <c r="M289" s="1583"/>
      <c r="N289" s="1583"/>
      <c r="O289" s="1603"/>
      <c r="P289" s="1583"/>
      <c r="Q289" s="1603"/>
      <c r="R289" s="1583"/>
      <c r="S289" s="1605" t="s">
        <v>358</v>
      </c>
      <c r="T289" s="1583"/>
      <c r="U289" s="1583"/>
      <c r="V289" s="1583"/>
      <c r="W289" s="1583"/>
      <c r="X289" s="1583"/>
      <c r="Y289" s="1583"/>
      <c r="Z289" s="1583"/>
      <c r="AA289" s="1603" t="s">
        <v>306</v>
      </c>
      <c r="AB289" s="1583"/>
      <c r="AC289" s="1583"/>
      <c r="AD289" s="1583"/>
      <c r="AE289" s="1583"/>
      <c r="AF289" s="1603" t="s">
        <v>307</v>
      </c>
      <c r="AG289" s="1583"/>
      <c r="AH289" s="1583"/>
      <c r="AI289" s="317" t="s">
        <v>336</v>
      </c>
      <c r="AJ289" s="1604" t="s">
        <v>354</v>
      </c>
      <c r="AK289" s="1583"/>
      <c r="AL289" s="1583"/>
      <c r="AM289" s="1583"/>
      <c r="AN289" s="1583"/>
      <c r="AO289" s="1583"/>
      <c r="AP289" s="612">
        <v>9021085821</v>
      </c>
      <c r="AQ289" s="831">
        <v>0</v>
      </c>
      <c r="AR289" s="613">
        <v>0</v>
      </c>
      <c r="AS289" s="612">
        <v>-4021085821</v>
      </c>
      <c r="AT289" s="831">
        <v>0</v>
      </c>
      <c r="AU289" s="613">
        <v>0</v>
      </c>
      <c r="AV289" s="830">
        <v>215738409.41</v>
      </c>
      <c r="AW289" s="612">
        <v>-215738409.41</v>
      </c>
      <c r="AX289" s="830">
        <v>215738409.41</v>
      </c>
      <c r="AY289" s="613">
        <v>0</v>
      </c>
      <c r="AZ289" s="612">
        <v>215738409.41</v>
      </c>
      <c r="BA289" s="613">
        <v>0</v>
      </c>
      <c r="BB289" s="613">
        <v>0</v>
      </c>
    </row>
    <row r="290" spans="1:54" s="792" customFormat="1" x14ac:dyDescent="0.25">
      <c r="A290" s="1870" t="s">
        <v>120</v>
      </c>
      <c r="B290" s="1867"/>
      <c r="C290" s="1870" t="s">
        <v>370</v>
      </c>
      <c r="D290" s="1867"/>
      <c r="E290" s="1870" t="s">
        <v>357</v>
      </c>
      <c r="F290" s="1867"/>
      <c r="G290" s="1870" t="s">
        <v>312</v>
      </c>
      <c r="H290" s="1867"/>
      <c r="I290" s="1870"/>
      <c r="J290" s="1867"/>
      <c r="K290" s="1867"/>
      <c r="L290" s="1870"/>
      <c r="M290" s="1867"/>
      <c r="N290" s="1867"/>
      <c r="O290" s="1870"/>
      <c r="P290" s="1867"/>
      <c r="Q290" s="1870"/>
      <c r="R290" s="1867"/>
      <c r="S290" s="1872" t="s">
        <v>209</v>
      </c>
      <c r="T290" s="1867"/>
      <c r="U290" s="1867"/>
      <c r="V290" s="1867"/>
      <c r="W290" s="1867"/>
      <c r="X290" s="1867"/>
      <c r="Y290" s="1867"/>
      <c r="Z290" s="1867"/>
      <c r="AA290" s="1870" t="s">
        <v>306</v>
      </c>
      <c r="AB290" s="1867"/>
      <c r="AC290" s="1867"/>
      <c r="AD290" s="1867"/>
      <c r="AE290" s="1867"/>
      <c r="AF290" s="1870" t="s">
        <v>307</v>
      </c>
      <c r="AG290" s="1867"/>
      <c r="AH290" s="1867"/>
      <c r="AI290" s="789" t="s">
        <v>86</v>
      </c>
      <c r="AJ290" s="1871" t="s">
        <v>308</v>
      </c>
      <c r="AK290" s="1867"/>
      <c r="AL290" s="1867"/>
      <c r="AM290" s="1867"/>
      <c r="AN290" s="1867"/>
      <c r="AO290" s="1867"/>
      <c r="AP290" s="790">
        <v>10875414179</v>
      </c>
      <c r="AQ290" s="834">
        <v>0</v>
      </c>
      <c r="AR290" s="791">
        <v>0</v>
      </c>
      <c r="AS290" s="790">
        <v>-10875414179</v>
      </c>
      <c r="AT290" s="834">
        <v>0</v>
      </c>
      <c r="AU290" s="791">
        <v>0</v>
      </c>
      <c r="AV290" s="834">
        <v>0</v>
      </c>
      <c r="AW290" s="791">
        <v>0</v>
      </c>
      <c r="AX290" s="834">
        <v>0</v>
      </c>
      <c r="AY290" s="791">
        <v>0</v>
      </c>
      <c r="AZ290" s="791">
        <v>0</v>
      </c>
      <c r="BA290" s="791">
        <v>0</v>
      </c>
      <c r="BB290" s="791">
        <v>0</v>
      </c>
    </row>
    <row r="291" spans="1:54" s="792" customFormat="1" x14ac:dyDescent="0.25">
      <c r="A291" s="1870" t="s">
        <v>120</v>
      </c>
      <c r="B291" s="1867"/>
      <c r="C291" s="1870" t="s">
        <v>370</v>
      </c>
      <c r="D291" s="1867"/>
      <c r="E291" s="1870" t="s">
        <v>357</v>
      </c>
      <c r="F291" s="1867"/>
      <c r="G291" s="1870" t="s">
        <v>312</v>
      </c>
      <c r="H291" s="1867"/>
      <c r="I291" s="1870"/>
      <c r="J291" s="1867"/>
      <c r="K291" s="1867"/>
      <c r="L291" s="1870"/>
      <c r="M291" s="1867"/>
      <c r="N291" s="1867"/>
      <c r="O291" s="1870"/>
      <c r="P291" s="1867"/>
      <c r="Q291" s="1870"/>
      <c r="R291" s="1867"/>
      <c r="S291" s="1872" t="s">
        <v>209</v>
      </c>
      <c r="T291" s="1867"/>
      <c r="U291" s="1867"/>
      <c r="V291" s="1867"/>
      <c r="W291" s="1867"/>
      <c r="X291" s="1867"/>
      <c r="Y291" s="1867"/>
      <c r="Z291" s="1867"/>
      <c r="AA291" s="1870" t="s">
        <v>306</v>
      </c>
      <c r="AB291" s="1867"/>
      <c r="AC291" s="1867"/>
      <c r="AD291" s="1867"/>
      <c r="AE291" s="1867"/>
      <c r="AF291" s="1870" t="s">
        <v>307</v>
      </c>
      <c r="AG291" s="1867"/>
      <c r="AH291" s="1867"/>
      <c r="AI291" s="789" t="s">
        <v>336</v>
      </c>
      <c r="AJ291" s="1871" t="s">
        <v>354</v>
      </c>
      <c r="AK291" s="1867"/>
      <c r="AL291" s="1867"/>
      <c r="AM291" s="1867"/>
      <c r="AN291" s="1867"/>
      <c r="AO291" s="1867"/>
      <c r="AP291" s="790">
        <v>9021085821</v>
      </c>
      <c r="AQ291" s="834">
        <v>0</v>
      </c>
      <c r="AR291" s="791">
        <v>0</v>
      </c>
      <c r="AS291" s="790">
        <v>-4021085821</v>
      </c>
      <c r="AT291" s="834">
        <v>0</v>
      </c>
      <c r="AU291" s="791">
        <v>0</v>
      </c>
      <c r="AV291" s="833">
        <v>215738409.41</v>
      </c>
      <c r="AW291" s="790">
        <v>-215738409.41</v>
      </c>
      <c r="AX291" s="833">
        <v>215738409.41</v>
      </c>
      <c r="AY291" s="791">
        <v>0</v>
      </c>
      <c r="AZ291" s="790">
        <v>215738409.41</v>
      </c>
      <c r="BA291" s="791">
        <v>0</v>
      </c>
      <c r="BB291" s="791">
        <v>0</v>
      </c>
    </row>
    <row r="292" spans="1:54" s="792" customFormat="1" x14ac:dyDescent="0.25">
      <c r="A292" s="1870" t="s">
        <v>120</v>
      </c>
      <c r="B292" s="1867"/>
      <c r="C292" s="1870" t="s">
        <v>370</v>
      </c>
      <c r="D292" s="1867"/>
      <c r="E292" s="1870" t="s">
        <v>357</v>
      </c>
      <c r="F292" s="1867"/>
      <c r="G292" s="1870" t="s">
        <v>315</v>
      </c>
      <c r="H292" s="1867"/>
      <c r="I292" s="1870" t="s">
        <v>269</v>
      </c>
      <c r="J292" s="1867"/>
      <c r="K292" s="1867"/>
      <c r="L292" s="1870" t="s">
        <v>269</v>
      </c>
      <c r="M292" s="1867"/>
      <c r="N292" s="1867"/>
      <c r="O292" s="1870" t="s">
        <v>269</v>
      </c>
      <c r="P292" s="1867"/>
      <c r="Q292" s="1870" t="s">
        <v>269</v>
      </c>
      <c r="R292" s="1867"/>
      <c r="S292" s="1872" t="s">
        <v>681</v>
      </c>
      <c r="T292" s="1867"/>
      <c r="U292" s="1867"/>
      <c r="V292" s="1867"/>
      <c r="W292" s="1867"/>
      <c r="X292" s="1867"/>
      <c r="Y292" s="1867"/>
      <c r="Z292" s="1867"/>
      <c r="AA292" s="1870" t="s">
        <v>306</v>
      </c>
      <c r="AB292" s="1867"/>
      <c r="AC292" s="1867"/>
      <c r="AD292" s="1867"/>
      <c r="AE292" s="1867"/>
      <c r="AF292" s="1870" t="s">
        <v>307</v>
      </c>
      <c r="AG292" s="1867"/>
      <c r="AH292" s="1867"/>
      <c r="AI292" s="789" t="s">
        <v>86</v>
      </c>
      <c r="AJ292" s="1871" t="s">
        <v>308</v>
      </c>
      <c r="AK292" s="1867"/>
      <c r="AL292" s="1867"/>
      <c r="AM292" s="1867"/>
      <c r="AN292" s="1867"/>
      <c r="AO292" s="1867"/>
      <c r="AP292" s="790">
        <v>7720420000</v>
      </c>
      <c r="AQ292" s="834">
        <v>0</v>
      </c>
      <c r="AR292" s="790">
        <v>7720420000</v>
      </c>
      <c r="AS292" s="791">
        <v>0</v>
      </c>
      <c r="AT292" s="834">
        <v>0</v>
      </c>
      <c r="AU292" s="791">
        <v>0</v>
      </c>
      <c r="AV292" s="834">
        <v>0</v>
      </c>
      <c r="AW292" s="791">
        <v>0</v>
      </c>
      <c r="AX292" s="834">
        <v>0</v>
      </c>
      <c r="AY292" s="791">
        <v>0</v>
      </c>
      <c r="AZ292" s="791">
        <v>0</v>
      </c>
      <c r="BA292" s="791">
        <v>0</v>
      </c>
      <c r="BB292" s="791">
        <v>0</v>
      </c>
    </row>
    <row r="293" spans="1:54" x14ac:dyDescent="0.25">
      <c r="A293" s="1603" t="s">
        <v>120</v>
      </c>
      <c r="B293" s="1583"/>
      <c r="C293" s="1603" t="s">
        <v>370</v>
      </c>
      <c r="D293" s="1583"/>
      <c r="E293" s="1603" t="s">
        <v>357</v>
      </c>
      <c r="F293" s="1583"/>
      <c r="G293" s="1603" t="s">
        <v>315</v>
      </c>
      <c r="H293" s="1583"/>
      <c r="I293" s="1603" t="s">
        <v>313</v>
      </c>
      <c r="J293" s="1583"/>
      <c r="K293" s="1583"/>
      <c r="L293" s="1603" t="s">
        <v>269</v>
      </c>
      <c r="M293" s="1583"/>
      <c r="N293" s="1583"/>
      <c r="O293" s="1603" t="s">
        <v>269</v>
      </c>
      <c r="P293" s="1583"/>
      <c r="Q293" s="1603" t="s">
        <v>269</v>
      </c>
      <c r="R293" s="1583"/>
      <c r="S293" s="1605" t="s">
        <v>681</v>
      </c>
      <c r="T293" s="1583"/>
      <c r="U293" s="1583"/>
      <c r="V293" s="1583"/>
      <c r="W293" s="1583"/>
      <c r="X293" s="1583"/>
      <c r="Y293" s="1583"/>
      <c r="Z293" s="1583"/>
      <c r="AA293" s="1603" t="s">
        <v>306</v>
      </c>
      <c r="AB293" s="1583"/>
      <c r="AC293" s="1583"/>
      <c r="AD293" s="1583"/>
      <c r="AE293" s="1583"/>
      <c r="AF293" s="1603" t="s">
        <v>307</v>
      </c>
      <c r="AG293" s="1583"/>
      <c r="AH293" s="1583"/>
      <c r="AI293" s="317" t="s">
        <v>86</v>
      </c>
      <c r="AJ293" s="1604" t="s">
        <v>308</v>
      </c>
      <c r="AK293" s="1583"/>
      <c r="AL293" s="1583"/>
      <c r="AM293" s="1583"/>
      <c r="AN293" s="1583"/>
      <c r="AO293" s="1583"/>
      <c r="AP293" s="612">
        <v>7396500000</v>
      </c>
      <c r="AQ293" s="831">
        <v>0</v>
      </c>
      <c r="AR293" s="612">
        <v>7396500000</v>
      </c>
      <c r="AS293" s="613">
        <v>0</v>
      </c>
      <c r="AT293" s="831">
        <v>0</v>
      </c>
      <c r="AU293" s="613">
        <v>0</v>
      </c>
      <c r="AV293" s="831">
        <v>0</v>
      </c>
      <c r="AW293" s="613">
        <v>0</v>
      </c>
      <c r="AX293" s="831">
        <v>0</v>
      </c>
      <c r="AY293" s="613">
        <v>0</v>
      </c>
      <c r="AZ293" s="613">
        <v>0</v>
      </c>
      <c r="BA293" s="613">
        <v>0</v>
      </c>
      <c r="BB293" s="613">
        <v>0</v>
      </c>
    </row>
    <row r="294" spans="1:54" x14ac:dyDescent="0.25">
      <c r="A294" s="1603" t="s">
        <v>120</v>
      </c>
      <c r="B294" s="1583"/>
      <c r="C294" s="1603" t="s">
        <v>370</v>
      </c>
      <c r="D294" s="1583"/>
      <c r="E294" s="1603" t="s">
        <v>357</v>
      </c>
      <c r="F294" s="1583"/>
      <c r="G294" s="1603" t="s">
        <v>315</v>
      </c>
      <c r="H294" s="1583"/>
      <c r="I294" s="1603" t="s">
        <v>313</v>
      </c>
      <c r="J294" s="1583"/>
      <c r="K294" s="1583"/>
      <c r="L294" s="1603" t="s">
        <v>322</v>
      </c>
      <c r="M294" s="1583"/>
      <c r="N294" s="1583"/>
      <c r="O294" s="1603" t="s">
        <v>269</v>
      </c>
      <c r="P294" s="1583"/>
      <c r="Q294" s="1603" t="s">
        <v>269</v>
      </c>
      <c r="R294" s="1583"/>
      <c r="S294" s="1605" t="s">
        <v>756</v>
      </c>
      <c r="T294" s="1583"/>
      <c r="U294" s="1583"/>
      <c r="V294" s="1583"/>
      <c r="W294" s="1583"/>
      <c r="X294" s="1583"/>
      <c r="Y294" s="1583"/>
      <c r="Z294" s="1583"/>
      <c r="AA294" s="1603" t="s">
        <v>306</v>
      </c>
      <c r="AB294" s="1583"/>
      <c r="AC294" s="1583"/>
      <c r="AD294" s="1583"/>
      <c r="AE294" s="1583"/>
      <c r="AF294" s="1603" t="s">
        <v>307</v>
      </c>
      <c r="AG294" s="1583"/>
      <c r="AH294" s="1583"/>
      <c r="AI294" s="317" t="s">
        <v>86</v>
      </c>
      <c r="AJ294" s="1604" t="s">
        <v>308</v>
      </c>
      <c r="AK294" s="1583"/>
      <c r="AL294" s="1583"/>
      <c r="AM294" s="1583"/>
      <c r="AN294" s="1583"/>
      <c r="AO294" s="1583"/>
      <c r="AP294" s="612">
        <v>7396500000</v>
      </c>
      <c r="AQ294" s="831">
        <v>0</v>
      </c>
      <c r="AR294" s="612">
        <v>7396500000</v>
      </c>
      <c r="AS294" s="613">
        <v>0</v>
      </c>
      <c r="AT294" s="831">
        <v>0</v>
      </c>
      <c r="AU294" s="613">
        <v>0</v>
      </c>
      <c r="AV294" s="831">
        <v>0</v>
      </c>
      <c r="AW294" s="613">
        <v>0</v>
      </c>
      <c r="AX294" s="831">
        <v>0</v>
      </c>
      <c r="AY294" s="613">
        <v>0</v>
      </c>
      <c r="AZ294" s="613">
        <v>0</v>
      </c>
      <c r="BA294" s="613">
        <v>0</v>
      </c>
      <c r="BB294" s="613">
        <v>0</v>
      </c>
    </row>
    <row r="295" spans="1:54" x14ac:dyDescent="0.25">
      <c r="A295" s="1608" t="s">
        <v>120</v>
      </c>
      <c r="B295" s="1583"/>
      <c r="C295" s="1608" t="s">
        <v>370</v>
      </c>
      <c r="D295" s="1583"/>
      <c r="E295" s="1608" t="s">
        <v>357</v>
      </c>
      <c r="F295" s="1583"/>
      <c r="G295" s="1608" t="s">
        <v>315</v>
      </c>
      <c r="H295" s="1583"/>
      <c r="I295" s="1608" t="s">
        <v>313</v>
      </c>
      <c r="J295" s="1583"/>
      <c r="K295" s="1583"/>
      <c r="L295" s="1608" t="s">
        <v>322</v>
      </c>
      <c r="M295" s="1583"/>
      <c r="N295" s="1583"/>
      <c r="O295" s="1608" t="s">
        <v>101</v>
      </c>
      <c r="P295" s="1583"/>
      <c r="Q295" s="1608" t="s">
        <v>269</v>
      </c>
      <c r="R295" s="1583"/>
      <c r="S295" s="1609" t="s">
        <v>363</v>
      </c>
      <c r="T295" s="1583"/>
      <c r="U295" s="1583"/>
      <c r="V295" s="1583"/>
      <c r="W295" s="1583"/>
      <c r="X295" s="1583"/>
      <c r="Y295" s="1583"/>
      <c r="Z295" s="1583"/>
      <c r="AA295" s="1608" t="s">
        <v>306</v>
      </c>
      <c r="AB295" s="1583"/>
      <c r="AC295" s="1583"/>
      <c r="AD295" s="1583"/>
      <c r="AE295" s="1583"/>
      <c r="AF295" s="1608" t="s">
        <v>307</v>
      </c>
      <c r="AG295" s="1583"/>
      <c r="AH295" s="1583"/>
      <c r="AI295" s="320" t="s">
        <v>86</v>
      </c>
      <c r="AJ295" s="1610" t="s">
        <v>308</v>
      </c>
      <c r="AK295" s="1583"/>
      <c r="AL295" s="1583"/>
      <c r="AM295" s="1583"/>
      <c r="AN295" s="1583"/>
      <c r="AO295" s="1583"/>
      <c r="AP295" s="617">
        <v>4885992000</v>
      </c>
      <c r="AQ295" s="834">
        <v>0</v>
      </c>
      <c r="AR295" s="617">
        <v>4885992000</v>
      </c>
      <c r="AS295" s="618">
        <v>0</v>
      </c>
      <c r="AT295" s="834">
        <v>0</v>
      </c>
      <c r="AU295" s="618">
        <v>0</v>
      </c>
      <c r="AV295" s="834">
        <v>0</v>
      </c>
      <c r="AW295" s="618">
        <v>0</v>
      </c>
      <c r="AX295" s="834">
        <v>0</v>
      </c>
      <c r="AY295" s="618">
        <v>0</v>
      </c>
      <c r="AZ295" s="618">
        <v>0</v>
      </c>
      <c r="BA295" s="618">
        <v>0</v>
      </c>
      <c r="BB295" s="618">
        <v>0</v>
      </c>
    </row>
    <row r="296" spans="1:54" x14ac:dyDescent="0.25">
      <c r="A296" s="1608" t="s">
        <v>120</v>
      </c>
      <c r="B296" s="1583"/>
      <c r="C296" s="1608" t="s">
        <v>370</v>
      </c>
      <c r="D296" s="1583"/>
      <c r="E296" s="1608" t="s">
        <v>357</v>
      </c>
      <c r="F296" s="1583"/>
      <c r="G296" s="1608" t="s">
        <v>315</v>
      </c>
      <c r="H296" s="1583"/>
      <c r="I296" s="1608" t="s">
        <v>313</v>
      </c>
      <c r="J296" s="1583"/>
      <c r="K296" s="1583"/>
      <c r="L296" s="1608" t="s">
        <v>322</v>
      </c>
      <c r="M296" s="1583"/>
      <c r="N296" s="1583"/>
      <c r="O296" s="1608" t="s">
        <v>336</v>
      </c>
      <c r="P296" s="1583"/>
      <c r="Q296" s="1608" t="s">
        <v>269</v>
      </c>
      <c r="R296" s="1583"/>
      <c r="S296" s="1609" t="s">
        <v>759</v>
      </c>
      <c r="T296" s="1583"/>
      <c r="U296" s="1583"/>
      <c r="V296" s="1583"/>
      <c r="W296" s="1583"/>
      <c r="X296" s="1583"/>
      <c r="Y296" s="1583"/>
      <c r="Z296" s="1583"/>
      <c r="AA296" s="1608" t="s">
        <v>306</v>
      </c>
      <c r="AB296" s="1583"/>
      <c r="AC296" s="1583"/>
      <c r="AD296" s="1583"/>
      <c r="AE296" s="1583"/>
      <c r="AF296" s="1608" t="s">
        <v>307</v>
      </c>
      <c r="AG296" s="1583"/>
      <c r="AH296" s="1583"/>
      <c r="AI296" s="320" t="s">
        <v>86</v>
      </c>
      <c r="AJ296" s="1610" t="s">
        <v>308</v>
      </c>
      <c r="AK296" s="1583"/>
      <c r="AL296" s="1583"/>
      <c r="AM296" s="1583"/>
      <c r="AN296" s="1583"/>
      <c r="AO296" s="1583"/>
      <c r="AP296" s="617">
        <v>2510508000</v>
      </c>
      <c r="AQ296" s="834">
        <v>0</v>
      </c>
      <c r="AR296" s="617">
        <v>2510508000</v>
      </c>
      <c r="AS296" s="618">
        <v>0</v>
      </c>
      <c r="AT296" s="834">
        <v>0</v>
      </c>
      <c r="AU296" s="618">
        <v>0</v>
      </c>
      <c r="AV296" s="834">
        <v>0</v>
      </c>
      <c r="AW296" s="618">
        <v>0</v>
      </c>
      <c r="AX296" s="834">
        <v>0</v>
      </c>
      <c r="AY296" s="618">
        <v>0</v>
      </c>
      <c r="AZ296" s="618">
        <v>0</v>
      </c>
      <c r="BA296" s="618">
        <v>0</v>
      </c>
      <c r="BB296" s="618">
        <v>0</v>
      </c>
    </row>
    <row r="297" spans="1:54" x14ac:dyDescent="0.25">
      <c r="A297" s="1603" t="s">
        <v>120</v>
      </c>
      <c r="B297" s="1583"/>
      <c r="C297" s="1603" t="s">
        <v>370</v>
      </c>
      <c r="D297" s="1583"/>
      <c r="E297" s="1603" t="s">
        <v>357</v>
      </c>
      <c r="F297" s="1583"/>
      <c r="G297" s="1603" t="s">
        <v>322</v>
      </c>
      <c r="H297" s="1583"/>
      <c r="I297" s="1603" t="s">
        <v>313</v>
      </c>
      <c r="J297" s="1583"/>
      <c r="K297" s="1583"/>
      <c r="L297" s="1603" t="s">
        <v>269</v>
      </c>
      <c r="M297" s="1583"/>
      <c r="N297" s="1583"/>
      <c r="O297" s="1603" t="s">
        <v>269</v>
      </c>
      <c r="P297" s="1583"/>
      <c r="Q297" s="1603" t="s">
        <v>269</v>
      </c>
      <c r="R297" s="1583"/>
      <c r="S297" s="1605" t="s">
        <v>760</v>
      </c>
      <c r="T297" s="1583"/>
      <c r="U297" s="1583"/>
      <c r="V297" s="1583"/>
      <c r="W297" s="1583"/>
      <c r="X297" s="1583"/>
      <c r="Y297" s="1583"/>
      <c r="Z297" s="1583"/>
      <c r="AA297" s="1603" t="s">
        <v>306</v>
      </c>
      <c r="AB297" s="1583"/>
      <c r="AC297" s="1583"/>
      <c r="AD297" s="1583"/>
      <c r="AE297" s="1583"/>
      <c r="AF297" s="1603" t="s">
        <v>307</v>
      </c>
      <c r="AG297" s="1583"/>
      <c r="AH297" s="1583"/>
      <c r="AI297" s="317" t="s">
        <v>86</v>
      </c>
      <c r="AJ297" s="1604" t="s">
        <v>308</v>
      </c>
      <c r="AK297" s="1583"/>
      <c r="AL297" s="1583"/>
      <c r="AM297" s="1583"/>
      <c r="AN297" s="1583"/>
      <c r="AO297" s="1583"/>
      <c r="AP297" s="612">
        <v>500000000</v>
      </c>
      <c r="AQ297" s="831">
        <v>0</v>
      </c>
      <c r="AR297" s="612">
        <v>500000000</v>
      </c>
      <c r="AS297" s="613">
        <v>0</v>
      </c>
      <c r="AT297" s="831">
        <v>0</v>
      </c>
      <c r="AU297" s="613">
        <v>0</v>
      </c>
      <c r="AV297" s="831">
        <v>0</v>
      </c>
      <c r="AW297" s="613">
        <v>0</v>
      </c>
      <c r="AX297" s="831">
        <v>0</v>
      </c>
      <c r="AY297" s="613">
        <v>0</v>
      </c>
      <c r="AZ297" s="613">
        <v>0</v>
      </c>
      <c r="BA297" s="613">
        <v>0</v>
      </c>
      <c r="BB297" s="613">
        <v>0</v>
      </c>
    </row>
    <row r="298" spans="1:54" s="792" customFormat="1" x14ac:dyDescent="0.25">
      <c r="A298" s="1868" t="s">
        <v>120</v>
      </c>
      <c r="B298" s="1867"/>
      <c r="C298" s="1868" t="s">
        <v>370</v>
      </c>
      <c r="D298" s="1867"/>
      <c r="E298" s="1868" t="s">
        <v>357</v>
      </c>
      <c r="F298" s="1867"/>
      <c r="G298" s="1868" t="s">
        <v>322</v>
      </c>
      <c r="H298" s="1867"/>
      <c r="I298" s="1868" t="s">
        <v>269</v>
      </c>
      <c r="J298" s="1867"/>
      <c r="K298" s="1867"/>
      <c r="L298" s="1868" t="s">
        <v>269</v>
      </c>
      <c r="M298" s="1867"/>
      <c r="N298" s="1867"/>
      <c r="O298" s="1868" t="s">
        <v>269</v>
      </c>
      <c r="P298" s="1867"/>
      <c r="Q298" s="1868" t="s">
        <v>269</v>
      </c>
      <c r="R298" s="1867"/>
      <c r="S298" s="1869" t="s">
        <v>760</v>
      </c>
      <c r="T298" s="1867"/>
      <c r="U298" s="1867"/>
      <c r="V298" s="1867"/>
      <c r="W298" s="1867"/>
      <c r="X298" s="1867"/>
      <c r="Y298" s="1867"/>
      <c r="Z298" s="1867"/>
      <c r="AA298" s="1868" t="s">
        <v>306</v>
      </c>
      <c r="AB298" s="1867"/>
      <c r="AC298" s="1867"/>
      <c r="AD298" s="1867"/>
      <c r="AE298" s="1867"/>
      <c r="AF298" s="1868" t="s">
        <v>307</v>
      </c>
      <c r="AG298" s="1867"/>
      <c r="AH298" s="1867"/>
      <c r="AI298" s="793" t="s">
        <v>86</v>
      </c>
      <c r="AJ298" s="1866" t="s">
        <v>308</v>
      </c>
      <c r="AK298" s="1867"/>
      <c r="AL298" s="1867"/>
      <c r="AM298" s="1867"/>
      <c r="AN298" s="1867"/>
      <c r="AO298" s="1867"/>
      <c r="AP298" s="794">
        <v>500000000</v>
      </c>
      <c r="AQ298" s="831">
        <v>0</v>
      </c>
      <c r="AR298" s="794">
        <v>500000000</v>
      </c>
      <c r="AS298" s="795">
        <v>0</v>
      </c>
      <c r="AT298" s="831">
        <v>0</v>
      </c>
      <c r="AU298" s="795">
        <v>0</v>
      </c>
      <c r="AV298" s="831">
        <v>0</v>
      </c>
      <c r="AW298" s="795">
        <v>0</v>
      </c>
      <c r="AX298" s="831">
        <v>0</v>
      </c>
      <c r="AY298" s="795">
        <v>0</v>
      </c>
      <c r="AZ298" s="795">
        <v>0</v>
      </c>
      <c r="BA298" s="795">
        <v>0</v>
      </c>
      <c r="BB298" s="795">
        <v>0</v>
      </c>
    </row>
    <row r="299" spans="1:54" x14ac:dyDescent="0.25">
      <c r="A299" s="1603" t="s">
        <v>120</v>
      </c>
      <c r="B299" s="1583"/>
      <c r="C299" s="1603" t="s">
        <v>370</v>
      </c>
      <c r="D299" s="1583"/>
      <c r="E299" s="1603" t="s">
        <v>357</v>
      </c>
      <c r="F299" s="1583"/>
      <c r="G299" s="1603" t="s">
        <v>322</v>
      </c>
      <c r="H299" s="1583"/>
      <c r="I299" s="1603" t="s">
        <v>313</v>
      </c>
      <c r="J299" s="1583"/>
      <c r="K299" s="1583"/>
      <c r="L299" s="1603" t="s">
        <v>322</v>
      </c>
      <c r="M299" s="1583"/>
      <c r="N299" s="1583"/>
      <c r="O299" s="1603" t="s">
        <v>269</v>
      </c>
      <c r="P299" s="1583"/>
      <c r="Q299" s="1603" t="s">
        <v>269</v>
      </c>
      <c r="R299" s="1583"/>
      <c r="S299" s="1605" t="s">
        <v>756</v>
      </c>
      <c r="T299" s="1583"/>
      <c r="U299" s="1583"/>
      <c r="V299" s="1583"/>
      <c r="W299" s="1583"/>
      <c r="X299" s="1583"/>
      <c r="Y299" s="1583"/>
      <c r="Z299" s="1583"/>
      <c r="AA299" s="1603" t="s">
        <v>306</v>
      </c>
      <c r="AB299" s="1583"/>
      <c r="AC299" s="1583"/>
      <c r="AD299" s="1583"/>
      <c r="AE299" s="1583"/>
      <c r="AF299" s="1603" t="s">
        <v>307</v>
      </c>
      <c r="AG299" s="1583"/>
      <c r="AH299" s="1583"/>
      <c r="AI299" s="317" t="s">
        <v>86</v>
      </c>
      <c r="AJ299" s="1604" t="s">
        <v>308</v>
      </c>
      <c r="AK299" s="1583"/>
      <c r="AL299" s="1583"/>
      <c r="AM299" s="1583"/>
      <c r="AN299" s="1583"/>
      <c r="AO299" s="1583"/>
      <c r="AP299" s="612">
        <v>500000000</v>
      </c>
      <c r="AQ299" s="831">
        <v>0</v>
      </c>
      <c r="AR299" s="612">
        <v>500000000</v>
      </c>
      <c r="AS299" s="613">
        <v>0</v>
      </c>
      <c r="AT299" s="831">
        <v>0</v>
      </c>
      <c r="AU299" s="613">
        <v>0</v>
      </c>
      <c r="AV299" s="831">
        <v>0</v>
      </c>
      <c r="AW299" s="613">
        <v>0</v>
      </c>
      <c r="AX299" s="831">
        <v>0</v>
      </c>
      <c r="AY299" s="613">
        <v>0</v>
      </c>
      <c r="AZ299" s="613">
        <v>0</v>
      </c>
      <c r="BA299" s="613">
        <v>0</v>
      </c>
      <c r="BB299" s="613">
        <v>0</v>
      </c>
    </row>
    <row r="300" spans="1:54" x14ac:dyDescent="0.25">
      <c r="A300" s="1608" t="s">
        <v>120</v>
      </c>
      <c r="B300" s="1583"/>
      <c r="C300" s="1608" t="s">
        <v>370</v>
      </c>
      <c r="D300" s="1583"/>
      <c r="E300" s="1608" t="s">
        <v>357</v>
      </c>
      <c r="F300" s="1583"/>
      <c r="G300" s="1608" t="s">
        <v>322</v>
      </c>
      <c r="H300" s="1583"/>
      <c r="I300" s="1608" t="s">
        <v>313</v>
      </c>
      <c r="J300" s="1583"/>
      <c r="K300" s="1583"/>
      <c r="L300" s="1608" t="s">
        <v>322</v>
      </c>
      <c r="M300" s="1583"/>
      <c r="N300" s="1583"/>
      <c r="O300" s="1608" t="s">
        <v>101</v>
      </c>
      <c r="P300" s="1583"/>
      <c r="Q300" s="1608" t="s">
        <v>269</v>
      </c>
      <c r="R300" s="1583"/>
      <c r="S300" s="1609" t="s">
        <v>761</v>
      </c>
      <c r="T300" s="1583"/>
      <c r="U300" s="1583"/>
      <c r="V300" s="1583"/>
      <c r="W300" s="1583"/>
      <c r="X300" s="1583"/>
      <c r="Y300" s="1583"/>
      <c r="Z300" s="1583"/>
      <c r="AA300" s="1608" t="s">
        <v>306</v>
      </c>
      <c r="AB300" s="1583"/>
      <c r="AC300" s="1583"/>
      <c r="AD300" s="1583"/>
      <c r="AE300" s="1583"/>
      <c r="AF300" s="1608" t="s">
        <v>307</v>
      </c>
      <c r="AG300" s="1583"/>
      <c r="AH300" s="1583"/>
      <c r="AI300" s="320" t="s">
        <v>86</v>
      </c>
      <c r="AJ300" s="1610" t="s">
        <v>308</v>
      </c>
      <c r="AK300" s="1583"/>
      <c r="AL300" s="1583"/>
      <c r="AM300" s="1583"/>
      <c r="AN300" s="1583"/>
      <c r="AO300" s="1583"/>
      <c r="AP300" s="617">
        <v>500000000</v>
      </c>
      <c r="AQ300" s="834">
        <v>0</v>
      </c>
      <c r="AR300" s="617">
        <v>500000000</v>
      </c>
      <c r="AS300" s="618">
        <v>0</v>
      </c>
      <c r="AT300" s="834">
        <v>0</v>
      </c>
      <c r="AU300" s="618">
        <v>0</v>
      </c>
      <c r="AV300" s="834">
        <v>0</v>
      </c>
      <c r="AW300" s="618">
        <v>0</v>
      </c>
      <c r="AX300" s="834">
        <v>0</v>
      </c>
      <c r="AY300" s="618">
        <v>0</v>
      </c>
      <c r="AZ300" s="618">
        <v>0</v>
      </c>
      <c r="BA300" s="618">
        <v>0</v>
      </c>
      <c r="BB300" s="618">
        <v>0</v>
      </c>
    </row>
    <row r="301" spans="1:54" x14ac:dyDescent="0.25">
      <c r="A301" s="1603" t="s">
        <v>120</v>
      </c>
      <c r="B301" s="1583"/>
      <c r="C301" s="1603" t="s">
        <v>370</v>
      </c>
      <c r="D301" s="1583"/>
      <c r="E301" s="1603" t="s">
        <v>357</v>
      </c>
      <c r="F301" s="1583"/>
      <c r="G301" s="1603" t="s">
        <v>316</v>
      </c>
      <c r="H301" s="1583"/>
      <c r="I301" s="1603" t="s">
        <v>313</v>
      </c>
      <c r="J301" s="1583"/>
      <c r="K301" s="1583"/>
      <c r="L301" s="1603"/>
      <c r="M301" s="1583"/>
      <c r="N301" s="1583"/>
      <c r="O301" s="1603"/>
      <c r="P301" s="1583"/>
      <c r="Q301" s="1603"/>
      <c r="R301" s="1583"/>
      <c r="S301" s="1605" t="s">
        <v>682</v>
      </c>
      <c r="T301" s="1583"/>
      <c r="U301" s="1583"/>
      <c r="V301" s="1583"/>
      <c r="W301" s="1583"/>
      <c r="X301" s="1583"/>
      <c r="Y301" s="1583"/>
      <c r="Z301" s="1583"/>
      <c r="AA301" s="1603" t="s">
        <v>306</v>
      </c>
      <c r="AB301" s="1583"/>
      <c r="AC301" s="1583"/>
      <c r="AD301" s="1583"/>
      <c r="AE301" s="1583"/>
      <c r="AF301" s="1603" t="s">
        <v>307</v>
      </c>
      <c r="AG301" s="1583"/>
      <c r="AH301" s="1583"/>
      <c r="AI301" s="317" t="s">
        <v>86</v>
      </c>
      <c r="AJ301" s="1604" t="s">
        <v>308</v>
      </c>
      <c r="AK301" s="1583"/>
      <c r="AL301" s="1583"/>
      <c r="AM301" s="1583"/>
      <c r="AN301" s="1583"/>
      <c r="AO301" s="1583"/>
      <c r="AP301" s="612">
        <v>850000000</v>
      </c>
      <c r="AQ301" s="830">
        <v>130000000</v>
      </c>
      <c r="AR301" s="612">
        <v>600000000</v>
      </c>
      <c r="AS301" s="613">
        <v>0</v>
      </c>
      <c r="AT301" s="830">
        <v>100000000</v>
      </c>
      <c r="AU301" s="612">
        <v>30000000</v>
      </c>
      <c r="AV301" s="831">
        <v>0</v>
      </c>
      <c r="AW301" s="612">
        <v>100000000</v>
      </c>
      <c r="AX301" s="831">
        <v>0</v>
      </c>
      <c r="AY301" s="613">
        <v>0</v>
      </c>
      <c r="AZ301" s="613">
        <v>0</v>
      </c>
      <c r="BA301" s="613">
        <v>0</v>
      </c>
      <c r="BB301" s="613">
        <v>0</v>
      </c>
    </row>
    <row r="302" spans="1:54" s="792" customFormat="1" x14ac:dyDescent="0.25">
      <c r="A302" s="1868" t="s">
        <v>120</v>
      </c>
      <c r="B302" s="1867"/>
      <c r="C302" s="1868" t="s">
        <v>370</v>
      </c>
      <c r="D302" s="1867"/>
      <c r="E302" s="1868" t="s">
        <v>357</v>
      </c>
      <c r="F302" s="1867"/>
      <c r="G302" s="1868" t="s">
        <v>316</v>
      </c>
      <c r="H302" s="1867"/>
      <c r="I302" s="1868" t="s">
        <v>269</v>
      </c>
      <c r="J302" s="1867"/>
      <c r="K302" s="1867"/>
      <c r="L302" s="1868" t="s">
        <v>269</v>
      </c>
      <c r="M302" s="1867"/>
      <c r="N302" s="1867"/>
      <c r="O302" s="1868" t="s">
        <v>269</v>
      </c>
      <c r="P302" s="1867"/>
      <c r="Q302" s="1868" t="s">
        <v>269</v>
      </c>
      <c r="R302" s="1867"/>
      <c r="S302" s="1869" t="s">
        <v>682</v>
      </c>
      <c r="T302" s="1867"/>
      <c r="U302" s="1867"/>
      <c r="V302" s="1867"/>
      <c r="W302" s="1867"/>
      <c r="X302" s="1867"/>
      <c r="Y302" s="1867"/>
      <c r="Z302" s="1867"/>
      <c r="AA302" s="1868" t="s">
        <v>306</v>
      </c>
      <c r="AB302" s="1867"/>
      <c r="AC302" s="1867"/>
      <c r="AD302" s="1867"/>
      <c r="AE302" s="1867"/>
      <c r="AF302" s="1868" t="s">
        <v>307</v>
      </c>
      <c r="AG302" s="1867"/>
      <c r="AH302" s="1867"/>
      <c r="AI302" s="793" t="s">
        <v>86</v>
      </c>
      <c r="AJ302" s="1866" t="s">
        <v>308</v>
      </c>
      <c r="AK302" s="1867"/>
      <c r="AL302" s="1867"/>
      <c r="AM302" s="1867"/>
      <c r="AN302" s="1867"/>
      <c r="AO302" s="1867"/>
      <c r="AP302" s="794">
        <v>850000000</v>
      </c>
      <c r="AQ302" s="830">
        <v>130000000</v>
      </c>
      <c r="AR302" s="794">
        <v>600000000</v>
      </c>
      <c r="AS302" s="795">
        <v>0</v>
      </c>
      <c r="AT302" s="830">
        <v>100000000</v>
      </c>
      <c r="AU302" s="794">
        <v>30000000</v>
      </c>
      <c r="AV302" s="831">
        <v>0</v>
      </c>
      <c r="AW302" s="794">
        <v>100000000</v>
      </c>
      <c r="AX302" s="831">
        <v>0</v>
      </c>
      <c r="AY302" s="795">
        <v>0</v>
      </c>
      <c r="AZ302" s="795">
        <v>0</v>
      </c>
      <c r="BA302" s="795">
        <v>0</v>
      </c>
      <c r="BB302" s="795">
        <v>0</v>
      </c>
    </row>
    <row r="303" spans="1:54" x14ac:dyDescent="0.25">
      <c r="A303" s="1603" t="s">
        <v>120</v>
      </c>
      <c r="B303" s="1583"/>
      <c r="C303" s="1603" t="s">
        <v>370</v>
      </c>
      <c r="D303" s="1583"/>
      <c r="E303" s="1603" t="s">
        <v>357</v>
      </c>
      <c r="F303" s="1583"/>
      <c r="G303" s="1603" t="s">
        <v>316</v>
      </c>
      <c r="H303" s="1583"/>
      <c r="I303" s="1603" t="s">
        <v>313</v>
      </c>
      <c r="J303" s="1583"/>
      <c r="K303" s="1583"/>
      <c r="L303" s="1603" t="s">
        <v>315</v>
      </c>
      <c r="M303" s="1583"/>
      <c r="N303" s="1583"/>
      <c r="O303" s="1603"/>
      <c r="P303" s="1583"/>
      <c r="Q303" s="1603"/>
      <c r="R303" s="1583"/>
      <c r="S303" s="1605" t="s">
        <v>359</v>
      </c>
      <c r="T303" s="1583"/>
      <c r="U303" s="1583"/>
      <c r="V303" s="1583"/>
      <c r="W303" s="1583"/>
      <c r="X303" s="1583"/>
      <c r="Y303" s="1583"/>
      <c r="Z303" s="1583"/>
      <c r="AA303" s="1603" t="s">
        <v>306</v>
      </c>
      <c r="AB303" s="1583"/>
      <c r="AC303" s="1583"/>
      <c r="AD303" s="1583"/>
      <c r="AE303" s="1583"/>
      <c r="AF303" s="1603" t="s">
        <v>307</v>
      </c>
      <c r="AG303" s="1583"/>
      <c r="AH303" s="1583"/>
      <c r="AI303" s="317" t="s">
        <v>86</v>
      </c>
      <c r="AJ303" s="1604" t="s">
        <v>308</v>
      </c>
      <c r="AK303" s="1583"/>
      <c r="AL303" s="1583"/>
      <c r="AM303" s="1583"/>
      <c r="AN303" s="1583"/>
      <c r="AO303" s="1583"/>
      <c r="AP303" s="612">
        <v>350000000</v>
      </c>
      <c r="AQ303" s="830">
        <v>130000000</v>
      </c>
      <c r="AR303" s="612">
        <v>100000000</v>
      </c>
      <c r="AS303" s="613">
        <v>0</v>
      </c>
      <c r="AT303" s="830">
        <v>100000000</v>
      </c>
      <c r="AU303" s="612">
        <v>30000000</v>
      </c>
      <c r="AV303" s="831">
        <v>0</v>
      </c>
      <c r="AW303" s="612">
        <v>100000000</v>
      </c>
      <c r="AX303" s="831">
        <v>0</v>
      </c>
      <c r="AY303" s="613">
        <v>0</v>
      </c>
      <c r="AZ303" s="613">
        <v>0</v>
      </c>
      <c r="BA303" s="613">
        <v>0</v>
      </c>
      <c r="BB303" s="613">
        <v>0</v>
      </c>
    </row>
    <row r="304" spans="1:54" x14ac:dyDescent="0.25">
      <c r="A304" s="1608" t="s">
        <v>120</v>
      </c>
      <c r="B304" s="1583"/>
      <c r="C304" s="1608" t="s">
        <v>370</v>
      </c>
      <c r="D304" s="1583"/>
      <c r="E304" s="1608" t="s">
        <v>357</v>
      </c>
      <c r="F304" s="1583"/>
      <c r="G304" s="1608" t="s">
        <v>316</v>
      </c>
      <c r="H304" s="1583"/>
      <c r="I304" s="1608" t="s">
        <v>313</v>
      </c>
      <c r="J304" s="1583"/>
      <c r="K304" s="1583"/>
      <c r="L304" s="1608" t="s">
        <v>315</v>
      </c>
      <c r="M304" s="1583"/>
      <c r="N304" s="1583"/>
      <c r="O304" s="1608" t="s">
        <v>312</v>
      </c>
      <c r="P304" s="1583"/>
      <c r="Q304" s="1608"/>
      <c r="R304" s="1583"/>
      <c r="S304" s="1609" t="s">
        <v>365</v>
      </c>
      <c r="T304" s="1583"/>
      <c r="U304" s="1583"/>
      <c r="V304" s="1583"/>
      <c r="W304" s="1583"/>
      <c r="X304" s="1583"/>
      <c r="Y304" s="1583"/>
      <c r="Z304" s="1583"/>
      <c r="AA304" s="1608" t="s">
        <v>306</v>
      </c>
      <c r="AB304" s="1583"/>
      <c r="AC304" s="1583"/>
      <c r="AD304" s="1583"/>
      <c r="AE304" s="1583"/>
      <c r="AF304" s="1608" t="s">
        <v>307</v>
      </c>
      <c r="AG304" s="1583"/>
      <c r="AH304" s="1583"/>
      <c r="AI304" s="320" t="s">
        <v>86</v>
      </c>
      <c r="AJ304" s="1610" t="s">
        <v>308</v>
      </c>
      <c r="AK304" s="1583"/>
      <c r="AL304" s="1583"/>
      <c r="AM304" s="1583"/>
      <c r="AN304" s="1583"/>
      <c r="AO304" s="1583"/>
      <c r="AP304" s="617">
        <v>120000000</v>
      </c>
      <c r="AQ304" s="834">
        <v>0</v>
      </c>
      <c r="AR304" s="618">
        <v>0</v>
      </c>
      <c r="AS304" s="618">
        <v>0</v>
      </c>
      <c r="AT304" s="833">
        <v>100000000</v>
      </c>
      <c r="AU304" s="617">
        <v>-100000000</v>
      </c>
      <c r="AV304" s="834">
        <v>0</v>
      </c>
      <c r="AW304" s="617">
        <v>100000000</v>
      </c>
      <c r="AX304" s="834">
        <v>0</v>
      </c>
      <c r="AY304" s="618">
        <v>0</v>
      </c>
      <c r="AZ304" s="618">
        <v>0</v>
      </c>
      <c r="BA304" s="618">
        <v>0</v>
      </c>
      <c r="BB304" s="618">
        <v>0</v>
      </c>
    </row>
    <row r="305" spans="1:54" x14ac:dyDescent="0.25">
      <c r="A305" s="1608" t="s">
        <v>120</v>
      </c>
      <c r="B305" s="1583"/>
      <c r="C305" s="1608" t="s">
        <v>370</v>
      </c>
      <c r="D305" s="1583"/>
      <c r="E305" s="1608" t="s">
        <v>357</v>
      </c>
      <c r="F305" s="1583"/>
      <c r="G305" s="1608" t="s">
        <v>316</v>
      </c>
      <c r="H305" s="1583"/>
      <c r="I305" s="1608" t="s">
        <v>313</v>
      </c>
      <c r="J305" s="1583"/>
      <c r="K305" s="1583"/>
      <c r="L305" s="1608" t="s">
        <v>315</v>
      </c>
      <c r="M305" s="1583"/>
      <c r="N305" s="1583"/>
      <c r="O305" s="1608" t="s">
        <v>322</v>
      </c>
      <c r="P305" s="1583"/>
      <c r="Q305" s="1608"/>
      <c r="R305" s="1583"/>
      <c r="S305" s="1609" t="s">
        <v>361</v>
      </c>
      <c r="T305" s="1583"/>
      <c r="U305" s="1583"/>
      <c r="V305" s="1583"/>
      <c r="W305" s="1583"/>
      <c r="X305" s="1583"/>
      <c r="Y305" s="1583"/>
      <c r="Z305" s="1583"/>
      <c r="AA305" s="1608" t="s">
        <v>306</v>
      </c>
      <c r="AB305" s="1583"/>
      <c r="AC305" s="1583"/>
      <c r="AD305" s="1583"/>
      <c r="AE305" s="1583"/>
      <c r="AF305" s="1608" t="s">
        <v>307</v>
      </c>
      <c r="AG305" s="1583"/>
      <c r="AH305" s="1583"/>
      <c r="AI305" s="320" t="s">
        <v>86</v>
      </c>
      <c r="AJ305" s="1610" t="s">
        <v>308</v>
      </c>
      <c r="AK305" s="1583"/>
      <c r="AL305" s="1583"/>
      <c r="AM305" s="1583"/>
      <c r="AN305" s="1583"/>
      <c r="AO305" s="1583"/>
      <c r="AP305" s="617">
        <v>45000000</v>
      </c>
      <c r="AQ305" s="834">
        <v>0</v>
      </c>
      <c r="AR305" s="617">
        <v>45000000</v>
      </c>
      <c r="AS305" s="618">
        <v>0</v>
      </c>
      <c r="AT305" s="834">
        <v>0</v>
      </c>
      <c r="AU305" s="618">
        <v>0</v>
      </c>
      <c r="AV305" s="834">
        <v>0</v>
      </c>
      <c r="AW305" s="618">
        <v>0</v>
      </c>
      <c r="AX305" s="834">
        <v>0</v>
      </c>
      <c r="AY305" s="618">
        <v>0</v>
      </c>
      <c r="AZ305" s="618">
        <v>0</v>
      </c>
      <c r="BA305" s="618">
        <v>0</v>
      </c>
      <c r="BB305" s="618">
        <v>0</v>
      </c>
    </row>
    <row r="306" spans="1:54" x14ac:dyDescent="0.25">
      <c r="A306" s="1608" t="s">
        <v>120</v>
      </c>
      <c r="B306" s="1583"/>
      <c r="C306" s="1608" t="s">
        <v>370</v>
      </c>
      <c r="D306" s="1583"/>
      <c r="E306" s="1608" t="s">
        <v>357</v>
      </c>
      <c r="F306" s="1583"/>
      <c r="G306" s="1608" t="s">
        <v>316</v>
      </c>
      <c r="H306" s="1583"/>
      <c r="I306" s="1608" t="s">
        <v>313</v>
      </c>
      <c r="J306" s="1583"/>
      <c r="K306" s="1583"/>
      <c r="L306" s="1608" t="s">
        <v>315</v>
      </c>
      <c r="M306" s="1583"/>
      <c r="N306" s="1583"/>
      <c r="O306" s="1608" t="s">
        <v>316</v>
      </c>
      <c r="P306" s="1583"/>
      <c r="Q306" s="1608"/>
      <c r="R306" s="1583"/>
      <c r="S306" s="1609" t="s">
        <v>105</v>
      </c>
      <c r="T306" s="1583"/>
      <c r="U306" s="1583"/>
      <c r="V306" s="1583"/>
      <c r="W306" s="1583"/>
      <c r="X306" s="1583"/>
      <c r="Y306" s="1583"/>
      <c r="Z306" s="1583"/>
      <c r="AA306" s="1608" t="s">
        <v>306</v>
      </c>
      <c r="AB306" s="1583"/>
      <c r="AC306" s="1583"/>
      <c r="AD306" s="1583"/>
      <c r="AE306" s="1583"/>
      <c r="AF306" s="1608" t="s">
        <v>307</v>
      </c>
      <c r="AG306" s="1583"/>
      <c r="AH306" s="1583"/>
      <c r="AI306" s="320" t="s">
        <v>86</v>
      </c>
      <c r="AJ306" s="1610" t="s">
        <v>308</v>
      </c>
      <c r="AK306" s="1583"/>
      <c r="AL306" s="1583"/>
      <c r="AM306" s="1583"/>
      <c r="AN306" s="1583"/>
      <c r="AO306" s="1583"/>
      <c r="AP306" s="617">
        <v>55000000</v>
      </c>
      <c r="AQ306" s="834">
        <v>0</v>
      </c>
      <c r="AR306" s="617">
        <v>55000000</v>
      </c>
      <c r="AS306" s="618">
        <v>0</v>
      </c>
      <c r="AT306" s="834">
        <v>0</v>
      </c>
      <c r="AU306" s="618">
        <v>0</v>
      </c>
      <c r="AV306" s="834">
        <v>0</v>
      </c>
      <c r="AW306" s="618">
        <v>0</v>
      </c>
      <c r="AX306" s="834">
        <v>0</v>
      </c>
      <c r="AY306" s="618">
        <v>0</v>
      </c>
      <c r="AZ306" s="618">
        <v>0</v>
      </c>
      <c r="BA306" s="618">
        <v>0</v>
      </c>
      <c r="BB306" s="618">
        <v>0</v>
      </c>
    </row>
    <row r="307" spans="1:54" x14ac:dyDescent="0.25">
      <c r="A307" s="1608" t="s">
        <v>120</v>
      </c>
      <c r="B307" s="1583"/>
      <c r="C307" s="1608" t="s">
        <v>370</v>
      </c>
      <c r="D307" s="1583"/>
      <c r="E307" s="1608" t="s">
        <v>357</v>
      </c>
      <c r="F307" s="1583"/>
      <c r="G307" s="1608" t="s">
        <v>316</v>
      </c>
      <c r="H307" s="1583"/>
      <c r="I307" s="1608" t="s">
        <v>313</v>
      </c>
      <c r="J307" s="1583"/>
      <c r="K307" s="1583"/>
      <c r="L307" s="1608" t="s">
        <v>315</v>
      </c>
      <c r="M307" s="1583"/>
      <c r="N307" s="1583"/>
      <c r="O307" s="1608" t="s">
        <v>326</v>
      </c>
      <c r="P307" s="1583"/>
      <c r="Q307" s="1608"/>
      <c r="R307" s="1583"/>
      <c r="S307" s="1609" t="s">
        <v>368</v>
      </c>
      <c r="T307" s="1583"/>
      <c r="U307" s="1583"/>
      <c r="V307" s="1583"/>
      <c r="W307" s="1583"/>
      <c r="X307" s="1583"/>
      <c r="Y307" s="1583"/>
      <c r="Z307" s="1583"/>
      <c r="AA307" s="1608" t="s">
        <v>306</v>
      </c>
      <c r="AB307" s="1583"/>
      <c r="AC307" s="1583"/>
      <c r="AD307" s="1583"/>
      <c r="AE307" s="1583"/>
      <c r="AF307" s="1608" t="s">
        <v>307</v>
      </c>
      <c r="AG307" s="1583"/>
      <c r="AH307" s="1583"/>
      <c r="AI307" s="320" t="s">
        <v>86</v>
      </c>
      <c r="AJ307" s="1610" t="s">
        <v>308</v>
      </c>
      <c r="AK307" s="1583"/>
      <c r="AL307" s="1583"/>
      <c r="AM307" s="1583"/>
      <c r="AN307" s="1583"/>
      <c r="AO307" s="1583"/>
      <c r="AP307" s="617">
        <v>130000000</v>
      </c>
      <c r="AQ307" s="833">
        <v>130000000</v>
      </c>
      <c r="AR307" s="618">
        <v>0</v>
      </c>
      <c r="AS307" s="618">
        <v>0</v>
      </c>
      <c r="AT307" s="834">
        <v>0</v>
      </c>
      <c r="AU307" s="617">
        <v>130000000</v>
      </c>
      <c r="AV307" s="834">
        <v>0</v>
      </c>
      <c r="AW307" s="618">
        <v>0</v>
      </c>
      <c r="AX307" s="834">
        <v>0</v>
      </c>
      <c r="AY307" s="618">
        <v>0</v>
      </c>
      <c r="AZ307" s="618">
        <v>0</v>
      </c>
      <c r="BA307" s="618">
        <v>0</v>
      </c>
      <c r="BB307" s="618">
        <v>0</v>
      </c>
    </row>
    <row r="308" spans="1:54" x14ac:dyDescent="0.25">
      <c r="A308" s="1603" t="s">
        <v>120</v>
      </c>
      <c r="B308" s="1583"/>
      <c r="C308" s="1603" t="s">
        <v>370</v>
      </c>
      <c r="D308" s="1583"/>
      <c r="E308" s="1603" t="s">
        <v>357</v>
      </c>
      <c r="F308" s="1583"/>
      <c r="G308" s="1603" t="s">
        <v>316</v>
      </c>
      <c r="H308" s="1583"/>
      <c r="I308" s="1603" t="s">
        <v>313</v>
      </c>
      <c r="J308" s="1583"/>
      <c r="K308" s="1583"/>
      <c r="L308" s="1603" t="s">
        <v>322</v>
      </c>
      <c r="M308" s="1583"/>
      <c r="N308" s="1583"/>
      <c r="O308" s="1603"/>
      <c r="P308" s="1583"/>
      <c r="Q308" s="1603"/>
      <c r="R308" s="1583"/>
      <c r="S308" s="1605" t="s">
        <v>456</v>
      </c>
      <c r="T308" s="1583"/>
      <c r="U308" s="1583"/>
      <c r="V308" s="1583"/>
      <c r="W308" s="1583"/>
      <c r="X308" s="1583"/>
      <c r="Y308" s="1583"/>
      <c r="Z308" s="1583"/>
      <c r="AA308" s="1603" t="s">
        <v>306</v>
      </c>
      <c r="AB308" s="1583"/>
      <c r="AC308" s="1583"/>
      <c r="AD308" s="1583"/>
      <c r="AE308" s="1583"/>
      <c r="AF308" s="1603" t="s">
        <v>307</v>
      </c>
      <c r="AG308" s="1583"/>
      <c r="AH308" s="1583"/>
      <c r="AI308" s="317" t="s">
        <v>86</v>
      </c>
      <c r="AJ308" s="1604" t="s">
        <v>308</v>
      </c>
      <c r="AK308" s="1583"/>
      <c r="AL308" s="1583"/>
      <c r="AM308" s="1583"/>
      <c r="AN308" s="1583"/>
      <c r="AO308" s="1583"/>
      <c r="AP308" s="612">
        <v>500000000</v>
      </c>
      <c r="AQ308" s="831">
        <v>0</v>
      </c>
      <c r="AR308" s="612">
        <v>500000000</v>
      </c>
      <c r="AS308" s="613">
        <v>0</v>
      </c>
      <c r="AT308" s="831">
        <v>0</v>
      </c>
      <c r="AU308" s="613">
        <v>0</v>
      </c>
      <c r="AV308" s="831">
        <v>0</v>
      </c>
      <c r="AW308" s="613">
        <v>0</v>
      </c>
      <c r="AX308" s="831">
        <v>0</v>
      </c>
      <c r="AY308" s="613">
        <v>0</v>
      </c>
      <c r="AZ308" s="613">
        <v>0</v>
      </c>
      <c r="BA308" s="613">
        <v>0</v>
      </c>
      <c r="BB308" s="613">
        <v>0</v>
      </c>
    </row>
    <row r="309" spans="1:54" x14ac:dyDescent="0.25">
      <c r="A309" s="1608" t="s">
        <v>120</v>
      </c>
      <c r="B309" s="1583"/>
      <c r="C309" s="1608" t="s">
        <v>370</v>
      </c>
      <c r="D309" s="1583"/>
      <c r="E309" s="1608" t="s">
        <v>357</v>
      </c>
      <c r="F309" s="1583"/>
      <c r="G309" s="1608" t="s">
        <v>316</v>
      </c>
      <c r="H309" s="1583"/>
      <c r="I309" s="1608" t="s">
        <v>313</v>
      </c>
      <c r="J309" s="1583"/>
      <c r="K309" s="1583"/>
      <c r="L309" s="1608" t="s">
        <v>322</v>
      </c>
      <c r="M309" s="1583"/>
      <c r="N309" s="1583"/>
      <c r="O309" s="1608" t="s">
        <v>326</v>
      </c>
      <c r="P309" s="1583"/>
      <c r="Q309" s="1608"/>
      <c r="R309" s="1583"/>
      <c r="S309" s="1609" t="s">
        <v>368</v>
      </c>
      <c r="T309" s="1583"/>
      <c r="U309" s="1583"/>
      <c r="V309" s="1583"/>
      <c r="W309" s="1583"/>
      <c r="X309" s="1583"/>
      <c r="Y309" s="1583"/>
      <c r="Z309" s="1583"/>
      <c r="AA309" s="1608" t="s">
        <v>306</v>
      </c>
      <c r="AB309" s="1583"/>
      <c r="AC309" s="1583"/>
      <c r="AD309" s="1583"/>
      <c r="AE309" s="1583"/>
      <c r="AF309" s="1608" t="s">
        <v>307</v>
      </c>
      <c r="AG309" s="1583"/>
      <c r="AH309" s="1583"/>
      <c r="AI309" s="320" t="s">
        <v>86</v>
      </c>
      <c r="AJ309" s="1610" t="s">
        <v>308</v>
      </c>
      <c r="AK309" s="1583"/>
      <c r="AL309" s="1583"/>
      <c r="AM309" s="1583"/>
      <c r="AN309" s="1583"/>
      <c r="AO309" s="1583"/>
      <c r="AP309" s="617">
        <v>500000000</v>
      </c>
      <c r="AQ309" s="834">
        <v>0</v>
      </c>
      <c r="AR309" s="617">
        <v>500000000</v>
      </c>
      <c r="AS309" s="618">
        <v>0</v>
      </c>
      <c r="AT309" s="834">
        <v>0</v>
      </c>
      <c r="AU309" s="618">
        <v>0</v>
      </c>
      <c r="AV309" s="834">
        <v>0</v>
      </c>
      <c r="AW309" s="618">
        <v>0</v>
      </c>
      <c r="AX309" s="834">
        <v>0</v>
      </c>
      <c r="AY309" s="618">
        <v>0</v>
      </c>
      <c r="AZ309" s="618">
        <v>0</v>
      </c>
      <c r="BA309" s="618">
        <v>0</v>
      </c>
      <c r="BB309" s="618">
        <v>0</v>
      </c>
    </row>
    <row r="310" spans="1:54" x14ac:dyDescent="0.25">
      <c r="A310" s="1603" t="s">
        <v>120</v>
      </c>
      <c r="B310" s="1583"/>
      <c r="C310" s="1603" t="s">
        <v>370</v>
      </c>
      <c r="D310" s="1583"/>
      <c r="E310" s="1603" t="s">
        <v>357</v>
      </c>
      <c r="F310" s="1583"/>
      <c r="G310" s="1603" t="s">
        <v>317</v>
      </c>
      <c r="H310" s="1583"/>
      <c r="I310" s="1603" t="s">
        <v>313</v>
      </c>
      <c r="J310" s="1583"/>
      <c r="K310" s="1583"/>
      <c r="L310" s="1603"/>
      <c r="M310" s="1583"/>
      <c r="N310" s="1583"/>
      <c r="O310" s="1603"/>
      <c r="P310" s="1583"/>
      <c r="Q310" s="1603"/>
      <c r="R310" s="1583"/>
      <c r="S310" s="1605" t="s">
        <v>683</v>
      </c>
      <c r="T310" s="1583"/>
      <c r="U310" s="1583"/>
      <c r="V310" s="1583"/>
      <c r="W310" s="1583"/>
      <c r="X310" s="1583"/>
      <c r="Y310" s="1583"/>
      <c r="Z310" s="1583"/>
      <c r="AA310" s="1603" t="s">
        <v>306</v>
      </c>
      <c r="AB310" s="1583"/>
      <c r="AC310" s="1583"/>
      <c r="AD310" s="1583"/>
      <c r="AE310" s="1583"/>
      <c r="AF310" s="1603" t="s">
        <v>307</v>
      </c>
      <c r="AG310" s="1583"/>
      <c r="AH310" s="1583"/>
      <c r="AI310" s="317" t="s">
        <v>86</v>
      </c>
      <c r="AJ310" s="1604" t="s">
        <v>308</v>
      </c>
      <c r="AK310" s="1583"/>
      <c r="AL310" s="1583"/>
      <c r="AM310" s="1583"/>
      <c r="AN310" s="1583"/>
      <c r="AO310" s="1583"/>
      <c r="AP310" s="612">
        <v>300000000</v>
      </c>
      <c r="AQ310" s="831">
        <v>0</v>
      </c>
      <c r="AR310" s="613">
        <v>0</v>
      </c>
      <c r="AS310" s="613">
        <v>0</v>
      </c>
      <c r="AT310" s="831">
        <v>0</v>
      </c>
      <c r="AU310" s="613">
        <v>0</v>
      </c>
      <c r="AV310" s="831">
        <v>0</v>
      </c>
      <c r="AW310" s="613">
        <v>0</v>
      </c>
      <c r="AX310" s="831">
        <v>0</v>
      </c>
      <c r="AY310" s="613">
        <v>0</v>
      </c>
      <c r="AZ310" s="613">
        <v>0</v>
      </c>
      <c r="BA310" s="613">
        <v>0</v>
      </c>
      <c r="BB310" s="613">
        <v>0</v>
      </c>
    </row>
    <row r="311" spans="1:54" s="792" customFormat="1" x14ac:dyDescent="0.25">
      <c r="A311" s="1868" t="s">
        <v>120</v>
      </c>
      <c r="B311" s="1867"/>
      <c r="C311" s="1868" t="s">
        <v>370</v>
      </c>
      <c r="D311" s="1867"/>
      <c r="E311" s="1868" t="s">
        <v>357</v>
      </c>
      <c r="F311" s="1867"/>
      <c r="G311" s="1868" t="s">
        <v>317</v>
      </c>
      <c r="H311" s="1867"/>
      <c r="I311" s="1868" t="s">
        <v>269</v>
      </c>
      <c r="J311" s="1867"/>
      <c r="K311" s="1867"/>
      <c r="L311" s="1868" t="s">
        <v>269</v>
      </c>
      <c r="M311" s="1867"/>
      <c r="N311" s="1867"/>
      <c r="O311" s="1868" t="s">
        <v>269</v>
      </c>
      <c r="P311" s="1867"/>
      <c r="Q311" s="1868" t="s">
        <v>269</v>
      </c>
      <c r="R311" s="1867"/>
      <c r="S311" s="1869" t="s">
        <v>683</v>
      </c>
      <c r="T311" s="1867"/>
      <c r="U311" s="1867"/>
      <c r="V311" s="1867"/>
      <c r="W311" s="1867"/>
      <c r="X311" s="1867"/>
      <c r="Y311" s="1867"/>
      <c r="Z311" s="1867"/>
      <c r="AA311" s="1868" t="s">
        <v>306</v>
      </c>
      <c r="AB311" s="1867"/>
      <c r="AC311" s="1867"/>
      <c r="AD311" s="1867"/>
      <c r="AE311" s="1867"/>
      <c r="AF311" s="1868" t="s">
        <v>307</v>
      </c>
      <c r="AG311" s="1867"/>
      <c r="AH311" s="1867"/>
      <c r="AI311" s="793" t="s">
        <v>86</v>
      </c>
      <c r="AJ311" s="1866" t="s">
        <v>308</v>
      </c>
      <c r="AK311" s="1867"/>
      <c r="AL311" s="1867"/>
      <c r="AM311" s="1867"/>
      <c r="AN311" s="1867"/>
      <c r="AO311" s="1867"/>
      <c r="AP311" s="794">
        <v>300000000</v>
      </c>
      <c r="AQ311" s="831">
        <v>0</v>
      </c>
      <c r="AR311" s="795">
        <v>0</v>
      </c>
      <c r="AS311" s="795">
        <v>0</v>
      </c>
      <c r="AT311" s="831">
        <v>0</v>
      </c>
      <c r="AU311" s="795">
        <v>0</v>
      </c>
      <c r="AV311" s="831">
        <v>0</v>
      </c>
      <c r="AW311" s="795">
        <v>0</v>
      </c>
      <c r="AX311" s="831">
        <v>0</v>
      </c>
      <c r="AY311" s="795">
        <v>0</v>
      </c>
      <c r="AZ311" s="795">
        <v>0</v>
      </c>
      <c r="BA311" s="795">
        <v>0</v>
      </c>
      <c r="BB311" s="795">
        <v>0</v>
      </c>
    </row>
    <row r="312" spans="1:54" x14ac:dyDescent="0.25">
      <c r="A312" s="1603" t="s">
        <v>120</v>
      </c>
      <c r="B312" s="1583"/>
      <c r="C312" s="1603" t="s">
        <v>370</v>
      </c>
      <c r="D312" s="1583"/>
      <c r="E312" s="1603" t="s">
        <v>357</v>
      </c>
      <c r="F312" s="1583"/>
      <c r="G312" s="1603" t="s">
        <v>317</v>
      </c>
      <c r="H312" s="1583"/>
      <c r="I312" s="1603" t="s">
        <v>313</v>
      </c>
      <c r="J312" s="1583"/>
      <c r="K312" s="1583"/>
      <c r="L312" s="1603" t="s">
        <v>315</v>
      </c>
      <c r="M312" s="1583"/>
      <c r="N312" s="1583"/>
      <c r="O312" s="1603"/>
      <c r="P312" s="1583"/>
      <c r="Q312" s="1603"/>
      <c r="R312" s="1583"/>
      <c r="S312" s="1605" t="s">
        <v>359</v>
      </c>
      <c r="T312" s="1583"/>
      <c r="U312" s="1583"/>
      <c r="V312" s="1583"/>
      <c r="W312" s="1583"/>
      <c r="X312" s="1583"/>
      <c r="Y312" s="1583"/>
      <c r="Z312" s="1583"/>
      <c r="AA312" s="1603" t="s">
        <v>306</v>
      </c>
      <c r="AB312" s="1583"/>
      <c r="AC312" s="1583"/>
      <c r="AD312" s="1583"/>
      <c r="AE312" s="1583"/>
      <c r="AF312" s="1603" t="s">
        <v>307</v>
      </c>
      <c r="AG312" s="1583"/>
      <c r="AH312" s="1583"/>
      <c r="AI312" s="317" t="s">
        <v>86</v>
      </c>
      <c r="AJ312" s="1604" t="s">
        <v>308</v>
      </c>
      <c r="AK312" s="1583"/>
      <c r="AL312" s="1583"/>
      <c r="AM312" s="1583"/>
      <c r="AN312" s="1583"/>
      <c r="AO312" s="1583"/>
      <c r="AP312" s="612">
        <v>300000000</v>
      </c>
      <c r="AQ312" s="831">
        <v>0</v>
      </c>
      <c r="AR312" s="613">
        <v>0</v>
      </c>
      <c r="AS312" s="613">
        <v>0</v>
      </c>
      <c r="AT312" s="831">
        <v>0</v>
      </c>
      <c r="AU312" s="613">
        <v>0</v>
      </c>
      <c r="AV312" s="831">
        <v>0</v>
      </c>
      <c r="AW312" s="613">
        <v>0</v>
      </c>
      <c r="AX312" s="831">
        <v>0</v>
      </c>
      <c r="AY312" s="613">
        <v>0</v>
      </c>
      <c r="AZ312" s="613">
        <v>0</v>
      </c>
      <c r="BA312" s="613">
        <v>0</v>
      </c>
      <c r="BB312" s="613">
        <v>0</v>
      </c>
    </row>
    <row r="313" spans="1:54" x14ac:dyDescent="0.25">
      <c r="A313" s="1608" t="s">
        <v>120</v>
      </c>
      <c r="B313" s="1583"/>
      <c r="C313" s="1608" t="s">
        <v>370</v>
      </c>
      <c r="D313" s="1583"/>
      <c r="E313" s="1608" t="s">
        <v>357</v>
      </c>
      <c r="F313" s="1583"/>
      <c r="G313" s="1608" t="s">
        <v>317</v>
      </c>
      <c r="H313" s="1583"/>
      <c r="I313" s="1608" t="s">
        <v>313</v>
      </c>
      <c r="J313" s="1583"/>
      <c r="K313" s="1583"/>
      <c r="L313" s="1608" t="s">
        <v>315</v>
      </c>
      <c r="M313" s="1583"/>
      <c r="N313" s="1583"/>
      <c r="O313" s="1608" t="s">
        <v>312</v>
      </c>
      <c r="P313" s="1583"/>
      <c r="Q313" s="1608"/>
      <c r="R313" s="1583"/>
      <c r="S313" s="1609" t="s">
        <v>365</v>
      </c>
      <c r="T313" s="1583"/>
      <c r="U313" s="1583"/>
      <c r="V313" s="1583"/>
      <c r="W313" s="1583"/>
      <c r="X313" s="1583"/>
      <c r="Y313" s="1583"/>
      <c r="Z313" s="1583"/>
      <c r="AA313" s="1608" t="s">
        <v>306</v>
      </c>
      <c r="AB313" s="1583"/>
      <c r="AC313" s="1583"/>
      <c r="AD313" s="1583"/>
      <c r="AE313" s="1583"/>
      <c r="AF313" s="1608" t="s">
        <v>307</v>
      </c>
      <c r="AG313" s="1583"/>
      <c r="AH313" s="1583"/>
      <c r="AI313" s="320" t="s">
        <v>86</v>
      </c>
      <c r="AJ313" s="1610" t="s">
        <v>308</v>
      </c>
      <c r="AK313" s="1583"/>
      <c r="AL313" s="1583"/>
      <c r="AM313" s="1583"/>
      <c r="AN313" s="1583"/>
      <c r="AO313" s="1583"/>
      <c r="AP313" s="617">
        <v>300000000</v>
      </c>
      <c r="AQ313" s="834">
        <v>0</v>
      </c>
      <c r="AR313" s="618">
        <v>0</v>
      </c>
      <c r="AS313" s="618">
        <v>0</v>
      </c>
      <c r="AT313" s="834">
        <v>0</v>
      </c>
      <c r="AU313" s="618">
        <v>0</v>
      </c>
      <c r="AV313" s="834">
        <v>0</v>
      </c>
      <c r="AW313" s="618">
        <v>0</v>
      </c>
      <c r="AX313" s="834">
        <v>0</v>
      </c>
      <c r="AY313" s="618">
        <v>0</v>
      </c>
      <c r="AZ313" s="618">
        <v>0</v>
      </c>
      <c r="BA313" s="618">
        <v>0</v>
      </c>
      <c r="BB313" s="618">
        <v>0</v>
      </c>
    </row>
    <row r="314" spans="1:54" x14ac:dyDescent="0.25">
      <c r="A314" s="1603" t="s">
        <v>120</v>
      </c>
      <c r="B314" s="1583"/>
      <c r="C314" s="1603" t="s">
        <v>370</v>
      </c>
      <c r="D314" s="1583"/>
      <c r="E314" s="1603" t="s">
        <v>357</v>
      </c>
      <c r="F314" s="1583"/>
      <c r="G314" s="1603" t="s">
        <v>325</v>
      </c>
      <c r="H314" s="1583"/>
      <c r="I314" s="1603" t="s">
        <v>313</v>
      </c>
      <c r="J314" s="1583"/>
      <c r="K314" s="1583"/>
      <c r="L314" s="1603"/>
      <c r="M314" s="1583"/>
      <c r="N314" s="1583"/>
      <c r="O314" s="1603"/>
      <c r="P314" s="1583"/>
      <c r="Q314" s="1603"/>
      <c r="R314" s="1583"/>
      <c r="S314" s="1605" t="s">
        <v>700</v>
      </c>
      <c r="T314" s="1583"/>
      <c r="U314" s="1583"/>
      <c r="V314" s="1583"/>
      <c r="W314" s="1583"/>
      <c r="X314" s="1583"/>
      <c r="Y314" s="1583"/>
      <c r="Z314" s="1583"/>
      <c r="AA314" s="1603" t="s">
        <v>306</v>
      </c>
      <c r="AB314" s="1583"/>
      <c r="AC314" s="1583"/>
      <c r="AD314" s="1583"/>
      <c r="AE314" s="1583"/>
      <c r="AF314" s="1603" t="s">
        <v>307</v>
      </c>
      <c r="AG314" s="1583"/>
      <c r="AH314" s="1583"/>
      <c r="AI314" s="317" t="s">
        <v>86</v>
      </c>
      <c r="AJ314" s="1604" t="s">
        <v>308</v>
      </c>
      <c r="AK314" s="1583"/>
      <c r="AL314" s="1583"/>
      <c r="AM314" s="1583"/>
      <c r="AN314" s="1583"/>
      <c r="AO314" s="1583"/>
      <c r="AP314" s="612">
        <v>300000000</v>
      </c>
      <c r="AQ314" s="830">
        <v>254666000</v>
      </c>
      <c r="AR314" s="612">
        <v>668000</v>
      </c>
      <c r="AS314" s="613">
        <v>0</v>
      </c>
      <c r="AT314" s="830">
        <v>56437186</v>
      </c>
      <c r="AU314" s="612">
        <v>198228814</v>
      </c>
      <c r="AV314" s="830">
        <v>2498301</v>
      </c>
      <c r="AW314" s="612">
        <v>53938885</v>
      </c>
      <c r="AX314" s="830">
        <v>1500191</v>
      </c>
      <c r="AY314" s="612">
        <v>998110</v>
      </c>
      <c r="AZ314" s="612">
        <v>1500191</v>
      </c>
      <c r="BA314" s="613">
        <v>0</v>
      </c>
      <c r="BB314" s="613">
        <v>0</v>
      </c>
    </row>
    <row r="315" spans="1:54" s="792" customFormat="1" x14ac:dyDescent="0.25">
      <c r="A315" s="1868" t="s">
        <v>120</v>
      </c>
      <c r="B315" s="1867"/>
      <c r="C315" s="1868" t="s">
        <v>370</v>
      </c>
      <c r="D315" s="1867"/>
      <c r="E315" s="1868" t="s">
        <v>357</v>
      </c>
      <c r="F315" s="1867"/>
      <c r="G315" s="1868" t="s">
        <v>325</v>
      </c>
      <c r="H315" s="1867"/>
      <c r="I315" s="1868" t="s">
        <v>269</v>
      </c>
      <c r="J315" s="1867"/>
      <c r="K315" s="1867"/>
      <c r="L315" s="1868" t="s">
        <v>269</v>
      </c>
      <c r="M315" s="1867"/>
      <c r="N315" s="1867"/>
      <c r="O315" s="1868" t="s">
        <v>269</v>
      </c>
      <c r="P315" s="1867"/>
      <c r="Q315" s="1868" t="s">
        <v>269</v>
      </c>
      <c r="R315" s="1867"/>
      <c r="S315" s="1869" t="s">
        <v>685</v>
      </c>
      <c r="T315" s="1867"/>
      <c r="U315" s="1867"/>
      <c r="V315" s="1867"/>
      <c r="W315" s="1867"/>
      <c r="X315" s="1867"/>
      <c r="Y315" s="1867"/>
      <c r="Z315" s="1867"/>
      <c r="AA315" s="1868" t="s">
        <v>306</v>
      </c>
      <c r="AB315" s="1867"/>
      <c r="AC315" s="1867"/>
      <c r="AD315" s="1867"/>
      <c r="AE315" s="1867"/>
      <c r="AF315" s="1868" t="s">
        <v>307</v>
      </c>
      <c r="AG315" s="1867"/>
      <c r="AH315" s="1867"/>
      <c r="AI315" s="793" t="s">
        <v>86</v>
      </c>
      <c r="AJ315" s="1866" t="s">
        <v>308</v>
      </c>
      <c r="AK315" s="1867"/>
      <c r="AL315" s="1867"/>
      <c r="AM315" s="1867"/>
      <c r="AN315" s="1867"/>
      <c r="AO315" s="1867"/>
      <c r="AP315" s="794">
        <v>300000000</v>
      </c>
      <c r="AQ315" s="830">
        <v>254666000</v>
      </c>
      <c r="AR315" s="794">
        <v>668000</v>
      </c>
      <c r="AS315" s="795">
        <v>0</v>
      </c>
      <c r="AT315" s="830">
        <v>56437186</v>
      </c>
      <c r="AU315" s="794">
        <v>198228814</v>
      </c>
      <c r="AV315" s="830">
        <v>2498301</v>
      </c>
      <c r="AW315" s="794">
        <v>53938885</v>
      </c>
      <c r="AX315" s="830">
        <v>1500191</v>
      </c>
      <c r="AY315" s="794">
        <v>998110</v>
      </c>
      <c r="AZ315" s="794">
        <v>1500191</v>
      </c>
      <c r="BA315" s="795">
        <v>0</v>
      </c>
      <c r="BB315" s="795">
        <v>0</v>
      </c>
    </row>
    <row r="316" spans="1:54" x14ac:dyDescent="0.25">
      <c r="A316" s="1603" t="s">
        <v>120</v>
      </c>
      <c r="B316" s="1583"/>
      <c r="C316" s="1603" t="s">
        <v>370</v>
      </c>
      <c r="D316" s="1583"/>
      <c r="E316" s="1603" t="s">
        <v>357</v>
      </c>
      <c r="F316" s="1583"/>
      <c r="G316" s="1603" t="s">
        <v>325</v>
      </c>
      <c r="H316" s="1583"/>
      <c r="I316" s="1603" t="s">
        <v>313</v>
      </c>
      <c r="J316" s="1583"/>
      <c r="K316" s="1583"/>
      <c r="L316" s="1603" t="s">
        <v>312</v>
      </c>
      <c r="M316" s="1583"/>
      <c r="N316" s="1583"/>
      <c r="O316" s="1603"/>
      <c r="P316" s="1583"/>
      <c r="Q316" s="1603"/>
      <c r="R316" s="1583"/>
      <c r="S316" s="1605" t="s">
        <v>364</v>
      </c>
      <c r="T316" s="1583"/>
      <c r="U316" s="1583"/>
      <c r="V316" s="1583"/>
      <c r="W316" s="1583"/>
      <c r="X316" s="1583"/>
      <c r="Y316" s="1583"/>
      <c r="Z316" s="1583"/>
      <c r="AA316" s="1603" t="s">
        <v>306</v>
      </c>
      <c r="AB316" s="1583"/>
      <c r="AC316" s="1583"/>
      <c r="AD316" s="1583"/>
      <c r="AE316" s="1583"/>
      <c r="AF316" s="1603" t="s">
        <v>307</v>
      </c>
      <c r="AG316" s="1583"/>
      <c r="AH316" s="1583"/>
      <c r="AI316" s="317" t="s">
        <v>86</v>
      </c>
      <c r="AJ316" s="1604" t="s">
        <v>308</v>
      </c>
      <c r="AK316" s="1583"/>
      <c r="AL316" s="1583"/>
      <c r="AM316" s="1583"/>
      <c r="AN316" s="1583"/>
      <c r="AO316" s="1583"/>
      <c r="AP316" s="613">
        <v>0</v>
      </c>
      <c r="AQ316" s="831">
        <v>0</v>
      </c>
      <c r="AR316" s="613">
        <v>0</v>
      </c>
      <c r="AS316" s="613">
        <v>0</v>
      </c>
      <c r="AT316" s="831">
        <v>0</v>
      </c>
      <c r="AU316" s="613">
        <v>0</v>
      </c>
      <c r="AV316" s="831">
        <v>0</v>
      </c>
      <c r="AW316" s="613">
        <v>0</v>
      </c>
      <c r="AX316" s="831">
        <v>0</v>
      </c>
      <c r="AY316" s="613">
        <v>0</v>
      </c>
      <c r="AZ316" s="613">
        <v>0</v>
      </c>
      <c r="BA316" s="613">
        <v>0</v>
      </c>
      <c r="BB316" s="613">
        <v>0</v>
      </c>
    </row>
    <row r="317" spans="1:54" x14ac:dyDescent="0.25">
      <c r="A317" s="1608" t="s">
        <v>120</v>
      </c>
      <c r="B317" s="1583"/>
      <c r="C317" s="1608" t="s">
        <v>370</v>
      </c>
      <c r="D317" s="1583"/>
      <c r="E317" s="1608" t="s">
        <v>357</v>
      </c>
      <c r="F317" s="1583"/>
      <c r="G317" s="1608" t="s">
        <v>325</v>
      </c>
      <c r="H317" s="1583"/>
      <c r="I317" s="1608" t="s">
        <v>313</v>
      </c>
      <c r="J317" s="1583"/>
      <c r="K317" s="1583"/>
      <c r="L317" s="1608" t="s">
        <v>312</v>
      </c>
      <c r="M317" s="1583"/>
      <c r="N317" s="1583"/>
      <c r="O317" s="1608" t="s">
        <v>312</v>
      </c>
      <c r="P317" s="1583"/>
      <c r="Q317" s="1608"/>
      <c r="R317" s="1583"/>
      <c r="S317" s="1609" t="s">
        <v>365</v>
      </c>
      <c r="T317" s="1583"/>
      <c r="U317" s="1583"/>
      <c r="V317" s="1583"/>
      <c r="W317" s="1583"/>
      <c r="X317" s="1583"/>
      <c r="Y317" s="1583"/>
      <c r="Z317" s="1583"/>
      <c r="AA317" s="1608" t="s">
        <v>306</v>
      </c>
      <c r="AB317" s="1583"/>
      <c r="AC317" s="1583"/>
      <c r="AD317" s="1583"/>
      <c r="AE317" s="1583"/>
      <c r="AF317" s="1608" t="s">
        <v>307</v>
      </c>
      <c r="AG317" s="1583"/>
      <c r="AH317" s="1583"/>
      <c r="AI317" s="320" t="s">
        <v>86</v>
      </c>
      <c r="AJ317" s="1610" t="s">
        <v>308</v>
      </c>
      <c r="AK317" s="1583"/>
      <c r="AL317" s="1583"/>
      <c r="AM317" s="1583"/>
      <c r="AN317" s="1583"/>
      <c r="AO317" s="1583"/>
      <c r="AP317" s="618">
        <v>0</v>
      </c>
      <c r="AQ317" s="834">
        <v>0</v>
      </c>
      <c r="AR317" s="618">
        <v>0</v>
      </c>
      <c r="AS317" s="618">
        <v>0</v>
      </c>
      <c r="AT317" s="834">
        <v>0</v>
      </c>
      <c r="AU317" s="618">
        <v>0</v>
      </c>
      <c r="AV317" s="834">
        <v>0</v>
      </c>
      <c r="AW317" s="618">
        <v>0</v>
      </c>
      <c r="AX317" s="834">
        <v>0</v>
      </c>
      <c r="AY317" s="618">
        <v>0</v>
      </c>
      <c r="AZ317" s="618">
        <v>0</v>
      </c>
      <c r="BA317" s="618">
        <v>0</v>
      </c>
      <c r="BB317" s="618">
        <v>0</v>
      </c>
    </row>
    <row r="318" spans="1:54" x14ac:dyDescent="0.25">
      <c r="A318" s="1608" t="s">
        <v>120</v>
      </c>
      <c r="B318" s="1583"/>
      <c r="C318" s="1608" t="s">
        <v>370</v>
      </c>
      <c r="D318" s="1583"/>
      <c r="E318" s="1608" t="s">
        <v>357</v>
      </c>
      <c r="F318" s="1583"/>
      <c r="G318" s="1608" t="s">
        <v>325</v>
      </c>
      <c r="H318" s="1583"/>
      <c r="I318" s="1608" t="s">
        <v>313</v>
      </c>
      <c r="J318" s="1583"/>
      <c r="K318" s="1583"/>
      <c r="L318" s="1608" t="s">
        <v>312</v>
      </c>
      <c r="M318" s="1583"/>
      <c r="N318" s="1583"/>
      <c r="O318" s="1608" t="s">
        <v>327</v>
      </c>
      <c r="P318" s="1583"/>
      <c r="Q318" s="1608"/>
      <c r="R318" s="1583"/>
      <c r="S318" s="1609" t="s">
        <v>686</v>
      </c>
      <c r="T318" s="1583"/>
      <c r="U318" s="1583"/>
      <c r="V318" s="1583"/>
      <c r="W318" s="1583"/>
      <c r="X318" s="1583"/>
      <c r="Y318" s="1583"/>
      <c r="Z318" s="1583"/>
      <c r="AA318" s="1608" t="s">
        <v>306</v>
      </c>
      <c r="AB318" s="1583"/>
      <c r="AC318" s="1583"/>
      <c r="AD318" s="1583"/>
      <c r="AE318" s="1583"/>
      <c r="AF318" s="1608" t="s">
        <v>307</v>
      </c>
      <c r="AG318" s="1583"/>
      <c r="AH318" s="1583"/>
      <c r="AI318" s="320" t="s">
        <v>86</v>
      </c>
      <c r="AJ318" s="1610" t="s">
        <v>308</v>
      </c>
      <c r="AK318" s="1583"/>
      <c r="AL318" s="1583"/>
      <c r="AM318" s="1583"/>
      <c r="AN318" s="1583"/>
      <c r="AO318" s="1583"/>
      <c r="AP318" s="618">
        <v>0</v>
      </c>
      <c r="AQ318" s="834">
        <v>0</v>
      </c>
      <c r="AR318" s="618">
        <v>0</v>
      </c>
      <c r="AS318" s="618">
        <v>0</v>
      </c>
      <c r="AT318" s="834">
        <v>0</v>
      </c>
      <c r="AU318" s="618">
        <v>0</v>
      </c>
      <c r="AV318" s="834">
        <v>0</v>
      </c>
      <c r="AW318" s="618">
        <v>0</v>
      </c>
      <c r="AX318" s="834">
        <v>0</v>
      </c>
      <c r="AY318" s="618">
        <v>0</v>
      </c>
      <c r="AZ318" s="618">
        <v>0</v>
      </c>
      <c r="BA318" s="618">
        <v>0</v>
      </c>
      <c r="BB318" s="618">
        <v>0</v>
      </c>
    </row>
    <row r="319" spans="1:54" x14ac:dyDescent="0.25">
      <c r="A319" s="1603" t="s">
        <v>120</v>
      </c>
      <c r="B319" s="1583"/>
      <c r="C319" s="1603" t="s">
        <v>370</v>
      </c>
      <c r="D319" s="1583"/>
      <c r="E319" s="1603" t="s">
        <v>357</v>
      </c>
      <c r="F319" s="1583"/>
      <c r="G319" s="1603" t="s">
        <v>325</v>
      </c>
      <c r="H319" s="1583"/>
      <c r="I319" s="1603" t="s">
        <v>313</v>
      </c>
      <c r="J319" s="1583"/>
      <c r="K319" s="1583"/>
      <c r="L319" s="1603" t="s">
        <v>315</v>
      </c>
      <c r="M319" s="1583"/>
      <c r="N319" s="1583"/>
      <c r="O319" s="1603"/>
      <c r="P319" s="1583"/>
      <c r="Q319" s="1603"/>
      <c r="R319" s="1583"/>
      <c r="S319" s="1605" t="s">
        <v>359</v>
      </c>
      <c r="T319" s="1583"/>
      <c r="U319" s="1583"/>
      <c r="V319" s="1583"/>
      <c r="W319" s="1583"/>
      <c r="X319" s="1583"/>
      <c r="Y319" s="1583"/>
      <c r="Z319" s="1583"/>
      <c r="AA319" s="1603" t="s">
        <v>306</v>
      </c>
      <c r="AB319" s="1583"/>
      <c r="AC319" s="1583"/>
      <c r="AD319" s="1583"/>
      <c r="AE319" s="1583"/>
      <c r="AF319" s="1603" t="s">
        <v>307</v>
      </c>
      <c r="AG319" s="1583"/>
      <c r="AH319" s="1583"/>
      <c r="AI319" s="317" t="s">
        <v>86</v>
      </c>
      <c r="AJ319" s="1604" t="s">
        <v>308</v>
      </c>
      <c r="AK319" s="1583"/>
      <c r="AL319" s="1583"/>
      <c r="AM319" s="1583"/>
      <c r="AN319" s="1583"/>
      <c r="AO319" s="1583"/>
      <c r="AP319" s="612">
        <v>300000000</v>
      </c>
      <c r="AQ319" s="830">
        <v>254666000</v>
      </c>
      <c r="AR319" s="612">
        <v>668000</v>
      </c>
      <c r="AS319" s="613">
        <v>0</v>
      </c>
      <c r="AT319" s="830">
        <v>56437186</v>
      </c>
      <c r="AU319" s="612">
        <v>198228814</v>
      </c>
      <c r="AV319" s="830">
        <v>2498301</v>
      </c>
      <c r="AW319" s="612">
        <v>53938885</v>
      </c>
      <c r="AX319" s="830">
        <v>1500191</v>
      </c>
      <c r="AY319" s="612">
        <v>998110</v>
      </c>
      <c r="AZ319" s="612">
        <v>1500191</v>
      </c>
      <c r="BA319" s="613">
        <v>0</v>
      </c>
      <c r="BB319" s="613">
        <v>0</v>
      </c>
    </row>
    <row r="320" spans="1:54" x14ac:dyDescent="0.25">
      <c r="A320" s="1608" t="s">
        <v>120</v>
      </c>
      <c r="B320" s="1583"/>
      <c r="C320" s="1608" t="s">
        <v>370</v>
      </c>
      <c r="D320" s="1583"/>
      <c r="E320" s="1608" t="s">
        <v>357</v>
      </c>
      <c r="F320" s="1583"/>
      <c r="G320" s="1608" t="s">
        <v>325</v>
      </c>
      <c r="H320" s="1583"/>
      <c r="I320" s="1608" t="s">
        <v>313</v>
      </c>
      <c r="J320" s="1583"/>
      <c r="K320" s="1583"/>
      <c r="L320" s="1608" t="s">
        <v>315</v>
      </c>
      <c r="M320" s="1583"/>
      <c r="N320" s="1583"/>
      <c r="O320" s="1608" t="s">
        <v>312</v>
      </c>
      <c r="P320" s="1583"/>
      <c r="Q320" s="1608"/>
      <c r="R320" s="1583"/>
      <c r="S320" s="1609" t="s">
        <v>365</v>
      </c>
      <c r="T320" s="1583"/>
      <c r="U320" s="1583"/>
      <c r="V320" s="1583"/>
      <c r="W320" s="1583"/>
      <c r="X320" s="1583"/>
      <c r="Y320" s="1583"/>
      <c r="Z320" s="1583"/>
      <c r="AA320" s="1608" t="s">
        <v>306</v>
      </c>
      <c r="AB320" s="1583"/>
      <c r="AC320" s="1583"/>
      <c r="AD320" s="1583"/>
      <c r="AE320" s="1583"/>
      <c r="AF320" s="1608" t="s">
        <v>307</v>
      </c>
      <c r="AG320" s="1583"/>
      <c r="AH320" s="1583"/>
      <c r="AI320" s="320" t="s">
        <v>86</v>
      </c>
      <c r="AJ320" s="1610" t="s">
        <v>308</v>
      </c>
      <c r="AK320" s="1583"/>
      <c r="AL320" s="1583"/>
      <c r="AM320" s="1583"/>
      <c r="AN320" s="1583"/>
      <c r="AO320" s="1583"/>
      <c r="AP320" s="617">
        <v>38000000</v>
      </c>
      <c r="AQ320" s="833">
        <v>18666000</v>
      </c>
      <c r="AR320" s="617">
        <v>668000</v>
      </c>
      <c r="AS320" s="618">
        <v>0</v>
      </c>
      <c r="AT320" s="833">
        <v>37332000</v>
      </c>
      <c r="AU320" s="617">
        <v>-18666000</v>
      </c>
      <c r="AV320" s="834">
        <v>0</v>
      </c>
      <c r="AW320" s="617">
        <v>37332000</v>
      </c>
      <c r="AX320" s="834">
        <v>0</v>
      </c>
      <c r="AY320" s="618">
        <v>0</v>
      </c>
      <c r="AZ320" s="618">
        <v>0</v>
      </c>
      <c r="BA320" s="618">
        <v>0</v>
      </c>
      <c r="BB320" s="618">
        <v>0</v>
      </c>
    </row>
    <row r="321" spans="1:54" x14ac:dyDescent="0.25">
      <c r="A321" s="1608" t="s">
        <v>120</v>
      </c>
      <c r="B321" s="1583"/>
      <c r="C321" s="1608" t="s">
        <v>370</v>
      </c>
      <c r="D321" s="1583"/>
      <c r="E321" s="1608" t="s">
        <v>357</v>
      </c>
      <c r="F321" s="1583"/>
      <c r="G321" s="1608" t="s">
        <v>325</v>
      </c>
      <c r="H321" s="1583"/>
      <c r="I321" s="1608" t="s">
        <v>313</v>
      </c>
      <c r="J321" s="1583"/>
      <c r="K321" s="1583"/>
      <c r="L321" s="1608" t="s">
        <v>315</v>
      </c>
      <c r="M321" s="1583"/>
      <c r="N321" s="1583"/>
      <c r="O321" s="1608" t="s">
        <v>322</v>
      </c>
      <c r="P321" s="1583"/>
      <c r="Q321" s="1608"/>
      <c r="R321" s="1583"/>
      <c r="S321" s="1609" t="s">
        <v>361</v>
      </c>
      <c r="T321" s="1583"/>
      <c r="U321" s="1583"/>
      <c r="V321" s="1583"/>
      <c r="W321" s="1583"/>
      <c r="X321" s="1583"/>
      <c r="Y321" s="1583"/>
      <c r="Z321" s="1583"/>
      <c r="AA321" s="1608" t="s">
        <v>306</v>
      </c>
      <c r="AB321" s="1583"/>
      <c r="AC321" s="1583"/>
      <c r="AD321" s="1583"/>
      <c r="AE321" s="1583"/>
      <c r="AF321" s="1608" t="s">
        <v>307</v>
      </c>
      <c r="AG321" s="1583"/>
      <c r="AH321" s="1583"/>
      <c r="AI321" s="320" t="s">
        <v>86</v>
      </c>
      <c r="AJ321" s="1610" t="s">
        <v>308</v>
      </c>
      <c r="AK321" s="1583"/>
      <c r="AL321" s="1583"/>
      <c r="AM321" s="1583"/>
      <c r="AN321" s="1583"/>
      <c r="AO321" s="1583"/>
      <c r="AP321" s="617">
        <v>16000000</v>
      </c>
      <c r="AQ321" s="834">
        <v>0</v>
      </c>
      <c r="AR321" s="618">
        <v>0</v>
      </c>
      <c r="AS321" s="618">
        <v>0</v>
      </c>
      <c r="AT321" s="833">
        <v>16000000</v>
      </c>
      <c r="AU321" s="617">
        <v>-16000000</v>
      </c>
      <c r="AV321" s="834">
        <v>0</v>
      </c>
      <c r="AW321" s="617">
        <v>16000000</v>
      </c>
      <c r="AX321" s="834">
        <v>0</v>
      </c>
      <c r="AY321" s="618">
        <v>0</v>
      </c>
      <c r="AZ321" s="618">
        <v>0</v>
      </c>
      <c r="BA321" s="618">
        <v>0</v>
      </c>
      <c r="BB321" s="618">
        <v>0</v>
      </c>
    </row>
    <row r="322" spans="1:54" x14ac:dyDescent="0.25">
      <c r="A322" s="1608" t="s">
        <v>120</v>
      </c>
      <c r="B322" s="1583"/>
      <c r="C322" s="1608" t="s">
        <v>370</v>
      </c>
      <c r="D322" s="1583"/>
      <c r="E322" s="1608" t="s">
        <v>357</v>
      </c>
      <c r="F322" s="1583"/>
      <c r="G322" s="1608" t="s">
        <v>325</v>
      </c>
      <c r="H322" s="1583"/>
      <c r="I322" s="1608" t="s">
        <v>313</v>
      </c>
      <c r="J322" s="1583"/>
      <c r="K322" s="1583"/>
      <c r="L322" s="1608" t="s">
        <v>315</v>
      </c>
      <c r="M322" s="1583"/>
      <c r="N322" s="1583"/>
      <c r="O322" s="1608" t="s">
        <v>316</v>
      </c>
      <c r="P322" s="1583"/>
      <c r="Q322" s="1608"/>
      <c r="R322" s="1583"/>
      <c r="S322" s="1609" t="s">
        <v>105</v>
      </c>
      <c r="T322" s="1583"/>
      <c r="U322" s="1583"/>
      <c r="V322" s="1583"/>
      <c r="W322" s="1583"/>
      <c r="X322" s="1583"/>
      <c r="Y322" s="1583"/>
      <c r="Z322" s="1583"/>
      <c r="AA322" s="1608" t="s">
        <v>306</v>
      </c>
      <c r="AB322" s="1583"/>
      <c r="AC322" s="1583"/>
      <c r="AD322" s="1583"/>
      <c r="AE322" s="1583"/>
      <c r="AF322" s="1608" t="s">
        <v>307</v>
      </c>
      <c r="AG322" s="1583"/>
      <c r="AH322" s="1583"/>
      <c r="AI322" s="320" t="s">
        <v>86</v>
      </c>
      <c r="AJ322" s="1610" t="s">
        <v>308</v>
      </c>
      <c r="AK322" s="1583"/>
      <c r="AL322" s="1583"/>
      <c r="AM322" s="1583"/>
      <c r="AN322" s="1583"/>
      <c r="AO322" s="1583"/>
      <c r="AP322" s="617">
        <v>10000000</v>
      </c>
      <c r="AQ322" s="834">
        <v>0</v>
      </c>
      <c r="AR322" s="618">
        <v>0</v>
      </c>
      <c r="AS322" s="618">
        <v>0</v>
      </c>
      <c r="AT322" s="833">
        <v>3105186</v>
      </c>
      <c r="AU322" s="617">
        <v>-3105186</v>
      </c>
      <c r="AV322" s="833">
        <v>2498301</v>
      </c>
      <c r="AW322" s="617">
        <v>606885</v>
      </c>
      <c r="AX322" s="833">
        <v>1500191</v>
      </c>
      <c r="AY322" s="617">
        <v>998110</v>
      </c>
      <c r="AZ322" s="617">
        <v>1500191</v>
      </c>
      <c r="BA322" s="618">
        <v>0</v>
      </c>
      <c r="BB322" s="618">
        <v>0</v>
      </c>
    </row>
    <row r="323" spans="1:54" x14ac:dyDescent="0.25">
      <c r="A323" s="1608" t="s">
        <v>120</v>
      </c>
      <c r="B323" s="1583"/>
      <c r="C323" s="1608" t="s">
        <v>370</v>
      </c>
      <c r="D323" s="1583"/>
      <c r="E323" s="1608" t="s">
        <v>357</v>
      </c>
      <c r="F323" s="1583"/>
      <c r="G323" s="1608" t="s">
        <v>325</v>
      </c>
      <c r="H323" s="1583"/>
      <c r="I323" s="1608" t="s">
        <v>313</v>
      </c>
      <c r="J323" s="1583"/>
      <c r="K323" s="1583"/>
      <c r="L323" s="1608" t="s">
        <v>315</v>
      </c>
      <c r="M323" s="1583"/>
      <c r="N323" s="1583"/>
      <c r="O323" s="1608" t="s">
        <v>327</v>
      </c>
      <c r="P323" s="1583"/>
      <c r="Q323" s="1608"/>
      <c r="R323" s="1583"/>
      <c r="S323" s="1609" t="s">
        <v>686</v>
      </c>
      <c r="T323" s="1583"/>
      <c r="U323" s="1583"/>
      <c r="V323" s="1583"/>
      <c r="W323" s="1583"/>
      <c r="X323" s="1583"/>
      <c r="Y323" s="1583"/>
      <c r="Z323" s="1583"/>
      <c r="AA323" s="1608" t="s">
        <v>306</v>
      </c>
      <c r="AB323" s="1583"/>
      <c r="AC323" s="1583"/>
      <c r="AD323" s="1583"/>
      <c r="AE323" s="1583"/>
      <c r="AF323" s="1608" t="s">
        <v>307</v>
      </c>
      <c r="AG323" s="1583"/>
      <c r="AH323" s="1583"/>
      <c r="AI323" s="320" t="s">
        <v>86</v>
      </c>
      <c r="AJ323" s="1610" t="s">
        <v>308</v>
      </c>
      <c r="AK323" s="1583"/>
      <c r="AL323" s="1583"/>
      <c r="AM323" s="1583"/>
      <c r="AN323" s="1583"/>
      <c r="AO323" s="1583"/>
      <c r="AP323" s="617">
        <v>180000000</v>
      </c>
      <c r="AQ323" s="833">
        <v>180000000</v>
      </c>
      <c r="AR323" s="618">
        <v>0</v>
      </c>
      <c r="AS323" s="618">
        <v>0</v>
      </c>
      <c r="AT323" s="834">
        <v>0</v>
      </c>
      <c r="AU323" s="617">
        <v>180000000</v>
      </c>
      <c r="AV323" s="834">
        <v>0</v>
      </c>
      <c r="AW323" s="618">
        <v>0</v>
      </c>
      <c r="AX323" s="834">
        <v>0</v>
      </c>
      <c r="AY323" s="618">
        <v>0</v>
      </c>
      <c r="AZ323" s="618">
        <v>0</v>
      </c>
      <c r="BA323" s="618">
        <v>0</v>
      </c>
      <c r="BB323" s="618">
        <v>0</v>
      </c>
    </row>
    <row r="324" spans="1:54" x14ac:dyDescent="0.25">
      <c r="A324" s="1608" t="s">
        <v>120</v>
      </c>
      <c r="B324" s="1583"/>
      <c r="C324" s="1608" t="s">
        <v>370</v>
      </c>
      <c r="D324" s="1583"/>
      <c r="E324" s="1608" t="s">
        <v>357</v>
      </c>
      <c r="F324" s="1583"/>
      <c r="G324" s="1608" t="s">
        <v>325</v>
      </c>
      <c r="H324" s="1583"/>
      <c r="I324" s="1608" t="s">
        <v>313</v>
      </c>
      <c r="J324" s="1583"/>
      <c r="K324" s="1583"/>
      <c r="L324" s="1608" t="s">
        <v>315</v>
      </c>
      <c r="M324" s="1583"/>
      <c r="N324" s="1583"/>
      <c r="O324" s="1608" t="s">
        <v>101</v>
      </c>
      <c r="P324" s="1583"/>
      <c r="Q324" s="1608"/>
      <c r="R324" s="1583"/>
      <c r="S324" s="1609" t="s">
        <v>363</v>
      </c>
      <c r="T324" s="1583"/>
      <c r="U324" s="1583"/>
      <c r="V324" s="1583"/>
      <c r="W324" s="1583"/>
      <c r="X324" s="1583"/>
      <c r="Y324" s="1583"/>
      <c r="Z324" s="1583"/>
      <c r="AA324" s="1608" t="s">
        <v>306</v>
      </c>
      <c r="AB324" s="1583"/>
      <c r="AC324" s="1583"/>
      <c r="AD324" s="1583"/>
      <c r="AE324" s="1583"/>
      <c r="AF324" s="1608" t="s">
        <v>307</v>
      </c>
      <c r="AG324" s="1583"/>
      <c r="AH324" s="1583"/>
      <c r="AI324" s="320" t="s">
        <v>86</v>
      </c>
      <c r="AJ324" s="1610" t="s">
        <v>308</v>
      </c>
      <c r="AK324" s="1583"/>
      <c r="AL324" s="1583"/>
      <c r="AM324" s="1583"/>
      <c r="AN324" s="1583"/>
      <c r="AO324" s="1583"/>
      <c r="AP324" s="617">
        <v>56000000</v>
      </c>
      <c r="AQ324" s="833">
        <v>56000000</v>
      </c>
      <c r="AR324" s="618">
        <v>0</v>
      </c>
      <c r="AS324" s="618">
        <v>0</v>
      </c>
      <c r="AT324" s="834">
        <v>0</v>
      </c>
      <c r="AU324" s="617">
        <v>56000000</v>
      </c>
      <c r="AV324" s="834">
        <v>0</v>
      </c>
      <c r="AW324" s="618">
        <v>0</v>
      </c>
      <c r="AX324" s="834">
        <v>0</v>
      </c>
      <c r="AY324" s="618">
        <v>0</v>
      </c>
      <c r="AZ324" s="618">
        <v>0</v>
      </c>
      <c r="BA324" s="618">
        <v>0</v>
      </c>
      <c r="BB324" s="618">
        <v>0</v>
      </c>
    </row>
    <row r="325" spans="1:54" x14ac:dyDescent="0.25">
      <c r="A325" s="759" t="s">
        <v>269</v>
      </c>
      <c r="B325" s="759" t="s">
        <v>269</v>
      </c>
      <c r="C325" s="759" t="s">
        <v>269</v>
      </c>
      <c r="D325" s="759" t="s">
        <v>269</v>
      </c>
      <c r="E325" s="759" t="s">
        <v>269</v>
      </c>
      <c r="F325" s="759" t="s">
        <v>269</v>
      </c>
      <c r="G325" s="759" t="s">
        <v>269</v>
      </c>
      <c r="H325" s="759" t="s">
        <v>269</v>
      </c>
      <c r="I325" s="759" t="s">
        <v>269</v>
      </c>
      <c r="J325" s="1600" t="s">
        <v>269</v>
      </c>
      <c r="K325" s="1583"/>
      <c r="L325" s="1600" t="s">
        <v>269</v>
      </c>
      <c r="M325" s="1583"/>
      <c r="N325" s="759" t="s">
        <v>269</v>
      </c>
      <c r="O325" s="759" t="s">
        <v>269</v>
      </c>
      <c r="P325" s="759" t="s">
        <v>269</v>
      </c>
      <c r="Q325" s="759" t="s">
        <v>269</v>
      </c>
      <c r="R325" s="759" t="s">
        <v>269</v>
      </c>
      <c r="S325" s="759" t="s">
        <v>269</v>
      </c>
      <c r="T325" s="759" t="s">
        <v>269</v>
      </c>
      <c r="U325" s="759" t="s">
        <v>269</v>
      </c>
      <c r="V325" s="759" t="s">
        <v>269</v>
      </c>
      <c r="W325" s="759" t="s">
        <v>269</v>
      </c>
      <c r="X325" s="759" t="s">
        <v>269</v>
      </c>
      <c r="Y325" s="759" t="s">
        <v>269</v>
      </c>
      <c r="Z325" s="759" t="s">
        <v>269</v>
      </c>
      <c r="AA325" s="1600" t="s">
        <v>269</v>
      </c>
      <c r="AB325" s="1583"/>
      <c r="AC325" s="1600" t="s">
        <v>269</v>
      </c>
      <c r="AD325" s="1583"/>
      <c r="AE325" s="759" t="s">
        <v>269</v>
      </c>
      <c r="AF325" s="759" t="s">
        <v>269</v>
      </c>
      <c r="AG325" s="759" t="s">
        <v>269</v>
      </c>
      <c r="AH325" s="759" t="s">
        <v>269</v>
      </c>
      <c r="AI325" s="759" t="s">
        <v>269</v>
      </c>
      <c r="AJ325" s="759" t="s">
        <v>269</v>
      </c>
      <c r="AK325" s="759" t="s">
        <v>269</v>
      </c>
      <c r="AL325" s="759" t="s">
        <v>269</v>
      </c>
      <c r="AM325" s="1600" t="s">
        <v>269</v>
      </c>
      <c r="AN325" s="1583"/>
      <c r="AO325" s="1583"/>
      <c r="AP325" s="619" t="s">
        <v>269</v>
      </c>
      <c r="AQ325" s="824" t="s">
        <v>269</v>
      </c>
      <c r="AR325" s="619" t="s">
        <v>269</v>
      </c>
      <c r="AS325" s="619" t="s">
        <v>269</v>
      </c>
      <c r="AT325" s="824" t="s">
        <v>269</v>
      </c>
      <c r="AU325" s="619" t="s">
        <v>269</v>
      </c>
      <c r="AV325" s="824" t="s">
        <v>269</v>
      </c>
      <c r="AW325" s="619" t="s">
        <v>269</v>
      </c>
      <c r="AX325" s="824" t="s">
        <v>269</v>
      </c>
      <c r="AY325" s="619" t="s">
        <v>269</v>
      </c>
      <c r="AZ325" s="619" t="s">
        <v>269</v>
      </c>
      <c r="BA325" s="619" t="s">
        <v>269</v>
      </c>
      <c r="BB325" s="619" t="s">
        <v>269</v>
      </c>
    </row>
    <row r="326" spans="1:54" x14ac:dyDescent="0.25">
      <c r="A326" s="1589" t="s">
        <v>697</v>
      </c>
      <c r="B326" s="1590"/>
      <c r="C326" s="1590"/>
      <c r="D326" s="1590"/>
      <c r="E326" s="1590"/>
      <c r="F326" s="1590"/>
      <c r="G326" s="1591"/>
      <c r="H326" s="1592" t="s">
        <v>717</v>
      </c>
      <c r="I326" s="1590"/>
      <c r="J326" s="1590"/>
      <c r="K326" s="1590"/>
      <c r="L326" s="1590"/>
      <c r="M326" s="1590"/>
      <c r="N326" s="1590"/>
      <c r="O326" s="1590"/>
      <c r="P326" s="1590"/>
      <c r="Q326" s="1590"/>
      <c r="R326" s="1590"/>
      <c r="S326" s="1590"/>
      <c r="T326" s="1590"/>
      <c r="U326" s="1590"/>
      <c r="V326" s="1590"/>
      <c r="W326" s="1590"/>
      <c r="X326" s="1590"/>
      <c r="Y326" s="1590"/>
      <c r="Z326" s="1590"/>
      <c r="AA326" s="1590"/>
      <c r="AB326" s="1590"/>
      <c r="AC326" s="1590"/>
      <c r="AD326" s="1590"/>
      <c r="AE326" s="1590"/>
      <c r="AF326" s="1590"/>
      <c r="AG326" s="1590"/>
      <c r="AH326" s="1590"/>
      <c r="AI326" s="1590"/>
      <c r="AJ326" s="1590"/>
      <c r="AK326" s="1590"/>
      <c r="AL326" s="1590"/>
      <c r="AM326" s="1590"/>
      <c r="AN326" s="1590"/>
      <c r="AO326" s="1591"/>
      <c r="AP326" s="619" t="s">
        <v>269</v>
      </c>
      <c r="AQ326" s="824" t="s">
        <v>269</v>
      </c>
      <c r="AR326" s="619" t="s">
        <v>269</v>
      </c>
      <c r="AS326" s="619" t="s">
        <v>269</v>
      </c>
      <c r="AT326" s="824" t="s">
        <v>269</v>
      </c>
      <c r="AU326" s="619" t="s">
        <v>269</v>
      </c>
      <c r="AV326" s="824" t="s">
        <v>269</v>
      </c>
      <c r="AW326" s="619" t="s">
        <v>269</v>
      </c>
      <c r="AX326" s="824" t="s">
        <v>269</v>
      </c>
      <c r="AY326" s="619" t="s">
        <v>269</v>
      </c>
      <c r="AZ326" s="619" t="s">
        <v>269</v>
      </c>
      <c r="BA326" s="619" t="s">
        <v>269</v>
      </c>
      <c r="BB326" s="619" t="s">
        <v>269</v>
      </c>
    </row>
    <row r="327" spans="1:54" ht="45" customHeight="1" x14ac:dyDescent="0.25">
      <c r="A327" s="1595" t="s">
        <v>280</v>
      </c>
      <c r="B327" s="1591"/>
      <c r="C327" s="1596" t="s">
        <v>281</v>
      </c>
      <c r="D327" s="1591"/>
      <c r="E327" s="1595" t="s">
        <v>282</v>
      </c>
      <c r="F327" s="1591"/>
      <c r="G327" s="1595" t="s">
        <v>283</v>
      </c>
      <c r="H327" s="1591"/>
      <c r="I327" s="1595" t="s">
        <v>284</v>
      </c>
      <c r="J327" s="1590"/>
      <c r="K327" s="1591"/>
      <c r="L327" s="1595" t="s">
        <v>285</v>
      </c>
      <c r="M327" s="1590"/>
      <c r="N327" s="1591"/>
      <c r="O327" s="1595" t="s">
        <v>286</v>
      </c>
      <c r="P327" s="1591"/>
      <c r="Q327" s="1595" t="s">
        <v>287</v>
      </c>
      <c r="R327" s="1591"/>
      <c r="S327" s="1595" t="s">
        <v>288</v>
      </c>
      <c r="T327" s="1590"/>
      <c r="U327" s="1590"/>
      <c r="V327" s="1590"/>
      <c r="W327" s="1590"/>
      <c r="X327" s="1590"/>
      <c r="Y327" s="1590"/>
      <c r="Z327" s="1591"/>
      <c r="AA327" s="1595" t="s">
        <v>289</v>
      </c>
      <c r="AB327" s="1590"/>
      <c r="AC327" s="1590"/>
      <c r="AD327" s="1590"/>
      <c r="AE327" s="1591"/>
      <c r="AF327" s="1595" t="s">
        <v>290</v>
      </c>
      <c r="AG327" s="1590"/>
      <c r="AH327" s="1591"/>
      <c r="AI327" s="766" t="s">
        <v>291</v>
      </c>
      <c r="AJ327" s="1595" t="s">
        <v>292</v>
      </c>
      <c r="AK327" s="1590"/>
      <c r="AL327" s="1590"/>
      <c r="AM327" s="1590"/>
      <c r="AN327" s="1590"/>
      <c r="AO327" s="1591"/>
      <c r="AP327" s="785" t="s">
        <v>293</v>
      </c>
      <c r="AQ327" s="829" t="s">
        <v>294</v>
      </c>
      <c r="AR327" s="785" t="s">
        <v>295</v>
      </c>
      <c r="AS327" s="785" t="s">
        <v>296</v>
      </c>
      <c r="AT327" s="829" t="s">
        <v>297</v>
      </c>
      <c r="AU327" s="785" t="s">
        <v>298</v>
      </c>
      <c r="AV327" s="829" t="s">
        <v>299</v>
      </c>
      <c r="AW327" s="785" t="s">
        <v>300</v>
      </c>
      <c r="AX327" s="829" t="s">
        <v>301</v>
      </c>
      <c r="AY327" s="785" t="s">
        <v>302</v>
      </c>
      <c r="AZ327" s="785" t="s">
        <v>303</v>
      </c>
      <c r="BA327" s="785" t="s">
        <v>304</v>
      </c>
      <c r="BB327" s="785" t="s">
        <v>305</v>
      </c>
    </row>
    <row r="328" spans="1:54" ht="15" customHeight="1" x14ac:dyDescent="0.25">
      <c r="A328" s="1603" t="s">
        <v>120</v>
      </c>
      <c r="B328" s="1583"/>
      <c r="C328" s="1603"/>
      <c r="D328" s="1583"/>
      <c r="E328" s="1603"/>
      <c r="F328" s="1583"/>
      <c r="G328" s="1603"/>
      <c r="H328" s="1583"/>
      <c r="I328" s="1603"/>
      <c r="J328" s="1583"/>
      <c r="K328" s="1583"/>
      <c r="L328" s="1603"/>
      <c r="M328" s="1583"/>
      <c r="N328" s="1583"/>
      <c r="O328" s="1603"/>
      <c r="P328" s="1583"/>
      <c r="Q328" s="1603"/>
      <c r="R328" s="1583"/>
      <c r="S328" s="1605" t="s">
        <v>27</v>
      </c>
      <c r="T328" s="1583"/>
      <c r="U328" s="1583"/>
      <c r="V328" s="1583"/>
      <c r="W328" s="1583"/>
      <c r="X328" s="1583"/>
      <c r="Y328" s="1583"/>
      <c r="Z328" s="1583"/>
      <c r="AA328" s="1603" t="s">
        <v>306</v>
      </c>
      <c r="AB328" s="1583"/>
      <c r="AC328" s="1583"/>
      <c r="AD328" s="1583"/>
      <c r="AE328" s="1583"/>
      <c r="AF328" s="1603" t="s">
        <v>307</v>
      </c>
      <c r="AG328" s="1583"/>
      <c r="AH328" s="1583"/>
      <c r="AI328" s="317" t="s">
        <v>86</v>
      </c>
      <c r="AJ328" s="1604" t="s">
        <v>308</v>
      </c>
      <c r="AK328" s="1583"/>
      <c r="AL328" s="1583"/>
      <c r="AM328" s="1583"/>
      <c r="AN328" s="1583"/>
      <c r="AO328" s="1583"/>
      <c r="AP328" s="613">
        <v>0</v>
      </c>
      <c r="AQ328" s="831">
        <v>0</v>
      </c>
      <c r="AR328" s="613">
        <v>0</v>
      </c>
      <c r="AS328" s="612">
        <v>-323920000</v>
      </c>
      <c r="AT328" s="831">
        <v>0</v>
      </c>
      <c r="AU328" s="613">
        <v>0</v>
      </c>
      <c r="AV328" s="831">
        <v>0</v>
      </c>
      <c r="AW328" s="613">
        <v>0</v>
      </c>
      <c r="AX328" s="831">
        <v>0</v>
      </c>
      <c r="AY328" s="613">
        <v>0</v>
      </c>
      <c r="AZ328" s="613">
        <v>0</v>
      </c>
      <c r="BA328" s="613">
        <v>0</v>
      </c>
      <c r="BB328" s="613">
        <v>0</v>
      </c>
    </row>
    <row r="329" spans="1:54" ht="15" customHeight="1" x14ac:dyDescent="0.25">
      <c r="A329" s="1603" t="s">
        <v>120</v>
      </c>
      <c r="B329" s="1583"/>
      <c r="C329" s="1603" t="s">
        <v>355</v>
      </c>
      <c r="D329" s="1583"/>
      <c r="E329" s="1603"/>
      <c r="F329" s="1583"/>
      <c r="G329" s="1603"/>
      <c r="H329" s="1583"/>
      <c r="I329" s="1603"/>
      <c r="J329" s="1583"/>
      <c r="K329" s="1583"/>
      <c r="L329" s="1603"/>
      <c r="M329" s="1583"/>
      <c r="N329" s="1583"/>
      <c r="O329" s="1603"/>
      <c r="P329" s="1583"/>
      <c r="Q329" s="1603"/>
      <c r="R329" s="1583"/>
      <c r="S329" s="1605" t="s">
        <v>356</v>
      </c>
      <c r="T329" s="1583"/>
      <c r="U329" s="1583"/>
      <c r="V329" s="1583"/>
      <c r="W329" s="1583"/>
      <c r="X329" s="1583"/>
      <c r="Y329" s="1583"/>
      <c r="Z329" s="1583"/>
      <c r="AA329" s="1603" t="s">
        <v>306</v>
      </c>
      <c r="AB329" s="1583"/>
      <c r="AC329" s="1583"/>
      <c r="AD329" s="1583"/>
      <c r="AE329" s="1583"/>
      <c r="AF329" s="1603" t="s">
        <v>307</v>
      </c>
      <c r="AG329" s="1583"/>
      <c r="AH329" s="1583"/>
      <c r="AI329" s="317" t="s">
        <v>86</v>
      </c>
      <c r="AJ329" s="1604" t="s">
        <v>308</v>
      </c>
      <c r="AK329" s="1583"/>
      <c r="AL329" s="1583"/>
      <c r="AM329" s="1583"/>
      <c r="AN329" s="1583"/>
      <c r="AO329" s="1583"/>
      <c r="AP329" s="613">
        <v>0</v>
      </c>
      <c r="AQ329" s="831">
        <v>0</v>
      </c>
      <c r="AR329" s="613">
        <v>0</v>
      </c>
      <c r="AS329" s="612">
        <v>-323920000</v>
      </c>
      <c r="AT329" s="831">
        <v>0</v>
      </c>
      <c r="AU329" s="613">
        <v>0</v>
      </c>
      <c r="AV329" s="831">
        <v>0</v>
      </c>
      <c r="AW329" s="613">
        <v>0</v>
      </c>
      <c r="AX329" s="831">
        <v>0</v>
      </c>
      <c r="AY329" s="613">
        <v>0</v>
      </c>
      <c r="AZ329" s="613">
        <v>0</v>
      </c>
      <c r="BA329" s="613">
        <v>0</v>
      </c>
      <c r="BB329" s="613">
        <v>0</v>
      </c>
    </row>
    <row r="330" spans="1:54" ht="15" customHeight="1" x14ac:dyDescent="0.25">
      <c r="A330" s="1603" t="s">
        <v>120</v>
      </c>
      <c r="B330" s="1583"/>
      <c r="C330" s="1603" t="s">
        <v>355</v>
      </c>
      <c r="D330" s="1583"/>
      <c r="E330" s="1603" t="s">
        <v>357</v>
      </c>
      <c r="F330" s="1583"/>
      <c r="G330" s="1603"/>
      <c r="H330" s="1583"/>
      <c r="I330" s="1603"/>
      <c r="J330" s="1583"/>
      <c r="K330" s="1583"/>
      <c r="L330" s="1603"/>
      <c r="M330" s="1583"/>
      <c r="N330" s="1583"/>
      <c r="O330" s="1603"/>
      <c r="P330" s="1583"/>
      <c r="Q330" s="1603"/>
      <c r="R330" s="1583"/>
      <c r="S330" s="1605" t="s">
        <v>358</v>
      </c>
      <c r="T330" s="1583"/>
      <c r="U330" s="1583"/>
      <c r="V330" s="1583"/>
      <c r="W330" s="1583"/>
      <c r="X330" s="1583"/>
      <c r="Y330" s="1583"/>
      <c r="Z330" s="1583"/>
      <c r="AA330" s="1603" t="s">
        <v>306</v>
      </c>
      <c r="AB330" s="1583"/>
      <c r="AC330" s="1583"/>
      <c r="AD330" s="1583"/>
      <c r="AE330" s="1583"/>
      <c r="AF330" s="1603" t="s">
        <v>307</v>
      </c>
      <c r="AG330" s="1583"/>
      <c r="AH330" s="1583"/>
      <c r="AI330" s="317" t="s">
        <v>86</v>
      </c>
      <c r="AJ330" s="1604" t="s">
        <v>308</v>
      </c>
      <c r="AK330" s="1583"/>
      <c r="AL330" s="1583"/>
      <c r="AM330" s="1583"/>
      <c r="AN330" s="1583"/>
      <c r="AO330" s="1583"/>
      <c r="AP330" s="613">
        <v>0</v>
      </c>
      <c r="AQ330" s="831">
        <v>0</v>
      </c>
      <c r="AR330" s="613">
        <v>0</v>
      </c>
      <c r="AS330" s="612">
        <v>-323920000</v>
      </c>
      <c r="AT330" s="831">
        <v>0</v>
      </c>
      <c r="AU330" s="613">
        <v>0</v>
      </c>
      <c r="AV330" s="831">
        <v>0</v>
      </c>
      <c r="AW330" s="613">
        <v>0</v>
      </c>
      <c r="AX330" s="831">
        <v>0</v>
      </c>
      <c r="AY330" s="613">
        <v>0</v>
      </c>
      <c r="AZ330" s="613">
        <v>0</v>
      </c>
      <c r="BA330" s="613">
        <v>0</v>
      </c>
      <c r="BB330" s="613">
        <v>0</v>
      </c>
    </row>
    <row r="331" spans="1:54" ht="15" customHeight="1" x14ac:dyDescent="0.25">
      <c r="A331" s="1608" t="s">
        <v>120</v>
      </c>
      <c r="B331" s="1583"/>
      <c r="C331" s="1608" t="s">
        <v>355</v>
      </c>
      <c r="D331" s="1583"/>
      <c r="E331" s="1608" t="s">
        <v>357</v>
      </c>
      <c r="F331" s="1583"/>
      <c r="G331" s="1608" t="s">
        <v>315</v>
      </c>
      <c r="H331" s="1583"/>
      <c r="I331" s="1608"/>
      <c r="J331" s="1583"/>
      <c r="K331" s="1583"/>
      <c r="L331" s="1608"/>
      <c r="M331" s="1583"/>
      <c r="N331" s="1583"/>
      <c r="O331" s="1608"/>
      <c r="P331" s="1583"/>
      <c r="Q331" s="1608"/>
      <c r="R331" s="1583"/>
      <c r="S331" s="1609" t="s">
        <v>351</v>
      </c>
      <c r="T331" s="1583"/>
      <c r="U331" s="1583"/>
      <c r="V331" s="1583"/>
      <c r="W331" s="1583"/>
      <c r="X331" s="1583"/>
      <c r="Y331" s="1583"/>
      <c r="Z331" s="1583"/>
      <c r="AA331" s="1608" t="s">
        <v>306</v>
      </c>
      <c r="AB331" s="1583"/>
      <c r="AC331" s="1583"/>
      <c r="AD331" s="1583"/>
      <c r="AE331" s="1583"/>
      <c r="AF331" s="1608" t="s">
        <v>307</v>
      </c>
      <c r="AG331" s="1583"/>
      <c r="AH331" s="1583"/>
      <c r="AI331" s="320" t="s">
        <v>86</v>
      </c>
      <c r="AJ331" s="1610" t="s">
        <v>308</v>
      </c>
      <c r="AK331" s="1583"/>
      <c r="AL331" s="1583"/>
      <c r="AM331" s="1583"/>
      <c r="AN331" s="1583"/>
      <c r="AO331" s="1583"/>
      <c r="AP331" s="618">
        <v>0</v>
      </c>
      <c r="AQ331" s="834">
        <v>0</v>
      </c>
      <c r="AR331" s="618">
        <v>0</v>
      </c>
      <c r="AS331" s="617">
        <v>-323920000</v>
      </c>
      <c r="AT331" s="834">
        <v>0</v>
      </c>
      <c r="AU331" s="618">
        <v>0</v>
      </c>
      <c r="AV331" s="834">
        <v>0</v>
      </c>
      <c r="AW331" s="618">
        <v>0</v>
      </c>
      <c r="AX331" s="834">
        <v>0</v>
      </c>
      <c r="AY331" s="618">
        <v>0</v>
      </c>
      <c r="AZ331" s="618">
        <v>0</v>
      </c>
      <c r="BA331" s="618">
        <v>0</v>
      </c>
      <c r="BB331" s="618">
        <v>0</v>
      </c>
    </row>
    <row r="332" spans="1:54" x14ac:dyDescent="0.25">
      <c r="A332" s="759" t="s">
        <v>269</v>
      </c>
      <c r="B332" s="759" t="s">
        <v>269</v>
      </c>
      <c r="C332" s="759" t="s">
        <v>269</v>
      </c>
      <c r="D332" s="759" t="s">
        <v>269</v>
      </c>
      <c r="E332" s="759" t="s">
        <v>269</v>
      </c>
      <c r="F332" s="759" t="s">
        <v>269</v>
      </c>
      <c r="G332" s="759" t="s">
        <v>269</v>
      </c>
      <c r="H332" s="759" t="s">
        <v>269</v>
      </c>
      <c r="I332" s="759" t="s">
        <v>269</v>
      </c>
      <c r="J332" s="1600" t="s">
        <v>269</v>
      </c>
      <c r="K332" s="1583"/>
      <c r="L332" s="1600" t="s">
        <v>269</v>
      </c>
      <c r="M332" s="1583"/>
      <c r="N332" s="759" t="s">
        <v>269</v>
      </c>
      <c r="O332" s="759" t="s">
        <v>269</v>
      </c>
      <c r="P332" s="759" t="s">
        <v>269</v>
      </c>
      <c r="Q332" s="759" t="s">
        <v>269</v>
      </c>
      <c r="R332" s="759" t="s">
        <v>269</v>
      </c>
      <c r="S332" s="759" t="s">
        <v>269</v>
      </c>
      <c r="T332" s="759" t="s">
        <v>269</v>
      </c>
      <c r="U332" s="759" t="s">
        <v>269</v>
      </c>
      <c r="V332" s="759" t="s">
        <v>269</v>
      </c>
      <c r="W332" s="759" t="s">
        <v>269</v>
      </c>
      <c r="X332" s="759" t="s">
        <v>269</v>
      </c>
      <c r="Y332" s="759" t="s">
        <v>269</v>
      </c>
      <c r="Z332" s="759" t="s">
        <v>269</v>
      </c>
      <c r="AA332" s="1600" t="s">
        <v>269</v>
      </c>
      <c r="AB332" s="1583"/>
      <c r="AC332" s="1600" t="s">
        <v>269</v>
      </c>
      <c r="AD332" s="1583"/>
      <c r="AE332" s="759" t="s">
        <v>269</v>
      </c>
      <c r="AF332" s="759" t="s">
        <v>269</v>
      </c>
      <c r="AG332" s="759" t="s">
        <v>269</v>
      </c>
      <c r="AH332" s="759" t="s">
        <v>269</v>
      </c>
      <c r="AI332" s="759" t="s">
        <v>269</v>
      </c>
      <c r="AJ332" s="759" t="s">
        <v>269</v>
      </c>
      <c r="AK332" s="759" t="s">
        <v>269</v>
      </c>
      <c r="AL332" s="759" t="s">
        <v>269</v>
      </c>
      <c r="AM332" s="1600" t="s">
        <v>269</v>
      </c>
      <c r="AN332" s="1583"/>
      <c r="AO332" s="1583"/>
      <c r="AP332" s="619" t="s">
        <v>269</v>
      </c>
      <c r="AQ332" s="824" t="s">
        <v>269</v>
      </c>
      <c r="AR332" s="619" t="s">
        <v>269</v>
      </c>
      <c r="AS332" s="619" t="s">
        <v>269</v>
      </c>
      <c r="AT332" s="824" t="s">
        <v>269</v>
      </c>
      <c r="AU332" s="619" t="s">
        <v>269</v>
      </c>
      <c r="AV332" s="824" t="s">
        <v>269</v>
      </c>
      <c r="AW332" s="619" t="s">
        <v>269</v>
      </c>
      <c r="AX332" s="824" t="s">
        <v>269</v>
      </c>
      <c r="AY332" s="619" t="s">
        <v>269</v>
      </c>
      <c r="AZ332" s="619" t="s">
        <v>269</v>
      </c>
      <c r="BA332" s="619" t="s">
        <v>269</v>
      </c>
      <c r="BB332" s="619" t="s">
        <v>269</v>
      </c>
    </row>
    <row r="333" spans="1:54" ht="0" hidden="1" customHeight="1" x14ac:dyDescent="0.25"/>
  </sheetData>
  <mergeCells count="3710">
    <mergeCell ref="A15:F15"/>
    <mergeCell ref="G15:AG15"/>
    <mergeCell ref="AM15:AO15"/>
    <mergeCell ref="A16:G16"/>
    <mergeCell ref="H16:AO16"/>
    <mergeCell ref="AE17:AO17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2:J6"/>
    <mergeCell ref="M3:AA5"/>
    <mergeCell ref="AD3:AM3"/>
    <mergeCell ref="AO3:AS3"/>
    <mergeCell ref="AD5:AM7"/>
    <mergeCell ref="AO5:AS7"/>
    <mergeCell ref="AJ24:AO24"/>
    <mergeCell ref="A25:B25"/>
    <mergeCell ref="C25:D25"/>
    <mergeCell ref="E25:F25"/>
    <mergeCell ref="G25:H25"/>
    <mergeCell ref="I25:K25"/>
    <mergeCell ref="L25:N25"/>
    <mergeCell ref="O25:P25"/>
    <mergeCell ref="Q25:R25"/>
    <mergeCell ref="S25:Z25"/>
    <mergeCell ref="L24:N24"/>
    <mergeCell ref="O24:P24"/>
    <mergeCell ref="Q24:R24"/>
    <mergeCell ref="S24:Z24"/>
    <mergeCell ref="AA24:AE24"/>
    <mergeCell ref="AF24:AH24"/>
    <mergeCell ref="AE18:AO18"/>
    <mergeCell ref="AE19:AO19"/>
    <mergeCell ref="AE20:AO20"/>
    <mergeCell ref="AE21:AO21"/>
    <mergeCell ref="AE22:AO22"/>
    <mergeCell ref="A24:B24"/>
    <mergeCell ref="C24:D24"/>
    <mergeCell ref="E24:F24"/>
    <mergeCell ref="G24:H24"/>
    <mergeCell ref="I24:K24"/>
    <mergeCell ref="Q26:R26"/>
    <mergeCell ref="S26:Z26"/>
    <mergeCell ref="AA26:AE26"/>
    <mergeCell ref="AF26:AH26"/>
    <mergeCell ref="AJ26:AO26"/>
    <mergeCell ref="A27:B27"/>
    <mergeCell ref="C27:D27"/>
    <mergeCell ref="E27:F27"/>
    <mergeCell ref="G27:H27"/>
    <mergeCell ref="I27:K27"/>
    <mergeCell ref="AA25:AE25"/>
    <mergeCell ref="AF25:AH25"/>
    <mergeCell ref="AJ25:AO25"/>
    <mergeCell ref="A26:B26"/>
    <mergeCell ref="C26:D26"/>
    <mergeCell ref="E26:F26"/>
    <mergeCell ref="G26:H26"/>
    <mergeCell ref="I26:K26"/>
    <mergeCell ref="L26:N26"/>
    <mergeCell ref="O26:P26"/>
    <mergeCell ref="AA28:AE28"/>
    <mergeCell ref="AF28:AH28"/>
    <mergeCell ref="AJ28:AO28"/>
    <mergeCell ref="A29:B29"/>
    <mergeCell ref="C29:D29"/>
    <mergeCell ref="E29:F29"/>
    <mergeCell ref="G29:H29"/>
    <mergeCell ref="I29:K29"/>
    <mergeCell ref="L29:N29"/>
    <mergeCell ref="O29:P29"/>
    <mergeCell ref="AJ27:AO27"/>
    <mergeCell ref="A28:B28"/>
    <mergeCell ref="C28:D28"/>
    <mergeCell ref="E28:F28"/>
    <mergeCell ref="G28:H28"/>
    <mergeCell ref="I28:K28"/>
    <mergeCell ref="L28:N28"/>
    <mergeCell ref="O28:P28"/>
    <mergeCell ref="Q28:R28"/>
    <mergeCell ref="S28:Z28"/>
    <mergeCell ref="L27:N27"/>
    <mergeCell ref="O27:P27"/>
    <mergeCell ref="Q27:R27"/>
    <mergeCell ref="S27:Z27"/>
    <mergeCell ref="AA27:AE27"/>
    <mergeCell ref="AF27:AH27"/>
    <mergeCell ref="AJ30:AO30"/>
    <mergeCell ref="A31:B31"/>
    <mergeCell ref="C31:D31"/>
    <mergeCell ref="E31:F31"/>
    <mergeCell ref="G31:H31"/>
    <mergeCell ref="I31:K31"/>
    <mergeCell ref="L31:N31"/>
    <mergeCell ref="O31:P31"/>
    <mergeCell ref="Q31:R31"/>
    <mergeCell ref="S31:Z31"/>
    <mergeCell ref="L30:N30"/>
    <mergeCell ref="O30:P30"/>
    <mergeCell ref="Q30:R30"/>
    <mergeCell ref="S30:Z30"/>
    <mergeCell ref="AA30:AE30"/>
    <mergeCell ref="AF30:AH30"/>
    <mergeCell ref="Q29:R29"/>
    <mergeCell ref="S29:Z29"/>
    <mergeCell ref="AA29:AE29"/>
    <mergeCell ref="AF29:AH29"/>
    <mergeCell ref="AJ29:AO29"/>
    <mergeCell ref="A30:B30"/>
    <mergeCell ref="C30:D30"/>
    <mergeCell ref="E30:F30"/>
    <mergeCell ref="G30:H30"/>
    <mergeCell ref="I30:K30"/>
    <mergeCell ref="Q32:R32"/>
    <mergeCell ref="S32:Z32"/>
    <mergeCell ref="AA32:AE32"/>
    <mergeCell ref="AF32:AH32"/>
    <mergeCell ref="AJ32:AO32"/>
    <mergeCell ref="A33:B33"/>
    <mergeCell ref="C33:D33"/>
    <mergeCell ref="E33:F33"/>
    <mergeCell ref="G33:H33"/>
    <mergeCell ref="I33:K33"/>
    <mergeCell ref="AA31:AE31"/>
    <mergeCell ref="AF31:AH31"/>
    <mergeCell ref="AJ31:AO31"/>
    <mergeCell ref="A32:B32"/>
    <mergeCell ref="C32:D32"/>
    <mergeCell ref="E32:F32"/>
    <mergeCell ref="G32:H32"/>
    <mergeCell ref="I32:K32"/>
    <mergeCell ref="L32:N32"/>
    <mergeCell ref="O32:P32"/>
    <mergeCell ref="AA34:AE34"/>
    <mergeCell ref="AF34:AH34"/>
    <mergeCell ref="AJ34:AO34"/>
    <mergeCell ref="A35:B35"/>
    <mergeCell ref="C35:D35"/>
    <mergeCell ref="E35:F35"/>
    <mergeCell ref="G35:H35"/>
    <mergeCell ref="I35:K35"/>
    <mergeCell ref="L35:N35"/>
    <mergeCell ref="O35:P35"/>
    <mergeCell ref="AJ33:AO33"/>
    <mergeCell ref="A34:B34"/>
    <mergeCell ref="C34:D34"/>
    <mergeCell ref="E34:F34"/>
    <mergeCell ref="G34:H34"/>
    <mergeCell ref="I34:K34"/>
    <mergeCell ref="L34:N34"/>
    <mergeCell ref="O34:P34"/>
    <mergeCell ref="Q34:R34"/>
    <mergeCell ref="S34:Z34"/>
    <mergeCell ref="L33:N33"/>
    <mergeCell ref="O33:P33"/>
    <mergeCell ref="Q33:R33"/>
    <mergeCell ref="S33:Z33"/>
    <mergeCell ref="AA33:AE33"/>
    <mergeCell ref="AF33:AH33"/>
    <mergeCell ref="AJ36:AO36"/>
    <mergeCell ref="A37:B37"/>
    <mergeCell ref="C37:D37"/>
    <mergeCell ref="E37:F37"/>
    <mergeCell ref="G37:H37"/>
    <mergeCell ref="I37:K37"/>
    <mergeCell ref="L37:N37"/>
    <mergeCell ref="O37:P37"/>
    <mergeCell ref="Q37:R37"/>
    <mergeCell ref="S37:Z37"/>
    <mergeCell ref="L36:N36"/>
    <mergeCell ref="O36:P36"/>
    <mergeCell ref="Q36:R36"/>
    <mergeCell ref="S36:Z36"/>
    <mergeCell ref="AA36:AE36"/>
    <mergeCell ref="AF36:AH36"/>
    <mergeCell ref="Q35:R35"/>
    <mergeCell ref="S35:Z35"/>
    <mergeCell ref="AA35:AE35"/>
    <mergeCell ref="AF35:AH35"/>
    <mergeCell ref="AJ35:AO35"/>
    <mergeCell ref="A36:B36"/>
    <mergeCell ref="C36:D36"/>
    <mergeCell ref="E36:F36"/>
    <mergeCell ref="G36:H36"/>
    <mergeCell ref="I36:K36"/>
    <mergeCell ref="Q38:R38"/>
    <mergeCell ref="S38:Z38"/>
    <mergeCell ref="AA38:AE38"/>
    <mergeCell ref="AF38:AH38"/>
    <mergeCell ref="AJ38:AO38"/>
    <mergeCell ref="A39:B39"/>
    <mergeCell ref="C39:D39"/>
    <mergeCell ref="E39:F39"/>
    <mergeCell ref="G39:H39"/>
    <mergeCell ref="I39:K39"/>
    <mergeCell ref="AA37:AE37"/>
    <mergeCell ref="AF37:AH37"/>
    <mergeCell ref="AJ37:AO37"/>
    <mergeCell ref="A38:B38"/>
    <mergeCell ref="C38:D38"/>
    <mergeCell ref="E38:F38"/>
    <mergeCell ref="G38:H38"/>
    <mergeCell ref="I38:K38"/>
    <mergeCell ref="L38:N38"/>
    <mergeCell ref="O38:P38"/>
    <mergeCell ref="AA40:AE40"/>
    <mergeCell ref="AF40:AH40"/>
    <mergeCell ref="AJ40:AO40"/>
    <mergeCell ref="A41:B41"/>
    <mergeCell ref="C41:D41"/>
    <mergeCell ref="E41:F41"/>
    <mergeCell ref="G41:H41"/>
    <mergeCell ref="I41:K41"/>
    <mergeCell ref="L41:N41"/>
    <mergeCell ref="O41:P41"/>
    <mergeCell ref="AJ39:AO39"/>
    <mergeCell ref="A40:B40"/>
    <mergeCell ref="C40:D40"/>
    <mergeCell ref="E40:F40"/>
    <mergeCell ref="G40:H40"/>
    <mergeCell ref="I40:K40"/>
    <mergeCell ref="L40:N40"/>
    <mergeCell ref="O40:P40"/>
    <mergeCell ref="Q40:R40"/>
    <mergeCell ref="S40:Z40"/>
    <mergeCell ref="L39:N39"/>
    <mergeCell ref="O39:P39"/>
    <mergeCell ref="Q39:R39"/>
    <mergeCell ref="S39:Z39"/>
    <mergeCell ref="AA39:AE39"/>
    <mergeCell ref="AF39:AH39"/>
    <mergeCell ref="AJ42:AO42"/>
    <mergeCell ref="A43:B43"/>
    <mergeCell ref="C43:D43"/>
    <mergeCell ref="E43:F43"/>
    <mergeCell ref="G43:H43"/>
    <mergeCell ref="I43:K43"/>
    <mergeCell ref="L43:N43"/>
    <mergeCell ref="O43:P43"/>
    <mergeCell ref="Q43:R43"/>
    <mergeCell ref="S43:Z43"/>
    <mergeCell ref="L42:N42"/>
    <mergeCell ref="O42:P42"/>
    <mergeCell ref="Q42:R42"/>
    <mergeCell ref="S42:Z42"/>
    <mergeCell ref="AA42:AE42"/>
    <mergeCell ref="AF42:AH42"/>
    <mergeCell ref="Q41:R41"/>
    <mergeCell ref="S41:Z41"/>
    <mergeCell ref="AA41:AE41"/>
    <mergeCell ref="AF41:AH41"/>
    <mergeCell ref="AJ41:AO41"/>
    <mergeCell ref="A42:B42"/>
    <mergeCell ref="C42:D42"/>
    <mergeCell ref="E42:F42"/>
    <mergeCell ref="G42:H42"/>
    <mergeCell ref="I42:K42"/>
    <mergeCell ref="Q44:R44"/>
    <mergeCell ref="S44:Z44"/>
    <mergeCell ref="AA44:AE44"/>
    <mergeCell ref="AF44:AH44"/>
    <mergeCell ref="AJ44:AO44"/>
    <mergeCell ref="A45:B45"/>
    <mergeCell ref="C45:D45"/>
    <mergeCell ref="E45:F45"/>
    <mergeCell ref="G45:H45"/>
    <mergeCell ref="I45:K45"/>
    <mergeCell ref="AA43:AE43"/>
    <mergeCell ref="AF43:AH43"/>
    <mergeCell ref="AJ43:AO43"/>
    <mergeCell ref="A44:B44"/>
    <mergeCell ref="C44:D44"/>
    <mergeCell ref="E44:F44"/>
    <mergeCell ref="G44:H44"/>
    <mergeCell ref="I44:K44"/>
    <mergeCell ref="L44:N44"/>
    <mergeCell ref="O44:P44"/>
    <mergeCell ref="AA46:AE46"/>
    <mergeCell ref="AF46:AH46"/>
    <mergeCell ref="AJ46:AO46"/>
    <mergeCell ref="A47:B47"/>
    <mergeCell ref="C47:D47"/>
    <mergeCell ref="E47:F47"/>
    <mergeCell ref="G47:H47"/>
    <mergeCell ref="I47:K47"/>
    <mergeCell ref="L47:N47"/>
    <mergeCell ref="O47:P47"/>
    <mergeCell ref="AJ45:AO45"/>
    <mergeCell ref="A46:B46"/>
    <mergeCell ref="C46:D46"/>
    <mergeCell ref="E46:F46"/>
    <mergeCell ref="G46:H46"/>
    <mergeCell ref="I46:K46"/>
    <mergeCell ref="L46:N46"/>
    <mergeCell ref="O46:P46"/>
    <mergeCell ref="Q46:R46"/>
    <mergeCell ref="S46:Z46"/>
    <mergeCell ref="L45:N45"/>
    <mergeCell ref="O45:P45"/>
    <mergeCell ref="Q45:R45"/>
    <mergeCell ref="S45:Z45"/>
    <mergeCell ref="AA45:AE45"/>
    <mergeCell ref="AF45:AH45"/>
    <mergeCell ref="AJ48:AO48"/>
    <mergeCell ref="A49:B49"/>
    <mergeCell ref="C49:D49"/>
    <mergeCell ref="E49:F49"/>
    <mergeCell ref="G49:H49"/>
    <mergeCell ref="I49:K49"/>
    <mergeCell ref="L49:N49"/>
    <mergeCell ref="O49:P49"/>
    <mergeCell ref="Q49:R49"/>
    <mergeCell ref="S49:Z49"/>
    <mergeCell ref="L48:N48"/>
    <mergeCell ref="O48:P48"/>
    <mergeCell ref="Q48:R48"/>
    <mergeCell ref="S48:Z48"/>
    <mergeCell ref="AA48:AE48"/>
    <mergeCell ref="AF48:AH48"/>
    <mergeCell ref="Q47:R47"/>
    <mergeCell ref="S47:Z47"/>
    <mergeCell ref="AA47:AE47"/>
    <mergeCell ref="AF47:AH47"/>
    <mergeCell ref="AJ47:AO47"/>
    <mergeCell ref="A48:B48"/>
    <mergeCell ref="C48:D48"/>
    <mergeCell ref="E48:F48"/>
    <mergeCell ref="G48:H48"/>
    <mergeCell ref="I48:K48"/>
    <mergeCell ref="Q50:R50"/>
    <mergeCell ref="S50:Z50"/>
    <mergeCell ref="AA50:AE50"/>
    <mergeCell ref="AF50:AH50"/>
    <mergeCell ref="AJ50:AO50"/>
    <mergeCell ref="A51:B51"/>
    <mergeCell ref="C51:D51"/>
    <mergeCell ref="E51:F51"/>
    <mergeCell ref="G51:H51"/>
    <mergeCell ref="I51:K51"/>
    <mergeCell ref="AA49:AE49"/>
    <mergeCell ref="AF49:AH49"/>
    <mergeCell ref="AJ49:AO49"/>
    <mergeCell ref="A50:B50"/>
    <mergeCell ref="C50:D50"/>
    <mergeCell ref="E50:F50"/>
    <mergeCell ref="G50:H50"/>
    <mergeCell ref="I50:K50"/>
    <mergeCell ref="L50:N50"/>
    <mergeCell ref="O50:P50"/>
    <mergeCell ref="AA52:AE52"/>
    <mergeCell ref="AF52:AH52"/>
    <mergeCell ref="AJ52:AO52"/>
    <mergeCell ref="A53:B53"/>
    <mergeCell ref="C53:D53"/>
    <mergeCell ref="E53:F53"/>
    <mergeCell ref="G53:H53"/>
    <mergeCell ref="I53:K53"/>
    <mergeCell ref="L53:N53"/>
    <mergeCell ref="O53:P53"/>
    <mergeCell ref="AJ51:AO51"/>
    <mergeCell ref="A52:B52"/>
    <mergeCell ref="C52:D52"/>
    <mergeCell ref="E52:F52"/>
    <mergeCell ref="G52:H52"/>
    <mergeCell ref="I52:K52"/>
    <mergeCell ref="L52:N52"/>
    <mergeCell ref="O52:P52"/>
    <mergeCell ref="Q52:R52"/>
    <mergeCell ref="S52:Z52"/>
    <mergeCell ref="L51:N51"/>
    <mergeCell ref="O51:P51"/>
    <mergeCell ref="Q51:R51"/>
    <mergeCell ref="S51:Z51"/>
    <mergeCell ref="AA51:AE51"/>
    <mergeCell ref="AF51:AH51"/>
    <mergeCell ref="AJ54:AO54"/>
    <mergeCell ref="A55:B55"/>
    <mergeCell ref="C55:D55"/>
    <mergeCell ref="E55:F55"/>
    <mergeCell ref="G55:H55"/>
    <mergeCell ref="I55:K55"/>
    <mergeCell ref="L55:N55"/>
    <mergeCell ref="O55:P55"/>
    <mergeCell ref="Q55:R55"/>
    <mergeCell ref="S55:Z55"/>
    <mergeCell ref="L54:N54"/>
    <mergeCell ref="O54:P54"/>
    <mergeCell ref="Q54:R54"/>
    <mergeCell ref="S54:Z54"/>
    <mergeCell ref="AA54:AE54"/>
    <mergeCell ref="AF54:AH54"/>
    <mergeCell ref="Q53:R53"/>
    <mergeCell ref="S53:Z53"/>
    <mergeCell ref="AA53:AE53"/>
    <mergeCell ref="AF53:AH53"/>
    <mergeCell ref="AJ53:AO53"/>
    <mergeCell ref="A54:B54"/>
    <mergeCell ref="C54:D54"/>
    <mergeCell ref="E54:F54"/>
    <mergeCell ref="G54:H54"/>
    <mergeCell ref="I54:K54"/>
    <mergeCell ref="Q56:R56"/>
    <mergeCell ref="S56:Z56"/>
    <mergeCell ref="AA56:AE56"/>
    <mergeCell ref="AF56:AH56"/>
    <mergeCell ref="AJ56:AO56"/>
    <mergeCell ref="A57:B57"/>
    <mergeCell ref="C57:D57"/>
    <mergeCell ref="E57:F57"/>
    <mergeCell ref="G57:H57"/>
    <mergeCell ref="I57:K57"/>
    <mergeCell ref="AA55:AE55"/>
    <mergeCell ref="AF55:AH55"/>
    <mergeCell ref="AJ55:AO55"/>
    <mergeCell ref="A56:B56"/>
    <mergeCell ref="C56:D56"/>
    <mergeCell ref="E56:F56"/>
    <mergeCell ref="G56:H56"/>
    <mergeCell ref="I56:K56"/>
    <mergeCell ref="L56:N56"/>
    <mergeCell ref="O56:P56"/>
    <mergeCell ref="AA58:AE58"/>
    <mergeCell ref="AF58:AH58"/>
    <mergeCell ref="AJ58:AO58"/>
    <mergeCell ref="A59:B59"/>
    <mergeCell ref="C59:D59"/>
    <mergeCell ref="E59:F59"/>
    <mergeCell ref="G59:H59"/>
    <mergeCell ref="I59:K59"/>
    <mergeCell ref="L59:N59"/>
    <mergeCell ref="O59:P59"/>
    <mergeCell ref="AJ57:AO57"/>
    <mergeCell ref="A58:B58"/>
    <mergeCell ref="C58:D58"/>
    <mergeCell ref="E58:F58"/>
    <mergeCell ref="G58:H58"/>
    <mergeCell ref="I58:K58"/>
    <mergeCell ref="L58:N58"/>
    <mergeCell ref="O58:P58"/>
    <mergeCell ref="Q58:R58"/>
    <mergeCell ref="S58:Z58"/>
    <mergeCell ref="L57:N57"/>
    <mergeCell ref="O57:P57"/>
    <mergeCell ref="Q57:R57"/>
    <mergeCell ref="S57:Z57"/>
    <mergeCell ref="AA57:AE57"/>
    <mergeCell ref="AF57:AH57"/>
    <mergeCell ref="AJ60:AO60"/>
    <mergeCell ref="A61:B61"/>
    <mergeCell ref="C61:D61"/>
    <mergeCell ref="E61:F61"/>
    <mergeCell ref="G61:H61"/>
    <mergeCell ref="I61:K61"/>
    <mergeCell ref="L61:N61"/>
    <mergeCell ref="O61:P61"/>
    <mergeCell ref="Q61:R61"/>
    <mergeCell ref="S61:Z61"/>
    <mergeCell ref="L60:N60"/>
    <mergeCell ref="O60:P60"/>
    <mergeCell ref="Q60:R60"/>
    <mergeCell ref="S60:Z60"/>
    <mergeCell ref="AA60:AE60"/>
    <mergeCell ref="AF60:AH60"/>
    <mergeCell ref="Q59:R59"/>
    <mergeCell ref="S59:Z59"/>
    <mergeCell ref="AA59:AE59"/>
    <mergeCell ref="AF59:AH59"/>
    <mergeCell ref="AJ59:AO59"/>
    <mergeCell ref="A60:B60"/>
    <mergeCell ref="C60:D60"/>
    <mergeCell ref="E60:F60"/>
    <mergeCell ref="G60:H60"/>
    <mergeCell ref="I60:K60"/>
    <mergeCell ref="Q62:R62"/>
    <mergeCell ref="S62:Z62"/>
    <mergeCell ref="AA62:AE62"/>
    <mergeCell ref="AF62:AH62"/>
    <mergeCell ref="AJ62:AO62"/>
    <mergeCell ref="A63:B63"/>
    <mergeCell ref="C63:D63"/>
    <mergeCell ref="E63:F63"/>
    <mergeCell ref="G63:H63"/>
    <mergeCell ref="I63:K63"/>
    <mergeCell ref="AA61:AE61"/>
    <mergeCell ref="AF61:AH61"/>
    <mergeCell ref="AJ61:AO61"/>
    <mergeCell ref="A62:B62"/>
    <mergeCell ref="C62:D62"/>
    <mergeCell ref="E62:F62"/>
    <mergeCell ref="G62:H62"/>
    <mergeCell ref="I62:K62"/>
    <mergeCell ref="L62:N62"/>
    <mergeCell ref="O62:P62"/>
    <mergeCell ref="AA64:AE64"/>
    <mergeCell ref="AF64:AH64"/>
    <mergeCell ref="AJ64:AO64"/>
    <mergeCell ref="A65:B65"/>
    <mergeCell ref="C65:D65"/>
    <mergeCell ref="E65:F65"/>
    <mergeCell ref="G65:H65"/>
    <mergeCell ref="I65:K65"/>
    <mergeCell ref="L65:N65"/>
    <mergeCell ref="O65:P65"/>
    <mergeCell ref="AJ63:AO63"/>
    <mergeCell ref="A64:B64"/>
    <mergeCell ref="C64:D64"/>
    <mergeCell ref="E64:F64"/>
    <mergeCell ref="G64:H64"/>
    <mergeCell ref="I64:K64"/>
    <mergeCell ref="L64:N64"/>
    <mergeCell ref="O64:P64"/>
    <mergeCell ref="Q64:R64"/>
    <mergeCell ref="S64:Z64"/>
    <mergeCell ref="L63:N63"/>
    <mergeCell ref="O63:P63"/>
    <mergeCell ref="Q63:R63"/>
    <mergeCell ref="S63:Z63"/>
    <mergeCell ref="AA63:AE63"/>
    <mergeCell ref="AF63:AH63"/>
    <mergeCell ref="AJ66:AO66"/>
    <mergeCell ref="A67:B67"/>
    <mergeCell ref="C67:D67"/>
    <mergeCell ref="E67:F67"/>
    <mergeCell ref="G67:H67"/>
    <mergeCell ref="I67:K67"/>
    <mergeCell ref="L67:N67"/>
    <mergeCell ref="O67:P67"/>
    <mergeCell ref="Q67:R67"/>
    <mergeCell ref="S67:Z67"/>
    <mergeCell ref="L66:N66"/>
    <mergeCell ref="O66:P66"/>
    <mergeCell ref="Q66:R66"/>
    <mergeCell ref="S66:Z66"/>
    <mergeCell ref="AA66:AE66"/>
    <mergeCell ref="AF66:AH66"/>
    <mergeCell ref="Q65:R65"/>
    <mergeCell ref="S65:Z65"/>
    <mergeCell ref="AA65:AE65"/>
    <mergeCell ref="AF65:AH65"/>
    <mergeCell ref="AJ65:AO65"/>
    <mergeCell ref="A66:B66"/>
    <mergeCell ref="C66:D66"/>
    <mergeCell ref="E66:F66"/>
    <mergeCell ref="G66:H66"/>
    <mergeCell ref="I66:K66"/>
    <mergeCell ref="Q68:R68"/>
    <mergeCell ref="S68:Z68"/>
    <mergeCell ref="AA68:AE68"/>
    <mergeCell ref="AF68:AH68"/>
    <mergeCell ref="AJ68:AO68"/>
    <mergeCell ref="A69:B69"/>
    <mergeCell ref="C69:D69"/>
    <mergeCell ref="E69:F69"/>
    <mergeCell ref="G69:H69"/>
    <mergeCell ref="I69:K69"/>
    <mergeCell ref="AA67:AE67"/>
    <mergeCell ref="AF67:AH67"/>
    <mergeCell ref="AJ67:AO67"/>
    <mergeCell ref="A68:B68"/>
    <mergeCell ref="C68:D68"/>
    <mergeCell ref="E68:F68"/>
    <mergeCell ref="G68:H68"/>
    <mergeCell ref="I68:K68"/>
    <mergeCell ref="L68:N68"/>
    <mergeCell ref="O68:P68"/>
    <mergeCell ref="AA70:AE70"/>
    <mergeCell ref="AF70:AH70"/>
    <mergeCell ref="AJ70:AO70"/>
    <mergeCell ref="A71:B71"/>
    <mergeCell ref="C71:D71"/>
    <mergeCell ref="E71:F71"/>
    <mergeCell ref="G71:H71"/>
    <mergeCell ref="I71:K71"/>
    <mergeCell ref="L71:N71"/>
    <mergeCell ref="O71:P71"/>
    <mergeCell ref="AJ69:AO69"/>
    <mergeCell ref="A70:B70"/>
    <mergeCell ref="C70:D70"/>
    <mergeCell ref="E70:F70"/>
    <mergeCell ref="G70:H70"/>
    <mergeCell ref="I70:K70"/>
    <mergeCell ref="L70:N70"/>
    <mergeCell ref="O70:P70"/>
    <mergeCell ref="Q70:R70"/>
    <mergeCell ref="S70:Z70"/>
    <mergeCell ref="L69:N69"/>
    <mergeCell ref="O69:P69"/>
    <mergeCell ref="Q69:R69"/>
    <mergeCell ref="S69:Z69"/>
    <mergeCell ref="AA69:AE69"/>
    <mergeCell ref="AF69:AH69"/>
    <mergeCell ref="AJ72:AO72"/>
    <mergeCell ref="A73:B73"/>
    <mergeCell ref="C73:D73"/>
    <mergeCell ref="E73:F73"/>
    <mergeCell ref="G73:H73"/>
    <mergeCell ref="I73:K73"/>
    <mergeCell ref="L73:N73"/>
    <mergeCell ref="O73:P73"/>
    <mergeCell ref="Q73:R73"/>
    <mergeCell ref="S73:Z73"/>
    <mergeCell ref="L72:N72"/>
    <mergeCell ref="O72:P72"/>
    <mergeCell ref="Q72:R72"/>
    <mergeCell ref="S72:Z72"/>
    <mergeCell ref="AA72:AE72"/>
    <mergeCell ref="AF72:AH72"/>
    <mergeCell ref="Q71:R71"/>
    <mergeCell ref="S71:Z71"/>
    <mergeCell ref="AA71:AE71"/>
    <mergeCell ref="AF71:AH71"/>
    <mergeCell ref="AJ71:AO71"/>
    <mergeCell ref="A72:B72"/>
    <mergeCell ref="C72:D72"/>
    <mergeCell ref="E72:F72"/>
    <mergeCell ref="G72:H72"/>
    <mergeCell ref="I72:K72"/>
    <mergeCell ref="Q74:R74"/>
    <mergeCell ref="S74:Z74"/>
    <mergeCell ref="AA74:AE74"/>
    <mergeCell ref="AF74:AH74"/>
    <mergeCell ref="AJ74:AO74"/>
    <mergeCell ref="A75:B75"/>
    <mergeCell ref="C75:D75"/>
    <mergeCell ref="E75:F75"/>
    <mergeCell ref="G75:H75"/>
    <mergeCell ref="I75:K75"/>
    <mergeCell ref="AA73:AE73"/>
    <mergeCell ref="AF73:AH73"/>
    <mergeCell ref="AJ73:AO73"/>
    <mergeCell ref="A74:B74"/>
    <mergeCell ref="C74:D74"/>
    <mergeCell ref="E74:F74"/>
    <mergeCell ref="G74:H74"/>
    <mergeCell ref="I74:K74"/>
    <mergeCell ref="L74:N74"/>
    <mergeCell ref="O74:P74"/>
    <mergeCell ref="AA76:AE76"/>
    <mergeCell ref="AF76:AH76"/>
    <mergeCell ref="AJ76:AO76"/>
    <mergeCell ref="A77:B77"/>
    <mergeCell ref="C77:D77"/>
    <mergeCell ref="E77:F77"/>
    <mergeCell ref="G77:H77"/>
    <mergeCell ref="I77:K77"/>
    <mergeCell ref="L77:N77"/>
    <mergeCell ref="O77:P77"/>
    <mergeCell ref="AJ75:AO75"/>
    <mergeCell ref="A76:B76"/>
    <mergeCell ref="C76:D76"/>
    <mergeCell ref="E76:F76"/>
    <mergeCell ref="G76:H76"/>
    <mergeCell ref="I76:K76"/>
    <mergeCell ref="L76:N76"/>
    <mergeCell ref="O76:P76"/>
    <mergeCell ref="Q76:R76"/>
    <mergeCell ref="S76:Z76"/>
    <mergeCell ref="L75:N75"/>
    <mergeCell ref="O75:P75"/>
    <mergeCell ref="Q75:R75"/>
    <mergeCell ref="S75:Z75"/>
    <mergeCell ref="AA75:AE75"/>
    <mergeCell ref="AF75:AH75"/>
    <mergeCell ref="AJ78:AO78"/>
    <mergeCell ref="A79:B79"/>
    <mergeCell ref="C79:D79"/>
    <mergeCell ref="E79:F79"/>
    <mergeCell ref="G79:H79"/>
    <mergeCell ref="I79:K79"/>
    <mergeCell ref="L79:N79"/>
    <mergeCell ref="O79:P79"/>
    <mergeCell ref="Q79:R79"/>
    <mergeCell ref="S79:Z79"/>
    <mergeCell ref="L78:N78"/>
    <mergeCell ref="O78:P78"/>
    <mergeCell ref="Q78:R78"/>
    <mergeCell ref="S78:Z78"/>
    <mergeCell ref="AA78:AE78"/>
    <mergeCell ref="AF78:AH78"/>
    <mergeCell ref="Q77:R77"/>
    <mergeCell ref="S77:Z77"/>
    <mergeCell ref="AA77:AE77"/>
    <mergeCell ref="AF77:AH77"/>
    <mergeCell ref="AJ77:AO77"/>
    <mergeCell ref="A78:B78"/>
    <mergeCell ref="C78:D78"/>
    <mergeCell ref="E78:F78"/>
    <mergeCell ref="G78:H78"/>
    <mergeCell ref="I78:K78"/>
    <mergeCell ref="Q80:R80"/>
    <mergeCell ref="S80:Z80"/>
    <mergeCell ref="AA80:AE80"/>
    <mergeCell ref="AF80:AH80"/>
    <mergeCell ref="AJ80:AO80"/>
    <mergeCell ref="A81:B81"/>
    <mergeCell ref="C81:D81"/>
    <mergeCell ref="E81:F81"/>
    <mergeCell ref="G81:H81"/>
    <mergeCell ref="I81:K81"/>
    <mergeCell ref="AA79:AE79"/>
    <mergeCell ref="AF79:AH79"/>
    <mergeCell ref="AJ79:AO79"/>
    <mergeCell ref="A80:B80"/>
    <mergeCell ref="C80:D80"/>
    <mergeCell ref="E80:F80"/>
    <mergeCell ref="G80:H80"/>
    <mergeCell ref="I80:K80"/>
    <mergeCell ref="L80:N80"/>
    <mergeCell ref="O80:P80"/>
    <mergeCell ref="AA82:AE82"/>
    <mergeCell ref="AF82:AH82"/>
    <mergeCell ref="AJ82:AO82"/>
    <mergeCell ref="A83:B83"/>
    <mergeCell ref="C83:D83"/>
    <mergeCell ref="E83:F83"/>
    <mergeCell ref="G83:H83"/>
    <mergeCell ref="I83:K83"/>
    <mergeCell ref="L83:N83"/>
    <mergeCell ref="O83:P83"/>
    <mergeCell ref="AJ81:AO81"/>
    <mergeCell ref="A82:B82"/>
    <mergeCell ref="C82:D82"/>
    <mergeCell ref="E82:F82"/>
    <mergeCell ref="G82:H82"/>
    <mergeCell ref="I82:K82"/>
    <mergeCell ref="L82:N82"/>
    <mergeCell ref="O82:P82"/>
    <mergeCell ref="Q82:R82"/>
    <mergeCell ref="S82:Z82"/>
    <mergeCell ref="L81:N81"/>
    <mergeCell ref="O81:P81"/>
    <mergeCell ref="Q81:R81"/>
    <mergeCell ref="S81:Z81"/>
    <mergeCell ref="AA81:AE81"/>
    <mergeCell ref="AF81:AH81"/>
    <mergeCell ref="AJ84:AO84"/>
    <mergeCell ref="A85:B85"/>
    <mergeCell ref="C85:D85"/>
    <mergeCell ref="E85:F85"/>
    <mergeCell ref="G85:H85"/>
    <mergeCell ref="I85:K85"/>
    <mergeCell ref="L85:N85"/>
    <mergeCell ref="O85:P85"/>
    <mergeCell ref="Q85:R85"/>
    <mergeCell ref="S85:Z85"/>
    <mergeCell ref="L84:N84"/>
    <mergeCell ref="O84:P84"/>
    <mergeCell ref="Q84:R84"/>
    <mergeCell ref="S84:Z84"/>
    <mergeCell ref="AA84:AE84"/>
    <mergeCell ref="AF84:AH84"/>
    <mergeCell ref="Q83:R83"/>
    <mergeCell ref="S83:Z83"/>
    <mergeCell ref="AA83:AE83"/>
    <mergeCell ref="AF83:AH83"/>
    <mergeCell ref="AJ83:AO83"/>
    <mergeCell ref="A84:B84"/>
    <mergeCell ref="C84:D84"/>
    <mergeCell ref="E84:F84"/>
    <mergeCell ref="G84:H84"/>
    <mergeCell ref="I84:K84"/>
    <mergeCell ref="Q86:R86"/>
    <mergeCell ref="S86:Z86"/>
    <mergeCell ref="AA86:AE86"/>
    <mergeCell ref="AF86:AH86"/>
    <mergeCell ref="AJ86:AO86"/>
    <mergeCell ref="A87:B87"/>
    <mergeCell ref="C87:D87"/>
    <mergeCell ref="E87:F87"/>
    <mergeCell ref="G87:H87"/>
    <mergeCell ref="I87:K87"/>
    <mergeCell ref="AA85:AE85"/>
    <mergeCell ref="AF85:AH85"/>
    <mergeCell ref="AJ85:AO85"/>
    <mergeCell ref="A86:B86"/>
    <mergeCell ref="C86:D86"/>
    <mergeCell ref="E86:F86"/>
    <mergeCell ref="G86:H86"/>
    <mergeCell ref="I86:K86"/>
    <mergeCell ref="L86:N86"/>
    <mergeCell ref="O86:P86"/>
    <mergeCell ref="AA88:AE88"/>
    <mergeCell ref="AF88:AH88"/>
    <mergeCell ref="AJ88:AO88"/>
    <mergeCell ref="A89:B89"/>
    <mergeCell ref="C89:D89"/>
    <mergeCell ref="E89:F89"/>
    <mergeCell ref="G89:H89"/>
    <mergeCell ref="I89:K89"/>
    <mergeCell ref="L89:N89"/>
    <mergeCell ref="O89:P89"/>
    <mergeCell ref="AJ87:AO87"/>
    <mergeCell ref="A88:B88"/>
    <mergeCell ref="C88:D88"/>
    <mergeCell ref="E88:F88"/>
    <mergeCell ref="G88:H88"/>
    <mergeCell ref="I88:K88"/>
    <mergeCell ref="L88:N88"/>
    <mergeCell ref="O88:P88"/>
    <mergeCell ref="Q88:R88"/>
    <mergeCell ref="S88:Z88"/>
    <mergeCell ref="L87:N87"/>
    <mergeCell ref="O87:P87"/>
    <mergeCell ref="Q87:R87"/>
    <mergeCell ref="S87:Z87"/>
    <mergeCell ref="AA87:AE87"/>
    <mergeCell ref="AF87:AH87"/>
    <mergeCell ref="AJ90:AO90"/>
    <mergeCell ref="A91:B91"/>
    <mergeCell ref="C91:D91"/>
    <mergeCell ref="E91:F91"/>
    <mergeCell ref="G91:H91"/>
    <mergeCell ref="I91:K91"/>
    <mergeCell ref="L91:N91"/>
    <mergeCell ref="O91:P91"/>
    <mergeCell ref="Q91:R91"/>
    <mergeCell ref="S91:Z91"/>
    <mergeCell ref="L90:N90"/>
    <mergeCell ref="O90:P90"/>
    <mergeCell ref="Q90:R90"/>
    <mergeCell ref="S90:Z90"/>
    <mergeCell ref="AA90:AE90"/>
    <mergeCell ref="AF90:AH90"/>
    <mergeCell ref="Q89:R89"/>
    <mergeCell ref="S89:Z89"/>
    <mergeCell ref="AA89:AE89"/>
    <mergeCell ref="AF89:AH89"/>
    <mergeCell ref="AJ89:AO89"/>
    <mergeCell ref="A90:B90"/>
    <mergeCell ref="C90:D90"/>
    <mergeCell ref="E90:F90"/>
    <mergeCell ref="G90:H90"/>
    <mergeCell ref="I90:K90"/>
    <mergeCell ref="Q92:R92"/>
    <mergeCell ref="S92:Z92"/>
    <mergeCell ref="AA92:AE92"/>
    <mergeCell ref="AF92:AH92"/>
    <mergeCell ref="AJ92:AO92"/>
    <mergeCell ref="A93:B93"/>
    <mergeCell ref="C93:D93"/>
    <mergeCell ref="E93:F93"/>
    <mergeCell ref="G93:H93"/>
    <mergeCell ref="I93:K93"/>
    <mergeCell ref="AA91:AE91"/>
    <mergeCell ref="AF91:AH91"/>
    <mergeCell ref="AJ91:AO91"/>
    <mergeCell ref="A92:B92"/>
    <mergeCell ref="C92:D92"/>
    <mergeCell ref="E92:F92"/>
    <mergeCell ref="G92:H92"/>
    <mergeCell ref="I92:K92"/>
    <mergeCell ref="L92:N92"/>
    <mergeCell ref="O92:P92"/>
    <mergeCell ref="AA94:AE94"/>
    <mergeCell ref="AF94:AH94"/>
    <mergeCell ref="AJ94:AO94"/>
    <mergeCell ref="A95:B95"/>
    <mergeCell ref="C95:D95"/>
    <mergeCell ref="E95:F95"/>
    <mergeCell ref="G95:H95"/>
    <mergeCell ref="I95:K95"/>
    <mergeCell ref="L95:N95"/>
    <mergeCell ref="O95:P95"/>
    <mergeCell ref="AJ93:AO93"/>
    <mergeCell ref="A94:B94"/>
    <mergeCell ref="C94:D94"/>
    <mergeCell ref="E94:F94"/>
    <mergeCell ref="G94:H94"/>
    <mergeCell ref="I94:K94"/>
    <mergeCell ref="L94:N94"/>
    <mergeCell ref="O94:P94"/>
    <mergeCell ref="Q94:R94"/>
    <mergeCell ref="S94:Z94"/>
    <mergeCell ref="L93:N93"/>
    <mergeCell ref="O93:P93"/>
    <mergeCell ref="Q93:R93"/>
    <mergeCell ref="S93:Z93"/>
    <mergeCell ref="AA93:AE93"/>
    <mergeCell ref="AF93:AH93"/>
    <mergeCell ref="AJ96:AO96"/>
    <mergeCell ref="A97:B97"/>
    <mergeCell ref="C97:D97"/>
    <mergeCell ref="E97:F97"/>
    <mergeCell ref="G97:H97"/>
    <mergeCell ref="I97:K97"/>
    <mergeCell ref="L97:N97"/>
    <mergeCell ref="O97:P97"/>
    <mergeCell ref="Q97:R97"/>
    <mergeCell ref="S97:Z97"/>
    <mergeCell ref="L96:N96"/>
    <mergeCell ref="O96:P96"/>
    <mergeCell ref="Q96:R96"/>
    <mergeCell ref="S96:Z96"/>
    <mergeCell ref="AA96:AE96"/>
    <mergeCell ref="AF96:AH96"/>
    <mergeCell ref="Q95:R95"/>
    <mergeCell ref="S95:Z95"/>
    <mergeCell ref="AA95:AE95"/>
    <mergeCell ref="AF95:AH95"/>
    <mergeCell ref="AJ95:AO95"/>
    <mergeCell ref="A96:B96"/>
    <mergeCell ref="C96:D96"/>
    <mergeCell ref="E96:F96"/>
    <mergeCell ref="G96:H96"/>
    <mergeCell ref="I96:K96"/>
    <mergeCell ref="Q98:R98"/>
    <mergeCell ref="S98:Z98"/>
    <mergeCell ref="AA98:AE98"/>
    <mergeCell ref="AF98:AH98"/>
    <mergeCell ref="AJ98:AO98"/>
    <mergeCell ref="A99:B99"/>
    <mergeCell ref="C99:D99"/>
    <mergeCell ref="E99:F99"/>
    <mergeCell ref="G99:H99"/>
    <mergeCell ref="I99:K99"/>
    <mergeCell ref="AA97:AE97"/>
    <mergeCell ref="AF97:AH97"/>
    <mergeCell ref="AJ97:AO97"/>
    <mergeCell ref="A98:B98"/>
    <mergeCell ref="C98:D98"/>
    <mergeCell ref="E98:F98"/>
    <mergeCell ref="G98:H98"/>
    <mergeCell ref="I98:K98"/>
    <mergeCell ref="L98:N98"/>
    <mergeCell ref="O98:P98"/>
    <mergeCell ref="AA100:AE100"/>
    <mergeCell ref="AF100:AH100"/>
    <mergeCell ref="AJ100:AO100"/>
    <mergeCell ref="A101:B101"/>
    <mergeCell ref="C101:D101"/>
    <mergeCell ref="E101:F101"/>
    <mergeCell ref="G101:H101"/>
    <mergeCell ref="I101:K101"/>
    <mergeCell ref="L101:N101"/>
    <mergeCell ref="O101:P101"/>
    <mergeCell ref="AJ99:AO99"/>
    <mergeCell ref="A100:B100"/>
    <mergeCell ref="C100:D100"/>
    <mergeCell ref="E100:F100"/>
    <mergeCell ref="G100:H100"/>
    <mergeCell ref="I100:K100"/>
    <mergeCell ref="L100:N100"/>
    <mergeCell ref="O100:P100"/>
    <mergeCell ref="Q100:R100"/>
    <mergeCell ref="S100:Z100"/>
    <mergeCell ref="L99:N99"/>
    <mergeCell ref="O99:P99"/>
    <mergeCell ref="Q99:R99"/>
    <mergeCell ref="S99:Z99"/>
    <mergeCell ref="AA99:AE99"/>
    <mergeCell ref="AF99:AH99"/>
    <mergeCell ref="AJ102:AO102"/>
    <mergeCell ref="A103:B103"/>
    <mergeCell ref="C103:D103"/>
    <mergeCell ref="E103:F103"/>
    <mergeCell ref="G103:H103"/>
    <mergeCell ref="I103:K103"/>
    <mergeCell ref="L103:N103"/>
    <mergeCell ref="O103:P103"/>
    <mergeCell ref="Q103:R103"/>
    <mergeCell ref="S103:Z103"/>
    <mergeCell ref="L102:N102"/>
    <mergeCell ref="O102:P102"/>
    <mergeCell ref="Q102:R102"/>
    <mergeCell ref="S102:Z102"/>
    <mergeCell ref="AA102:AE102"/>
    <mergeCell ref="AF102:AH102"/>
    <mergeCell ref="Q101:R101"/>
    <mergeCell ref="S101:Z101"/>
    <mergeCell ref="AA101:AE101"/>
    <mergeCell ref="AF101:AH101"/>
    <mergeCell ref="AJ101:AO101"/>
    <mergeCell ref="A102:B102"/>
    <mergeCell ref="C102:D102"/>
    <mergeCell ref="E102:F102"/>
    <mergeCell ref="G102:H102"/>
    <mergeCell ref="I102:K102"/>
    <mergeCell ref="Q104:R104"/>
    <mergeCell ref="S104:Z104"/>
    <mergeCell ref="AA104:AE104"/>
    <mergeCell ref="AF104:AH104"/>
    <mergeCell ref="AJ104:AO104"/>
    <mergeCell ref="A105:B105"/>
    <mergeCell ref="C105:D105"/>
    <mergeCell ref="E105:F105"/>
    <mergeCell ref="G105:H105"/>
    <mergeCell ref="I105:K105"/>
    <mergeCell ref="AA103:AE103"/>
    <mergeCell ref="AF103:AH103"/>
    <mergeCell ref="AJ103:AO103"/>
    <mergeCell ref="A104:B104"/>
    <mergeCell ref="C104:D104"/>
    <mergeCell ref="E104:F104"/>
    <mergeCell ref="G104:H104"/>
    <mergeCell ref="I104:K104"/>
    <mergeCell ref="L104:N104"/>
    <mergeCell ref="O104:P104"/>
    <mergeCell ref="AA106:AE106"/>
    <mergeCell ref="AF106:AH106"/>
    <mergeCell ref="AJ106:AO106"/>
    <mergeCell ref="A107:B107"/>
    <mergeCell ref="C107:D107"/>
    <mergeCell ref="E107:F107"/>
    <mergeCell ref="G107:H107"/>
    <mergeCell ref="I107:K107"/>
    <mergeCell ref="L107:N107"/>
    <mergeCell ref="O107:P107"/>
    <mergeCell ref="AJ105:AO105"/>
    <mergeCell ref="A106:B106"/>
    <mergeCell ref="C106:D106"/>
    <mergeCell ref="E106:F106"/>
    <mergeCell ref="G106:H106"/>
    <mergeCell ref="I106:K106"/>
    <mergeCell ref="L106:N106"/>
    <mergeCell ref="O106:P106"/>
    <mergeCell ref="Q106:R106"/>
    <mergeCell ref="S106:Z106"/>
    <mergeCell ref="L105:N105"/>
    <mergeCell ref="O105:P105"/>
    <mergeCell ref="Q105:R105"/>
    <mergeCell ref="S105:Z105"/>
    <mergeCell ref="AA105:AE105"/>
    <mergeCell ref="AF105:AH105"/>
    <mergeCell ref="AJ108:AO108"/>
    <mergeCell ref="A109:B109"/>
    <mergeCell ref="C109:D109"/>
    <mergeCell ref="E109:F109"/>
    <mergeCell ref="G109:H109"/>
    <mergeCell ref="I109:K109"/>
    <mergeCell ref="L109:N109"/>
    <mergeCell ref="O109:P109"/>
    <mergeCell ref="Q109:R109"/>
    <mergeCell ref="S109:Z109"/>
    <mergeCell ref="L108:N108"/>
    <mergeCell ref="O108:P108"/>
    <mergeCell ref="Q108:R108"/>
    <mergeCell ref="S108:Z108"/>
    <mergeCell ref="AA108:AE108"/>
    <mergeCell ref="AF108:AH108"/>
    <mergeCell ref="Q107:R107"/>
    <mergeCell ref="S107:Z107"/>
    <mergeCell ref="AA107:AE107"/>
    <mergeCell ref="AF107:AH107"/>
    <mergeCell ref="AJ107:AO107"/>
    <mergeCell ref="A108:B108"/>
    <mergeCell ref="C108:D108"/>
    <mergeCell ref="E108:F108"/>
    <mergeCell ref="G108:H108"/>
    <mergeCell ref="I108:K108"/>
    <mergeCell ref="Q110:R110"/>
    <mergeCell ref="S110:Z110"/>
    <mergeCell ref="AA110:AE110"/>
    <mergeCell ref="AF110:AH110"/>
    <mergeCell ref="AJ110:AO110"/>
    <mergeCell ref="A111:B111"/>
    <mergeCell ref="C111:D111"/>
    <mergeCell ref="E111:F111"/>
    <mergeCell ref="G111:H111"/>
    <mergeCell ref="I111:K111"/>
    <mergeCell ref="AA109:AE109"/>
    <mergeCell ref="AF109:AH109"/>
    <mergeCell ref="AJ109:AO109"/>
    <mergeCell ref="A110:B110"/>
    <mergeCell ref="C110:D110"/>
    <mergeCell ref="E110:F110"/>
    <mergeCell ref="G110:H110"/>
    <mergeCell ref="I110:K110"/>
    <mergeCell ref="L110:N110"/>
    <mergeCell ref="O110:P110"/>
    <mergeCell ref="AA112:AE112"/>
    <mergeCell ref="AF112:AH112"/>
    <mergeCell ref="AJ112:AO112"/>
    <mergeCell ref="A113:B113"/>
    <mergeCell ref="C113:D113"/>
    <mergeCell ref="E113:F113"/>
    <mergeCell ref="G113:H113"/>
    <mergeCell ref="I113:K113"/>
    <mergeCell ref="L113:N113"/>
    <mergeCell ref="O113:P113"/>
    <mergeCell ref="AJ111:AO111"/>
    <mergeCell ref="A112:B112"/>
    <mergeCell ref="C112:D112"/>
    <mergeCell ref="E112:F112"/>
    <mergeCell ref="G112:H112"/>
    <mergeCell ref="I112:K112"/>
    <mergeCell ref="L112:N112"/>
    <mergeCell ref="O112:P112"/>
    <mergeCell ref="Q112:R112"/>
    <mergeCell ref="S112:Z112"/>
    <mergeCell ref="L111:N111"/>
    <mergeCell ref="O111:P111"/>
    <mergeCell ref="Q111:R111"/>
    <mergeCell ref="S111:Z111"/>
    <mergeCell ref="AA111:AE111"/>
    <mergeCell ref="AF111:AH111"/>
    <mergeCell ref="AJ114:AO114"/>
    <mergeCell ref="A115:B115"/>
    <mergeCell ref="C115:D115"/>
    <mergeCell ref="E115:F115"/>
    <mergeCell ref="G115:H115"/>
    <mergeCell ref="I115:K115"/>
    <mergeCell ref="L115:N115"/>
    <mergeCell ref="O115:P115"/>
    <mergeCell ref="Q115:R115"/>
    <mergeCell ref="S115:Z115"/>
    <mergeCell ref="L114:N114"/>
    <mergeCell ref="O114:P114"/>
    <mergeCell ref="Q114:R114"/>
    <mergeCell ref="S114:Z114"/>
    <mergeCell ref="AA114:AE114"/>
    <mergeCell ref="AF114:AH114"/>
    <mergeCell ref="Q113:R113"/>
    <mergeCell ref="S113:Z113"/>
    <mergeCell ref="AA113:AE113"/>
    <mergeCell ref="AF113:AH113"/>
    <mergeCell ref="AJ113:AO113"/>
    <mergeCell ref="A114:B114"/>
    <mergeCell ref="C114:D114"/>
    <mergeCell ref="E114:F114"/>
    <mergeCell ref="G114:H114"/>
    <mergeCell ref="I114:K114"/>
    <mergeCell ref="Q116:R116"/>
    <mergeCell ref="S116:Z116"/>
    <mergeCell ref="AA116:AE116"/>
    <mergeCell ref="AF116:AH116"/>
    <mergeCell ref="AJ116:AO116"/>
    <mergeCell ref="A117:B117"/>
    <mergeCell ref="C117:D117"/>
    <mergeCell ref="E117:F117"/>
    <mergeCell ref="G117:H117"/>
    <mergeCell ref="I117:K117"/>
    <mergeCell ref="AA115:AE115"/>
    <mergeCell ref="AF115:AH115"/>
    <mergeCell ref="AJ115:AO115"/>
    <mergeCell ref="A116:B116"/>
    <mergeCell ref="C116:D116"/>
    <mergeCell ref="E116:F116"/>
    <mergeCell ref="G116:H116"/>
    <mergeCell ref="I116:K116"/>
    <mergeCell ref="L116:N116"/>
    <mergeCell ref="O116:P116"/>
    <mergeCell ref="AA118:AE118"/>
    <mergeCell ref="AF118:AH118"/>
    <mergeCell ref="AJ118:AO118"/>
    <mergeCell ref="A119:B119"/>
    <mergeCell ref="C119:D119"/>
    <mergeCell ref="E119:F119"/>
    <mergeCell ref="G119:H119"/>
    <mergeCell ref="I119:K119"/>
    <mergeCell ref="L119:N119"/>
    <mergeCell ref="O119:P119"/>
    <mergeCell ref="AJ117:AO117"/>
    <mergeCell ref="A118:B118"/>
    <mergeCell ref="C118:D118"/>
    <mergeCell ref="E118:F118"/>
    <mergeCell ref="G118:H118"/>
    <mergeCell ref="I118:K118"/>
    <mergeCell ref="L118:N118"/>
    <mergeCell ref="O118:P118"/>
    <mergeCell ref="Q118:R118"/>
    <mergeCell ref="S118:Z118"/>
    <mergeCell ref="L117:N117"/>
    <mergeCell ref="O117:P117"/>
    <mergeCell ref="Q117:R117"/>
    <mergeCell ref="S117:Z117"/>
    <mergeCell ref="AA117:AE117"/>
    <mergeCell ref="AF117:AH117"/>
    <mergeCell ref="AJ120:AO120"/>
    <mergeCell ref="A121:B121"/>
    <mergeCell ref="C121:D121"/>
    <mergeCell ref="E121:F121"/>
    <mergeCell ref="G121:H121"/>
    <mergeCell ref="I121:K121"/>
    <mergeCell ref="L121:N121"/>
    <mergeCell ref="O121:P121"/>
    <mergeCell ref="Q121:R121"/>
    <mergeCell ref="S121:Z121"/>
    <mergeCell ref="L120:N120"/>
    <mergeCell ref="O120:P120"/>
    <mergeCell ref="Q120:R120"/>
    <mergeCell ref="S120:Z120"/>
    <mergeCell ref="AA120:AE120"/>
    <mergeCell ref="AF120:AH120"/>
    <mergeCell ref="Q119:R119"/>
    <mergeCell ref="S119:Z119"/>
    <mergeCell ref="AA119:AE119"/>
    <mergeCell ref="AF119:AH119"/>
    <mergeCell ref="AJ119:AO119"/>
    <mergeCell ref="A120:B120"/>
    <mergeCell ref="C120:D120"/>
    <mergeCell ref="E120:F120"/>
    <mergeCell ref="G120:H120"/>
    <mergeCell ref="I120:K120"/>
    <mergeCell ref="Q122:R122"/>
    <mergeCell ref="S122:Z122"/>
    <mergeCell ref="AA122:AE122"/>
    <mergeCell ref="AF122:AH122"/>
    <mergeCell ref="AJ122:AO122"/>
    <mergeCell ref="A123:B123"/>
    <mergeCell ref="C123:D123"/>
    <mergeCell ref="E123:F123"/>
    <mergeCell ref="G123:H123"/>
    <mergeCell ref="I123:K123"/>
    <mergeCell ref="AA121:AE121"/>
    <mergeCell ref="AF121:AH121"/>
    <mergeCell ref="AJ121:AO121"/>
    <mergeCell ref="A122:B122"/>
    <mergeCell ref="C122:D122"/>
    <mergeCell ref="E122:F122"/>
    <mergeCell ref="G122:H122"/>
    <mergeCell ref="I122:K122"/>
    <mergeCell ref="L122:N122"/>
    <mergeCell ref="O122:P122"/>
    <mergeCell ref="AA124:AE124"/>
    <mergeCell ref="AF124:AH124"/>
    <mergeCell ref="AJ124:AO124"/>
    <mergeCell ref="A125:B125"/>
    <mergeCell ref="C125:D125"/>
    <mergeCell ref="E125:F125"/>
    <mergeCell ref="G125:H125"/>
    <mergeCell ref="I125:K125"/>
    <mergeCell ref="L125:N125"/>
    <mergeCell ref="O125:P125"/>
    <mergeCell ref="AJ123:AO123"/>
    <mergeCell ref="A124:B124"/>
    <mergeCell ref="C124:D124"/>
    <mergeCell ref="E124:F124"/>
    <mergeCell ref="G124:H124"/>
    <mergeCell ref="I124:K124"/>
    <mergeCell ref="L124:N124"/>
    <mergeCell ref="O124:P124"/>
    <mergeCell ref="Q124:R124"/>
    <mergeCell ref="S124:Z124"/>
    <mergeCell ref="L123:N123"/>
    <mergeCell ref="O123:P123"/>
    <mergeCell ref="Q123:R123"/>
    <mergeCell ref="S123:Z123"/>
    <mergeCell ref="AA123:AE123"/>
    <mergeCell ref="AF123:AH123"/>
    <mergeCell ref="AJ126:AO126"/>
    <mergeCell ref="A127:B127"/>
    <mergeCell ref="C127:D127"/>
    <mergeCell ref="E127:F127"/>
    <mergeCell ref="G127:H127"/>
    <mergeCell ref="I127:K127"/>
    <mergeCell ref="L127:N127"/>
    <mergeCell ref="O127:P127"/>
    <mergeCell ref="Q127:R127"/>
    <mergeCell ref="S127:Z127"/>
    <mergeCell ref="L126:N126"/>
    <mergeCell ref="O126:P126"/>
    <mergeCell ref="Q126:R126"/>
    <mergeCell ref="S126:Z126"/>
    <mergeCell ref="AA126:AE126"/>
    <mergeCell ref="AF126:AH126"/>
    <mergeCell ref="Q125:R125"/>
    <mergeCell ref="S125:Z125"/>
    <mergeCell ref="AA125:AE125"/>
    <mergeCell ref="AF125:AH125"/>
    <mergeCell ref="AJ125:AO125"/>
    <mergeCell ref="A126:B126"/>
    <mergeCell ref="C126:D126"/>
    <mergeCell ref="E126:F126"/>
    <mergeCell ref="G126:H126"/>
    <mergeCell ref="I126:K126"/>
    <mergeCell ref="Q128:R128"/>
    <mergeCell ref="S128:Z128"/>
    <mergeCell ref="AA128:AE128"/>
    <mergeCell ref="AF128:AH128"/>
    <mergeCell ref="AJ128:AO128"/>
    <mergeCell ref="A129:B129"/>
    <mergeCell ref="C129:D129"/>
    <mergeCell ref="E129:F129"/>
    <mergeCell ref="G129:H129"/>
    <mergeCell ref="I129:K129"/>
    <mergeCell ref="AA127:AE127"/>
    <mergeCell ref="AF127:AH127"/>
    <mergeCell ref="AJ127:AO127"/>
    <mergeCell ref="A128:B128"/>
    <mergeCell ref="C128:D128"/>
    <mergeCell ref="E128:F128"/>
    <mergeCell ref="G128:H128"/>
    <mergeCell ref="I128:K128"/>
    <mergeCell ref="L128:N128"/>
    <mergeCell ref="O128:P128"/>
    <mergeCell ref="AA130:AE130"/>
    <mergeCell ref="AF130:AH130"/>
    <mergeCell ref="AJ130:AO130"/>
    <mergeCell ref="A131:B131"/>
    <mergeCell ref="C131:D131"/>
    <mergeCell ref="E131:F131"/>
    <mergeCell ref="G131:H131"/>
    <mergeCell ref="I131:K131"/>
    <mergeCell ref="L131:N131"/>
    <mergeCell ref="O131:P131"/>
    <mergeCell ref="AJ129:AO129"/>
    <mergeCell ref="A130:B130"/>
    <mergeCell ref="C130:D130"/>
    <mergeCell ref="E130:F130"/>
    <mergeCell ref="G130:H130"/>
    <mergeCell ref="I130:K130"/>
    <mergeCell ref="L130:N130"/>
    <mergeCell ref="O130:P130"/>
    <mergeCell ref="Q130:R130"/>
    <mergeCell ref="S130:Z130"/>
    <mergeCell ref="L129:N129"/>
    <mergeCell ref="O129:P129"/>
    <mergeCell ref="Q129:R129"/>
    <mergeCell ref="S129:Z129"/>
    <mergeCell ref="AA129:AE129"/>
    <mergeCell ref="AF129:AH129"/>
    <mergeCell ref="AJ132:AO132"/>
    <mergeCell ref="A133:B133"/>
    <mergeCell ref="C133:D133"/>
    <mergeCell ref="E133:F133"/>
    <mergeCell ref="G133:H133"/>
    <mergeCell ref="I133:K133"/>
    <mergeCell ref="L133:N133"/>
    <mergeCell ref="O133:P133"/>
    <mergeCell ref="Q133:R133"/>
    <mergeCell ref="S133:Z133"/>
    <mergeCell ref="L132:N132"/>
    <mergeCell ref="O132:P132"/>
    <mergeCell ref="Q132:R132"/>
    <mergeCell ref="S132:Z132"/>
    <mergeCell ref="AA132:AE132"/>
    <mergeCell ref="AF132:AH132"/>
    <mergeCell ref="Q131:R131"/>
    <mergeCell ref="S131:Z131"/>
    <mergeCell ref="AA131:AE131"/>
    <mergeCell ref="AF131:AH131"/>
    <mergeCell ref="AJ131:AO131"/>
    <mergeCell ref="A132:B132"/>
    <mergeCell ref="C132:D132"/>
    <mergeCell ref="E132:F132"/>
    <mergeCell ref="G132:H132"/>
    <mergeCell ref="I132:K132"/>
    <mergeCell ref="Q134:R134"/>
    <mergeCell ref="S134:Z134"/>
    <mergeCell ref="AA134:AE134"/>
    <mergeCell ref="AF134:AH134"/>
    <mergeCell ref="AJ134:AO134"/>
    <mergeCell ref="A135:B135"/>
    <mergeCell ref="C135:D135"/>
    <mergeCell ref="E135:F135"/>
    <mergeCell ref="G135:H135"/>
    <mergeCell ref="I135:K135"/>
    <mergeCell ref="AA133:AE133"/>
    <mergeCell ref="AF133:AH133"/>
    <mergeCell ref="AJ133:AO133"/>
    <mergeCell ref="A134:B134"/>
    <mergeCell ref="C134:D134"/>
    <mergeCell ref="E134:F134"/>
    <mergeCell ref="G134:H134"/>
    <mergeCell ref="I134:K134"/>
    <mergeCell ref="L134:N134"/>
    <mergeCell ref="O134:P134"/>
    <mergeCell ref="AA136:AE136"/>
    <mergeCell ref="AF136:AH136"/>
    <mergeCell ref="AJ136:AO136"/>
    <mergeCell ref="A137:B137"/>
    <mergeCell ref="C137:D137"/>
    <mergeCell ref="E137:F137"/>
    <mergeCell ref="G137:H137"/>
    <mergeCell ref="I137:K137"/>
    <mergeCell ref="L137:N137"/>
    <mergeCell ref="O137:P137"/>
    <mergeCell ref="AJ135:AO135"/>
    <mergeCell ref="A136:B136"/>
    <mergeCell ref="C136:D136"/>
    <mergeCell ref="E136:F136"/>
    <mergeCell ref="G136:H136"/>
    <mergeCell ref="I136:K136"/>
    <mergeCell ref="L136:N136"/>
    <mergeCell ref="O136:P136"/>
    <mergeCell ref="Q136:R136"/>
    <mergeCell ref="S136:Z136"/>
    <mergeCell ref="L135:N135"/>
    <mergeCell ref="O135:P135"/>
    <mergeCell ref="Q135:R135"/>
    <mergeCell ref="S135:Z135"/>
    <mergeCell ref="AA135:AE135"/>
    <mergeCell ref="AF135:AH135"/>
    <mergeCell ref="AJ138:AO138"/>
    <mergeCell ref="A139:B139"/>
    <mergeCell ref="C139:D139"/>
    <mergeCell ref="E139:F139"/>
    <mergeCell ref="G139:H139"/>
    <mergeCell ref="I139:K139"/>
    <mergeCell ref="L139:N139"/>
    <mergeCell ref="O139:P139"/>
    <mergeCell ref="Q139:R139"/>
    <mergeCell ref="S139:Z139"/>
    <mergeCell ref="L138:N138"/>
    <mergeCell ref="O138:P138"/>
    <mergeCell ref="Q138:R138"/>
    <mergeCell ref="S138:Z138"/>
    <mergeCell ref="AA138:AE138"/>
    <mergeCell ref="AF138:AH138"/>
    <mergeCell ref="Q137:R137"/>
    <mergeCell ref="S137:Z137"/>
    <mergeCell ref="AA137:AE137"/>
    <mergeCell ref="AF137:AH137"/>
    <mergeCell ref="AJ137:AO137"/>
    <mergeCell ref="A138:B138"/>
    <mergeCell ref="C138:D138"/>
    <mergeCell ref="E138:F138"/>
    <mergeCell ref="G138:H138"/>
    <mergeCell ref="I138:K138"/>
    <mergeCell ref="Q140:R140"/>
    <mergeCell ref="S140:Z140"/>
    <mergeCell ref="AA140:AE140"/>
    <mergeCell ref="AF140:AH140"/>
    <mergeCell ref="AJ140:AO140"/>
    <mergeCell ref="A141:B141"/>
    <mergeCell ref="C141:D141"/>
    <mergeCell ref="E141:F141"/>
    <mergeCell ref="G141:H141"/>
    <mergeCell ref="I141:K141"/>
    <mergeCell ref="AA139:AE139"/>
    <mergeCell ref="AF139:AH139"/>
    <mergeCell ref="AJ139:AO139"/>
    <mergeCell ref="A140:B140"/>
    <mergeCell ref="C140:D140"/>
    <mergeCell ref="E140:F140"/>
    <mergeCell ref="G140:H140"/>
    <mergeCell ref="I140:K140"/>
    <mergeCell ref="L140:N140"/>
    <mergeCell ref="O140:P140"/>
    <mergeCell ref="AA142:AE142"/>
    <mergeCell ref="AF142:AH142"/>
    <mergeCell ref="AJ142:AO142"/>
    <mergeCell ref="A143:B143"/>
    <mergeCell ref="C143:D143"/>
    <mergeCell ref="E143:F143"/>
    <mergeCell ref="G143:H143"/>
    <mergeCell ref="I143:K143"/>
    <mergeCell ref="L143:N143"/>
    <mergeCell ref="O143:P143"/>
    <mergeCell ref="AJ141:AO141"/>
    <mergeCell ref="A142:B142"/>
    <mergeCell ref="C142:D142"/>
    <mergeCell ref="E142:F142"/>
    <mergeCell ref="G142:H142"/>
    <mergeCell ref="I142:K142"/>
    <mergeCell ref="L142:N142"/>
    <mergeCell ref="O142:P142"/>
    <mergeCell ref="Q142:R142"/>
    <mergeCell ref="S142:Z142"/>
    <mergeCell ref="L141:N141"/>
    <mergeCell ref="O141:P141"/>
    <mergeCell ref="Q141:R141"/>
    <mergeCell ref="S141:Z141"/>
    <mergeCell ref="AA141:AE141"/>
    <mergeCell ref="AF141:AH141"/>
    <mergeCell ref="AJ144:AO144"/>
    <mergeCell ref="A145:B145"/>
    <mergeCell ref="C145:D145"/>
    <mergeCell ref="E145:F145"/>
    <mergeCell ref="G145:H145"/>
    <mergeCell ref="I145:K145"/>
    <mergeCell ref="L145:N145"/>
    <mergeCell ref="O145:P145"/>
    <mergeCell ref="Q145:R145"/>
    <mergeCell ref="S145:Z145"/>
    <mergeCell ref="L144:N144"/>
    <mergeCell ref="O144:P144"/>
    <mergeCell ref="Q144:R144"/>
    <mergeCell ref="S144:Z144"/>
    <mergeCell ref="AA144:AE144"/>
    <mergeCell ref="AF144:AH144"/>
    <mergeCell ref="Q143:R143"/>
    <mergeCell ref="S143:Z143"/>
    <mergeCell ref="AA143:AE143"/>
    <mergeCell ref="AF143:AH143"/>
    <mergeCell ref="AJ143:AO143"/>
    <mergeCell ref="A144:B144"/>
    <mergeCell ref="C144:D144"/>
    <mergeCell ref="E144:F144"/>
    <mergeCell ref="G144:H144"/>
    <mergeCell ref="I144:K144"/>
    <mergeCell ref="Q146:R146"/>
    <mergeCell ref="S146:Z146"/>
    <mergeCell ref="AA146:AE146"/>
    <mergeCell ref="AF146:AH146"/>
    <mergeCell ref="AJ146:AO146"/>
    <mergeCell ref="A147:B147"/>
    <mergeCell ref="C147:D147"/>
    <mergeCell ref="E147:F147"/>
    <mergeCell ref="G147:H147"/>
    <mergeCell ref="I147:K147"/>
    <mergeCell ref="AA145:AE145"/>
    <mergeCell ref="AF145:AH145"/>
    <mergeCell ref="AJ145:AO145"/>
    <mergeCell ref="A146:B146"/>
    <mergeCell ref="C146:D146"/>
    <mergeCell ref="E146:F146"/>
    <mergeCell ref="G146:H146"/>
    <mergeCell ref="I146:K146"/>
    <mergeCell ref="L146:N146"/>
    <mergeCell ref="O146:P146"/>
    <mergeCell ref="AA148:AE148"/>
    <mergeCell ref="AF148:AH148"/>
    <mergeCell ref="AJ148:AO148"/>
    <mergeCell ref="A149:B149"/>
    <mergeCell ref="C149:D149"/>
    <mergeCell ref="E149:F149"/>
    <mergeCell ref="G149:H149"/>
    <mergeCell ref="I149:K149"/>
    <mergeCell ref="L149:N149"/>
    <mergeCell ref="O149:P149"/>
    <mergeCell ref="AJ147:AO147"/>
    <mergeCell ref="A148:B148"/>
    <mergeCell ref="C148:D148"/>
    <mergeCell ref="E148:F148"/>
    <mergeCell ref="G148:H148"/>
    <mergeCell ref="I148:K148"/>
    <mergeCell ref="L148:N148"/>
    <mergeCell ref="O148:P148"/>
    <mergeCell ref="Q148:R148"/>
    <mergeCell ref="S148:Z148"/>
    <mergeCell ref="L147:N147"/>
    <mergeCell ref="O147:P147"/>
    <mergeCell ref="Q147:R147"/>
    <mergeCell ref="S147:Z147"/>
    <mergeCell ref="AA147:AE147"/>
    <mergeCell ref="AF147:AH147"/>
    <mergeCell ref="AJ150:AO150"/>
    <mergeCell ref="A151:B151"/>
    <mergeCell ref="C151:D151"/>
    <mergeCell ref="E151:F151"/>
    <mergeCell ref="G151:H151"/>
    <mergeCell ref="I151:K151"/>
    <mergeCell ref="L151:N151"/>
    <mergeCell ref="O151:P151"/>
    <mergeCell ref="Q151:R151"/>
    <mergeCell ref="S151:Z151"/>
    <mergeCell ref="L150:N150"/>
    <mergeCell ref="O150:P150"/>
    <mergeCell ref="Q150:R150"/>
    <mergeCell ref="S150:Z150"/>
    <mergeCell ref="AA150:AE150"/>
    <mergeCell ref="AF150:AH150"/>
    <mergeCell ref="Q149:R149"/>
    <mergeCell ref="S149:Z149"/>
    <mergeCell ref="AA149:AE149"/>
    <mergeCell ref="AF149:AH149"/>
    <mergeCell ref="AJ149:AO149"/>
    <mergeCell ref="A150:B150"/>
    <mergeCell ref="C150:D150"/>
    <mergeCell ref="E150:F150"/>
    <mergeCell ref="G150:H150"/>
    <mergeCell ref="I150:K150"/>
    <mergeCell ref="Q152:R152"/>
    <mergeCell ref="S152:Z152"/>
    <mergeCell ref="AA152:AE152"/>
    <mergeCell ref="AF152:AH152"/>
    <mergeCell ref="AJ152:AO152"/>
    <mergeCell ref="A153:B153"/>
    <mergeCell ref="C153:D153"/>
    <mergeCell ref="E153:F153"/>
    <mergeCell ref="G153:H153"/>
    <mergeCell ref="I153:K153"/>
    <mergeCell ref="AA151:AE151"/>
    <mergeCell ref="AF151:AH151"/>
    <mergeCell ref="AJ151:AO151"/>
    <mergeCell ref="A152:B152"/>
    <mergeCell ref="C152:D152"/>
    <mergeCell ref="E152:F152"/>
    <mergeCell ref="G152:H152"/>
    <mergeCell ref="I152:K152"/>
    <mergeCell ref="L152:N152"/>
    <mergeCell ref="O152:P152"/>
    <mergeCell ref="AA154:AE154"/>
    <mergeCell ref="AF154:AH154"/>
    <mergeCell ref="AJ154:AO154"/>
    <mergeCell ref="A155:B155"/>
    <mergeCell ref="C155:D155"/>
    <mergeCell ref="E155:F155"/>
    <mergeCell ref="G155:H155"/>
    <mergeCell ref="I155:K155"/>
    <mergeCell ref="L155:N155"/>
    <mergeCell ref="O155:P155"/>
    <mergeCell ref="AJ153:AO153"/>
    <mergeCell ref="A154:B154"/>
    <mergeCell ref="C154:D154"/>
    <mergeCell ref="E154:F154"/>
    <mergeCell ref="G154:H154"/>
    <mergeCell ref="I154:K154"/>
    <mergeCell ref="L154:N154"/>
    <mergeCell ref="O154:P154"/>
    <mergeCell ref="Q154:R154"/>
    <mergeCell ref="S154:Z154"/>
    <mergeCell ref="L153:N153"/>
    <mergeCell ref="O153:P153"/>
    <mergeCell ref="Q153:R153"/>
    <mergeCell ref="S153:Z153"/>
    <mergeCell ref="AA153:AE153"/>
    <mergeCell ref="AF153:AH153"/>
    <mergeCell ref="AJ156:AO156"/>
    <mergeCell ref="A157:B157"/>
    <mergeCell ref="C157:D157"/>
    <mergeCell ref="E157:F157"/>
    <mergeCell ref="G157:H157"/>
    <mergeCell ref="I157:K157"/>
    <mergeCell ref="L157:N157"/>
    <mergeCell ref="O157:P157"/>
    <mergeCell ref="Q157:R157"/>
    <mergeCell ref="S157:Z157"/>
    <mergeCell ref="L156:N156"/>
    <mergeCell ref="O156:P156"/>
    <mergeCell ref="Q156:R156"/>
    <mergeCell ref="S156:Z156"/>
    <mergeCell ref="AA156:AE156"/>
    <mergeCell ref="AF156:AH156"/>
    <mergeCell ref="Q155:R155"/>
    <mergeCell ref="S155:Z155"/>
    <mergeCell ref="AA155:AE155"/>
    <mergeCell ref="AF155:AH155"/>
    <mergeCell ref="AJ155:AO155"/>
    <mergeCell ref="A156:B156"/>
    <mergeCell ref="C156:D156"/>
    <mergeCell ref="E156:F156"/>
    <mergeCell ref="G156:H156"/>
    <mergeCell ref="I156:K156"/>
    <mergeCell ref="Q158:R158"/>
    <mergeCell ref="S158:Z158"/>
    <mergeCell ref="AA158:AE158"/>
    <mergeCell ref="AF158:AH158"/>
    <mergeCell ref="AJ158:AO158"/>
    <mergeCell ref="A159:B159"/>
    <mergeCell ref="C159:D159"/>
    <mergeCell ref="E159:F159"/>
    <mergeCell ref="G159:H159"/>
    <mergeCell ref="I159:K159"/>
    <mergeCell ref="AA157:AE157"/>
    <mergeCell ref="AF157:AH157"/>
    <mergeCell ref="AJ157:AO157"/>
    <mergeCell ref="A158:B158"/>
    <mergeCell ref="C158:D158"/>
    <mergeCell ref="E158:F158"/>
    <mergeCell ref="G158:H158"/>
    <mergeCell ref="I158:K158"/>
    <mergeCell ref="L158:N158"/>
    <mergeCell ref="O158:P158"/>
    <mergeCell ref="AA160:AE160"/>
    <mergeCell ref="AF160:AH160"/>
    <mergeCell ref="AJ160:AO160"/>
    <mergeCell ref="A161:B161"/>
    <mergeCell ref="C161:D161"/>
    <mergeCell ref="E161:F161"/>
    <mergeCell ref="G161:H161"/>
    <mergeCell ref="I161:K161"/>
    <mergeCell ref="L161:N161"/>
    <mergeCell ref="O161:P161"/>
    <mergeCell ref="AJ159:AO159"/>
    <mergeCell ref="A160:B160"/>
    <mergeCell ref="C160:D160"/>
    <mergeCell ref="E160:F160"/>
    <mergeCell ref="G160:H160"/>
    <mergeCell ref="I160:K160"/>
    <mergeCell ref="L160:N160"/>
    <mergeCell ref="O160:P160"/>
    <mergeCell ref="Q160:R160"/>
    <mergeCell ref="S160:Z160"/>
    <mergeCell ref="L159:N159"/>
    <mergeCell ref="O159:P159"/>
    <mergeCell ref="Q159:R159"/>
    <mergeCell ref="S159:Z159"/>
    <mergeCell ref="AA159:AE159"/>
    <mergeCell ref="AF159:AH159"/>
    <mergeCell ref="AJ162:AO162"/>
    <mergeCell ref="A163:B163"/>
    <mergeCell ref="C163:D163"/>
    <mergeCell ref="E163:F163"/>
    <mergeCell ref="G163:H163"/>
    <mergeCell ref="I163:K163"/>
    <mergeCell ref="L163:N163"/>
    <mergeCell ref="O163:P163"/>
    <mergeCell ref="Q163:R163"/>
    <mergeCell ref="S163:Z163"/>
    <mergeCell ref="L162:N162"/>
    <mergeCell ref="O162:P162"/>
    <mergeCell ref="Q162:R162"/>
    <mergeCell ref="S162:Z162"/>
    <mergeCell ref="AA162:AE162"/>
    <mergeCell ref="AF162:AH162"/>
    <mergeCell ref="Q161:R161"/>
    <mergeCell ref="S161:Z161"/>
    <mergeCell ref="AA161:AE161"/>
    <mergeCell ref="AF161:AH161"/>
    <mergeCell ref="AJ161:AO161"/>
    <mergeCell ref="A162:B162"/>
    <mergeCell ref="C162:D162"/>
    <mergeCell ref="E162:F162"/>
    <mergeCell ref="G162:H162"/>
    <mergeCell ref="I162:K162"/>
    <mergeCell ref="Q164:R164"/>
    <mergeCell ref="S164:Z164"/>
    <mergeCell ref="AA164:AE164"/>
    <mergeCell ref="AF164:AH164"/>
    <mergeCell ref="AJ164:AO164"/>
    <mergeCell ref="A165:B165"/>
    <mergeCell ref="C165:D165"/>
    <mergeCell ref="E165:F165"/>
    <mergeCell ref="G165:H165"/>
    <mergeCell ref="I165:K165"/>
    <mergeCell ref="AA163:AE163"/>
    <mergeCell ref="AF163:AH163"/>
    <mergeCell ref="AJ163:AO163"/>
    <mergeCell ref="A164:B164"/>
    <mergeCell ref="C164:D164"/>
    <mergeCell ref="E164:F164"/>
    <mergeCell ref="G164:H164"/>
    <mergeCell ref="I164:K164"/>
    <mergeCell ref="L164:N164"/>
    <mergeCell ref="O164:P164"/>
    <mergeCell ref="AA166:AE166"/>
    <mergeCell ref="AF166:AH166"/>
    <mergeCell ref="AJ166:AO166"/>
    <mergeCell ref="A167:B167"/>
    <mergeCell ref="C167:D167"/>
    <mergeCell ref="E167:F167"/>
    <mergeCell ref="G167:H167"/>
    <mergeCell ref="I167:K167"/>
    <mergeCell ref="L167:N167"/>
    <mergeCell ref="O167:P167"/>
    <mergeCell ref="AJ165:AO165"/>
    <mergeCell ref="A166:B166"/>
    <mergeCell ref="C166:D166"/>
    <mergeCell ref="E166:F166"/>
    <mergeCell ref="G166:H166"/>
    <mergeCell ref="I166:K166"/>
    <mergeCell ref="L166:N166"/>
    <mergeCell ref="O166:P166"/>
    <mergeCell ref="Q166:R166"/>
    <mergeCell ref="S166:Z166"/>
    <mergeCell ref="L165:N165"/>
    <mergeCell ref="O165:P165"/>
    <mergeCell ref="Q165:R165"/>
    <mergeCell ref="S165:Z165"/>
    <mergeCell ref="AA165:AE165"/>
    <mergeCell ref="AF165:AH165"/>
    <mergeCell ref="AJ168:AO168"/>
    <mergeCell ref="A169:B169"/>
    <mergeCell ref="C169:D169"/>
    <mergeCell ref="E169:F169"/>
    <mergeCell ref="G169:H169"/>
    <mergeCell ref="I169:K169"/>
    <mergeCell ref="L169:N169"/>
    <mergeCell ref="O169:P169"/>
    <mergeCell ref="Q169:R169"/>
    <mergeCell ref="S169:Z169"/>
    <mergeCell ref="L168:N168"/>
    <mergeCell ref="O168:P168"/>
    <mergeCell ref="Q168:R168"/>
    <mergeCell ref="S168:Z168"/>
    <mergeCell ref="AA168:AE168"/>
    <mergeCell ref="AF168:AH168"/>
    <mergeCell ref="Q167:R167"/>
    <mergeCell ref="S167:Z167"/>
    <mergeCell ref="AA167:AE167"/>
    <mergeCell ref="AF167:AH167"/>
    <mergeCell ref="AJ167:AO167"/>
    <mergeCell ref="A168:B168"/>
    <mergeCell ref="C168:D168"/>
    <mergeCell ref="E168:F168"/>
    <mergeCell ref="G168:H168"/>
    <mergeCell ref="I168:K168"/>
    <mergeCell ref="Q170:R170"/>
    <mergeCell ref="S170:Z170"/>
    <mergeCell ref="AA170:AE170"/>
    <mergeCell ref="AF170:AH170"/>
    <mergeCell ref="AJ170:AO170"/>
    <mergeCell ref="A171:B171"/>
    <mergeCell ref="C171:D171"/>
    <mergeCell ref="E171:F171"/>
    <mergeCell ref="G171:H171"/>
    <mergeCell ref="I171:K171"/>
    <mergeCell ref="AA169:AE169"/>
    <mergeCell ref="AF169:AH169"/>
    <mergeCell ref="AJ169:AO169"/>
    <mergeCell ref="A170:B170"/>
    <mergeCell ref="C170:D170"/>
    <mergeCell ref="E170:F170"/>
    <mergeCell ref="G170:H170"/>
    <mergeCell ref="I170:K170"/>
    <mergeCell ref="L170:N170"/>
    <mergeCell ref="O170:P170"/>
    <mergeCell ref="AA172:AE172"/>
    <mergeCell ref="AF172:AH172"/>
    <mergeCell ref="AJ172:AO172"/>
    <mergeCell ref="A173:B173"/>
    <mergeCell ref="C173:D173"/>
    <mergeCell ref="E173:F173"/>
    <mergeCell ref="G173:H173"/>
    <mergeCell ref="I173:K173"/>
    <mergeCell ref="L173:N173"/>
    <mergeCell ref="O173:P173"/>
    <mergeCell ref="AJ171:AO171"/>
    <mergeCell ref="A172:B172"/>
    <mergeCell ref="C172:D172"/>
    <mergeCell ref="E172:F172"/>
    <mergeCell ref="G172:H172"/>
    <mergeCell ref="I172:K172"/>
    <mergeCell ref="L172:N172"/>
    <mergeCell ref="O172:P172"/>
    <mergeCell ref="Q172:R172"/>
    <mergeCell ref="S172:Z172"/>
    <mergeCell ref="L171:N171"/>
    <mergeCell ref="O171:P171"/>
    <mergeCell ref="Q171:R171"/>
    <mergeCell ref="S171:Z171"/>
    <mergeCell ref="AA171:AE171"/>
    <mergeCell ref="AF171:AH171"/>
    <mergeCell ref="AJ174:AO174"/>
    <mergeCell ref="A175:B175"/>
    <mergeCell ref="C175:D175"/>
    <mergeCell ref="E175:F175"/>
    <mergeCell ref="G175:H175"/>
    <mergeCell ref="I175:K175"/>
    <mergeCell ref="L175:N175"/>
    <mergeCell ref="O175:P175"/>
    <mergeCell ref="Q175:R175"/>
    <mergeCell ref="S175:Z175"/>
    <mergeCell ref="L174:N174"/>
    <mergeCell ref="O174:P174"/>
    <mergeCell ref="Q174:R174"/>
    <mergeCell ref="S174:Z174"/>
    <mergeCell ref="AA174:AE174"/>
    <mergeCell ref="AF174:AH174"/>
    <mergeCell ref="Q173:R173"/>
    <mergeCell ref="S173:Z173"/>
    <mergeCell ref="AA173:AE173"/>
    <mergeCell ref="AF173:AH173"/>
    <mergeCell ref="AJ173:AO173"/>
    <mergeCell ref="A174:B174"/>
    <mergeCell ref="C174:D174"/>
    <mergeCell ref="E174:F174"/>
    <mergeCell ref="G174:H174"/>
    <mergeCell ref="I174:K174"/>
    <mergeCell ref="Q176:R176"/>
    <mergeCell ref="S176:Z176"/>
    <mergeCell ref="AA176:AE176"/>
    <mergeCell ref="AF176:AH176"/>
    <mergeCell ref="AJ176:AO176"/>
    <mergeCell ref="A177:B177"/>
    <mergeCell ref="C177:D177"/>
    <mergeCell ref="E177:F177"/>
    <mergeCell ref="G177:H177"/>
    <mergeCell ref="I177:K177"/>
    <mergeCell ref="AA175:AE175"/>
    <mergeCell ref="AF175:AH175"/>
    <mergeCell ref="AJ175:AO175"/>
    <mergeCell ref="A176:B176"/>
    <mergeCell ref="C176:D176"/>
    <mergeCell ref="E176:F176"/>
    <mergeCell ref="G176:H176"/>
    <mergeCell ref="I176:K176"/>
    <mergeCell ref="L176:N176"/>
    <mergeCell ref="O176:P176"/>
    <mergeCell ref="AA178:AE178"/>
    <mergeCell ref="AF178:AH178"/>
    <mergeCell ref="AJ178:AO178"/>
    <mergeCell ref="A179:B179"/>
    <mergeCell ref="C179:D179"/>
    <mergeCell ref="E179:F179"/>
    <mergeCell ref="G179:H179"/>
    <mergeCell ref="I179:K179"/>
    <mergeCell ref="L179:N179"/>
    <mergeCell ref="O179:P179"/>
    <mergeCell ref="AJ177:AO177"/>
    <mergeCell ref="A178:B178"/>
    <mergeCell ref="C178:D178"/>
    <mergeCell ref="E178:F178"/>
    <mergeCell ref="G178:H178"/>
    <mergeCell ref="I178:K178"/>
    <mergeCell ref="L178:N178"/>
    <mergeCell ref="O178:P178"/>
    <mergeCell ref="Q178:R178"/>
    <mergeCell ref="S178:Z178"/>
    <mergeCell ref="L177:N177"/>
    <mergeCell ref="O177:P177"/>
    <mergeCell ref="Q177:R177"/>
    <mergeCell ref="S177:Z177"/>
    <mergeCell ref="AA177:AE177"/>
    <mergeCell ref="AF177:AH177"/>
    <mergeCell ref="AJ180:AO180"/>
    <mergeCell ref="A181:B181"/>
    <mergeCell ref="C181:D181"/>
    <mergeCell ref="E181:F181"/>
    <mergeCell ref="G181:H181"/>
    <mergeCell ref="I181:K181"/>
    <mergeCell ref="L181:N181"/>
    <mergeCell ref="O181:P181"/>
    <mergeCell ref="Q181:R181"/>
    <mergeCell ref="S181:Z181"/>
    <mergeCell ref="L180:N180"/>
    <mergeCell ref="O180:P180"/>
    <mergeCell ref="Q180:R180"/>
    <mergeCell ref="S180:Z180"/>
    <mergeCell ref="AA180:AE180"/>
    <mergeCell ref="AF180:AH180"/>
    <mergeCell ref="Q179:R179"/>
    <mergeCell ref="S179:Z179"/>
    <mergeCell ref="AA179:AE179"/>
    <mergeCell ref="AF179:AH179"/>
    <mergeCell ref="AJ179:AO179"/>
    <mergeCell ref="A180:B180"/>
    <mergeCell ref="C180:D180"/>
    <mergeCell ref="E180:F180"/>
    <mergeCell ref="G180:H180"/>
    <mergeCell ref="I180:K180"/>
    <mergeCell ref="Q182:R182"/>
    <mergeCell ref="S182:Z182"/>
    <mergeCell ref="AA182:AE182"/>
    <mergeCell ref="AF182:AH182"/>
    <mergeCell ref="AJ182:AO182"/>
    <mergeCell ref="A183:B183"/>
    <mergeCell ref="C183:D183"/>
    <mergeCell ref="E183:F183"/>
    <mergeCell ref="G183:H183"/>
    <mergeCell ref="I183:K183"/>
    <mergeCell ref="AA181:AE181"/>
    <mergeCell ref="AF181:AH181"/>
    <mergeCell ref="AJ181:AO181"/>
    <mergeCell ref="A182:B182"/>
    <mergeCell ref="C182:D182"/>
    <mergeCell ref="E182:F182"/>
    <mergeCell ref="G182:H182"/>
    <mergeCell ref="I182:K182"/>
    <mergeCell ref="L182:N182"/>
    <mergeCell ref="O182:P182"/>
    <mergeCell ref="AA184:AE184"/>
    <mergeCell ref="AF184:AH184"/>
    <mergeCell ref="AJ184:AO184"/>
    <mergeCell ref="A185:B185"/>
    <mergeCell ref="C185:D185"/>
    <mergeCell ref="E185:F185"/>
    <mergeCell ref="G185:H185"/>
    <mergeCell ref="I185:K185"/>
    <mergeCell ref="L185:N185"/>
    <mergeCell ref="O185:P185"/>
    <mergeCell ref="AJ183:AO183"/>
    <mergeCell ref="A184:B184"/>
    <mergeCell ref="C184:D184"/>
    <mergeCell ref="E184:F184"/>
    <mergeCell ref="G184:H184"/>
    <mergeCell ref="I184:K184"/>
    <mergeCell ref="L184:N184"/>
    <mergeCell ref="O184:P184"/>
    <mergeCell ref="Q184:R184"/>
    <mergeCell ref="S184:Z184"/>
    <mergeCell ref="L183:N183"/>
    <mergeCell ref="O183:P183"/>
    <mergeCell ref="Q183:R183"/>
    <mergeCell ref="S183:Z183"/>
    <mergeCell ref="AA183:AE183"/>
    <mergeCell ref="AF183:AH183"/>
    <mergeCell ref="AJ186:AO186"/>
    <mergeCell ref="A187:B187"/>
    <mergeCell ref="C187:D187"/>
    <mergeCell ref="E187:F187"/>
    <mergeCell ref="G187:H187"/>
    <mergeCell ref="I187:K187"/>
    <mergeCell ref="L187:N187"/>
    <mergeCell ref="O187:P187"/>
    <mergeCell ref="Q187:R187"/>
    <mergeCell ref="S187:Z187"/>
    <mergeCell ref="L186:N186"/>
    <mergeCell ref="O186:P186"/>
    <mergeCell ref="Q186:R186"/>
    <mergeCell ref="S186:Z186"/>
    <mergeCell ref="AA186:AE186"/>
    <mergeCell ref="AF186:AH186"/>
    <mergeCell ref="Q185:R185"/>
    <mergeCell ref="S185:Z185"/>
    <mergeCell ref="AA185:AE185"/>
    <mergeCell ref="AF185:AH185"/>
    <mergeCell ref="AJ185:AO185"/>
    <mergeCell ref="A186:B186"/>
    <mergeCell ref="C186:D186"/>
    <mergeCell ref="E186:F186"/>
    <mergeCell ref="G186:H186"/>
    <mergeCell ref="I186:K186"/>
    <mergeCell ref="Q188:R188"/>
    <mergeCell ref="S188:Z188"/>
    <mergeCell ref="AA188:AE188"/>
    <mergeCell ref="AF188:AH188"/>
    <mergeCell ref="AJ188:AO188"/>
    <mergeCell ref="A189:B189"/>
    <mergeCell ref="C189:D189"/>
    <mergeCell ref="E189:F189"/>
    <mergeCell ref="G189:H189"/>
    <mergeCell ref="I189:K189"/>
    <mergeCell ref="AA187:AE187"/>
    <mergeCell ref="AF187:AH187"/>
    <mergeCell ref="AJ187:AO187"/>
    <mergeCell ref="A188:B188"/>
    <mergeCell ref="C188:D188"/>
    <mergeCell ref="E188:F188"/>
    <mergeCell ref="G188:H188"/>
    <mergeCell ref="I188:K188"/>
    <mergeCell ref="L188:N188"/>
    <mergeCell ref="O188:P188"/>
    <mergeCell ref="AA190:AE190"/>
    <mergeCell ref="AF190:AH190"/>
    <mergeCell ref="AJ190:AO190"/>
    <mergeCell ref="A191:B191"/>
    <mergeCell ref="C191:D191"/>
    <mergeCell ref="E191:F191"/>
    <mergeCell ref="G191:H191"/>
    <mergeCell ref="I191:K191"/>
    <mergeCell ref="L191:N191"/>
    <mergeCell ref="O191:P191"/>
    <mergeCell ref="AJ189:AO189"/>
    <mergeCell ref="A190:B190"/>
    <mergeCell ref="C190:D190"/>
    <mergeCell ref="E190:F190"/>
    <mergeCell ref="G190:H190"/>
    <mergeCell ref="I190:K190"/>
    <mergeCell ref="L190:N190"/>
    <mergeCell ref="O190:P190"/>
    <mergeCell ref="Q190:R190"/>
    <mergeCell ref="S190:Z190"/>
    <mergeCell ref="L189:N189"/>
    <mergeCell ref="O189:P189"/>
    <mergeCell ref="Q189:R189"/>
    <mergeCell ref="S189:Z189"/>
    <mergeCell ref="AA189:AE189"/>
    <mergeCell ref="AF189:AH189"/>
    <mergeCell ref="AJ192:AO192"/>
    <mergeCell ref="A193:B193"/>
    <mergeCell ref="C193:D193"/>
    <mergeCell ref="E193:F193"/>
    <mergeCell ref="G193:H193"/>
    <mergeCell ref="I193:K193"/>
    <mergeCell ref="L193:N193"/>
    <mergeCell ref="O193:P193"/>
    <mergeCell ref="Q193:R193"/>
    <mergeCell ref="S193:Z193"/>
    <mergeCell ref="L192:N192"/>
    <mergeCell ref="O192:P192"/>
    <mergeCell ref="Q192:R192"/>
    <mergeCell ref="S192:Z192"/>
    <mergeCell ref="AA192:AE192"/>
    <mergeCell ref="AF192:AH192"/>
    <mergeCell ref="Q191:R191"/>
    <mergeCell ref="S191:Z191"/>
    <mergeCell ref="AA191:AE191"/>
    <mergeCell ref="AF191:AH191"/>
    <mergeCell ref="AJ191:AO191"/>
    <mergeCell ref="A192:B192"/>
    <mergeCell ref="C192:D192"/>
    <mergeCell ref="E192:F192"/>
    <mergeCell ref="G192:H192"/>
    <mergeCell ref="I192:K192"/>
    <mergeCell ref="Q194:R194"/>
    <mergeCell ref="S194:Z194"/>
    <mergeCell ref="AA194:AE194"/>
    <mergeCell ref="AF194:AH194"/>
    <mergeCell ref="AJ194:AO194"/>
    <mergeCell ref="A195:B195"/>
    <mergeCell ref="C195:D195"/>
    <mergeCell ref="E195:F195"/>
    <mergeCell ref="G195:H195"/>
    <mergeCell ref="I195:K195"/>
    <mergeCell ref="AA193:AE193"/>
    <mergeCell ref="AF193:AH193"/>
    <mergeCell ref="AJ193:AO193"/>
    <mergeCell ref="A194:B194"/>
    <mergeCell ref="C194:D194"/>
    <mergeCell ref="E194:F194"/>
    <mergeCell ref="G194:H194"/>
    <mergeCell ref="I194:K194"/>
    <mergeCell ref="L194:N194"/>
    <mergeCell ref="O194:P194"/>
    <mergeCell ref="AA196:AE196"/>
    <mergeCell ref="AF196:AH196"/>
    <mergeCell ref="AJ196:AO196"/>
    <mergeCell ref="A197:B197"/>
    <mergeCell ref="C197:D197"/>
    <mergeCell ref="E197:F197"/>
    <mergeCell ref="G197:H197"/>
    <mergeCell ref="I197:K197"/>
    <mergeCell ref="L197:N197"/>
    <mergeCell ref="O197:P197"/>
    <mergeCell ref="AJ195:AO195"/>
    <mergeCell ref="A196:B196"/>
    <mergeCell ref="C196:D196"/>
    <mergeCell ref="E196:F196"/>
    <mergeCell ref="G196:H196"/>
    <mergeCell ref="I196:K196"/>
    <mergeCell ref="L196:N196"/>
    <mergeCell ref="O196:P196"/>
    <mergeCell ref="Q196:R196"/>
    <mergeCell ref="S196:Z196"/>
    <mergeCell ref="L195:N195"/>
    <mergeCell ref="O195:P195"/>
    <mergeCell ref="Q195:R195"/>
    <mergeCell ref="S195:Z195"/>
    <mergeCell ref="AA195:AE195"/>
    <mergeCell ref="AF195:AH195"/>
    <mergeCell ref="AJ198:AO198"/>
    <mergeCell ref="A199:B199"/>
    <mergeCell ref="C199:D199"/>
    <mergeCell ref="E199:F199"/>
    <mergeCell ref="G199:H199"/>
    <mergeCell ref="I199:K199"/>
    <mergeCell ref="L199:N199"/>
    <mergeCell ref="O199:P199"/>
    <mergeCell ref="Q199:R199"/>
    <mergeCell ref="S199:Z199"/>
    <mergeCell ref="L198:N198"/>
    <mergeCell ref="O198:P198"/>
    <mergeCell ref="Q198:R198"/>
    <mergeCell ref="S198:Z198"/>
    <mergeCell ref="AA198:AE198"/>
    <mergeCell ref="AF198:AH198"/>
    <mergeCell ref="Q197:R197"/>
    <mergeCell ref="S197:Z197"/>
    <mergeCell ref="AA197:AE197"/>
    <mergeCell ref="AF197:AH197"/>
    <mergeCell ref="AJ197:AO197"/>
    <mergeCell ref="A198:B198"/>
    <mergeCell ref="C198:D198"/>
    <mergeCell ref="E198:F198"/>
    <mergeCell ref="G198:H198"/>
    <mergeCell ref="I198:K198"/>
    <mergeCell ref="Q200:R200"/>
    <mergeCell ref="S200:Z200"/>
    <mergeCell ref="AA200:AE200"/>
    <mergeCell ref="AF200:AH200"/>
    <mergeCell ref="AJ200:AO200"/>
    <mergeCell ref="A201:B201"/>
    <mergeCell ref="C201:D201"/>
    <mergeCell ref="E201:F201"/>
    <mergeCell ref="G201:H201"/>
    <mergeCell ref="I201:K201"/>
    <mergeCell ref="AA199:AE199"/>
    <mergeCell ref="AF199:AH199"/>
    <mergeCell ref="AJ199:AO199"/>
    <mergeCell ref="A200:B200"/>
    <mergeCell ref="C200:D200"/>
    <mergeCell ref="E200:F200"/>
    <mergeCell ref="G200:H200"/>
    <mergeCell ref="I200:K200"/>
    <mergeCell ref="L200:N200"/>
    <mergeCell ref="O200:P200"/>
    <mergeCell ref="AA202:AE202"/>
    <mergeCell ref="AF202:AH202"/>
    <mergeCell ref="AJ202:AO202"/>
    <mergeCell ref="A203:B203"/>
    <mergeCell ref="C203:D203"/>
    <mergeCell ref="E203:F203"/>
    <mergeCell ref="G203:H203"/>
    <mergeCell ref="I203:K203"/>
    <mergeCell ref="L203:N203"/>
    <mergeCell ref="O203:P203"/>
    <mergeCell ref="AJ201:AO201"/>
    <mergeCell ref="A202:B202"/>
    <mergeCell ref="C202:D202"/>
    <mergeCell ref="E202:F202"/>
    <mergeCell ref="G202:H202"/>
    <mergeCell ref="I202:K202"/>
    <mergeCell ref="L202:N202"/>
    <mergeCell ref="O202:P202"/>
    <mergeCell ref="Q202:R202"/>
    <mergeCell ref="S202:Z202"/>
    <mergeCell ref="L201:N201"/>
    <mergeCell ref="O201:P201"/>
    <mergeCell ref="Q201:R201"/>
    <mergeCell ref="S201:Z201"/>
    <mergeCell ref="AA201:AE201"/>
    <mergeCell ref="AF201:AH201"/>
    <mergeCell ref="AJ204:AO204"/>
    <mergeCell ref="A205:B205"/>
    <mergeCell ref="C205:D205"/>
    <mergeCell ref="E205:F205"/>
    <mergeCell ref="G205:H205"/>
    <mergeCell ref="I205:K205"/>
    <mergeCell ref="L205:N205"/>
    <mergeCell ref="O205:P205"/>
    <mergeCell ref="Q205:R205"/>
    <mergeCell ref="S205:Z205"/>
    <mergeCell ref="L204:N204"/>
    <mergeCell ref="O204:P204"/>
    <mergeCell ref="Q204:R204"/>
    <mergeCell ref="S204:Z204"/>
    <mergeCell ref="AA204:AE204"/>
    <mergeCell ref="AF204:AH204"/>
    <mergeCell ref="Q203:R203"/>
    <mergeCell ref="S203:Z203"/>
    <mergeCell ref="AA203:AE203"/>
    <mergeCell ref="AF203:AH203"/>
    <mergeCell ref="AJ203:AO203"/>
    <mergeCell ref="A204:B204"/>
    <mergeCell ref="C204:D204"/>
    <mergeCell ref="E204:F204"/>
    <mergeCell ref="G204:H204"/>
    <mergeCell ref="I204:K204"/>
    <mergeCell ref="Q206:R206"/>
    <mergeCell ref="S206:Z206"/>
    <mergeCell ref="AA206:AE206"/>
    <mergeCell ref="AF206:AH206"/>
    <mergeCell ref="AJ206:AO206"/>
    <mergeCell ref="A207:B207"/>
    <mergeCell ref="C207:D207"/>
    <mergeCell ref="E207:F207"/>
    <mergeCell ref="G207:H207"/>
    <mergeCell ref="I207:K207"/>
    <mergeCell ref="AA205:AE205"/>
    <mergeCell ref="AF205:AH205"/>
    <mergeCell ref="AJ205:AO205"/>
    <mergeCell ref="A206:B206"/>
    <mergeCell ref="C206:D206"/>
    <mergeCell ref="E206:F206"/>
    <mergeCell ref="G206:H206"/>
    <mergeCell ref="I206:K206"/>
    <mergeCell ref="L206:N206"/>
    <mergeCell ref="O206:P206"/>
    <mergeCell ref="AA208:AE208"/>
    <mergeCell ref="AF208:AH208"/>
    <mergeCell ref="AJ208:AO208"/>
    <mergeCell ref="A209:B209"/>
    <mergeCell ref="C209:D209"/>
    <mergeCell ref="E209:F209"/>
    <mergeCell ref="G209:H209"/>
    <mergeCell ref="I209:K209"/>
    <mergeCell ref="L209:N209"/>
    <mergeCell ref="O209:P209"/>
    <mergeCell ref="AJ207:AO207"/>
    <mergeCell ref="A208:B208"/>
    <mergeCell ref="C208:D208"/>
    <mergeCell ref="E208:F208"/>
    <mergeCell ref="G208:H208"/>
    <mergeCell ref="I208:K208"/>
    <mergeCell ref="L208:N208"/>
    <mergeCell ref="O208:P208"/>
    <mergeCell ref="Q208:R208"/>
    <mergeCell ref="S208:Z208"/>
    <mergeCell ref="L207:N207"/>
    <mergeCell ref="O207:P207"/>
    <mergeCell ref="Q207:R207"/>
    <mergeCell ref="S207:Z207"/>
    <mergeCell ref="AA207:AE207"/>
    <mergeCell ref="AF207:AH207"/>
    <mergeCell ref="AJ210:AO210"/>
    <mergeCell ref="A211:B211"/>
    <mergeCell ref="C211:D211"/>
    <mergeCell ref="E211:F211"/>
    <mergeCell ref="G211:H211"/>
    <mergeCell ref="I211:K211"/>
    <mergeCell ref="L211:N211"/>
    <mergeCell ref="O211:P211"/>
    <mergeCell ref="Q211:R211"/>
    <mergeCell ref="S211:Z211"/>
    <mergeCell ref="L210:N210"/>
    <mergeCell ref="O210:P210"/>
    <mergeCell ref="Q210:R210"/>
    <mergeCell ref="S210:Z210"/>
    <mergeCell ref="AA210:AE210"/>
    <mergeCell ref="AF210:AH210"/>
    <mergeCell ref="Q209:R209"/>
    <mergeCell ref="S209:Z209"/>
    <mergeCell ref="AA209:AE209"/>
    <mergeCell ref="AF209:AH209"/>
    <mergeCell ref="AJ209:AO209"/>
    <mergeCell ref="A210:B210"/>
    <mergeCell ref="C210:D210"/>
    <mergeCell ref="E210:F210"/>
    <mergeCell ref="G210:H210"/>
    <mergeCell ref="I210:K210"/>
    <mergeCell ref="Q212:R212"/>
    <mergeCell ref="S212:Z212"/>
    <mergeCell ref="AA212:AE212"/>
    <mergeCell ref="AF212:AH212"/>
    <mergeCell ref="AJ212:AO212"/>
    <mergeCell ref="A213:B213"/>
    <mergeCell ref="C213:D213"/>
    <mergeCell ref="E213:F213"/>
    <mergeCell ref="G213:H213"/>
    <mergeCell ref="I213:K213"/>
    <mergeCell ref="AA211:AE211"/>
    <mergeCell ref="AF211:AH211"/>
    <mergeCell ref="AJ211:AO211"/>
    <mergeCell ref="A212:B212"/>
    <mergeCell ref="C212:D212"/>
    <mergeCell ref="E212:F212"/>
    <mergeCell ref="G212:H212"/>
    <mergeCell ref="I212:K212"/>
    <mergeCell ref="L212:N212"/>
    <mergeCell ref="O212:P212"/>
    <mergeCell ref="AA214:AE214"/>
    <mergeCell ref="AF214:AH214"/>
    <mergeCell ref="AJ214:AO214"/>
    <mergeCell ref="A215:B215"/>
    <mergeCell ref="C215:D215"/>
    <mergeCell ref="E215:F215"/>
    <mergeCell ref="G215:H215"/>
    <mergeCell ref="I215:K215"/>
    <mergeCell ref="L215:N215"/>
    <mergeCell ref="O215:P215"/>
    <mergeCell ref="AJ213:AO213"/>
    <mergeCell ref="A214:B214"/>
    <mergeCell ref="C214:D214"/>
    <mergeCell ref="E214:F214"/>
    <mergeCell ref="G214:H214"/>
    <mergeCell ref="I214:K214"/>
    <mergeCell ref="L214:N214"/>
    <mergeCell ref="O214:P214"/>
    <mergeCell ref="Q214:R214"/>
    <mergeCell ref="S214:Z214"/>
    <mergeCell ref="L213:N213"/>
    <mergeCell ref="O213:P213"/>
    <mergeCell ref="Q213:R213"/>
    <mergeCell ref="S213:Z213"/>
    <mergeCell ref="AA213:AE213"/>
    <mergeCell ref="AF213:AH213"/>
    <mergeCell ref="AJ216:AO216"/>
    <mergeCell ref="A217:B217"/>
    <mergeCell ref="C217:D217"/>
    <mergeCell ref="E217:F217"/>
    <mergeCell ref="G217:H217"/>
    <mergeCell ref="I217:K217"/>
    <mergeCell ref="L217:N217"/>
    <mergeCell ref="O217:P217"/>
    <mergeCell ref="Q217:R217"/>
    <mergeCell ref="S217:Z217"/>
    <mergeCell ref="L216:N216"/>
    <mergeCell ref="O216:P216"/>
    <mergeCell ref="Q216:R216"/>
    <mergeCell ref="S216:Z216"/>
    <mergeCell ref="AA216:AE216"/>
    <mergeCell ref="AF216:AH216"/>
    <mergeCell ref="Q215:R215"/>
    <mergeCell ref="S215:Z215"/>
    <mergeCell ref="AA215:AE215"/>
    <mergeCell ref="AF215:AH215"/>
    <mergeCell ref="AJ215:AO215"/>
    <mergeCell ref="A216:B216"/>
    <mergeCell ref="C216:D216"/>
    <mergeCell ref="E216:F216"/>
    <mergeCell ref="G216:H216"/>
    <mergeCell ref="I216:K216"/>
    <mergeCell ref="Q218:R218"/>
    <mergeCell ref="S218:Z218"/>
    <mergeCell ref="AA218:AE218"/>
    <mergeCell ref="AF218:AH218"/>
    <mergeCell ref="AJ218:AO218"/>
    <mergeCell ref="A219:B219"/>
    <mergeCell ref="C219:D219"/>
    <mergeCell ref="E219:F219"/>
    <mergeCell ref="G219:H219"/>
    <mergeCell ref="I219:K219"/>
    <mergeCell ref="AA217:AE217"/>
    <mergeCell ref="AF217:AH217"/>
    <mergeCell ref="AJ217:AO217"/>
    <mergeCell ref="A218:B218"/>
    <mergeCell ref="C218:D218"/>
    <mergeCell ref="E218:F218"/>
    <mergeCell ref="G218:H218"/>
    <mergeCell ref="I218:K218"/>
    <mergeCell ref="L218:N218"/>
    <mergeCell ref="O218:P218"/>
    <mergeCell ref="AA220:AE220"/>
    <mergeCell ref="AF220:AH220"/>
    <mergeCell ref="AJ220:AO220"/>
    <mergeCell ref="A221:B221"/>
    <mergeCell ref="C221:D221"/>
    <mergeCell ref="E221:F221"/>
    <mergeCell ref="G221:H221"/>
    <mergeCell ref="I221:K221"/>
    <mergeCell ref="L221:N221"/>
    <mergeCell ref="O221:P221"/>
    <mergeCell ref="AJ219:AO219"/>
    <mergeCell ref="A220:B220"/>
    <mergeCell ref="C220:D220"/>
    <mergeCell ref="E220:F220"/>
    <mergeCell ref="G220:H220"/>
    <mergeCell ref="I220:K220"/>
    <mergeCell ref="L220:N220"/>
    <mergeCell ref="O220:P220"/>
    <mergeCell ref="Q220:R220"/>
    <mergeCell ref="S220:Z220"/>
    <mergeCell ref="L219:N219"/>
    <mergeCell ref="O219:P219"/>
    <mergeCell ref="Q219:R219"/>
    <mergeCell ref="S219:Z219"/>
    <mergeCell ref="AA219:AE219"/>
    <mergeCell ref="AF219:AH219"/>
    <mergeCell ref="AJ222:AO222"/>
    <mergeCell ref="A223:B223"/>
    <mergeCell ref="C223:D223"/>
    <mergeCell ref="E223:F223"/>
    <mergeCell ref="G223:H223"/>
    <mergeCell ref="I223:K223"/>
    <mergeCell ref="L223:N223"/>
    <mergeCell ref="O223:P223"/>
    <mergeCell ref="Q223:R223"/>
    <mergeCell ref="S223:Z223"/>
    <mergeCell ref="L222:N222"/>
    <mergeCell ref="O222:P222"/>
    <mergeCell ref="Q222:R222"/>
    <mergeCell ref="S222:Z222"/>
    <mergeCell ref="AA222:AE222"/>
    <mergeCell ref="AF222:AH222"/>
    <mergeCell ref="Q221:R221"/>
    <mergeCell ref="S221:Z221"/>
    <mergeCell ref="AA221:AE221"/>
    <mergeCell ref="AF221:AH221"/>
    <mergeCell ref="AJ221:AO221"/>
    <mergeCell ref="A222:B222"/>
    <mergeCell ref="C222:D222"/>
    <mergeCell ref="E222:F222"/>
    <mergeCell ref="G222:H222"/>
    <mergeCell ref="I222:K222"/>
    <mergeCell ref="Q224:R224"/>
    <mergeCell ref="S224:Z224"/>
    <mergeCell ref="AA224:AE224"/>
    <mergeCell ref="AF224:AH224"/>
    <mergeCell ref="AJ224:AO224"/>
    <mergeCell ref="A225:B225"/>
    <mergeCell ref="C225:D225"/>
    <mergeCell ref="E225:F225"/>
    <mergeCell ref="G225:H225"/>
    <mergeCell ref="I225:K225"/>
    <mergeCell ref="AA223:AE223"/>
    <mergeCell ref="AF223:AH223"/>
    <mergeCell ref="AJ223:AO223"/>
    <mergeCell ref="A224:B224"/>
    <mergeCell ref="C224:D224"/>
    <mergeCell ref="E224:F224"/>
    <mergeCell ref="G224:H224"/>
    <mergeCell ref="I224:K224"/>
    <mergeCell ref="L224:N224"/>
    <mergeCell ref="O224:P224"/>
    <mergeCell ref="AA226:AE226"/>
    <mergeCell ref="AF226:AH226"/>
    <mergeCell ref="AJ226:AO226"/>
    <mergeCell ref="A227:B227"/>
    <mergeCell ref="C227:D227"/>
    <mergeCell ref="E227:F227"/>
    <mergeCell ref="G227:H227"/>
    <mergeCell ref="I227:K227"/>
    <mergeCell ref="L227:N227"/>
    <mergeCell ref="O227:P227"/>
    <mergeCell ref="AJ225:AO225"/>
    <mergeCell ref="A226:B226"/>
    <mergeCell ref="C226:D226"/>
    <mergeCell ref="E226:F226"/>
    <mergeCell ref="G226:H226"/>
    <mergeCell ref="I226:K226"/>
    <mergeCell ref="L226:N226"/>
    <mergeCell ref="O226:P226"/>
    <mergeCell ref="Q226:R226"/>
    <mergeCell ref="S226:Z226"/>
    <mergeCell ref="L225:N225"/>
    <mergeCell ref="O225:P225"/>
    <mergeCell ref="Q225:R225"/>
    <mergeCell ref="S225:Z225"/>
    <mergeCell ref="AA225:AE225"/>
    <mergeCell ref="AF225:AH225"/>
    <mergeCell ref="AJ228:AO228"/>
    <mergeCell ref="A229:B229"/>
    <mergeCell ref="C229:D229"/>
    <mergeCell ref="E229:F229"/>
    <mergeCell ref="G229:H229"/>
    <mergeCell ref="I229:K229"/>
    <mergeCell ref="L229:N229"/>
    <mergeCell ref="O229:P229"/>
    <mergeCell ref="Q229:R229"/>
    <mergeCell ref="S229:Z229"/>
    <mergeCell ref="L228:N228"/>
    <mergeCell ref="O228:P228"/>
    <mergeCell ref="Q228:R228"/>
    <mergeCell ref="S228:Z228"/>
    <mergeCell ref="AA228:AE228"/>
    <mergeCell ref="AF228:AH228"/>
    <mergeCell ref="Q227:R227"/>
    <mergeCell ref="S227:Z227"/>
    <mergeCell ref="AA227:AE227"/>
    <mergeCell ref="AF227:AH227"/>
    <mergeCell ref="AJ227:AO227"/>
    <mergeCell ref="A228:B228"/>
    <mergeCell ref="C228:D228"/>
    <mergeCell ref="E228:F228"/>
    <mergeCell ref="G228:H228"/>
    <mergeCell ref="I228:K228"/>
    <mergeCell ref="Q230:R230"/>
    <mergeCell ref="S230:Z230"/>
    <mergeCell ref="AA230:AE230"/>
    <mergeCell ref="AF230:AH230"/>
    <mergeCell ref="AJ230:AO230"/>
    <mergeCell ref="A231:B231"/>
    <mergeCell ref="C231:D231"/>
    <mergeCell ref="E231:F231"/>
    <mergeCell ref="G231:H231"/>
    <mergeCell ref="I231:K231"/>
    <mergeCell ref="AA229:AE229"/>
    <mergeCell ref="AF229:AH229"/>
    <mergeCell ref="AJ229:AO229"/>
    <mergeCell ref="A230:B230"/>
    <mergeCell ref="C230:D230"/>
    <mergeCell ref="E230:F230"/>
    <mergeCell ref="G230:H230"/>
    <mergeCell ref="I230:K230"/>
    <mergeCell ref="L230:N230"/>
    <mergeCell ref="O230:P230"/>
    <mergeCell ref="AA232:AE232"/>
    <mergeCell ref="AF232:AH232"/>
    <mergeCell ref="AJ232:AO232"/>
    <mergeCell ref="A233:B233"/>
    <mergeCell ref="C233:D233"/>
    <mergeCell ref="E233:F233"/>
    <mergeCell ref="G233:H233"/>
    <mergeCell ref="I233:K233"/>
    <mergeCell ref="L233:N233"/>
    <mergeCell ref="O233:P233"/>
    <mergeCell ref="AJ231:AO231"/>
    <mergeCell ref="A232:B232"/>
    <mergeCell ref="C232:D232"/>
    <mergeCell ref="E232:F232"/>
    <mergeCell ref="G232:H232"/>
    <mergeCell ref="I232:K232"/>
    <mergeCell ref="L232:N232"/>
    <mergeCell ref="O232:P232"/>
    <mergeCell ref="Q232:R232"/>
    <mergeCell ref="S232:Z232"/>
    <mergeCell ref="L231:N231"/>
    <mergeCell ref="O231:P231"/>
    <mergeCell ref="Q231:R231"/>
    <mergeCell ref="S231:Z231"/>
    <mergeCell ref="AA231:AE231"/>
    <mergeCell ref="AF231:AH231"/>
    <mergeCell ref="AJ234:AO234"/>
    <mergeCell ref="A235:B235"/>
    <mergeCell ref="C235:D235"/>
    <mergeCell ref="E235:F235"/>
    <mergeCell ref="G235:H235"/>
    <mergeCell ref="I235:K235"/>
    <mergeCell ref="L235:N235"/>
    <mergeCell ref="O235:P235"/>
    <mergeCell ref="Q235:R235"/>
    <mergeCell ref="S235:Z235"/>
    <mergeCell ref="L234:N234"/>
    <mergeCell ref="O234:P234"/>
    <mergeCell ref="Q234:R234"/>
    <mergeCell ref="S234:Z234"/>
    <mergeCell ref="AA234:AE234"/>
    <mergeCell ref="AF234:AH234"/>
    <mergeCell ref="Q233:R233"/>
    <mergeCell ref="S233:Z233"/>
    <mergeCell ref="AA233:AE233"/>
    <mergeCell ref="AF233:AH233"/>
    <mergeCell ref="AJ233:AO233"/>
    <mergeCell ref="A234:B234"/>
    <mergeCell ref="C234:D234"/>
    <mergeCell ref="E234:F234"/>
    <mergeCell ref="G234:H234"/>
    <mergeCell ref="I234:K234"/>
    <mergeCell ref="Q236:R236"/>
    <mergeCell ref="S236:Z236"/>
    <mergeCell ref="AA236:AE236"/>
    <mergeCell ref="AF236:AH236"/>
    <mergeCell ref="AJ236:AO236"/>
    <mergeCell ref="A237:B237"/>
    <mergeCell ref="C237:D237"/>
    <mergeCell ref="E237:F237"/>
    <mergeCell ref="G237:H237"/>
    <mergeCell ref="I237:K237"/>
    <mergeCell ref="AA235:AE235"/>
    <mergeCell ref="AF235:AH235"/>
    <mergeCell ref="AJ235:AO235"/>
    <mergeCell ref="A236:B236"/>
    <mergeCell ref="C236:D236"/>
    <mergeCell ref="E236:F236"/>
    <mergeCell ref="G236:H236"/>
    <mergeCell ref="I236:K236"/>
    <mergeCell ref="L236:N236"/>
    <mergeCell ref="O236:P236"/>
    <mergeCell ref="AA238:AE238"/>
    <mergeCell ref="AF238:AH238"/>
    <mergeCell ref="AJ238:AO238"/>
    <mergeCell ref="A239:B239"/>
    <mergeCell ref="C239:D239"/>
    <mergeCell ref="E239:F239"/>
    <mergeCell ref="G239:H239"/>
    <mergeCell ref="I239:K239"/>
    <mergeCell ref="L239:N239"/>
    <mergeCell ref="O239:P239"/>
    <mergeCell ref="AJ237:AO237"/>
    <mergeCell ref="A238:B238"/>
    <mergeCell ref="C238:D238"/>
    <mergeCell ref="E238:F238"/>
    <mergeCell ref="G238:H238"/>
    <mergeCell ref="I238:K238"/>
    <mergeCell ref="L238:N238"/>
    <mergeCell ref="O238:P238"/>
    <mergeCell ref="Q238:R238"/>
    <mergeCell ref="S238:Z238"/>
    <mergeCell ref="L237:N237"/>
    <mergeCell ref="O237:P237"/>
    <mergeCell ref="Q237:R237"/>
    <mergeCell ref="S237:Z237"/>
    <mergeCell ref="AA237:AE237"/>
    <mergeCell ref="AF237:AH237"/>
    <mergeCell ref="AJ240:AO240"/>
    <mergeCell ref="A241:B241"/>
    <mergeCell ref="C241:D241"/>
    <mergeCell ref="E241:F241"/>
    <mergeCell ref="G241:H241"/>
    <mergeCell ref="I241:K241"/>
    <mergeCell ref="L241:N241"/>
    <mergeCell ref="O241:P241"/>
    <mergeCell ref="Q241:R241"/>
    <mergeCell ref="S241:Z241"/>
    <mergeCell ref="L240:N240"/>
    <mergeCell ref="O240:P240"/>
    <mergeCell ref="Q240:R240"/>
    <mergeCell ref="S240:Z240"/>
    <mergeCell ref="AA240:AE240"/>
    <mergeCell ref="AF240:AH240"/>
    <mergeCell ref="Q239:R239"/>
    <mergeCell ref="S239:Z239"/>
    <mergeCell ref="AA239:AE239"/>
    <mergeCell ref="AF239:AH239"/>
    <mergeCell ref="AJ239:AO239"/>
    <mergeCell ref="A240:B240"/>
    <mergeCell ref="C240:D240"/>
    <mergeCell ref="E240:F240"/>
    <mergeCell ref="G240:H240"/>
    <mergeCell ref="I240:K240"/>
    <mergeCell ref="Q242:R242"/>
    <mergeCell ref="S242:Z242"/>
    <mergeCell ref="AA242:AE242"/>
    <mergeCell ref="AF242:AH242"/>
    <mergeCell ref="AJ242:AO242"/>
    <mergeCell ref="A243:B243"/>
    <mergeCell ref="C243:D243"/>
    <mergeCell ref="E243:F243"/>
    <mergeCell ref="G243:H243"/>
    <mergeCell ref="I243:K243"/>
    <mergeCell ref="AA241:AE241"/>
    <mergeCell ref="AF241:AH241"/>
    <mergeCell ref="AJ241:AO241"/>
    <mergeCell ref="A242:B242"/>
    <mergeCell ref="C242:D242"/>
    <mergeCell ref="E242:F242"/>
    <mergeCell ref="G242:H242"/>
    <mergeCell ref="I242:K242"/>
    <mergeCell ref="L242:N242"/>
    <mergeCell ref="O242:P242"/>
    <mergeCell ref="AA244:AE244"/>
    <mergeCell ref="AF244:AH244"/>
    <mergeCell ref="AJ244:AO244"/>
    <mergeCell ref="A245:B245"/>
    <mergeCell ref="C245:D245"/>
    <mergeCell ref="E245:F245"/>
    <mergeCell ref="G245:H245"/>
    <mergeCell ref="I245:K245"/>
    <mergeCell ref="L245:N245"/>
    <mergeCell ref="O245:P245"/>
    <mergeCell ref="AJ243:AO243"/>
    <mergeCell ref="A244:B244"/>
    <mergeCell ref="C244:D244"/>
    <mergeCell ref="E244:F244"/>
    <mergeCell ref="G244:H244"/>
    <mergeCell ref="I244:K244"/>
    <mergeCell ref="L244:N244"/>
    <mergeCell ref="O244:P244"/>
    <mergeCell ref="Q244:R244"/>
    <mergeCell ref="S244:Z244"/>
    <mergeCell ref="L243:N243"/>
    <mergeCell ref="O243:P243"/>
    <mergeCell ref="Q243:R243"/>
    <mergeCell ref="S243:Z243"/>
    <mergeCell ref="AA243:AE243"/>
    <mergeCell ref="AF243:AH243"/>
    <mergeCell ref="AJ246:AO246"/>
    <mergeCell ref="A247:B247"/>
    <mergeCell ref="C247:D247"/>
    <mergeCell ref="E247:F247"/>
    <mergeCell ref="G247:H247"/>
    <mergeCell ref="I247:K247"/>
    <mergeCell ref="L247:N247"/>
    <mergeCell ref="O247:P247"/>
    <mergeCell ref="Q247:R247"/>
    <mergeCell ref="S247:Z247"/>
    <mergeCell ref="L246:N246"/>
    <mergeCell ref="O246:P246"/>
    <mergeCell ref="Q246:R246"/>
    <mergeCell ref="S246:Z246"/>
    <mergeCell ref="AA246:AE246"/>
    <mergeCell ref="AF246:AH246"/>
    <mergeCell ref="Q245:R245"/>
    <mergeCell ref="S245:Z245"/>
    <mergeCell ref="AA245:AE245"/>
    <mergeCell ref="AF245:AH245"/>
    <mergeCell ref="AJ245:AO245"/>
    <mergeCell ref="A246:B246"/>
    <mergeCell ref="C246:D246"/>
    <mergeCell ref="E246:F246"/>
    <mergeCell ref="G246:H246"/>
    <mergeCell ref="I246:K246"/>
    <mergeCell ref="Q248:R248"/>
    <mergeCell ref="S248:Z248"/>
    <mergeCell ref="AA248:AE248"/>
    <mergeCell ref="AF248:AH248"/>
    <mergeCell ref="AJ248:AO248"/>
    <mergeCell ref="A249:B249"/>
    <mergeCell ref="C249:D249"/>
    <mergeCell ref="E249:F249"/>
    <mergeCell ref="G249:H249"/>
    <mergeCell ref="I249:K249"/>
    <mergeCell ref="AA247:AE247"/>
    <mergeCell ref="AF247:AH247"/>
    <mergeCell ref="AJ247:AO247"/>
    <mergeCell ref="A248:B248"/>
    <mergeCell ref="C248:D248"/>
    <mergeCell ref="E248:F248"/>
    <mergeCell ref="G248:H248"/>
    <mergeCell ref="I248:K248"/>
    <mergeCell ref="L248:N248"/>
    <mergeCell ref="O248:P248"/>
    <mergeCell ref="AA250:AE250"/>
    <mergeCell ref="AF250:AH250"/>
    <mergeCell ref="AJ250:AO250"/>
    <mergeCell ref="A251:B251"/>
    <mergeCell ref="C251:D251"/>
    <mergeCell ref="E251:F251"/>
    <mergeCell ref="G251:H251"/>
    <mergeCell ref="I251:K251"/>
    <mergeCell ref="L251:N251"/>
    <mergeCell ref="O251:P251"/>
    <mergeCell ref="AJ249:AO249"/>
    <mergeCell ref="A250:B250"/>
    <mergeCell ref="C250:D250"/>
    <mergeCell ref="E250:F250"/>
    <mergeCell ref="G250:H250"/>
    <mergeCell ref="I250:K250"/>
    <mergeCell ref="L250:N250"/>
    <mergeCell ref="O250:P250"/>
    <mergeCell ref="Q250:R250"/>
    <mergeCell ref="S250:Z250"/>
    <mergeCell ref="L249:N249"/>
    <mergeCell ref="O249:P249"/>
    <mergeCell ref="Q249:R249"/>
    <mergeCell ref="S249:Z249"/>
    <mergeCell ref="AA249:AE249"/>
    <mergeCell ref="AF249:AH249"/>
    <mergeCell ref="AJ252:AO252"/>
    <mergeCell ref="A253:B253"/>
    <mergeCell ref="C253:D253"/>
    <mergeCell ref="E253:F253"/>
    <mergeCell ref="G253:H253"/>
    <mergeCell ref="I253:K253"/>
    <mergeCell ref="L253:N253"/>
    <mergeCell ref="O253:P253"/>
    <mergeCell ref="Q253:R253"/>
    <mergeCell ref="S253:Z253"/>
    <mergeCell ref="L252:N252"/>
    <mergeCell ref="O252:P252"/>
    <mergeCell ref="Q252:R252"/>
    <mergeCell ref="S252:Z252"/>
    <mergeCell ref="AA252:AE252"/>
    <mergeCell ref="AF252:AH252"/>
    <mergeCell ref="Q251:R251"/>
    <mergeCell ref="S251:Z251"/>
    <mergeCell ref="AA251:AE251"/>
    <mergeCell ref="AF251:AH251"/>
    <mergeCell ref="AJ251:AO251"/>
    <mergeCell ref="A252:B252"/>
    <mergeCell ref="C252:D252"/>
    <mergeCell ref="E252:F252"/>
    <mergeCell ref="G252:H252"/>
    <mergeCell ref="I252:K252"/>
    <mergeCell ref="Q254:R254"/>
    <mergeCell ref="S254:Z254"/>
    <mergeCell ref="AA254:AE254"/>
    <mergeCell ref="AF254:AH254"/>
    <mergeCell ref="AJ254:AO254"/>
    <mergeCell ref="A255:B255"/>
    <mergeCell ref="C255:D255"/>
    <mergeCell ref="E255:F255"/>
    <mergeCell ref="G255:H255"/>
    <mergeCell ref="I255:K255"/>
    <mergeCell ref="AA253:AE253"/>
    <mergeCell ref="AF253:AH253"/>
    <mergeCell ref="AJ253:AO253"/>
    <mergeCell ref="A254:B254"/>
    <mergeCell ref="C254:D254"/>
    <mergeCell ref="E254:F254"/>
    <mergeCell ref="G254:H254"/>
    <mergeCell ref="I254:K254"/>
    <mergeCell ref="L254:N254"/>
    <mergeCell ref="O254:P254"/>
    <mergeCell ref="AA256:AE256"/>
    <mergeCell ref="AF256:AH256"/>
    <mergeCell ref="AJ256:AO256"/>
    <mergeCell ref="A257:B257"/>
    <mergeCell ref="C257:D257"/>
    <mergeCell ref="E257:F257"/>
    <mergeCell ref="G257:H257"/>
    <mergeCell ref="I257:K257"/>
    <mergeCell ref="L257:N257"/>
    <mergeCell ref="O257:P257"/>
    <mergeCell ref="AJ255:AO255"/>
    <mergeCell ref="A256:B256"/>
    <mergeCell ref="C256:D256"/>
    <mergeCell ref="E256:F256"/>
    <mergeCell ref="G256:H256"/>
    <mergeCell ref="I256:K256"/>
    <mergeCell ref="L256:N256"/>
    <mergeCell ref="O256:P256"/>
    <mergeCell ref="Q256:R256"/>
    <mergeCell ref="S256:Z256"/>
    <mergeCell ref="L255:N255"/>
    <mergeCell ref="O255:P255"/>
    <mergeCell ref="Q255:R255"/>
    <mergeCell ref="S255:Z255"/>
    <mergeCell ref="AA255:AE255"/>
    <mergeCell ref="AF255:AH255"/>
    <mergeCell ref="AJ258:AO258"/>
    <mergeCell ref="A259:B259"/>
    <mergeCell ref="C259:D259"/>
    <mergeCell ref="E259:F259"/>
    <mergeCell ref="G259:H259"/>
    <mergeCell ref="I259:K259"/>
    <mergeCell ref="L259:N259"/>
    <mergeCell ref="O259:P259"/>
    <mergeCell ref="Q259:R259"/>
    <mergeCell ref="S259:Z259"/>
    <mergeCell ref="L258:N258"/>
    <mergeCell ref="O258:P258"/>
    <mergeCell ref="Q258:R258"/>
    <mergeCell ref="S258:Z258"/>
    <mergeCell ref="AA258:AE258"/>
    <mergeCell ref="AF258:AH258"/>
    <mergeCell ref="Q257:R257"/>
    <mergeCell ref="S257:Z257"/>
    <mergeCell ref="AA257:AE257"/>
    <mergeCell ref="AF257:AH257"/>
    <mergeCell ref="AJ257:AO257"/>
    <mergeCell ref="A258:B258"/>
    <mergeCell ref="C258:D258"/>
    <mergeCell ref="E258:F258"/>
    <mergeCell ref="G258:H258"/>
    <mergeCell ref="I258:K258"/>
    <mergeCell ref="Q260:R260"/>
    <mergeCell ref="S260:Z260"/>
    <mergeCell ref="AA260:AE260"/>
    <mergeCell ref="AF260:AH260"/>
    <mergeCell ref="AJ260:AO260"/>
    <mergeCell ref="A261:B261"/>
    <mergeCell ref="C261:D261"/>
    <mergeCell ref="E261:F261"/>
    <mergeCell ref="G261:H261"/>
    <mergeCell ref="I261:K261"/>
    <mergeCell ref="AA259:AE259"/>
    <mergeCell ref="AF259:AH259"/>
    <mergeCell ref="AJ259:AO259"/>
    <mergeCell ref="A260:B260"/>
    <mergeCell ref="C260:D260"/>
    <mergeCell ref="E260:F260"/>
    <mergeCell ref="G260:H260"/>
    <mergeCell ref="I260:K260"/>
    <mergeCell ref="L260:N260"/>
    <mergeCell ref="O260:P260"/>
    <mergeCell ref="AA262:AE262"/>
    <mergeCell ref="AF262:AH262"/>
    <mergeCell ref="AJ262:AO262"/>
    <mergeCell ref="A263:B263"/>
    <mergeCell ref="C263:D263"/>
    <mergeCell ref="E263:F263"/>
    <mergeCell ref="G263:H263"/>
    <mergeCell ref="I263:K263"/>
    <mergeCell ref="L263:N263"/>
    <mergeCell ref="O263:P263"/>
    <mergeCell ref="AJ261:AO261"/>
    <mergeCell ref="A262:B262"/>
    <mergeCell ref="C262:D262"/>
    <mergeCell ref="E262:F262"/>
    <mergeCell ref="G262:H262"/>
    <mergeCell ref="I262:K262"/>
    <mergeCell ref="L262:N262"/>
    <mergeCell ref="O262:P262"/>
    <mergeCell ref="Q262:R262"/>
    <mergeCell ref="S262:Z262"/>
    <mergeCell ref="L261:N261"/>
    <mergeCell ref="O261:P261"/>
    <mergeCell ref="Q261:R261"/>
    <mergeCell ref="S261:Z261"/>
    <mergeCell ref="AA261:AE261"/>
    <mergeCell ref="AF261:AH261"/>
    <mergeCell ref="AJ264:AO264"/>
    <mergeCell ref="A265:B265"/>
    <mergeCell ref="C265:D265"/>
    <mergeCell ref="E265:F265"/>
    <mergeCell ref="G265:H265"/>
    <mergeCell ref="I265:K265"/>
    <mergeCell ref="L265:N265"/>
    <mergeCell ref="O265:P265"/>
    <mergeCell ref="Q265:R265"/>
    <mergeCell ref="S265:Z265"/>
    <mergeCell ref="L264:N264"/>
    <mergeCell ref="O264:P264"/>
    <mergeCell ref="Q264:R264"/>
    <mergeCell ref="S264:Z264"/>
    <mergeCell ref="AA264:AE264"/>
    <mergeCell ref="AF264:AH264"/>
    <mergeCell ref="Q263:R263"/>
    <mergeCell ref="S263:Z263"/>
    <mergeCell ref="AA263:AE263"/>
    <mergeCell ref="AF263:AH263"/>
    <mergeCell ref="AJ263:AO263"/>
    <mergeCell ref="A264:B264"/>
    <mergeCell ref="C264:D264"/>
    <mergeCell ref="E264:F264"/>
    <mergeCell ref="G264:H264"/>
    <mergeCell ref="I264:K264"/>
    <mergeCell ref="Q266:R266"/>
    <mergeCell ref="S266:Z266"/>
    <mergeCell ref="AA266:AE266"/>
    <mergeCell ref="AF266:AH266"/>
    <mergeCell ref="AJ266:AO266"/>
    <mergeCell ref="A267:B267"/>
    <mergeCell ref="C267:D267"/>
    <mergeCell ref="E267:F267"/>
    <mergeCell ref="G267:H267"/>
    <mergeCell ref="I267:K267"/>
    <mergeCell ref="AA265:AE265"/>
    <mergeCell ref="AF265:AH265"/>
    <mergeCell ref="AJ265:AO265"/>
    <mergeCell ref="A266:B266"/>
    <mergeCell ref="C266:D266"/>
    <mergeCell ref="E266:F266"/>
    <mergeCell ref="G266:H266"/>
    <mergeCell ref="I266:K266"/>
    <mergeCell ref="L266:N266"/>
    <mergeCell ref="O266:P266"/>
    <mergeCell ref="AA268:AE268"/>
    <mergeCell ref="AF268:AH268"/>
    <mergeCell ref="AJ268:AO268"/>
    <mergeCell ref="A269:B269"/>
    <mergeCell ref="C269:D269"/>
    <mergeCell ref="E269:F269"/>
    <mergeCell ref="G269:H269"/>
    <mergeCell ref="I269:K269"/>
    <mergeCell ref="L269:N269"/>
    <mergeCell ref="O269:P269"/>
    <mergeCell ref="AJ267:AO267"/>
    <mergeCell ref="A268:B268"/>
    <mergeCell ref="C268:D268"/>
    <mergeCell ref="E268:F268"/>
    <mergeCell ref="G268:H268"/>
    <mergeCell ref="I268:K268"/>
    <mergeCell ref="L268:N268"/>
    <mergeCell ref="O268:P268"/>
    <mergeCell ref="Q268:R268"/>
    <mergeCell ref="S268:Z268"/>
    <mergeCell ref="L267:N267"/>
    <mergeCell ref="O267:P267"/>
    <mergeCell ref="Q267:R267"/>
    <mergeCell ref="S267:Z267"/>
    <mergeCell ref="AA267:AE267"/>
    <mergeCell ref="AF267:AH267"/>
    <mergeCell ref="AJ270:AO270"/>
    <mergeCell ref="A271:B271"/>
    <mergeCell ref="C271:D271"/>
    <mergeCell ref="E271:F271"/>
    <mergeCell ref="G271:H271"/>
    <mergeCell ref="I271:K271"/>
    <mergeCell ref="L271:N271"/>
    <mergeCell ref="O271:P271"/>
    <mergeCell ref="Q271:R271"/>
    <mergeCell ref="S271:Z271"/>
    <mergeCell ref="L270:N270"/>
    <mergeCell ref="O270:P270"/>
    <mergeCell ref="Q270:R270"/>
    <mergeCell ref="S270:Z270"/>
    <mergeCell ref="AA270:AE270"/>
    <mergeCell ref="AF270:AH270"/>
    <mergeCell ref="Q269:R269"/>
    <mergeCell ref="S269:Z269"/>
    <mergeCell ref="AA269:AE269"/>
    <mergeCell ref="AF269:AH269"/>
    <mergeCell ref="AJ269:AO269"/>
    <mergeCell ref="A270:B270"/>
    <mergeCell ref="C270:D270"/>
    <mergeCell ref="E270:F270"/>
    <mergeCell ref="G270:H270"/>
    <mergeCell ref="I270:K270"/>
    <mergeCell ref="Q272:R272"/>
    <mergeCell ref="S272:Z272"/>
    <mergeCell ref="AA272:AE272"/>
    <mergeCell ref="AF272:AH272"/>
    <mergeCell ref="AJ272:AO272"/>
    <mergeCell ref="A273:B273"/>
    <mergeCell ref="C273:D273"/>
    <mergeCell ref="E273:F273"/>
    <mergeCell ref="G273:H273"/>
    <mergeCell ref="I273:K273"/>
    <mergeCell ref="AA271:AE271"/>
    <mergeCell ref="AF271:AH271"/>
    <mergeCell ref="AJ271:AO271"/>
    <mergeCell ref="A272:B272"/>
    <mergeCell ref="C272:D272"/>
    <mergeCell ref="E272:F272"/>
    <mergeCell ref="G272:H272"/>
    <mergeCell ref="I272:K272"/>
    <mergeCell ref="L272:N272"/>
    <mergeCell ref="O272:P272"/>
    <mergeCell ref="AA274:AE274"/>
    <mergeCell ref="AF274:AH274"/>
    <mergeCell ref="AJ274:AO274"/>
    <mergeCell ref="A275:B275"/>
    <mergeCell ref="C275:D275"/>
    <mergeCell ref="E275:F275"/>
    <mergeCell ref="G275:H275"/>
    <mergeCell ref="I275:K275"/>
    <mergeCell ref="L275:N275"/>
    <mergeCell ref="O275:P275"/>
    <mergeCell ref="AJ273:AO273"/>
    <mergeCell ref="A274:B274"/>
    <mergeCell ref="C274:D274"/>
    <mergeCell ref="E274:F274"/>
    <mergeCell ref="G274:H274"/>
    <mergeCell ref="I274:K274"/>
    <mergeCell ref="L274:N274"/>
    <mergeCell ref="O274:P274"/>
    <mergeCell ref="Q274:R274"/>
    <mergeCell ref="S274:Z274"/>
    <mergeCell ref="L273:N273"/>
    <mergeCell ref="O273:P273"/>
    <mergeCell ref="Q273:R273"/>
    <mergeCell ref="S273:Z273"/>
    <mergeCell ref="AA273:AE273"/>
    <mergeCell ref="AF273:AH273"/>
    <mergeCell ref="AJ276:AO276"/>
    <mergeCell ref="A277:B277"/>
    <mergeCell ref="C277:D277"/>
    <mergeCell ref="E277:F277"/>
    <mergeCell ref="G277:H277"/>
    <mergeCell ref="I277:K277"/>
    <mergeCell ref="L277:N277"/>
    <mergeCell ref="O277:P277"/>
    <mergeCell ref="Q277:R277"/>
    <mergeCell ref="S277:Z277"/>
    <mergeCell ref="L276:N276"/>
    <mergeCell ref="O276:P276"/>
    <mergeCell ref="Q276:R276"/>
    <mergeCell ref="S276:Z276"/>
    <mergeCell ref="AA276:AE276"/>
    <mergeCell ref="AF276:AH276"/>
    <mergeCell ref="Q275:R275"/>
    <mergeCell ref="S275:Z275"/>
    <mergeCell ref="AA275:AE275"/>
    <mergeCell ref="AF275:AH275"/>
    <mergeCell ref="AJ275:AO275"/>
    <mergeCell ref="A276:B276"/>
    <mergeCell ref="C276:D276"/>
    <mergeCell ref="E276:F276"/>
    <mergeCell ref="G276:H276"/>
    <mergeCell ref="I276:K276"/>
    <mergeCell ref="Q278:R278"/>
    <mergeCell ref="S278:Z278"/>
    <mergeCell ref="AA278:AE278"/>
    <mergeCell ref="AF278:AH278"/>
    <mergeCell ref="AJ278:AO278"/>
    <mergeCell ref="A279:B279"/>
    <mergeCell ref="C279:D279"/>
    <mergeCell ref="E279:F279"/>
    <mergeCell ref="G279:H279"/>
    <mergeCell ref="I279:K279"/>
    <mergeCell ref="AA277:AE277"/>
    <mergeCell ref="AF277:AH277"/>
    <mergeCell ref="AJ277:AO277"/>
    <mergeCell ref="A278:B278"/>
    <mergeCell ref="C278:D278"/>
    <mergeCell ref="E278:F278"/>
    <mergeCell ref="G278:H278"/>
    <mergeCell ref="I278:K278"/>
    <mergeCell ref="L278:N278"/>
    <mergeCell ref="O278:P278"/>
    <mergeCell ref="AA280:AE280"/>
    <mergeCell ref="AF280:AH280"/>
    <mergeCell ref="AJ280:AO280"/>
    <mergeCell ref="A281:B281"/>
    <mergeCell ref="C281:D281"/>
    <mergeCell ref="E281:F281"/>
    <mergeCell ref="G281:H281"/>
    <mergeCell ref="I281:K281"/>
    <mergeCell ref="L281:N281"/>
    <mergeCell ref="O281:P281"/>
    <mergeCell ref="AJ279:AO279"/>
    <mergeCell ref="A280:B280"/>
    <mergeCell ref="C280:D280"/>
    <mergeCell ref="E280:F280"/>
    <mergeCell ref="G280:H280"/>
    <mergeCell ref="I280:K280"/>
    <mergeCell ref="L280:N280"/>
    <mergeCell ref="O280:P280"/>
    <mergeCell ref="Q280:R280"/>
    <mergeCell ref="S280:Z280"/>
    <mergeCell ref="L279:N279"/>
    <mergeCell ref="O279:P279"/>
    <mergeCell ref="Q279:R279"/>
    <mergeCell ref="S279:Z279"/>
    <mergeCell ref="AA279:AE279"/>
    <mergeCell ref="AF279:AH279"/>
    <mergeCell ref="AJ282:AO282"/>
    <mergeCell ref="A283:B283"/>
    <mergeCell ref="C283:D283"/>
    <mergeCell ref="E283:F283"/>
    <mergeCell ref="G283:H283"/>
    <mergeCell ref="I283:K283"/>
    <mergeCell ref="L283:N283"/>
    <mergeCell ref="O283:P283"/>
    <mergeCell ref="Q283:R283"/>
    <mergeCell ref="S283:Z283"/>
    <mergeCell ref="L282:N282"/>
    <mergeCell ref="O282:P282"/>
    <mergeCell ref="Q282:R282"/>
    <mergeCell ref="S282:Z282"/>
    <mergeCell ref="AA282:AE282"/>
    <mergeCell ref="AF282:AH282"/>
    <mergeCell ref="Q281:R281"/>
    <mergeCell ref="S281:Z281"/>
    <mergeCell ref="AA281:AE281"/>
    <mergeCell ref="AF281:AH281"/>
    <mergeCell ref="AJ281:AO281"/>
    <mergeCell ref="A282:B282"/>
    <mergeCell ref="C282:D282"/>
    <mergeCell ref="E282:F282"/>
    <mergeCell ref="G282:H282"/>
    <mergeCell ref="I282:K282"/>
    <mergeCell ref="Q284:R284"/>
    <mergeCell ref="S284:Z284"/>
    <mergeCell ref="AA284:AE284"/>
    <mergeCell ref="AF284:AH284"/>
    <mergeCell ref="AJ284:AO284"/>
    <mergeCell ref="A285:B285"/>
    <mergeCell ref="C285:D285"/>
    <mergeCell ref="E285:F285"/>
    <mergeCell ref="G285:H285"/>
    <mergeCell ref="I285:K285"/>
    <mergeCell ref="AA283:AE283"/>
    <mergeCell ref="AF283:AH283"/>
    <mergeCell ref="AJ283:AO283"/>
    <mergeCell ref="A284:B284"/>
    <mergeCell ref="C284:D284"/>
    <mergeCell ref="E284:F284"/>
    <mergeCell ref="G284:H284"/>
    <mergeCell ref="I284:K284"/>
    <mergeCell ref="L284:N284"/>
    <mergeCell ref="O284:P284"/>
    <mergeCell ref="AA286:AE286"/>
    <mergeCell ref="AF286:AH286"/>
    <mergeCell ref="AJ286:AO286"/>
    <mergeCell ref="A287:B287"/>
    <mergeCell ref="C287:D287"/>
    <mergeCell ref="E287:F287"/>
    <mergeCell ref="G287:H287"/>
    <mergeCell ref="I287:K287"/>
    <mergeCell ref="L287:N287"/>
    <mergeCell ref="O287:P287"/>
    <mergeCell ref="AJ285:AO285"/>
    <mergeCell ref="A286:B286"/>
    <mergeCell ref="C286:D286"/>
    <mergeCell ref="E286:F286"/>
    <mergeCell ref="G286:H286"/>
    <mergeCell ref="I286:K286"/>
    <mergeCell ref="L286:N286"/>
    <mergeCell ref="O286:P286"/>
    <mergeCell ref="Q286:R286"/>
    <mergeCell ref="S286:Z286"/>
    <mergeCell ref="L285:N285"/>
    <mergeCell ref="O285:P285"/>
    <mergeCell ref="Q285:R285"/>
    <mergeCell ref="S285:Z285"/>
    <mergeCell ref="AA285:AE285"/>
    <mergeCell ref="AF285:AH285"/>
    <mergeCell ref="AJ288:AO288"/>
    <mergeCell ref="A289:B289"/>
    <mergeCell ref="C289:D289"/>
    <mergeCell ref="E289:F289"/>
    <mergeCell ref="G289:H289"/>
    <mergeCell ref="I289:K289"/>
    <mergeCell ref="L289:N289"/>
    <mergeCell ref="O289:P289"/>
    <mergeCell ref="Q289:R289"/>
    <mergeCell ref="S289:Z289"/>
    <mergeCell ref="L288:N288"/>
    <mergeCell ref="O288:P288"/>
    <mergeCell ref="Q288:R288"/>
    <mergeCell ref="S288:Z288"/>
    <mergeCell ref="AA288:AE288"/>
    <mergeCell ref="AF288:AH288"/>
    <mergeCell ref="Q287:R287"/>
    <mergeCell ref="S287:Z287"/>
    <mergeCell ref="AA287:AE287"/>
    <mergeCell ref="AF287:AH287"/>
    <mergeCell ref="AJ287:AO287"/>
    <mergeCell ref="A288:B288"/>
    <mergeCell ref="C288:D288"/>
    <mergeCell ref="E288:F288"/>
    <mergeCell ref="G288:H288"/>
    <mergeCell ref="I288:K288"/>
    <mergeCell ref="Q290:R290"/>
    <mergeCell ref="S290:Z290"/>
    <mergeCell ref="AA290:AE290"/>
    <mergeCell ref="AF290:AH290"/>
    <mergeCell ref="AJ290:AO290"/>
    <mergeCell ref="A291:B291"/>
    <mergeCell ref="C291:D291"/>
    <mergeCell ref="E291:F291"/>
    <mergeCell ref="G291:H291"/>
    <mergeCell ref="I291:K291"/>
    <mergeCell ref="AA289:AE289"/>
    <mergeCell ref="AF289:AH289"/>
    <mergeCell ref="AJ289:AO289"/>
    <mergeCell ref="A290:B290"/>
    <mergeCell ref="C290:D290"/>
    <mergeCell ref="E290:F290"/>
    <mergeCell ref="G290:H290"/>
    <mergeCell ref="I290:K290"/>
    <mergeCell ref="L290:N290"/>
    <mergeCell ref="O290:P290"/>
    <mergeCell ref="AA292:AE292"/>
    <mergeCell ref="AF292:AH292"/>
    <mergeCell ref="AJ292:AO292"/>
    <mergeCell ref="A293:B293"/>
    <mergeCell ref="C293:D293"/>
    <mergeCell ref="E293:F293"/>
    <mergeCell ref="G293:H293"/>
    <mergeCell ref="I293:K293"/>
    <mergeCell ref="L293:N293"/>
    <mergeCell ref="O293:P293"/>
    <mergeCell ref="AJ291:AO291"/>
    <mergeCell ref="A292:B292"/>
    <mergeCell ref="C292:D292"/>
    <mergeCell ref="E292:F292"/>
    <mergeCell ref="G292:H292"/>
    <mergeCell ref="I292:K292"/>
    <mergeCell ref="L292:N292"/>
    <mergeCell ref="O292:P292"/>
    <mergeCell ref="Q292:R292"/>
    <mergeCell ref="S292:Z292"/>
    <mergeCell ref="L291:N291"/>
    <mergeCell ref="O291:P291"/>
    <mergeCell ref="Q291:R291"/>
    <mergeCell ref="S291:Z291"/>
    <mergeCell ref="AA291:AE291"/>
    <mergeCell ref="AF291:AH291"/>
    <mergeCell ref="AJ294:AO294"/>
    <mergeCell ref="A295:B295"/>
    <mergeCell ref="C295:D295"/>
    <mergeCell ref="E295:F295"/>
    <mergeCell ref="G295:H295"/>
    <mergeCell ref="I295:K295"/>
    <mergeCell ref="L295:N295"/>
    <mergeCell ref="O295:P295"/>
    <mergeCell ref="Q295:R295"/>
    <mergeCell ref="S295:Z295"/>
    <mergeCell ref="L294:N294"/>
    <mergeCell ref="O294:P294"/>
    <mergeCell ref="Q294:R294"/>
    <mergeCell ref="S294:Z294"/>
    <mergeCell ref="AA294:AE294"/>
    <mergeCell ref="AF294:AH294"/>
    <mergeCell ref="Q293:R293"/>
    <mergeCell ref="S293:Z293"/>
    <mergeCell ref="AA293:AE293"/>
    <mergeCell ref="AF293:AH293"/>
    <mergeCell ref="AJ293:AO293"/>
    <mergeCell ref="A294:B294"/>
    <mergeCell ref="C294:D294"/>
    <mergeCell ref="E294:F294"/>
    <mergeCell ref="G294:H294"/>
    <mergeCell ref="I294:K294"/>
    <mergeCell ref="Q296:R296"/>
    <mergeCell ref="S296:Z296"/>
    <mergeCell ref="AA296:AE296"/>
    <mergeCell ref="AF296:AH296"/>
    <mergeCell ref="AJ296:AO296"/>
    <mergeCell ref="A297:B297"/>
    <mergeCell ref="C297:D297"/>
    <mergeCell ref="E297:F297"/>
    <mergeCell ref="G297:H297"/>
    <mergeCell ref="I297:K297"/>
    <mergeCell ref="AA295:AE295"/>
    <mergeCell ref="AF295:AH295"/>
    <mergeCell ref="AJ295:AO295"/>
    <mergeCell ref="A296:B296"/>
    <mergeCell ref="C296:D296"/>
    <mergeCell ref="E296:F296"/>
    <mergeCell ref="G296:H296"/>
    <mergeCell ref="I296:K296"/>
    <mergeCell ref="L296:N296"/>
    <mergeCell ref="O296:P296"/>
    <mergeCell ref="AA298:AE298"/>
    <mergeCell ref="AF298:AH298"/>
    <mergeCell ref="AJ298:AO298"/>
    <mergeCell ref="A299:B299"/>
    <mergeCell ref="C299:D299"/>
    <mergeCell ref="E299:F299"/>
    <mergeCell ref="G299:H299"/>
    <mergeCell ref="I299:K299"/>
    <mergeCell ref="L299:N299"/>
    <mergeCell ref="O299:P299"/>
    <mergeCell ref="AJ297:AO297"/>
    <mergeCell ref="A298:B298"/>
    <mergeCell ref="C298:D298"/>
    <mergeCell ref="E298:F298"/>
    <mergeCell ref="G298:H298"/>
    <mergeCell ref="I298:K298"/>
    <mergeCell ref="L298:N298"/>
    <mergeCell ref="O298:P298"/>
    <mergeCell ref="Q298:R298"/>
    <mergeCell ref="S298:Z298"/>
    <mergeCell ref="L297:N297"/>
    <mergeCell ref="O297:P297"/>
    <mergeCell ref="Q297:R297"/>
    <mergeCell ref="S297:Z297"/>
    <mergeCell ref="AA297:AE297"/>
    <mergeCell ref="AF297:AH297"/>
    <mergeCell ref="AJ300:AO300"/>
    <mergeCell ref="A301:B301"/>
    <mergeCell ref="C301:D301"/>
    <mergeCell ref="E301:F301"/>
    <mergeCell ref="G301:H301"/>
    <mergeCell ref="I301:K301"/>
    <mergeCell ref="L301:N301"/>
    <mergeCell ref="O301:P301"/>
    <mergeCell ref="Q301:R301"/>
    <mergeCell ref="S301:Z301"/>
    <mergeCell ref="L300:N300"/>
    <mergeCell ref="O300:P300"/>
    <mergeCell ref="Q300:R300"/>
    <mergeCell ref="S300:Z300"/>
    <mergeCell ref="AA300:AE300"/>
    <mergeCell ref="AF300:AH300"/>
    <mergeCell ref="Q299:R299"/>
    <mergeCell ref="S299:Z299"/>
    <mergeCell ref="AA299:AE299"/>
    <mergeCell ref="AF299:AH299"/>
    <mergeCell ref="AJ299:AO299"/>
    <mergeCell ref="A300:B300"/>
    <mergeCell ref="C300:D300"/>
    <mergeCell ref="E300:F300"/>
    <mergeCell ref="G300:H300"/>
    <mergeCell ref="I300:K300"/>
    <mergeCell ref="Q302:R302"/>
    <mergeCell ref="S302:Z302"/>
    <mergeCell ref="AA302:AE302"/>
    <mergeCell ref="AF302:AH302"/>
    <mergeCell ref="AJ302:AO302"/>
    <mergeCell ref="A303:B303"/>
    <mergeCell ref="C303:D303"/>
    <mergeCell ref="E303:F303"/>
    <mergeCell ref="G303:H303"/>
    <mergeCell ref="I303:K303"/>
    <mergeCell ref="AA301:AE301"/>
    <mergeCell ref="AF301:AH301"/>
    <mergeCell ref="AJ301:AO301"/>
    <mergeCell ref="A302:B302"/>
    <mergeCell ref="C302:D302"/>
    <mergeCell ref="E302:F302"/>
    <mergeCell ref="G302:H302"/>
    <mergeCell ref="I302:K302"/>
    <mergeCell ref="L302:N302"/>
    <mergeCell ref="O302:P302"/>
    <mergeCell ref="AA304:AE304"/>
    <mergeCell ref="AF304:AH304"/>
    <mergeCell ref="AJ304:AO304"/>
    <mergeCell ref="A305:B305"/>
    <mergeCell ref="C305:D305"/>
    <mergeCell ref="E305:F305"/>
    <mergeCell ref="G305:H305"/>
    <mergeCell ref="I305:K305"/>
    <mergeCell ref="L305:N305"/>
    <mergeCell ref="O305:P305"/>
    <mergeCell ref="AJ303:AO303"/>
    <mergeCell ref="A304:B304"/>
    <mergeCell ref="C304:D304"/>
    <mergeCell ref="E304:F304"/>
    <mergeCell ref="G304:H304"/>
    <mergeCell ref="I304:K304"/>
    <mergeCell ref="L304:N304"/>
    <mergeCell ref="O304:P304"/>
    <mergeCell ref="Q304:R304"/>
    <mergeCell ref="S304:Z304"/>
    <mergeCell ref="L303:N303"/>
    <mergeCell ref="O303:P303"/>
    <mergeCell ref="Q303:R303"/>
    <mergeCell ref="S303:Z303"/>
    <mergeCell ref="AA303:AE303"/>
    <mergeCell ref="AF303:AH303"/>
    <mergeCell ref="AJ306:AO306"/>
    <mergeCell ref="A307:B307"/>
    <mergeCell ref="C307:D307"/>
    <mergeCell ref="E307:F307"/>
    <mergeCell ref="G307:H307"/>
    <mergeCell ref="I307:K307"/>
    <mergeCell ref="L307:N307"/>
    <mergeCell ref="O307:P307"/>
    <mergeCell ref="Q307:R307"/>
    <mergeCell ref="S307:Z307"/>
    <mergeCell ref="L306:N306"/>
    <mergeCell ref="O306:P306"/>
    <mergeCell ref="Q306:R306"/>
    <mergeCell ref="S306:Z306"/>
    <mergeCell ref="AA306:AE306"/>
    <mergeCell ref="AF306:AH306"/>
    <mergeCell ref="Q305:R305"/>
    <mergeCell ref="S305:Z305"/>
    <mergeCell ref="AA305:AE305"/>
    <mergeCell ref="AF305:AH305"/>
    <mergeCell ref="AJ305:AO305"/>
    <mergeCell ref="A306:B306"/>
    <mergeCell ref="C306:D306"/>
    <mergeCell ref="E306:F306"/>
    <mergeCell ref="G306:H306"/>
    <mergeCell ref="I306:K306"/>
    <mergeCell ref="Q308:R308"/>
    <mergeCell ref="S308:Z308"/>
    <mergeCell ref="AA308:AE308"/>
    <mergeCell ref="AF308:AH308"/>
    <mergeCell ref="AJ308:AO308"/>
    <mergeCell ref="A309:B309"/>
    <mergeCell ref="C309:D309"/>
    <mergeCell ref="E309:F309"/>
    <mergeCell ref="G309:H309"/>
    <mergeCell ref="I309:K309"/>
    <mergeCell ref="AA307:AE307"/>
    <mergeCell ref="AF307:AH307"/>
    <mergeCell ref="AJ307:AO307"/>
    <mergeCell ref="A308:B308"/>
    <mergeCell ref="C308:D308"/>
    <mergeCell ref="E308:F308"/>
    <mergeCell ref="G308:H308"/>
    <mergeCell ref="I308:K308"/>
    <mergeCell ref="L308:N308"/>
    <mergeCell ref="O308:P308"/>
    <mergeCell ref="AA310:AE310"/>
    <mergeCell ref="AF310:AH310"/>
    <mergeCell ref="AJ310:AO310"/>
    <mergeCell ref="A311:B311"/>
    <mergeCell ref="C311:D311"/>
    <mergeCell ref="E311:F311"/>
    <mergeCell ref="G311:H311"/>
    <mergeCell ref="I311:K311"/>
    <mergeCell ref="L311:N311"/>
    <mergeCell ref="O311:P311"/>
    <mergeCell ref="AJ309:AO309"/>
    <mergeCell ref="A310:B310"/>
    <mergeCell ref="C310:D310"/>
    <mergeCell ref="E310:F310"/>
    <mergeCell ref="G310:H310"/>
    <mergeCell ref="I310:K310"/>
    <mergeCell ref="L310:N310"/>
    <mergeCell ref="O310:P310"/>
    <mergeCell ref="Q310:R310"/>
    <mergeCell ref="S310:Z310"/>
    <mergeCell ref="L309:N309"/>
    <mergeCell ref="O309:P309"/>
    <mergeCell ref="Q309:R309"/>
    <mergeCell ref="S309:Z309"/>
    <mergeCell ref="AA309:AE309"/>
    <mergeCell ref="AF309:AH309"/>
    <mergeCell ref="AJ312:AO312"/>
    <mergeCell ref="A313:B313"/>
    <mergeCell ref="C313:D313"/>
    <mergeCell ref="E313:F313"/>
    <mergeCell ref="G313:H313"/>
    <mergeCell ref="I313:K313"/>
    <mergeCell ref="L313:N313"/>
    <mergeCell ref="O313:P313"/>
    <mergeCell ref="Q313:R313"/>
    <mergeCell ref="S313:Z313"/>
    <mergeCell ref="L312:N312"/>
    <mergeCell ref="O312:P312"/>
    <mergeCell ref="Q312:R312"/>
    <mergeCell ref="S312:Z312"/>
    <mergeCell ref="AA312:AE312"/>
    <mergeCell ref="AF312:AH312"/>
    <mergeCell ref="Q311:R311"/>
    <mergeCell ref="S311:Z311"/>
    <mergeCell ref="AA311:AE311"/>
    <mergeCell ref="AF311:AH311"/>
    <mergeCell ref="AJ311:AO311"/>
    <mergeCell ref="A312:B312"/>
    <mergeCell ref="C312:D312"/>
    <mergeCell ref="E312:F312"/>
    <mergeCell ref="G312:H312"/>
    <mergeCell ref="I312:K312"/>
    <mergeCell ref="Q314:R314"/>
    <mergeCell ref="S314:Z314"/>
    <mergeCell ref="AA314:AE314"/>
    <mergeCell ref="AF314:AH314"/>
    <mergeCell ref="AJ314:AO314"/>
    <mergeCell ref="A315:B315"/>
    <mergeCell ref="C315:D315"/>
    <mergeCell ref="E315:F315"/>
    <mergeCell ref="G315:H315"/>
    <mergeCell ref="I315:K315"/>
    <mergeCell ref="AA313:AE313"/>
    <mergeCell ref="AF313:AH313"/>
    <mergeCell ref="AJ313:AO313"/>
    <mergeCell ref="A314:B314"/>
    <mergeCell ref="C314:D314"/>
    <mergeCell ref="E314:F314"/>
    <mergeCell ref="G314:H314"/>
    <mergeCell ref="I314:K314"/>
    <mergeCell ref="L314:N314"/>
    <mergeCell ref="O314:P314"/>
    <mergeCell ref="AA316:AE316"/>
    <mergeCell ref="AF316:AH316"/>
    <mergeCell ref="AJ316:AO316"/>
    <mergeCell ref="A317:B317"/>
    <mergeCell ref="C317:D317"/>
    <mergeCell ref="E317:F317"/>
    <mergeCell ref="G317:H317"/>
    <mergeCell ref="I317:K317"/>
    <mergeCell ref="L317:N317"/>
    <mergeCell ref="O317:P317"/>
    <mergeCell ref="AJ315:AO315"/>
    <mergeCell ref="A316:B316"/>
    <mergeCell ref="C316:D316"/>
    <mergeCell ref="E316:F316"/>
    <mergeCell ref="G316:H316"/>
    <mergeCell ref="I316:K316"/>
    <mergeCell ref="L316:N316"/>
    <mergeCell ref="O316:P316"/>
    <mergeCell ref="Q316:R316"/>
    <mergeCell ref="S316:Z316"/>
    <mergeCell ref="L315:N315"/>
    <mergeCell ref="O315:P315"/>
    <mergeCell ref="Q315:R315"/>
    <mergeCell ref="S315:Z315"/>
    <mergeCell ref="AA315:AE315"/>
    <mergeCell ref="AF315:AH315"/>
    <mergeCell ref="AJ318:AO318"/>
    <mergeCell ref="A319:B319"/>
    <mergeCell ref="C319:D319"/>
    <mergeCell ref="E319:F319"/>
    <mergeCell ref="G319:H319"/>
    <mergeCell ref="I319:K319"/>
    <mergeCell ref="L319:N319"/>
    <mergeCell ref="O319:P319"/>
    <mergeCell ref="Q319:R319"/>
    <mergeCell ref="S319:Z319"/>
    <mergeCell ref="L318:N318"/>
    <mergeCell ref="O318:P318"/>
    <mergeCell ref="Q318:R318"/>
    <mergeCell ref="S318:Z318"/>
    <mergeCell ref="AA318:AE318"/>
    <mergeCell ref="AF318:AH318"/>
    <mergeCell ref="Q317:R317"/>
    <mergeCell ref="S317:Z317"/>
    <mergeCell ref="AA317:AE317"/>
    <mergeCell ref="AF317:AH317"/>
    <mergeCell ref="AJ317:AO317"/>
    <mergeCell ref="A318:B318"/>
    <mergeCell ref="C318:D318"/>
    <mergeCell ref="E318:F318"/>
    <mergeCell ref="G318:H318"/>
    <mergeCell ref="I318:K318"/>
    <mergeCell ref="Q320:R320"/>
    <mergeCell ref="S320:Z320"/>
    <mergeCell ref="AA320:AE320"/>
    <mergeCell ref="AF320:AH320"/>
    <mergeCell ref="AJ320:AO320"/>
    <mergeCell ref="A321:B321"/>
    <mergeCell ref="C321:D321"/>
    <mergeCell ref="E321:F321"/>
    <mergeCell ref="G321:H321"/>
    <mergeCell ref="I321:K321"/>
    <mergeCell ref="AA319:AE319"/>
    <mergeCell ref="AF319:AH319"/>
    <mergeCell ref="AJ319:AO319"/>
    <mergeCell ref="A320:B320"/>
    <mergeCell ref="C320:D320"/>
    <mergeCell ref="E320:F320"/>
    <mergeCell ref="G320:H320"/>
    <mergeCell ref="I320:K320"/>
    <mergeCell ref="L320:N320"/>
    <mergeCell ref="O320:P320"/>
    <mergeCell ref="A324:B324"/>
    <mergeCell ref="C324:D324"/>
    <mergeCell ref="E324:F324"/>
    <mergeCell ref="G324:H324"/>
    <mergeCell ref="I324:K324"/>
    <mergeCell ref="AA322:AE322"/>
    <mergeCell ref="AF322:AH322"/>
    <mergeCell ref="AJ322:AO322"/>
    <mergeCell ref="A323:B323"/>
    <mergeCell ref="C323:D323"/>
    <mergeCell ref="E323:F323"/>
    <mergeCell ref="G323:H323"/>
    <mergeCell ref="I323:K323"/>
    <mergeCell ref="L323:N323"/>
    <mergeCell ref="O323:P323"/>
    <mergeCell ref="AJ321:AO321"/>
    <mergeCell ref="A322:B322"/>
    <mergeCell ref="C322:D322"/>
    <mergeCell ref="E322:F322"/>
    <mergeCell ref="G322:H322"/>
    <mergeCell ref="I322:K322"/>
    <mergeCell ref="L322:N322"/>
    <mergeCell ref="O322:P322"/>
    <mergeCell ref="Q322:R322"/>
    <mergeCell ref="S322:Z322"/>
    <mergeCell ref="L321:N321"/>
    <mergeCell ref="O321:P321"/>
    <mergeCell ref="Q321:R321"/>
    <mergeCell ref="S321:Z321"/>
    <mergeCell ref="AA321:AE321"/>
    <mergeCell ref="AF321:AH321"/>
    <mergeCell ref="AJ324:AO324"/>
    <mergeCell ref="J325:K325"/>
    <mergeCell ref="L325:M325"/>
    <mergeCell ref="AA325:AB325"/>
    <mergeCell ref="AC325:AD325"/>
    <mergeCell ref="AM325:AO325"/>
    <mergeCell ref="L324:N324"/>
    <mergeCell ref="O324:P324"/>
    <mergeCell ref="Q324:R324"/>
    <mergeCell ref="S324:Z324"/>
    <mergeCell ref="AA324:AE324"/>
    <mergeCell ref="AF324:AH324"/>
    <mergeCell ref="Q323:R323"/>
    <mergeCell ref="S323:Z323"/>
    <mergeCell ref="AA323:AE323"/>
    <mergeCell ref="AF323:AH323"/>
    <mergeCell ref="AJ323:AO323"/>
    <mergeCell ref="O328:P328"/>
    <mergeCell ref="Q328:R328"/>
    <mergeCell ref="S328:Z328"/>
    <mergeCell ref="AA328:AE328"/>
    <mergeCell ref="AF328:AH328"/>
    <mergeCell ref="AJ328:AO328"/>
    <mergeCell ref="S327:Z327"/>
    <mergeCell ref="AA327:AE327"/>
    <mergeCell ref="AF327:AH327"/>
    <mergeCell ref="AJ327:AO327"/>
    <mergeCell ref="A328:B328"/>
    <mergeCell ref="C328:D328"/>
    <mergeCell ref="E328:F328"/>
    <mergeCell ref="G328:H328"/>
    <mergeCell ref="I328:K328"/>
    <mergeCell ref="L328:N328"/>
    <mergeCell ref="A326:G326"/>
    <mergeCell ref="H326:AO326"/>
    <mergeCell ref="A327:B327"/>
    <mergeCell ref="C327:D327"/>
    <mergeCell ref="E327:F327"/>
    <mergeCell ref="G327:H327"/>
    <mergeCell ref="I327:K327"/>
    <mergeCell ref="L327:N327"/>
    <mergeCell ref="O327:P327"/>
    <mergeCell ref="Q327:R327"/>
    <mergeCell ref="O330:P330"/>
    <mergeCell ref="Q330:R330"/>
    <mergeCell ref="S330:Z330"/>
    <mergeCell ref="AA330:AE330"/>
    <mergeCell ref="AF330:AH330"/>
    <mergeCell ref="AJ330:AO330"/>
    <mergeCell ref="A330:B330"/>
    <mergeCell ref="C330:D330"/>
    <mergeCell ref="E330:F330"/>
    <mergeCell ref="G330:H330"/>
    <mergeCell ref="I330:K330"/>
    <mergeCell ref="L330:N330"/>
    <mergeCell ref="O329:P329"/>
    <mergeCell ref="Q329:R329"/>
    <mergeCell ref="S329:Z329"/>
    <mergeCell ref="AA329:AE329"/>
    <mergeCell ref="AF329:AH329"/>
    <mergeCell ref="AJ329:AO329"/>
    <mergeCell ref="A329:B329"/>
    <mergeCell ref="C329:D329"/>
    <mergeCell ref="E329:F329"/>
    <mergeCell ref="G329:H329"/>
    <mergeCell ref="I329:K329"/>
    <mergeCell ref="L329:N329"/>
    <mergeCell ref="J332:K332"/>
    <mergeCell ref="L332:M332"/>
    <mergeCell ref="AA332:AB332"/>
    <mergeCell ref="AC332:AD332"/>
    <mergeCell ref="AM332:AO332"/>
    <mergeCell ref="O331:P331"/>
    <mergeCell ref="Q331:R331"/>
    <mergeCell ref="S331:Z331"/>
    <mergeCell ref="AA331:AE331"/>
    <mergeCell ref="AF331:AH331"/>
    <mergeCell ref="AJ331:AO331"/>
    <mergeCell ref="A331:B331"/>
    <mergeCell ref="C331:D331"/>
    <mergeCell ref="E331:F331"/>
    <mergeCell ref="G331:H331"/>
    <mergeCell ref="I331:K331"/>
    <mergeCell ref="L331:N331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2</vt:i4>
      </vt:variant>
    </vt:vector>
  </HeadingPairs>
  <TitlesOfParts>
    <vt:vector size="17" baseType="lpstr">
      <vt:lpstr>RESUMEN</vt:lpstr>
      <vt:lpstr>12 MES</vt:lpstr>
      <vt:lpstr>DIC ACUM</vt:lpstr>
      <vt:lpstr>EJEC ACUM</vt:lpstr>
      <vt:lpstr>EJEC NOV</vt:lpstr>
      <vt:lpstr>EJEC</vt:lpstr>
      <vt:lpstr>EJEC MES OCT</vt:lpstr>
      <vt:lpstr>EJECUCIÓN 09 2017</vt:lpstr>
      <vt:lpstr>EJEC MENS SEPT</vt:lpstr>
      <vt:lpstr>08 2017</vt:lpstr>
      <vt:lpstr>EJEC MES</vt:lpstr>
      <vt:lpstr>07 2017</vt:lpstr>
      <vt:lpstr>MES 07</vt:lpstr>
      <vt:lpstr>06 2017 EJEC V2</vt:lpstr>
      <vt:lpstr>06 2017 MES</vt:lpstr>
      <vt:lpstr>RESUMEN!Área_de_impresión</vt:lpstr>
      <vt:lpstr>RESUMEN!Títulos_a_imprimir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Derechos Economicos</dc:creator>
  <cp:lastModifiedBy>Angela Salazar</cp:lastModifiedBy>
  <cp:lastPrinted>2017-12-11T16:44:00Z</cp:lastPrinted>
  <dcterms:created xsi:type="dcterms:W3CDTF">1999-01-28T17:30:06Z</dcterms:created>
  <dcterms:modified xsi:type="dcterms:W3CDTF">2018-01-26T23:36:30Z</dcterms:modified>
</cp:coreProperties>
</file>